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drawings/drawing5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6.xml" ContentType="application/vnd.openxmlformats-officedocument.drawing+xml"/>
  <Override PartName="/xl/charts/chart16.xml" ContentType="application/vnd.openxmlformats-officedocument.drawingml.chart+xml"/>
  <Override PartName="/xl/drawings/drawing7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codeName="ThisWorkbook"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3 updates active file\"/>
    </mc:Choice>
  </mc:AlternateContent>
  <xr:revisionPtr revIDLastSave="0" documentId="13_ncr:1_{3E591C41-A5F8-4068-81A2-C9699618344B}" xr6:coauthVersionLast="47" xr6:coauthVersionMax="47" xr10:uidLastSave="{00000000-0000-0000-0000-000000000000}"/>
  <bookViews>
    <workbookView xWindow="2310" yWindow="270" windowWidth="18315" windowHeight="14625" xr2:uid="{00000000-000D-0000-FFFF-FFFF00000000}"/>
  </bookViews>
  <sheets>
    <sheet name="Active 1" sheetId="1" r:id="rId1"/>
    <sheet name="Active (3)" sheetId="6" r:id="rId2"/>
    <sheet name="Active 5" sheetId="8" r:id="rId3"/>
    <sheet name="Active (6)" sheetId="9" r:id="rId4"/>
    <sheet name="Active (7)" sheetId="11" r:id="rId5"/>
    <sheet name="Q_fit" sheetId="3" r:id="rId6"/>
    <sheet name="A (2)" sheetId="2" r:id="rId7"/>
    <sheet name="BAV" sheetId="4" r:id="rId8"/>
    <sheet name="Sheet2" sheetId="5" r:id="rId9"/>
    <sheet name="Sheet3" sheetId="10" r:id="rId10"/>
  </sheets>
  <definedNames>
    <definedName name="solver_adj" localSheetId="6" hidden="1">'A (2)'!$E$11:$E$13</definedName>
    <definedName name="solver_adj" localSheetId="1" hidden="1">'Active (3)'!$E$11:$E$13</definedName>
    <definedName name="solver_adj" localSheetId="3" hidden="1">'Active (6)'!$AC$3:$AC$5</definedName>
    <definedName name="solver_adj" localSheetId="4" hidden="1">'Active (7)'!$AC$3:$AC$5</definedName>
    <definedName name="solver_adj" localSheetId="0" hidden="1">'Active 1'!$E$11:$E$13</definedName>
    <definedName name="solver_adj" localSheetId="2" hidden="1">'Active 5'!$AC$3:$AC$5</definedName>
    <definedName name="solver_cvg" localSheetId="6" hidden="1">0.0001</definedName>
    <definedName name="solver_cvg" localSheetId="1" hidden="1">0.0001</definedName>
    <definedName name="solver_cvg" localSheetId="3" hidden="1">0.0001</definedName>
    <definedName name="solver_cvg" localSheetId="4" hidden="1">0.0001</definedName>
    <definedName name="solver_cvg" localSheetId="0" hidden="1">0.0001</definedName>
    <definedName name="solver_cvg" localSheetId="2" hidden="1">0.0001</definedName>
    <definedName name="solver_drv" localSheetId="6" hidden="1">1</definedName>
    <definedName name="solver_drv" localSheetId="1" hidden="1">1</definedName>
    <definedName name="solver_drv" localSheetId="3" hidden="1">1</definedName>
    <definedName name="solver_drv" localSheetId="4" hidden="1">1</definedName>
    <definedName name="solver_drv" localSheetId="0" hidden="1">1</definedName>
    <definedName name="solver_drv" localSheetId="2" hidden="1">1</definedName>
    <definedName name="solver_est" localSheetId="6" hidden="1">1</definedName>
    <definedName name="solver_est" localSheetId="1" hidden="1">1</definedName>
    <definedName name="solver_est" localSheetId="3" hidden="1">1</definedName>
    <definedName name="solver_est" localSheetId="4" hidden="1">1</definedName>
    <definedName name="solver_est" localSheetId="0" hidden="1">1</definedName>
    <definedName name="solver_est" localSheetId="2" hidden="1">1</definedName>
    <definedName name="solver_itr" localSheetId="6" hidden="1">100</definedName>
    <definedName name="solver_itr" localSheetId="1" hidden="1">100</definedName>
    <definedName name="solver_itr" localSheetId="3" hidden="1">100</definedName>
    <definedName name="solver_itr" localSheetId="4" hidden="1">100</definedName>
    <definedName name="solver_itr" localSheetId="0" hidden="1">100</definedName>
    <definedName name="solver_itr" localSheetId="2" hidden="1">100</definedName>
    <definedName name="solver_lin" localSheetId="6" hidden="1">2</definedName>
    <definedName name="solver_lin" localSheetId="1" hidden="1">2</definedName>
    <definedName name="solver_lin" localSheetId="3" hidden="1">2</definedName>
    <definedName name="solver_lin" localSheetId="4" hidden="1">2</definedName>
    <definedName name="solver_lin" localSheetId="0" hidden="1">2</definedName>
    <definedName name="solver_lin" localSheetId="2" hidden="1">2</definedName>
    <definedName name="solver_neg" localSheetId="6" hidden="1">2</definedName>
    <definedName name="solver_neg" localSheetId="1" hidden="1">2</definedName>
    <definedName name="solver_neg" localSheetId="3" hidden="1">2</definedName>
    <definedName name="solver_neg" localSheetId="4" hidden="1">2</definedName>
    <definedName name="solver_neg" localSheetId="0" hidden="1">2</definedName>
    <definedName name="solver_neg" localSheetId="2" hidden="1">2</definedName>
    <definedName name="solver_num" localSheetId="6" hidden="1">0</definedName>
    <definedName name="solver_num" localSheetId="1" hidden="1">0</definedName>
    <definedName name="solver_num" localSheetId="3" hidden="1">0</definedName>
    <definedName name="solver_num" localSheetId="4" hidden="1">0</definedName>
    <definedName name="solver_num" localSheetId="0" hidden="1">0</definedName>
    <definedName name="solver_num" localSheetId="2" hidden="1">0</definedName>
    <definedName name="solver_nwt" localSheetId="6" hidden="1">1</definedName>
    <definedName name="solver_nwt" localSheetId="1" hidden="1">1</definedName>
    <definedName name="solver_nwt" localSheetId="3" hidden="1">1</definedName>
    <definedName name="solver_nwt" localSheetId="4" hidden="1">1</definedName>
    <definedName name="solver_nwt" localSheetId="0" hidden="1">1</definedName>
    <definedName name="solver_nwt" localSheetId="2" hidden="1">1</definedName>
    <definedName name="solver_opt" localSheetId="6" hidden="1">'A (2)'!$E$14</definedName>
    <definedName name="solver_opt" localSheetId="1" hidden="1">'Active (3)'!$E$14</definedName>
    <definedName name="solver_opt" localSheetId="3" hidden="1">'Active (6)'!$AC$11</definedName>
    <definedName name="solver_opt" localSheetId="4" hidden="1">'Active (7)'!$AC$11</definedName>
    <definedName name="solver_opt" localSheetId="0" hidden="1">'Active 1'!$E$14</definedName>
    <definedName name="solver_opt" localSheetId="2" hidden="1">'Active 5'!$AC$11</definedName>
    <definedName name="solver_pre" localSheetId="6" hidden="1">0.000001</definedName>
    <definedName name="solver_pre" localSheetId="1" hidden="1">0.000001</definedName>
    <definedName name="solver_pre" localSheetId="3" hidden="1">0.000001</definedName>
    <definedName name="solver_pre" localSheetId="4" hidden="1">0.000001</definedName>
    <definedName name="solver_pre" localSheetId="0" hidden="1">0.000001</definedName>
    <definedName name="solver_pre" localSheetId="2" hidden="1">0.000001</definedName>
    <definedName name="solver_scl" localSheetId="6" hidden="1">2</definedName>
    <definedName name="solver_scl" localSheetId="1" hidden="1">2</definedName>
    <definedName name="solver_scl" localSheetId="3" hidden="1">2</definedName>
    <definedName name="solver_scl" localSheetId="4" hidden="1">2</definedName>
    <definedName name="solver_scl" localSheetId="0" hidden="1">2</definedName>
    <definedName name="solver_scl" localSheetId="2" hidden="1">2</definedName>
    <definedName name="solver_sho" localSheetId="6" hidden="1">2</definedName>
    <definedName name="solver_sho" localSheetId="1" hidden="1">2</definedName>
    <definedName name="solver_sho" localSheetId="3" hidden="1">2</definedName>
    <definedName name="solver_sho" localSheetId="4" hidden="1">2</definedName>
    <definedName name="solver_sho" localSheetId="0" hidden="1">2</definedName>
    <definedName name="solver_sho" localSheetId="2" hidden="1">2</definedName>
    <definedName name="solver_tim" localSheetId="6" hidden="1">100</definedName>
    <definedName name="solver_tim" localSheetId="1" hidden="1">100</definedName>
    <definedName name="solver_tim" localSheetId="3" hidden="1">100</definedName>
    <definedName name="solver_tim" localSheetId="4" hidden="1">100</definedName>
    <definedName name="solver_tim" localSheetId="0" hidden="1">100</definedName>
    <definedName name="solver_tim" localSheetId="2" hidden="1">100</definedName>
    <definedName name="solver_tol" localSheetId="6" hidden="1">0.05</definedName>
    <definedName name="solver_tol" localSheetId="1" hidden="1">0.05</definedName>
    <definedName name="solver_tol" localSheetId="3" hidden="1">0.05</definedName>
    <definedName name="solver_tol" localSheetId="4" hidden="1">0.05</definedName>
    <definedName name="solver_tol" localSheetId="0" hidden="1">0.05</definedName>
    <definedName name="solver_tol" localSheetId="2" hidden="1">0.05</definedName>
    <definedName name="solver_typ" localSheetId="6" hidden="1">2</definedName>
    <definedName name="solver_typ" localSheetId="1" hidden="1">2</definedName>
    <definedName name="solver_typ" localSheetId="3" hidden="1">2</definedName>
    <definedName name="solver_typ" localSheetId="4" hidden="1">2</definedName>
    <definedName name="solver_typ" localSheetId="0" hidden="1">2</definedName>
    <definedName name="solver_typ" localSheetId="2" hidden="1">2</definedName>
    <definedName name="solver_val" localSheetId="6" hidden="1">0</definedName>
    <definedName name="solver_val" localSheetId="1" hidden="1">0</definedName>
    <definedName name="solver_val" localSheetId="3" hidden="1">0</definedName>
    <definedName name="solver_val" localSheetId="4" hidden="1">0</definedName>
    <definedName name="solver_val" localSheetId="0" hidden="1">0</definedName>
    <definedName name="solver_val" localSheetId="2" hidden="1">0</definedName>
  </definedNames>
  <calcPr calcId="181029"/>
</workbook>
</file>

<file path=xl/calcChain.xml><?xml version="1.0" encoding="utf-8"?>
<calcChain xmlns="http://schemas.openxmlformats.org/spreadsheetml/2006/main">
  <c r="E520" i="6" l="1"/>
  <c r="F520" i="6" s="1"/>
  <c r="Q520" i="6"/>
  <c r="E521" i="6"/>
  <c r="F521" i="6" s="1"/>
  <c r="Q521" i="6"/>
  <c r="E533" i="8"/>
  <c r="F533" i="8" s="1"/>
  <c r="Q533" i="8"/>
  <c r="AF533" i="8"/>
  <c r="E534" i="8"/>
  <c r="F534" i="8" s="1"/>
  <c r="Q534" i="8"/>
  <c r="AF534" i="8"/>
  <c r="E520" i="9"/>
  <c r="F520" i="9"/>
  <c r="G520" i="9" s="1"/>
  <c r="Q520" i="9"/>
  <c r="AF520" i="9"/>
  <c r="E521" i="9"/>
  <c r="F521" i="9"/>
  <c r="G521" i="9" s="1"/>
  <c r="Q521" i="9"/>
  <c r="AF521" i="9"/>
  <c r="E524" i="11"/>
  <c r="F524" i="11" s="1"/>
  <c r="Q524" i="11"/>
  <c r="E525" i="11"/>
  <c r="F525" i="11" s="1"/>
  <c r="Q525" i="11"/>
  <c r="E529" i="1"/>
  <c r="F529" i="1" s="1"/>
  <c r="Q529" i="1"/>
  <c r="E530" i="1"/>
  <c r="F530" i="1" s="1"/>
  <c r="Q530" i="1"/>
  <c r="E499" i="11"/>
  <c r="F499" i="11" s="1"/>
  <c r="Q499" i="11"/>
  <c r="E503" i="11"/>
  <c r="F503" i="11" s="1"/>
  <c r="Q503" i="11"/>
  <c r="E504" i="11"/>
  <c r="F504" i="11"/>
  <c r="G504" i="11" s="1"/>
  <c r="Q504" i="11"/>
  <c r="E505" i="11"/>
  <c r="F505" i="11" s="1"/>
  <c r="Q505" i="11"/>
  <c r="E507" i="11"/>
  <c r="F507" i="11"/>
  <c r="G507" i="11"/>
  <c r="Q507" i="11"/>
  <c r="E508" i="11"/>
  <c r="F508" i="11" s="1"/>
  <c r="Q508" i="11"/>
  <c r="E509" i="11"/>
  <c r="F509" i="11" s="1"/>
  <c r="Q509" i="11"/>
  <c r="Z509" i="11"/>
  <c r="E510" i="11"/>
  <c r="F510" i="11" s="1"/>
  <c r="Q510" i="11"/>
  <c r="E511" i="11"/>
  <c r="F511" i="11"/>
  <c r="G511" i="11" s="1"/>
  <c r="Q511" i="11"/>
  <c r="AU511" i="11"/>
  <c r="E512" i="11"/>
  <c r="F512" i="11" s="1"/>
  <c r="Q512" i="11"/>
  <c r="E513" i="11"/>
  <c r="F513" i="11" s="1"/>
  <c r="G513" i="11" s="1"/>
  <c r="Q513" i="11"/>
  <c r="E514" i="11"/>
  <c r="F514" i="11"/>
  <c r="G514" i="11"/>
  <c r="K514" i="11" s="1"/>
  <c r="Q514" i="11"/>
  <c r="Z514" i="11"/>
  <c r="E515" i="11"/>
  <c r="F515" i="11" s="1"/>
  <c r="Q515" i="11"/>
  <c r="E516" i="11"/>
  <c r="F516" i="11" s="1"/>
  <c r="Q516" i="11"/>
  <c r="E518" i="11"/>
  <c r="F518" i="11"/>
  <c r="AU518" i="11" s="1"/>
  <c r="G518" i="11"/>
  <c r="K518" i="11" s="1"/>
  <c r="Q518" i="11"/>
  <c r="E519" i="11"/>
  <c r="F519" i="11" s="1"/>
  <c r="Q519" i="11"/>
  <c r="E520" i="11"/>
  <c r="F520" i="11"/>
  <c r="Q520" i="11"/>
  <c r="E521" i="11"/>
  <c r="F521" i="11" s="1"/>
  <c r="Q521" i="11"/>
  <c r="E522" i="11"/>
  <c r="F522" i="11"/>
  <c r="G522" i="11" s="1"/>
  <c r="Q522" i="11"/>
  <c r="E523" i="11"/>
  <c r="F523" i="11" s="1"/>
  <c r="Q523" i="11"/>
  <c r="E495" i="9"/>
  <c r="F495" i="9" s="1"/>
  <c r="Q495" i="9"/>
  <c r="AF495" i="9"/>
  <c r="E499" i="9"/>
  <c r="F499" i="9" s="1"/>
  <c r="Q499" i="9"/>
  <c r="AF499" i="9"/>
  <c r="E500" i="9"/>
  <c r="F500" i="9"/>
  <c r="Q500" i="9"/>
  <c r="AF500" i="9"/>
  <c r="E501" i="9"/>
  <c r="F501" i="9" s="1"/>
  <c r="Q501" i="9"/>
  <c r="AF501" i="9"/>
  <c r="E503" i="9"/>
  <c r="F503" i="9" s="1"/>
  <c r="Q503" i="9"/>
  <c r="AF503" i="9"/>
  <c r="E504" i="9"/>
  <c r="F504" i="9" s="1"/>
  <c r="Q504" i="9"/>
  <c r="AF504" i="9"/>
  <c r="E505" i="9"/>
  <c r="F505" i="9"/>
  <c r="G505" i="9"/>
  <c r="Q505" i="9"/>
  <c r="AF505" i="9"/>
  <c r="E506" i="9"/>
  <c r="F506" i="9" s="1"/>
  <c r="Q506" i="9"/>
  <c r="AF506" i="9"/>
  <c r="E507" i="9"/>
  <c r="F507" i="9" s="1"/>
  <c r="Q507" i="9"/>
  <c r="AF507" i="9"/>
  <c r="E508" i="9"/>
  <c r="F508" i="9" s="1"/>
  <c r="Q508" i="9"/>
  <c r="AF508" i="9"/>
  <c r="E509" i="9"/>
  <c r="F509" i="9" s="1"/>
  <c r="Q509" i="9"/>
  <c r="AF509" i="9"/>
  <c r="E510" i="9"/>
  <c r="F510" i="9" s="1"/>
  <c r="Q510" i="9"/>
  <c r="AF510" i="9"/>
  <c r="E511" i="9"/>
  <c r="F511" i="9" s="1"/>
  <c r="Q511" i="9"/>
  <c r="AF511" i="9"/>
  <c r="E512" i="9"/>
  <c r="F512" i="9" s="1"/>
  <c r="Q512" i="9"/>
  <c r="AF512" i="9"/>
  <c r="E514" i="9"/>
  <c r="F514" i="9" s="1"/>
  <c r="Q514" i="9"/>
  <c r="AF514" i="9"/>
  <c r="E515" i="9"/>
  <c r="F515" i="9" s="1"/>
  <c r="Q515" i="9"/>
  <c r="AF515" i="9"/>
  <c r="E516" i="9"/>
  <c r="F516" i="9" s="1"/>
  <c r="Q516" i="9"/>
  <c r="AF516" i="9"/>
  <c r="E517" i="9"/>
  <c r="F517" i="9" s="1"/>
  <c r="Q517" i="9"/>
  <c r="AF517" i="9"/>
  <c r="E518" i="9"/>
  <c r="F518" i="9"/>
  <c r="Q518" i="9"/>
  <c r="AF518" i="9"/>
  <c r="E519" i="9"/>
  <c r="F519" i="9" s="1"/>
  <c r="Q519" i="9"/>
  <c r="AF519" i="9"/>
  <c r="E508" i="8"/>
  <c r="F508" i="8" s="1"/>
  <c r="Q508" i="8"/>
  <c r="AF508" i="8"/>
  <c r="E512" i="8"/>
  <c r="F512" i="8" s="1"/>
  <c r="Q512" i="8"/>
  <c r="AF512" i="8"/>
  <c r="E513" i="8"/>
  <c r="F513" i="8" s="1"/>
  <c r="Q513" i="8"/>
  <c r="AF513" i="8"/>
  <c r="E514" i="8"/>
  <c r="F514" i="8" s="1"/>
  <c r="Q514" i="8"/>
  <c r="AF514" i="8"/>
  <c r="E516" i="8"/>
  <c r="F516" i="8" s="1"/>
  <c r="Q516" i="8"/>
  <c r="AF516" i="8"/>
  <c r="E517" i="8"/>
  <c r="F517" i="8" s="1"/>
  <c r="Q517" i="8"/>
  <c r="AF517" i="8"/>
  <c r="E518" i="8"/>
  <c r="F518" i="8"/>
  <c r="Q518" i="8"/>
  <c r="AF518" i="8"/>
  <c r="E519" i="8"/>
  <c r="F519" i="8" s="1"/>
  <c r="Q519" i="8"/>
  <c r="AF519" i="8"/>
  <c r="E520" i="8"/>
  <c r="F520" i="8" s="1"/>
  <c r="Q520" i="8"/>
  <c r="AF520" i="8"/>
  <c r="E521" i="8"/>
  <c r="F521" i="8" s="1"/>
  <c r="Q521" i="8"/>
  <c r="AF521" i="8"/>
  <c r="E522" i="8"/>
  <c r="F522" i="8"/>
  <c r="G522" i="8"/>
  <c r="Q522" i="8"/>
  <c r="Z522" i="8"/>
  <c r="AF522" i="8"/>
  <c r="E523" i="8"/>
  <c r="F523" i="8" s="1"/>
  <c r="Q523" i="8"/>
  <c r="AF523" i="8"/>
  <c r="E524" i="8"/>
  <c r="F524" i="8" s="1"/>
  <c r="Q524" i="8"/>
  <c r="AF524" i="8"/>
  <c r="E525" i="8"/>
  <c r="F525" i="8" s="1"/>
  <c r="Q525" i="8"/>
  <c r="AF525" i="8"/>
  <c r="E527" i="8"/>
  <c r="F527" i="8" s="1"/>
  <c r="Q527" i="8"/>
  <c r="AF527" i="8"/>
  <c r="E528" i="8"/>
  <c r="F528" i="8" s="1"/>
  <c r="Q528" i="8"/>
  <c r="AF528" i="8"/>
  <c r="E529" i="8"/>
  <c r="F529" i="8" s="1"/>
  <c r="Q529" i="8"/>
  <c r="AF529" i="8"/>
  <c r="E530" i="8"/>
  <c r="F530" i="8" s="1"/>
  <c r="Q530" i="8"/>
  <c r="AF530" i="8"/>
  <c r="E531" i="8"/>
  <c r="F531" i="8" s="1"/>
  <c r="Q531" i="8"/>
  <c r="Z531" i="8"/>
  <c r="AF531" i="8"/>
  <c r="E532" i="8"/>
  <c r="F532" i="8" s="1"/>
  <c r="Q532" i="8"/>
  <c r="AF532" i="8"/>
  <c r="E495" i="6"/>
  <c r="F495" i="6" s="1"/>
  <c r="Q495" i="6"/>
  <c r="E499" i="6"/>
  <c r="F499" i="6" s="1"/>
  <c r="Q499" i="6"/>
  <c r="E500" i="6"/>
  <c r="F500" i="6" s="1"/>
  <c r="Q500" i="6"/>
  <c r="E501" i="6"/>
  <c r="F501" i="6" s="1"/>
  <c r="G501" i="6" s="1"/>
  <c r="Q501" i="6"/>
  <c r="E503" i="6"/>
  <c r="F503" i="6" s="1"/>
  <c r="Q503" i="6"/>
  <c r="E504" i="6"/>
  <c r="F504" i="6"/>
  <c r="Q504" i="6"/>
  <c r="E505" i="6"/>
  <c r="F505" i="6" s="1"/>
  <c r="Q505" i="6"/>
  <c r="E506" i="6"/>
  <c r="F506" i="6"/>
  <c r="G506" i="6" s="1"/>
  <c r="Q506" i="6"/>
  <c r="E507" i="6"/>
  <c r="F507" i="6" s="1"/>
  <c r="Q507" i="6"/>
  <c r="E508" i="6"/>
  <c r="F508" i="6"/>
  <c r="G508" i="6"/>
  <c r="Q508" i="6"/>
  <c r="E509" i="6"/>
  <c r="F509" i="6" s="1"/>
  <c r="Q509" i="6"/>
  <c r="E510" i="6"/>
  <c r="F510" i="6" s="1"/>
  <c r="G510" i="6" s="1"/>
  <c r="Q510" i="6"/>
  <c r="E511" i="6"/>
  <c r="F511" i="6" s="1"/>
  <c r="Q511" i="6"/>
  <c r="E512" i="6"/>
  <c r="F512" i="6"/>
  <c r="Q512" i="6"/>
  <c r="E514" i="6"/>
  <c r="F514" i="6" s="1"/>
  <c r="Q514" i="6"/>
  <c r="E515" i="6"/>
  <c r="F515" i="6"/>
  <c r="G515" i="6" s="1"/>
  <c r="Q515" i="6"/>
  <c r="E516" i="6"/>
  <c r="F516" i="6" s="1"/>
  <c r="Q516" i="6"/>
  <c r="E517" i="6"/>
  <c r="F517" i="6"/>
  <c r="G517" i="6"/>
  <c r="Q517" i="6"/>
  <c r="E518" i="6"/>
  <c r="F518" i="6" s="1"/>
  <c r="Q518" i="6"/>
  <c r="E519" i="6"/>
  <c r="F519" i="6"/>
  <c r="G519" i="6" s="1"/>
  <c r="Q519" i="6"/>
  <c r="E504" i="1"/>
  <c r="F504" i="1" s="1"/>
  <c r="Q504" i="1"/>
  <c r="E508" i="1"/>
  <c r="F508" i="1" s="1"/>
  <c r="Q508" i="1"/>
  <c r="E509" i="1"/>
  <c r="F509" i="1" s="1"/>
  <c r="Q509" i="1"/>
  <c r="E510" i="1"/>
  <c r="F510" i="1"/>
  <c r="G510" i="1" s="1"/>
  <c r="Q510" i="1"/>
  <c r="E512" i="1"/>
  <c r="F512" i="1" s="1"/>
  <c r="Q512" i="1"/>
  <c r="E513" i="1"/>
  <c r="F513" i="1" s="1"/>
  <c r="Q513" i="1"/>
  <c r="E514" i="1"/>
  <c r="F514" i="1" s="1"/>
  <c r="Q514" i="1"/>
  <c r="E515" i="1"/>
  <c r="F515" i="1"/>
  <c r="G515" i="1" s="1"/>
  <c r="Q515" i="1"/>
  <c r="E516" i="1"/>
  <c r="F516" i="1" s="1"/>
  <c r="Q516" i="1"/>
  <c r="E517" i="1"/>
  <c r="F517" i="1" s="1"/>
  <c r="Q517" i="1"/>
  <c r="E518" i="1"/>
  <c r="F518" i="1" s="1"/>
  <c r="Q518" i="1"/>
  <c r="E519" i="1"/>
  <c r="F519" i="1"/>
  <c r="G519" i="1" s="1"/>
  <c r="Q519" i="1"/>
  <c r="E520" i="1"/>
  <c r="F520" i="1" s="1"/>
  <c r="Q520" i="1"/>
  <c r="E521" i="1"/>
  <c r="F521" i="1" s="1"/>
  <c r="Q521" i="1"/>
  <c r="E523" i="1"/>
  <c r="F523" i="1" s="1"/>
  <c r="Q523" i="1"/>
  <c r="E524" i="1"/>
  <c r="F524" i="1"/>
  <c r="G524" i="1" s="1"/>
  <c r="Q524" i="1"/>
  <c r="E525" i="1"/>
  <c r="F525" i="1" s="1"/>
  <c r="Q525" i="1"/>
  <c r="E526" i="1"/>
  <c r="F526" i="1" s="1"/>
  <c r="Q526" i="1"/>
  <c r="E527" i="1"/>
  <c r="F527" i="1" s="1"/>
  <c r="Q527" i="1"/>
  <c r="E528" i="1"/>
  <c r="F528" i="1"/>
  <c r="G528" i="1" s="1"/>
  <c r="Q528" i="1"/>
  <c r="E457" i="9"/>
  <c r="F457" i="9"/>
  <c r="Q457" i="9"/>
  <c r="AF457" i="9"/>
  <c r="E458" i="9"/>
  <c r="F458" i="9"/>
  <c r="Q458" i="9"/>
  <c r="AF458" i="9"/>
  <c r="E459" i="9"/>
  <c r="F459" i="9"/>
  <c r="Q459" i="9"/>
  <c r="AF459" i="9"/>
  <c r="E460" i="9"/>
  <c r="F460" i="9"/>
  <c r="Q460" i="9"/>
  <c r="AF460" i="9"/>
  <c r="E461" i="9"/>
  <c r="F461" i="9" s="1"/>
  <c r="Q461" i="9"/>
  <c r="AF461" i="9"/>
  <c r="E462" i="9"/>
  <c r="F462" i="9" s="1"/>
  <c r="Q462" i="9"/>
  <c r="AF462" i="9"/>
  <c r="E463" i="9"/>
  <c r="F463" i="9" s="1"/>
  <c r="Q463" i="9"/>
  <c r="AF463" i="9"/>
  <c r="E464" i="9"/>
  <c r="F464" i="9" s="1"/>
  <c r="Q464" i="9"/>
  <c r="AF464" i="9"/>
  <c r="E465" i="9"/>
  <c r="F465" i="9"/>
  <c r="Q465" i="9"/>
  <c r="AF465" i="9"/>
  <c r="E466" i="9"/>
  <c r="F466" i="9"/>
  <c r="Q466" i="9"/>
  <c r="AF466" i="9"/>
  <c r="E467" i="9"/>
  <c r="F467" i="9"/>
  <c r="Q467" i="9"/>
  <c r="AF467" i="9"/>
  <c r="E468" i="9"/>
  <c r="F468" i="9"/>
  <c r="Q468" i="9"/>
  <c r="AF468" i="9"/>
  <c r="E469" i="9"/>
  <c r="F469" i="9"/>
  <c r="AU469" i="9" s="1"/>
  <c r="Q469" i="9"/>
  <c r="AF469" i="9"/>
  <c r="E470" i="9"/>
  <c r="F470" i="9"/>
  <c r="Q470" i="9"/>
  <c r="AF470" i="9"/>
  <c r="E471" i="9"/>
  <c r="F471" i="9"/>
  <c r="Q471" i="9"/>
  <c r="AF471" i="9"/>
  <c r="E472" i="9"/>
  <c r="F472" i="9"/>
  <c r="G472" i="9" s="1"/>
  <c r="K472" i="9" s="1"/>
  <c r="Q472" i="9"/>
  <c r="AF472" i="9"/>
  <c r="E473" i="9"/>
  <c r="F473" i="9"/>
  <c r="AU473" i="9" s="1"/>
  <c r="Q473" i="9"/>
  <c r="AF473" i="9"/>
  <c r="E474" i="9"/>
  <c r="F474" i="9"/>
  <c r="Q474" i="9"/>
  <c r="AF474" i="9"/>
  <c r="E475" i="9"/>
  <c r="F475" i="9"/>
  <c r="Q475" i="9"/>
  <c r="AF475" i="9"/>
  <c r="E476" i="9"/>
  <c r="F476" i="9"/>
  <c r="Q476" i="9"/>
  <c r="AF476" i="9"/>
  <c r="E477" i="9"/>
  <c r="F477" i="9"/>
  <c r="G477" i="9" s="1"/>
  <c r="K477" i="9" s="1"/>
  <c r="Q477" i="9"/>
  <c r="AF477" i="9"/>
  <c r="E478" i="9"/>
  <c r="F478" i="9" s="1"/>
  <c r="Q478" i="9"/>
  <c r="AF478" i="9"/>
  <c r="E479" i="9"/>
  <c r="F479" i="9" s="1"/>
  <c r="G479" i="9" s="1"/>
  <c r="Q479" i="9"/>
  <c r="Z479" i="9"/>
  <c r="AF479" i="9"/>
  <c r="E480" i="9"/>
  <c r="F480" i="9"/>
  <c r="Q480" i="9"/>
  <c r="AF480" i="9"/>
  <c r="E481" i="9"/>
  <c r="F481" i="9"/>
  <c r="AU481" i="9" s="1"/>
  <c r="G481" i="9"/>
  <c r="K481" i="9" s="1"/>
  <c r="Q481" i="9"/>
  <c r="Z481" i="9"/>
  <c r="AF481" i="9"/>
  <c r="E482" i="9"/>
  <c r="F482" i="9"/>
  <c r="Q482" i="9"/>
  <c r="AF482" i="9"/>
  <c r="E483" i="9"/>
  <c r="F483" i="9"/>
  <c r="AU483" i="9" s="1"/>
  <c r="Q483" i="9"/>
  <c r="AF483" i="9"/>
  <c r="E484" i="9"/>
  <c r="F484" i="9"/>
  <c r="Q484" i="9"/>
  <c r="AF484" i="9"/>
  <c r="E485" i="9"/>
  <c r="F485" i="9" s="1"/>
  <c r="Z485" i="9" s="1"/>
  <c r="Q485" i="9"/>
  <c r="AF485" i="9"/>
  <c r="E486" i="9"/>
  <c r="F486" i="9" s="1"/>
  <c r="Q486" i="9"/>
  <c r="AF486" i="9"/>
  <c r="E487" i="9"/>
  <c r="F487" i="9" s="1"/>
  <c r="Q487" i="9"/>
  <c r="AF487" i="9"/>
  <c r="E488" i="9"/>
  <c r="F488" i="9" s="1"/>
  <c r="Q488" i="9"/>
  <c r="AF488" i="9"/>
  <c r="E489" i="9"/>
  <c r="F489" i="9" s="1"/>
  <c r="Q489" i="9"/>
  <c r="AF489" i="9"/>
  <c r="E490" i="9"/>
  <c r="F490" i="9" s="1"/>
  <c r="Q490" i="9"/>
  <c r="AF490" i="9"/>
  <c r="E491" i="9"/>
  <c r="F491" i="9" s="1"/>
  <c r="Q491" i="9"/>
  <c r="AF491" i="9"/>
  <c r="E492" i="9"/>
  <c r="F492" i="9" s="1"/>
  <c r="Q492" i="9"/>
  <c r="AF492" i="9"/>
  <c r="E493" i="9"/>
  <c r="F493" i="9" s="1"/>
  <c r="Q493" i="9"/>
  <c r="AF493" i="9"/>
  <c r="E494" i="9"/>
  <c r="F494" i="9"/>
  <c r="Z494" i="9" s="1"/>
  <c r="G494" i="9"/>
  <c r="Q494" i="9"/>
  <c r="AF494" i="9"/>
  <c r="E496" i="9"/>
  <c r="F496" i="9" s="1"/>
  <c r="Q496" i="9"/>
  <c r="AF496" i="9"/>
  <c r="E497" i="9"/>
  <c r="F497" i="9" s="1"/>
  <c r="Q497" i="9"/>
  <c r="AF497" i="9"/>
  <c r="E498" i="9"/>
  <c r="F498" i="9" s="1"/>
  <c r="Q498" i="9"/>
  <c r="AF498" i="9"/>
  <c r="E502" i="9"/>
  <c r="F502" i="9" s="1"/>
  <c r="Q502" i="9"/>
  <c r="AF502" i="9"/>
  <c r="AU502" i="9"/>
  <c r="E513" i="9"/>
  <c r="F513" i="9" s="1"/>
  <c r="G513" i="9" s="1"/>
  <c r="Q513" i="9"/>
  <c r="AF513" i="9"/>
  <c r="E457" i="6"/>
  <c r="F457" i="6" s="1"/>
  <c r="Q457" i="6"/>
  <c r="E458" i="6"/>
  <c r="F458" i="6" s="1"/>
  <c r="Q458" i="6"/>
  <c r="E459" i="6"/>
  <c r="F459" i="6"/>
  <c r="Q459" i="6"/>
  <c r="E460" i="6"/>
  <c r="F460" i="6" s="1"/>
  <c r="G460" i="6" s="1"/>
  <c r="Q460" i="6"/>
  <c r="E461" i="6"/>
  <c r="F461" i="6"/>
  <c r="Q461" i="6"/>
  <c r="E462" i="6"/>
  <c r="F462" i="6" s="1"/>
  <c r="Q462" i="6"/>
  <c r="E463" i="6"/>
  <c r="F463" i="6" s="1"/>
  <c r="Q463" i="6"/>
  <c r="E464" i="6"/>
  <c r="F464" i="6"/>
  <c r="G464" i="6" s="1"/>
  <c r="Q464" i="6"/>
  <c r="E465" i="6"/>
  <c r="F465" i="6" s="1"/>
  <c r="Q465" i="6"/>
  <c r="E466" i="6"/>
  <c r="F466" i="6"/>
  <c r="Q466" i="6"/>
  <c r="E467" i="6"/>
  <c r="F467" i="6" s="1"/>
  <c r="Q467" i="6"/>
  <c r="E468" i="6"/>
  <c r="F468" i="6" s="1"/>
  <c r="G468" i="6" s="1"/>
  <c r="Q468" i="6"/>
  <c r="E469" i="6"/>
  <c r="F469" i="6" s="1"/>
  <c r="Q469" i="6"/>
  <c r="E470" i="6"/>
  <c r="F470" i="6" s="1"/>
  <c r="Q470" i="6"/>
  <c r="E471" i="6"/>
  <c r="F471" i="6"/>
  <c r="Q471" i="6"/>
  <c r="E472" i="6"/>
  <c r="F472" i="6" s="1"/>
  <c r="G472" i="6" s="1"/>
  <c r="Q472" i="6"/>
  <c r="E473" i="6"/>
  <c r="F473" i="6" s="1"/>
  <c r="Q473" i="6"/>
  <c r="E474" i="6"/>
  <c r="F474" i="6" s="1"/>
  <c r="Q474" i="6"/>
  <c r="E475" i="6"/>
  <c r="F475" i="6" s="1"/>
  <c r="Q475" i="6"/>
  <c r="E476" i="6"/>
  <c r="F476" i="6"/>
  <c r="G476" i="6"/>
  <c r="Q476" i="6"/>
  <c r="E477" i="6"/>
  <c r="F477" i="6"/>
  <c r="Q477" i="6"/>
  <c r="E478" i="6"/>
  <c r="F478" i="6" s="1"/>
  <c r="Q478" i="6"/>
  <c r="E479" i="6"/>
  <c r="F479" i="6" s="1"/>
  <c r="Q479" i="6"/>
  <c r="E480" i="6"/>
  <c r="F480" i="6" s="1"/>
  <c r="G480" i="6" s="1"/>
  <c r="Q480" i="6"/>
  <c r="E481" i="6"/>
  <c r="F481" i="6"/>
  <c r="Q481" i="6"/>
  <c r="E482" i="6"/>
  <c r="F482" i="6"/>
  <c r="Q482" i="6"/>
  <c r="E483" i="6"/>
  <c r="F483" i="6" s="1"/>
  <c r="Q483" i="6"/>
  <c r="E484" i="6"/>
  <c r="F484" i="6" s="1"/>
  <c r="G484" i="6" s="1"/>
  <c r="Q484" i="6"/>
  <c r="E485" i="6"/>
  <c r="F485" i="6"/>
  <c r="Q485" i="6"/>
  <c r="E486" i="6"/>
  <c r="F486" i="6"/>
  <c r="Q486" i="6"/>
  <c r="E487" i="6"/>
  <c r="F487" i="6"/>
  <c r="Q487" i="6"/>
  <c r="E488" i="6"/>
  <c r="F488" i="6" s="1"/>
  <c r="G488" i="6" s="1"/>
  <c r="Q488" i="6"/>
  <c r="E489" i="6"/>
  <c r="F489" i="6" s="1"/>
  <c r="Q489" i="6"/>
  <c r="E490" i="6"/>
  <c r="F490" i="6"/>
  <c r="Q490" i="6"/>
  <c r="E491" i="6"/>
  <c r="F491" i="6"/>
  <c r="Q491" i="6"/>
  <c r="E492" i="6"/>
  <c r="F492" i="6"/>
  <c r="G492" i="6" s="1"/>
  <c r="Q492" i="6"/>
  <c r="E493" i="6"/>
  <c r="F493" i="6"/>
  <c r="Q493" i="6"/>
  <c r="E494" i="6"/>
  <c r="F494" i="6" s="1"/>
  <c r="Q494" i="6"/>
  <c r="E496" i="6"/>
  <c r="F496" i="6"/>
  <c r="Q496" i="6"/>
  <c r="E497" i="6"/>
  <c r="F497" i="6"/>
  <c r="G497" i="6" s="1"/>
  <c r="Q497" i="6"/>
  <c r="E498" i="6"/>
  <c r="F498" i="6" s="1"/>
  <c r="Q498" i="6"/>
  <c r="E502" i="6"/>
  <c r="F502" i="6"/>
  <c r="Q502" i="6"/>
  <c r="E513" i="6"/>
  <c r="F513" i="6" s="1"/>
  <c r="Q513" i="6"/>
  <c r="E467" i="1"/>
  <c r="F467" i="1"/>
  <c r="G467" i="1" s="1"/>
  <c r="Q467" i="1"/>
  <c r="E468" i="1"/>
  <c r="F468" i="1" s="1"/>
  <c r="G468" i="1"/>
  <c r="K468" i="1" s="1"/>
  <c r="Q468" i="1"/>
  <c r="E469" i="1"/>
  <c r="F469" i="1" s="1"/>
  <c r="Q469" i="1"/>
  <c r="E470" i="1"/>
  <c r="F470" i="1" s="1"/>
  <c r="G470" i="1" s="1"/>
  <c r="Q470" i="1"/>
  <c r="E471" i="1"/>
  <c r="F471" i="1"/>
  <c r="G471" i="1" s="1"/>
  <c r="Q471" i="1"/>
  <c r="E472" i="1"/>
  <c r="F472" i="1" s="1"/>
  <c r="G472" i="1" s="1"/>
  <c r="K472" i="1" s="1"/>
  <c r="Q472" i="1"/>
  <c r="E473" i="1"/>
  <c r="F473" i="1" s="1"/>
  <c r="Q473" i="1"/>
  <c r="E474" i="1"/>
  <c r="F474" i="1" s="1"/>
  <c r="G474" i="1"/>
  <c r="Q474" i="1"/>
  <c r="E475" i="1"/>
  <c r="F475" i="1"/>
  <c r="G475" i="1" s="1"/>
  <c r="Q475" i="1"/>
  <c r="E476" i="1"/>
  <c r="F476" i="1" s="1"/>
  <c r="G476" i="1" s="1"/>
  <c r="K476" i="1" s="1"/>
  <c r="Q476" i="1"/>
  <c r="E477" i="1"/>
  <c r="F477" i="1" s="1"/>
  <c r="Q477" i="1"/>
  <c r="E478" i="1"/>
  <c r="F478" i="1" s="1"/>
  <c r="G478" i="1" s="1"/>
  <c r="Q478" i="1"/>
  <c r="E479" i="1"/>
  <c r="F479" i="1"/>
  <c r="G479" i="1" s="1"/>
  <c r="Q479" i="1"/>
  <c r="E480" i="1"/>
  <c r="F480" i="1" s="1"/>
  <c r="G480" i="1" s="1"/>
  <c r="K480" i="1" s="1"/>
  <c r="Q480" i="1"/>
  <c r="E481" i="1"/>
  <c r="F481" i="1" s="1"/>
  <c r="Q481" i="1"/>
  <c r="E482" i="1"/>
  <c r="F482" i="1" s="1"/>
  <c r="G482" i="1" s="1"/>
  <c r="Q482" i="1"/>
  <c r="E483" i="1"/>
  <c r="F483" i="1"/>
  <c r="G483" i="1" s="1"/>
  <c r="Q483" i="1"/>
  <c r="E484" i="1"/>
  <c r="F484" i="1" s="1"/>
  <c r="G484" i="1"/>
  <c r="K484" i="1" s="1"/>
  <c r="Q484" i="1"/>
  <c r="E485" i="1"/>
  <c r="F485" i="1" s="1"/>
  <c r="Q485" i="1"/>
  <c r="E486" i="1"/>
  <c r="F486" i="1" s="1"/>
  <c r="G486" i="1" s="1"/>
  <c r="Q486" i="1"/>
  <c r="E487" i="1"/>
  <c r="F487" i="1"/>
  <c r="G487" i="1" s="1"/>
  <c r="Q487" i="1"/>
  <c r="E488" i="1"/>
  <c r="F488" i="1" s="1"/>
  <c r="G488" i="1" s="1"/>
  <c r="K488" i="1" s="1"/>
  <c r="Q488" i="1"/>
  <c r="E489" i="1"/>
  <c r="F489" i="1" s="1"/>
  <c r="Q489" i="1"/>
  <c r="E490" i="1"/>
  <c r="F490" i="1" s="1"/>
  <c r="G490" i="1"/>
  <c r="Q490" i="1"/>
  <c r="E491" i="1"/>
  <c r="F491" i="1"/>
  <c r="G491" i="1" s="1"/>
  <c r="Q491" i="1"/>
  <c r="E492" i="1"/>
  <c r="F492" i="1" s="1"/>
  <c r="G492" i="1" s="1"/>
  <c r="K492" i="1" s="1"/>
  <c r="Q492" i="1"/>
  <c r="E493" i="1"/>
  <c r="F493" i="1" s="1"/>
  <c r="Q493" i="1"/>
  <c r="E494" i="1"/>
  <c r="F494" i="1" s="1"/>
  <c r="G494" i="1" s="1"/>
  <c r="Q494" i="1"/>
  <c r="E495" i="1"/>
  <c r="F495" i="1"/>
  <c r="G495" i="1" s="1"/>
  <c r="Q495" i="1"/>
  <c r="E496" i="1"/>
  <c r="F496" i="1" s="1"/>
  <c r="G496" i="1" s="1"/>
  <c r="K496" i="1" s="1"/>
  <c r="Q496" i="1"/>
  <c r="E497" i="1"/>
  <c r="F497" i="1" s="1"/>
  <c r="Q497" i="1"/>
  <c r="E498" i="1"/>
  <c r="F498" i="1" s="1"/>
  <c r="G498" i="1" s="1"/>
  <c r="Q498" i="1"/>
  <c r="E499" i="1"/>
  <c r="F499" i="1"/>
  <c r="G499" i="1" s="1"/>
  <c r="Q499" i="1"/>
  <c r="E500" i="1"/>
  <c r="F500" i="1" s="1"/>
  <c r="G500" i="1"/>
  <c r="K500" i="1" s="1"/>
  <c r="Q500" i="1"/>
  <c r="E501" i="1"/>
  <c r="F501" i="1" s="1"/>
  <c r="Q501" i="1"/>
  <c r="E502" i="1"/>
  <c r="F502" i="1" s="1"/>
  <c r="G502" i="1" s="1"/>
  <c r="K502" i="1" s="1"/>
  <c r="Q502" i="1"/>
  <c r="E503" i="1"/>
  <c r="F503" i="1"/>
  <c r="G503" i="1" s="1"/>
  <c r="Q503" i="1"/>
  <c r="E505" i="1"/>
  <c r="F505" i="1" s="1"/>
  <c r="G505" i="1" s="1"/>
  <c r="K505" i="1" s="1"/>
  <c r="Q505" i="1"/>
  <c r="E506" i="1"/>
  <c r="F506" i="1" s="1"/>
  <c r="Q506" i="1"/>
  <c r="E507" i="1"/>
  <c r="F507" i="1" s="1"/>
  <c r="G507" i="1"/>
  <c r="Q507" i="1"/>
  <c r="E511" i="1"/>
  <c r="F511" i="1"/>
  <c r="G511" i="1" s="1"/>
  <c r="Q511" i="1"/>
  <c r="E522" i="1"/>
  <c r="F522" i="1" s="1"/>
  <c r="G522" i="1"/>
  <c r="K522" i="1" s="1"/>
  <c r="Q522" i="1"/>
  <c r="E515" i="8"/>
  <c r="F515" i="8" s="1"/>
  <c r="Q515" i="8"/>
  <c r="AF515" i="8"/>
  <c r="E526" i="8"/>
  <c r="F526" i="8"/>
  <c r="G526" i="8"/>
  <c r="Q526" i="8"/>
  <c r="AF526" i="8"/>
  <c r="E459" i="1"/>
  <c r="F459" i="1"/>
  <c r="G459" i="1"/>
  <c r="Q459" i="1"/>
  <c r="E460" i="1"/>
  <c r="F460" i="1" s="1"/>
  <c r="G460" i="1" s="1"/>
  <c r="K460" i="1" s="1"/>
  <c r="Q460" i="1"/>
  <c r="E461" i="1"/>
  <c r="F461" i="1"/>
  <c r="G461" i="1" s="1"/>
  <c r="K461" i="1" s="1"/>
  <c r="Q461" i="1"/>
  <c r="E463" i="1"/>
  <c r="F463" i="1"/>
  <c r="Q463" i="1"/>
  <c r="E464" i="1"/>
  <c r="F464" i="1"/>
  <c r="G464" i="1" s="1"/>
  <c r="Q464" i="1"/>
  <c r="E465" i="1"/>
  <c r="F465" i="1"/>
  <c r="G465" i="1"/>
  <c r="K465" i="1" s="1"/>
  <c r="Q465" i="1"/>
  <c r="E466" i="1"/>
  <c r="F466" i="1" s="1"/>
  <c r="G466" i="1" s="1"/>
  <c r="K466" i="1" s="1"/>
  <c r="Q466" i="1"/>
  <c r="E462" i="1"/>
  <c r="F462" i="1" s="1"/>
  <c r="Q462" i="1"/>
  <c r="E458" i="1"/>
  <c r="F458" i="1" s="1"/>
  <c r="G458" i="1"/>
  <c r="Q458" i="1"/>
  <c r="AB3" i="11"/>
  <c r="AB4" i="11"/>
  <c r="AB5" i="11"/>
  <c r="D13" i="11"/>
  <c r="AY177" i="11"/>
  <c r="AY181" i="11"/>
  <c r="AY185" i="11"/>
  <c r="E517" i="11"/>
  <c r="F517" i="11" s="1"/>
  <c r="D11" i="11"/>
  <c r="P312" i="11" s="1"/>
  <c r="D12" i="11"/>
  <c r="P111" i="11" s="1"/>
  <c r="Q517" i="11"/>
  <c r="D9" i="11"/>
  <c r="C9" i="11"/>
  <c r="E506" i="11"/>
  <c r="F506" i="11"/>
  <c r="G506" i="11" s="1"/>
  <c r="Q506" i="11"/>
  <c r="T50" i="11"/>
  <c r="T51" i="11"/>
  <c r="T52" i="11"/>
  <c r="T53" i="11"/>
  <c r="T54" i="11"/>
  <c r="T55" i="11"/>
  <c r="T56" i="11"/>
  <c r="T58" i="11"/>
  <c r="T67" i="11"/>
  <c r="T68" i="11"/>
  <c r="T69" i="11"/>
  <c r="T70" i="11"/>
  <c r="T71" i="11"/>
  <c r="T72" i="11"/>
  <c r="T73" i="11"/>
  <c r="T74" i="11"/>
  <c r="T75" i="11"/>
  <c r="T76" i="11"/>
  <c r="T77" i="11"/>
  <c r="T78" i="11"/>
  <c r="T79" i="11"/>
  <c r="T80" i="11"/>
  <c r="T81" i="11"/>
  <c r="T82" i="11"/>
  <c r="T83" i="11"/>
  <c r="T84" i="11"/>
  <c r="T85" i="11"/>
  <c r="T86" i="11"/>
  <c r="T87" i="11"/>
  <c r="T88" i="11"/>
  <c r="T89" i="11"/>
  <c r="T90" i="11"/>
  <c r="T91" i="11"/>
  <c r="T92" i="11"/>
  <c r="T93" i="11"/>
  <c r="T94" i="11"/>
  <c r="T97" i="11"/>
  <c r="T98" i="11"/>
  <c r="T99" i="11"/>
  <c r="T100" i="11"/>
  <c r="T101" i="11"/>
  <c r="T102" i="11"/>
  <c r="T103" i="11"/>
  <c r="T104" i="11"/>
  <c r="T105" i="11"/>
  <c r="T107" i="11"/>
  <c r="T108" i="11"/>
  <c r="T109" i="11"/>
  <c r="T110" i="11"/>
  <c r="T111" i="11"/>
  <c r="T112" i="11"/>
  <c r="T113" i="11"/>
  <c r="T114" i="11"/>
  <c r="T115" i="11"/>
  <c r="T116" i="11"/>
  <c r="T117" i="11"/>
  <c r="T118" i="11"/>
  <c r="T119" i="11"/>
  <c r="T120" i="11"/>
  <c r="T121" i="11"/>
  <c r="T122" i="11"/>
  <c r="T123" i="11"/>
  <c r="T124" i="11"/>
  <c r="T125" i="11"/>
  <c r="T126" i="11"/>
  <c r="T127" i="11"/>
  <c r="T128" i="11"/>
  <c r="T129" i="11"/>
  <c r="T130" i="11"/>
  <c r="T131" i="11"/>
  <c r="T132" i="11"/>
  <c r="T133" i="11"/>
  <c r="T134" i="11"/>
  <c r="T135" i="11"/>
  <c r="T136" i="11"/>
  <c r="T137" i="11"/>
  <c r="T138" i="11"/>
  <c r="T139" i="11"/>
  <c r="T140" i="11"/>
  <c r="T141" i="11"/>
  <c r="T142" i="11"/>
  <c r="T143" i="11"/>
  <c r="T144" i="11"/>
  <c r="T145" i="11"/>
  <c r="T146" i="11"/>
  <c r="T147" i="11"/>
  <c r="T148" i="11"/>
  <c r="T149" i="11"/>
  <c r="T151" i="11"/>
  <c r="T152" i="11"/>
  <c r="T153" i="11"/>
  <c r="T154" i="11"/>
  <c r="T155" i="11"/>
  <c r="T159" i="11"/>
  <c r="T160" i="11"/>
  <c r="T161" i="11"/>
  <c r="T162" i="11"/>
  <c r="T163" i="11"/>
  <c r="T164" i="11"/>
  <c r="T165" i="11"/>
  <c r="T166" i="11"/>
  <c r="T167" i="11"/>
  <c r="T170" i="11"/>
  <c r="T171" i="11"/>
  <c r="T172" i="11"/>
  <c r="T173" i="11"/>
  <c r="T174" i="11"/>
  <c r="T175" i="11"/>
  <c r="T176" i="11"/>
  <c r="T177" i="11"/>
  <c r="T178" i="11"/>
  <c r="T179" i="11"/>
  <c r="T180" i="11"/>
  <c r="T181" i="11"/>
  <c r="T182" i="11"/>
  <c r="T183" i="11"/>
  <c r="T184" i="11"/>
  <c r="T185" i="11"/>
  <c r="T186" i="11"/>
  <c r="T187" i="11"/>
  <c r="T188" i="11"/>
  <c r="T190" i="11"/>
  <c r="T192" i="11"/>
  <c r="T193" i="11"/>
  <c r="T194" i="11"/>
  <c r="T195" i="11"/>
  <c r="T196" i="11"/>
  <c r="T197" i="11"/>
  <c r="T200" i="11"/>
  <c r="T201" i="11"/>
  <c r="T202" i="11"/>
  <c r="T203" i="11"/>
  <c r="T204" i="11"/>
  <c r="T205" i="11"/>
  <c r="T206" i="11"/>
  <c r="T207" i="11"/>
  <c r="T212" i="11"/>
  <c r="T213" i="11"/>
  <c r="T214" i="11"/>
  <c r="T216" i="11"/>
  <c r="T218" i="11"/>
  <c r="T219" i="11"/>
  <c r="T220" i="11"/>
  <c r="T221" i="11"/>
  <c r="T222" i="11"/>
  <c r="T226" i="11"/>
  <c r="T235" i="11"/>
  <c r="T236" i="11"/>
  <c r="T238" i="11"/>
  <c r="T239" i="11"/>
  <c r="T240" i="11"/>
  <c r="T241" i="11"/>
  <c r="T259" i="11"/>
  <c r="T266" i="11"/>
  <c r="T268" i="11"/>
  <c r="T271" i="11"/>
  <c r="T273" i="11"/>
  <c r="T274" i="11"/>
  <c r="T279" i="11"/>
  <c r="T304" i="11"/>
  <c r="T350" i="11"/>
  <c r="T410" i="11"/>
  <c r="T424" i="11"/>
  <c r="T447" i="11"/>
  <c r="T22" i="11"/>
  <c r="T23" i="11"/>
  <c r="T24" i="11"/>
  <c r="T25" i="11"/>
  <c r="T26" i="11"/>
  <c r="T27" i="11"/>
  <c r="T28" i="11"/>
  <c r="T30" i="11"/>
  <c r="T31" i="11"/>
  <c r="T33" i="11"/>
  <c r="T34" i="11"/>
  <c r="T35" i="11"/>
  <c r="T36" i="11"/>
  <c r="T37" i="11"/>
  <c r="T38" i="11"/>
  <c r="T39" i="11"/>
  <c r="T41" i="11"/>
  <c r="T42" i="11"/>
  <c r="T43" i="11"/>
  <c r="T44" i="11"/>
  <c r="T45" i="11"/>
  <c r="T46" i="11"/>
  <c r="T47" i="11"/>
  <c r="T48" i="11"/>
  <c r="T49" i="11"/>
  <c r="T21" i="11"/>
  <c r="AY4" i="11"/>
  <c r="AY5" i="11"/>
  <c r="AY6" i="11"/>
  <c r="AY7" i="11"/>
  <c r="AY8" i="11"/>
  <c r="AY9" i="11"/>
  <c r="AY10" i="11"/>
  <c r="AY11" i="11"/>
  <c r="AY12" i="11"/>
  <c r="AY13" i="11"/>
  <c r="AY14" i="11"/>
  <c r="AY15" i="11"/>
  <c r="AY16" i="11"/>
  <c r="AY17" i="11"/>
  <c r="AY18" i="11"/>
  <c r="AY19" i="11"/>
  <c r="AY20" i="11"/>
  <c r="AY21" i="11"/>
  <c r="AY22" i="11"/>
  <c r="AY23" i="11"/>
  <c r="AY24" i="11"/>
  <c r="AY25" i="11"/>
  <c r="AY26" i="11"/>
  <c r="AY27" i="11"/>
  <c r="AY28" i="11"/>
  <c r="AY29" i="11"/>
  <c r="AY30" i="11"/>
  <c r="AY31" i="11"/>
  <c r="AY32" i="11"/>
  <c r="AY33" i="11"/>
  <c r="AY34" i="11"/>
  <c r="AY35" i="11"/>
  <c r="AY36" i="11"/>
  <c r="AY37" i="11"/>
  <c r="AY38" i="11"/>
  <c r="AY39" i="11"/>
  <c r="AY40" i="11"/>
  <c r="AY41" i="11"/>
  <c r="AY42" i="11"/>
  <c r="AY43" i="11"/>
  <c r="AY44" i="11"/>
  <c r="AY45" i="11"/>
  <c r="AY46" i="11"/>
  <c r="AY47" i="11"/>
  <c r="AY48" i="11"/>
  <c r="AY49" i="11"/>
  <c r="AY50" i="11"/>
  <c r="AY51" i="11"/>
  <c r="AY52" i="11"/>
  <c r="AY53" i="11"/>
  <c r="AY54" i="11"/>
  <c r="AY55" i="11"/>
  <c r="AY56" i="11"/>
  <c r="AY57" i="11"/>
  <c r="AY58" i="11"/>
  <c r="AY59" i="11"/>
  <c r="AY60" i="11"/>
  <c r="AY61" i="11"/>
  <c r="AY62" i="11"/>
  <c r="AY63" i="11"/>
  <c r="AY64" i="11"/>
  <c r="AY65" i="11"/>
  <c r="AY66" i="11"/>
  <c r="AY67" i="11"/>
  <c r="AY68" i="11"/>
  <c r="AY69" i="11"/>
  <c r="AY70" i="11"/>
  <c r="AY71" i="11"/>
  <c r="AY72" i="11"/>
  <c r="AY73" i="11"/>
  <c r="AY74" i="11"/>
  <c r="AY75" i="11"/>
  <c r="AY76" i="11"/>
  <c r="AY77" i="11"/>
  <c r="AY78" i="11"/>
  <c r="AY79" i="11"/>
  <c r="AY80" i="11"/>
  <c r="AY81" i="11"/>
  <c r="AY82" i="11"/>
  <c r="AY83" i="11"/>
  <c r="AY84" i="11"/>
  <c r="AY85" i="11"/>
  <c r="AY86" i="11"/>
  <c r="AY87" i="11"/>
  <c r="AY88" i="11"/>
  <c r="AY89" i="11"/>
  <c r="AY90" i="11"/>
  <c r="AY91" i="11"/>
  <c r="AY92" i="11"/>
  <c r="AY93" i="11"/>
  <c r="AY94" i="11"/>
  <c r="AY95" i="11"/>
  <c r="AY96" i="11"/>
  <c r="AY97" i="11"/>
  <c r="AY98" i="11"/>
  <c r="AY99" i="11"/>
  <c r="AY100" i="11"/>
  <c r="AY101" i="11"/>
  <c r="AY102" i="11"/>
  <c r="AY103" i="11"/>
  <c r="AY104" i="11"/>
  <c r="AY105" i="11"/>
  <c r="AY106" i="11"/>
  <c r="AY107" i="11"/>
  <c r="AY108" i="11"/>
  <c r="AY109" i="11"/>
  <c r="AY110" i="11"/>
  <c r="AY111" i="11"/>
  <c r="AY112" i="11"/>
  <c r="AY113" i="11"/>
  <c r="AY114" i="11"/>
  <c r="AY115" i="11"/>
  <c r="AY116" i="11"/>
  <c r="AY117" i="11"/>
  <c r="AY118" i="11"/>
  <c r="AY119" i="11"/>
  <c r="AY120" i="11"/>
  <c r="AY121" i="11"/>
  <c r="AY122" i="11"/>
  <c r="AY123" i="11"/>
  <c r="AY124" i="11"/>
  <c r="AY125" i="11"/>
  <c r="AY126" i="11"/>
  <c r="AY127" i="11"/>
  <c r="AY128" i="11"/>
  <c r="AY129" i="11"/>
  <c r="AY130" i="11"/>
  <c r="AY131" i="11"/>
  <c r="AY132" i="11"/>
  <c r="AY133" i="11"/>
  <c r="AY134" i="11"/>
  <c r="AY135" i="11"/>
  <c r="AY136" i="11"/>
  <c r="AY137" i="11"/>
  <c r="AY138" i="11"/>
  <c r="AY139" i="11"/>
  <c r="AY140" i="11"/>
  <c r="AY141" i="11"/>
  <c r="AY142" i="11"/>
  <c r="AY143" i="11"/>
  <c r="AY144" i="11"/>
  <c r="AY145" i="11"/>
  <c r="AY146" i="11"/>
  <c r="AY147" i="11"/>
  <c r="AY148" i="11"/>
  <c r="AY149" i="11"/>
  <c r="AY150" i="11"/>
  <c r="AY151" i="11"/>
  <c r="AY152" i="11"/>
  <c r="AY153" i="11"/>
  <c r="AY154" i="11"/>
  <c r="AY155" i="11"/>
  <c r="AY156" i="11"/>
  <c r="AY157" i="11"/>
  <c r="AY158" i="11"/>
  <c r="AY159" i="11"/>
  <c r="AY160" i="11"/>
  <c r="AY161" i="11"/>
  <c r="AY162" i="11"/>
  <c r="AY163" i="11"/>
  <c r="AY164" i="11"/>
  <c r="AY165" i="11"/>
  <c r="AY166" i="11"/>
  <c r="AY167" i="11"/>
  <c r="AY168" i="11"/>
  <c r="AY169" i="11"/>
  <c r="AY170" i="11"/>
  <c r="AY171" i="11"/>
  <c r="AY172" i="11"/>
  <c r="AY173" i="11"/>
  <c r="AY174" i="11"/>
  <c r="AY175" i="11"/>
  <c r="AY176" i="11"/>
  <c r="E58" i="11"/>
  <c r="F58" i="11" s="1"/>
  <c r="G58" i="11" s="1"/>
  <c r="E59" i="11"/>
  <c r="F59" i="11" s="1"/>
  <c r="Z59" i="11" s="1"/>
  <c r="E60" i="11"/>
  <c r="F60" i="11" s="1"/>
  <c r="E61" i="11"/>
  <c r="F61" i="11" s="1"/>
  <c r="Z61" i="11" s="1"/>
  <c r="E62" i="11"/>
  <c r="F62" i="11" s="1"/>
  <c r="E63" i="11"/>
  <c r="F63" i="11"/>
  <c r="Z63" i="11" s="1"/>
  <c r="E64" i="11"/>
  <c r="F64" i="11" s="1"/>
  <c r="E65" i="11"/>
  <c r="F65" i="11" s="1"/>
  <c r="Z65" i="11" s="1"/>
  <c r="E66" i="11"/>
  <c r="F66" i="11"/>
  <c r="G66" i="11" s="1"/>
  <c r="E67" i="11"/>
  <c r="F67" i="11" s="1"/>
  <c r="Z67" i="11" s="1"/>
  <c r="E68" i="11"/>
  <c r="F68" i="11" s="1"/>
  <c r="E69" i="11"/>
  <c r="F69" i="11"/>
  <c r="Z69" i="11" s="1"/>
  <c r="E70" i="11"/>
  <c r="F70" i="11" s="1"/>
  <c r="E71" i="11"/>
  <c r="F71" i="11" s="1"/>
  <c r="Z71" i="11" s="1"/>
  <c r="E72" i="11"/>
  <c r="F72" i="11"/>
  <c r="G72" i="11" s="1"/>
  <c r="E73" i="11"/>
  <c r="F73" i="11" s="1"/>
  <c r="E74" i="11"/>
  <c r="F74" i="11" s="1"/>
  <c r="Z74" i="11" s="1"/>
  <c r="E75" i="11"/>
  <c r="F75" i="11"/>
  <c r="G75" i="11" s="1"/>
  <c r="E76" i="11"/>
  <c r="F76" i="11" s="1"/>
  <c r="E77" i="11"/>
  <c r="F77" i="11" s="1"/>
  <c r="G77" i="11" s="1"/>
  <c r="E78" i="11"/>
  <c r="F78" i="11" s="1"/>
  <c r="Z78" i="11" s="1"/>
  <c r="E79" i="11"/>
  <c r="F79" i="11" s="1"/>
  <c r="G79" i="11" s="1"/>
  <c r="AB10" i="11"/>
  <c r="AB9" i="11"/>
  <c r="AB8" i="11"/>
  <c r="AB7" i="11"/>
  <c r="AB11" i="11"/>
  <c r="AB6" i="11"/>
  <c r="AY3" i="11"/>
  <c r="E139" i="11"/>
  <c r="F139" i="11" s="1"/>
  <c r="E140" i="11"/>
  <c r="F140" i="11"/>
  <c r="Z140" i="11" s="1"/>
  <c r="E131" i="11"/>
  <c r="F131" i="11" s="1"/>
  <c r="E141" i="11"/>
  <c r="F141" i="11"/>
  <c r="E132" i="11"/>
  <c r="F132" i="11" s="1"/>
  <c r="E142" i="11"/>
  <c r="F142" i="11" s="1"/>
  <c r="E133" i="11"/>
  <c r="F133" i="11" s="1"/>
  <c r="E143" i="11"/>
  <c r="F143" i="11"/>
  <c r="E134" i="11"/>
  <c r="F134" i="11" s="1"/>
  <c r="E144" i="11"/>
  <c r="F144" i="11" s="1"/>
  <c r="E135" i="11"/>
  <c r="F135" i="11" s="1"/>
  <c r="E145" i="11"/>
  <c r="F145" i="11"/>
  <c r="E136" i="11"/>
  <c r="F136" i="11" s="1"/>
  <c r="E146" i="11"/>
  <c r="F146" i="11" s="1"/>
  <c r="E137" i="11"/>
  <c r="F137" i="11" s="1"/>
  <c r="E147" i="11"/>
  <c r="F147" i="11"/>
  <c r="E138" i="11"/>
  <c r="F138" i="11" s="1"/>
  <c r="E148" i="11"/>
  <c r="F148" i="11" s="1"/>
  <c r="E149" i="11"/>
  <c r="F149" i="11" s="1"/>
  <c r="E150" i="11"/>
  <c r="F150" i="11"/>
  <c r="G150" i="11" s="1"/>
  <c r="E151" i="11"/>
  <c r="F151" i="11"/>
  <c r="E152" i="11"/>
  <c r="F152" i="11"/>
  <c r="E153" i="11"/>
  <c r="F153" i="11" s="1"/>
  <c r="E154" i="11"/>
  <c r="F154" i="11" s="1"/>
  <c r="G154" i="11" s="1"/>
  <c r="E155" i="11"/>
  <c r="F155" i="11" s="1"/>
  <c r="Z155" i="11" s="1"/>
  <c r="E156" i="11"/>
  <c r="F156" i="11" s="1"/>
  <c r="G156" i="11" s="1"/>
  <c r="E157" i="11"/>
  <c r="F157" i="11" s="1"/>
  <c r="Z157" i="11" s="1"/>
  <c r="E158" i="11"/>
  <c r="F158" i="11"/>
  <c r="G158" i="11" s="1"/>
  <c r="E159" i="11"/>
  <c r="F159" i="11"/>
  <c r="E160" i="11"/>
  <c r="F160" i="11" s="1"/>
  <c r="E161" i="11"/>
  <c r="F161" i="11" s="1"/>
  <c r="E162" i="11"/>
  <c r="F162" i="11" s="1"/>
  <c r="E163" i="11"/>
  <c r="F163" i="11"/>
  <c r="Z163" i="11" s="1"/>
  <c r="E164" i="11"/>
  <c r="F164" i="11"/>
  <c r="G164" i="11" s="1"/>
  <c r="E165" i="11"/>
  <c r="F165" i="11" s="1"/>
  <c r="E166" i="11"/>
  <c r="F166" i="11"/>
  <c r="G166" i="11" s="1"/>
  <c r="E167" i="11"/>
  <c r="F167" i="11"/>
  <c r="G167" i="11" s="1"/>
  <c r="E168" i="11"/>
  <c r="F168" i="11" s="1"/>
  <c r="E169" i="11"/>
  <c r="F169" i="11"/>
  <c r="Z169" i="11" s="1"/>
  <c r="E170" i="11"/>
  <c r="F170" i="11"/>
  <c r="E171" i="11"/>
  <c r="F171" i="11"/>
  <c r="E172" i="11"/>
  <c r="F172" i="11" s="1"/>
  <c r="E173" i="11"/>
  <c r="F173" i="11"/>
  <c r="E174" i="11"/>
  <c r="F174" i="11" s="1"/>
  <c r="G174" i="11" s="1"/>
  <c r="E175" i="11"/>
  <c r="F175" i="11" s="1"/>
  <c r="G175" i="11" s="1"/>
  <c r="E176" i="11"/>
  <c r="F176" i="11" s="1"/>
  <c r="E177" i="11"/>
  <c r="F177" i="11" s="1"/>
  <c r="Z177" i="11" s="1"/>
  <c r="E178" i="11"/>
  <c r="F178" i="11" s="1"/>
  <c r="E179" i="11"/>
  <c r="F179" i="11"/>
  <c r="E180" i="11"/>
  <c r="F180" i="11"/>
  <c r="G180" i="11" s="1"/>
  <c r="E181" i="11"/>
  <c r="F181" i="11"/>
  <c r="Z181" i="11" s="1"/>
  <c r="E182" i="11"/>
  <c r="F182" i="11"/>
  <c r="G182" i="11" s="1"/>
  <c r="E183" i="11"/>
  <c r="F183" i="11" s="1"/>
  <c r="E184" i="11"/>
  <c r="F184" i="11"/>
  <c r="E185" i="11"/>
  <c r="F185" i="11" s="1"/>
  <c r="Z185" i="11" s="1"/>
  <c r="E186" i="11"/>
  <c r="F186" i="11"/>
  <c r="E187" i="11"/>
  <c r="F187" i="11" s="1"/>
  <c r="E188" i="11"/>
  <c r="F188" i="11" s="1"/>
  <c r="G188" i="11" s="1"/>
  <c r="E189" i="11"/>
  <c r="F189" i="11" s="1"/>
  <c r="Z189" i="11" s="1"/>
  <c r="E190" i="11"/>
  <c r="F190" i="11" s="1"/>
  <c r="E191" i="11"/>
  <c r="F191" i="11" s="1"/>
  <c r="E192" i="11"/>
  <c r="F192" i="11" s="1"/>
  <c r="G192" i="11" s="1"/>
  <c r="E193" i="11"/>
  <c r="F193" i="11" s="1"/>
  <c r="Z193" i="11" s="1"/>
  <c r="E194" i="11"/>
  <c r="F194" i="11" s="1"/>
  <c r="E195" i="11"/>
  <c r="F195" i="11" s="1"/>
  <c r="E196" i="11"/>
  <c r="F196" i="11" s="1"/>
  <c r="G196" i="11" s="1"/>
  <c r="E197" i="11"/>
  <c r="F197" i="11" s="1"/>
  <c r="Z197" i="11" s="1"/>
  <c r="E198" i="11"/>
  <c r="F198" i="11" s="1"/>
  <c r="E199" i="11"/>
  <c r="F199" i="11" s="1"/>
  <c r="E200" i="11"/>
  <c r="F200" i="11" s="1"/>
  <c r="G200" i="11" s="1"/>
  <c r="E201" i="11"/>
  <c r="F201" i="11" s="1"/>
  <c r="Z201" i="11" s="1"/>
  <c r="E202" i="11"/>
  <c r="F202" i="11" s="1"/>
  <c r="E203" i="11"/>
  <c r="F203" i="11" s="1"/>
  <c r="E204" i="11"/>
  <c r="F204" i="11"/>
  <c r="E205" i="11"/>
  <c r="F205" i="11" s="1"/>
  <c r="E206" i="11"/>
  <c r="F206" i="11" s="1"/>
  <c r="G206" i="11" s="1"/>
  <c r="I206" i="11" s="1"/>
  <c r="E207" i="11"/>
  <c r="F207" i="11"/>
  <c r="E208" i="11"/>
  <c r="F208" i="11" s="1"/>
  <c r="G208" i="11" s="1"/>
  <c r="E209" i="11"/>
  <c r="F209" i="11" s="1"/>
  <c r="Z209" i="11" s="1"/>
  <c r="E210" i="11"/>
  <c r="F210" i="11"/>
  <c r="E211" i="11"/>
  <c r="F211" i="11" s="1"/>
  <c r="E212" i="11"/>
  <c r="F212" i="11" s="1"/>
  <c r="G212" i="11" s="1"/>
  <c r="E213" i="11"/>
  <c r="F213" i="11" s="1"/>
  <c r="G213" i="11" s="1"/>
  <c r="E214" i="11"/>
  <c r="F214" i="11" s="1"/>
  <c r="E215" i="11"/>
  <c r="F215" i="11" s="1"/>
  <c r="E216" i="11"/>
  <c r="F216" i="11"/>
  <c r="E217" i="11"/>
  <c r="F217" i="11"/>
  <c r="E218" i="11"/>
  <c r="F218" i="11" s="1"/>
  <c r="E219" i="11"/>
  <c r="F219" i="11"/>
  <c r="E220" i="11"/>
  <c r="F220" i="11"/>
  <c r="E221" i="11"/>
  <c r="F221" i="11" s="1"/>
  <c r="E222" i="11"/>
  <c r="F222" i="11" s="1"/>
  <c r="E223" i="11"/>
  <c r="F223" i="11"/>
  <c r="E224" i="11"/>
  <c r="F224" i="11" s="1"/>
  <c r="E225" i="11"/>
  <c r="F225" i="11" s="1"/>
  <c r="E226" i="11"/>
  <c r="F226" i="11"/>
  <c r="E227" i="11"/>
  <c r="F227" i="11" s="1"/>
  <c r="E228" i="11"/>
  <c r="F228" i="11" s="1"/>
  <c r="E229" i="11"/>
  <c r="F229" i="11"/>
  <c r="Z229" i="11" s="1"/>
  <c r="E230" i="11"/>
  <c r="F230" i="11" s="1"/>
  <c r="E231" i="11"/>
  <c r="F231" i="11" s="1"/>
  <c r="E232" i="11"/>
  <c r="F232" i="11"/>
  <c r="E233" i="11"/>
  <c r="F233" i="11"/>
  <c r="E234" i="11"/>
  <c r="F234" i="11" s="1"/>
  <c r="E235" i="11"/>
  <c r="F235" i="11"/>
  <c r="E236" i="11"/>
  <c r="F236" i="11"/>
  <c r="G236" i="11" s="1"/>
  <c r="I236" i="11" s="1"/>
  <c r="E237" i="11"/>
  <c r="F237" i="11"/>
  <c r="Z237" i="11" s="1"/>
  <c r="E238" i="11"/>
  <c r="F238" i="11"/>
  <c r="P238" i="11" s="1"/>
  <c r="E239" i="11"/>
  <c r="F239" i="11" s="1"/>
  <c r="E240" i="11"/>
  <c r="F240" i="11"/>
  <c r="G240" i="11" s="1"/>
  <c r="E241" i="11"/>
  <c r="F241" i="11"/>
  <c r="E242" i="11"/>
  <c r="F242" i="11" s="1"/>
  <c r="E243" i="11"/>
  <c r="F243" i="11" s="1"/>
  <c r="E244" i="11"/>
  <c r="F244" i="11"/>
  <c r="G244" i="11" s="1"/>
  <c r="E245" i="11"/>
  <c r="F245" i="11" s="1"/>
  <c r="Z245" i="11" s="1"/>
  <c r="E246" i="11"/>
  <c r="F246" i="11" s="1"/>
  <c r="E247" i="11"/>
  <c r="F247" i="11" s="1"/>
  <c r="E248" i="11"/>
  <c r="F248" i="11" s="1"/>
  <c r="E249" i="11"/>
  <c r="F249" i="11"/>
  <c r="Z249" i="11" s="1"/>
  <c r="E250" i="11"/>
  <c r="F250" i="11"/>
  <c r="E251" i="11"/>
  <c r="F251" i="11"/>
  <c r="E252" i="11"/>
  <c r="F252" i="11" s="1"/>
  <c r="E253" i="11"/>
  <c r="F253" i="11" s="1"/>
  <c r="Z253" i="11" s="1"/>
  <c r="E254" i="11"/>
  <c r="F254" i="11"/>
  <c r="E255" i="11"/>
  <c r="F255" i="11" s="1"/>
  <c r="E256" i="11"/>
  <c r="F256" i="11" s="1"/>
  <c r="E257" i="11"/>
  <c r="F257" i="11"/>
  <c r="E258" i="11"/>
  <c r="F258" i="11" s="1"/>
  <c r="G258" i="11" s="1"/>
  <c r="E259" i="11"/>
  <c r="F259" i="11" s="1"/>
  <c r="E260" i="11"/>
  <c r="F260" i="11"/>
  <c r="E261" i="11"/>
  <c r="F261" i="11" s="1"/>
  <c r="Z261" i="11" s="1"/>
  <c r="E262" i="11"/>
  <c r="F262" i="11" s="1"/>
  <c r="G262" i="11" s="1"/>
  <c r="K262" i="11" s="1"/>
  <c r="E263" i="11"/>
  <c r="F263" i="11"/>
  <c r="E264" i="11"/>
  <c r="F264" i="11" s="1"/>
  <c r="Z264" i="11" s="1"/>
  <c r="E265" i="11"/>
  <c r="F265" i="11" s="1"/>
  <c r="Z265" i="11"/>
  <c r="E266" i="11"/>
  <c r="F266" i="11"/>
  <c r="G266" i="11" s="1"/>
  <c r="E267" i="11"/>
  <c r="F267" i="11"/>
  <c r="E268" i="11"/>
  <c r="F268" i="11" s="1"/>
  <c r="E269" i="11"/>
  <c r="F269" i="11" s="1"/>
  <c r="Z269" i="11" s="1"/>
  <c r="E270" i="11"/>
  <c r="F270" i="11" s="1"/>
  <c r="G270" i="11"/>
  <c r="E271" i="11"/>
  <c r="F271" i="11"/>
  <c r="E272" i="11"/>
  <c r="F272" i="11" s="1"/>
  <c r="E273" i="11"/>
  <c r="F273" i="11" s="1"/>
  <c r="Z273" i="11" s="1"/>
  <c r="E274" i="11"/>
  <c r="F274" i="11"/>
  <c r="G274" i="11" s="1"/>
  <c r="E275" i="11"/>
  <c r="F275" i="11"/>
  <c r="E276" i="11"/>
  <c r="F276" i="11" s="1"/>
  <c r="G276" i="11" s="1"/>
  <c r="Z276" i="11"/>
  <c r="E277" i="11"/>
  <c r="F277" i="11" s="1"/>
  <c r="Z277" i="11" s="1"/>
  <c r="E278" i="11"/>
  <c r="F278" i="11" s="1"/>
  <c r="G278" i="11" s="1"/>
  <c r="E279" i="11"/>
  <c r="F279" i="11" s="1"/>
  <c r="E280" i="11"/>
  <c r="F280" i="11" s="1"/>
  <c r="Z280" i="11" s="1"/>
  <c r="E281" i="11"/>
  <c r="F281" i="11" s="1"/>
  <c r="Z281" i="11" s="1"/>
  <c r="E282" i="11"/>
  <c r="F282" i="11" s="1"/>
  <c r="G282" i="11" s="1"/>
  <c r="E283" i="11"/>
  <c r="F283" i="11" s="1"/>
  <c r="E284" i="11"/>
  <c r="F284" i="11" s="1"/>
  <c r="E285" i="11"/>
  <c r="F285" i="11"/>
  <c r="Z285" i="11" s="1"/>
  <c r="E286" i="11"/>
  <c r="F286" i="11"/>
  <c r="G286" i="11" s="1"/>
  <c r="E287" i="11"/>
  <c r="F287" i="11"/>
  <c r="E288" i="11"/>
  <c r="F288" i="11"/>
  <c r="Z288" i="11" s="1"/>
  <c r="E289" i="11"/>
  <c r="F289" i="11"/>
  <c r="Z289" i="11" s="1"/>
  <c r="E290" i="11"/>
  <c r="F290" i="11"/>
  <c r="G290" i="11" s="1"/>
  <c r="E291" i="11"/>
  <c r="F291" i="11" s="1"/>
  <c r="E292" i="11"/>
  <c r="F292" i="11"/>
  <c r="Z292" i="11" s="1"/>
  <c r="E293" i="11"/>
  <c r="F293" i="11" s="1"/>
  <c r="Z293" i="11" s="1"/>
  <c r="E294" i="11"/>
  <c r="F294" i="11" s="1"/>
  <c r="G294" i="11" s="1"/>
  <c r="E295" i="11"/>
  <c r="F295" i="11" s="1"/>
  <c r="E296" i="11"/>
  <c r="F296" i="11" s="1"/>
  <c r="E297" i="11"/>
  <c r="F297" i="11" s="1"/>
  <c r="Z297" i="11" s="1"/>
  <c r="E298" i="11"/>
  <c r="F298" i="11" s="1"/>
  <c r="G298" i="11" s="1"/>
  <c r="K298" i="11" s="1"/>
  <c r="E299" i="11"/>
  <c r="F299" i="11"/>
  <c r="E300" i="11"/>
  <c r="F300" i="11" s="1"/>
  <c r="E301" i="11"/>
  <c r="F301" i="11"/>
  <c r="Z301" i="11" s="1"/>
  <c r="E302" i="11"/>
  <c r="F302" i="11" s="1"/>
  <c r="G302" i="11" s="1"/>
  <c r="E303" i="11"/>
  <c r="F303" i="11" s="1"/>
  <c r="E304" i="11"/>
  <c r="F304" i="11"/>
  <c r="E305" i="11"/>
  <c r="F305" i="11" s="1"/>
  <c r="Z305" i="11" s="1"/>
  <c r="E306" i="11"/>
  <c r="F306" i="11" s="1"/>
  <c r="G306" i="11" s="1"/>
  <c r="E307" i="11"/>
  <c r="F307" i="11" s="1"/>
  <c r="E308" i="11"/>
  <c r="F308" i="11" s="1"/>
  <c r="E309" i="11"/>
  <c r="F309" i="11" s="1"/>
  <c r="Z309" i="11" s="1"/>
  <c r="E310" i="11"/>
  <c r="F310" i="11"/>
  <c r="G310" i="11" s="1"/>
  <c r="K310" i="11" s="1"/>
  <c r="E311" i="11"/>
  <c r="F311" i="11"/>
  <c r="E312" i="11"/>
  <c r="F312" i="11" s="1"/>
  <c r="E313" i="11"/>
  <c r="F313" i="11"/>
  <c r="Z313" i="11" s="1"/>
  <c r="E314" i="11"/>
  <c r="F314" i="11"/>
  <c r="G314" i="11" s="1"/>
  <c r="K314" i="11" s="1"/>
  <c r="E315" i="11"/>
  <c r="F315" i="11"/>
  <c r="E316" i="11"/>
  <c r="F316" i="11"/>
  <c r="Z316" i="11" s="1"/>
  <c r="E317" i="11"/>
  <c r="F317" i="11" s="1"/>
  <c r="Z317" i="11" s="1"/>
  <c r="E318" i="11"/>
  <c r="F318" i="11" s="1"/>
  <c r="G318" i="11" s="1"/>
  <c r="E319" i="11"/>
  <c r="F319" i="11" s="1"/>
  <c r="G319" i="11" s="1"/>
  <c r="E320" i="11"/>
  <c r="F320" i="11" s="1"/>
  <c r="G320" i="11" s="1"/>
  <c r="E321" i="11"/>
  <c r="F321" i="11" s="1"/>
  <c r="Z321" i="11" s="1"/>
  <c r="E322" i="11"/>
  <c r="F322" i="11" s="1"/>
  <c r="G322" i="11" s="1"/>
  <c r="E323" i="11"/>
  <c r="F323" i="11" s="1"/>
  <c r="E324" i="11"/>
  <c r="F324" i="11" s="1"/>
  <c r="E325" i="11"/>
  <c r="F325" i="11"/>
  <c r="Z325" i="11" s="1"/>
  <c r="E326" i="11"/>
  <c r="F326" i="11"/>
  <c r="E327" i="11"/>
  <c r="F327" i="11" s="1"/>
  <c r="E328" i="11"/>
  <c r="F328" i="11" s="1"/>
  <c r="E329" i="11"/>
  <c r="F329" i="11" s="1"/>
  <c r="Z329" i="11" s="1"/>
  <c r="E330" i="11"/>
  <c r="F330" i="11" s="1"/>
  <c r="G330" i="11" s="1"/>
  <c r="E331" i="11"/>
  <c r="F331" i="11" s="1"/>
  <c r="E332" i="11"/>
  <c r="F332" i="11" s="1"/>
  <c r="E333" i="11"/>
  <c r="F333" i="11"/>
  <c r="Z333" i="11" s="1"/>
  <c r="E334" i="11"/>
  <c r="F334" i="11"/>
  <c r="E335" i="11"/>
  <c r="F335" i="11"/>
  <c r="G335" i="11" s="1"/>
  <c r="E336" i="11"/>
  <c r="F336" i="11"/>
  <c r="G336" i="11" s="1"/>
  <c r="E337" i="11"/>
  <c r="F337" i="11"/>
  <c r="E338" i="11"/>
  <c r="F338" i="11" s="1"/>
  <c r="G338" i="11" s="1"/>
  <c r="E339" i="11"/>
  <c r="F339" i="11" s="1"/>
  <c r="E340" i="11"/>
  <c r="F340" i="11"/>
  <c r="Z340" i="11" s="1"/>
  <c r="E341" i="11"/>
  <c r="F341" i="11" s="1"/>
  <c r="Z341" i="11" s="1"/>
  <c r="E342" i="11"/>
  <c r="F342" i="11" s="1"/>
  <c r="E343" i="11"/>
  <c r="F343" i="11"/>
  <c r="E344" i="11"/>
  <c r="F344" i="11" s="1"/>
  <c r="Z344" i="11" s="1"/>
  <c r="E345" i="11"/>
  <c r="F345" i="11" s="1"/>
  <c r="E346" i="11"/>
  <c r="F346" i="11"/>
  <c r="E347" i="11"/>
  <c r="F347" i="11"/>
  <c r="G347" i="11" s="1"/>
  <c r="E348" i="11"/>
  <c r="F348" i="11"/>
  <c r="Z348" i="11" s="1"/>
  <c r="E349" i="11"/>
  <c r="F349" i="11"/>
  <c r="E350" i="11"/>
  <c r="F350" i="11"/>
  <c r="E351" i="11"/>
  <c r="F351" i="11" s="1"/>
  <c r="G351" i="11" s="1"/>
  <c r="E352" i="11"/>
  <c r="F352" i="11" s="1"/>
  <c r="G352" i="11" s="1"/>
  <c r="E353" i="11"/>
  <c r="F353" i="11" s="1"/>
  <c r="E354" i="11"/>
  <c r="F354" i="11"/>
  <c r="E355" i="11"/>
  <c r="F355" i="11" s="1"/>
  <c r="Z355" i="11"/>
  <c r="E356" i="11"/>
  <c r="F356" i="11"/>
  <c r="E357" i="11"/>
  <c r="F357" i="11" s="1"/>
  <c r="Z357" i="11" s="1"/>
  <c r="E358" i="11"/>
  <c r="F358" i="11" s="1"/>
  <c r="E359" i="11"/>
  <c r="F359" i="11" s="1"/>
  <c r="Z359" i="11" s="1"/>
  <c r="E360" i="11"/>
  <c r="F360" i="11" s="1"/>
  <c r="G360" i="11" s="1"/>
  <c r="E361" i="11"/>
  <c r="F361" i="11" s="1"/>
  <c r="E362" i="11"/>
  <c r="F362" i="11" s="1"/>
  <c r="E363" i="11"/>
  <c r="F363" i="11"/>
  <c r="Z363" i="11" s="1"/>
  <c r="E364" i="11"/>
  <c r="F364" i="11"/>
  <c r="E365" i="11"/>
  <c r="F365" i="11" s="1"/>
  <c r="Z365" i="11" s="1"/>
  <c r="E366" i="11"/>
  <c r="F366" i="11" s="1"/>
  <c r="E367" i="11"/>
  <c r="F367" i="11"/>
  <c r="Z367" i="11" s="1"/>
  <c r="E368" i="11"/>
  <c r="F368" i="11" s="1"/>
  <c r="G368" i="11" s="1"/>
  <c r="E369" i="11"/>
  <c r="F369" i="11" s="1"/>
  <c r="E370" i="11"/>
  <c r="F370" i="11"/>
  <c r="E371" i="11"/>
  <c r="F371" i="11"/>
  <c r="Z371" i="11" s="1"/>
  <c r="E372" i="11"/>
  <c r="F372" i="11"/>
  <c r="E373" i="11"/>
  <c r="F373" i="11" s="1"/>
  <c r="Z373" i="11" s="1"/>
  <c r="E374" i="11"/>
  <c r="F374" i="11"/>
  <c r="E375" i="11"/>
  <c r="F375" i="11" s="1"/>
  <c r="Z375" i="11" s="1"/>
  <c r="E376" i="11"/>
  <c r="F376" i="11" s="1"/>
  <c r="G376" i="11"/>
  <c r="E377" i="11"/>
  <c r="F377" i="11"/>
  <c r="E378" i="11"/>
  <c r="F378" i="11" s="1"/>
  <c r="E379" i="11"/>
  <c r="F379" i="11" s="1"/>
  <c r="Z379" i="11" s="1"/>
  <c r="E380" i="11"/>
  <c r="F380" i="11" s="1"/>
  <c r="E381" i="11"/>
  <c r="F381" i="11" s="1"/>
  <c r="Z381" i="11" s="1"/>
  <c r="E382" i="11"/>
  <c r="F382" i="11" s="1"/>
  <c r="E383" i="11"/>
  <c r="F383" i="11"/>
  <c r="Z383" i="11" s="1"/>
  <c r="E384" i="11"/>
  <c r="F384" i="11" s="1"/>
  <c r="G384" i="11" s="1"/>
  <c r="E385" i="11"/>
  <c r="F385" i="11" s="1"/>
  <c r="E386" i="11"/>
  <c r="F386" i="11"/>
  <c r="E387" i="11"/>
  <c r="F387" i="11"/>
  <c r="Z387" i="11" s="1"/>
  <c r="E388" i="11"/>
  <c r="F388" i="11"/>
  <c r="E389" i="11"/>
  <c r="F389" i="11" s="1"/>
  <c r="Z389" i="11" s="1"/>
  <c r="E390" i="11"/>
  <c r="F390" i="11"/>
  <c r="E391" i="11"/>
  <c r="F391" i="11" s="1"/>
  <c r="E392" i="11"/>
  <c r="F392" i="11" s="1"/>
  <c r="G392" i="11" s="1"/>
  <c r="E393" i="11"/>
  <c r="F393" i="11" s="1"/>
  <c r="E394" i="11"/>
  <c r="F394" i="11" s="1"/>
  <c r="E395" i="11"/>
  <c r="F395" i="11"/>
  <c r="E396" i="11"/>
  <c r="F396" i="11" s="1"/>
  <c r="E397" i="11"/>
  <c r="F397" i="11" s="1"/>
  <c r="E398" i="11"/>
  <c r="F398" i="11" s="1"/>
  <c r="E399" i="11"/>
  <c r="F399" i="11" s="1"/>
  <c r="E400" i="11"/>
  <c r="F400" i="11"/>
  <c r="G400" i="11" s="1"/>
  <c r="E401" i="11"/>
  <c r="F401" i="11" s="1"/>
  <c r="E402" i="11"/>
  <c r="F402" i="11"/>
  <c r="E403" i="11"/>
  <c r="F403" i="11" s="1"/>
  <c r="E404" i="11"/>
  <c r="F404" i="11" s="1"/>
  <c r="G404" i="11" s="1"/>
  <c r="E405" i="11"/>
  <c r="F405" i="11" s="1"/>
  <c r="Z405" i="11" s="1"/>
  <c r="E406" i="11"/>
  <c r="F406" i="11" s="1"/>
  <c r="E407" i="11"/>
  <c r="F407" i="11" s="1"/>
  <c r="E408" i="11"/>
  <c r="F408" i="11" s="1"/>
  <c r="G408" i="11" s="1"/>
  <c r="E409" i="11"/>
  <c r="F409" i="11" s="1"/>
  <c r="E410" i="11"/>
  <c r="F410" i="11"/>
  <c r="E411" i="11"/>
  <c r="F411" i="11"/>
  <c r="E412" i="11"/>
  <c r="F412" i="11" s="1"/>
  <c r="G412" i="11" s="1"/>
  <c r="E413" i="11"/>
  <c r="F413" i="11" s="1"/>
  <c r="E414" i="11"/>
  <c r="F414" i="11" s="1"/>
  <c r="E415" i="11"/>
  <c r="F415" i="11" s="1"/>
  <c r="E416" i="11"/>
  <c r="F416" i="11"/>
  <c r="G416" i="11" s="1"/>
  <c r="K416" i="11" s="1"/>
  <c r="E417" i="11"/>
  <c r="F417" i="11"/>
  <c r="E418" i="11"/>
  <c r="F418" i="11"/>
  <c r="E419" i="11"/>
  <c r="F419" i="11" s="1"/>
  <c r="Z419" i="11" s="1"/>
  <c r="E420" i="11"/>
  <c r="F420" i="11" s="1"/>
  <c r="G420" i="11" s="1"/>
  <c r="K420" i="11" s="1"/>
  <c r="E421" i="11"/>
  <c r="F421" i="11"/>
  <c r="E422" i="11"/>
  <c r="F422" i="11" s="1"/>
  <c r="E423" i="11"/>
  <c r="F423" i="11" s="1"/>
  <c r="E424" i="11"/>
  <c r="F424" i="11"/>
  <c r="G424" i="11" s="1"/>
  <c r="E425" i="11"/>
  <c r="F425" i="11" s="1"/>
  <c r="E426" i="11"/>
  <c r="F426" i="11"/>
  <c r="E427" i="11"/>
  <c r="F427" i="11" s="1"/>
  <c r="G427" i="11"/>
  <c r="E428" i="11"/>
  <c r="F428" i="11"/>
  <c r="Z428" i="11" s="1"/>
  <c r="E429" i="11"/>
  <c r="F429" i="11"/>
  <c r="G429" i="11" s="1"/>
  <c r="E430" i="11"/>
  <c r="F430" i="11"/>
  <c r="E431" i="11"/>
  <c r="F431" i="11"/>
  <c r="G431" i="11" s="1"/>
  <c r="E432" i="11"/>
  <c r="F432" i="11"/>
  <c r="Z432" i="11" s="1"/>
  <c r="E433" i="11"/>
  <c r="F433" i="11"/>
  <c r="G433" i="11" s="1"/>
  <c r="E434" i="11"/>
  <c r="F434" i="11" s="1"/>
  <c r="E435" i="11"/>
  <c r="F435" i="11"/>
  <c r="G435" i="11" s="1"/>
  <c r="E436" i="11"/>
  <c r="F436" i="11"/>
  <c r="Z436" i="11" s="1"/>
  <c r="E437" i="11"/>
  <c r="F437" i="11" s="1"/>
  <c r="G437" i="11" s="1"/>
  <c r="E438" i="11"/>
  <c r="F438" i="11" s="1"/>
  <c r="E439" i="11"/>
  <c r="F439" i="11"/>
  <c r="G439" i="11" s="1"/>
  <c r="E440" i="11"/>
  <c r="F440" i="11" s="1"/>
  <c r="E441" i="11"/>
  <c r="F441" i="11" s="1"/>
  <c r="G441" i="11" s="1"/>
  <c r="E442" i="11"/>
  <c r="F442" i="11" s="1"/>
  <c r="E443" i="11"/>
  <c r="F443" i="11" s="1"/>
  <c r="G443" i="11" s="1"/>
  <c r="E444" i="11"/>
  <c r="F444" i="11" s="1"/>
  <c r="Z444" i="11" s="1"/>
  <c r="E445" i="11"/>
  <c r="F445" i="11" s="1"/>
  <c r="G445" i="11" s="1"/>
  <c r="K445" i="11" s="1"/>
  <c r="E446" i="11"/>
  <c r="F446" i="11" s="1"/>
  <c r="E447" i="11"/>
  <c r="F447" i="11" s="1"/>
  <c r="E448" i="11"/>
  <c r="F448" i="11" s="1"/>
  <c r="Z448" i="11" s="1"/>
  <c r="E449" i="11"/>
  <c r="F449" i="11" s="1"/>
  <c r="G449" i="11"/>
  <c r="E450" i="11"/>
  <c r="F450" i="11" s="1"/>
  <c r="E451" i="11"/>
  <c r="F451" i="11"/>
  <c r="E452" i="11"/>
  <c r="F452" i="11"/>
  <c r="Z452" i="11" s="1"/>
  <c r="E453" i="11"/>
  <c r="F453" i="11"/>
  <c r="G453" i="11" s="1"/>
  <c r="E454" i="11"/>
  <c r="F454" i="11" s="1"/>
  <c r="E455" i="11"/>
  <c r="F455" i="11"/>
  <c r="E456" i="11"/>
  <c r="F456" i="11" s="1"/>
  <c r="E457" i="11"/>
  <c r="F457" i="11" s="1"/>
  <c r="G457" i="11"/>
  <c r="E458" i="11"/>
  <c r="F458" i="11" s="1"/>
  <c r="E459" i="11"/>
  <c r="F459" i="11" s="1"/>
  <c r="G459" i="11" s="1"/>
  <c r="K459" i="11" s="1"/>
  <c r="E460" i="11"/>
  <c r="F460" i="11" s="1"/>
  <c r="Z460" i="11"/>
  <c r="E461" i="11"/>
  <c r="F461" i="11" s="1"/>
  <c r="G461" i="11"/>
  <c r="E462" i="11"/>
  <c r="F462" i="11"/>
  <c r="P462" i="11" s="1"/>
  <c r="S462" i="11" s="1"/>
  <c r="E463" i="11"/>
  <c r="F463" i="11"/>
  <c r="E464" i="11"/>
  <c r="F464" i="11" s="1"/>
  <c r="Z464" i="11"/>
  <c r="E465" i="11"/>
  <c r="F465" i="11"/>
  <c r="G465" i="11" s="1"/>
  <c r="E466" i="11"/>
  <c r="F466" i="11"/>
  <c r="E467" i="11"/>
  <c r="F467" i="11" s="1"/>
  <c r="G467" i="11" s="1"/>
  <c r="K467" i="11" s="1"/>
  <c r="E468" i="11"/>
  <c r="F468" i="11"/>
  <c r="E469" i="11"/>
  <c r="F469" i="11"/>
  <c r="G469" i="11" s="1"/>
  <c r="E470" i="11"/>
  <c r="F470" i="11"/>
  <c r="E471" i="11"/>
  <c r="F471" i="11"/>
  <c r="E472" i="11"/>
  <c r="F472" i="11" s="1"/>
  <c r="Z472" i="11"/>
  <c r="E473" i="11"/>
  <c r="F473" i="11" s="1"/>
  <c r="G473" i="11"/>
  <c r="E474" i="11"/>
  <c r="F474" i="11"/>
  <c r="E475" i="11"/>
  <c r="F475" i="11" s="1"/>
  <c r="G475" i="11" s="1"/>
  <c r="E476" i="11"/>
  <c r="F476" i="11"/>
  <c r="E477" i="11"/>
  <c r="F477" i="11" s="1"/>
  <c r="G477" i="11" s="1"/>
  <c r="E478" i="11"/>
  <c r="F478" i="11"/>
  <c r="E479" i="11"/>
  <c r="F479" i="11"/>
  <c r="E480" i="11"/>
  <c r="F480" i="11"/>
  <c r="Z480" i="11"/>
  <c r="E481" i="11"/>
  <c r="F481" i="11"/>
  <c r="G481" i="11"/>
  <c r="E482" i="11"/>
  <c r="F482" i="11" s="1"/>
  <c r="Z482" i="11" s="1"/>
  <c r="E483" i="11"/>
  <c r="F483" i="11" s="1"/>
  <c r="Z483" i="11" s="1"/>
  <c r="E484" i="11"/>
  <c r="F484" i="11"/>
  <c r="Z484" i="11"/>
  <c r="E485" i="11"/>
  <c r="F485" i="11"/>
  <c r="G485" i="11" s="1"/>
  <c r="K485" i="11" s="1"/>
  <c r="E486" i="11"/>
  <c r="F486" i="11"/>
  <c r="Z486" i="11" s="1"/>
  <c r="E487" i="11"/>
  <c r="F487" i="11"/>
  <c r="E488" i="11"/>
  <c r="F488" i="11"/>
  <c r="Z488" i="11"/>
  <c r="E489" i="11"/>
  <c r="F489" i="11" s="1"/>
  <c r="G489" i="11" s="1"/>
  <c r="E490" i="11"/>
  <c r="F490" i="11"/>
  <c r="E491" i="11"/>
  <c r="F491" i="11"/>
  <c r="G491" i="11" s="1"/>
  <c r="K491" i="11" s="1"/>
  <c r="E492" i="11"/>
  <c r="F492" i="11" s="1"/>
  <c r="E493" i="11"/>
  <c r="F493" i="11"/>
  <c r="G493" i="11"/>
  <c r="E494" i="11"/>
  <c r="F494" i="11" s="1"/>
  <c r="E495" i="11"/>
  <c r="F495" i="11" s="1"/>
  <c r="E496" i="11"/>
  <c r="F496" i="11" s="1"/>
  <c r="E497" i="11"/>
  <c r="F497" i="11"/>
  <c r="G497" i="11" s="1"/>
  <c r="K497" i="11" s="1"/>
  <c r="E498" i="11"/>
  <c r="F498" i="11" s="1"/>
  <c r="E500" i="11"/>
  <c r="F500" i="11" s="1"/>
  <c r="E501" i="11"/>
  <c r="F501" i="11"/>
  <c r="Z501" i="11" s="1"/>
  <c r="E502" i="11"/>
  <c r="F502" i="11" s="1"/>
  <c r="E21" i="11"/>
  <c r="F21" i="11" s="1"/>
  <c r="E22" i="11"/>
  <c r="F22" i="11"/>
  <c r="G22" i="11"/>
  <c r="E23" i="11"/>
  <c r="F23" i="11" s="1"/>
  <c r="E24" i="11"/>
  <c r="F24" i="11"/>
  <c r="E25" i="11"/>
  <c r="F25" i="11"/>
  <c r="E26" i="11"/>
  <c r="F26" i="11"/>
  <c r="E27" i="11"/>
  <c r="F27" i="11" s="1"/>
  <c r="E28" i="11"/>
  <c r="F28" i="11" s="1"/>
  <c r="E29" i="11"/>
  <c r="F29" i="11"/>
  <c r="E30" i="11"/>
  <c r="F30" i="11" s="1"/>
  <c r="E31" i="11"/>
  <c r="F31" i="11"/>
  <c r="E32" i="11"/>
  <c r="F32" i="11"/>
  <c r="E33" i="11"/>
  <c r="F33" i="11" s="1"/>
  <c r="E34" i="11"/>
  <c r="F34" i="11" s="1"/>
  <c r="G34" i="11"/>
  <c r="I34" i="11" s="1"/>
  <c r="E35" i="11"/>
  <c r="F35" i="11"/>
  <c r="E36" i="11"/>
  <c r="F36" i="11"/>
  <c r="E37" i="11"/>
  <c r="F37" i="11" s="1"/>
  <c r="E38" i="11"/>
  <c r="F38" i="11" s="1"/>
  <c r="E39" i="11"/>
  <c r="F39" i="11"/>
  <c r="E40" i="11"/>
  <c r="F40" i="11" s="1"/>
  <c r="E41" i="11"/>
  <c r="F41" i="11"/>
  <c r="E42" i="11"/>
  <c r="F42" i="11"/>
  <c r="E43" i="11"/>
  <c r="F43" i="11"/>
  <c r="E44" i="11"/>
  <c r="F44" i="11" s="1"/>
  <c r="E45" i="11"/>
  <c r="F45" i="11" s="1"/>
  <c r="E46" i="11"/>
  <c r="F46" i="11"/>
  <c r="E47" i="11"/>
  <c r="F47" i="11" s="1"/>
  <c r="E48" i="11"/>
  <c r="F48" i="11"/>
  <c r="E49" i="11"/>
  <c r="F49" i="11"/>
  <c r="G49" i="11"/>
  <c r="E50" i="11"/>
  <c r="F50" i="11" s="1"/>
  <c r="E51" i="11"/>
  <c r="F51" i="11"/>
  <c r="E52" i="11"/>
  <c r="F52" i="11"/>
  <c r="G52" i="11"/>
  <c r="E53" i="11"/>
  <c r="F53" i="11" s="1"/>
  <c r="E54" i="11"/>
  <c r="F54" i="11"/>
  <c r="E55" i="11"/>
  <c r="F55" i="11"/>
  <c r="E56" i="11"/>
  <c r="F56" i="11"/>
  <c r="G56" i="11" s="1"/>
  <c r="H56" i="11" s="1"/>
  <c r="E57" i="11"/>
  <c r="F57" i="11" s="1"/>
  <c r="G57" i="11"/>
  <c r="E80" i="11"/>
  <c r="F80" i="11"/>
  <c r="G80" i="11"/>
  <c r="E81" i="11"/>
  <c r="F81" i="11" s="1"/>
  <c r="E82" i="11"/>
  <c r="F82" i="11"/>
  <c r="E83" i="11"/>
  <c r="F83" i="11"/>
  <c r="G83" i="11"/>
  <c r="E84" i="11"/>
  <c r="F84" i="11" s="1"/>
  <c r="E85" i="11"/>
  <c r="F85" i="11"/>
  <c r="E86" i="11"/>
  <c r="F86" i="11"/>
  <c r="Z86" i="11"/>
  <c r="E87" i="11"/>
  <c r="F87" i="11" s="1"/>
  <c r="E88" i="11"/>
  <c r="F88" i="11"/>
  <c r="E89" i="11"/>
  <c r="F89" i="11"/>
  <c r="E90" i="11"/>
  <c r="F90" i="11" s="1"/>
  <c r="E91" i="11"/>
  <c r="F91" i="11"/>
  <c r="E92" i="11"/>
  <c r="F92" i="11"/>
  <c r="E93" i="11"/>
  <c r="F93" i="11"/>
  <c r="G93" i="11" s="1"/>
  <c r="I93" i="11" s="1"/>
  <c r="E94" i="11"/>
  <c r="F94" i="11" s="1"/>
  <c r="E95" i="11"/>
  <c r="F95" i="11" s="1"/>
  <c r="E96" i="11"/>
  <c r="F96" i="11"/>
  <c r="E97" i="11"/>
  <c r="F97" i="11" s="1"/>
  <c r="Z97" i="11" s="1"/>
  <c r="E98" i="11"/>
  <c r="F98" i="11" s="1"/>
  <c r="Z98" i="11" s="1"/>
  <c r="E99" i="11"/>
  <c r="F99" i="11"/>
  <c r="E100" i="11"/>
  <c r="F100" i="11"/>
  <c r="E101" i="11"/>
  <c r="F101" i="11" s="1"/>
  <c r="G101" i="11" s="1"/>
  <c r="I101" i="11" s="1"/>
  <c r="E102" i="11"/>
  <c r="F102" i="11" s="1"/>
  <c r="E103" i="11"/>
  <c r="F103" i="11"/>
  <c r="E104" i="11"/>
  <c r="F104" i="11" s="1"/>
  <c r="E105" i="11"/>
  <c r="F105" i="11" s="1"/>
  <c r="Z105" i="11" s="1"/>
  <c r="G105" i="11"/>
  <c r="I105" i="11" s="1"/>
  <c r="E106" i="11"/>
  <c r="F106" i="11"/>
  <c r="Z106" i="11"/>
  <c r="E107" i="11"/>
  <c r="F107" i="11" s="1"/>
  <c r="E108" i="11"/>
  <c r="F108" i="11" s="1"/>
  <c r="E109" i="11"/>
  <c r="F109" i="11" s="1"/>
  <c r="E110" i="11"/>
  <c r="F110" i="11"/>
  <c r="E111" i="11"/>
  <c r="F111" i="11" s="1"/>
  <c r="E112" i="11"/>
  <c r="F112" i="11"/>
  <c r="E113" i="11"/>
  <c r="F113" i="11"/>
  <c r="G113" i="11"/>
  <c r="E114" i="11"/>
  <c r="F114" i="11" s="1"/>
  <c r="E115" i="11"/>
  <c r="F115" i="11"/>
  <c r="E116" i="11"/>
  <c r="F116" i="11"/>
  <c r="E117" i="11"/>
  <c r="F117" i="11" s="1"/>
  <c r="E118" i="11"/>
  <c r="F118" i="11"/>
  <c r="E119" i="11"/>
  <c r="F119" i="11"/>
  <c r="E120" i="11"/>
  <c r="F120" i="11"/>
  <c r="E121" i="11"/>
  <c r="F121" i="11" s="1"/>
  <c r="E122" i="11"/>
  <c r="F122" i="11" s="1"/>
  <c r="E123" i="11"/>
  <c r="F123" i="11"/>
  <c r="E124" i="11"/>
  <c r="F124" i="11" s="1"/>
  <c r="E125" i="11"/>
  <c r="F125" i="11"/>
  <c r="E126" i="11"/>
  <c r="F126" i="11"/>
  <c r="E127" i="11"/>
  <c r="F127" i="11" s="1"/>
  <c r="E128" i="11"/>
  <c r="F128" i="11" s="1"/>
  <c r="E129" i="11"/>
  <c r="F129" i="11" s="1"/>
  <c r="E130" i="11"/>
  <c r="F130" i="11"/>
  <c r="Z130" i="11" s="1"/>
  <c r="Z131" i="11"/>
  <c r="Z132" i="11"/>
  <c r="Z133" i="11"/>
  <c r="Z134" i="11"/>
  <c r="Z136" i="11"/>
  <c r="Z137" i="11"/>
  <c r="Z139" i="11"/>
  <c r="E21" i="10"/>
  <c r="F21" i="10"/>
  <c r="G21" i="10"/>
  <c r="E22" i="10"/>
  <c r="F22" i="10"/>
  <c r="G22" i="10"/>
  <c r="E23" i="10"/>
  <c r="F23" i="10"/>
  <c r="G23" i="10"/>
  <c r="E24" i="10"/>
  <c r="F24" i="10"/>
  <c r="G24" i="10"/>
  <c r="E25" i="10"/>
  <c r="F25" i="10"/>
  <c r="G25" i="10"/>
  <c r="E26" i="10"/>
  <c r="F26" i="10"/>
  <c r="G26" i="10"/>
  <c r="E27" i="10"/>
  <c r="F27" i="10"/>
  <c r="G27" i="10"/>
  <c r="E28" i="10"/>
  <c r="F28" i="10"/>
  <c r="G28" i="10"/>
  <c r="E29" i="10"/>
  <c r="F29" i="10"/>
  <c r="G29" i="10"/>
  <c r="E30" i="10"/>
  <c r="F30" i="10"/>
  <c r="G30" i="10"/>
  <c r="E31" i="10"/>
  <c r="F31" i="10"/>
  <c r="G31" i="10"/>
  <c r="E32" i="10"/>
  <c r="F32" i="10"/>
  <c r="G32" i="10"/>
  <c r="E33" i="10"/>
  <c r="F33" i="10"/>
  <c r="G33" i="10"/>
  <c r="E34" i="10"/>
  <c r="F34" i="10"/>
  <c r="G34" i="10"/>
  <c r="E35" i="10"/>
  <c r="F35" i="10"/>
  <c r="G35" i="10"/>
  <c r="E36" i="10"/>
  <c r="F36" i="10"/>
  <c r="G36" i="10"/>
  <c r="E37" i="10"/>
  <c r="F37" i="10"/>
  <c r="G37" i="10"/>
  <c r="E38" i="10"/>
  <c r="F38" i="10"/>
  <c r="G38" i="10"/>
  <c r="E39" i="10"/>
  <c r="F39" i="10"/>
  <c r="G39" i="10"/>
  <c r="E40" i="10"/>
  <c r="F40" i="10"/>
  <c r="G40" i="10"/>
  <c r="E41" i="10"/>
  <c r="F41" i="10"/>
  <c r="G41" i="10"/>
  <c r="E42" i="10"/>
  <c r="F42" i="10"/>
  <c r="G42" i="10"/>
  <c r="E43" i="10"/>
  <c r="F43" i="10"/>
  <c r="G43" i="10"/>
  <c r="E44" i="10"/>
  <c r="F44" i="10"/>
  <c r="G44" i="10"/>
  <c r="E45" i="10"/>
  <c r="F45" i="10"/>
  <c r="G45" i="10"/>
  <c r="E46" i="10"/>
  <c r="F46" i="10"/>
  <c r="G46" i="10"/>
  <c r="E47" i="10"/>
  <c r="F47" i="10"/>
  <c r="G47" i="10"/>
  <c r="E48" i="10"/>
  <c r="F48" i="10"/>
  <c r="G48" i="10"/>
  <c r="E49" i="10"/>
  <c r="F49" i="10"/>
  <c r="G49" i="10"/>
  <c r="E50" i="10"/>
  <c r="F50" i="10"/>
  <c r="G50" i="10"/>
  <c r="E51" i="10"/>
  <c r="F51" i="10"/>
  <c r="G51" i="10"/>
  <c r="E52" i="10"/>
  <c r="F52" i="10"/>
  <c r="G52" i="10"/>
  <c r="E53" i="10"/>
  <c r="F53" i="10"/>
  <c r="G53" i="10"/>
  <c r="E54" i="10"/>
  <c r="F54" i="10"/>
  <c r="G54" i="10"/>
  <c r="E55" i="10"/>
  <c r="F55" i="10"/>
  <c r="G55" i="10"/>
  <c r="E56" i="10"/>
  <c r="F56" i="10"/>
  <c r="G56" i="10"/>
  <c r="E57" i="10"/>
  <c r="F57" i="10"/>
  <c r="G57" i="10"/>
  <c r="E58" i="10"/>
  <c r="F58" i="10"/>
  <c r="G58" i="10"/>
  <c r="E59" i="10"/>
  <c r="F59" i="10"/>
  <c r="G59" i="10"/>
  <c r="E60" i="10"/>
  <c r="F60" i="10"/>
  <c r="G60" i="10"/>
  <c r="E61" i="10"/>
  <c r="F61" i="10"/>
  <c r="G61" i="10"/>
  <c r="E62" i="10"/>
  <c r="F62" i="10"/>
  <c r="G62" i="10"/>
  <c r="E63" i="10"/>
  <c r="F63" i="10"/>
  <c r="G63" i="10"/>
  <c r="E64" i="10"/>
  <c r="F64" i="10"/>
  <c r="G64" i="10"/>
  <c r="E65" i="10"/>
  <c r="F65" i="10"/>
  <c r="G65" i="10"/>
  <c r="E66" i="10"/>
  <c r="F66" i="10"/>
  <c r="G66" i="10"/>
  <c r="E67" i="10"/>
  <c r="F67" i="10"/>
  <c r="G67" i="10"/>
  <c r="E68" i="10"/>
  <c r="F68" i="10"/>
  <c r="G68" i="10"/>
  <c r="E69" i="10"/>
  <c r="F69" i="10"/>
  <c r="G69" i="10"/>
  <c r="E70" i="10"/>
  <c r="F70" i="10"/>
  <c r="G70" i="10"/>
  <c r="E71" i="10"/>
  <c r="F71" i="10"/>
  <c r="G71" i="10"/>
  <c r="E72" i="10"/>
  <c r="F72" i="10"/>
  <c r="G72" i="10"/>
  <c r="E73" i="10"/>
  <c r="F73" i="10"/>
  <c r="G73" i="10"/>
  <c r="E74" i="10"/>
  <c r="F74" i="10"/>
  <c r="G74" i="10"/>
  <c r="E75" i="10"/>
  <c r="F75" i="10"/>
  <c r="G75" i="10"/>
  <c r="E76" i="10"/>
  <c r="F76" i="10"/>
  <c r="G76" i="10"/>
  <c r="E77" i="10"/>
  <c r="F77" i="10"/>
  <c r="G77" i="10"/>
  <c r="E78" i="10"/>
  <c r="F78" i="10"/>
  <c r="G78" i="10"/>
  <c r="E79" i="10"/>
  <c r="F79" i="10"/>
  <c r="G79" i="10"/>
  <c r="E80" i="10"/>
  <c r="F80" i="10"/>
  <c r="G80" i="10"/>
  <c r="E81" i="10"/>
  <c r="F81" i="10"/>
  <c r="G81" i="10"/>
  <c r="E82" i="10"/>
  <c r="F82" i="10"/>
  <c r="G82" i="10"/>
  <c r="E83" i="10"/>
  <c r="F83" i="10"/>
  <c r="G83" i="10"/>
  <c r="E84" i="10"/>
  <c r="F84" i="10"/>
  <c r="G84" i="10"/>
  <c r="E85" i="10"/>
  <c r="F85" i="10"/>
  <c r="G85" i="10"/>
  <c r="E86" i="10"/>
  <c r="F86" i="10"/>
  <c r="G86" i="10"/>
  <c r="E87" i="10"/>
  <c r="F87" i="10"/>
  <c r="G87" i="10"/>
  <c r="E88" i="10"/>
  <c r="F88" i="10"/>
  <c r="G88" i="10"/>
  <c r="E89" i="10"/>
  <c r="F89" i="10"/>
  <c r="G89" i="10"/>
  <c r="E90" i="10"/>
  <c r="F90" i="10"/>
  <c r="G90" i="10"/>
  <c r="E91" i="10"/>
  <c r="F91" i="10"/>
  <c r="G91" i="10"/>
  <c r="E92" i="10"/>
  <c r="F92" i="10"/>
  <c r="G92" i="10"/>
  <c r="E93" i="10"/>
  <c r="F93" i="10"/>
  <c r="G93" i="10"/>
  <c r="E94" i="10"/>
  <c r="F94" i="10"/>
  <c r="G94" i="10"/>
  <c r="E95" i="10"/>
  <c r="F95" i="10"/>
  <c r="G95" i="10"/>
  <c r="E96" i="10"/>
  <c r="F96" i="10"/>
  <c r="G96" i="10"/>
  <c r="E97" i="10"/>
  <c r="F97" i="10"/>
  <c r="G97" i="10"/>
  <c r="E98" i="10"/>
  <c r="F98" i="10"/>
  <c r="G98" i="10"/>
  <c r="E99" i="10"/>
  <c r="F99" i="10"/>
  <c r="G99" i="10"/>
  <c r="E100" i="10"/>
  <c r="F100" i="10"/>
  <c r="G100" i="10"/>
  <c r="E101" i="10"/>
  <c r="F101" i="10"/>
  <c r="G101" i="10"/>
  <c r="E102" i="10"/>
  <c r="F102" i="10"/>
  <c r="G102" i="10"/>
  <c r="E103" i="10"/>
  <c r="F103" i="10"/>
  <c r="G103" i="10"/>
  <c r="E104" i="10"/>
  <c r="F104" i="10"/>
  <c r="G104" i="10"/>
  <c r="E105" i="10"/>
  <c r="F105" i="10"/>
  <c r="G105" i="10"/>
  <c r="E106" i="10"/>
  <c r="F106" i="10"/>
  <c r="G106" i="10"/>
  <c r="E107" i="10"/>
  <c r="F107" i="10"/>
  <c r="G107" i="10"/>
  <c r="E108" i="10"/>
  <c r="F108" i="10"/>
  <c r="G108" i="10"/>
  <c r="E109" i="10"/>
  <c r="F109" i="10"/>
  <c r="G109" i="10"/>
  <c r="E110" i="10"/>
  <c r="F110" i="10"/>
  <c r="G110" i="10"/>
  <c r="E111" i="10"/>
  <c r="F111" i="10"/>
  <c r="G111" i="10"/>
  <c r="E112" i="10"/>
  <c r="F112" i="10"/>
  <c r="G112" i="10"/>
  <c r="E113" i="10"/>
  <c r="F113" i="10"/>
  <c r="G113" i="10"/>
  <c r="E114" i="10"/>
  <c r="F114" i="10"/>
  <c r="G114" i="10"/>
  <c r="E115" i="10"/>
  <c r="F115" i="10"/>
  <c r="G115" i="10"/>
  <c r="E116" i="10"/>
  <c r="F116" i="10"/>
  <c r="G116" i="10"/>
  <c r="E117" i="10"/>
  <c r="F117" i="10"/>
  <c r="G117" i="10"/>
  <c r="E118" i="10"/>
  <c r="F118" i="10"/>
  <c r="G118" i="10"/>
  <c r="E119" i="10"/>
  <c r="F119" i="10"/>
  <c r="G119" i="10"/>
  <c r="E120" i="10"/>
  <c r="F120" i="10"/>
  <c r="G120" i="10"/>
  <c r="E121" i="10"/>
  <c r="F121" i="10"/>
  <c r="G121" i="10"/>
  <c r="E122" i="10"/>
  <c r="F122" i="10"/>
  <c r="G122" i="10"/>
  <c r="E123" i="10"/>
  <c r="F123" i="10"/>
  <c r="G123" i="10"/>
  <c r="E124" i="10"/>
  <c r="F124" i="10"/>
  <c r="G124" i="10"/>
  <c r="E125" i="10"/>
  <c r="F125" i="10"/>
  <c r="G125" i="10"/>
  <c r="E126" i="10"/>
  <c r="F126" i="10"/>
  <c r="G126" i="10"/>
  <c r="E127" i="10"/>
  <c r="F127" i="10"/>
  <c r="G127" i="10"/>
  <c r="D101" i="5"/>
  <c r="E105" i="5"/>
  <c r="D106" i="5"/>
  <c r="D107" i="5"/>
  <c r="D114" i="5"/>
  <c r="D115" i="5"/>
  <c r="D122" i="5"/>
  <c r="D129" i="5"/>
  <c r="D131" i="5"/>
  <c r="D132" i="5"/>
  <c r="D144" i="5"/>
  <c r="D145" i="5"/>
  <c r="D146" i="5"/>
  <c r="D163" i="5"/>
  <c r="D184" i="5"/>
  <c r="D189" i="5"/>
  <c r="E211" i="5"/>
  <c r="E212" i="5"/>
  <c r="E213" i="5"/>
  <c r="E214" i="5"/>
  <c r="E215" i="5"/>
  <c r="E217" i="5"/>
  <c r="E218" i="5"/>
  <c r="E219" i="5"/>
  <c r="E220" i="5"/>
  <c r="E221" i="5"/>
  <c r="E222" i="5"/>
  <c r="E224" i="5"/>
  <c r="E228" i="5"/>
  <c r="E229" i="5"/>
  <c r="E230" i="5"/>
  <c r="E232" i="5"/>
  <c r="E233" i="5"/>
  <c r="E238" i="5"/>
  <c r="E241" i="5"/>
  <c r="E242" i="5"/>
  <c r="E243" i="5"/>
  <c r="E244" i="5"/>
  <c r="J177" i="4"/>
  <c r="J178" i="4"/>
  <c r="J182" i="4"/>
  <c r="J184" i="4"/>
  <c r="J192" i="4"/>
  <c r="J199" i="4"/>
  <c r="J201" i="4"/>
  <c r="J202" i="4"/>
  <c r="J206" i="4"/>
  <c r="J210" i="4"/>
  <c r="J211" i="4"/>
  <c r="J212" i="4"/>
  <c r="J213" i="4"/>
  <c r="J214" i="4"/>
  <c r="J215" i="4"/>
  <c r="J228" i="4"/>
  <c r="AB2" i="9"/>
  <c r="AD2" i="9"/>
  <c r="M3" i="9"/>
  <c r="AB3" i="9"/>
  <c r="AY5" i="9"/>
  <c r="M4" i="9"/>
  <c r="X8" i="9"/>
  <c r="AB4" i="9"/>
  <c r="M5" i="9"/>
  <c r="X2" i="9"/>
  <c r="AB5" i="9"/>
  <c r="M6" i="9"/>
  <c r="M9" i="9"/>
  <c r="M10" i="9"/>
  <c r="M11" i="9"/>
  <c r="AB6" i="9"/>
  <c r="M7" i="9"/>
  <c r="AB7" i="9"/>
  <c r="AY7" i="9"/>
  <c r="AB8" i="9"/>
  <c r="AF8" i="9"/>
  <c r="C9" i="9"/>
  <c r="D9" i="9"/>
  <c r="AB9" i="9"/>
  <c r="AF9" i="9"/>
  <c r="AB10" i="9"/>
  <c r="D11" i="9"/>
  <c r="X11" i="9"/>
  <c r="D12" i="9"/>
  <c r="AY11" i="9"/>
  <c r="X12" i="9"/>
  <c r="AB12" i="9"/>
  <c r="AY12" i="9"/>
  <c r="D13" i="9"/>
  <c r="X13" i="9"/>
  <c r="AB13" i="9"/>
  <c r="AY13" i="9"/>
  <c r="X14" i="9"/>
  <c r="AB14" i="9"/>
  <c r="AY14" i="9"/>
  <c r="X15" i="9"/>
  <c r="AB15" i="9"/>
  <c r="AY15" i="9"/>
  <c r="F16" i="9"/>
  <c r="F17" i="9" s="1"/>
  <c r="X16" i="9"/>
  <c r="AB16" i="9"/>
  <c r="AY16" i="9"/>
  <c r="C17" i="9"/>
  <c r="X17" i="9"/>
  <c r="AB17" i="9"/>
  <c r="AY17" i="9"/>
  <c r="BL17" i="9"/>
  <c r="X18" i="9"/>
  <c r="AB18" i="9"/>
  <c r="BL14" i="9"/>
  <c r="AY18" i="9"/>
  <c r="BL18" i="9"/>
  <c r="BK18" i="9"/>
  <c r="X19" i="9"/>
  <c r="AY19" i="9"/>
  <c r="X20" i="9"/>
  <c r="AY20" i="9"/>
  <c r="E21" i="9"/>
  <c r="F21" i="9"/>
  <c r="Q21" i="9"/>
  <c r="X21" i="9"/>
  <c r="AF21" i="9"/>
  <c r="AY21" i="9"/>
  <c r="BK21" i="9"/>
  <c r="BL21" i="9"/>
  <c r="E22" i="9"/>
  <c r="F22" i="9"/>
  <c r="Q22" i="9"/>
  <c r="X22" i="9"/>
  <c r="AF22" i="9"/>
  <c r="AY22" i="9"/>
  <c r="E23" i="9"/>
  <c r="F23" i="9"/>
  <c r="G23" i="9" s="1"/>
  <c r="Q23" i="9"/>
  <c r="X23" i="9"/>
  <c r="AF23" i="9"/>
  <c r="AY23" i="9"/>
  <c r="BL23" i="9"/>
  <c r="E24" i="9"/>
  <c r="F24" i="9"/>
  <c r="Q24" i="9"/>
  <c r="X24" i="9"/>
  <c r="AF24" i="9"/>
  <c r="AY24" i="9"/>
  <c r="BL24" i="9"/>
  <c r="BK24" i="9"/>
  <c r="E25" i="9"/>
  <c r="F25" i="9"/>
  <c r="Q25" i="9"/>
  <c r="X25" i="9"/>
  <c r="AF25" i="9"/>
  <c r="AY25" i="9"/>
  <c r="BK25" i="9"/>
  <c r="BJ25" i="9"/>
  <c r="BL25" i="9"/>
  <c r="E26" i="9"/>
  <c r="F26" i="9" s="1"/>
  <c r="Q26" i="9"/>
  <c r="X26" i="9"/>
  <c r="AF26" i="9"/>
  <c r="AY26" i="9"/>
  <c r="E27" i="9"/>
  <c r="F27" i="9" s="1"/>
  <c r="P27" i="9"/>
  <c r="Q27" i="9"/>
  <c r="X27" i="9"/>
  <c r="AF27" i="9"/>
  <c r="AU27" i="9"/>
  <c r="AY27" i="9"/>
  <c r="BL27" i="9"/>
  <c r="BK27" i="9"/>
  <c r="BJ27" i="9"/>
  <c r="BI27" i="9"/>
  <c r="BH27" i="9"/>
  <c r="E28" i="9"/>
  <c r="F28" i="9"/>
  <c r="Q28" i="9"/>
  <c r="X28" i="9"/>
  <c r="AF28" i="9"/>
  <c r="AY28" i="9"/>
  <c r="BL28" i="9"/>
  <c r="E29" i="9"/>
  <c r="F29" i="9" s="1"/>
  <c r="Q29" i="9"/>
  <c r="X29" i="9"/>
  <c r="AF29" i="9"/>
  <c r="AY29" i="9"/>
  <c r="BL29" i="9"/>
  <c r="BK29" i="9"/>
  <c r="BJ29" i="9"/>
  <c r="BI29" i="9"/>
  <c r="BH29" i="9"/>
  <c r="E30" i="9"/>
  <c r="F30" i="9"/>
  <c r="Q30" i="9"/>
  <c r="X30" i="9"/>
  <c r="AF30" i="9"/>
  <c r="AY30" i="9"/>
  <c r="BL30" i="9"/>
  <c r="E31" i="9"/>
  <c r="F31" i="9" s="1"/>
  <c r="Q31" i="9"/>
  <c r="X31" i="9"/>
  <c r="AF31" i="9"/>
  <c r="AY31" i="9"/>
  <c r="BL31" i="9"/>
  <c r="BK31" i="9"/>
  <c r="BJ31" i="9"/>
  <c r="BI31" i="9"/>
  <c r="BH31" i="9"/>
  <c r="E32" i="9"/>
  <c r="F32" i="9"/>
  <c r="Q32" i="9"/>
  <c r="X32" i="9"/>
  <c r="AF32" i="9"/>
  <c r="AY32" i="9"/>
  <c r="BL32" i="9"/>
  <c r="E33" i="9"/>
  <c r="F33" i="9"/>
  <c r="Q33" i="9"/>
  <c r="X33" i="9"/>
  <c r="AF33" i="9"/>
  <c r="AY33" i="9"/>
  <c r="BK33" i="9"/>
  <c r="BL33" i="9"/>
  <c r="E34" i="9"/>
  <c r="F34" i="9"/>
  <c r="AU34" i="9" s="1"/>
  <c r="Z34" i="9"/>
  <c r="G34" i="9"/>
  <c r="I34" i="9" s="1"/>
  <c r="Q34" i="9"/>
  <c r="X34" i="9"/>
  <c r="AF34" i="9"/>
  <c r="AY34" i="9"/>
  <c r="E35" i="9"/>
  <c r="F35" i="9"/>
  <c r="AU35" i="9" s="1"/>
  <c r="AT35" i="9" s="1"/>
  <c r="Q35" i="9"/>
  <c r="X35" i="9"/>
  <c r="AF35" i="9"/>
  <c r="AY35" i="9"/>
  <c r="BL35" i="9"/>
  <c r="E36" i="9"/>
  <c r="F36" i="9" s="1"/>
  <c r="Q36" i="9"/>
  <c r="X36" i="9"/>
  <c r="AF36" i="9"/>
  <c r="AY36" i="9"/>
  <c r="BL36" i="9"/>
  <c r="BK36" i="9"/>
  <c r="E37" i="9"/>
  <c r="F37" i="9" s="1"/>
  <c r="Q37" i="9"/>
  <c r="X37" i="9"/>
  <c r="AF37" i="9"/>
  <c r="AY37" i="9"/>
  <c r="BK37" i="9"/>
  <c r="BJ37" i="9"/>
  <c r="BL37" i="9"/>
  <c r="E38" i="9"/>
  <c r="F38" i="9" s="1"/>
  <c r="AU38" i="9" s="1"/>
  <c r="G38" i="9"/>
  <c r="I38" i="9" s="1"/>
  <c r="Q38" i="9"/>
  <c r="X38" i="9"/>
  <c r="Z38" i="9"/>
  <c r="AF38" i="9"/>
  <c r="AY38" i="9"/>
  <c r="BJ38" i="9"/>
  <c r="BI38" i="9"/>
  <c r="BK38" i="9"/>
  <c r="BL38" i="9"/>
  <c r="E39" i="9"/>
  <c r="F39" i="9" s="1"/>
  <c r="Q39" i="9"/>
  <c r="X39" i="9"/>
  <c r="AF39" i="9"/>
  <c r="AY39" i="9"/>
  <c r="BL39" i="9"/>
  <c r="BK39" i="9"/>
  <c r="BJ39" i="9"/>
  <c r="BI39" i="9"/>
  <c r="BH39" i="9"/>
  <c r="E40" i="9"/>
  <c r="F40" i="9" s="1"/>
  <c r="Q40" i="9"/>
  <c r="X40" i="9"/>
  <c r="AF40" i="9"/>
  <c r="AY40" i="9"/>
  <c r="BJ40" i="9"/>
  <c r="BI40" i="9"/>
  <c r="BK40" i="9"/>
  <c r="BL40" i="9"/>
  <c r="E41" i="9"/>
  <c r="F41" i="9"/>
  <c r="AU41" i="9" s="1"/>
  <c r="Z41" i="9"/>
  <c r="Q41" i="9"/>
  <c r="X41" i="9"/>
  <c r="AF41" i="9"/>
  <c r="AY41" i="9"/>
  <c r="BL41" i="9"/>
  <c r="BK41" i="9"/>
  <c r="BJ41" i="9"/>
  <c r="BI41" i="9"/>
  <c r="BH41" i="9"/>
  <c r="E42" i="9"/>
  <c r="F42" i="9" s="1"/>
  <c r="Q42" i="9"/>
  <c r="X42" i="9"/>
  <c r="AF42" i="9"/>
  <c r="AY42" i="9"/>
  <c r="BL42" i="9"/>
  <c r="E43" i="9"/>
  <c r="F43" i="9"/>
  <c r="Q43" i="9"/>
  <c r="X43" i="9"/>
  <c r="AF43" i="9"/>
  <c r="AY43" i="9"/>
  <c r="BK43" i="9"/>
  <c r="BL43" i="9"/>
  <c r="E44" i="9"/>
  <c r="F44" i="9"/>
  <c r="Q44" i="9"/>
  <c r="X44" i="9"/>
  <c r="AF44" i="9"/>
  <c r="AY44" i="9"/>
  <c r="BB44" i="9"/>
  <c r="BJ44" i="9"/>
  <c r="BI44" i="9"/>
  <c r="BH44" i="9"/>
  <c r="BG44" i="9"/>
  <c r="BF44" i="9"/>
  <c r="BE44" i="9"/>
  <c r="BD44" i="9"/>
  <c r="BC44" i="9"/>
  <c r="BA44" i="9"/>
  <c r="BK44" i="9"/>
  <c r="BL44" i="9"/>
  <c r="E45" i="9"/>
  <c r="F45" i="9" s="1"/>
  <c r="AU45" i="9" s="1"/>
  <c r="Q45" i="9"/>
  <c r="X45" i="9"/>
  <c r="AF45" i="9"/>
  <c r="AY45" i="9"/>
  <c r="BL45" i="9"/>
  <c r="E46" i="9"/>
  <c r="F46" i="9"/>
  <c r="Q46" i="9"/>
  <c r="X46" i="9"/>
  <c r="AF46" i="9"/>
  <c r="AY46" i="9"/>
  <c r="BL46" i="9"/>
  <c r="E47" i="9"/>
  <c r="F47" i="9"/>
  <c r="Z47" i="9" s="1"/>
  <c r="Q47" i="9"/>
  <c r="X47" i="9"/>
  <c r="AF47" i="9"/>
  <c r="AY47" i="9"/>
  <c r="BK47" i="9"/>
  <c r="BJ47" i="9"/>
  <c r="BL47" i="9"/>
  <c r="E48" i="9"/>
  <c r="F48" i="9" s="1"/>
  <c r="Q48" i="9"/>
  <c r="AF48" i="9"/>
  <c r="AY48" i="9"/>
  <c r="BJ48" i="9"/>
  <c r="BK48" i="9"/>
  <c r="BL48" i="9"/>
  <c r="E49" i="9"/>
  <c r="F49" i="9"/>
  <c r="AU49" i="9" s="1"/>
  <c r="Q49" i="9"/>
  <c r="AF49" i="9"/>
  <c r="AY49" i="9"/>
  <c r="BK49" i="9"/>
  <c r="BL49" i="9"/>
  <c r="E50" i="9"/>
  <c r="F50" i="9"/>
  <c r="G50" i="9" s="1"/>
  <c r="I50" i="9" s="1"/>
  <c r="Q50" i="9"/>
  <c r="Z50" i="9"/>
  <c r="AF50" i="9"/>
  <c r="AY50" i="9"/>
  <c r="BK50" i="9"/>
  <c r="BL50" i="9"/>
  <c r="E51" i="9"/>
  <c r="F51" i="9" s="1"/>
  <c r="G51" i="9"/>
  <c r="I51" i="9"/>
  <c r="Q51" i="9"/>
  <c r="AF51" i="9"/>
  <c r="AY51" i="9"/>
  <c r="BK51" i="9"/>
  <c r="BL51" i="9"/>
  <c r="E52" i="9"/>
  <c r="F52" i="9"/>
  <c r="G52" i="9" s="1"/>
  <c r="H52" i="9" s="1"/>
  <c r="Q52" i="9"/>
  <c r="Z52" i="9"/>
  <c r="AF52" i="9"/>
  <c r="AY52" i="9"/>
  <c r="BK52" i="9"/>
  <c r="BL52" i="9"/>
  <c r="E53" i="9"/>
  <c r="F53" i="9" s="1"/>
  <c r="G53" i="9"/>
  <c r="H53" i="9"/>
  <c r="Q53" i="9"/>
  <c r="AF53" i="9"/>
  <c r="AY53" i="9"/>
  <c r="BK53" i="9"/>
  <c r="BL53" i="9"/>
  <c r="E54" i="9"/>
  <c r="F54" i="9"/>
  <c r="G54" i="9" s="1"/>
  <c r="H54" i="9" s="1"/>
  <c r="Q54" i="9"/>
  <c r="Z54" i="9"/>
  <c r="AF54" i="9"/>
  <c r="AY54" i="9"/>
  <c r="BK54" i="9"/>
  <c r="BL54" i="9"/>
  <c r="E55" i="9"/>
  <c r="F55" i="9" s="1"/>
  <c r="G55" i="9"/>
  <c r="H55" i="9"/>
  <c r="Q55" i="9"/>
  <c r="AF55" i="9"/>
  <c r="AY55" i="9"/>
  <c r="BK55" i="9"/>
  <c r="BL55" i="9"/>
  <c r="E56" i="9"/>
  <c r="F56" i="9"/>
  <c r="Q56" i="9"/>
  <c r="Z56" i="9"/>
  <c r="AF56" i="9"/>
  <c r="AY56" i="9"/>
  <c r="BK56" i="9"/>
  <c r="BL56" i="9"/>
  <c r="E57" i="9"/>
  <c r="F57" i="9" s="1"/>
  <c r="AU57" i="9" s="1"/>
  <c r="Q57" i="9"/>
  <c r="AF57" i="9"/>
  <c r="AY57" i="9"/>
  <c r="BK57" i="9"/>
  <c r="BJ57" i="9"/>
  <c r="BI57" i="9"/>
  <c r="BL57" i="9"/>
  <c r="B58" i="9"/>
  <c r="E58" i="9"/>
  <c r="F58" i="9"/>
  <c r="AU58" i="9" s="1"/>
  <c r="G58" i="9"/>
  <c r="J58" i="9" s="1"/>
  <c r="Q58" i="9"/>
  <c r="AF58" i="9"/>
  <c r="AY58" i="9"/>
  <c r="BK58" i="9"/>
  <c r="BL58" i="9"/>
  <c r="E59" i="9"/>
  <c r="F59" i="9" s="1"/>
  <c r="Q59" i="9"/>
  <c r="AF59" i="9"/>
  <c r="AY59" i="9"/>
  <c r="BK59" i="9"/>
  <c r="BL59" i="9"/>
  <c r="E60" i="9"/>
  <c r="F60" i="9" s="1"/>
  <c r="AU60" i="9" s="1"/>
  <c r="Q60" i="9"/>
  <c r="AF60" i="9"/>
  <c r="AY60" i="9"/>
  <c r="BK60" i="9"/>
  <c r="BJ60" i="9"/>
  <c r="BL60" i="9"/>
  <c r="B61" i="9"/>
  <c r="E61" i="9"/>
  <c r="F61" i="9"/>
  <c r="Z61" i="9" s="1"/>
  <c r="Q61" i="9"/>
  <c r="AF61" i="9"/>
  <c r="AY61" i="9"/>
  <c r="BL61" i="9"/>
  <c r="E62" i="9"/>
  <c r="F62" i="9" s="1"/>
  <c r="Q62" i="9"/>
  <c r="AF62" i="9"/>
  <c r="AY62" i="9"/>
  <c r="BL62" i="9"/>
  <c r="B63" i="9"/>
  <c r="E63" i="9"/>
  <c r="F63" i="9" s="1"/>
  <c r="Q63" i="9"/>
  <c r="AF63" i="9"/>
  <c r="AU63" i="9"/>
  <c r="E64" i="9"/>
  <c r="F64" i="9" s="1"/>
  <c r="Q64" i="9"/>
  <c r="AF64" i="9"/>
  <c r="B65" i="9"/>
  <c r="E65" i="9"/>
  <c r="F65" i="9" s="1"/>
  <c r="Z65" i="9"/>
  <c r="Q65" i="9"/>
  <c r="AF65" i="9"/>
  <c r="E66" i="9"/>
  <c r="F66" i="9"/>
  <c r="AU66" i="9" s="1"/>
  <c r="Q66" i="9"/>
  <c r="AF66" i="9"/>
  <c r="B67" i="9"/>
  <c r="E67" i="9"/>
  <c r="F67" i="9" s="1"/>
  <c r="AU67" i="9" s="1"/>
  <c r="Q67" i="9"/>
  <c r="Z67" i="9"/>
  <c r="AF67" i="9"/>
  <c r="E68" i="9"/>
  <c r="F68" i="9"/>
  <c r="G68" i="9" s="1"/>
  <c r="Q68" i="9"/>
  <c r="AF68" i="9"/>
  <c r="B69" i="9"/>
  <c r="E69" i="9"/>
  <c r="F69" i="9"/>
  <c r="AU69" i="9" s="1"/>
  <c r="Q69" i="9"/>
  <c r="Z69" i="9"/>
  <c r="AF69" i="9"/>
  <c r="E70" i="9"/>
  <c r="F70" i="9"/>
  <c r="Q70" i="9"/>
  <c r="AF70" i="9"/>
  <c r="B71" i="9"/>
  <c r="E71" i="9"/>
  <c r="F71" i="9"/>
  <c r="Q71" i="9"/>
  <c r="AF71" i="9"/>
  <c r="E72" i="9"/>
  <c r="F72" i="9"/>
  <c r="Q72" i="9"/>
  <c r="AF72" i="9"/>
  <c r="B73" i="9"/>
  <c r="E73" i="9"/>
  <c r="F73" i="9"/>
  <c r="Z73" i="9" s="1"/>
  <c r="Q73" i="9"/>
  <c r="AF73" i="9"/>
  <c r="E74" i="9"/>
  <c r="F74" i="9" s="1"/>
  <c r="Q74" i="9"/>
  <c r="AF74" i="9"/>
  <c r="B75" i="9"/>
  <c r="E75" i="9"/>
  <c r="F75" i="9" s="1"/>
  <c r="AU75" i="9" s="1"/>
  <c r="Q75" i="9"/>
  <c r="AF75" i="9"/>
  <c r="E76" i="9"/>
  <c r="F76" i="9" s="1"/>
  <c r="Q76" i="9"/>
  <c r="AF76" i="9"/>
  <c r="E77" i="9"/>
  <c r="F77" i="9"/>
  <c r="Q77" i="9"/>
  <c r="AF77" i="9"/>
  <c r="E78" i="9"/>
  <c r="F78" i="9" s="1"/>
  <c r="Q78" i="9"/>
  <c r="AF78" i="9"/>
  <c r="E79" i="9"/>
  <c r="F79" i="9"/>
  <c r="Q79" i="9"/>
  <c r="AF79" i="9"/>
  <c r="E80" i="9"/>
  <c r="F80" i="9" s="1"/>
  <c r="Q80" i="9"/>
  <c r="AF80" i="9"/>
  <c r="E81" i="9"/>
  <c r="F81" i="9"/>
  <c r="AU81" i="9" s="1"/>
  <c r="Q81" i="9"/>
  <c r="AF81" i="9"/>
  <c r="E82" i="9"/>
  <c r="F82" i="9" s="1"/>
  <c r="Q82" i="9"/>
  <c r="AF82" i="9"/>
  <c r="E83" i="9"/>
  <c r="F83" i="9" s="1"/>
  <c r="Z83" i="9"/>
  <c r="Q83" i="9"/>
  <c r="AF83" i="9"/>
  <c r="E84" i="9"/>
  <c r="F84" i="9"/>
  <c r="Q84" i="9"/>
  <c r="AF84" i="9"/>
  <c r="E85" i="9"/>
  <c r="F85" i="9"/>
  <c r="Z85" i="9" s="1"/>
  <c r="Q85" i="9"/>
  <c r="AF85" i="9"/>
  <c r="E86" i="9"/>
  <c r="F86" i="9" s="1"/>
  <c r="Q86" i="9"/>
  <c r="AF86" i="9"/>
  <c r="E87" i="9"/>
  <c r="F87" i="9"/>
  <c r="G87" i="9" s="1"/>
  <c r="Q87" i="9"/>
  <c r="AF87" i="9"/>
  <c r="E88" i="9"/>
  <c r="F88" i="9"/>
  <c r="Q88" i="9"/>
  <c r="AF88" i="9"/>
  <c r="E89" i="9"/>
  <c r="F89" i="9" s="1"/>
  <c r="AU89" i="9" s="1"/>
  <c r="Q89" i="9"/>
  <c r="AF89" i="9"/>
  <c r="E90" i="9"/>
  <c r="F90" i="9" s="1"/>
  <c r="Q90" i="9"/>
  <c r="AF90" i="9"/>
  <c r="E91" i="9"/>
  <c r="F91" i="9" s="1"/>
  <c r="Q91" i="9"/>
  <c r="AF91" i="9"/>
  <c r="E92" i="9"/>
  <c r="F92" i="9" s="1"/>
  <c r="Q92" i="9"/>
  <c r="AF92" i="9"/>
  <c r="E93" i="9"/>
  <c r="F93" i="9" s="1"/>
  <c r="Z93" i="9"/>
  <c r="Q93" i="9"/>
  <c r="AF93" i="9"/>
  <c r="E94" i="9"/>
  <c r="F94" i="9"/>
  <c r="Q94" i="9"/>
  <c r="AF94" i="9"/>
  <c r="E95" i="9"/>
  <c r="F95" i="9"/>
  <c r="G95" i="9" s="1"/>
  <c r="Q95" i="9"/>
  <c r="AF95" i="9"/>
  <c r="E96" i="9"/>
  <c r="F96" i="9"/>
  <c r="Q96" i="9"/>
  <c r="AF96" i="9"/>
  <c r="E97" i="9"/>
  <c r="F97" i="9" s="1"/>
  <c r="AU97" i="9" s="1"/>
  <c r="Q97" i="9"/>
  <c r="AF97" i="9"/>
  <c r="E98" i="9"/>
  <c r="F98" i="9" s="1"/>
  <c r="Q98" i="9"/>
  <c r="AF98" i="9"/>
  <c r="E99" i="9"/>
  <c r="F99" i="9"/>
  <c r="Q99" i="9"/>
  <c r="AF99" i="9"/>
  <c r="E100" i="9"/>
  <c r="F100" i="9" s="1"/>
  <c r="Q100" i="9"/>
  <c r="AF100" i="9"/>
  <c r="E101" i="9"/>
  <c r="F101" i="9"/>
  <c r="Z101" i="9" s="1"/>
  <c r="Q101" i="9"/>
  <c r="AF101" i="9"/>
  <c r="E102" i="9"/>
  <c r="F102" i="9" s="1"/>
  <c r="Q102" i="9"/>
  <c r="AF102" i="9"/>
  <c r="E103" i="9"/>
  <c r="F103" i="9" s="1"/>
  <c r="G103" i="9"/>
  <c r="Q103" i="9"/>
  <c r="AF103" i="9"/>
  <c r="E104" i="9"/>
  <c r="F104" i="9"/>
  <c r="Q104" i="9"/>
  <c r="AF104" i="9"/>
  <c r="E105" i="9"/>
  <c r="F105" i="9"/>
  <c r="Q105" i="9"/>
  <c r="AF105" i="9"/>
  <c r="E106" i="9"/>
  <c r="F106" i="9"/>
  <c r="Q106" i="9"/>
  <c r="AF106" i="9"/>
  <c r="E107" i="9"/>
  <c r="F107" i="9" s="1"/>
  <c r="G107" i="9" s="1"/>
  <c r="Q107" i="9"/>
  <c r="AF107" i="9"/>
  <c r="E108" i="9"/>
  <c r="F108" i="9" s="1"/>
  <c r="Q108" i="9"/>
  <c r="AF108" i="9"/>
  <c r="E109" i="9"/>
  <c r="F109" i="9" s="1"/>
  <c r="AU109" i="9"/>
  <c r="Q109" i="9"/>
  <c r="AF109" i="9"/>
  <c r="E110" i="9"/>
  <c r="F110" i="9"/>
  <c r="Q110" i="9"/>
  <c r="AF110" i="9"/>
  <c r="E111" i="9"/>
  <c r="F111" i="9"/>
  <c r="Z111" i="9" s="1"/>
  <c r="Q111" i="9"/>
  <c r="AF111" i="9"/>
  <c r="E112" i="9"/>
  <c r="F112" i="9"/>
  <c r="Q112" i="9"/>
  <c r="AF112" i="9"/>
  <c r="E113" i="9"/>
  <c r="F113" i="9" s="1"/>
  <c r="Z113" i="9" s="1"/>
  <c r="Q113" i="9"/>
  <c r="AF113" i="9"/>
  <c r="E114" i="9"/>
  <c r="F114" i="9" s="1"/>
  <c r="Q114" i="9"/>
  <c r="AF114" i="9"/>
  <c r="E115" i="9"/>
  <c r="F115" i="9"/>
  <c r="Z115" i="9" s="1"/>
  <c r="Q115" i="9"/>
  <c r="R115" i="9"/>
  <c r="AF115" i="9"/>
  <c r="E116" i="9"/>
  <c r="F116" i="9"/>
  <c r="Q116" i="9"/>
  <c r="AF116" i="9"/>
  <c r="E117" i="9"/>
  <c r="F117" i="9"/>
  <c r="G117" i="9"/>
  <c r="Q117" i="9"/>
  <c r="AF117" i="9"/>
  <c r="E118" i="9"/>
  <c r="F118" i="9" s="1"/>
  <c r="Q118" i="9"/>
  <c r="AF118" i="9"/>
  <c r="E119" i="9"/>
  <c r="F119" i="9" s="1"/>
  <c r="AU119" i="9" s="1"/>
  <c r="Q119" i="9"/>
  <c r="AF119" i="9"/>
  <c r="E120" i="9"/>
  <c r="F120" i="9"/>
  <c r="Q120" i="9"/>
  <c r="AF120" i="9"/>
  <c r="E121" i="9"/>
  <c r="F121" i="9" s="1"/>
  <c r="Z121" i="9" s="1"/>
  <c r="Q121" i="9"/>
  <c r="AF121" i="9"/>
  <c r="E122" i="9"/>
  <c r="F122" i="9" s="1"/>
  <c r="AU122" i="9" s="1"/>
  <c r="Q122" i="9"/>
  <c r="AF122" i="9"/>
  <c r="E123" i="9"/>
  <c r="F123" i="9"/>
  <c r="Q123" i="9"/>
  <c r="AF123" i="9"/>
  <c r="E124" i="9"/>
  <c r="F124" i="9"/>
  <c r="Q124" i="9"/>
  <c r="AF124" i="9"/>
  <c r="E125" i="9"/>
  <c r="F125" i="9"/>
  <c r="G125" i="9" s="1"/>
  <c r="I125" i="9" s="1"/>
  <c r="Q125" i="9"/>
  <c r="AF125" i="9"/>
  <c r="E126" i="9"/>
  <c r="F126" i="9" s="1"/>
  <c r="G126" i="9" s="1"/>
  <c r="Q126" i="9"/>
  <c r="AF126" i="9"/>
  <c r="E127" i="9"/>
  <c r="F127" i="9" s="1"/>
  <c r="Q127" i="9"/>
  <c r="AF127" i="9"/>
  <c r="E128" i="9"/>
  <c r="F128" i="9" s="1"/>
  <c r="Q128" i="9"/>
  <c r="AF128" i="9"/>
  <c r="B129" i="9"/>
  <c r="E129" i="9"/>
  <c r="F129" i="9" s="1"/>
  <c r="Q129" i="9"/>
  <c r="AF129" i="9"/>
  <c r="E130" i="9"/>
  <c r="F130" i="9" s="1"/>
  <c r="Z130" i="9"/>
  <c r="Q130" i="9"/>
  <c r="AF130" i="9"/>
  <c r="E131" i="9"/>
  <c r="F131" i="9"/>
  <c r="Q131" i="9"/>
  <c r="AF131" i="9"/>
  <c r="E132" i="9"/>
  <c r="F132" i="9"/>
  <c r="AU132" i="9" s="1"/>
  <c r="G132" i="9"/>
  <c r="Q132" i="9"/>
  <c r="AF132" i="9"/>
  <c r="E133" i="9"/>
  <c r="F133" i="9"/>
  <c r="Q133" i="9"/>
  <c r="AF133" i="9"/>
  <c r="E134" i="9"/>
  <c r="F134" i="9" s="1"/>
  <c r="Z134" i="9" s="1"/>
  <c r="Q134" i="9"/>
  <c r="AF134" i="9"/>
  <c r="E135" i="9"/>
  <c r="F135" i="9" s="1"/>
  <c r="Q135" i="9"/>
  <c r="AF135" i="9"/>
  <c r="E136" i="9"/>
  <c r="F136" i="9" s="1"/>
  <c r="AU136" i="9" s="1"/>
  <c r="Q136" i="9"/>
  <c r="AF136" i="9"/>
  <c r="E137" i="9"/>
  <c r="F137" i="9"/>
  <c r="Q137" i="9"/>
  <c r="AF137" i="9"/>
  <c r="E138" i="9"/>
  <c r="F138" i="9"/>
  <c r="Q138" i="9"/>
  <c r="AF138" i="9"/>
  <c r="E139" i="9"/>
  <c r="F139" i="9"/>
  <c r="Q139" i="9"/>
  <c r="AF139" i="9"/>
  <c r="E140" i="9"/>
  <c r="F140" i="9"/>
  <c r="Q140" i="9"/>
  <c r="AF140" i="9"/>
  <c r="E141" i="9"/>
  <c r="F141" i="9" s="1"/>
  <c r="AU141" i="9" s="1"/>
  <c r="Q141" i="9"/>
  <c r="AF141" i="9"/>
  <c r="E142" i="9"/>
  <c r="F142" i="9" s="1"/>
  <c r="Q142" i="9"/>
  <c r="AF142" i="9"/>
  <c r="E143" i="9"/>
  <c r="F143" i="9" s="1"/>
  <c r="Z143" i="9" s="1"/>
  <c r="G143" i="9"/>
  <c r="I143" i="9"/>
  <c r="Q143" i="9"/>
  <c r="AF143" i="9"/>
  <c r="E144" i="9"/>
  <c r="F144" i="9" s="1"/>
  <c r="Q144" i="9"/>
  <c r="AF144" i="9"/>
  <c r="E145" i="9"/>
  <c r="F145" i="9" s="1"/>
  <c r="Q145" i="9"/>
  <c r="AF145" i="9"/>
  <c r="E146" i="9"/>
  <c r="F146" i="9" s="1"/>
  <c r="Q146" i="9"/>
  <c r="AF146" i="9"/>
  <c r="E147" i="9"/>
  <c r="F147" i="9" s="1"/>
  <c r="G147" i="9" s="1"/>
  <c r="I147" i="9" s="1"/>
  <c r="Q147" i="9"/>
  <c r="Z147" i="9"/>
  <c r="AF147" i="9"/>
  <c r="E148" i="9"/>
  <c r="F148" i="9"/>
  <c r="Q148" i="9"/>
  <c r="AF148" i="9"/>
  <c r="E149" i="9"/>
  <c r="F149" i="9"/>
  <c r="AU149" i="9" s="1"/>
  <c r="Q149" i="9"/>
  <c r="AF149" i="9"/>
  <c r="E150" i="9"/>
  <c r="F150" i="9" s="1"/>
  <c r="Q150" i="9"/>
  <c r="AF150" i="9"/>
  <c r="E151" i="9"/>
  <c r="F151" i="9" s="1"/>
  <c r="G151" i="9"/>
  <c r="I151" i="9"/>
  <c r="Q151" i="9"/>
  <c r="AF151" i="9"/>
  <c r="E152" i="9"/>
  <c r="F152" i="9"/>
  <c r="Q152" i="9"/>
  <c r="AF152" i="9"/>
  <c r="E153" i="9"/>
  <c r="F153" i="9" s="1"/>
  <c r="AU153" i="9" s="1"/>
  <c r="Q153" i="9"/>
  <c r="AF153" i="9"/>
  <c r="E154" i="9"/>
  <c r="F154" i="9" s="1"/>
  <c r="Q154" i="9"/>
  <c r="AF154" i="9"/>
  <c r="E155" i="9"/>
  <c r="F155" i="9"/>
  <c r="Q155" i="9"/>
  <c r="Z155" i="9"/>
  <c r="AF155" i="9"/>
  <c r="E156" i="9"/>
  <c r="F156" i="9"/>
  <c r="G156" i="9" s="1"/>
  <c r="Q156" i="9"/>
  <c r="AF156" i="9"/>
  <c r="AU156" i="9"/>
  <c r="E157" i="9"/>
  <c r="F157" i="9" s="1"/>
  <c r="AU157" i="9" s="1"/>
  <c r="Q157" i="9"/>
  <c r="AF157" i="9"/>
  <c r="E158" i="9"/>
  <c r="F158" i="9" s="1"/>
  <c r="Q158" i="9"/>
  <c r="AF158" i="9"/>
  <c r="E159" i="9"/>
  <c r="F159" i="9" s="1"/>
  <c r="Q159" i="9"/>
  <c r="AF159" i="9"/>
  <c r="E160" i="9"/>
  <c r="F160" i="9" s="1"/>
  <c r="Q160" i="9"/>
  <c r="AF160" i="9"/>
  <c r="E161" i="9"/>
  <c r="F161" i="9"/>
  <c r="AU161" i="9"/>
  <c r="Q161" i="9"/>
  <c r="AF161" i="9"/>
  <c r="E162" i="9"/>
  <c r="F162" i="9"/>
  <c r="G162" i="9"/>
  <c r="Q162" i="9"/>
  <c r="AF162" i="9"/>
  <c r="E163" i="9"/>
  <c r="F163" i="9" s="1"/>
  <c r="Q163" i="9"/>
  <c r="AF163" i="9"/>
  <c r="E164" i="9"/>
  <c r="F164" i="9"/>
  <c r="Q164" i="9"/>
  <c r="AF164" i="9"/>
  <c r="B165" i="9"/>
  <c r="E165" i="9"/>
  <c r="F165" i="9"/>
  <c r="AU165" i="9" s="1"/>
  <c r="Q165" i="9"/>
  <c r="AF165" i="9"/>
  <c r="E166" i="9"/>
  <c r="F166" i="9"/>
  <c r="Z166" i="9" s="1"/>
  <c r="AU166" i="9"/>
  <c r="Q166" i="9"/>
  <c r="AF166" i="9"/>
  <c r="B167" i="9"/>
  <c r="E167" i="9"/>
  <c r="F167" i="9" s="1"/>
  <c r="Q167" i="9"/>
  <c r="AF167" i="9"/>
  <c r="E168" i="9"/>
  <c r="F168" i="9"/>
  <c r="AU168" i="9" s="1"/>
  <c r="AT168" i="9" s="1"/>
  <c r="G168" i="9"/>
  <c r="I168" i="9" s="1"/>
  <c r="Q168" i="9"/>
  <c r="AF168" i="9"/>
  <c r="E169" i="9"/>
  <c r="F169" i="9" s="1"/>
  <c r="Z169" i="9" s="1"/>
  <c r="AU169" i="9"/>
  <c r="G169" i="9"/>
  <c r="I169" i="9" s="1"/>
  <c r="Q169" i="9"/>
  <c r="AF169" i="9"/>
  <c r="E170" i="9"/>
  <c r="F170" i="9" s="1"/>
  <c r="Q170" i="9"/>
  <c r="AF170" i="9"/>
  <c r="E171" i="9"/>
  <c r="F171" i="9"/>
  <c r="Q171" i="9"/>
  <c r="AF171" i="9"/>
  <c r="E172" i="9"/>
  <c r="F172" i="9" s="1"/>
  <c r="G172" i="9" s="1"/>
  <c r="I172" i="9"/>
  <c r="Q172" i="9"/>
  <c r="AF172" i="9"/>
  <c r="AU172" i="9"/>
  <c r="AT172" i="9" s="1"/>
  <c r="E173" i="9"/>
  <c r="F173" i="9" s="1"/>
  <c r="Q173" i="9"/>
  <c r="AF173" i="9"/>
  <c r="E174" i="9"/>
  <c r="F174" i="9"/>
  <c r="Z174" i="9" s="1"/>
  <c r="Q174" i="9"/>
  <c r="AF174" i="9"/>
  <c r="E175" i="9"/>
  <c r="F175" i="9"/>
  <c r="Q175" i="9"/>
  <c r="AF175" i="9"/>
  <c r="E176" i="9"/>
  <c r="F176" i="9" s="1"/>
  <c r="G176" i="9"/>
  <c r="Q176" i="9"/>
  <c r="AF176" i="9"/>
  <c r="E177" i="9"/>
  <c r="F177" i="9"/>
  <c r="Q177" i="9"/>
  <c r="AF177" i="9"/>
  <c r="B178" i="9"/>
  <c r="E178" i="9"/>
  <c r="F178" i="9"/>
  <c r="G178" i="9" s="1"/>
  <c r="J178" i="9"/>
  <c r="Q178" i="9"/>
  <c r="AF178" i="9"/>
  <c r="E179" i="9"/>
  <c r="F179" i="9"/>
  <c r="G179" i="9" s="1"/>
  <c r="Q179" i="9"/>
  <c r="AF179" i="9"/>
  <c r="E180" i="9"/>
  <c r="F180" i="9"/>
  <c r="Q180" i="9"/>
  <c r="AF180" i="9"/>
  <c r="E181" i="9"/>
  <c r="F181" i="9" s="1"/>
  <c r="Q181" i="9"/>
  <c r="AF181" i="9"/>
  <c r="E182" i="9"/>
  <c r="F182" i="9" s="1"/>
  <c r="Z182" i="9" s="1"/>
  <c r="Q182" i="9"/>
  <c r="AF182" i="9"/>
  <c r="AU182" i="9"/>
  <c r="AT182" i="9" s="1"/>
  <c r="E183" i="9"/>
  <c r="F183" i="9"/>
  <c r="Q183" i="9"/>
  <c r="AF183" i="9"/>
  <c r="E184" i="9"/>
  <c r="F184" i="9"/>
  <c r="Q184" i="9"/>
  <c r="AF184" i="9"/>
  <c r="E185" i="9"/>
  <c r="F185" i="9" s="1"/>
  <c r="Q185" i="9"/>
  <c r="AF185" i="9"/>
  <c r="E186" i="9"/>
  <c r="F186" i="9"/>
  <c r="Q186" i="9"/>
  <c r="AF186" i="9"/>
  <c r="E187" i="9"/>
  <c r="F187" i="9" s="1"/>
  <c r="Q187" i="9"/>
  <c r="AF187" i="9"/>
  <c r="E188" i="9"/>
  <c r="F188" i="9"/>
  <c r="Q188" i="9"/>
  <c r="AF188" i="9"/>
  <c r="E189" i="9"/>
  <c r="F189" i="9"/>
  <c r="AU189" i="9"/>
  <c r="Q189" i="9"/>
  <c r="AF189" i="9"/>
  <c r="E190" i="9"/>
  <c r="F190" i="9"/>
  <c r="AU190" i="9"/>
  <c r="Q190" i="9"/>
  <c r="AF190" i="9"/>
  <c r="E191" i="9"/>
  <c r="F191" i="9" s="1"/>
  <c r="Q191" i="9"/>
  <c r="AF191" i="9"/>
  <c r="E192" i="9"/>
  <c r="F192" i="9"/>
  <c r="Z192" i="9" s="1"/>
  <c r="Q192" i="9"/>
  <c r="AF192" i="9"/>
  <c r="E193" i="9"/>
  <c r="F193" i="9"/>
  <c r="Q193" i="9"/>
  <c r="AF193" i="9"/>
  <c r="E194" i="9"/>
  <c r="F194" i="9" s="1"/>
  <c r="Q194" i="9"/>
  <c r="AF194" i="9"/>
  <c r="E195" i="9"/>
  <c r="F195" i="9"/>
  <c r="Q195" i="9"/>
  <c r="AF195" i="9"/>
  <c r="E196" i="9"/>
  <c r="F196" i="9" s="1"/>
  <c r="Q196" i="9"/>
  <c r="AF196" i="9"/>
  <c r="E197" i="9"/>
  <c r="F197" i="9" s="1"/>
  <c r="Q197" i="9"/>
  <c r="AF197" i="9"/>
  <c r="E198" i="9"/>
  <c r="F198" i="9"/>
  <c r="AU198" i="9" s="1"/>
  <c r="Q198" i="9"/>
  <c r="AF198" i="9"/>
  <c r="E199" i="9"/>
  <c r="F199" i="9"/>
  <c r="Z199" i="9" s="1"/>
  <c r="Q199" i="9"/>
  <c r="AF199" i="9"/>
  <c r="E200" i="9"/>
  <c r="F200" i="9" s="1"/>
  <c r="Q200" i="9"/>
  <c r="AF200" i="9"/>
  <c r="E201" i="9"/>
  <c r="F201" i="9" s="1"/>
  <c r="Z201" i="9"/>
  <c r="Q201" i="9"/>
  <c r="AF201" i="9"/>
  <c r="E202" i="9"/>
  <c r="F202" i="9"/>
  <c r="Q202" i="9"/>
  <c r="AF202" i="9"/>
  <c r="E203" i="9"/>
  <c r="F203" i="9"/>
  <c r="Q203" i="9"/>
  <c r="AF203" i="9"/>
  <c r="E204" i="9"/>
  <c r="F204" i="9" s="1"/>
  <c r="Q204" i="9"/>
  <c r="AF204" i="9"/>
  <c r="E205" i="9"/>
  <c r="F205" i="9" s="1"/>
  <c r="AU205" i="9" s="1"/>
  <c r="Z205" i="9"/>
  <c r="Q205" i="9"/>
  <c r="AF205" i="9"/>
  <c r="E206" i="9"/>
  <c r="F206" i="9" s="1"/>
  <c r="Z206" i="9" s="1"/>
  <c r="Q206" i="9"/>
  <c r="AF206" i="9"/>
  <c r="E207" i="9"/>
  <c r="F207" i="9" s="1"/>
  <c r="Q207" i="9"/>
  <c r="AF207" i="9"/>
  <c r="E208" i="9"/>
  <c r="F208" i="9" s="1"/>
  <c r="Q208" i="9"/>
  <c r="AF208" i="9"/>
  <c r="E209" i="9"/>
  <c r="F209" i="9" s="1"/>
  <c r="G209" i="9"/>
  <c r="I209" i="9" s="1"/>
  <c r="Q209" i="9"/>
  <c r="AF209" i="9"/>
  <c r="AU209" i="9"/>
  <c r="AT209" i="9" s="1"/>
  <c r="E210" i="9"/>
  <c r="F210" i="9" s="1"/>
  <c r="Q210" i="9"/>
  <c r="AF210" i="9"/>
  <c r="E211" i="9"/>
  <c r="F211" i="9" s="1"/>
  <c r="Q211" i="9"/>
  <c r="AF211" i="9"/>
  <c r="E212" i="9"/>
  <c r="F212" i="9" s="1"/>
  <c r="AU212" i="9" s="1"/>
  <c r="Q212" i="9"/>
  <c r="AF212" i="9"/>
  <c r="E213" i="9"/>
  <c r="F213" i="9" s="1"/>
  <c r="G213" i="9" s="1"/>
  <c r="I213" i="9" s="1"/>
  <c r="Q213" i="9"/>
  <c r="AF213" i="9"/>
  <c r="AU213" i="9"/>
  <c r="AT213" i="9" s="1"/>
  <c r="E214" i="9"/>
  <c r="F214" i="9" s="1"/>
  <c r="Q214" i="9"/>
  <c r="AF214" i="9"/>
  <c r="E215" i="9"/>
  <c r="F215" i="9" s="1"/>
  <c r="Q215" i="9"/>
  <c r="AF215" i="9"/>
  <c r="E216" i="9"/>
  <c r="F216" i="9" s="1"/>
  <c r="Q216" i="9"/>
  <c r="AF216" i="9"/>
  <c r="E217" i="9"/>
  <c r="F217" i="9" s="1"/>
  <c r="G217" i="9"/>
  <c r="K217" i="9" s="1"/>
  <c r="Q217" i="9"/>
  <c r="AF217" i="9"/>
  <c r="AU217" i="9"/>
  <c r="AT217" i="9"/>
  <c r="E218" i="9"/>
  <c r="F218" i="9" s="1"/>
  <c r="Q218" i="9"/>
  <c r="AF218" i="9"/>
  <c r="E219" i="9"/>
  <c r="F219" i="9" s="1"/>
  <c r="Q219" i="9"/>
  <c r="AF219" i="9"/>
  <c r="E220" i="9"/>
  <c r="F220" i="9" s="1"/>
  <c r="Q220" i="9"/>
  <c r="AF220" i="9"/>
  <c r="E221" i="9"/>
  <c r="F221" i="9" s="1"/>
  <c r="AU221" i="9" s="1"/>
  <c r="AT221" i="9" s="1"/>
  <c r="Q221" i="9"/>
  <c r="AF221" i="9"/>
  <c r="E222" i="9"/>
  <c r="F222" i="9" s="1"/>
  <c r="Q222" i="9"/>
  <c r="AF222" i="9"/>
  <c r="E223" i="9"/>
  <c r="F223" i="9" s="1"/>
  <c r="Q223" i="9"/>
  <c r="AF223" i="9"/>
  <c r="E224" i="9"/>
  <c r="F224" i="9" s="1"/>
  <c r="Q224" i="9"/>
  <c r="AF224" i="9"/>
  <c r="E225" i="9"/>
  <c r="F225" i="9" s="1"/>
  <c r="Q225" i="9"/>
  <c r="AF225" i="9"/>
  <c r="E226" i="9"/>
  <c r="F226" i="9" s="1"/>
  <c r="Q226" i="9"/>
  <c r="AF226" i="9"/>
  <c r="E227" i="9"/>
  <c r="F227" i="9" s="1"/>
  <c r="AU227" i="9" s="1"/>
  <c r="Q227" i="9"/>
  <c r="AF227" i="9"/>
  <c r="E228" i="9"/>
  <c r="F228" i="9"/>
  <c r="Q228" i="9"/>
  <c r="AF228" i="9"/>
  <c r="AU228" i="9"/>
  <c r="E229" i="9"/>
  <c r="F229" i="9" s="1"/>
  <c r="P229" i="9" s="1"/>
  <c r="Q229" i="9"/>
  <c r="AF229" i="9"/>
  <c r="E230" i="9"/>
  <c r="F230" i="9"/>
  <c r="AU230" i="9" s="1"/>
  <c r="Q230" i="9"/>
  <c r="AF230" i="9"/>
  <c r="E231" i="9"/>
  <c r="F231" i="9"/>
  <c r="Q231" i="9"/>
  <c r="AF231" i="9"/>
  <c r="E232" i="9"/>
  <c r="F232" i="9" s="1"/>
  <c r="Z232" i="9"/>
  <c r="Q232" i="9"/>
  <c r="AF232" i="9"/>
  <c r="E233" i="9"/>
  <c r="F233" i="9"/>
  <c r="Q233" i="9"/>
  <c r="AF233" i="9"/>
  <c r="E234" i="9"/>
  <c r="F234" i="9"/>
  <c r="G234" i="9" s="1"/>
  <c r="K234" i="9" s="1"/>
  <c r="Q234" i="9"/>
  <c r="AF234" i="9"/>
  <c r="E235" i="9"/>
  <c r="F235" i="9"/>
  <c r="G235" i="9" s="1"/>
  <c r="I235" i="9"/>
  <c r="Q235" i="9"/>
  <c r="AF235" i="9"/>
  <c r="E236" i="9"/>
  <c r="F236" i="9"/>
  <c r="Q236" i="9"/>
  <c r="AF236" i="9"/>
  <c r="E237" i="9"/>
  <c r="F237" i="9" s="1"/>
  <c r="AU237" i="9" s="1"/>
  <c r="Q237" i="9"/>
  <c r="AF237" i="9"/>
  <c r="E238" i="9"/>
  <c r="F238" i="9" s="1"/>
  <c r="Q238" i="9"/>
  <c r="AF238" i="9"/>
  <c r="E239" i="9"/>
  <c r="F239" i="9" s="1"/>
  <c r="Q239" i="9"/>
  <c r="AF239" i="9"/>
  <c r="E240" i="9"/>
  <c r="F240" i="9" s="1"/>
  <c r="Z240" i="9"/>
  <c r="G240" i="9"/>
  <c r="K240" i="9" s="1"/>
  <c r="Q240" i="9"/>
  <c r="AF240" i="9"/>
  <c r="E241" i="9"/>
  <c r="F241" i="9"/>
  <c r="G241" i="9" s="1"/>
  <c r="K241" i="9"/>
  <c r="Q241" i="9"/>
  <c r="AF241" i="9"/>
  <c r="E242" i="9"/>
  <c r="F242" i="9"/>
  <c r="Q242" i="9"/>
  <c r="AF242" i="9"/>
  <c r="E243" i="9"/>
  <c r="F243" i="9" s="1"/>
  <c r="Q243" i="9"/>
  <c r="AF243" i="9"/>
  <c r="E244" i="9"/>
  <c r="F244" i="9"/>
  <c r="Q244" i="9"/>
  <c r="AF244" i="9"/>
  <c r="E245" i="9"/>
  <c r="F245" i="9" s="1"/>
  <c r="Q245" i="9"/>
  <c r="AF245" i="9"/>
  <c r="E246" i="9"/>
  <c r="F246" i="9"/>
  <c r="G246" i="9" s="1"/>
  <c r="K246" i="9" s="1"/>
  <c r="Q246" i="9"/>
  <c r="AF246" i="9"/>
  <c r="E247" i="9"/>
  <c r="F247" i="9"/>
  <c r="G247" i="9" s="1"/>
  <c r="Q247" i="9"/>
  <c r="AF247" i="9"/>
  <c r="E248" i="9"/>
  <c r="F248" i="9" s="1"/>
  <c r="Q248" i="9"/>
  <c r="AF248" i="9"/>
  <c r="E249" i="9"/>
  <c r="F249" i="9" s="1"/>
  <c r="Q249" i="9"/>
  <c r="AF249" i="9"/>
  <c r="E250" i="9"/>
  <c r="F250" i="9" s="1"/>
  <c r="G250" i="9"/>
  <c r="I250" i="9" s="1"/>
  <c r="Q250" i="9"/>
  <c r="AF250" i="9"/>
  <c r="AU250" i="9"/>
  <c r="AT250" i="9" s="1"/>
  <c r="E251" i="9"/>
  <c r="F251" i="9" s="1"/>
  <c r="G251" i="9"/>
  <c r="Q251" i="9"/>
  <c r="AF251" i="9"/>
  <c r="E252" i="9"/>
  <c r="F252" i="9"/>
  <c r="G252" i="9"/>
  <c r="Q252" i="9"/>
  <c r="AF252" i="9"/>
  <c r="E253" i="9"/>
  <c r="F253" i="9" s="1"/>
  <c r="Q253" i="9"/>
  <c r="AF253" i="9"/>
  <c r="B254" i="9"/>
  <c r="E254" i="9"/>
  <c r="F254" i="9"/>
  <c r="Q254" i="9"/>
  <c r="AF254" i="9"/>
  <c r="B255" i="9"/>
  <c r="E255" i="9"/>
  <c r="F255" i="9" s="1"/>
  <c r="Q255" i="9"/>
  <c r="AF255" i="9"/>
  <c r="B256" i="9"/>
  <c r="E256" i="9"/>
  <c r="F256" i="9"/>
  <c r="G256" i="9" s="1"/>
  <c r="Q256" i="9"/>
  <c r="AF256" i="9"/>
  <c r="AU256" i="9"/>
  <c r="E257" i="9"/>
  <c r="F257" i="9" s="1"/>
  <c r="G257" i="9" s="1"/>
  <c r="K257" i="9" s="1"/>
  <c r="Q257" i="9"/>
  <c r="AF257" i="9"/>
  <c r="E258" i="9"/>
  <c r="F258" i="9"/>
  <c r="Q258" i="9"/>
  <c r="AF258" i="9"/>
  <c r="E259" i="9"/>
  <c r="F259" i="9" s="1"/>
  <c r="AU259" i="9" s="1"/>
  <c r="Q259" i="9"/>
  <c r="AF259" i="9"/>
  <c r="B260" i="9"/>
  <c r="E260" i="9"/>
  <c r="F260" i="9"/>
  <c r="Q260" i="9"/>
  <c r="AF260" i="9"/>
  <c r="E261" i="9"/>
  <c r="F261" i="9" s="1"/>
  <c r="Q261" i="9"/>
  <c r="AF261" i="9"/>
  <c r="E262" i="9"/>
  <c r="F262" i="9"/>
  <c r="G262" i="9"/>
  <c r="K262" i="9" s="1"/>
  <c r="Q262" i="9"/>
  <c r="AF262" i="9"/>
  <c r="E263" i="9"/>
  <c r="F263" i="9" s="1"/>
  <c r="Z263" i="9" s="1"/>
  <c r="Q263" i="9"/>
  <c r="AF263" i="9"/>
  <c r="E264" i="9"/>
  <c r="F264" i="9" s="1"/>
  <c r="Z264" i="9"/>
  <c r="G264" i="9"/>
  <c r="K264" i="9" s="1"/>
  <c r="Q264" i="9"/>
  <c r="AF264" i="9"/>
  <c r="B265" i="9"/>
  <c r="E265" i="9"/>
  <c r="F265" i="9"/>
  <c r="Q265" i="9"/>
  <c r="AF265" i="9"/>
  <c r="AU265" i="9"/>
  <c r="E266" i="9"/>
  <c r="F266" i="9"/>
  <c r="Q266" i="9"/>
  <c r="AF266" i="9"/>
  <c r="E267" i="9"/>
  <c r="F267" i="9" s="1"/>
  <c r="Q267" i="9"/>
  <c r="Z267" i="9"/>
  <c r="AF267" i="9"/>
  <c r="E268" i="9"/>
  <c r="F268" i="9" s="1"/>
  <c r="Z268" i="9" s="1"/>
  <c r="Q268" i="9"/>
  <c r="AF268" i="9"/>
  <c r="E269" i="9"/>
  <c r="F269" i="9"/>
  <c r="AU269" i="9" s="1"/>
  <c r="Q269" i="9"/>
  <c r="AF269" i="9"/>
  <c r="B270" i="9"/>
  <c r="E270" i="9"/>
  <c r="F270" i="9" s="1"/>
  <c r="AU270" i="9" s="1"/>
  <c r="Q270" i="9"/>
  <c r="AF270" i="9"/>
  <c r="E271" i="9"/>
  <c r="F271" i="9" s="1"/>
  <c r="Q271" i="9"/>
  <c r="AF271" i="9"/>
  <c r="B272" i="9"/>
  <c r="E272" i="9"/>
  <c r="F272" i="9" s="1"/>
  <c r="Q272" i="9"/>
  <c r="AF272" i="9"/>
  <c r="E273" i="9"/>
  <c r="F273" i="9"/>
  <c r="Z273" i="9" s="1"/>
  <c r="G273" i="9"/>
  <c r="K273" i="9" s="1"/>
  <c r="Q273" i="9"/>
  <c r="AF273" i="9"/>
  <c r="E274" i="9"/>
  <c r="F274" i="9"/>
  <c r="G274" i="9"/>
  <c r="Q274" i="9"/>
  <c r="Z274" i="9"/>
  <c r="AF274" i="9"/>
  <c r="AU274" i="9"/>
  <c r="E275" i="9"/>
  <c r="F275" i="9"/>
  <c r="Q275" i="9"/>
  <c r="AF275" i="9"/>
  <c r="E276" i="9"/>
  <c r="F276" i="9" s="1"/>
  <c r="Q276" i="9"/>
  <c r="AF276" i="9"/>
  <c r="AU276" i="9"/>
  <c r="E277" i="9"/>
  <c r="F277" i="9" s="1"/>
  <c r="Q277" i="9"/>
  <c r="AF277" i="9"/>
  <c r="E278" i="9"/>
  <c r="F278" i="9"/>
  <c r="G278" i="9"/>
  <c r="K278" i="9"/>
  <c r="Q278" i="9"/>
  <c r="Z278" i="9"/>
  <c r="AF278" i="9"/>
  <c r="AU278" i="9"/>
  <c r="B279" i="9"/>
  <c r="E279" i="9"/>
  <c r="F279" i="9"/>
  <c r="Z279" i="9" s="1"/>
  <c r="G279" i="9"/>
  <c r="K279" i="9" s="1"/>
  <c r="Q279" i="9"/>
  <c r="AF279" i="9"/>
  <c r="E280" i="9"/>
  <c r="F280" i="9"/>
  <c r="Z280" i="9"/>
  <c r="Q280" i="9"/>
  <c r="AF280" i="9"/>
  <c r="E281" i="9"/>
  <c r="F281" i="9" s="1"/>
  <c r="Q281" i="9"/>
  <c r="AF281" i="9"/>
  <c r="E282" i="9"/>
  <c r="F282" i="9"/>
  <c r="Q282" i="9"/>
  <c r="AF282" i="9"/>
  <c r="E283" i="9"/>
  <c r="F283" i="9"/>
  <c r="G283" i="9" s="1"/>
  <c r="Q283" i="9"/>
  <c r="AF283" i="9"/>
  <c r="E284" i="9"/>
  <c r="F284" i="9" s="1"/>
  <c r="AU284" i="9" s="1"/>
  <c r="Q284" i="9"/>
  <c r="AF284" i="9"/>
  <c r="E285" i="9"/>
  <c r="F285" i="9" s="1"/>
  <c r="Q285" i="9"/>
  <c r="AF285" i="9"/>
  <c r="E286" i="9"/>
  <c r="F286" i="9"/>
  <c r="Q286" i="9"/>
  <c r="AF286" i="9"/>
  <c r="AU286" i="9"/>
  <c r="E287" i="9"/>
  <c r="F287" i="9"/>
  <c r="Q287" i="9"/>
  <c r="AF287" i="9"/>
  <c r="E288" i="9"/>
  <c r="F288" i="9" s="1"/>
  <c r="G288" i="9" s="1"/>
  <c r="I288" i="9" s="1"/>
  <c r="Q288" i="9"/>
  <c r="AF288" i="9"/>
  <c r="E289" i="9"/>
  <c r="F289" i="9"/>
  <c r="G289" i="9" s="1"/>
  <c r="K289" i="9" s="1"/>
  <c r="Q289" i="9"/>
  <c r="Z289" i="9"/>
  <c r="AF289" i="9"/>
  <c r="E290" i="9"/>
  <c r="F290" i="9"/>
  <c r="Q290" i="9"/>
  <c r="AF290" i="9"/>
  <c r="E291" i="9"/>
  <c r="F291" i="9" s="1"/>
  <c r="Q291" i="9"/>
  <c r="AF291" i="9"/>
  <c r="E292" i="9"/>
  <c r="F292" i="9"/>
  <c r="Q292" i="9"/>
  <c r="AF292" i="9"/>
  <c r="E293" i="9"/>
  <c r="F293" i="9" s="1"/>
  <c r="Q293" i="9"/>
  <c r="AF293" i="9"/>
  <c r="B294" i="9"/>
  <c r="E294" i="9"/>
  <c r="F294" i="9"/>
  <c r="Z294" i="9" s="1"/>
  <c r="G294" i="9"/>
  <c r="K294" i="9" s="1"/>
  <c r="Q294" i="9"/>
  <c r="AF294" i="9"/>
  <c r="E295" i="9"/>
  <c r="F295" i="9"/>
  <c r="Q295" i="9"/>
  <c r="AF295" i="9"/>
  <c r="E296" i="9"/>
  <c r="F296" i="9" s="1"/>
  <c r="AU296" i="9" s="1"/>
  <c r="G296" i="9"/>
  <c r="Q296" i="9"/>
  <c r="AF296" i="9"/>
  <c r="B297" i="9"/>
  <c r="E297" i="9"/>
  <c r="F297" i="9" s="1"/>
  <c r="Q297" i="9"/>
  <c r="AF297" i="9"/>
  <c r="E298" i="9"/>
  <c r="F298" i="9"/>
  <c r="Q298" i="9"/>
  <c r="AF298" i="9"/>
  <c r="E299" i="9"/>
  <c r="F299" i="9" s="1"/>
  <c r="Q299" i="9"/>
  <c r="AF299" i="9"/>
  <c r="E300" i="9"/>
  <c r="F300" i="9"/>
  <c r="Q300" i="9"/>
  <c r="AF300" i="9"/>
  <c r="E301" i="9"/>
  <c r="F301" i="9" s="1"/>
  <c r="Q301" i="9"/>
  <c r="AF301" i="9"/>
  <c r="B302" i="9"/>
  <c r="E302" i="9"/>
  <c r="F302" i="9"/>
  <c r="Q302" i="9"/>
  <c r="AF302" i="9"/>
  <c r="E303" i="9"/>
  <c r="F303" i="9"/>
  <c r="Q303" i="9"/>
  <c r="AF303" i="9"/>
  <c r="AS303" i="9"/>
  <c r="AR303" i="9" s="1"/>
  <c r="AU303" i="9"/>
  <c r="AT303" i="9" s="1"/>
  <c r="E304" i="9"/>
  <c r="F304" i="9" s="1"/>
  <c r="Q304" i="9"/>
  <c r="AF304" i="9"/>
  <c r="E305" i="9"/>
  <c r="F305" i="9" s="1"/>
  <c r="Q305" i="9"/>
  <c r="AF305" i="9"/>
  <c r="E306" i="9"/>
  <c r="F306" i="9" s="1"/>
  <c r="Q306" i="9"/>
  <c r="AF306" i="9"/>
  <c r="E307" i="9"/>
  <c r="F307" i="9" s="1"/>
  <c r="Q307" i="9"/>
  <c r="AF307" i="9"/>
  <c r="E308" i="9"/>
  <c r="F308" i="9" s="1"/>
  <c r="Q308" i="9"/>
  <c r="AF308" i="9"/>
  <c r="E309" i="9"/>
  <c r="F309" i="9" s="1"/>
  <c r="Q309" i="9"/>
  <c r="AF309" i="9"/>
  <c r="AU309" i="9"/>
  <c r="AT309" i="9"/>
  <c r="E310" i="9"/>
  <c r="F310" i="9" s="1"/>
  <c r="Q310" i="9"/>
  <c r="AF310" i="9"/>
  <c r="E311" i="9"/>
  <c r="F311" i="9"/>
  <c r="Q311" i="9"/>
  <c r="AF311" i="9"/>
  <c r="E312" i="9"/>
  <c r="F312" i="9" s="1"/>
  <c r="Q312" i="9"/>
  <c r="AF312" i="9"/>
  <c r="E313" i="9"/>
  <c r="F313" i="9"/>
  <c r="AU313" i="9" s="1"/>
  <c r="AT313" i="9" s="1"/>
  <c r="Q313" i="9"/>
  <c r="AF313" i="9"/>
  <c r="E314" i="9"/>
  <c r="F314" i="9" s="1"/>
  <c r="AU314" i="9" s="1"/>
  <c r="Q314" i="9"/>
  <c r="AF314" i="9"/>
  <c r="E315" i="9"/>
  <c r="F315" i="9" s="1"/>
  <c r="AU315" i="9" s="1"/>
  <c r="Q315" i="9"/>
  <c r="AF315" i="9"/>
  <c r="E316" i="9"/>
  <c r="F316" i="9" s="1"/>
  <c r="Q316" i="9"/>
  <c r="AF316" i="9"/>
  <c r="E317" i="9"/>
  <c r="F317" i="9" s="1"/>
  <c r="Z317" i="9" s="1"/>
  <c r="Q317" i="9"/>
  <c r="AF317" i="9"/>
  <c r="E318" i="9"/>
  <c r="F318" i="9" s="1"/>
  <c r="Q318" i="9"/>
  <c r="AF318" i="9"/>
  <c r="E319" i="9"/>
  <c r="F319" i="9" s="1"/>
  <c r="Q319" i="9"/>
  <c r="AF319" i="9"/>
  <c r="E320" i="9"/>
  <c r="F320" i="9"/>
  <c r="Q320" i="9"/>
  <c r="AF320" i="9"/>
  <c r="E321" i="9"/>
  <c r="F321" i="9" s="1"/>
  <c r="Q321" i="9"/>
  <c r="AF321" i="9"/>
  <c r="E322" i="9"/>
  <c r="F322" i="9" s="1"/>
  <c r="Q322" i="9"/>
  <c r="AF322" i="9"/>
  <c r="E323" i="9"/>
  <c r="F323" i="9"/>
  <c r="Q323" i="9"/>
  <c r="AF323" i="9"/>
  <c r="AU323" i="9"/>
  <c r="E324" i="9"/>
  <c r="F324" i="9"/>
  <c r="Q324" i="9"/>
  <c r="AF324" i="9"/>
  <c r="E325" i="9"/>
  <c r="F325" i="9"/>
  <c r="AU325" i="9" s="1"/>
  <c r="Q325" i="9"/>
  <c r="AF325" i="9"/>
  <c r="E326" i="9"/>
  <c r="F326" i="9" s="1"/>
  <c r="Q326" i="9"/>
  <c r="AF326" i="9"/>
  <c r="E327" i="9"/>
  <c r="F327" i="9" s="1"/>
  <c r="Q327" i="9"/>
  <c r="AF327" i="9"/>
  <c r="E328" i="9"/>
  <c r="F328" i="9" s="1"/>
  <c r="Q328" i="9"/>
  <c r="AF328" i="9"/>
  <c r="B329" i="9"/>
  <c r="E329" i="9"/>
  <c r="F329" i="9" s="1"/>
  <c r="Q329" i="9"/>
  <c r="AF329" i="9"/>
  <c r="E330" i="9"/>
  <c r="F330" i="9"/>
  <c r="Q330" i="9"/>
  <c r="AF330" i="9"/>
  <c r="E331" i="9"/>
  <c r="F331" i="9" s="1"/>
  <c r="Q331" i="9"/>
  <c r="AF331" i="9"/>
  <c r="B332" i="9"/>
  <c r="E332" i="9"/>
  <c r="F332" i="9"/>
  <c r="AU332" i="9" s="1"/>
  <c r="Q332" i="9"/>
  <c r="AF332" i="9"/>
  <c r="E333" i="9"/>
  <c r="F333" i="9"/>
  <c r="Q333" i="9"/>
  <c r="AF333" i="9"/>
  <c r="E334" i="9"/>
  <c r="F334" i="9"/>
  <c r="Q334" i="9"/>
  <c r="AF334" i="9"/>
  <c r="E335" i="9"/>
  <c r="F335" i="9"/>
  <c r="Q335" i="9"/>
  <c r="AF335" i="9"/>
  <c r="E336" i="9"/>
  <c r="F336" i="9"/>
  <c r="Q336" i="9"/>
  <c r="AF336" i="9"/>
  <c r="E337" i="9"/>
  <c r="F337" i="9"/>
  <c r="Q337" i="9"/>
  <c r="AF337" i="9"/>
  <c r="E338" i="9"/>
  <c r="F338" i="9"/>
  <c r="Q338" i="9"/>
  <c r="AF338" i="9"/>
  <c r="E339" i="9"/>
  <c r="F339" i="9"/>
  <c r="Q339" i="9"/>
  <c r="AF339" i="9"/>
  <c r="E340" i="9"/>
  <c r="F340" i="9"/>
  <c r="Q340" i="9"/>
  <c r="AF340" i="9"/>
  <c r="E341" i="9"/>
  <c r="F341" i="9"/>
  <c r="Q341" i="9"/>
  <c r="AF341" i="9"/>
  <c r="E342" i="9"/>
  <c r="F342" i="9"/>
  <c r="Q342" i="9"/>
  <c r="AF342" i="9"/>
  <c r="E343" i="9"/>
  <c r="F343" i="9"/>
  <c r="Q343" i="9"/>
  <c r="AF343" i="9"/>
  <c r="E344" i="9"/>
  <c r="F344" i="9"/>
  <c r="Q344" i="9"/>
  <c r="AF344" i="9"/>
  <c r="E345" i="9"/>
  <c r="F345" i="9"/>
  <c r="Q345" i="9"/>
  <c r="AF345" i="9"/>
  <c r="E346" i="9"/>
  <c r="F346" i="9"/>
  <c r="Q346" i="9"/>
  <c r="AF346" i="9"/>
  <c r="E347" i="9"/>
  <c r="F347" i="9"/>
  <c r="Q347" i="9"/>
  <c r="AF347" i="9"/>
  <c r="E348" i="9"/>
  <c r="F348" i="9"/>
  <c r="G348" i="9" s="1"/>
  <c r="K348" i="9" s="1"/>
  <c r="Q348" i="9"/>
  <c r="AF348" i="9"/>
  <c r="E349" i="9"/>
  <c r="F349" i="9" s="1"/>
  <c r="Q349" i="9"/>
  <c r="AF349" i="9"/>
  <c r="E350" i="9"/>
  <c r="F350" i="9" s="1"/>
  <c r="Q350" i="9"/>
  <c r="AF350" i="9"/>
  <c r="E351" i="9"/>
  <c r="F351" i="9" s="1"/>
  <c r="Q351" i="9"/>
  <c r="AF351" i="9"/>
  <c r="E352" i="9"/>
  <c r="F352" i="9"/>
  <c r="G352" i="9" s="1"/>
  <c r="K352" i="9" s="1"/>
  <c r="Q352" i="9"/>
  <c r="AF352" i="9"/>
  <c r="E353" i="9"/>
  <c r="F353" i="9"/>
  <c r="Q353" i="9"/>
  <c r="AF353" i="9"/>
  <c r="E354" i="9"/>
  <c r="F354" i="9" s="1"/>
  <c r="Q354" i="9"/>
  <c r="AF354" i="9"/>
  <c r="E355" i="9"/>
  <c r="F355" i="9"/>
  <c r="Q355" i="9"/>
  <c r="AF355" i="9"/>
  <c r="E356" i="9"/>
  <c r="F356" i="9" s="1"/>
  <c r="G356" i="9" s="1"/>
  <c r="K356" i="9" s="1"/>
  <c r="Q356" i="9"/>
  <c r="AF356" i="9"/>
  <c r="E357" i="9"/>
  <c r="F357" i="9"/>
  <c r="Q357" i="9"/>
  <c r="AF357" i="9"/>
  <c r="E358" i="9"/>
  <c r="F358" i="9" s="1"/>
  <c r="G358" i="9" s="1"/>
  <c r="Q358" i="9"/>
  <c r="AF358" i="9"/>
  <c r="E359" i="9"/>
  <c r="F359" i="9"/>
  <c r="Q359" i="9"/>
  <c r="AF359" i="9"/>
  <c r="E360" i="9"/>
  <c r="F360" i="9"/>
  <c r="G360" i="9" s="1"/>
  <c r="Q360" i="9"/>
  <c r="AF360" i="9"/>
  <c r="E361" i="9"/>
  <c r="F361" i="9" s="1"/>
  <c r="Q361" i="9"/>
  <c r="AF361" i="9"/>
  <c r="E362" i="9"/>
  <c r="F362" i="9" s="1"/>
  <c r="G362" i="9" s="1"/>
  <c r="Q362" i="9"/>
  <c r="AF362" i="9"/>
  <c r="E363" i="9"/>
  <c r="F363" i="9" s="1"/>
  <c r="AU363" i="9" s="1"/>
  <c r="Q363" i="9"/>
  <c r="AF363" i="9"/>
  <c r="E364" i="9"/>
  <c r="F364" i="9"/>
  <c r="G364" i="9" s="1"/>
  <c r="K364" i="9" s="1"/>
  <c r="Q364" i="9"/>
  <c r="Z364" i="9"/>
  <c r="AF364" i="9"/>
  <c r="E365" i="9"/>
  <c r="F365" i="9"/>
  <c r="AU365" i="9" s="1"/>
  <c r="Q365" i="9"/>
  <c r="AF365" i="9"/>
  <c r="E366" i="9"/>
  <c r="F366" i="9"/>
  <c r="G366" i="9" s="1"/>
  <c r="K366" i="9" s="1"/>
  <c r="Q366" i="9"/>
  <c r="AF366" i="9"/>
  <c r="E367" i="9"/>
  <c r="F367" i="9"/>
  <c r="Q367" i="9"/>
  <c r="AF367" i="9"/>
  <c r="E368" i="9"/>
  <c r="F368" i="9"/>
  <c r="G368" i="9"/>
  <c r="K368" i="9"/>
  <c r="Q368" i="9"/>
  <c r="Z368" i="9"/>
  <c r="AF368" i="9"/>
  <c r="E369" i="9"/>
  <c r="F369" i="9" s="1"/>
  <c r="Q369" i="9"/>
  <c r="AF369" i="9"/>
  <c r="E370" i="9"/>
  <c r="F370" i="9" s="1"/>
  <c r="Q370" i="9"/>
  <c r="Z370" i="9"/>
  <c r="AF370" i="9"/>
  <c r="E371" i="9"/>
  <c r="F371" i="9"/>
  <c r="Q371" i="9"/>
  <c r="AF371" i="9"/>
  <c r="E372" i="9"/>
  <c r="F372" i="9" s="1"/>
  <c r="G372" i="9"/>
  <c r="K372" i="9" s="1"/>
  <c r="Q372" i="9"/>
  <c r="AF372" i="9"/>
  <c r="E373" i="9"/>
  <c r="F373" i="9"/>
  <c r="AU373" i="9"/>
  <c r="Q373" i="9"/>
  <c r="AF373" i="9"/>
  <c r="E374" i="9"/>
  <c r="F374" i="9" s="1"/>
  <c r="Q374" i="9"/>
  <c r="AF374" i="9"/>
  <c r="E375" i="9"/>
  <c r="F375" i="9" s="1"/>
  <c r="Q375" i="9"/>
  <c r="AF375" i="9"/>
  <c r="E376" i="9"/>
  <c r="F376" i="9"/>
  <c r="G376" i="9"/>
  <c r="K376" i="9"/>
  <c r="Q376" i="9"/>
  <c r="Z376" i="9"/>
  <c r="AF376" i="9"/>
  <c r="E377" i="9"/>
  <c r="F377" i="9" s="1"/>
  <c r="Q377" i="9"/>
  <c r="AF377" i="9"/>
  <c r="E378" i="9"/>
  <c r="F378" i="9" s="1"/>
  <c r="Q378" i="9"/>
  <c r="AF378" i="9"/>
  <c r="E379" i="9"/>
  <c r="F379" i="9"/>
  <c r="Q379" i="9"/>
  <c r="AF379" i="9"/>
  <c r="E380" i="9"/>
  <c r="F380" i="9"/>
  <c r="G380" i="9" s="1"/>
  <c r="K380" i="9" s="1"/>
  <c r="Q380" i="9"/>
  <c r="AF380" i="9"/>
  <c r="E381" i="9"/>
  <c r="F381" i="9" s="1"/>
  <c r="AU381" i="9" s="1"/>
  <c r="Q381" i="9"/>
  <c r="AF381" i="9"/>
  <c r="E382" i="9"/>
  <c r="F382" i="9"/>
  <c r="G382" i="9" s="1"/>
  <c r="K382" i="9" s="1"/>
  <c r="Q382" i="9"/>
  <c r="AF382" i="9"/>
  <c r="E383" i="9"/>
  <c r="F383" i="9" s="1"/>
  <c r="Q383" i="9"/>
  <c r="AF383" i="9"/>
  <c r="E384" i="9"/>
  <c r="F384" i="9" s="1"/>
  <c r="Q384" i="9"/>
  <c r="AF384" i="9"/>
  <c r="E385" i="9"/>
  <c r="F385" i="9"/>
  <c r="G385" i="9" s="1"/>
  <c r="K385" i="9" s="1"/>
  <c r="Q385" i="9"/>
  <c r="AF385" i="9"/>
  <c r="E386" i="9"/>
  <c r="F386" i="9" s="1"/>
  <c r="Q386" i="9"/>
  <c r="AF386" i="9"/>
  <c r="E387" i="9"/>
  <c r="F387" i="9"/>
  <c r="Q387" i="9"/>
  <c r="AF387" i="9"/>
  <c r="E388" i="9"/>
  <c r="F388" i="9"/>
  <c r="G388" i="9" s="1"/>
  <c r="K388" i="9" s="1"/>
  <c r="Q388" i="9"/>
  <c r="AF388" i="9"/>
  <c r="E389" i="9"/>
  <c r="F389" i="9" s="1"/>
  <c r="G389" i="9" s="1"/>
  <c r="Q389" i="9"/>
  <c r="AF389" i="9"/>
  <c r="AU389" i="9"/>
  <c r="E390" i="9"/>
  <c r="F390" i="9" s="1"/>
  <c r="Z390" i="9" s="1"/>
  <c r="Q390" i="9"/>
  <c r="AF390" i="9"/>
  <c r="E391" i="9"/>
  <c r="F391" i="9"/>
  <c r="Q391" i="9"/>
  <c r="AF391" i="9"/>
  <c r="E392" i="9"/>
  <c r="F392" i="9" s="1"/>
  <c r="G392" i="9" s="1"/>
  <c r="K392" i="9" s="1"/>
  <c r="Q392" i="9"/>
  <c r="Z392" i="9"/>
  <c r="AF392" i="9"/>
  <c r="E393" i="9"/>
  <c r="F393" i="9"/>
  <c r="Q393" i="9"/>
  <c r="AF393" i="9"/>
  <c r="E394" i="9"/>
  <c r="F394" i="9" s="1"/>
  <c r="G394" i="9" s="1"/>
  <c r="Q394" i="9"/>
  <c r="AF394" i="9"/>
  <c r="E395" i="9"/>
  <c r="F395" i="9"/>
  <c r="G395" i="9"/>
  <c r="K395" i="9" s="1"/>
  <c r="Q395" i="9"/>
  <c r="AF395" i="9"/>
  <c r="E396" i="9"/>
  <c r="F396" i="9"/>
  <c r="G396" i="9" s="1"/>
  <c r="K396" i="9" s="1"/>
  <c r="Q396" i="9"/>
  <c r="AF396" i="9"/>
  <c r="E397" i="9"/>
  <c r="F397" i="9" s="1"/>
  <c r="Q397" i="9"/>
  <c r="AF397" i="9"/>
  <c r="E398" i="9"/>
  <c r="F398" i="9" s="1"/>
  <c r="G398" i="9" s="1"/>
  <c r="Q398" i="9"/>
  <c r="AF398" i="9"/>
  <c r="E399" i="9"/>
  <c r="F399" i="9"/>
  <c r="Q399" i="9"/>
  <c r="AF399" i="9"/>
  <c r="E400" i="9"/>
  <c r="F400" i="9"/>
  <c r="G400" i="9" s="1"/>
  <c r="Q400" i="9"/>
  <c r="Z400" i="9"/>
  <c r="AF400" i="9"/>
  <c r="E401" i="9"/>
  <c r="F401" i="9"/>
  <c r="G401" i="9"/>
  <c r="K401" i="9" s="1"/>
  <c r="Q401" i="9"/>
  <c r="AF401" i="9"/>
  <c r="E402" i="9"/>
  <c r="F402" i="9"/>
  <c r="Q402" i="9"/>
  <c r="AF402" i="9"/>
  <c r="E403" i="9"/>
  <c r="F403" i="9" s="1"/>
  <c r="Q403" i="9"/>
  <c r="AF403" i="9"/>
  <c r="E404" i="9"/>
  <c r="F404" i="9"/>
  <c r="G404" i="9"/>
  <c r="Q404" i="9"/>
  <c r="AF404" i="9"/>
  <c r="E405" i="9"/>
  <c r="F405" i="9"/>
  <c r="G405" i="9" s="1"/>
  <c r="Q405" i="9"/>
  <c r="AF405" i="9"/>
  <c r="AU405" i="9"/>
  <c r="E406" i="9"/>
  <c r="F406" i="9" s="1"/>
  <c r="Q406" i="9"/>
  <c r="AF406" i="9"/>
  <c r="E407" i="9"/>
  <c r="F407" i="9"/>
  <c r="Q407" i="9"/>
  <c r="AF407" i="9"/>
  <c r="E408" i="9"/>
  <c r="F408" i="9"/>
  <c r="G408" i="9" s="1"/>
  <c r="K408" i="9" s="1"/>
  <c r="Q408" i="9"/>
  <c r="Z408" i="9"/>
  <c r="AF408" i="9"/>
  <c r="E409" i="9"/>
  <c r="F409" i="9" s="1"/>
  <c r="G409" i="9" s="1"/>
  <c r="Q409" i="9"/>
  <c r="AF409" i="9"/>
  <c r="E410" i="9"/>
  <c r="F410" i="9" s="1"/>
  <c r="Q410" i="9"/>
  <c r="AF410" i="9"/>
  <c r="E411" i="9"/>
  <c r="F411" i="9" s="1"/>
  <c r="G411" i="9" s="1"/>
  <c r="K411" i="9" s="1"/>
  <c r="Q411" i="9"/>
  <c r="AF411" i="9"/>
  <c r="E412" i="9"/>
  <c r="F412" i="9" s="1"/>
  <c r="Z412" i="9" s="1"/>
  <c r="Q412" i="9"/>
  <c r="AF412" i="9"/>
  <c r="E413" i="9"/>
  <c r="F413" i="9" s="1"/>
  <c r="Q413" i="9"/>
  <c r="AF413" i="9"/>
  <c r="E414" i="9"/>
  <c r="F414" i="9"/>
  <c r="Q414" i="9"/>
  <c r="AF414" i="9"/>
  <c r="E415" i="9"/>
  <c r="F415" i="9" s="1"/>
  <c r="Q415" i="9"/>
  <c r="AF415" i="9"/>
  <c r="E416" i="9"/>
  <c r="F416" i="9"/>
  <c r="G416" i="9"/>
  <c r="Q416" i="9"/>
  <c r="AF416" i="9"/>
  <c r="E417" i="9"/>
  <c r="F417" i="9"/>
  <c r="Q417" i="9"/>
  <c r="AF417" i="9"/>
  <c r="E418" i="9"/>
  <c r="F418" i="9"/>
  <c r="Q418" i="9"/>
  <c r="AF418" i="9"/>
  <c r="E419" i="9"/>
  <c r="F419" i="9"/>
  <c r="Q419" i="9"/>
  <c r="AF419" i="9"/>
  <c r="E420" i="9"/>
  <c r="F420" i="9"/>
  <c r="G420" i="9" s="1"/>
  <c r="K420" i="9" s="1"/>
  <c r="Q420" i="9"/>
  <c r="AF420" i="9"/>
  <c r="E421" i="9"/>
  <c r="F421" i="9" s="1"/>
  <c r="Q421" i="9"/>
  <c r="AF421" i="9"/>
  <c r="E422" i="9"/>
  <c r="F422" i="9"/>
  <c r="Q422" i="9"/>
  <c r="AF422" i="9"/>
  <c r="E423" i="9"/>
  <c r="F423" i="9"/>
  <c r="Q423" i="9"/>
  <c r="AF423" i="9"/>
  <c r="E424" i="9"/>
  <c r="F424" i="9"/>
  <c r="Q424" i="9"/>
  <c r="AF424" i="9"/>
  <c r="E425" i="9"/>
  <c r="F425" i="9" s="1"/>
  <c r="Q425" i="9"/>
  <c r="AF425" i="9"/>
  <c r="E426" i="9"/>
  <c r="F426" i="9" s="1"/>
  <c r="Q426" i="9"/>
  <c r="AF426" i="9"/>
  <c r="E427" i="9"/>
  <c r="F427" i="9" s="1"/>
  <c r="Q427" i="9"/>
  <c r="AF427" i="9"/>
  <c r="E428" i="9"/>
  <c r="F428" i="9"/>
  <c r="Z428" i="9" s="1"/>
  <c r="G428" i="9"/>
  <c r="K428" i="9"/>
  <c r="Q428" i="9"/>
  <c r="AF428" i="9"/>
  <c r="E429" i="9"/>
  <c r="F429" i="9" s="1"/>
  <c r="Q429" i="9"/>
  <c r="AF429" i="9"/>
  <c r="E430" i="9"/>
  <c r="F430" i="9" s="1"/>
  <c r="Q430" i="9"/>
  <c r="AF430" i="9"/>
  <c r="E431" i="9"/>
  <c r="F431" i="9"/>
  <c r="Q431" i="9"/>
  <c r="AF431" i="9"/>
  <c r="E432" i="9"/>
  <c r="F432" i="9" s="1"/>
  <c r="AU432" i="9" s="1"/>
  <c r="AT432" i="9" s="1"/>
  <c r="Q432" i="9"/>
  <c r="AF432" i="9"/>
  <c r="E433" i="9"/>
  <c r="F433" i="9" s="1"/>
  <c r="Q433" i="9"/>
  <c r="AF433" i="9"/>
  <c r="E434" i="9"/>
  <c r="F434" i="9" s="1"/>
  <c r="Q434" i="9"/>
  <c r="AF434" i="9"/>
  <c r="E435" i="9"/>
  <c r="F435" i="9"/>
  <c r="Q435" i="9"/>
  <c r="AF435" i="9"/>
  <c r="E436" i="9"/>
  <c r="F436" i="9" s="1"/>
  <c r="Q436" i="9"/>
  <c r="AF436" i="9"/>
  <c r="E437" i="9"/>
  <c r="F437" i="9" s="1"/>
  <c r="Q437" i="9"/>
  <c r="AF437" i="9"/>
  <c r="E438" i="9"/>
  <c r="F438" i="9"/>
  <c r="Q438" i="9"/>
  <c r="AF438" i="9"/>
  <c r="E439" i="9"/>
  <c r="F439" i="9" s="1"/>
  <c r="Q439" i="9"/>
  <c r="AF439" i="9"/>
  <c r="E440" i="9"/>
  <c r="F440" i="9"/>
  <c r="AU440" i="9" s="1"/>
  <c r="Q440" i="9"/>
  <c r="AF440" i="9"/>
  <c r="E441" i="9"/>
  <c r="F441" i="9" s="1"/>
  <c r="Q441" i="9"/>
  <c r="AF441" i="9"/>
  <c r="E442" i="9"/>
  <c r="F442" i="9" s="1"/>
  <c r="Q442" i="9"/>
  <c r="AF442" i="9"/>
  <c r="E443" i="9"/>
  <c r="F443" i="9" s="1"/>
  <c r="Q443" i="9"/>
  <c r="AF443" i="9"/>
  <c r="E444" i="9"/>
  <c r="F444" i="9" s="1"/>
  <c r="AU444" i="9" s="1"/>
  <c r="AT444" i="9" s="1"/>
  <c r="Q444" i="9"/>
  <c r="AF444" i="9"/>
  <c r="E445" i="9"/>
  <c r="F445" i="9"/>
  <c r="Q445" i="9"/>
  <c r="AF445" i="9"/>
  <c r="E446" i="9"/>
  <c r="F446" i="9"/>
  <c r="Q446" i="9"/>
  <c r="AF446" i="9"/>
  <c r="E447" i="9"/>
  <c r="F447" i="9"/>
  <c r="Q447" i="9"/>
  <c r="AF447" i="9"/>
  <c r="E448" i="9"/>
  <c r="F448" i="9"/>
  <c r="AU448" i="9" s="1"/>
  <c r="Q448" i="9"/>
  <c r="AF448" i="9"/>
  <c r="AT448" i="9"/>
  <c r="AS448" i="9" s="1"/>
  <c r="AR448" i="9" s="1"/>
  <c r="AQ448" i="9" s="1"/>
  <c r="E449" i="9"/>
  <c r="F449" i="9" s="1"/>
  <c r="Q449" i="9"/>
  <c r="AF449" i="9"/>
  <c r="E450" i="9"/>
  <c r="F450" i="9" s="1"/>
  <c r="Q450" i="9"/>
  <c r="AF450" i="9"/>
  <c r="E451" i="9"/>
  <c r="F451" i="9" s="1"/>
  <c r="Q451" i="9"/>
  <c r="AF451" i="9"/>
  <c r="E452" i="9"/>
  <c r="F452" i="9" s="1"/>
  <c r="Q452" i="9"/>
  <c r="AF452" i="9"/>
  <c r="AU452" i="9"/>
  <c r="AT452" i="9" s="1"/>
  <c r="E453" i="9"/>
  <c r="F453" i="9"/>
  <c r="Q453" i="9"/>
  <c r="AF453" i="9"/>
  <c r="E454" i="9"/>
  <c r="F454" i="9"/>
  <c r="Z454" i="9" s="1"/>
  <c r="Q454" i="9"/>
  <c r="AF454" i="9"/>
  <c r="E455" i="9"/>
  <c r="F455" i="9"/>
  <c r="Q455" i="9"/>
  <c r="AF455" i="9"/>
  <c r="E456" i="9"/>
  <c r="F456" i="9"/>
  <c r="AU456" i="9" s="1"/>
  <c r="Q456" i="9"/>
  <c r="AF456" i="9"/>
  <c r="AT456" i="9"/>
  <c r="AB2" i="11"/>
  <c r="AB15" i="11"/>
  <c r="AD2" i="11"/>
  <c r="AY2" i="11"/>
  <c r="AB13" i="11"/>
  <c r="AB17" i="11"/>
  <c r="AB14" i="11"/>
  <c r="F16" i="11"/>
  <c r="F17" i="11" s="1"/>
  <c r="AB16" i="11"/>
  <c r="C17" i="11"/>
  <c r="Q21" i="11"/>
  <c r="I22" i="11"/>
  <c r="Q22" i="11"/>
  <c r="Q23" i="11"/>
  <c r="Q24" i="11"/>
  <c r="Q25" i="11"/>
  <c r="Q26" i="11"/>
  <c r="Q27" i="11"/>
  <c r="Q28" i="11"/>
  <c r="Q29" i="11"/>
  <c r="Q30" i="11"/>
  <c r="Q31" i="11"/>
  <c r="Q32" i="11"/>
  <c r="Q33" i="11"/>
  <c r="Q34" i="11"/>
  <c r="Q35" i="11"/>
  <c r="Q36" i="11"/>
  <c r="Q37" i="11"/>
  <c r="Q38" i="11"/>
  <c r="Q39" i="11"/>
  <c r="Q40" i="11"/>
  <c r="Q41" i="11"/>
  <c r="Q42" i="11"/>
  <c r="Q43" i="11"/>
  <c r="Q44" i="11"/>
  <c r="Q45" i="11"/>
  <c r="Q46" i="11"/>
  <c r="Q47" i="11"/>
  <c r="Q48" i="11"/>
  <c r="H49" i="11"/>
  <c r="Q49" i="11"/>
  <c r="Q50" i="11"/>
  <c r="Q51" i="11"/>
  <c r="H52" i="11"/>
  <c r="Q52" i="11"/>
  <c r="Q53" i="11"/>
  <c r="Q54" i="11"/>
  <c r="Q55" i="11"/>
  <c r="Q56" i="11"/>
  <c r="Q57" i="11"/>
  <c r="H58" i="11"/>
  <c r="Q58" i="11"/>
  <c r="Q59" i="11"/>
  <c r="Q60" i="11"/>
  <c r="Q61" i="11"/>
  <c r="Q62" i="11"/>
  <c r="Q63" i="11"/>
  <c r="Q64" i="11"/>
  <c r="Q65" i="11"/>
  <c r="J66" i="11"/>
  <c r="Q66" i="11"/>
  <c r="Q67" i="11"/>
  <c r="Q68" i="11"/>
  <c r="Q69" i="11"/>
  <c r="Q70" i="11"/>
  <c r="Q71" i="11"/>
  <c r="I72" i="11"/>
  <c r="Q72" i="11"/>
  <c r="Q73" i="11"/>
  <c r="Q74" i="11"/>
  <c r="I75" i="11"/>
  <c r="Q75" i="11"/>
  <c r="Q76" i="11"/>
  <c r="I77" i="11"/>
  <c r="Q77" i="11"/>
  <c r="Q78" i="11"/>
  <c r="I79" i="11"/>
  <c r="Q79" i="11"/>
  <c r="I80" i="11"/>
  <c r="Q80" i="11"/>
  <c r="Q81" i="11"/>
  <c r="Q82" i="11"/>
  <c r="I83" i="11"/>
  <c r="Q83" i="11"/>
  <c r="Q84" i="11"/>
  <c r="Q85" i="11"/>
  <c r="Q86" i="11"/>
  <c r="Q87" i="11"/>
  <c r="Q88" i="11"/>
  <c r="Q89" i="11"/>
  <c r="Q90" i="11"/>
  <c r="Q91" i="11"/>
  <c r="Q92" i="11"/>
  <c r="Q93" i="11"/>
  <c r="Q94" i="11"/>
  <c r="Q95" i="11"/>
  <c r="Q96" i="11"/>
  <c r="Q97" i="11"/>
  <c r="Q98" i="11"/>
  <c r="Q99" i="11"/>
  <c r="Q100" i="11"/>
  <c r="Q101" i="11"/>
  <c r="Q102" i="11"/>
  <c r="Q103" i="11"/>
  <c r="Q104" i="11"/>
  <c r="Q105" i="11"/>
  <c r="Q106" i="11"/>
  <c r="Q107" i="11"/>
  <c r="Q108" i="11"/>
  <c r="Q109" i="11"/>
  <c r="Q110" i="11"/>
  <c r="Q111" i="11"/>
  <c r="Q112" i="11"/>
  <c r="I113" i="11"/>
  <c r="Q113" i="11"/>
  <c r="Q114" i="11"/>
  <c r="Q115" i="11"/>
  <c r="Q116" i="11"/>
  <c r="Q117" i="11"/>
  <c r="Q118" i="11"/>
  <c r="Q119" i="11"/>
  <c r="B120" i="11"/>
  <c r="Q120" i="11"/>
  <c r="Q121" i="11"/>
  <c r="Q122" i="11"/>
  <c r="Q123" i="11"/>
  <c r="Q124" i="11"/>
  <c r="Q125" i="11"/>
  <c r="Q126" i="11"/>
  <c r="Q127" i="11"/>
  <c r="Q128" i="11"/>
  <c r="Q129" i="11"/>
  <c r="Q130" i="11"/>
  <c r="Q131" i="11"/>
  <c r="Q132" i="11"/>
  <c r="Q133" i="11"/>
  <c r="Q134" i="11"/>
  <c r="Q135" i="11"/>
  <c r="Q136" i="11"/>
  <c r="Q137" i="11"/>
  <c r="Q138" i="11"/>
  <c r="Q139" i="11"/>
  <c r="Q140" i="11"/>
  <c r="Q141" i="11"/>
  <c r="Q142" i="11"/>
  <c r="Q143" i="11"/>
  <c r="Q144" i="11"/>
  <c r="Q145" i="11"/>
  <c r="Q146" i="11"/>
  <c r="Q147" i="11"/>
  <c r="Q148" i="11"/>
  <c r="Q149" i="11"/>
  <c r="K150" i="11"/>
  <c r="Q150" i="11"/>
  <c r="Q151" i="11"/>
  <c r="Q152" i="11"/>
  <c r="Q153" i="11"/>
  <c r="I154" i="11"/>
  <c r="Q154" i="11"/>
  <c r="Q155" i="11"/>
  <c r="B156" i="11"/>
  <c r="J156" i="11"/>
  <c r="Q156" i="11"/>
  <c r="Q157" i="11"/>
  <c r="B158" i="11"/>
  <c r="Q158" i="11"/>
  <c r="Q159" i="11"/>
  <c r="Q160" i="11"/>
  <c r="Q161" i="11"/>
  <c r="Q162" i="11"/>
  <c r="Q163" i="11"/>
  <c r="I164" i="11"/>
  <c r="Q164" i="11"/>
  <c r="Q165" i="11"/>
  <c r="I166" i="11"/>
  <c r="Q166" i="11"/>
  <c r="I167" i="11"/>
  <c r="Q167" i="11"/>
  <c r="Q168" i="11"/>
  <c r="B169" i="11"/>
  <c r="Q169" i="11"/>
  <c r="Q170" i="11"/>
  <c r="Q171" i="11"/>
  <c r="Q172" i="11"/>
  <c r="Q173" i="11"/>
  <c r="I174" i="11"/>
  <c r="Q174" i="11"/>
  <c r="I175" i="11"/>
  <c r="Q175" i="11"/>
  <c r="Q176" i="11"/>
  <c r="Q177" i="11"/>
  <c r="Q178" i="11"/>
  <c r="Q179" i="11"/>
  <c r="I180" i="11"/>
  <c r="Q180" i="11"/>
  <c r="Q181" i="11"/>
  <c r="I182" i="11"/>
  <c r="Q182" i="11"/>
  <c r="Q183" i="11"/>
  <c r="Q184" i="11"/>
  <c r="Q185" i="11"/>
  <c r="Q186" i="11"/>
  <c r="Q187" i="11"/>
  <c r="I188" i="11"/>
  <c r="Q188" i="11"/>
  <c r="Q189" i="11"/>
  <c r="Q190" i="11"/>
  <c r="Q191" i="11"/>
  <c r="I192" i="11"/>
  <c r="Q192" i="11"/>
  <c r="Q193" i="11"/>
  <c r="Q194" i="11"/>
  <c r="Q195" i="11"/>
  <c r="I196" i="11"/>
  <c r="Q196" i="11"/>
  <c r="Q197" i="11"/>
  <c r="Q198" i="11"/>
  <c r="Q199" i="11"/>
  <c r="I200" i="11"/>
  <c r="Q200" i="11"/>
  <c r="Q201" i="11"/>
  <c r="Q202" i="11"/>
  <c r="Q203" i="11"/>
  <c r="Q204" i="11"/>
  <c r="Q205" i="11"/>
  <c r="Q206" i="11"/>
  <c r="Q207" i="11"/>
  <c r="K208" i="11"/>
  <c r="Q208" i="11"/>
  <c r="Q209" i="11"/>
  <c r="Q210" i="11"/>
  <c r="Q211" i="11"/>
  <c r="I212" i="11"/>
  <c r="Q212" i="11"/>
  <c r="I213" i="11"/>
  <c r="Q213" i="11"/>
  <c r="Q214" i="11"/>
  <c r="Q215" i="11"/>
  <c r="Q216" i="11"/>
  <c r="Q217" i="11"/>
  <c r="Q218" i="11"/>
  <c r="Q219" i="11"/>
  <c r="Q220" i="11"/>
  <c r="Q221" i="11"/>
  <c r="Q222" i="11"/>
  <c r="Q223" i="11"/>
  <c r="Q224" i="11"/>
  <c r="Q225" i="11"/>
  <c r="Q226" i="11"/>
  <c r="Q227" i="11"/>
  <c r="Q228" i="11"/>
  <c r="Q229" i="11"/>
  <c r="Q230" i="11"/>
  <c r="Q231" i="11"/>
  <c r="Q232" i="11"/>
  <c r="Q233" i="11"/>
  <c r="Q234" i="11"/>
  <c r="Q235" i="11"/>
  <c r="Q236" i="11"/>
  <c r="Q237" i="11"/>
  <c r="Q238" i="11"/>
  <c r="Q239" i="11"/>
  <c r="I240" i="11"/>
  <c r="Q240" i="11"/>
  <c r="Q241" i="11"/>
  <c r="Q242" i="11"/>
  <c r="Q243" i="11"/>
  <c r="K244" i="11"/>
  <c r="Q244" i="11"/>
  <c r="B245" i="11"/>
  <c r="Q245" i="11"/>
  <c r="B246" i="11"/>
  <c r="Q246" i="11"/>
  <c r="B247" i="11"/>
  <c r="Q247" i="11"/>
  <c r="Q248" i="11"/>
  <c r="Q249" i="11"/>
  <c r="Q250" i="11"/>
  <c r="B251" i="11"/>
  <c r="Q251" i="11"/>
  <c r="Q252" i="11"/>
  <c r="Q253" i="11"/>
  <c r="Q254" i="11"/>
  <c r="Q255" i="11"/>
  <c r="B256" i="11"/>
  <c r="Q256" i="11"/>
  <c r="Q257" i="11"/>
  <c r="K258" i="11"/>
  <c r="Q258" i="11"/>
  <c r="Q259" i="11"/>
  <c r="Q260" i="11"/>
  <c r="B261" i="11"/>
  <c r="Q261" i="11"/>
  <c r="Q262" i="11"/>
  <c r="B263" i="11"/>
  <c r="Q263" i="11"/>
  <c r="Q264" i="11"/>
  <c r="Q265" i="11"/>
  <c r="I266" i="11"/>
  <c r="Q266" i="11"/>
  <c r="Q267" i="11"/>
  <c r="Q268" i="11"/>
  <c r="Q269" i="11"/>
  <c r="B270" i="11"/>
  <c r="K270" i="11"/>
  <c r="Q270" i="11"/>
  <c r="Q271" i="11"/>
  <c r="Q272" i="11"/>
  <c r="Q273" i="11"/>
  <c r="I274" i="11"/>
  <c r="Q274" i="11"/>
  <c r="Q275" i="11"/>
  <c r="K276" i="11"/>
  <c r="Q276" i="11"/>
  <c r="Q277" i="11"/>
  <c r="K278" i="11"/>
  <c r="Q278" i="11"/>
  <c r="Q279" i="11"/>
  <c r="Q280" i="11"/>
  <c r="Q281" i="11"/>
  <c r="K282" i="11"/>
  <c r="Q282" i="11"/>
  <c r="Q283" i="11"/>
  <c r="Q284" i="11"/>
  <c r="B285" i="11"/>
  <c r="Q285" i="11"/>
  <c r="K286" i="11"/>
  <c r="Q286" i="11"/>
  <c r="Q287" i="11"/>
  <c r="B288" i="11"/>
  <c r="Q288" i="11"/>
  <c r="Q289" i="11"/>
  <c r="J290" i="11"/>
  <c r="Q290" i="11"/>
  <c r="Q291" i="11"/>
  <c r="Q292" i="11"/>
  <c r="B293" i="11"/>
  <c r="Q293" i="11"/>
  <c r="K294" i="11"/>
  <c r="Q294" i="11"/>
  <c r="Q295" i="11"/>
  <c r="Q296" i="11"/>
  <c r="Q297" i="11"/>
  <c r="Q298" i="11"/>
  <c r="Q299" i="11"/>
  <c r="Q300" i="11"/>
  <c r="Q301" i="11"/>
  <c r="K302" i="11"/>
  <c r="Q302" i="11"/>
  <c r="Q303" i="11"/>
  <c r="Q304" i="11"/>
  <c r="Q305" i="11"/>
  <c r="K306" i="11"/>
  <c r="Q306" i="11"/>
  <c r="Q307" i="11"/>
  <c r="Q308" i="11"/>
  <c r="Q309" i="11"/>
  <c r="Q310" i="11"/>
  <c r="Q311" i="11"/>
  <c r="Q312" i="11"/>
  <c r="Q313" i="11"/>
  <c r="Q314" i="11"/>
  <c r="Q315" i="11"/>
  <c r="Q316" i="11"/>
  <c r="Q317" i="11"/>
  <c r="K318" i="11"/>
  <c r="Q318" i="11"/>
  <c r="K319" i="11"/>
  <c r="Q319" i="11"/>
  <c r="B320" i="11"/>
  <c r="Q320" i="11"/>
  <c r="Q321" i="11"/>
  <c r="K322" i="11"/>
  <c r="Q322" i="11"/>
  <c r="B323" i="11"/>
  <c r="Q323" i="11"/>
  <c r="Q324" i="11"/>
  <c r="Q325" i="11"/>
  <c r="Q326" i="11"/>
  <c r="Q327" i="11"/>
  <c r="Q328" i="11"/>
  <c r="Q329" i="11"/>
  <c r="K330" i="11"/>
  <c r="Q330" i="11"/>
  <c r="Q331" i="11"/>
  <c r="Q332" i="11"/>
  <c r="Q333" i="11"/>
  <c r="Q334" i="11"/>
  <c r="K335" i="11"/>
  <c r="Q335" i="11"/>
  <c r="K336" i="11"/>
  <c r="Q336" i="11"/>
  <c r="Q337" i="11"/>
  <c r="K338" i="11"/>
  <c r="Q338" i="11"/>
  <c r="Q339" i="11"/>
  <c r="Q340" i="11"/>
  <c r="Q341" i="11"/>
  <c r="Q342" i="11"/>
  <c r="Q343" i="11"/>
  <c r="Q344" i="11"/>
  <c r="Q345" i="11"/>
  <c r="Q346" i="11"/>
  <c r="K347" i="11"/>
  <c r="Q347" i="11"/>
  <c r="Q348" i="11"/>
  <c r="Q349" i="11"/>
  <c r="Q350" i="11"/>
  <c r="K351" i="11"/>
  <c r="Q351" i="11"/>
  <c r="K352" i="11"/>
  <c r="Q352" i="11"/>
  <c r="Q353" i="11"/>
  <c r="Q354" i="11"/>
  <c r="Q355" i="11"/>
  <c r="Q356" i="11"/>
  <c r="Q357" i="11"/>
  <c r="Q358" i="11"/>
  <c r="Q359" i="11"/>
  <c r="K360" i="11"/>
  <c r="Q360" i="11"/>
  <c r="Q361" i="11"/>
  <c r="Q362" i="11"/>
  <c r="Q363" i="11"/>
  <c r="Q364" i="11"/>
  <c r="Q365" i="11"/>
  <c r="Q366" i="11"/>
  <c r="Q367" i="11"/>
  <c r="K368" i="11"/>
  <c r="Q368" i="11"/>
  <c r="Q369" i="11"/>
  <c r="Q370" i="11"/>
  <c r="Q371" i="11"/>
  <c r="Q372" i="11"/>
  <c r="Q373" i="11"/>
  <c r="Q374" i="11"/>
  <c r="Q375" i="11"/>
  <c r="K376" i="11"/>
  <c r="Q376" i="11"/>
  <c r="Q377" i="11"/>
  <c r="Q378" i="11"/>
  <c r="Q379" i="11"/>
  <c r="Q380" i="11"/>
  <c r="Q381" i="11"/>
  <c r="Q382" i="11"/>
  <c r="Q383" i="11"/>
  <c r="K384" i="11"/>
  <c r="Q384" i="11"/>
  <c r="Q385" i="11"/>
  <c r="Q386" i="11"/>
  <c r="Q387" i="11"/>
  <c r="Q388" i="11"/>
  <c r="Q389" i="11"/>
  <c r="Q390" i="11"/>
  <c r="Q391" i="11"/>
  <c r="K392" i="11"/>
  <c r="Q392" i="11"/>
  <c r="Q393" i="11"/>
  <c r="Q394" i="11"/>
  <c r="Q395" i="11"/>
  <c r="Q396" i="11"/>
  <c r="Q397" i="11"/>
  <c r="Q398" i="11"/>
  <c r="Q399" i="11"/>
  <c r="K400" i="11"/>
  <c r="Q400" i="11"/>
  <c r="Q401" i="11"/>
  <c r="Q402" i="11"/>
  <c r="Q403" i="11"/>
  <c r="K404" i="11"/>
  <c r="Q404" i="11"/>
  <c r="Q405" i="11"/>
  <c r="Q406" i="11"/>
  <c r="Q407" i="11"/>
  <c r="K408" i="11"/>
  <c r="Q408" i="11"/>
  <c r="Q409" i="11"/>
  <c r="Q410" i="11"/>
  <c r="Q411" i="11"/>
  <c r="K412" i="11"/>
  <c r="Q412" i="11"/>
  <c r="Q413" i="11"/>
  <c r="Q414" i="11"/>
  <c r="Q415" i="11"/>
  <c r="Q416" i="11"/>
  <c r="Q417" i="11"/>
  <c r="Q418" i="11"/>
  <c r="Q419" i="11"/>
  <c r="Q420" i="11"/>
  <c r="Q421" i="11"/>
  <c r="Q422" i="11"/>
  <c r="Q423" i="11"/>
  <c r="I424" i="11"/>
  <c r="Q424" i="11"/>
  <c r="Q425" i="11"/>
  <c r="Q426" i="11"/>
  <c r="K427" i="11"/>
  <c r="Q427" i="11"/>
  <c r="Q428" i="11"/>
  <c r="K429" i="11"/>
  <c r="Q429" i="11"/>
  <c r="Q430" i="11"/>
  <c r="K431" i="11"/>
  <c r="Q431" i="11"/>
  <c r="Q432" i="11"/>
  <c r="K433" i="11"/>
  <c r="Q433" i="11"/>
  <c r="Q434" i="11"/>
  <c r="K435" i="11"/>
  <c r="Q435" i="11"/>
  <c r="Q436" i="11"/>
  <c r="K437" i="11"/>
  <c r="Q437" i="11"/>
  <c r="Q438" i="11"/>
  <c r="K439" i="11"/>
  <c r="Q439" i="11"/>
  <c r="Q440" i="11"/>
  <c r="K441" i="11"/>
  <c r="Q441" i="11"/>
  <c r="Q442" i="11"/>
  <c r="K443" i="11"/>
  <c r="Q443" i="11"/>
  <c r="Q444" i="11"/>
  <c r="Q445" i="11"/>
  <c r="Q446" i="11"/>
  <c r="Q447" i="11"/>
  <c r="Q448" i="11"/>
  <c r="K449" i="11"/>
  <c r="Q449" i="11"/>
  <c r="Q450" i="11"/>
  <c r="Q451" i="11"/>
  <c r="Q452" i="11"/>
  <c r="K453" i="11"/>
  <c r="Q453" i="11"/>
  <c r="Q454" i="11"/>
  <c r="Q455" i="11"/>
  <c r="Q456" i="11"/>
  <c r="K457" i="11"/>
  <c r="Q457" i="11"/>
  <c r="Q458" i="11"/>
  <c r="Q459" i="11"/>
  <c r="Q460" i="11"/>
  <c r="K461" i="11"/>
  <c r="Q461" i="11"/>
  <c r="Q462" i="11"/>
  <c r="Q463" i="11"/>
  <c r="Q464" i="11"/>
  <c r="K465" i="11"/>
  <c r="Q465" i="11"/>
  <c r="Q466" i="11"/>
  <c r="Q467" i="11"/>
  <c r="Q468" i="11"/>
  <c r="K469" i="11"/>
  <c r="Q469" i="11"/>
  <c r="Q470" i="11"/>
  <c r="Q471" i="11"/>
  <c r="Q472" i="11"/>
  <c r="K473" i="11"/>
  <c r="Q473" i="11"/>
  <c r="Q474" i="11"/>
  <c r="K475" i="11"/>
  <c r="Q475" i="11"/>
  <c r="Q476" i="11"/>
  <c r="K477" i="11"/>
  <c r="Q477" i="11"/>
  <c r="Q478" i="11"/>
  <c r="Q479" i="11"/>
  <c r="Q480" i="11"/>
  <c r="K481" i="11"/>
  <c r="Q481" i="11"/>
  <c r="Q482" i="11"/>
  <c r="Q483" i="11"/>
  <c r="Q484" i="11"/>
  <c r="Q485" i="11"/>
  <c r="Q486" i="11"/>
  <c r="Q487" i="11"/>
  <c r="Q488" i="11"/>
  <c r="Q489" i="11"/>
  <c r="Q490" i="11"/>
  <c r="Q491" i="11"/>
  <c r="Q492" i="11"/>
  <c r="K493" i="11"/>
  <c r="Q493" i="11"/>
  <c r="Q494" i="11"/>
  <c r="Q495" i="11"/>
  <c r="Q496" i="11"/>
  <c r="Q497" i="11"/>
  <c r="Q498" i="11"/>
  <c r="Q500" i="11"/>
  <c r="Q501" i="11"/>
  <c r="Q502" i="11"/>
  <c r="D11" i="8"/>
  <c r="X35" i="8" s="1"/>
  <c r="D12" i="8"/>
  <c r="AB2" i="8"/>
  <c r="AD2" i="8"/>
  <c r="AB3" i="8"/>
  <c r="AB4" i="8"/>
  <c r="AB5" i="8"/>
  <c r="AY7" i="8"/>
  <c r="AB6" i="8"/>
  <c r="AB7" i="8"/>
  <c r="AB8" i="8"/>
  <c r="AF8" i="8"/>
  <c r="C9" i="8"/>
  <c r="D9" i="8"/>
  <c r="AB9" i="8"/>
  <c r="AF9" i="8"/>
  <c r="AB10" i="8"/>
  <c r="AY11" i="8"/>
  <c r="AB12" i="8"/>
  <c r="AY12" i="8"/>
  <c r="D13" i="8"/>
  <c r="AB13" i="8"/>
  <c r="AY13" i="8"/>
  <c r="X14" i="8"/>
  <c r="AB14" i="8"/>
  <c r="AY14" i="8"/>
  <c r="BL14" i="8"/>
  <c r="AB15" i="8"/>
  <c r="BL12" i="8"/>
  <c r="AY15" i="8"/>
  <c r="F16" i="8"/>
  <c r="F17" i="8" s="1"/>
  <c r="AB16" i="8"/>
  <c r="AY16" i="8"/>
  <c r="C17" i="8"/>
  <c r="AB17" i="8"/>
  <c r="AY17" i="8"/>
  <c r="BL17" i="8"/>
  <c r="BK17" i="8"/>
  <c r="BJ17" i="8"/>
  <c r="AB18" i="8"/>
  <c r="AY18" i="8"/>
  <c r="BL18" i="8"/>
  <c r="AY19" i="8"/>
  <c r="BK19" i="8"/>
  <c r="BL19" i="8"/>
  <c r="AY20" i="8"/>
  <c r="BK20" i="8"/>
  <c r="BL20" i="8"/>
  <c r="E21" i="8"/>
  <c r="F21" i="8"/>
  <c r="Q21" i="8"/>
  <c r="AF21" i="8"/>
  <c r="AY21" i="8"/>
  <c r="BL21" i="8"/>
  <c r="BK21" i="8"/>
  <c r="BJ21" i="8"/>
  <c r="E22" i="8"/>
  <c r="F22" i="8"/>
  <c r="AU22" i="8" s="1"/>
  <c r="Q22" i="8"/>
  <c r="AF22" i="8"/>
  <c r="AY22" i="8"/>
  <c r="E23" i="8"/>
  <c r="F23" i="8"/>
  <c r="Q23" i="8"/>
  <c r="AF23" i="8"/>
  <c r="AY23" i="8"/>
  <c r="BL23" i="8"/>
  <c r="E24" i="8"/>
  <c r="F24" i="8" s="1"/>
  <c r="AU24" i="8" s="1"/>
  <c r="Q24" i="8"/>
  <c r="AF24" i="8"/>
  <c r="AY24" i="8"/>
  <c r="BK24" i="8"/>
  <c r="BL24" i="8"/>
  <c r="E25" i="8"/>
  <c r="F25" i="8" s="1"/>
  <c r="Q25" i="8"/>
  <c r="AF25" i="8"/>
  <c r="AY25" i="8"/>
  <c r="BL25" i="8"/>
  <c r="E26" i="8"/>
  <c r="F26" i="8" s="1"/>
  <c r="Q26" i="8"/>
  <c r="AF26" i="8"/>
  <c r="AY26" i="8"/>
  <c r="E27" i="8"/>
  <c r="F27" i="8" s="1"/>
  <c r="Q27" i="8"/>
  <c r="AF27" i="8"/>
  <c r="AY27" i="8"/>
  <c r="BL27" i="8"/>
  <c r="E28" i="8"/>
  <c r="F28" i="8" s="1"/>
  <c r="P28" i="8"/>
  <c r="Q28" i="8"/>
  <c r="AF28" i="8"/>
  <c r="AY28" i="8"/>
  <c r="BK28" i="8"/>
  <c r="BL28" i="8"/>
  <c r="E29" i="8"/>
  <c r="F29" i="8"/>
  <c r="Q29" i="8"/>
  <c r="AF29" i="8"/>
  <c r="AY29" i="8"/>
  <c r="BL29" i="8"/>
  <c r="E30" i="8"/>
  <c r="F30" i="8" s="1"/>
  <c r="Q30" i="8"/>
  <c r="AF30" i="8"/>
  <c r="AY30" i="8"/>
  <c r="BK30" i="8"/>
  <c r="BL30" i="8"/>
  <c r="E31" i="8"/>
  <c r="F31" i="8" s="1"/>
  <c r="Q31" i="8"/>
  <c r="AF31" i="8"/>
  <c r="AY31" i="8"/>
  <c r="BL31" i="8"/>
  <c r="E32" i="8"/>
  <c r="F32" i="8"/>
  <c r="G32" i="8" s="1"/>
  <c r="Q32" i="8"/>
  <c r="Z32" i="8"/>
  <c r="AF32" i="8"/>
  <c r="AU32" i="8"/>
  <c r="AY32" i="8"/>
  <c r="BK32" i="8"/>
  <c r="BL32" i="8"/>
  <c r="E33" i="8"/>
  <c r="F33" i="8" s="1"/>
  <c r="Q33" i="8"/>
  <c r="AF33" i="8"/>
  <c r="AY33" i="8"/>
  <c r="BL33" i="8"/>
  <c r="E34" i="8"/>
  <c r="F34" i="8" s="1"/>
  <c r="Q34" i="8"/>
  <c r="AF34" i="8"/>
  <c r="AY34" i="8"/>
  <c r="E35" i="8"/>
  <c r="F35" i="8" s="1"/>
  <c r="G35" i="8" s="1"/>
  <c r="Q35" i="8"/>
  <c r="AF35" i="8"/>
  <c r="AY35" i="8"/>
  <c r="BL35" i="8"/>
  <c r="E36" i="8"/>
  <c r="F36" i="8" s="1"/>
  <c r="AU36" i="8" s="1"/>
  <c r="Q36" i="8"/>
  <c r="AF36" i="8"/>
  <c r="AY36" i="8"/>
  <c r="BK36" i="8"/>
  <c r="BL36" i="8"/>
  <c r="E37" i="8"/>
  <c r="F37" i="8" s="1"/>
  <c r="G37" i="8" s="1"/>
  <c r="Q37" i="8"/>
  <c r="X37" i="8"/>
  <c r="AF37" i="8"/>
  <c r="AY37" i="8"/>
  <c r="BL37" i="8"/>
  <c r="E38" i="8"/>
  <c r="F38" i="8" s="1"/>
  <c r="G38" i="8" s="1"/>
  <c r="I38" i="8" s="1"/>
  <c r="Q38" i="8"/>
  <c r="AF38" i="8"/>
  <c r="AY38" i="8"/>
  <c r="E39" i="8"/>
  <c r="F39" i="8"/>
  <c r="G39" i="8" s="1"/>
  <c r="Q39" i="8"/>
  <c r="X39" i="8"/>
  <c r="AF39" i="8"/>
  <c r="AY39" i="8"/>
  <c r="BL39" i="8"/>
  <c r="E40" i="8"/>
  <c r="F40" i="8"/>
  <c r="R40" i="8" s="1"/>
  <c r="Q40" i="8"/>
  <c r="AF40" i="8"/>
  <c r="AY40" i="8"/>
  <c r="BI40" i="8"/>
  <c r="BK40" i="8"/>
  <c r="BJ40" i="8"/>
  <c r="BL40" i="8"/>
  <c r="E41" i="8"/>
  <c r="F41" i="8" s="1"/>
  <c r="G41" i="8" s="1"/>
  <c r="Q41" i="8"/>
  <c r="AF41" i="8"/>
  <c r="AY41" i="8"/>
  <c r="BL41" i="8"/>
  <c r="E42" i="8"/>
  <c r="F42" i="8" s="1"/>
  <c r="G42" i="8" s="1"/>
  <c r="H42" i="8" s="1"/>
  <c r="Q42" i="8"/>
  <c r="AF42" i="8"/>
  <c r="AY42" i="8"/>
  <c r="BK42" i="8"/>
  <c r="BL42" i="8"/>
  <c r="E43" i="8"/>
  <c r="F43" i="8" s="1"/>
  <c r="Q43" i="8"/>
  <c r="AF43" i="8"/>
  <c r="AY43" i="8"/>
  <c r="BL43" i="8"/>
  <c r="E44" i="8"/>
  <c r="F44" i="8"/>
  <c r="G44" i="8" s="1"/>
  <c r="Q44" i="8"/>
  <c r="AF44" i="8"/>
  <c r="AY44" i="8"/>
  <c r="BL44" i="8"/>
  <c r="E45" i="8"/>
  <c r="F45" i="8" s="1"/>
  <c r="G45" i="8" s="1"/>
  <c r="Q45" i="8"/>
  <c r="AF45" i="8"/>
  <c r="E46" i="8"/>
  <c r="F46" i="8" s="1"/>
  <c r="G46" i="8" s="1"/>
  <c r="Q46" i="8"/>
  <c r="AF46" i="8"/>
  <c r="E47" i="8"/>
  <c r="F47" i="8" s="1"/>
  <c r="Q47" i="8"/>
  <c r="AF47" i="8"/>
  <c r="E48" i="8"/>
  <c r="F48" i="8" s="1"/>
  <c r="Q48" i="8"/>
  <c r="AF48" i="8"/>
  <c r="E49" i="8"/>
  <c r="F49" i="8" s="1"/>
  <c r="G49" i="8" s="1"/>
  <c r="Q49" i="8"/>
  <c r="AF49" i="8"/>
  <c r="E50" i="8"/>
  <c r="F50" i="8"/>
  <c r="G50" i="8" s="1"/>
  <c r="Q50" i="8"/>
  <c r="AF50" i="8"/>
  <c r="E51" i="8"/>
  <c r="F51" i="8"/>
  <c r="Q51" i="8"/>
  <c r="AF51" i="8"/>
  <c r="E52" i="8"/>
  <c r="F52" i="8" s="1"/>
  <c r="Q52" i="8"/>
  <c r="AF52" i="8"/>
  <c r="E53" i="8"/>
  <c r="F53" i="8"/>
  <c r="G53" i="8" s="1"/>
  <c r="Q53" i="8"/>
  <c r="AF53" i="8"/>
  <c r="E54" i="8"/>
  <c r="F54" i="8"/>
  <c r="Q54" i="8"/>
  <c r="AF54" i="8"/>
  <c r="E55" i="8"/>
  <c r="F55" i="8" s="1"/>
  <c r="Q55" i="8"/>
  <c r="AF55" i="8"/>
  <c r="E56" i="8"/>
  <c r="F56" i="8"/>
  <c r="Q56" i="8"/>
  <c r="AF56" i="8"/>
  <c r="E57" i="8"/>
  <c r="F57" i="8" s="1"/>
  <c r="G57" i="8" s="1"/>
  <c r="Q57" i="8"/>
  <c r="AF57" i="8"/>
  <c r="B58" i="8"/>
  <c r="E58" i="8"/>
  <c r="F58" i="8" s="1"/>
  <c r="Q58" i="8"/>
  <c r="AF58" i="8"/>
  <c r="E59" i="8"/>
  <c r="F59" i="8" s="1"/>
  <c r="Q59" i="8"/>
  <c r="AF59" i="8"/>
  <c r="E60" i="8"/>
  <c r="F60" i="8" s="1"/>
  <c r="G60" i="8" s="1"/>
  <c r="Q60" i="8"/>
  <c r="AF60" i="8"/>
  <c r="B61" i="8"/>
  <c r="E61" i="8"/>
  <c r="F61" i="8"/>
  <c r="Q61" i="8"/>
  <c r="AF61" i="8"/>
  <c r="E62" i="8"/>
  <c r="F62" i="8" s="1"/>
  <c r="Z62" i="8" s="1"/>
  <c r="Q62" i="8"/>
  <c r="AF62" i="8"/>
  <c r="B63" i="8"/>
  <c r="E63" i="8"/>
  <c r="F63" i="8" s="1"/>
  <c r="Q63" i="8"/>
  <c r="AF63" i="8"/>
  <c r="E64" i="8"/>
  <c r="F64" i="8" s="1"/>
  <c r="AU64" i="8" s="1"/>
  <c r="Q64" i="8"/>
  <c r="AF64" i="8"/>
  <c r="B65" i="8"/>
  <c r="E65" i="8"/>
  <c r="F65" i="8" s="1"/>
  <c r="Z65" i="8" s="1"/>
  <c r="Q65" i="8"/>
  <c r="AF65" i="8"/>
  <c r="E66" i="8"/>
  <c r="F66" i="8"/>
  <c r="Q66" i="8"/>
  <c r="AF66" i="8"/>
  <c r="B67" i="8"/>
  <c r="E67" i="8"/>
  <c r="F67" i="8" s="1"/>
  <c r="Z67" i="8" s="1"/>
  <c r="Q67" i="8"/>
  <c r="AF67" i="8"/>
  <c r="E68" i="8"/>
  <c r="F68" i="8" s="1"/>
  <c r="G68" i="8" s="1"/>
  <c r="Q68" i="8"/>
  <c r="AF68" i="8"/>
  <c r="B69" i="8"/>
  <c r="E69" i="8"/>
  <c r="F69" i="8"/>
  <c r="Q69" i="8"/>
  <c r="AF69" i="8"/>
  <c r="E70" i="8"/>
  <c r="F70" i="8" s="1"/>
  <c r="Z70" i="8" s="1"/>
  <c r="Q70" i="8"/>
  <c r="AF70" i="8"/>
  <c r="B71" i="8"/>
  <c r="E71" i="8"/>
  <c r="F71" i="8" s="1"/>
  <c r="Q71" i="8"/>
  <c r="AF71" i="8"/>
  <c r="E72" i="8"/>
  <c r="F72" i="8"/>
  <c r="Q72" i="8"/>
  <c r="AF72" i="8"/>
  <c r="B73" i="8"/>
  <c r="E73" i="8"/>
  <c r="F73" i="8"/>
  <c r="Q73" i="8"/>
  <c r="AF73" i="8"/>
  <c r="E74" i="8"/>
  <c r="F74" i="8" s="1"/>
  <c r="Z74" i="8" s="1"/>
  <c r="Q74" i="8"/>
  <c r="AF74" i="8"/>
  <c r="B75" i="8"/>
  <c r="E75" i="8"/>
  <c r="F75" i="8" s="1"/>
  <c r="Q75" i="8"/>
  <c r="AF75" i="8"/>
  <c r="E76" i="8"/>
  <c r="F76" i="8"/>
  <c r="G76" i="8" s="1"/>
  <c r="Q76" i="8"/>
  <c r="AF76" i="8"/>
  <c r="E77" i="8"/>
  <c r="F77" i="8"/>
  <c r="Q77" i="8"/>
  <c r="AF77" i="8"/>
  <c r="E78" i="8"/>
  <c r="F78" i="8" s="1"/>
  <c r="Q78" i="8"/>
  <c r="AF78" i="8"/>
  <c r="E79" i="8"/>
  <c r="F79" i="8"/>
  <c r="Q79" i="8"/>
  <c r="AF79" i="8"/>
  <c r="E80" i="8"/>
  <c r="F80" i="8" s="1"/>
  <c r="Q80" i="8"/>
  <c r="AF80" i="8"/>
  <c r="E81" i="8"/>
  <c r="F81" i="8"/>
  <c r="Q81" i="8"/>
  <c r="AF81" i="8"/>
  <c r="E82" i="8"/>
  <c r="F82" i="8" s="1"/>
  <c r="Q82" i="8"/>
  <c r="AF82" i="8"/>
  <c r="E83" i="8"/>
  <c r="F83" i="8"/>
  <c r="P83" i="8" s="1"/>
  <c r="V83" i="8" s="1"/>
  <c r="Q83" i="8"/>
  <c r="AF83" i="8"/>
  <c r="E84" i="8"/>
  <c r="F84" i="8"/>
  <c r="Q84" i="8"/>
  <c r="AF84" i="8"/>
  <c r="E85" i="8"/>
  <c r="F85" i="8" s="1"/>
  <c r="Q85" i="8"/>
  <c r="AF85" i="8"/>
  <c r="E86" i="8"/>
  <c r="F86" i="8"/>
  <c r="Q86" i="8"/>
  <c r="AF86" i="8"/>
  <c r="E87" i="8"/>
  <c r="F87" i="8" s="1"/>
  <c r="Q87" i="8"/>
  <c r="AF87" i="8"/>
  <c r="E88" i="8"/>
  <c r="F88" i="8"/>
  <c r="Q88" i="8"/>
  <c r="AF88" i="8"/>
  <c r="E89" i="8"/>
  <c r="F89" i="8" s="1"/>
  <c r="Q89" i="8"/>
  <c r="AF89" i="8"/>
  <c r="E90" i="8"/>
  <c r="F90" i="8"/>
  <c r="Q90" i="8"/>
  <c r="AF90" i="8"/>
  <c r="E91" i="8"/>
  <c r="F91" i="8" s="1"/>
  <c r="Q91" i="8"/>
  <c r="AF91" i="8"/>
  <c r="E92" i="8"/>
  <c r="F92" i="8"/>
  <c r="Q92" i="8"/>
  <c r="AF92" i="8"/>
  <c r="E93" i="8"/>
  <c r="F93" i="8" s="1"/>
  <c r="Q93" i="8"/>
  <c r="AF93" i="8"/>
  <c r="E94" i="8"/>
  <c r="F94" i="8"/>
  <c r="Q94" i="8"/>
  <c r="AF94" i="8"/>
  <c r="E95" i="8"/>
  <c r="F95" i="8" s="1"/>
  <c r="Q95" i="8"/>
  <c r="AF95" i="8"/>
  <c r="E96" i="8"/>
  <c r="F96" i="8"/>
  <c r="Q96" i="8"/>
  <c r="AF96" i="8"/>
  <c r="E97" i="8"/>
  <c r="F97" i="8" s="1"/>
  <c r="Q97" i="8"/>
  <c r="AF97" i="8"/>
  <c r="E98" i="8"/>
  <c r="F98" i="8"/>
  <c r="Q98" i="8"/>
  <c r="AF98" i="8"/>
  <c r="E99" i="8"/>
  <c r="F99" i="8" s="1"/>
  <c r="Q99" i="8"/>
  <c r="AF99" i="8"/>
  <c r="E100" i="8"/>
  <c r="F100" i="8"/>
  <c r="Q100" i="8"/>
  <c r="AF100" i="8"/>
  <c r="E101" i="8"/>
  <c r="F101" i="8" s="1"/>
  <c r="Q101" i="8"/>
  <c r="AF101" i="8"/>
  <c r="E102" i="8"/>
  <c r="F102" i="8"/>
  <c r="Q102" i="8"/>
  <c r="AF102" i="8"/>
  <c r="E103" i="8"/>
  <c r="F103" i="8" s="1"/>
  <c r="Q103" i="8"/>
  <c r="AF103" i="8"/>
  <c r="E104" i="8"/>
  <c r="F104" i="8"/>
  <c r="Q104" i="8"/>
  <c r="AF104" i="8"/>
  <c r="E105" i="8"/>
  <c r="F105" i="8" s="1"/>
  <c r="Q105" i="8"/>
  <c r="AF105" i="8"/>
  <c r="E106" i="8"/>
  <c r="F106" i="8"/>
  <c r="Q106" i="8"/>
  <c r="AF106" i="8"/>
  <c r="E107" i="8"/>
  <c r="F107" i="8" s="1"/>
  <c r="P107" i="8" s="1"/>
  <c r="Q107" i="8"/>
  <c r="AF107" i="8"/>
  <c r="E108" i="8"/>
  <c r="F108" i="8" s="1"/>
  <c r="Q108" i="8"/>
  <c r="AF108" i="8"/>
  <c r="E109" i="8"/>
  <c r="F109" i="8" s="1"/>
  <c r="Q109" i="8"/>
  <c r="AF109" i="8"/>
  <c r="E110" i="8"/>
  <c r="F110" i="8" s="1"/>
  <c r="Q110" i="8"/>
  <c r="AF110" i="8"/>
  <c r="E111" i="8"/>
  <c r="F111" i="8" s="1"/>
  <c r="Q111" i="8"/>
  <c r="AF111" i="8"/>
  <c r="E112" i="8"/>
  <c r="F112" i="8" s="1"/>
  <c r="Q112" i="8"/>
  <c r="AF112" i="8"/>
  <c r="E113" i="8"/>
  <c r="F113" i="8" s="1"/>
  <c r="Q113" i="8"/>
  <c r="AF113" i="8"/>
  <c r="E114" i="8"/>
  <c r="F114" i="8" s="1"/>
  <c r="Q114" i="8"/>
  <c r="AF114" i="8"/>
  <c r="E115" i="8"/>
  <c r="F115" i="8" s="1"/>
  <c r="Q115" i="8"/>
  <c r="AF115" i="8"/>
  <c r="E116" i="8"/>
  <c r="F116" i="8" s="1"/>
  <c r="Q116" i="8"/>
  <c r="AF116" i="8"/>
  <c r="E117" i="8"/>
  <c r="F117" i="8" s="1"/>
  <c r="Q117" i="8"/>
  <c r="AF117" i="8"/>
  <c r="E118" i="8"/>
  <c r="F118" i="8" s="1"/>
  <c r="Q118" i="8"/>
  <c r="AF118" i="8"/>
  <c r="E119" i="8"/>
  <c r="F119" i="8" s="1"/>
  <c r="Q119" i="8"/>
  <c r="AF119" i="8"/>
  <c r="E120" i="8"/>
  <c r="F120" i="8" s="1"/>
  <c r="Q120" i="8"/>
  <c r="AF120" i="8"/>
  <c r="E121" i="8"/>
  <c r="F121" i="8" s="1"/>
  <c r="Q121" i="8"/>
  <c r="AF121" i="8"/>
  <c r="E122" i="8"/>
  <c r="F122" i="8" s="1"/>
  <c r="Q122" i="8"/>
  <c r="AF122" i="8"/>
  <c r="E123" i="8"/>
  <c r="F123" i="8" s="1"/>
  <c r="Q123" i="8"/>
  <c r="AF123" i="8"/>
  <c r="E124" i="8"/>
  <c r="F124" i="8" s="1"/>
  <c r="Q124" i="8"/>
  <c r="AF124" i="8"/>
  <c r="E125" i="8"/>
  <c r="F125" i="8" s="1"/>
  <c r="Q125" i="8"/>
  <c r="AF125" i="8"/>
  <c r="E126" i="8"/>
  <c r="F126" i="8" s="1"/>
  <c r="Q126" i="8"/>
  <c r="AF126" i="8"/>
  <c r="E127" i="8"/>
  <c r="F127" i="8" s="1"/>
  <c r="Q127" i="8"/>
  <c r="AF127" i="8"/>
  <c r="E128" i="8"/>
  <c r="F128" i="8" s="1"/>
  <c r="Q128" i="8"/>
  <c r="AF128" i="8"/>
  <c r="B129" i="8"/>
  <c r="E129" i="8"/>
  <c r="F129" i="8"/>
  <c r="Q129" i="8"/>
  <c r="AF129" i="8"/>
  <c r="E130" i="8"/>
  <c r="F130" i="8" s="1"/>
  <c r="Q130" i="8"/>
  <c r="AF130" i="8"/>
  <c r="E131" i="8"/>
  <c r="F131" i="8"/>
  <c r="Q131" i="8"/>
  <c r="AF131" i="8"/>
  <c r="E132" i="8"/>
  <c r="F132" i="8" s="1"/>
  <c r="Q132" i="8"/>
  <c r="AF132" i="8"/>
  <c r="E133" i="8"/>
  <c r="F133" i="8"/>
  <c r="Q133" i="8"/>
  <c r="AF133" i="8"/>
  <c r="E134" i="8"/>
  <c r="F134" i="8" s="1"/>
  <c r="Q134" i="8"/>
  <c r="AF134" i="8"/>
  <c r="E135" i="8"/>
  <c r="F135" i="8"/>
  <c r="Q135" i="8"/>
  <c r="AF135" i="8"/>
  <c r="E136" i="8"/>
  <c r="F136" i="8" s="1"/>
  <c r="Z136" i="8" s="1"/>
  <c r="Q136" i="8"/>
  <c r="AF136" i="8"/>
  <c r="E137" i="8"/>
  <c r="F137" i="8"/>
  <c r="Q137" i="8"/>
  <c r="AF137" i="8"/>
  <c r="E138" i="8"/>
  <c r="F138" i="8" s="1"/>
  <c r="Z138" i="8" s="1"/>
  <c r="Q138" i="8"/>
  <c r="AF138" i="8"/>
  <c r="E139" i="8"/>
  <c r="F139" i="8" s="1"/>
  <c r="Q139" i="8"/>
  <c r="AF139" i="8"/>
  <c r="E140" i="8"/>
  <c r="F140" i="8"/>
  <c r="Q140" i="8"/>
  <c r="AF140" i="8"/>
  <c r="E141" i="8"/>
  <c r="F141" i="8" s="1"/>
  <c r="Q141" i="8"/>
  <c r="AF141" i="8"/>
  <c r="E142" i="8"/>
  <c r="F142" i="8" s="1"/>
  <c r="Q142" i="8"/>
  <c r="AF142" i="8"/>
  <c r="E143" i="8"/>
  <c r="F143" i="8" s="1"/>
  <c r="Q143" i="8"/>
  <c r="AF143" i="8"/>
  <c r="E144" i="8"/>
  <c r="F144" i="8" s="1"/>
  <c r="P144" i="8" s="1"/>
  <c r="Q144" i="8"/>
  <c r="AF144" i="8"/>
  <c r="E145" i="8"/>
  <c r="F145" i="8"/>
  <c r="Q145" i="8"/>
  <c r="AF145" i="8"/>
  <c r="E146" i="8"/>
  <c r="F146" i="8"/>
  <c r="Z146" i="8" s="1"/>
  <c r="Q146" i="8"/>
  <c r="AF146" i="8"/>
  <c r="E147" i="8"/>
  <c r="F147" i="8" s="1"/>
  <c r="Q147" i="8"/>
  <c r="AF147" i="8"/>
  <c r="E148" i="8"/>
  <c r="F148" i="8" s="1"/>
  <c r="Q148" i="8"/>
  <c r="AF148" i="8"/>
  <c r="E149" i="8"/>
  <c r="F149" i="8" s="1"/>
  <c r="Q149" i="8"/>
  <c r="AF149" i="8"/>
  <c r="E150" i="8"/>
  <c r="F150" i="8" s="1"/>
  <c r="Q150" i="8"/>
  <c r="AF150" i="8"/>
  <c r="E151" i="8"/>
  <c r="F151" i="8" s="1"/>
  <c r="Q151" i="8"/>
  <c r="AF151" i="8"/>
  <c r="E152" i="8"/>
  <c r="F152" i="8" s="1"/>
  <c r="Q152" i="8"/>
  <c r="AF152" i="8"/>
  <c r="E153" i="8"/>
  <c r="F153" i="8" s="1"/>
  <c r="Q153" i="8"/>
  <c r="AF153" i="8"/>
  <c r="E154" i="8"/>
  <c r="F154" i="8" s="1"/>
  <c r="Z154" i="8" s="1"/>
  <c r="Q154" i="8"/>
  <c r="AF154" i="8"/>
  <c r="E155" i="8"/>
  <c r="F155" i="8"/>
  <c r="Q155" i="8"/>
  <c r="AF155" i="8"/>
  <c r="E156" i="8"/>
  <c r="F156" i="8"/>
  <c r="Q156" i="8"/>
  <c r="AF156" i="8"/>
  <c r="E157" i="8"/>
  <c r="F157" i="8"/>
  <c r="Q157" i="8"/>
  <c r="AF157" i="8"/>
  <c r="E158" i="8"/>
  <c r="F158" i="8"/>
  <c r="Q158" i="8"/>
  <c r="AF158" i="8"/>
  <c r="E159" i="8"/>
  <c r="F159" i="8"/>
  <c r="Q159" i="8"/>
  <c r="AF159" i="8"/>
  <c r="E160" i="8"/>
  <c r="F160" i="8"/>
  <c r="Q160" i="8"/>
  <c r="AF160" i="8"/>
  <c r="E161" i="8"/>
  <c r="F161" i="8"/>
  <c r="Q161" i="8"/>
  <c r="AF161" i="8"/>
  <c r="E162" i="8"/>
  <c r="F162" i="8"/>
  <c r="Z162" i="8" s="1"/>
  <c r="Q162" i="8"/>
  <c r="AF162" i="8"/>
  <c r="E163" i="8"/>
  <c r="F163" i="8" s="1"/>
  <c r="Q163" i="8"/>
  <c r="AF163" i="8"/>
  <c r="E164" i="8"/>
  <c r="F164" i="8" s="1"/>
  <c r="Q164" i="8"/>
  <c r="AF164" i="8"/>
  <c r="B165" i="8"/>
  <c r="E165" i="8"/>
  <c r="F165" i="8" s="1"/>
  <c r="Q165" i="8"/>
  <c r="AF165" i="8"/>
  <c r="E166" i="8"/>
  <c r="F166" i="8" s="1"/>
  <c r="Z166" i="8" s="1"/>
  <c r="Q166" i="8"/>
  <c r="AF166" i="8"/>
  <c r="B167" i="8"/>
  <c r="E167" i="8"/>
  <c r="F167" i="8" s="1"/>
  <c r="Q167" i="8"/>
  <c r="AF167" i="8"/>
  <c r="E168" i="8"/>
  <c r="F168" i="8" s="1"/>
  <c r="Q168" i="8"/>
  <c r="AF168" i="8"/>
  <c r="E169" i="8"/>
  <c r="F169" i="8" s="1"/>
  <c r="G169" i="8" s="1"/>
  <c r="Q169" i="8"/>
  <c r="AF169" i="8"/>
  <c r="E170" i="8"/>
  <c r="F170" i="8"/>
  <c r="Q170" i="8"/>
  <c r="AF170" i="8"/>
  <c r="E171" i="8"/>
  <c r="F171" i="8"/>
  <c r="AU171" i="8" s="1"/>
  <c r="Q171" i="8"/>
  <c r="AF171" i="8"/>
  <c r="E172" i="8"/>
  <c r="F172" i="8" s="1"/>
  <c r="Q172" i="8"/>
  <c r="AF172" i="8"/>
  <c r="E173" i="8"/>
  <c r="F173" i="8" s="1"/>
  <c r="Q173" i="8"/>
  <c r="AF173" i="8"/>
  <c r="E174" i="8"/>
  <c r="F174" i="8" s="1"/>
  <c r="Q174" i="8"/>
  <c r="AF174" i="8"/>
  <c r="E175" i="8"/>
  <c r="F175" i="8" s="1"/>
  <c r="AU175" i="8" s="1"/>
  <c r="Q175" i="8"/>
  <c r="AF175" i="8"/>
  <c r="E176" i="8"/>
  <c r="F176" i="8"/>
  <c r="Q176" i="8"/>
  <c r="AF176" i="8"/>
  <c r="E177" i="8"/>
  <c r="F177" i="8"/>
  <c r="G177" i="8" s="1"/>
  <c r="Q177" i="8"/>
  <c r="AF177" i="8"/>
  <c r="B178" i="8"/>
  <c r="E178" i="8"/>
  <c r="F178" i="8" s="1"/>
  <c r="AU178" i="8" s="1"/>
  <c r="Q178" i="8"/>
  <c r="AF178" i="8"/>
  <c r="E179" i="8"/>
  <c r="F179" i="8"/>
  <c r="Q179" i="8"/>
  <c r="AF179" i="8"/>
  <c r="E180" i="8"/>
  <c r="F180" i="8"/>
  <c r="Z180" i="8" s="1"/>
  <c r="G180" i="8"/>
  <c r="Q180" i="8"/>
  <c r="AF180" i="8"/>
  <c r="E181" i="8"/>
  <c r="F181" i="8"/>
  <c r="Q181" i="8"/>
  <c r="AF181" i="8"/>
  <c r="E182" i="8"/>
  <c r="F182" i="8"/>
  <c r="Q182" i="8"/>
  <c r="AF182" i="8"/>
  <c r="E183" i="8"/>
  <c r="F183" i="8"/>
  <c r="Q183" i="8"/>
  <c r="AF183" i="8"/>
  <c r="E184" i="8"/>
  <c r="F184" i="8"/>
  <c r="G184" i="8" s="1"/>
  <c r="Q184" i="8"/>
  <c r="AF184" i="8"/>
  <c r="E185" i="8"/>
  <c r="F185" i="8"/>
  <c r="Q185" i="8"/>
  <c r="AF185" i="8"/>
  <c r="E186" i="8"/>
  <c r="F186" i="8"/>
  <c r="AU186" i="8" s="1"/>
  <c r="Q186" i="8"/>
  <c r="AF186" i="8"/>
  <c r="E187" i="8"/>
  <c r="F187" i="8" s="1"/>
  <c r="Q187" i="8"/>
  <c r="AF187" i="8"/>
  <c r="E188" i="8"/>
  <c r="F188" i="8" s="1"/>
  <c r="Q188" i="8"/>
  <c r="AF188" i="8"/>
  <c r="E189" i="8"/>
  <c r="F189" i="8" s="1"/>
  <c r="Q189" i="8"/>
  <c r="AF189" i="8"/>
  <c r="E190" i="8"/>
  <c r="F190" i="8" s="1"/>
  <c r="Z190" i="8" s="1"/>
  <c r="Q190" i="8"/>
  <c r="AF190" i="8"/>
  <c r="E191" i="8"/>
  <c r="F191" i="8"/>
  <c r="Q191" i="8"/>
  <c r="AF191" i="8"/>
  <c r="E192" i="8"/>
  <c r="F192" i="8"/>
  <c r="P192" i="8" s="1"/>
  <c r="G192" i="8"/>
  <c r="Q192" i="8"/>
  <c r="AF192" i="8"/>
  <c r="E193" i="8"/>
  <c r="F193" i="8"/>
  <c r="Q193" i="8"/>
  <c r="AF193" i="8"/>
  <c r="E194" i="8"/>
  <c r="F194" i="8"/>
  <c r="AU194" i="8" s="1"/>
  <c r="Q194" i="8"/>
  <c r="AF194" i="8"/>
  <c r="E195" i="8"/>
  <c r="F195" i="8" s="1"/>
  <c r="Q195" i="8"/>
  <c r="AF195" i="8"/>
  <c r="E196" i="8"/>
  <c r="F196" i="8" s="1"/>
  <c r="Q196" i="8"/>
  <c r="AF196" i="8"/>
  <c r="E197" i="8"/>
  <c r="F197" i="8" s="1"/>
  <c r="G197" i="8" s="1"/>
  <c r="I197" i="8" s="1"/>
  <c r="Q197" i="8"/>
  <c r="AF197" i="8"/>
  <c r="E198" i="8"/>
  <c r="F198" i="8"/>
  <c r="Z198" i="8" s="1"/>
  <c r="G198" i="8"/>
  <c r="Q198" i="8"/>
  <c r="AF198" i="8"/>
  <c r="E199" i="8"/>
  <c r="F199" i="8"/>
  <c r="Q199" i="8"/>
  <c r="AF199" i="8"/>
  <c r="E200" i="8"/>
  <c r="F200" i="8"/>
  <c r="AU200" i="8" s="1"/>
  <c r="Q200" i="8"/>
  <c r="AF200" i="8"/>
  <c r="E201" i="8"/>
  <c r="F201" i="8" s="1"/>
  <c r="Z201" i="8" s="1"/>
  <c r="Q201" i="8"/>
  <c r="AF201" i="8"/>
  <c r="E202" i="8"/>
  <c r="F202" i="8"/>
  <c r="Q202" i="8"/>
  <c r="AF202" i="8"/>
  <c r="E203" i="8"/>
  <c r="F203" i="8"/>
  <c r="AU203" i="8" s="1"/>
  <c r="Q203" i="8"/>
  <c r="AF203" i="8"/>
  <c r="E204" i="8"/>
  <c r="F204" i="8" s="1"/>
  <c r="Q204" i="8"/>
  <c r="Z204" i="8"/>
  <c r="AF204" i="8"/>
  <c r="E205" i="8"/>
  <c r="F205" i="8" s="1"/>
  <c r="Q205" i="8"/>
  <c r="AF205" i="8"/>
  <c r="E206" i="8"/>
  <c r="F206" i="8"/>
  <c r="G206" i="8" s="1"/>
  <c r="Q206" i="8"/>
  <c r="AF206" i="8"/>
  <c r="E207" i="8"/>
  <c r="F207" i="8" s="1"/>
  <c r="Q207" i="8"/>
  <c r="AF207" i="8"/>
  <c r="E208" i="8"/>
  <c r="F208" i="8" s="1"/>
  <c r="Q208" i="8"/>
  <c r="AF208" i="8"/>
  <c r="E209" i="8"/>
  <c r="F209" i="8" s="1"/>
  <c r="G209" i="8" s="1"/>
  <c r="Q209" i="8"/>
  <c r="AF209" i="8"/>
  <c r="E210" i="8"/>
  <c r="F210" i="8"/>
  <c r="Q210" i="8"/>
  <c r="AF210" i="8"/>
  <c r="E211" i="8"/>
  <c r="F211" i="8"/>
  <c r="AU211" i="8" s="1"/>
  <c r="Q211" i="8"/>
  <c r="AF211" i="8"/>
  <c r="E212" i="8"/>
  <c r="F212" i="8" s="1"/>
  <c r="AU212" i="8" s="1"/>
  <c r="AT212" i="8" s="1"/>
  <c r="Q212" i="8"/>
  <c r="AF212" i="8"/>
  <c r="E213" i="8"/>
  <c r="F213" i="8" s="1"/>
  <c r="Z213" i="8" s="1"/>
  <c r="G213" i="8"/>
  <c r="I213" i="8" s="1"/>
  <c r="Q213" i="8"/>
  <c r="AF213" i="8"/>
  <c r="E214" i="8"/>
  <c r="F214" i="8"/>
  <c r="AU214" i="8" s="1"/>
  <c r="G214" i="8"/>
  <c r="Q214" i="8"/>
  <c r="AF214" i="8"/>
  <c r="E215" i="8"/>
  <c r="F215" i="8" s="1"/>
  <c r="Q215" i="8"/>
  <c r="AF215" i="8"/>
  <c r="E216" i="8"/>
  <c r="F216" i="8" s="1"/>
  <c r="Q216" i="8"/>
  <c r="AF216" i="8"/>
  <c r="E217" i="8"/>
  <c r="F217" i="8"/>
  <c r="G217" i="8" s="1"/>
  <c r="Q217" i="8"/>
  <c r="AF217" i="8"/>
  <c r="E218" i="8"/>
  <c r="F218" i="8" s="1"/>
  <c r="Q218" i="8"/>
  <c r="AF218" i="8"/>
  <c r="E219" i="8"/>
  <c r="F219" i="8" s="1"/>
  <c r="AU219" i="8" s="1"/>
  <c r="Q219" i="8"/>
  <c r="AF219" i="8"/>
  <c r="E220" i="8"/>
  <c r="F220" i="8"/>
  <c r="Z220" i="8" s="1"/>
  <c r="Q220" i="8"/>
  <c r="AF220" i="8"/>
  <c r="E221" i="8"/>
  <c r="F221" i="8" s="1"/>
  <c r="Q221" i="8"/>
  <c r="AF221" i="8"/>
  <c r="E222" i="8"/>
  <c r="F222" i="8"/>
  <c r="Z222" i="8" s="1"/>
  <c r="Q222" i="8"/>
  <c r="AF222" i="8"/>
  <c r="AU222" i="8"/>
  <c r="AT222" i="8" s="1"/>
  <c r="E223" i="8"/>
  <c r="F223" i="8" s="1"/>
  <c r="Q223" i="8"/>
  <c r="AF223" i="8"/>
  <c r="E224" i="8"/>
  <c r="F224" i="8" s="1"/>
  <c r="Q224" i="8"/>
  <c r="AF224" i="8"/>
  <c r="E225" i="8"/>
  <c r="F225" i="8" s="1"/>
  <c r="Q225" i="8"/>
  <c r="AF225" i="8"/>
  <c r="E226" i="8"/>
  <c r="F226" i="8" s="1"/>
  <c r="Q226" i="8"/>
  <c r="AF226" i="8"/>
  <c r="E227" i="8"/>
  <c r="F227" i="8" s="1"/>
  <c r="AU227" i="8" s="1"/>
  <c r="Q227" i="8"/>
  <c r="AF227" i="8"/>
  <c r="E228" i="8"/>
  <c r="F228" i="8"/>
  <c r="Q228" i="8"/>
  <c r="AF228" i="8"/>
  <c r="E229" i="8"/>
  <c r="F229" i="8"/>
  <c r="Z229" i="8" s="1"/>
  <c r="G229" i="8"/>
  <c r="Q229" i="8"/>
  <c r="AF229" i="8"/>
  <c r="E230" i="8"/>
  <c r="F230" i="8"/>
  <c r="Q230" i="8"/>
  <c r="AF230" i="8"/>
  <c r="E231" i="8"/>
  <c r="F231" i="8"/>
  <c r="AU231" i="8" s="1"/>
  <c r="Q231" i="8"/>
  <c r="AF231" i="8"/>
  <c r="E232" i="8"/>
  <c r="F232" i="8"/>
  <c r="Q232" i="8"/>
  <c r="AF232" i="8"/>
  <c r="E233" i="8"/>
  <c r="F233" i="8"/>
  <c r="G233" i="8" s="1"/>
  <c r="Q233" i="8"/>
  <c r="AF233" i="8"/>
  <c r="E234" i="8"/>
  <c r="F234" i="8" s="1"/>
  <c r="Q234" i="8"/>
  <c r="Z234" i="8"/>
  <c r="AF234" i="8"/>
  <c r="E235" i="8"/>
  <c r="F235" i="8"/>
  <c r="Z235" i="8" s="1"/>
  <c r="Q235" i="8"/>
  <c r="AF235" i="8"/>
  <c r="E236" i="8"/>
  <c r="F236" i="8" s="1"/>
  <c r="Q236" i="8"/>
  <c r="AF236" i="8"/>
  <c r="E237" i="8"/>
  <c r="F237" i="8" s="1"/>
  <c r="Q237" i="8"/>
  <c r="AF237" i="8"/>
  <c r="E238" i="8"/>
  <c r="F238" i="8"/>
  <c r="Q238" i="8"/>
  <c r="AF238" i="8"/>
  <c r="E239" i="8"/>
  <c r="F239" i="8"/>
  <c r="Q239" i="8"/>
  <c r="AF239" i="8"/>
  <c r="E240" i="8"/>
  <c r="F240" i="8"/>
  <c r="Q240" i="8"/>
  <c r="Z240" i="8"/>
  <c r="AF240" i="8"/>
  <c r="AU240" i="8"/>
  <c r="E241" i="8"/>
  <c r="F241" i="8"/>
  <c r="Q241" i="8"/>
  <c r="AF241" i="8"/>
  <c r="E242" i="8"/>
  <c r="F242" i="8"/>
  <c r="Q242" i="8"/>
  <c r="AF242" i="8"/>
  <c r="E243" i="8"/>
  <c r="F243" i="8"/>
  <c r="Q243" i="8"/>
  <c r="AF243" i="8"/>
  <c r="E244" i="8"/>
  <c r="F244" i="8"/>
  <c r="Q244" i="8"/>
  <c r="AF244" i="8"/>
  <c r="E245" i="8"/>
  <c r="F245" i="8"/>
  <c r="G245" i="8" s="1"/>
  <c r="Q245" i="8"/>
  <c r="AF245" i="8"/>
  <c r="E246" i="8"/>
  <c r="F246" i="8"/>
  <c r="Q246" i="8"/>
  <c r="AF246" i="8"/>
  <c r="E247" i="8"/>
  <c r="F247" i="8"/>
  <c r="AU247" i="8" s="1"/>
  <c r="G247" i="8"/>
  <c r="Q247" i="8"/>
  <c r="AF247" i="8"/>
  <c r="E248" i="8"/>
  <c r="F248" i="8"/>
  <c r="Q248" i="8"/>
  <c r="AF248" i="8"/>
  <c r="E249" i="8"/>
  <c r="F249" i="8"/>
  <c r="AU249" i="8" s="1"/>
  <c r="Q249" i="8"/>
  <c r="Z249" i="8"/>
  <c r="AF249" i="8"/>
  <c r="E250" i="8"/>
  <c r="F250" i="8"/>
  <c r="G250" i="8" s="1"/>
  <c r="Q250" i="8"/>
  <c r="AF250" i="8"/>
  <c r="AU250" i="8"/>
  <c r="AT250" i="8" s="1"/>
  <c r="E251" i="8"/>
  <c r="F251" i="8" s="1"/>
  <c r="AU251" i="8" s="1"/>
  <c r="Q251" i="8"/>
  <c r="AF251" i="8"/>
  <c r="E252" i="8"/>
  <c r="F252" i="8"/>
  <c r="Q252" i="8"/>
  <c r="AF252" i="8"/>
  <c r="E253" i="8"/>
  <c r="F253" i="8"/>
  <c r="Q253" i="8"/>
  <c r="AF253" i="8"/>
  <c r="B254" i="8"/>
  <c r="E254" i="8"/>
  <c r="F254" i="8" s="1"/>
  <c r="Q254" i="8"/>
  <c r="AF254" i="8"/>
  <c r="B255" i="8"/>
  <c r="E255" i="8"/>
  <c r="F255" i="8"/>
  <c r="G255" i="8" s="1"/>
  <c r="Q255" i="8"/>
  <c r="AF255" i="8"/>
  <c r="B256" i="8"/>
  <c r="E256" i="8"/>
  <c r="F256" i="8"/>
  <c r="Q256" i="8"/>
  <c r="AF256" i="8"/>
  <c r="E257" i="8"/>
  <c r="F257" i="8"/>
  <c r="Q257" i="8"/>
  <c r="AF257" i="8"/>
  <c r="E258" i="8"/>
  <c r="F258" i="8" s="1"/>
  <c r="Z258" i="8" s="1"/>
  <c r="Q258" i="8"/>
  <c r="AF258" i="8"/>
  <c r="E259" i="8"/>
  <c r="F259" i="8"/>
  <c r="Q259" i="8"/>
  <c r="AF259" i="8"/>
  <c r="B260" i="8"/>
  <c r="E260" i="8"/>
  <c r="F260" i="8" s="1"/>
  <c r="Z260" i="8" s="1"/>
  <c r="G260" i="8"/>
  <c r="K260" i="8" s="1"/>
  <c r="Q260" i="8"/>
  <c r="AF260" i="8"/>
  <c r="E261" i="8"/>
  <c r="F261" i="8"/>
  <c r="G261" i="8" s="1"/>
  <c r="Q261" i="8"/>
  <c r="AF261" i="8"/>
  <c r="E262" i="8"/>
  <c r="F262" i="8" s="1"/>
  <c r="Q262" i="8"/>
  <c r="AF262" i="8"/>
  <c r="E263" i="8"/>
  <c r="F263" i="8" s="1"/>
  <c r="AU263" i="8" s="1"/>
  <c r="Q263" i="8"/>
  <c r="AF263" i="8"/>
  <c r="E264" i="8"/>
  <c r="F264" i="8"/>
  <c r="G264" i="8" s="1"/>
  <c r="K264" i="8" s="1"/>
  <c r="Q264" i="8"/>
  <c r="Z264" i="8"/>
  <c r="AF264" i="8"/>
  <c r="B265" i="8"/>
  <c r="E265" i="8"/>
  <c r="F265" i="8"/>
  <c r="Q265" i="8"/>
  <c r="AF265" i="8"/>
  <c r="E266" i="8"/>
  <c r="F266" i="8"/>
  <c r="Q266" i="8"/>
  <c r="AF266" i="8"/>
  <c r="E267" i="8"/>
  <c r="F267" i="8"/>
  <c r="G267" i="8" s="1"/>
  <c r="K267" i="8"/>
  <c r="Q267" i="8"/>
  <c r="Z267" i="8"/>
  <c r="AF267" i="8"/>
  <c r="E268" i="8"/>
  <c r="F268" i="8" s="1"/>
  <c r="Q268" i="8"/>
  <c r="AF268" i="8"/>
  <c r="E269" i="8"/>
  <c r="F269" i="8"/>
  <c r="Q269" i="8"/>
  <c r="AF269" i="8"/>
  <c r="B270" i="8"/>
  <c r="E270" i="8"/>
  <c r="F270" i="8" s="1"/>
  <c r="Q270" i="8"/>
  <c r="AF270" i="8"/>
  <c r="E271" i="8"/>
  <c r="F271" i="8" s="1"/>
  <c r="Q271" i="8"/>
  <c r="AF271" i="8"/>
  <c r="B272" i="8"/>
  <c r="E272" i="8"/>
  <c r="F272" i="8"/>
  <c r="Q272" i="8"/>
  <c r="AF272" i="8"/>
  <c r="E273" i="8"/>
  <c r="F273" i="8"/>
  <c r="AU273" i="8" s="1"/>
  <c r="Q273" i="8"/>
  <c r="AF273" i="8"/>
  <c r="E274" i="8"/>
  <c r="F274" i="8" s="1"/>
  <c r="Q274" i="8"/>
  <c r="AF274" i="8"/>
  <c r="E275" i="8"/>
  <c r="F275" i="8" s="1"/>
  <c r="Q275" i="8"/>
  <c r="AF275" i="8"/>
  <c r="E276" i="8"/>
  <c r="F276" i="8" s="1"/>
  <c r="Q276" i="8"/>
  <c r="AF276" i="8"/>
  <c r="E277" i="8"/>
  <c r="F277" i="8" s="1"/>
  <c r="AU277" i="8" s="1"/>
  <c r="Q277" i="8"/>
  <c r="AF277" i="8"/>
  <c r="E278" i="8"/>
  <c r="F278" i="8"/>
  <c r="Q278" i="8"/>
  <c r="AF278" i="8"/>
  <c r="B279" i="8"/>
  <c r="E279" i="8"/>
  <c r="F279" i="8" s="1"/>
  <c r="Q279" i="8"/>
  <c r="AF279" i="8"/>
  <c r="E280" i="8"/>
  <c r="F280" i="8" s="1"/>
  <c r="Q280" i="8"/>
  <c r="AF280" i="8"/>
  <c r="E281" i="8"/>
  <c r="F281" i="8" s="1"/>
  <c r="Q281" i="8"/>
  <c r="AF281" i="8"/>
  <c r="E282" i="8"/>
  <c r="F282" i="8" s="1"/>
  <c r="Q282" i="8"/>
  <c r="AF282" i="8"/>
  <c r="E283" i="8"/>
  <c r="F283" i="8"/>
  <c r="Q283" i="8"/>
  <c r="AF283" i="8"/>
  <c r="E284" i="8"/>
  <c r="F284" i="8"/>
  <c r="G284" i="8" s="1"/>
  <c r="K284" i="8" s="1"/>
  <c r="Q284" i="8"/>
  <c r="Z284" i="8"/>
  <c r="AF284" i="8"/>
  <c r="AU284" i="8"/>
  <c r="E285" i="8"/>
  <c r="F285" i="8"/>
  <c r="Q285" i="8"/>
  <c r="AF285" i="8"/>
  <c r="E286" i="8"/>
  <c r="F286" i="8"/>
  <c r="Q286" i="8"/>
  <c r="AF286" i="8"/>
  <c r="E287" i="8"/>
  <c r="F287" i="8" s="1"/>
  <c r="Q287" i="8"/>
  <c r="AF287" i="8"/>
  <c r="E288" i="8"/>
  <c r="F288" i="8" s="1"/>
  <c r="Q288" i="8"/>
  <c r="AF288" i="8"/>
  <c r="E289" i="8"/>
  <c r="F289" i="8" s="1"/>
  <c r="Q289" i="8"/>
  <c r="AF289" i="8"/>
  <c r="E290" i="8"/>
  <c r="F290" i="8" s="1"/>
  <c r="Q290" i="8"/>
  <c r="AF290" i="8"/>
  <c r="E291" i="8"/>
  <c r="F291" i="8"/>
  <c r="Q291" i="8"/>
  <c r="AF291" i="8"/>
  <c r="E292" i="8"/>
  <c r="F292" i="8"/>
  <c r="G292" i="8" s="1"/>
  <c r="K292" i="8" s="1"/>
  <c r="Q292" i="8"/>
  <c r="Z292" i="8"/>
  <c r="AF292" i="8"/>
  <c r="AU292" i="8"/>
  <c r="E293" i="8"/>
  <c r="F293" i="8"/>
  <c r="Q293" i="8"/>
  <c r="AF293" i="8"/>
  <c r="B294" i="8"/>
  <c r="E294" i="8"/>
  <c r="F294" i="8" s="1"/>
  <c r="AU294" i="8" s="1"/>
  <c r="AT294" i="8" s="1"/>
  <c r="Q294" i="8"/>
  <c r="AF294" i="8"/>
  <c r="E295" i="8"/>
  <c r="F295" i="8"/>
  <c r="Q295" i="8"/>
  <c r="AF295" i="8"/>
  <c r="E296" i="8"/>
  <c r="F296" i="8"/>
  <c r="P296" i="8" s="1"/>
  <c r="Q296" i="8"/>
  <c r="AF296" i="8"/>
  <c r="AU296" i="8"/>
  <c r="B297" i="8"/>
  <c r="E297" i="8"/>
  <c r="F297" i="8" s="1"/>
  <c r="G297" i="8" s="1"/>
  <c r="K297" i="8" s="1"/>
  <c r="Q297" i="8"/>
  <c r="AF297" i="8"/>
  <c r="E298" i="8"/>
  <c r="F298" i="8"/>
  <c r="Q298" i="8"/>
  <c r="AF298" i="8"/>
  <c r="E299" i="8"/>
  <c r="F299" i="8"/>
  <c r="AU299" i="8" s="1"/>
  <c r="Q299" i="8"/>
  <c r="Z299" i="8"/>
  <c r="AF299" i="8"/>
  <c r="E300" i="8"/>
  <c r="F300" i="8"/>
  <c r="Q300" i="8"/>
  <c r="AF300" i="8"/>
  <c r="E301" i="8"/>
  <c r="F301" i="8"/>
  <c r="Q301" i="8"/>
  <c r="AF301" i="8"/>
  <c r="B302" i="8"/>
  <c r="E302" i="8"/>
  <c r="F302" i="8"/>
  <c r="Q302" i="8"/>
  <c r="AF302" i="8"/>
  <c r="E303" i="8"/>
  <c r="F303" i="8"/>
  <c r="AU303" i="8" s="1"/>
  <c r="Q303" i="8"/>
  <c r="AF303" i="8"/>
  <c r="E304" i="8"/>
  <c r="F304" i="8" s="1"/>
  <c r="Q304" i="8"/>
  <c r="AF304" i="8"/>
  <c r="E305" i="8"/>
  <c r="F305" i="8" s="1"/>
  <c r="AU305" i="8" s="1"/>
  <c r="Q305" i="8"/>
  <c r="AF305" i="8"/>
  <c r="E306" i="8"/>
  <c r="F306" i="8" s="1"/>
  <c r="Z306" i="8" s="1"/>
  <c r="Q306" i="8"/>
  <c r="AF306" i="8"/>
  <c r="E307" i="8"/>
  <c r="F307" i="8"/>
  <c r="P307" i="8" s="1"/>
  <c r="Q307" i="8"/>
  <c r="AF307" i="8"/>
  <c r="E308" i="8"/>
  <c r="F308" i="8"/>
  <c r="Q308" i="8"/>
  <c r="AF308" i="8"/>
  <c r="E309" i="8"/>
  <c r="F309" i="8"/>
  <c r="G309" i="8" s="1"/>
  <c r="Q309" i="8"/>
  <c r="AF309" i="8"/>
  <c r="AU309" i="8"/>
  <c r="E310" i="8"/>
  <c r="F310" i="8"/>
  <c r="Q310" i="8"/>
  <c r="AF310" i="8"/>
  <c r="E311" i="8"/>
  <c r="F311" i="8"/>
  <c r="AU311" i="8" s="1"/>
  <c r="Q311" i="8"/>
  <c r="AF311" i="8"/>
  <c r="E312" i="8"/>
  <c r="F312" i="8" s="1"/>
  <c r="Q312" i="8"/>
  <c r="AF312" i="8"/>
  <c r="E313" i="8"/>
  <c r="F313" i="8" s="1"/>
  <c r="AU313" i="8" s="1"/>
  <c r="Q313" i="8"/>
  <c r="AF313" i="8"/>
  <c r="E314" i="8"/>
  <c r="F314" i="8" s="1"/>
  <c r="Z314" i="8" s="1"/>
  <c r="Q314" i="8"/>
  <c r="AF314" i="8"/>
  <c r="E315" i="8"/>
  <c r="F315" i="8"/>
  <c r="AU315" i="8" s="1"/>
  <c r="Q315" i="8"/>
  <c r="AF315" i="8"/>
  <c r="E316" i="8"/>
  <c r="F316" i="8" s="1"/>
  <c r="Q316" i="8"/>
  <c r="AF316" i="8"/>
  <c r="E317" i="8"/>
  <c r="F317" i="8" s="1"/>
  <c r="AU317" i="8" s="1"/>
  <c r="G317" i="8"/>
  <c r="Q317" i="8"/>
  <c r="AF317" i="8"/>
  <c r="E318" i="8"/>
  <c r="F318" i="8" s="1"/>
  <c r="Z318" i="8"/>
  <c r="Q318" i="8"/>
  <c r="AF318" i="8"/>
  <c r="E319" i="8"/>
  <c r="F319" i="8"/>
  <c r="AU319" i="8" s="1"/>
  <c r="Q319" i="8"/>
  <c r="AF319" i="8"/>
  <c r="E320" i="8"/>
  <c r="F320" i="8" s="1"/>
  <c r="Q320" i="8"/>
  <c r="AF320" i="8"/>
  <c r="E321" i="8"/>
  <c r="F321" i="8" s="1"/>
  <c r="Q321" i="8"/>
  <c r="AF321" i="8"/>
  <c r="E322" i="8"/>
  <c r="F322" i="8" s="1"/>
  <c r="Q322" i="8"/>
  <c r="AF322" i="8"/>
  <c r="E323" i="8"/>
  <c r="F323" i="8" s="1"/>
  <c r="AU323" i="8"/>
  <c r="Q323" i="8"/>
  <c r="AF323" i="8"/>
  <c r="E324" i="8"/>
  <c r="F324" i="8"/>
  <c r="Q324" i="8"/>
  <c r="AF324" i="8"/>
  <c r="E325" i="8"/>
  <c r="F325" i="8"/>
  <c r="G325" i="8" s="1"/>
  <c r="K325" i="8" s="1"/>
  <c r="Q325" i="8"/>
  <c r="AF325" i="8"/>
  <c r="E326" i="8"/>
  <c r="F326" i="8" s="1"/>
  <c r="Z326" i="8" s="1"/>
  <c r="Q326" i="8"/>
  <c r="AF326" i="8"/>
  <c r="E327" i="8"/>
  <c r="F327" i="8"/>
  <c r="Q327" i="8"/>
  <c r="AF327" i="8"/>
  <c r="E328" i="8"/>
  <c r="F328" i="8"/>
  <c r="Z328" i="8" s="1"/>
  <c r="Q328" i="8"/>
  <c r="AF328" i="8"/>
  <c r="B329" i="8"/>
  <c r="E329" i="8"/>
  <c r="F329" i="8"/>
  <c r="AU329" i="8" s="1"/>
  <c r="AT329" i="8" s="1"/>
  <c r="Q329" i="8"/>
  <c r="AF329" i="8"/>
  <c r="E330" i="8"/>
  <c r="F330" i="8"/>
  <c r="G330" i="8" s="1"/>
  <c r="Q330" i="8"/>
  <c r="AF330" i="8"/>
  <c r="E331" i="8"/>
  <c r="F331" i="8"/>
  <c r="Q331" i="8"/>
  <c r="AF331" i="8"/>
  <c r="B332" i="8"/>
  <c r="E332" i="8"/>
  <c r="F332" i="8" s="1"/>
  <c r="G332" i="8"/>
  <c r="Q332" i="8"/>
  <c r="AF332" i="8"/>
  <c r="E333" i="8"/>
  <c r="F333" i="8"/>
  <c r="G333" i="8" s="1"/>
  <c r="Q333" i="8"/>
  <c r="AF333" i="8"/>
  <c r="E334" i="8"/>
  <c r="F334" i="8" s="1"/>
  <c r="Q334" i="8"/>
  <c r="AF334" i="8"/>
  <c r="E335" i="8"/>
  <c r="F335" i="8" s="1"/>
  <c r="Z335" i="8" s="1"/>
  <c r="Q335" i="8"/>
  <c r="AF335" i="8"/>
  <c r="E336" i="8"/>
  <c r="F336" i="8"/>
  <c r="G336" i="8" s="1"/>
  <c r="Q336" i="8"/>
  <c r="AF336" i="8"/>
  <c r="E337" i="8"/>
  <c r="F337" i="8"/>
  <c r="G337" i="8" s="1"/>
  <c r="Q337" i="8"/>
  <c r="AF337" i="8"/>
  <c r="E338" i="8"/>
  <c r="F338" i="8" s="1"/>
  <c r="Q338" i="8"/>
  <c r="AF338" i="8"/>
  <c r="E339" i="8"/>
  <c r="F339" i="8" s="1"/>
  <c r="Z339" i="8" s="1"/>
  <c r="Q339" i="8"/>
  <c r="AF339" i="8"/>
  <c r="E340" i="8"/>
  <c r="F340" i="8"/>
  <c r="G340" i="8" s="1"/>
  <c r="Q340" i="8"/>
  <c r="AF340" i="8"/>
  <c r="AU340" i="8"/>
  <c r="E341" i="8"/>
  <c r="F341" i="8"/>
  <c r="Q341" i="8"/>
  <c r="AF341" i="8"/>
  <c r="E342" i="8"/>
  <c r="F342" i="8"/>
  <c r="Q342" i="8"/>
  <c r="AF342" i="8"/>
  <c r="E343" i="8"/>
  <c r="F343" i="8"/>
  <c r="Q343" i="8"/>
  <c r="AF343" i="8"/>
  <c r="E344" i="8"/>
  <c r="F344" i="8"/>
  <c r="G344" i="8" s="1"/>
  <c r="Q344" i="8"/>
  <c r="AF344" i="8"/>
  <c r="E345" i="8"/>
  <c r="F345" i="8"/>
  <c r="G345" i="8" s="1"/>
  <c r="K345" i="8" s="1"/>
  <c r="Q345" i="8"/>
  <c r="AF345" i="8"/>
  <c r="E346" i="8"/>
  <c r="F346" i="8"/>
  <c r="Q346" i="8"/>
  <c r="AF346" i="8"/>
  <c r="E347" i="8"/>
  <c r="F347" i="8"/>
  <c r="Q347" i="8"/>
  <c r="AF347" i="8"/>
  <c r="E348" i="8"/>
  <c r="F348" i="8"/>
  <c r="G348" i="8" s="1"/>
  <c r="K348" i="8" s="1"/>
  <c r="Q348" i="8"/>
  <c r="AF348" i="8"/>
  <c r="E349" i="8"/>
  <c r="F349" i="8" s="1"/>
  <c r="G349" i="8" s="1"/>
  <c r="K349" i="8" s="1"/>
  <c r="Q349" i="8"/>
  <c r="AF349" i="8"/>
  <c r="E350" i="8"/>
  <c r="F350" i="8"/>
  <c r="Q350" i="8"/>
  <c r="AF350" i="8"/>
  <c r="E351" i="8"/>
  <c r="F351" i="8"/>
  <c r="G351" i="8" s="1"/>
  <c r="K351" i="8"/>
  <c r="Q351" i="8"/>
  <c r="AF351" i="8"/>
  <c r="E352" i="8"/>
  <c r="F352" i="8"/>
  <c r="G352" i="8" s="1"/>
  <c r="Q352" i="8"/>
  <c r="AF352" i="8"/>
  <c r="AU352" i="8"/>
  <c r="AT352" i="8" s="1"/>
  <c r="E353" i="8"/>
  <c r="F353" i="8"/>
  <c r="G353" i="8"/>
  <c r="Q353" i="8"/>
  <c r="AF353" i="8"/>
  <c r="E354" i="8"/>
  <c r="F354" i="8" s="1"/>
  <c r="Q354" i="8"/>
  <c r="AF354" i="8"/>
  <c r="E355" i="8"/>
  <c r="F355" i="8"/>
  <c r="Q355" i="8"/>
  <c r="AF355" i="8"/>
  <c r="E356" i="8"/>
  <c r="F356" i="8"/>
  <c r="G356" i="8"/>
  <c r="Q356" i="8"/>
  <c r="AF356" i="8"/>
  <c r="E357" i="8"/>
  <c r="F357" i="8" s="1"/>
  <c r="Q357" i="8"/>
  <c r="AF357" i="8"/>
  <c r="E358" i="8"/>
  <c r="F358" i="8"/>
  <c r="Q358" i="8"/>
  <c r="AF358" i="8"/>
  <c r="E359" i="8"/>
  <c r="F359" i="8"/>
  <c r="Z359" i="8" s="1"/>
  <c r="G359" i="8"/>
  <c r="I359" i="8"/>
  <c r="Q359" i="8"/>
  <c r="AF359" i="8"/>
  <c r="E360" i="8"/>
  <c r="F360" i="8"/>
  <c r="G360" i="8"/>
  <c r="Q360" i="8"/>
  <c r="AF360" i="8"/>
  <c r="E361" i="8"/>
  <c r="F361" i="8"/>
  <c r="Z361" i="8" s="1"/>
  <c r="G361" i="8"/>
  <c r="Q361" i="8"/>
  <c r="AF361" i="8"/>
  <c r="E362" i="8"/>
  <c r="F362" i="8"/>
  <c r="Q362" i="8"/>
  <c r="AF362" i="8"/>
  <c r="E363" i="8"/>
  <c r="F363" i="8" s="1"/>
  <c r="G363" i="8" s="1"/>
  <c r="K363" i="8" s="1"/>
  <c r="Q363" i="8"/>
  <c r="Z363" i="8"/>
  <c r="AF363" i="8"/>
  <c r="E364" i="8"/>
  <c r="F364" i="8"/>
  <c r="G364" i="8" s="1"/>
  <c r="K364" i="8" s="1"/>
  <c r="Q364" i="8"/>
  <c r="AF364" i="8"/>
  <c r="E365" i="8"/>
  <c r="F365" i="8"/>
  <c r="G365" i="8" s="1"/>
  <c r="K365" i="8" s="1"/>
  <c r="Q365" i="8"/>
  <c r="AF365" i="8"/>
  <c r="E366" i="8"/>
  <c r="F366" i="8"/>
  <c r="Q366" i="8"/>
  <c r="AF366" i="8"/>
  <c r="E367" i="8"/>
  <c r="F367" i="8" s="1"/>
  <c r="G367" i="8" s="1"/>
  <c r="K367" i="8" s="1"/>
  <c r="Q367" i="8"/>
  <c r="AF367" i="8"/>
  <c r="E368" i="8"/>
  <c r="F368" i="8"/>
  <c r="AU368" i="8" s="1"/>
  <c r="AT368" i="8" s="1"/>
  <c r="G368" i="8"/>
  <c r="Q368" i="8"/>
  <c r="AF368" i="8"/>
  <c r="E369" i="8"/>
  <c r="F369" i="8"/>
  <c r="G369" i="8"/>
  <c r="Q369" i="8"/>
  <c r="AF369" i="8"/>
  <c r="E370" i="8"/>
  <c r="F370" i="8"/>
  <c r="Q370" i="8"/>
  <c r="AF370" i="8"/>
  <c r="E371" i="8"/>
  <c r="F371" i="8"/>
  <c r="Z371" i="8" s="1"/>
  <c r="G371" i="8"/>
  <c r="K371" i="8" s="1"/>
  <c r="Q371" i="8"/>
  <c r="AF371" i="8"/>
  <c r="E372" i="8"/>
  <c r="F372" i="8"/>
  <c r="G372" i="8"/>
  <c r="Q372" i="8"/>
  <c r="AF372" i="8"/>
  <c r="E373" i="8"/>
  <c r="F373" i="8"/>
  <c r="G373" i="8" s="1"/>
  <c r="K373" i="8" s="1"/>
  <c r="Q373" i="8"/>
  <c r="AF373" i="8"/>
  <c r="E374" i="8"/>
  <c r="F374" i="8" s="1"/>
  <c r="Q374" i="8"/>
  <c r="AF374" i="8"/>
  <c r="E375" i="8"/>
  <c r="F375" i="8"/>
  <c r="Z375" i="8" s="1"/>
  <c r="G375" i="8"/>
  <c r="K375" i="8"/>
  <c r="Q375" i="8"/>
  <c r="AF375" i="8"/>
  <c r="E376" i="8"/>
  <c r="F376" i="8" s="1"/>
  <c r="G376" i="8" s="1"/>
  <c r="Q376" i="8"/>
  <c r="AF376" i="8"/>
  <c r="E377" i="8"/>
  <c r="F377" i="8" s="1"/>
  <c r="Q377" i="8"/>
  <c r="AF377" i="8"/>
  <c r="E378" i="8"/>
  <c r="F378" i="8"/>
  <c r="Q378" i="8"/>
  <c r="AF378" i="8"/>
  <c r="E379" i="8"/>
  <c r="F379" i="8"/>
  <c r="G379" i="8" s="1"/>
  <c r="K379" i="8" s="1"/>
  <c r="Q379" i="8"/>
  <c r="Z379" i="8"/>
  <c r="AF379" i="8"/>
  <c r="E380" i="8"/>
  <c r="F380" i="8"/>
  <c r="G380" i="8"/>
  <c r="Q380" i="8"/>
  <c r="AF380" i="8"/>
  <c r="E381" i="8"/>
  <c r="F381" i="8"/>
  <c r="G381" i="8"/>
  <c r="K381" i="8" s="1"/>
  <c r="Q381" i="8"/>
  <c r="AF381" i="8"/>
  <c r="E382" i="8"/>
  <c r="F382" i="8" s="1"/>
  <c r="Q382" i="8"/>
  <c r="AF382" i="8"/>
  <c r="E383" i="8"/>
  <c r="F383" i="8"/>
  <c r="G383" i="8" s="1"/>
  <c r="K383" i="8" s="1"/>
  <c r="Q383" i="8"/>
  <c r="AF383" i="8"/>
  <c r="E384" i="8"/>
  <c r="F384" i="8"/>
  <c r="G384" i="8"/>
  <c r="Q384" i="8"/>
  <c r="AF384" i="8"/>
  <c r="AU384" i="8"/>
  <c r="AT384" i="8" s="1"/>
  <c r="E385" i="8"/>
  <c r="F385" i="8"/>
  <c r="G385" i="8"/>
  <c r="Q385" i="8"/>
  <c r="AF385" i="8"/>
  <c r="E386" i="8"/>
  <c r="F386" i="8"/>
  <c r="Q386" i="8"/>
  <c r="AF386" i="8"/>
  <c r="E387" i="8"/>
  <c r="F387" i="8"/>
  <c r="Z387" i="8" s="1"/>
  <c r="G387" i="8"/>
  <c r="K387" i="8"/>
  <c r="Q387" i="8"/>
  <c r="AF387" i="8"/>
  <c r="E388" i="8"/>
  <c r="F388" i="8"/>
  <c r="G388" i="8"/>
  <c r="Q388" i="8"/>
  <c r="AF388" i="8"/>
  <c r="E389" i="8"/>
  <c r="F389" i="8"/>
  <c r="Z389" i="8" s="1"/>
  <c r="G389" i="8"/>
  <c r="Q389" i="8"/>
  <c r="AF389" i="8"/>
  <c r="E390" i="8"/>
  <c r="F390" i="8"/>
  <c r="Q390" i="8"/>
  <c r="AF390" i="8"/>
  <c r="E391" i="8"/>
  <c r="F391" i="8" s="1"/>
  <c r="G391" i="8" s="1"/>
  <c r="K391" i="8" s="1"/>
  <c r="Q391" i="8"/>
  <c r="Z391" i="8"/>
  <c r="AF391" i="8"/>
  <c r="E392" i="8"/>
  <c r="F392" i="8"/>
  <c r="G392" i="8" s="1"/>
  <c r="Q392" i="8"/>
  <c r="AF392" i="8"/>
  <c r="E393" i="8"/>
  <c r="F393" i="8"/>
  <c r="Q393" i="8"/>
  <c r="AF393" i="8"/>
  <c r="E394" i="8"/>
  <c r="F394" i="8"/>
  <c r="Q394" i="8"/>
  <c r="AF394" i="8"/>
  <c r="E395" i="8"/>
  <c r="F395" i="8"/>
  <c r="G395" i="8"/>
  <c r="K395" i="8" s="1"/>
  <c r="Q395" i="8"/>
  <c r="Z395" i="8"/>
  <c r="AF395" i="8"/>
  <c r="E396" i="8"/>
  <c r="F396" i="8" s="1"/>
  <c r="G396" i="8" s="1"/>
  <c r="Q396" i="8"/>
  <c r="AF396" i="8"/>
  <c r="E397" i="8"/>
  <c r="F397" i="8"/>
  <c r="G397" i="8"/>
  <c r="Q397" i="8"/>
  <c r="AF397" i="8"/>
  <c r="E398" i="8"/>
  <c r="F398" i="8"/>
  <c r="Q398" i="8"/>
  <c r="AF398" i="8"/>
  <c r="E399" i="8"/>
  <c r="F399" i="8"/>
  <c r="G399" i="8"/>
  <c r="K399" i="8" s="1"/>
  <c r="Q399" i="8"/>
  <c r="AF399" i="8"/>
  <c r="E400" i="8"/>
  <c r="F400" i="8"/>
  <c r="G400" i="8"/>
  <c r="Q400" i="8"/>
  <c r="AF400" i="8"/>
  <c r="AU400" i="8"/>
  <c r="AT400" i="8" s="1"/>
  <c r="E401" i="8"/>
  <c r="F401" i="8" s="1"/>
  <c r="G401" i="8" s="1"/>
  <c r="K401" i="8" s="1"/>
  <c r="Q401" i="8"/>
  <c r="AF401" i="8"/>
  <c r="E402" i="8"/>
  <c r="F402" i="8" s="1"/>
  <c r="Q402" i="8"/>
  <c r="AF402" i="8"/>
  <c r="E403" i="8"/>
  <c r="F403" i="8"/>
  <c r="Z403" i="8" s="1"/>
  <c r="G403" i="8"/>
  <c r="K403" i="8"/>
  <c r="Q403" i="8"/>
  <c r="AF403" i="8"/>
  <c r="E404" i="8"/>
  <c r="F404" i="8" s="1"/>
  <c r="G404" i="8" s="1"/>
  <c r="Q404" i="8"/>
  <c r="AF404" i="8"/>
  <c r="E405" i="8"/>
  <c r="F405" i="8" s="1"/>
  <c r="Q405" i="8"/>
  <c r="AF405" i="8"/>
  <c r="E406" i="8"/>
  <c r="F406" i="8"/>
  <c r="Q406" i="8"/>
  <c r="AF406" i="8"/>
  <c r="E407" i="8"/>
  <c r="F407" i="8"/>
  <c r="G407" i="8" s="1"/>
  <c r="K407" i="8" s="1"/>
  <c r="Q407" i="8"/>
  <c r="Z407" i="8"/>
  <c r="AF407" i="8"/>
  <c r="E408" i="8"/>
  <c r="F408" i="8"/>
  <c r="Q408" i="8"/>
  <c r="AF408" i="8"/>
  <c r="E409" i="8"/>
  <c r="F409" i="8"/>
  <c r="G409" i="8"/>
  <c r="K409" i="8"/>
  <c r="Q409" i="8"/>
  <c r="AF409" i="8"/>
  <c r="E410" i="8"/>
  <c r="F410" i="8" s="1"/>
  <c r="G410" i="8" s="1"/>
  <c r="Q410" i="8"/>
  <c r="AF410" i="8"/>
  <c r="E411" i="8"/>
  <c r="F411" i="8" s="1"/>
  <c r="Q411" i="8"/>
  <c r="AF411" i="8"/>
  <c r="E412" i="8"/>
  <c r="F412" i="8"/>
  <c r="Q412" i="8"/>
  <c r="AF412" i="8"/>
  <c r="E413" i="8"/>
  <c r="F413" i="8" s="1"/>
  <c r="Q413" i="8"/>
  <c r="AF413" i="8"/>
  <c r="E414" i="8"/>
  <c r="F414" i="8"/>
  <c r="Q414" i="8"/>
  <c r="AF414" i="8"/>
  <c r="E415" i="8"/>
  <c r="F415" i="8" s="1"/>
  <c r="Q415" i="8"/>
  <c r="AF415" i="8"/>
  <c r="E416" i="8"/>
  <c r="F416" i="8" s="1"/>
  <c r="Q416" i="8"/>
  <c r="AF416" i="8"/>
  <c r="E417" i="8"/>
  <c r="F417" i="8"/>
  <c r="Z417" i="8" s="1"/>
  <c r="G417" i="8"/>
  <c r="K417" i="8" s="1"/>
  <c r="Q417" i="8"/>
  <c r="AF417" i="8"/>
  <c r="E418" i="8"/>
  <c r="F418" i="8"/>
  <c r="G418" i="8"/>
  <c r="Q418" i="8"/>
  <c r="AF418" i="8"/>
  <c r="E419" i="8"/>
  <c r="F419" i="8" s="1"/>
  <c r="Q419" i="8"/>
  <c r="AF419" i="8"/>
  <c r="E420" i="8"/>
  <c r="F420" i="8"/>
  <c r="Q420" i="8"/>
  <c r="AF420" i="8"/>
  <c r="E421" i="8"/>
  <c r="F421" i="8" s="1"/>
  <c r="G421" i="8" s="1"/>
  <c r="Q421" i="8"/>
  <c r="AF421" i="8"/>
  <c r="E422" i="8"/>
  <c r="F422" i="8"/>
  <c r="Q422" i="8"/>
  <c r="AF422" i="8"/>
  <c r="E423" i="8"/>
  <c r="F423" i="8" s="1"/>
  <c r="Z423" i="8" s="1"/>
  <c r="Q423" i="8"/>
  <c r="AF423" i="8"/>
  <c r="AU423" i="8"/>
  <c r="E424" i="8"/>
  <c r="F424" i="8"/>
  <c r="Z424" i="8" s="1"/>
  <c r="Q424" i="8"/>
  <c r="AF424" i="8"/>
  <c r="AU424" i="8"/>
  <c r="E425" i="8"/>
  <c r="F425" i="8"/>
  <c r="Q425" i="8"/>
  <c r="AF425" i="8"/>
  <c r="E426" i="8"/>
  <c r="F426" i="8"/>
  <c r="AU426" i="8" s="1"/>
  <c r="G426" i="8"/>
  <c r="K426" i="8" s="1"/>
  <c r="Q426" i="8"/>
  <c r="AF426" i="8"/>
  <c r="E427" i="8"/>
  <c r="F427" i="8"/>
  <c r="Q427" i="8"/>
  <c r="AF427" i="8"/>
  <c r="E428" i="8"/>
  <c r="F428" i="8"/>
  <c r="Q428" i="8"/>
  <c r="AF428" i="8"/>
  <c r="E429" i="8"/>
  <c r="F429" i="8"/>
  <c r="G429" i="8"/>
  <c r="Q429" i="8"/>
  <c r="AF429" i="8"/>
  <c r="E430" i="8"/>
  <c r="F430" i="8" s="1"/>
  <c r="Q430" i="8"/>
  <c r="AF430" i="8"/>
  <c r="E431" i="8"/>
  <c r="F431" i="8"/>
  <c r="Q431" i="8"/>
  <c r="AF431" i="8"/>
  <c r="E432" i="8"/>
  <c r="F432" i="8" s="1"/>
  <c r="Q432" i="8"/>
  <c r="AF432" i="8"/>
  <c r="E433" i="8"/>
  <c r="F433" i="8"/>
  <c r="Z433" i="8" s="1"/>
  <c r="G433" i="8"/>
  <c r="I433" i="8" s="1"/>
  <c r="Q433" i="8"/>
  <c r="AF433" i="8"/>
  <c r="E434" i="8"/>
  <c r="F434" i="8"/>
  <c r="AU434" i="8" s="1"/>
  <c r="AT434" i="8" s="1"/>
  <c r="G434" i="8"/>
  <c r="Q434" i="8"/>
  <c r="AF434" i="8"/>
  <c r="E435" i="8"/>
  <c r="F435" i="8"/>
  <c r="Q435" i="8"/>
  <c r="AF435" i="8"/>
  <c r="E436" i="8"/>
  <c r="F436" i="8" s="1"/>
  <c r="Z436" i="8" s="1"/>
  <c r="Q436" i="8"/>
  <c r="AF436" i="8"/>
  <c r="E437" i="8"/>
  <c r="F437" i="8"/>
  <c r="G437" i="8"/>
  <c r="Q437" i="8"/>
  <c r="Z437" i="8"/>
  <c r="AF437" i="8"/>
  <c r="E438" i="8"/>
  <c r="F438" i="8" s="1"/>
  <c r="Q438" i="8"/>
  <c r="AF438" i="8"/>
  <c r="E439" i="8"/>
  <c r="F439" i="8"/>
  <c r="AU439" i="8" s="1"/>
  <c r="Q439" i="8"/>
  <c r="AF439" i="8"/>
  <c r="E440" i="8"/>
  <c r="F440" i="8" s="1"/>
  <c r="AU440" i="8" s="1"/>
  <c r="Q440" i="8"/>
  <c r="AF440" i="8"/>
  <c r="E441" i="8"/>
  <c r="F441" i="8" s="1"/>
  <c r="Q441" i="8"/>
  <c r="AF441" i="8"/>
  <c r="E442" i="8"/>
  <c r="F442" i="8"/>
  <c r="AU442" i="8" s="1"/>
  <c r="Q442" i="8"/>
  <c r="AF442" i="8"/>
  <c r="E443" i="8"/>
  <c r="F443" i="8" s="1"/>
  <c r="AU443" i="8" s="1"/>
  <c r="Q443" i="8"/>
  <c r="AF443" i="8"/>
  <c r="E444" i="8"/>
  <c r="F444" i="8"/>
  <c r="Q444" i="8"/>
  <c r="AF444" i="8"/>
  <c r="E445" i="8"/>
  <c r="F445" i="8"/>
  <c r="AU445" i="8" s="1"/>
  <c r="Q445" i="8"/>
  <c r="Z445" i="8"/>
  <c r="AF445" i="8"/>
  <c r="E446" i="8"/>
  <c r="F446" i="8" s="1"/>
  <c r="Q446" i="8"/>
  <c r="AF446" i="8"/>
  <c r="E447" i="8"/>
  <c r="F447" i="8" s="1"/>
  <c r="AU447" i="8" s="1"/>
  <c r="Q447" i="8"/>
  <c r="AF447" i="8"/>
  <c r="E448" i="8"/>
  <c r="F448" i="8"/>
  <c r="Q448" i="8"/>
  <c r="AF448" i="8"/>
  <c r="E449" i="8"/>
  <c r="F449" i="8"/>
  <c r="AU449" i="8" s="1"/>
  <c r="Q449" i="8"/>
  <c r="AF449" i="8"/>
  <c r="E450" i="8"/>
  <c r="F450" i="8"/>
  <c r="AU450" i="8" s="1"/>
  <c r="Q450" i="8"/>
  <c r="Z450" i="8"/>
  <c r="AF450" i="8"/>
  <c r="E451" i="8"/>
  <c r="F451" i="8"/>
  <c r="Q451" i="8"/>
  <c r="AF451" i="8"/>
  <c r="AU451" i="8"/>
  <c r="E452" i="8"/>
  <c r="F452" i="8"/>
  <c r="Z452" i="8" s="1"/>
  <c r="Q452" i="8"/>
  <c r="AF452" i="8"/>
  <c r="AU452" i="8"/>
  <c r="E453" i="8"/>
  <c r="F453" i="8"/>
  <c r="Q453" i="8"/>
  <c r="AF453" i="8"/>
  <c r="E454" i="8"/>
  <c r="F454" i="8"/>
  <c r="AU454" i="8" s="1"/>
  <c r="Q454" i="8"/>
  <c r="Z454" i="8"/>
  <c r="AF454" i="8"/>
  <c r="E455" i="8"/>
  <c r="F455" i="8"/>
  <c r="AU455" i="8" s="1"/>
  <c r="Q455" i="8"/>
  <c r="AF455" i="8"/>
  <c r="E456" i="8"/>
  <c r="F456" i="8" s="1"/>
  <c r="Q456" i="8"/>
  <c r="AF456" i="8"/>
  <c r="E457" i="8"/>
  <c r="F457" i="8" s="1"/>
  <c r="Q457" i="8"/>
  <c r="AF457" i="8"/>
  <c r="E458" i="8"/>
  <c r="F458" i="8"/>
  <c r="Z458" i="8" s="1"/>
  <c r="P458" i="8"/>
  <c r="Q458" i="8"/>
  <c r="AF458" i="8"/>
  <c r="E459" i="8"/>
  <c r="F459" i="8"/>
  <c r="AU459" i="8" s="1"/>
  <c r="Q459" i="8"/>
  <c r="AF459" i="8"/>
  <c r="E460" i="8"/>
  <c r="F460" i="8"/>
  <c r="AU460" i="8" s="1"/>
  <c r="Q460" i="8"/>
  <c r="Z460" i="8"/>
  <c r="AF460" i="8"/>
  <c r="E461" i="8"/>
  <c r="F461" i="8" s="1"/>
  <c r="Q461" i="8"/>
  <c r="AF461" i="8"/>
  <c r="E462" i="8"/>
  <c r="F462" i="8" s="1"/>
  <c r="Q462" i="8"/>
  <c r="AF462" i="8"/>
  <c r="E463" i="8"/>
  <c r="F463" i="8" s="1"/>
  <c r="AU463" i="8" s="1"/>
  <c r="Q463" i="8"/>
  <c r="AF463" i="8"/>
  <c r="E464" i="8"/>
  <c r="F464" i="8"/>
  <c r="AU464" i="8" s="1"/>
  <c r="Q464" i="8"/>
  <c r="Z464" i="8"/>
  <c r="AF464" i="8"/>
  <c r="E465" i="8"/>
  <c r="F465" i="8" s="1"/>
  <c r="Z465" i="8" s="1"/>
  <c r="Q465" i="8"/>
  <c r="AF465" i="8"/>
  <c r="AU465" i="8"/>
  <c r="E466" i="8"/>
  <c r="F466" i="8"/>
  <c r="Z466" i="8" s="1"/>
  <c r="Q466" i="8"/>
  <c r="AF466" i="8"/>
  <c r="AU466" i="8"/>
  <c r="AT466" i="8"/>
  <c r="AS466" i="8"/>
  <c r="E467" i="8"/>
  <c r="F467" i="8"/>
  <c r="AU467" i="8" s="1"/>
  <c r="Q467" i="8"/>
  <c r="AF467" i="8"/>
  <c r="E468" i="8"/>
  <c r="F468" i="8"/>
  <c r="AU468" i="8" s="1"/>
  <c r="Q468" i="8"/>
  <c r="AF468" i="8"/>
  <c r="E469" i="8"/>
  <c r="F469" i="8"/>
  <c r="P469" i="8"/>
  <c r="Q469" i="8"/>
  <c r="Z469" i="8"/>
  <c r="AF469" i="8"/>
  <c r="AU469" i="8"/>
  <c r="E470" i="8"/>
  <c r="F470" i="8" s="1"/>
  <c r="Z470" i="8" s="1"/>
  <c r="Q470" i="8"/>
  <c r="AF470" i="8"/>
  <c r="E471" i="8"/>
  <c r="F471" i="8" s="1"/>
  <c r="P471" i="8" s="1"/>
  <c r="Q471" i="8"/>
  <c r="AF471" i="8"/>
  <c r="AU471" i="8"/>
  <c r="E472" i="8"/>
  <c r="F472" i="8"/>
  <c r="Z472" i="8" s="1"/>
  <c r="Q472" i="8"/>
  <c r="AF472" i="8"/>
  <c r="AU472" i="8"/>
  <c r="E473" i="8"/>
  <c r="F473" i="8"/>
  <c r="Q473" i="8"/>
  <c r="AF473" i="8"/>
  <c r="E474" i="8"/>
  <c r="F474" i="8"/>
  <c r="AU474" i="8" s="1"/>
  <c r="Q474" i="8"/>
  <c r="Z474" i="8"/>
  <c r="AF474" i="8"/>
  <c r="E475" i="8"/>
  <c r="F475" i="8"/>
  <c r="AU475" i="8" s="1"/>
  <c r="Q475" i="8"/>
  <c r="AF475" i="8"/>
  <c r="E476" i="8"/>
  <c r="F476" i="8" s="1"/>
  <c r="Q476" i="8"/>
  <c r="AF476" i="8"/>
  <c r="E477" i="8"/>
  <c r="F477" i="8" s="1"/>
  <c r="Q477" i="8"/>
  <c r="AF477" i="8"/>
  <c r="E478" i="8"/>
  <c r="F478" i="8"/>
  <c r="AU478" i="8" s="1"/>
  <c r="Q478" i="8"/>
  <c r="AF478" i="8"/>
  <c r="E479" i="8"/>
  <c r="F479" i="8"/>
  <c r="AU479" i="8" s="1"/>
  <c r="Q479" i="8"/>
  <c r="AF479" i="8"/>
  <c r="E480" i="8"/>
  <c r="F480" i="8" s="1"/>
  <c r="Q480" i="8"/>
  <c r="AF480" i="8"/>
  <c r="E481" i="8"/>
  <c r="F481" i="8" s="1"/>
  <c r="Q481" i="8"/>
  <c r="AF481" i="8"/>
  <c r="E482" i="8"/>
  <c r="F482" i="8" s="1"/>
  <c r="Q482" i="8"/>
  <c r="AF482" i="8"/>
  <c r="E483" i="8"/>
  <c r="F483" i="8" s="1"/>
  <c r="Q483" i="8"/>
  <c r="AF483" i="8"/>
  <c r="E484" i="8"/>
  <c r="F484" i="8"/>
  <c r="AU484" i="8" s="1"/>
  <c r="Q484" i="8"/>
  <c r="Z484" i="8"/>
  <c r="AF484" i="8"/>
  <c r="E485" i="8"/>
  <c r="F485" i="8" s="1"/>
  <c r="Q485" i="8"/>
  <c r="AF485" i="8"/>
  <c r="E486" i="8"/>
  <c r="F486" i="8"/>
  <c r="Z486" i="8" s="1"/>
  <c r="Q486" i="8"/>
  <c r="AF486" i="8"/>
  <c r="AU486" i="8"/>
  <c r="AT486" i="8"/>
  <c r="AS486" i="8"/>
  <c r="E487" i="8"/>
  <c r="F487" i="8"/>
  <c r="AU487" i="8" s="1"/>
  <c r="Q487" i="8"/>
  <c r="AF487" i="8"/>
  <c r="E488" i="8"/>
  <c r="F488" i="8"/>
  <c r="AU488" i="8" s="1"/>
  <c r="Q488" i="8"/>
  <c r="AF488" i="8"/>
  <c r="E489" i="8"/>
  <c r="F489" i="8"/>
  <c r="AU489" i="8" s="1"/>
  <c r="Q489" i="8"/>
  <c r="Z489" i="8"/>
  <c r="AF489" i="8"/>
  <c r="E490" i="8"/>
  <c r="F490" i="8" s="1"/>
  <c r="Q490" i="8"/>
  <c r="AF490" i="8"/>
  <c r="E491" i="8"/>
  <c r="F491" i="8" s="1"/>
  <c r="AU491" i="8" s="1"/>
  <c r="Q491" i="8"/>
  <c r="AF491" i="8"/>
  <c r="E492" i="8"/>
  <c r="F492" i="8" s="1"/>
  <c r="Q492" i="8"/>
  <c r="AF492" i="8"/>
  <c r="E493" i="8"/>
  <c r="F493" i="8"/>
  <c r="AU493" i="8" s="1"/>
  <c r="Q493" i="8"/>
  <c r="AF493" i="8"/>
  <c r="E494" i="8"/>
  <c r="F494" i="8" s="1"/>
  <c r="Q494" i="8"/>
  <c r="AF494" i="8"/>
  <c r="E495" i="8"/>
  <c r="F495" i="8" s="1"/>
  <c r="Q495" i="8"/>
  <c r="AF495" i="8"/>
  <c r="AU495" i="8"/>
  <c r="E496" i="8"/>
  <c r="F496" i="8"/>
  <c r="Z496" i="8" s="1"/>
  <c r="Q496" i="8"/>
  <c r="AF496" i="8"/>
  <c r="AU496" i="8"/>
  <c r="E497" i="8"/>
  <c r="F497" i="8"/>
  <c r="Q497" i="8"/>
  <c r="AF497" i="8"/>
  <c r="E498" i="8"/>
  <c r="F498" i="8"/>
  <c r="AU498" i="8" s="1"/>
  <c r="P498" i="8"/>
  <c r="Q498" i="8"/>
  <c r="AF498" i="8"/>
  <c r="E499" i="8"/>
  <c r="F499" i="8"/>
  <c r="Q499" i="8"/>
  <c r="AF499" i="8"/>
  <c r="E500" i="8"/>
  <c r="F500" i="8" s="1"/>
  <c r="Q500" i="8"/>
  <c r="AF500" i="8"/>
  <c r="E501" i="8"/>
  <c r="F501" i="8"/>
  <c r="Z501" i="8" s="1"/>
  <c r="Q501" i="8"/>
  <c r="AF501" i="8"/>
  <c r="E502" i="8"/>
  <c r="F502" i="8" s="1"/>
  <c r="Q502" i="8"/>
  <c r="AF502" i="8"/>
  <c r="E503" i="8"/>
  <c r="F503" i="8" s="1"/>
  <c r="Q503" i="8"/>
  <c r="AF503" i="8"/>
  <c r="AU503" i="8"/>
  <c r="E504" i="8"/>
  <c r="F504" i="8"/>
  <c r="Z504" i="8" s="1"/>
  <c r="Q504" i="8"/>
  <c r="AF504" i="8"/>
  <c r="AU504" i="8"/>
  <c r="E505" i="8"/>
  <c r="F505" i="8"/>
  <c r="Q505" i="8"/>
  <c r="AF505" i="8"/>
  <c r="E506" i="8"/>
  <c r="F506" i="8"/>
  <c r="AU506" i="8" s="1"/>
  <c r="Q506" i="8"/>
  <c r="Z506" i="8"/>
  <c r="AF506" i="8"/>
  <c r="E507" i="8"/>
  <c r="F507" i="8"/>
  <c r="AU507" i="8" s="1"/>
  <c r="Q507" i="8"/>
  <c r="AF507" i="8"/>
  <c r="E509" i="8"/>
  <c r="F509" i="8" s="1"/>
  <c r="Q509" i="8"/>
  <c r="AF509" i="8"/>
  <c r="E510" i="8"/>
  <c r="F510" i="8" s="1"/>
  <c r="Q510" i="8"/>
  <c r="AF510" i="8"/>
  <c r="E511" i="8"/>
  <c r="F511" i="8"/>
  <c r="AU511" i="8" s="1"/>
  <c r="Q511" i="8"/>
  <c r="AF511" i="8"/>
  <c r="D11" i="6"/>
  <c r="D12" i="6"/>
  <c r="C7" i="6"/>
  <c r="C8" i="6"/>
  <c r="E28" i="6"/>
  <c r="C9" i="6"/>
  <c r="D9" i="6"/>
  <c r="D13" i="6"/>
  <c r="F16" i="6"/>
  <c r="F17" i="6" s="1"/>
  <c r="C17" i="6"/>
  <c r="E21" i="6"/>
  <c r="F21" i="6" s="1"/>
  <c r="G21" i="6" s="1"/>
  <c r="H21" i="6" s="1"/>
  <c r="Q21" i="6"/>
  <c r="E22" i="6"/>
  <c r="F22" i="6"/>
  <c r="G22" i="6" s="1"/>
  <c r="I22" i="6" s="1"/>
  <c r="Q22" i="6"/>
  <c r="E23" i="6"/>
  <c r="F23" i="6" s="1"/>
  <c r="Q23" i="6"/>
  <c r="Z23" i="6"/>
  <c r="E24" i="6"/>
  <c r="F24" i="6" s="1"/>
  <c r="G24" i="6" s="1"/>
  <c r="I24" i="6" s="1"/>
  <c r="Q24" i="6"/>
  <c r="E25" i="6"/>
  <c r="F25" i="6" s="1"/>
  <c r="Q25" i="6"/>
  <c r="E26" i="6"/>
  <c r="F26" i="6" s="1"/>
  <c r="G26" i="6" s="1"/>
  <c r="I26" i="6" s="1"/>
  <c r="Q26" i="6"/>
  <c r="E27" i="6"/>
  <c r="F27" i="6" s="1"/>
  <c r="G27" i="6" s="1"/>
  <c r="Q27" i="6"/>
  <c r="F28" i="6"/>
  <c r="G28" i="6" s="1"/>
  <c r="Q28" i="6"/>
  <c r="Z28" i="6"/>
  <c r="E29" i="6"/>
  <c r="F29" i="6" s="1"/>
  <c r="R29" i="6" s="1"/>
  <c r="Q29" i="6"/>
  <c r="E30" i="6"/>
  <c r="F30" i="6" s="1"/>
  <c r="G30" i="6" s="1"/>
  <c r="I30" i="6" s="1"/>
  <c r="Q30" i="6"/>
  <c r="E31" i="6"/>
  <c r="F31" i="6"/>
  <c r="Q31" i="6"/>
  <c r="Z31" i="6"/>
  <c r="E32" i="6"/>
  <c r="F32" i="6"/>
  <c r="G32" i="6" s="1"/>
  <c r="I32" i="6" s="1"/>
  <c r="Q32" i="6"/>
  <c r="R32" i="6"/>
  <c r="E33" i="6"/>
  <c r="F33" i="6" s="1"/>
  <c r="Q33" i="6"/>
  <c r="E34" i="6"/>
  <c r="F34" i="6" s="1"/>
  <c r="G34" i="6" s="1"/>
  <c r="I34" i="6" s="1"/>
  <c r="Q34" i="6"/>
  <c r="E35" i="6"/>
  <c r="F35" i="6" s="1"/>
  <c r="Q35" i="6"/>
  <c r="Z35" i="6"/>
  <c r="E36" i="6"/>
  <c r="F36" i="6" s="1"/>
  <c r="G36" i="6" s="1"/>
  <c r="Q36" i="6"/>
  <c r="E37" i="6"/>
  <c r="F37" i="6" s="1"/>
  <c r="G37" i="6" s="1"/>
  <c r="I37" i="6" s="1"/>
  <c r="Q37" i="6"/>
  <c r="E38" i="6"/>
  <c r="F38" i="6" s="1"/>
  <c r="G38" i="6" s="1"/>
  <c r="I38" i="6" s="1"/>
  <c r="Q38" i="6"/>
  <c r="E39" i="6"/>
  <c r="F39" i="6"/>
  <c r="Q39" i="6"/>
  <c r="E40" i="6"/>
  <c r="F40" i="6" s="1"/>
  <c r="Q40" i="6"/>
  <c r="E41" i="6"/>
  <c r="F41" i="6" s="1"/>
  <c r="G41" i="6" s="1"/>
  <c r="Q41" i="6"/>
  <c r="E42" i="6"/>
  <c r="F42" i="6" s="1"/>
  <c r="G42" i="6" s="1"/>
  <c r="H42" i="6" s="1"/>
  <c r="Q42" i="6"/>
  <c r="E43" i="6"/>
  <c r="F43" i="6" s="1"/>
  <c r="G43" i="6" s="1"/>
  <c r="Q43" i="6"/>
  <c r="E44" i="6"/>
  <c r="F44" i="6" s="1"/>
  <c r="G44" i="6" s="1"/>
  <c r="Q44" i="6"/>
  <c r="E45" i="6"/>
  <c r="F45" i="6" s="1"/>
  <c r="G45" i="6" s="1"/>
  <c r="H45" i="6" s="1"/>
  <c r="Q45" i="6"/>
  <c r="E46" i="6"/>
  <c r="F46" i="6"/>
  <c r="G46" i="6"/>
  <c r="Q46" i="6"/>
  <c r="E47" i="6"/>
  <c r="F47" i="6"/>
  <c r="G47" i="6" s="1"/>
  <c r="I47" i="6" s="1"/>
  <c r="Q47" i="6"/>
  <c r="E48" i="6"/>
  <c r="F48" i="6"/>
  <c r="G48" i="6" s="1"/>
  <c r="Q48" i="6"/>
  <c r="E49" i="6"/>
  <c r="F49" i="6" s="1"/>
  <c r="G49" i="6" s="1"/>
  <c r="H49" i="6" s="1"/>
  <c r="Q49" i="6"/>
  <c r="E50" i="6"/>
  <c r="F50" i="6" s="1"/>
  <c r="Q50" i="6"/>
  <c r="E51" i="6"/>
  <c r="F51" i="6" s="1"/>
  <c r="G51" i="6" s="1"/>
  <c r="I51" i="6" s="1"/>
  <c r="Q51" i="6"/>
  <c r="E52" i="6"/>
  <c r="F52" i="6" s="1"/>
  <c r="G52" i="6" s="1"/>
  <c r="Q52" i="6"/>
  <c r="E53" i="6"/>
  <c r="F53" i="6" s="1"/>
  <c r="G53" i="6" s="1"/>
  <c r="H53" i="6" s="1"/>
  <c r="Q53" i="6"/>
  <c r="E54" i="6"/>
  <c r="F54" i="6" s="1"/>
  <c r="G54" i="6" s="1"/>
  <c r="Q54" i="6"/>
  <c r="E55" i="6"/>
  <c r="F55" i="6" s="1"/>
  <c r="G55" i="6" s="1"/>
  <c r="H55" i="6" s="1"/>
  <c r="Q55" i="6"/>
  <c r="E56" i="6"/>
  <c r="F56" i="6"/>
  <c r="G56" i="6" s="1"/>
  <c r="Q56" i="6"/>
  <c r="E57" i="6"/>
  <c r="F57" i="6"/>
  <c r="G57" i="6"/>
  <c r="J57" i="6" s="1"/>
  <c r="Q57" i="6"/>
  <c r="B58" i="6"/>
  <c r="E58" i="6"/>
  <c r="F58" i="6" s="1"/>
  <c r="G58" i="6" s="1"/>
  <c r="J58" i="6" s="1"/>
  <c r="Q58" i="6"/>
  <c r="E59" i="6"/>
  <c r="F59" i="6" s="1"/>
  <c r="G59" i="6" s="1"/>
  <c r="Q59" i="6"/>
  <c r="E60" i="6"/>
  <c r="F60" i="6" s="1"/>
  <c r="P60" i="6" s="1"/>
  <c r="Q60" i="6"/>
  <c r="B61" i="6"/>
  <c r="E61" i="6"/>
  <c r="F61" i="6"/>
  <c r="G61" i="6" s="1"/>
  <c r="Q61" i="6"/>
  <c r="E62" i="6"/>
  <c r="F62" i="6"/>
  <c r="G62" i="6"/>
  <c r="Q62" i="6"/>
  <c r="B63" i="6"/>
  <c r="E63" i="6"/>
  <c r="F63" i="6" s="1"/>
  <c r="G63" i="6" s="1"/>
  <c r="Q63" i="6"/>
  <c r="E64" i="6"/>
  <c r="F64" i="6"/>
  <c r="Q64" i="6"/>
  <c r="B65" i="6"/>
  <c r="E65" i="6"/>
  <c r="F65" i="6" s="1"/>
  <c r="G65" i="6" s="1"/>
  <c r="Q65" i="6"/>
  <c r="E66" i="6"/>
  <c r="F66" i="6"/>
  <c r="G66" i="6" s="1"/>
  <c r="Q66" i="6"/>
  <c r="B67" i="6"/>
  <c r="E67" i="6"/>
  <c r="F67" i="6" s="1"/>
  <c r="G67" i="6" s="1"/>
  <c r="Q67" i="6"/>
  <c r="E68" i="6"/>
  <c r="F68" i="6" s="1"/>
  <c r="G68" i="6" s="1"/>
  <c r="J68" i="6" s="1"/>
  <c r="Q68" i="6"/>
  <c r="B69" i="6"/>
  <c r="E69" i="6"/>
  <c r="F69" i="6"/>
  <c r="G69" i="6"/>
  <c r="J69" i="6" s="1"/>
  <c r="Q69" i="6"/>
  <c r="E70" i="6"/>
  <c r="F70" i="6" s="1"/>
  <c r="G70" i="6" s="1"/>
  <c r="J70" i="6" s="1"/>
  <c r="Q70" i="6"/>
  <c r="B71" i="6"/>
  <c r="E71" i="6"/>
  <c r="F71" i="6" s="1"/>
  <c r="G71" i="6" s="1"/>
  <c r="J71" i="6" s="1"/>
  <c r="Q71" i="6"/>
  <c r="E72" i="6"/>
  <c r="F72" i="6"/>
  <c r="Q72" i="6"/>
  <c r="B73" i="6"/>
  <c r="E73" i="6"/>
  <c r="F73" i="6"/>
  <c r="G73" i="6" s="1"/>
  <c r="Q73" i="6"/>
  <c r="E74" i="6"/>
  <c r="F74" i="6"/>
  <c r="Q74" i="6"/>
  <c r="B75" i="6"/>
  <c r="E75" i="6"/>
  <c r="F75" i="6"/>
  <c r="G75" i="6" s="1"/>
  <c r="Q75" i="6"/>
  <c r="E76" i="6"/>
  <c r="F76" i="6"/>
  <c r="Q76" i="6"/>
  <c r="E77" i="6"/>
  <c r="F77" i="6" s="1"/>
  <c r="G77" i="6" s="1"/>
  <c r="Q77" i="6"/>
  <c r="E78" i="6"/>
  <c r="F78" i="6" s="1"/>
  <c r="G78" i="6" s="1"/>
  <c r="I78" i="6"/>
  <c r="Q78" i="6"/>
  <c r="E79" i="6"/>
  <c r="F79" i="6"/>
  <c r="G79" i="6" s="1"/>
  <c r="Q79" i="6"/>
  <c r="E80" i="6"/>
  <c r="F80" i="6"/>
  <c r="G80" i="6"/>
  <c r="Q80" i="6"/>
  <c r="E81" i="6"/>
  <c r="F81" i="6"/>
  <c r="G81" i="6" s="1"/>
  <c r="Q81" i="6"/>
  <c r="E82" i="6"/>
  <c r="F82" i="6"/>
  <c r="G82" i="6"/>
  <c r="I82" i="6" s="1"/>
  <c r="Q82" i="6"/>
  <c r="E83" i="6"/>
  <c r="F83" i="6" s="1"/>
  <c r="G83" i="6" s="1"/>
  <c r="Q83" i="6"/>
  <c r="E84" i="6"/>
  <c r="F84" i="6"/>
  <c r="Q84" i="6"/>
  <c r="E85" i="6"/>
  <c r="F85" i="6"/>
  <c r="G85" i="6" s="1"/>
  <c r="Q85" i="6"/>
  <c r="E86" i="6"/>
  <c r="F86" i="6"/>
  <c r="G86" i="6"/>
  <c r="I86" i="6" s="1"/>
  <c r="Q86" i="6"/>
  <c r="E87" i="6"/>
  <c r="F87" i="6" s="1"/>
  <c r="G87" i="6" s="1"/>
  <c r="Q87" i="6"/>
  <c r="E88" i="6"/>
  <c r="F88" i="6"/>
  <c r="P88" i="6" s="1"/>
  <c r="Q88" i="6"/>
  <c r="E89" i="6"/>
  <c r="F89" i="6" s="1"/>
  <c r="G89" i="6" s="1"/>
  <c r="Q89" i="6"/>
  <c r="E90" i="6"/>
  <c r="F90" i="6"/>
  <c r="Q90" i="6"/>
  <c r="E91" i="6"/>
  <c r="F91" i="6" s="1"/>
  <c r="G91" i="6" s="1"/>
  <c r="Q91" i="6"/>
  <c r="E92" i="6"/>
  <c r="F92" i="6" s="1"/>
  <c r="Q92" i="6"/>
  <c r="E93" i="6"/>
  <c r="F93" i="6"/>
  <c r="G93" i="6" s="1"/>
  <c r="Q93" i="6"/>
  <c r="E94" i="6"/>
  <c r="F94" i="6" s="1"/>
  <c r="G94" i="6" s="1"/>
  <c r="I94" i="6" s="1"/>
  <c r="Q94" i="6"/>
  <c r="E95" i="6"/>
  <c r="F95" i="6" s="1"/>
  <c r="G95" i="6" s="1"/>
  <c r="Q95" i="6"/>
  <c r="E96" i="6"/>
  <c r="F96" i="6" s="1"/>
  <c r="Q96" i="6"/>
  <c r="E97" i="6"/>
  <c r="F97" i="6"/>
  <c r="G97" i="6" s="1"/>
  <c r="Q97" i="6"/>
  <c r="E98" i="6"/>
  <c r="F98" i="6" s="1"/>
  <c r="G98" i="6" s="1"/>
  <c r="I98" i="6" s="1"/>
  <c r="Q98" i="6"/>
  <c r="E99" i="6"/>
  <c r="F99" i="6" s="1"/>
  <c r="G99" i="6" s="1"/>
  <c r="Q99" i="6"/>
  <c r="E100" i="6"/>
  <c r="F100" i="6" s="1"/>
  <c r="Q100" i="6"/>
  <c r="E101" i="6"/>
  <c r="F101" i="6"/>
  <c r="G101" i="6" s="1"/>
  <c r="Q101" i="6"/>
  <c r="E102" i="6"/>
  <c r="F102" i="6" s="1"/>
  <c r="G102" i="6" s="1"/>
  <c r="I102" i="6" s="1"/>
  <c r="Q102" i="6"/>
  <c r="E103" i="6"/>
  <c r="F103" i="6" s="1"/>
  <c r="G103" i="6" s="1"/>
  <c r="Q103" i="6"/>
  <c r="E104" i="6"/>
  <c r="F104" i="6" s="1"/>
  <c r="P104" i="6" s="1"/>
  <c r="Q104" i="6"/>
  <c r="E105" i="6"/>
  <c r="F105" i="6" s="1"/>
  <c r="Q105" i="6"/>
  <c r="E106" i="6"/>
  <c r="F106" i="6" s="1"/>
  <c r="Q106" i="6"/>
  <c r="E107" i="6"/>
  <c r="F107" i="6"/>
  <c r="G107" i="6" s="1"/>
  <c r="Q107" i="6"/>
  <c r="E108" i="6"/>
  <c r="F108" i="6" s="1"/>
  <c r="P108" i="6" s="1"/>
  <c r="Q108" i="6"/>
  <c r="E109" i="6"/>
  <c r="F109" i="6"/>
  <c r="G109" i="6" s="1"/>
  <c r="Q109" i="6"/>
  <c r="E110" i="6"/>
  <c r="F110" i="6" s="1"/>
  <c r="Q110" i="6"/>
  <c r="E111" i="6"/>
  <c r="F111" i="6" s="1"/>
  <c r="G111" i="6" s="1"/>
  <c r="Q111" i="6"/>
  <c r="E112" i="6"/>
  <c r="F112" i="6" s="1"/>
  <c r="G112" i="6" s="1"/>
  <c r="Q112" i="6"/>
  <c r="E113" i="6"/>
  <c r="F113" i="6" s="1"/>
  <c r="G113" i="6" s="1"/>
  <c r="Q113" i="6"/>
  <c r="E114" i="6"/>
  <c r="F114" i="6" s="1"/>
  <c r="P114" i="6" s="1"/>
  <c r="V114" i="6" s="1"/>
  <c r="G114" i="6"/>
  <c r="I114" i="6" s="1"/>
  <c r="Q114" i="6"/>
  <c r="E115" i="6"/>
  <c r="F115" i="6" s="1"/>
  <c r="Q115" i="6"/>
  <c r="E116" i="6"/>
  <c r="F116" i="6"/>
  <c r="G116" i="6"/>
  <c r="Q116" i="6"/>
  <c r="E117" i="6"/>
  <c r="F117" i="6"/>
  <c r="Q117" i="6"/>
  <c r="E118" i="6"/>
  <c r="F118" i="6" s="1"/>
  <c r="G118" i="6" s="1"/>
  <c r="I118" i="6" s="1"/>
  <c r="Q118" i="6"/>
  <c r="E119" i="6"/>
  <c r="F119" i="6"/>
  <c r="Q119" i="6"/>
  <c r="E120" i="6"/>
  <c r="F120" i="6" s="1"/>
  <c r="G120" i="6" s="1"/>
  <c r="Q120" i="6"/>
  <c r="E121" i="6"/>
  <c r="F121" i="6" s="1"/>
  <c r="G121" i="6" s="1"/>
  <c r="Q121" i="6"/>
  <c r="E122" i="6"/>
  <c r="F122" i="6" s="1"/>
  <c r="G122" i="6" s="1"/>
  <c r="I122" i="6" s="1"/>
  <c r="Q122" i="6"/>
  <c r="E123" i="6"/>
  <c r="F123" i="6"/>
  <c r="Q123" i="6"/>
  <c r="E124" i="6"/>
  <c r="F124" i="6" s="1"/>
  <c r="G124" i="6" s="1"/>
  <c r="Q124" i="6"/>
  <c r="E125" i="6"/>
  <c r="F125" i="6" s="1"/>
  <c r="Q125" i="6"/>
  <c r="E126" i="6"/>
  <c r="F126" i="6"/>
  <c r="G126" i="6" s="1"/>
  <c r="I126" i="6" s="1"/>
  <c r="Q126" i="6"/>
  <c r="E127" i="6"/>
  <c r="F127" i="6" s="1"/>
  <c r="Q127" i="6"/>
  <c r="E128" i="6"/>
  <c r="F128" i="6"/>
  <c r="G128" i="6" s="1"/>
  <c r="Q128" i="6"/>
  <c r="B129" i="6"/>
  <c r="E129" i="6"/>
  <c r="F129" i="6" s="1"/>
  <c r="G129" i="6" s="1"/>
  <c r="Q129" i="6"/>
  <c r="E130" i="6"/>
  <c r="F130" i="6" s="1"/>
  <c r="G130" i="6" s="1"/>
  <c r="Q130" i="6"/>
  <c r="E131" i="6"/>
  <c r="F131" i="6" s="1"/>
  <c r="Q131" i="6"/>
  <c r="E132" i="6"/>
  <c r="F132" i="6" s="1"/>
  <c r="G132" i="6" s="1"/>
  <c r="Q132" i="6"/>
  <c r="E133" i="6"/>
  <c r="F133" i="6"/>
  <c r="G133" i="6" s="1"/>
  <c r="Q133" i="6"/>
  <c r="E134" i="6"/>
  <c r="F134" i="6" s="1"/>
  <c r="G134" i="6" s="1"/>
  <c r="Q134" i="6"/>
  <c r="E135" i="6"/>
  <c r="F135" i="6"/>
  <c r="P135" i="6" s="1"/>
  <c r="Q135" i="6"/>
  <c r="E136" i="6"/>
  <c r="F136" i="6"/>
  <c r="G136" i="6" s="1"/>
  <c r="Q136" i="6"/>
  <c r="E137" i="6"/>
  <c r="F137" i="6"/>
  <c r="G137" i="6"/>
  <c r="Q137" i="6"/>
  <c r="E138" i="6"/>
  <c r="F138" i="6"/>
  <c r="G138" i="6" s="1"/>
  <c r="Q138" i="6"/>
  <c r="E139" i="6"/>
  <c r="F139" i="6"/>
  <c r="G139" i="6" s="1"/>
  <c r="I139" i="6" s="1"/>
  <c r="P139" i="6"/>
  <c r="S139" i="6" s="1"/>
  <c r="U139" i="6" s="1"/>
  <c r="Q139" i="6"/>
  <c r="E140" i="6"/>
  <c r="F140" i="6" s="1"/>
  <c r="G140" i="6" s="1"/>
  <c r="Q140" i="6"/>
  <c r="E141" i="6"/>
  <c r="F141" i="6" s="1"/>
  <c r="P141" i="6" s="1"/>
  <c r="Q141" i="6"/>
  <c r="E142" i="6"/>
  <c r="F142" i="6" s="1"/>
  <c r="G142" i="6" s="1"/>
  <c r="Q142" i="6"/>
  <c r="E143" i="6"/>
  <c r="F143" i="6" s="1"/>
  <c r="Q143" i="6"/>
  <c r="E144" i="6"/>
  <c r="F144" i="6"/>
  <c r="G144" i="6" s="1"/>
  <c r="Q144" i="6"/>
  <c r="E145" i="6"/>
  <c r="F145" i="6" s="1"/>
  <c r="G145" i="6" s="1"/>
  <c r="Q145" i="6"/>
  <c r="E146" i="6"/>
  <c r="F146" i="6"/>
  <c r="Q146" i="6"/>
  <c r="E147" i="6"/>
  <c r="F147" i="6"/>
  <c r="P147" i="6" s="1"/>
  <c r="Q147" i="6"/>
  <c r="E148" i="6"/>
  <c r="F148" i="6"/>
  <c r="G148" i="6" s="1"/>
  <c r="Q148" i="6"/>
  <c r="E149" i="6"/>
  <c r="F149" i="6"/>
  <c r="P149" i="6"/>
  <c r="Q149" i="6"/>
  <c r="E150" i="6"/>
  <c r="F150" i="6"/>
  <c r="G150" i="6" s="1"/>
  <c r="Q150" i="6"/>
  <c r="E151" i="6"/>
  <c r="F151" i="6"/>
  <c r="G151" i="6" s="1"/>
  <c r="I151" i="6" s="1"/>
  <c r="P151" i="6"/>
  <c r="Q151" i="6"/>
  <c r="E152" i="6"/>
  <c r="F152" i="6" s="1"/>
  <c r="G152" i="6" s="1"/>
  <c r="Q152" i="6"/>
  <c r="E153" i="6"/>
  <c r="F153" i="6" s="1"/>
  <c r="G153" i="6" s="1"/>
  <c r="Q153" i="6"/>
  <c r="E154" i="6"/>
  <c r="F154" i="6" s="1"/>
  <c r="Q154" i="6"/>
  <c r="E155" i="6"/>
  <c r="F155" i="6" s="1"/>
  <c r="Q155" i="6"/>
  <c r="E156" i="6"/>
  <c r="F156" i="6"/>
  <c r="G156" i="6"/>
  <c r="Q156" i="6"/>
  <c r="E157" i="6"/>
  <c r="F157" i="6"/>
  <c r="P157" i="6" s="1"/>
  <c r="Q157" i="6"/>
  <c r="E158" i="6"/>
  <c r="F158" i="6"/>
  <c r="G158" i="6"/>
  <c r="Q158" i="6"/>
  <c r="E159" i="6"/>
  <c r="F159" i="6"/>
  <c r="P159" i="6" s="1"/>
  <c r="Q159" i="6"/>
  <c r="E160" i="6"/>
  <c r="F160" i="6" s="1"/>
  <c r="G160" i="6" s="1"/>
  <c r="I160" i="6" s="1"/>
  <c r="Q160" i="6"/>
  <c r="E161" i="6"/>
  <c r="F161" i="6" s="1"/>
  <c r="G161" i="6" s="1"/>
  <c r="Q161" i="6"/>
  <c r="E162" i="6"/>
  <c r="F162" i="6" s="1"/>
  <c r="Q162" i="6"/>
  <c r="E163" i="6"/>
  <c r="F163" i="6" s="1"/>
  <c r="P163" i="6" s="1"/>
  <c r="Q163" i="6"/>
  <c r="E164" i="6"/>
  <c r="F164" i="6"/>
  <c r="G164" i="6" s="1"/>
  <c r="I164" i="6" s="1"/>
  <c r="Q164" i="6"/>
  <c r="B165" i="6"/>
  <c r="E165" i="6"/>
  <c r="F165" i="6"/>
  <c r="Q165" i="6"/>
  <c r="E166" i="6"/>
  <c r="F166" i="6" s="1"/>
  <c r="G166" i="6" s="1"/>
  <c r="Q166" i="6"/>
  <c r="B167" i="6"/>
  <c r="E167" i="6"/>
  <c r="F167" i="6"/>
  <c r="Q167" i="6"/>
  <c r="E168" i="6"/>
  <c r="F168" i="6" s="1"/>
  <c r="G168" i="6" s="1"/>
  <c r="Q168" i="6"/>
  <c r="E169" i="6"/>
  <c r="F169" i="6" s="1"/>
  <c r="G169" i="6" s="1"/>
  <c r="Q169" i="6"/>
  <c r="E170" i="6"/>
  <c r="F170" i="6" s="1"/>
  <c r="Q170" i="6"/>
  <c r="E171" i="6"/>
  <c r="F171" i="6"/>
  <c r="Q171" i="6"/>
  <c r="E172" i="6"/>
  <c r="F172" i="6"/>
  <c r="G172" i="6" s="1"/>
  <c r="Q172" i="6"/>
  <c r="E173" i="6"/>
  <c r="F173" i="6" s="1"/>
  <c r="Q173" i="6"/>
  <c r="E174" i="6"/>
  <c r="F174" i="6"/>
  <c r="G174" i="6"/>
  <c r="I174" i="6" s="1"/>
  <c r="Q174" i="6"/>
  <c r="E175" i="6"/>
  <c r="F175" i="6" s="1"/>
  <c r="Q175" i="6"/>
  <c r="E176" i="6"/>
  <c r="F176" i="6"/>
  <c r="G176" i="6"/>
  <c r="Q176" i="6"/>
  <c r="E177" i="6"/>
  <c r="F177" i="6"/>
  <c r="G177" i="6" s="1"/>
  <c r="Q177" i="6"/>
  <c r="B178" i="6"/>
  <c r="E178" i="6"/>
  <c r="F178" i="6"/>
  <c r="Q178" i="6"/>
  <c r="E179" i="6"/>
  <c r="F179" i="6"/>
  <c r="P179" i="6" s="1"/>
  <c r="Q179" i="6"/>
  <c r="E180" i="6"/>
  <c r="F180" i="6"/>
  <c r="G180" i="6"/>
  <c r="I180" i="6" s="1"/>
  <c r="Q180" i="6"/>
  <c r="E181" i="6"/>
  <c r="F181" i="6" s="1"/>
  <c r="Q181" i="6"/>
  <c r="E182" i="6"/>
  <c r="F182" i="6"/>
  <c r="G182" i="6"/>
  <c r="I182" i="6" s="1"/>
  <c r="Q182" i="6"/>
  <c r="E183" i="6"/>
  <c r="F183" i="6" s="1"/>
  <c r="G183" i="6" s="1"/>
  <c r="Q183" i="6"/>
  <c r="E184" i="6"/>
  <c r="F184" i="6"/>
  <c r="G184" i="6" s="1"/>
  <c r="I184" i="6" s="1"/>
  <c r="Q184" i="6"/>
  <c r="E185" i="6"/>
  <c r="F185" i="6"/>
  <c r="G185" i="6" s="1"/>
  <c r="Q185" i="6"/>
  <c r="E186" i="6"/>
  <c r="F186" i="6" s="1"/>
  <c r="Q186" i="6"/>
  <c r="E187" i="6"/>
  <c r="F187" i="6"/>
  <c r="G187" i="6"/>
  <c r="Q187" i="6"/>
  <c r="E188" i="6"/>
  <c r="F188" i="6"/>
  <c r="G188" i="6" s="1"/>
  <c r="I188" i="6" s="1"/>
  <c r="Q188" i="6"/>
  <c r="E189" i="6"/>
  <c r="F189" i="6"/>
  <c r="Q189" i="6"/>
  <c r="E190" i="6"/>
  <c r="F190" i="6"/>
  <c r="G190" i="6" s="1"/>
  <c r="I190" i="6" s="1"/>
  <c r="Q190" i="6"/>
  <c r="E191" i="6"/>
  <c r="F191" i="6"/>
  <c r="P191" i="6" s="1"/>
  <c r="Q191" i="6"/>
  <c r="E192" i="6"/>
  <c r="F192" i="6" s="1"/>
  <c r="G192" i="6" s="1"/>
  <c r="I192" i="6" s="1"/>
  <c r="Q192" i="6"/>
  <c r="E193" i="6"/>
  <c r="F193" i="6" s="1"/>
  <c r="G193" i="6" s="1"/>
  <c r="Q193" i="6"/>
  <c r="E194" i="6"/>
  <c r="F194" i="6"/>
  <c r="P194" i="6" s="1"/>
  <c r="S194" i="6" s="1"/>
  <c r="U194" i="6" s="1"/>
  <c r="G194" i="6"/>
  <c r="I194" i="6" s="1"/>
  <c r="Q194" i="6"/>
  <c r="E195" i="6"/>
  <c r="F195" i="6"/>
  <c r="P195" i="6" s="1"/>
  <c r="Q195" i="6"/>
  <c r="E196" i="6"/>
  <c r="F196" i="6" s="1"/>
  <c r="G196" i="6" s="1"/>
  <c r="I196" i="6" s="1"/>
  <c r="Q196" i="6"/>
  <c r="E197" i="6"/>
  <c r="F197" i="6" s="1"/>
  <c r="Q197" i="6"/>
  <c r="E198" i="6"/>
  <c r="F198" i="6" s="1"/>
  <c r="G198" i="6" s="1"/>
  <c r="Q198" i="6"/>
  <c r="E199" i="6"/>
  <c r="F199" i="6"/>
  <c r="Q199" i="6"/>
  <c r="E200" i="6"/>
  <c r="F200" i="6"/>
  <c r="G200" i="6" s="1"/>
  <c r="K200" i="6" s="1"/>
  <c r="Q200" i="6"/>
  <c r="E201" i="6"/>
  <c r="F201" i="6"/>
  <c r="G201" i="6" s="1"/>
  <c r="Q201" i="6"/>
  <c r="E202" i="6"/>
  <c r="F202" i="6" s="1"/>
  <c r="P202" i="6" s="1"/>
  <c r="S202" i="6" s="1"/>
  <c r="U202" i="6" s="1"/>
  <c r="Q202" i="6"/>
  <c r="E203" i="6"/>
  <c r="F203" i="6"/>
  <c r="Q203" i="6"/>
  <c r="E204" i="6"/>
  <c r="F204" i="6"/>
  <c r="G204" i="6" s="1"/>
  <c r="I204" i="6" s="1"/>
  <c r="Q204" i="6"/>
  <c r="E205" i="6"/>
  <c r="F205" i="6"/>
  <c r="Q205" i="6"/>
  <c r="E206" i="6"/>
  <c r="F206" i="6"/>
  <c r="G206" i="6" s="1"/>
  <c r="Q206" i="6"/>
  <c r="E207" i="6"/>
  <c r="F207" i="6" s="1"/>
  <c r="P207" i="6" s="1"/>
  <c r="Q207" i="6"/>
  <c r="E208" i="6"/>
  <c r="F208" i="6"/>
  <c r="G208" i="6" s="1"/>
  <c r="Q208" i="6"/>
  <c r="E209" i="6"/>
  <c r="F209" i="6" s="1"/>
  <c r="G209" i="6" s="1"/>
  <c r="Q209" i="6"/>
  <c r="E210" i="6"/>
  <c r="F210" i="6"/>
  <c r="P210" i="6" s="1"/>
  <c r="Q210" i="6"/>
  <c r="E211" i="6"/>
  <c r="F211" i="6"/>
  <c r="P211" i="6"/>
  <c r="G211" i="6"/>
  <c r="I211" i="6" s="1"/>
  <c r="Q211" i="6"/>
  <c r="E212" i="6"/>
  <c r="F212" i="6"/>
  <c r="G212" i="6" s="1"/>
  <c r="Q212" i="6"/>
  <c r="E213" i="6"/>
  <c r="F213" i="6" s="1"/>
  <c r="Q213" i="6"/>
  <c r="E214" i="6"/>
  <c r="F214" i="6" s="1"/>
  <c r="G214" i="6" s="1"/>
  <c r="Q214" i="6"/>
  <c r="E215" i="6"/>
  <c r="F215" i="6"/>
  <c r="G215" i="6" s="1"/>
  <c r="Q215" i="6"/>
  <c r="E216" i="6"/>
  <c r="F216" i="6"/>
  <c r="G216" i="6" s="1"/>
  <c r="Q216" i="6"/>
  <c r="E217" i="6"/>
  <c r="F217" i="6" s="1"/>
  <c r="G217" i="6" s="1"/>
  <c r="Q217" i="6"/>
  <c r="E218" i="6"/>
  <c r="F218" i="6"/>
  <c r="P218" i="6" s="1"/>
  <c r="Q218" i="6"/>
  <c r="E219" i="6"/>
  <c r="F219" i="6"/>
  <c r="Q219" i="6"/>
  <c r="E220" i="6"/>
  <c r="F220" i="6" s="1"/>
  <c r="G220" i="6" s="1"/>
  <c r="Q220" i="6"/>
  <c r="E221" i="6"/>
  <c r="F221" i="6"/>
  <c r="Q221" i="6"/>
  <c r="E222" i="6"/>
  <c r="F222" i="6"/>
  <c r="G222" i="6" s="1"/>
  <c r="Q222" i="6"/>
  <c r="E223" i="6"/>
  <c r="F223" i="6" s="1"/>
  <c r="Q223" i="6"/>
  <c r="E224" i="6"/>
  <c r="F224" i="6" s="1"/>
  <c r="G224" i="6" s="1"/>
  <c r="Q224" i="6"/>
  <c r="E225" i="6"/>
  <c r="F225" i="6"/>
  <c r="G225" i="6" s="1"/>
  <c r="Q225" i="6"/>
  <c r="E226" i="6"/>
  <c r="F226" i="6" s="1"/>
  <c r="Q226" i="6"/>
  <c r="E227" i="6"/>
  <c r="F227" i="6"/>
  <c r="Q227" i="6"/>
  <c r="E228" i="6"/>
  <c r="F228" i="6" s="1"/>
  <c r="G228" i="6"/>
  <c r="Q228" i="6"/>
  <c r="E229" i="6"/>
  <c r="F229" i="6" s="1"/>
  <c r="P229" i="6" s="1"/>
  <c r="Q229" i="6"/>
  <c r="E230" i="6"/>
  <c r="F230" i="6" s="1"/>
  <c r="G230" i="6" s="1"/>
  <c r="Q230" i="6"/>
  <c r="E231" i="6"/>
  <c r="F231" i="6" s="1"/>
  <c r="Q231" i="6"/>
  <c r="E232" i="6"/>
  <c r="F232" i="6"/>
  <c r="G232" i="6" s="1"/>
  <c r="Q232" i="6"/>
  <c r="E233" i="6"/>
  <c r="F233" i="6"/>
  <c r="G233" i="6" s="1"/>
  <c r="K233" i="6" s="1"/>
  <c r="Q233" i="6"/>
  <c r="E234" i="6"/>
  <c r="F234" i="6" s="1"/>
  <c r="Q234" i="6"/>
  <c r="E235" i="6"/>
  <c r="F235" i="6"/>
  <c r="P235" i="6" s="1"/>
  <c r="G235" i="6"/>
  <c r="Q235" i="6"/>
  <c r="E236" i="6"/>
  <c r="F236" i="6"/>
  <c r="G236" i="6" s="1"/>
  <c r="Q236" i="6"/>
  <c r="E237" i="6"/>
  <c r="F237" i="6"/>
  <c r="P237" i="6"/>
  <c r="S237" i="6" s="1"/>
  <c r="U237" i="6" s="1"/>
  <c r="G237" i="6"/>
  <c r="K237" i="6" s="1"/>
  <c r="Q237" i="6"/>
  <c r="E238" i="6"/>
  <c r="F238" i="6"/>
  <c r="G238" i="6" s="1"/>
  <c r="K238" i="6" s="1"/>
  <c r="Q238" i="6"/>
  <c r="E239" i="6"/>
  <c r="F239" i="6" s="1"/>
  <c r="Q239" i="6"/>
  <c r="E240" i="6"/>
  <c r="F240" i="6"/>
  <c r="G240" i="6" s="1"/>
  <c r="K240" i="6" s="1"/>
  <c r="Q240" i="6"/>
  <c r="E241" i="6"/>
  <c r="F241" i="6" s="1"/>
  <c r="G241" i="6"/>
  <c r="Q241" i="6"/>
  <c r="E242" i="6"/>
  <c r="F242" i="6" s="1"/>
  <c r="P242" i="6" s="1"/>
  <c r="Q242" i="6"/>
  <c r="E243" i="6"/>
  <c r="F243" i="6" s="1"/>
  <c r="Q243" i="6"/>
  <c r="E244" i="6"/>
  <c r="F244" i="6"/>
  <c r="G244" i="6" s="1"/>
  <c r="I244" i="6" s="1"/>
  <c r="Q244" i="6"/>
  <c r="E245" i="6"/>
  <c r="F245" i="6"/>
  <c r="Q245" i="6"/>
  <c r="E246" i="6"/>
  <c r="F246" i="6"/>
  <c r="G246" i="6" s="1"/>
  <c r="Q246" i="6"/>
  <c r="E247" i="6"/>
  <c r="F247" i="6"/>
  <c r="G247" i="6" s="1"/>
  <c r="Q247" i="6"/>
  <c r="E248" i="6"/>
  <c r="F248" i="6"/>
  <c r="G248" i="6" s="1"/>
  <c r="I248" i="6" s="1"/>
  <c r="Q248" i="6"/>
  <c r="E249" i="6"/>
  <c r="F249" i="6" s="1"/>
  <c r="G249" i="6" s="1"/>
  <c r="I249" i="6" s="1"/>
  <c r="Q249" i="6"/>
  <c r="E250" i="6"/>
  <c r="F250" i="6"/>
  <c r="Q250" i="6"/>
  <c r="E251" i="6"/>
  <c r="F251" i="6" s="1"/>
  <c r="Q251" i="6"/>
  <c r="E252" i="6"/>
  <c r="F252" i="6" s="1"/>
  <c r="G252" i="6" s="1"/>
  <c r="Q252" i="6"/>
  <c r="E253" i="6"/>
  <c r="F253" i="6"/>
  <c r="Q253" i="6"/>
  <c r="B254" i="6"/>
  <c r="E254" i="6"/>
  <c r="F254" i="6" s="1"/>
  <c r="G254" i="6" s="1"/>
  <c r="Q254" i="6"/>
  <c r="B255" i="6"/>
  <c r="E255" i="6"/>
  <c r="F255" i="6" s="1"/>
  <c r="P255" i="6"/>
  <c r="Q255" i="6"/>
  <c r="B256" i="6"/>
  <c r="E256" i="6"/>
  <c r="F256" i="6"/>
  <c r="G256" i="6" s="1"/>
  <c r="Q256" i="6"/>
  <c r="E257" i="6"/>
  <c r="F257" i="6"/>
  <c r="G257" i="6" s="1"/>
  <c r="K257" i="6" s="1"/>
  <c r="Q257" i="6"/>
  <c r="E258" i="6"/>
  <c r="F258" i="6" s="1"/>
  <c r="Q258" i="6"/>
  <c r="E259" i="6"/>
  <c r="F259" i="6" s="1"/>
  <c r="Q259" i="6"/>
  <c r="B260" i="6"/>
  <c r="E260" i="6"/>
  <c r="F260" i="6" s="1"/>
  <c r="G260" i="6" s="1"/>
  <c r="K260" i="6" s="1"/>
  <c r="Q260" i="6"/>
  <c r="E261" i="6"/>
  <c r="F261" i="6"/>
  <c r="Q261" i="6"/>
  <c r="E262" i="6"/>
  <c r="F262" i="6" s="1"/>
  <c r="G262" i="6" s="1"/>
  <c r="Q262" i="6"/>
  <c r="E263" i="6"/>
  <c r="F263" i="6" s="1"/>
  <c r="G263" i="6" s="1"/>
  <c r="Q263" i="6"/>
  <c r="E264" i="6"/>
  <c r="F264" i="6"/>
  <c r="G264" i="6" s="1"/>
  <c r="K264" i="6" s="1"/>
  <c r="Q264" i="6"/>
  <c r="B265" i="6"/>
  <c r="E265" i="6"/>
  <c r="F265" i="6"/>
  <c r="G265" i="6" s="1"/>
  <c r="K265" i="6" s="1"/>
  <c r="Q265" i="6"/>
  <c r="E266" i="6"/>
  <c r="F266" i="6" s="1"/>
  <c r="Q266" i="6"/>
  <c r="E267" i="6"/>
  <c r="F267" i="6" s="1"/>
  <c r="G267" i="6" s="1"/>
  <c r="Q267" i="6"/>
  <c r="E268" i="6"/>
  <c r="F268" i="6" s="1"/>
  <c r="G268" i="6" s="1"/>
  <c r="Q268" i="6"/>
  <c r="E269" i="6"/>
  <c r="F269" i="6" s="1"/>
  <c r="P269" i="6" s="1"/>
  <c r="Q269" i="6"/>
  <c r="B270" i="6"/>
  <c r="E270" i="6"/>
  <c r="F270" i="6" s="1"/>
  <c r="G270" i="6" s="1"/>
  <c r="Q270" i="6"/>
  <c r="E271" i="6"/>
  <c r="F271" i="6" s="1"/>
  <c r="Q271" i="6"/>
  <c r="B272" i="6"/>
  <c r="E272" i="6"/>
  <c r="F272" i="6"/>
  <c r="G272" i="6" s="1"/>
  <c r="K272" i="6" s="1"/>
  <c r="Q272" i="6"/>
  <c r="E273" i="6"/>
  <c r="F273" i="6" s="1"/>
  <c r="G273" i="6" s="1"/>
  <c r="K273" i="6" s="1"/>
  <c r="Q273" i="6"/>
  <c r="E274" i="6"/>
  <c r="F274" i="6" s="1"/>
  <c r="Q274" i="6"/>
  <c r="E275" i="6"/>
  <c r="F275" i="6" s="1"/>
  <c r="P275" i="6" s="1"/>
  <c r="S275" i="6" s="1"/>
  <c r="U275" i="6" s="1"/>
  <c r="Q275" i="6"/>
  <c r="E276" i="6"/>
  <c r="F276" i="6" s="1"/>
  <c r="G276" i="6" s="1"/>
  <c r="Q276" i="6"/>
  <c r="E277" i="6"/>
  <c r="F277" i="6" s="1"/>
  <c r="Q277" i="6"/>
  <c r="E278" i="6"/>
  <c r="F278" i="6"/>
  <c r="G278" i="6" s="1"/>
  <c r="Q278" i="6"/>
  <c r="B279" i="6"/>
  <c r="E279" i="6"/>
  <c r="F279" i="6" s="1"/>
  <c r="G279" i="6" s="1"/>
  <c r="Q279" i="6"/>
  <c r="E280" i="6"/>
  <c r="F280" i="6" s="1"/>
  <c r="G280" i="6" s="1"/>
  <c r="I280" i="6" s="1"/>
  <c r="Q280" i="6"/>
  <c r="E281" i="6"/>
  <c r="F281" i="6"/>
  <c r="G281" i="6" s="1"/>
  <c r="K281" i="6" s="1"/>
  <c r="Q281" i="6"/>
  <c r="E282" i="6"/>
  <c r="F282" i="6" s="1"/>
  <c r="P282" i="6" s="1"/>
  <c r="Q282" i="6"/>
  <c r="E283" i="6"/>
  <c r="F283" i="6"/>
  <c r="Q283" i="6"/>
  <c r="E284" i="6"/>
  <c r="F284" i="6" s="1"/>
  <c r="G284" i="6" s="1"/>
  <c r="Q284" i="6"/>
  <c r="E285" i="6"/>
  <c r="F285" i="6" s="1"/>
  <c r="Q285" i="6"/>
  <c r="E286" i="6"/>
  <c r="F286" i="6"/>
  <c r="G286" i="6" s="1"/>
  <c r="K286" i="6" s="1"/>
  <c r="Q286" i="6"/>
  <c r="E287" i="6"/>
  <c r="F287" i="6"/>
  <c r="P287" i="6" s="1"/>
  <c r="Q287" i="6"/>
  <c r="E288" i="6"/>
  <c r="F288" i="6" s="1"/>
  <c r="G288" i="6" s="1"/>
  <c r="Q288" i="6"/>
  <c r="E289" i="6"/>
  <c r="F289" i="6" s="1"/>
  <c r="G289" i="6" s="1"/>
  <c r="K289" i="6" s="1"/>
  <c r="Q289" i="6"/>
  <c r="E290" i="6"/>
  <c r="F290" i="6" s="1"/>
  <c r="Q290" i="6"/>
  <c r="E291" i="6"/>
  <c r="F291" i="6"/>
  <c r="P291" i="6" s="1"/>
  <c r="S291" i="6" s="1"/>
  <c r="U291" i="6" s="1"/>
  <c r="G291" i="6"/>
  <c r="K291" i="6" s="1"/>
  <c r="Q291" i="6"/>
  <c r="E292" i="6"/>
  <c r="F292" i="6"/>
  <c r="G292" i="6" s="1"/>
  <c r="Q292" i="6"/>
  <c r="E293" i="6"/>
  <c r="F293" i="6"/>
  <c r="Q293" i="6"/>
  <c r="B294" i="6"/>
  <c r="E294" i="6"/>
  <c r="F294" i="6"/>
  <c r="G294" i="6" s="1"/>
  <c r="Q294" i="6"/>
  <c r="E295" i="6"/>
  <c r="F295" i="6"/>
  <c r="P295" i="6" s="1"/>
  <c r="Q295" i="6"/>
  <c r="E296" i="6"/>
  <c r="F296" i="6"/>
  <c r="G296" i="6" s="1"/>
  <c r="Q296" i="6"/>
  <c r="B297" i="6"/>
  <c r="E297" i="6"/>
  <c r="F297" i="6" s="1"/>
  <c r="G297" i="6" s="1"/>
  <c r="K297" i="6" s="1"/>
  <c r="Q297" i="6"/>
  <c r="E298" i="6"/>
  <c r="F298" i="6" s="1"/>
  <c r="Q298" i="6"/>
  <c r="E299" i="6"/>
  <c r="F299" i="6"/>
  <c r="Q299" i="6"/>
  <c r="E300" i="6"/>
  <c r="F300" i="6" s="1"/>
  <c r="G300" i="6" s="1"/>
  <c r="J300" i="6" s="1"/>
  <c r="Q300" i="6"/>
  <c r="E301" i="6"/>
  <c r="F301" i="6" s="1"/>
  <c r="P301" i="6" s="1"/>
  <c r="Q301" i="6"/>
  <c r="B302" i="6"/>
  <c r="E302" i="6"/>
  <c r="F302" i="6"/>
  <c r="G302" i="6" s="1"/>
  <c r="Q302" i="6"/>
  <c r="E303" i="6"/>
  <c r="F303" i="6"/>
  <c r="P303" i="6" s="1"/>
  <c r="Q303" i="6"/>
  <c r="E304" i="6"/>
  <c r="F304" i="6"/>
  <c r="G304" i="6" s="1"/>
  <c r="Q304" i="6"/>
  <c r="E305" i="6"/>
  <c r="F305" i="6"/>
  <c r="G305" i="6" s="1"/>
  <c r="K305" i="6" s="1"/>
  <c r="Q305" i="6"/>
  <c r="E306" i="6"/>
  <c r="F306" i="6" s="1"/>
  <c r="G306" i="6" s="1"/>
  <c r="Q306" i="6"/>
  <c r="E307" i="6"/>
  <c r="F307" i="6"/>
  <c r="P307" i="6" s="1"/>
  <c r="Q307" i="6"/>
  <c r="E308" i="6"/>
  <c r="F308" i="6" s="1"/>
  <c r="G308" i="6" s="1"/>
  <c r="Q308" i="6"/>
  <c r="E309" i="6"/>
  <c r="F309" i="6" s="1"/>
  <c r="G309" i="6" s="1"/>
  <c r="Q309" i="6"/>
  <c r="E310" i="6"/>
  <c r="F310" i="6" s="1"/>
  <c r="G310" i="6" s="1"/>
  <c r="K310" i="6" s="1"/>
  <c r="Q310" i="6"/>
  <c r="E311" i="6"/>
  <c r="F311" i="6"/>
  <c r="Q311" i="6"/>
  <c r="E312" i="6"/>
  <c r="F312" i="6" s="1"/>
  <c r="G312" i="6" s="1"/>
  <c r="K312" i="6" s="1"/>
  <c r="Q312" i="6"/>
  <c r="E313" i="6"/>
  <c r="F313" i="6"/>
  <c r="G313" i="6" s="1"/>
  <c r="Q313" i="6"/>
  <c r="E314" i="6"/>
  <c r="F314" i="6"/>
  <c r="P314" i="6" s="1"/>
  <c r="S314" i="6" s="1"/>
  <c r="U314" i="6" s="1"/>
  <c r="G314" i="6"/>
  <c r="K314" i="6" s="1"/>
  <c r="Q314" i="6"/>
  <c r="E315" i="6"/>
  <c r="F315" i="6"/>
  <c r="P315" i="6" s="1"/>
  <c r="Q315" i="6"/>
  <c r="E316" i="6"/>
  <c r="F316" i="6"/>
  <c r="G316" i="6" s="1"/>
  <c r="Q316" i="6"/>
  <c r="E317" i="6"/>
  <c r="F317" i="6"/>
  <c r="Q317" i="6"/>
  <c r="E318" i="6"/>
  <c r="F318" i="6" s="1"/>
  <c r="G318" i="6" s="1"/>
  <c r="Q318" i="6"/>
  <c r="E319" i="6"/>
  <c r="F319" i="6" s="1"/>
  <c r="Q319" i="6"/>
  <c r="E320" i="6"/>
  <c r="F320" i="6"/>
  <c r="G320" i="6" s="1"/>
  <c r="Q320" i="6"/>
  <c r="E321" i="6"/>
  <c r="F321" i="6"/>
  <c r="G321" i="6" s="1"/>
  <c r="K321" i="6" s="1"/>
  <c r="Q321" i="6"/>
  <c r="E322" i="6"/>
  <c r="F322" i="6" s="1"/>
  <c r="Q322" i="6"/>
  <c r="E323" i="6"/>
  <c r="F323" i="6" s="1"/>
  <c r="Q323" i="6"/>
  <c r="E324" i="6"/>
  <c r="F324" i="6"/>
  <c r="G324" i="6" s="1"/>
  <c r="Q324" i="6"/>
  <c r="E325" i="6"/>
  <c r="F325" i="6"/>
  <c r="P325" i="6" s="1"/>
  <c r="Q325" i="6"/>
  <c r="E326" i="6"/>
  <c r="F326" i="6"/>
  <c r="G326" i="6" s="1"/>
  <c r="Q326" i="6"/>
  <c r="E327" i="6"/>
  <c r="F327" i="6"/>
  <c r="Q327" i="6"/>
  <c r="E328" i="6"/>
  <c r="F328" i="6" s="1"/>
  <c r="G328" i="6" s="1"/>
  <c r="K328" i="6" s="1"/>
  <c r="Q328" i="6"/>
  <c r="B329" i="6"/>
  <c r="E329" i="6"/>
  <c r="F329" i="6" s="1"/>
  <c r="G329" i="6" s="1"/>
  <c r="K329" i="6" s="1"/>
  <c r="Q329" i="6"/>
  <c r="E330" i="6"/>
  <c r="F330" i="6"/>
  <c r="Q330" i="6"/>
  <c r="E331" i="6"/>
  <c r="F331" i="6" s="1"/>
  <c r="P331" i="6" s="1"/>
  <c r="Q331" i="6"/>
  <c r="B332" i="6"/>
  <c r="E332" i="6"/>
  <c r="F332" i="6"/>
  <c r="G332" i="6" s="1"/>
  <c r="K332" i="6" s="1"/>
  <c r="Q332" i="6"/>
  <c r="E333" i="6"/>
  <c r="F333" i="6"/>
  <c r="Q333" i="6"/>
  <c r="E334" i="6"/>
  <c r="F334" i="6" s="1"/>
  <c r="G334" i="6" s="1"/>
  <c r="K334" i="6" s="1"/>
  <c r="Q334" i="6"/>
  <c r="E335" i="6"/>
  <c r="F335" i="6"/>
  <c r="P335" i="6" s="1"/>
  <c r="Q335" i="6"/>
  <c r="E336" i="6"/>
  <c r="F336" i="6"/>
  <c r="G336" i="6" s="1"/>
  <c r="Q336" i="6"/>
  <c r="E337" i="6"/>
  <c r="F337" i="6"/>
  <c r="G337" i="6" s="1"/>
  <c r="Q337" i="6"/>
  <c r="E338" i="6"/>
  <c r="F338" i="6"/>
  <c r="G338" i="6" s="1"/>
  <c r="Q338" i="6"/>
  <c r="E339" i="6"/>
  <c r="F339" i="6"/>
  <c r="P339" i="6" s="1"/>
  <c r="S339" i="6" s="1"/>
  <c r="U339" i="6" s="1"/>
  <c r="G339" i="6"/>
  <c r="Q339" i="6"/>
  <c r="E340" i="6"/>
  <c r="F340" i="6"/>
  <c r="G340" i="6" s="1"/>
  <c r="Q340" i="6"/>
  <c r="E341" i="6"/>
  <c r="F341" i="6"/>
  <c r="G341" i="6" s="1"/>
  <c r="Q341" i="6"/>
  <c r="E342" i="6"/>
  <c r="F342" i="6"/>
  <c r="G342" i="6" s="1"/>
  <c r="K342" i="6" s="1"/>
  <c r="Q342" i="6"/>
  <c r="E343" i="6"/>
  <c r="F343" i="6" s="1"/>
  <c r="Q343" i="6"/>
  <c r="E344" i="6"/>
  <c r="F344" i="6" s="1"/>
  <c r="G344" i="6" s="1"/>
  <c r="Q344" i="6"/>
  <c r="E345" i="6"/>
  <c r="F345" i="6" s="1"/>
  <c r="G345" i="6" s="1"/>
  <c r="Q345" i="6"/>
  <c r="E346" i="6"/>
  <c r="F346" i="6" s="1"/>
  <c r="P346" i="6" s="1"/>
  <c r="Q346" i="6"/>
  <c r="E347" i="6"/>
  <c r="F347" i="6" s="1"/>
  <c r="Q347" i="6"/>
  <c r="E348" i="6"/>
  <c r="F348" i="6" s="1"/>
  <c r="G348" i="6" s="1"/>
  <c r="K348" i="6" s="1"/>
  <c r="Q348" i="6"/>
  <c r="E349" i="6"/>
  <c r="F349" i="6" s="1"/>
  <c r="P349" i="6" s="1"/>
  <c r="Q349" i="6"/>
  <c r="E350" i="6"/>
  <c r="F350" i="6" s="1"/>
  <c r="G350" i="6" s="1"/>
  <c r="K350" i="6" s="1"/>
  <c r="Q350" i="6"/>
  <c r="E351" i="6"/>
  <c r="F351" i="6"/>
  <c r="P351" i="6" s="1"/>
  <c r="G351" i="6"/>
  <c r="K351" i="6" s="1"/>
  <c r="Q351" i="6"/>
  <c r="E352" i="6"/>
  <c r="F352" i="6"/>
  <c r="G352" i="6" s="1"/>
  <c r="K352" i="6" s="1"/>
  <c r="Q352" i="6"/>
  <c r="E353" i="6"/>
  <c r="F353" i="6"/>
  <c r="G353" i="6" s="1"/>
  <c r="K353" i="6" s="1"/>
  <c r="Q353" i="6"/>
  <c r="E354" i="6"/>
  <c r="F354" i="6"/>
  <c r="G354" i="6" s="1"/>
  <c r="K354" i="6" s="1"/>
  <c r="Q354" i="6"/>
  <c r="E355" i="6"/>
  <c r="F355" i="6"/>
  <c r="P355" i="6" s="1"/>
  <c r="Q355" i="6"/>
  <c r="E356" i="6"/>
  <c r="F356" i="6"/>
  <c r="G356" i="6" s="1"/>
  <c r="Q356" i="6"/>
  <c r="E357" i="6"/>
  <c r="F357" i="6"/>
  <c r="G357" i="6" s="1"/>
  <c r="Q357" i="6"/>
  <c r="E358" i="6"/>
  <c r="F358" i="6"/>
  <c r="G358" i="6" s="1"/>
  <c r="K358" i="6" s="1"/>
  <c r="Q358" i="6"/>
  <c r="E359" i="6"/>
  <c r="F359" i="6" s="1"/>
  <c r="Q359" i="6"/>
  <c r="E360" i="6"/>
  <c r="F360" i="6" s="1"/>
  <c r="G360" i="6" s="1"/>
  <c r="K360" i="6" s="1"/>
  <c r="Q360" i="6"/>
  <c r="E361" i="6"/>
  <c r="F361" i="6" s="1"/>
  <c r="G361" i="6" s="1"/>
  <c r="Q361" i="6"/>
  <c r="E362" i="6"/>
  <c r="F362" i="6" s="1"/>
  <c r="P362" i="6" s="1"/>
  <c r="Q362" i="6"/>
  <c r="E363" i="6"/>
  <c r="F363" i="6" s="1"/>
  <c r="Q363" i="6"/>
  <c r="E364" i="6"/>
  <c r="F364" i="6"/>
  <c r="G364" i="6" s="1"/>
  <c r="Q364" i="6"/>
  <c r="E365" i="6"/>
  <c r="F365" i="6"/>
  <c r="P365" i="6" s="1"/>
  <c r="Q365" i="6"/>
  <c r="E366" i="6"/>
  <c r="F366" i="6"/>
  <c r="G366" i="6" s="1"/>
  <c r="K366" i="6" s="1"/>
  <c r="Q366" i="6"/>
  <c r="E367" i="6"/>
  <c r="F367" i="6" s="1"/>
  <c r="G367" i="6" s="1"/>
  <c r="K367" i="6" s="1"/>
  <c r="Q367" i="6"/>
  <c r="E368" i="6"/>
  <c r="F368" i="6" s="1"/>
  <c r="G368" i="6" s="1"/>
  <c r="K368" i="6" s="1"/>
  <c r="Q368" i="6"/>
  <c r="E369" i="6"/>
  <c r="F369" i="6" s="1"/>
  <c r="G369" i="6" s="1"/>
  <c r="Q369" i="6"/>
  <c r="E370" i="6"/>
  <c r="F370" i="6" s="1"/>
  <c r="G370" i="6" s="1"/>
  <c r="Q370" i="6"/>
  <c r="E371" i="6"/>
  <c r="F371" i="6" s="1"/>
  <c r="Q371" i="6"/>
  <c r="E372" i="6"/>
  <c r="F372" i="6"/>
  <c r="G372" i="6" s="1"/>
  <c r="K372" i="6" s="1"/>
  <c r="Q372" i="6"/>
  <c r="E373" i="6"/>
  <c r="F373" i="6"/>
  <c r="G373" i="6" s="1"/>
  <c r="Q373" i="6"/>
  <c r="E374" i="6"/>
  <c r="F374" i="6"/>
  <c r="G374" i="6" s="1"/>
  <c r="K374" i="6"/>
  <c r="Q374" i="6"/>
  <c r="E375" i="6"/>
  <c r="F375" i="6" s="1"/>
  <c r="Q375" i="6"/>
  <c r="E376" i="6"/>
  <c r="F376" i="6" s="1"/>
  <c r="G376" i="6" s="1"/>
  <c r="Q376" i="6"/>
  <c r="E377" i="6"/>
  <c r="F377" i="6" s="1"/>
  <c r="G377" i="6" s="1"/>
  <c r="K377" i="6" s="1"/>
  <c r="Q377" i="6"/>
  <c r="E378" i="6"/>
  <c r="F378" i="6" s="1"/>
  <c r="P378" i="6" s="1"/>
  <c r="Q378" i="6"/>
  <c r="E379" i="6"/>
  <c r="F379" i="6" s="1"/>
  <c r="P379" i="6" s="1"/>
  <c r="Q379" i="6"/>
  <c r="E380" i="6"/>
  <c r="F380" i="6"/>
  <c r="G380" i="6" s="1"/>
  <c r="Q380" i="6"/>
  <c r="E381" i="6"/>
  <c r="F381" i="6"/>
  <c r="P381" i="6" s="1"/>
  <c r="Q381" i="6"/>
  <c r="E382" i="6"/>
  <c r="F382" i="6"/>
  <c r="G382" i="6" s="1"/>
  <c r="K382" i="6" s="1"/>
  <c r="Q382" i="6"/>
  <c r="E383" i="6"/>
  <c r="F383" i="6" s="1"/>
  <c r="Q383" i="6"/>
  <c r="E384" i="6"/>
  <c r="F384" i="6" s="1"/>
  <c r="G384" i="6"/>
  <c r="K384" i="6" s="1"/>
  <c r="Q384" i="6"/>
  <c r="E385" i="6"/>
  <c r="F385" i="6" s="1"/>
  <c r="G385" i="6" s="1"/>
  <c r="Q385" i="6"/>
  <c r="E386" i="6"/>
  <c r="F386" i="6" s="1"/>
  <c r="G386" i="6" s="1"/>
  <c r="Q386" i="6"/>
  <c r="E387" i="6"/>
  <c r="F387" i="6" s="1"/>
  <c r="Q387" i="6"/>
  <c r="E388" i="6"/>
  <c r="F388" i="6" s="1"/>
  <c r="G388" i="6" s="1"/>
  <c r="K388" i="6" s="1"/>
  <c r="Q388" i="6"/>
  <c r="E389" i="6"/>
  <c r="F389" i="6" s="1"/>
  <c r="G389" i="6" s="1"/>
  <c r="K389" i="6" s="1"/>
  <c r="Q389" i="6"/>
  <c r="E390" i="6"/>
  <c r="F390" i="6" s="1"/>
  <c r="G390" i="6" s="1"/>
  <c r="K390" i="6" s="1"/>
  <c r="Q390" i="6"/>
  <c r="E391" i="6"/>
  <c r="F391" i="6"/>
  <c r="P391" i="6" s="1"/>
  <c r="S391" i="6" s="1"/>
  <c r="U391" i="6" s="1"/>
  <c r="G391" i="6"/>
  <c r="K391" i="6" s="1"/>
  <c r="Q391" i="6"/>
  <c r="E392" i="6"/>
  <c r="F392" i="6"/>
  <c r="Q392" i="6"/>
  <c r="E393" i="6"/>
  <c r="F393" i="6" s="1"/>
  <c r="P393" i="6" s="1"/>
  <c r="Q393" i="6"/>
  <c r="E394" i="6"/>
  <c r="F394" i="6"/>
  <c r="G394" i="6" s="1"/>
  <c r="K394" i="6" s="1"/>
  <c r="Q394" i="6"/>
  <c r="E395" i="6"/>
  <c r="F395" i="6"/>
  <c r="P395" i="6" s="1"/>
  <c r="G395" i="6"/>
  <c r="Q395" i="6"/>
  <c r="E396" i="6"/>
  <c r="F396" i="6" s="1"/>
  <c r="G396" i="6" s="1"/>
  <c r="Q396" i="6"/>
  <c r="E397" i="6"/>
  <c r="F397" i="6" s="1"/>
  <c r="G397" i="6" s="1"/>
  <c r="Q397" i="6"/>
  <c r="E398" i="6"/>
  <c r="F398" i="6" s="1"/>
  <c r="G398" i="6" s="1"/>
  <c r="K398" i="6" s="1"/>
  <c r="Q398" i="6"/>
  <c r="E399" i="6"/>
  <c r="F399" i="6"/>
  <c r="Q399" i="6"/>
  <c r="E400" i="6"/>
  <c r="F400" i="6"/>
  <c r="Q400" i="6"/>
  <c r="E401" i="6"/>
  <c r="F401" i="6" s="1"/>
  <c r="P401" i="6" s="1"/>
  <c r="Q401" i="6"/>
  <c r="E402" i="6"/>
  <c r="F402" i="6"/>
  <c r="P402" i="6" s="1"/>
  <c r="Q402" i="6"/>
  <c r="E403" i="6"/>
  <c r="F403" i="6"/>
  <c r="Q403" i="6"/>
  <c r="E404" i="6"/>
  <c r="F404" i="6" s="1"/>
  <c r="G404" i="6" s="1"/>
  <c r="Q404" i="6"/>
  <c r="E405" i="6"/>
  <c r="F405" i="6" s="1"/>
  <c r="G405" i="6" s="1"/>
  <c r="Q405" i="6"/>
  <c r="E406" i="6"/>
  <c r="F406" i="6" s="1"/>
  <c r="G406" i="6" s="1"/>
  <c r="Q406" i="6"/>
  <c r="E407" i="6"/>
  <c r="F407" i="6"/>
  <c r="P407" i="6" s="1"/>
  <c r="S407" i="6" s="1"/>
  <c r="U407" i="6" s="1"/>
  <c r="G407" i="6"/>
  <c r="K407" i="6" s="1"/>
  <c r="Q407" i="6"/>
  <c r="E408" i="6"/>
  <c r="F408" i="6"/>
  <c r="Q408" i="6"/>
  <c r="E409" i="6"/>
  <c r="F409" i="6" s="1"/>
  <c r="Q409" i="6"/>
  <c r="E410" i="6"/>
  <c r="F410" i="6"/>
  <c r="P410" i="6" s="1"/>
  <c r="Q410" i="6"/>
  <c r="E411" i="6"/>
  <c r="F411" i="6"/>
  <c r="G411" i="6" s="1"/>
  <c r="Q411" i="6"/>
  <c r="E412" i="6"/>
  <c r="F412" i="6"/>
  <c r="G412" i="6" s="1"/>
  <c r="K412" i="6" s="1"/>
  <c r="Q412" i="6"/>
  <c r="E413" i="6"/>
  <c r="F413" i="6"/>
  <c r="P413" i="6" s="1"/>
  <c r="Q413" i="6"/>
  <c r="E414" i="6"/>
  <c r="F414" i="6"/>
  <c r="G414" i="6" s="1"/>
  <c r="K414" i="6" s="1"/>
  <c r="Q414" i="6"/>
  <c r="E415" i="6"/>
  <c r="F415" i="6" s="1"/>
  <c r="G415" i="6" s="1"/>
  <c r="K415" i="6" s="1"/>
  <c r="Q415" i="6"/>
  <c r="E416" i="6"/>
  <c r="F416" i="6" s="1"/>
  <c r="Q416" i="6"/>
  <c r="E417" i="6"/>
  <c r="F417" i="6"/>
  <c r="P417" i="6" s="1"/>
  <c r="Q417" i="6"/>
  <c r="E418" i="6"/>
  <c r="F418" i="6" s="1"/>
  <c r="P418" i="6" s="1"/>
  <c r="Q418" i="6"/>
  <c r="E419" i="6"/>
  <c r="F419" i="6" s="1"/>
  <c r="G419" i="6" s="1"/>
  <c r="P419" i="6"/>
  <c r="V419" i="6" s="1"/>
  <c r="Q419" i="6"/>
  <c r="E420" i="6"/>
  <c r="F420" i="6"/>
  <c r="G420" i="6" s="1"/>
  <c r="Q420" i="6"/>
  <c r="E421" i="6"/>
  <c r="F421" i="6"/>
  <c r="G421" i="6" s="1"/>
  <c r="Q421" i="6"/>
  <c r="E422" i="6"/>
  <c r="F422" i="6"/>
  <c r="G422" i="6" s="1"/>
  <c r="K422" i="6" s="1"/>
  <c r="Q422" i="6"/>
  <c r="E423" i="6"/>
  <c r="F423" i="6" s="1"/>
  <c r="Q423" i="6"/>
  <c r="E424" i="6"/>
  <c r="F424" i="6" s="1"/>
  <c r="Q424" i="6"/>
  <c r="E425" i="6"/>
  <c r="F425" i="6"/>
  <c r="Q425" i="6"/>
  <c r="E426" i="6"/>
  <c r="F426" i="6" s="1"/>
  <c r="G426" i="6" s="1"/>
  <c r="Q426" i="6"/>
  <c r="E427" i="6"/>
  <c r="F427" i="6" s="1"/>
  <c r="Q427" i="6"/>
  <c r="E428" i="6"/>
  <c r="F428" i="6"/>
  <c r="G428" i="6" s="1"/>
  <c r="Q428" i="6"/>
  <c r="E429" i="6"/>
  <c r="F429" i="6"/>
  <c r="G429" i="6" s="1"/>
  <c r="Q429" i="6"/>
  <c r="E430" i="6"/>
  <c r="F430" i="6"/>
  <c r="G430" i="6" s="1"/>
  <c r="K430" i="6" s="1"/>
  <c r="Q430" i="6"/>
  <c r="E431" i="6"/>
  <c r="F431" i="6" s="1"/>
  <c r="Q431" i="6"/>
  <c r="E432" i="6"/>
  <c r="F432" i="6" s="1"/>
  <c r="Q432" i="6"/>
  <c r="E433" i="6"/>
  <c r="F433" i="6"/>
  <c r="Q433" i="6"/>
  <c r="E434" i="6"/>
  <c r="F434" i="6" s="1"/>
  <c r="P434" i="6"/>
  <c r="Q434" i="6"/>
  <c r="E435" i="6"/>
  <c r="F435" i="6" s="1"/>
  <c r="Q435" i="6"/>
  <c r="E436" i="6"/>
  <c r="F436" i="6"/>
  <c r="G436" i="6" s="1"/>
  <c r="K436" i="6" s="1"/>
  <c r="Q436" i="6"/>
  <c r="E437" i="6"/>
  <c r="F437" i="6"/>
  <c r="G437" i="6" s="1"/>
  <c r="K437" i="6" s="1"/>
  <c r="Q437" i="6"/>
  <c r="E438" i="6"/>
  <c r="F438" i="6"/>
  <c r="G438" i="6" s="1"/>
  <c r="K438" i="6" s="1"/>
  <c r="Q438" i="6"/>
  <c r="E439" i="6"/>
  <c r="F439" i="6" s="1"/>
  <c r="G439" i="6" s="1"/>
  <c r="Q439" i="6"/>
  <c r="E440" i="6"/>
  <c r="F440" i="6" s="1"/>
  <c r="Q440" i="6"/>
  <c r="E441" i="6"/>
  <c r="F441" i="6"/>
  <c r="Q441" i="6"/>
  <c r="E442" i="6"/>
  <c r="F442" i="6" s="1"/>
  <c r="P442" i="6" s="1"/>
  <c r="Q442" i="6"/>
  <c r="E443" i="6"/>
  <c r="F443" i="6" s="1"/>
  <c r="G443" i="6" s="1"/>
  <c r="P443" i="6"/>
  <c r="S443" i="6" s="1"/>
  <c r="U443" i="6" s="1"/>
  <c r="Q443" i="6"/>
  <c r="E444" i="6"/>
  <c r="F444" i="6"/>
  <c r="G444" i="6" s="1"/>
  <c r="Q444" i="6"/>
  <c r="E445" i="6"/>
  <c r="F445" i="6"/>
  <c r="P445" i="6" s="1"/>
  <c r="Q445" i="6"/>
  <c r="E446" i="6"/>
  <c r="F446" i="6"/>
  <c r="G446" i="6" s="1"/>
  <c r="K446" i="6" s="1"/>
  <c r="Q446" i="6"/>
  <c r="E447" i="6"/>
  <c r="F447" i="6" s="1"/>
  <c r="Q447" i="6"/>
  <c r="E448" i="6"/>
  <c r="F448" i="6" s="1"/>
  <c r="Q448" i="6"/>
  <c r="E449" i="6"/>
  <c r="F449" i="6"/>
  <c r="Q449" i="6"/>
  <c r="E450" i="6"/>
  <c r="F450" i="6" s="1"/>
  <c r="P450" i="6" s="1"/>
  <c r="Q450" i="6"/>
  <c r="E451" i="6"/>
  <c r="F451" i="6" s="1"/>
  <c r="Q451" i="6"/>
  <c r="E452" i="6"/>
  <c r="F452" i="6"/>
  <c r="G452" i="6" s="1"/>
  <c r="Q452" i="6"/>
  <c r="E453" i="6"/>
  <c r="F453" i="6"/>
  <c r="G453" i="6" s="1"/>
  <c r="K453" i="6" s="1"/>
  <c r="Q453" i="6"/>
  <c r="E454" i="6"/>
  <c r="F454" i="6"/>
  <c r="G454" i="6" s="1"/>
  <c r="K454" i="6" s="1"/>
  <c r="Q454" i="6"/>
  <c r="E455" i="6"/>
  <c r="F455" i="6" s="1"/>
  <c r="Q455" i="6"/>
  <c r="E456" i="6"/>
  <c r="F456" i="6" s="1"/>
  <c r="Q456" i="6"/>
  <c r="F9" i="2"/>
  <c r="G9" i="2"/>
  <c r="D11" i="2"/>
  <c r="U43" i="2" s="1"/>
  <c r="D12" i="2"/>
  <c r="P196" i="2" s="1"/>
  <c r="R196" i="2" s="1"/>
  <c r="D13" i="2"/>
  <c r="D14" i="2"/>
  <c r="C17" i="2"/>
  <c r="E21" i="2"/>
  <c r="F21" i="2"/>
  <c r="G21" i="2"/>
  <c r="N21" i="2"/>
  <c r="Q21" i="2"/>
  <c r="E22" i="2"/>
  <c r="F22" i="2"/>
  <c r="Q22" i="2"/>
  <c r="E23" i="2"/>
  <c r="F23" i="2"/>
  <c r="Q23" i="2"/>
  <c r="E24" i="2"/>
  <c r="F24" i="2"/>
  <c r="G24" i="2"/>
  <c r="N24" i="2"/>
  <c r="Q24" i="2"/>
  <c r="E25" i="2"/>
  <c r="F25" i="2"/>
  <c r="G25" i="2"/>
  <c r="Q25" i="2"/>
  <c r="E26" i="2"/>
  <c r="F26" i="2"/>
  <c r="G26" i="2"/>
  <c r="Q26" i="2"/>
  <c r="E27" i="2"/>
  <c r="F27" i="2"/>
  <c r="Q27" i="2"/>
  <c r="E28" i="2"/>
  <c r="F28" i="2"/>
  <c r="G28" i="2"/>
  <c r="N28" i="2"/>
  <c r="Q28" i="2"/>
  <c r="E29" i="2"/>
  <c r="F29" i="2"/>
  <c r="G29" i="2"/>
  <c r="Q29" i="2"/>
  <c r="E30" i="2"/>
  <c r="F30" i="2"/>
  <c r="G30" i="2"/>
  <c r="N30" i="2"/>
  <c r="Q30" i="2"/>
  <c r="E31" i="2"/>
  <c r="F31" i="2"/>
  <c r="Q31" i="2"/>
  <c r="E32" i="2"/>
  <c r="F32" i="2"/>
  <c r="G32" i="2"/>
  <c r="N32" i="2"/>
  <c r="Q32" i="2"/>
  <c r="E33" i="2"/>
  <c r="F33" i="2"/>
  <c r="G33" i="2"/>
  <c r="Q33" i="2"/>
  <c r="E34" i="2"/>
  <c r="F34" i="2"/>
  <c r="G34" i="2"/>
  <c r="N34" i="2"/>
  <c r="Q34" i="2"/>
  <c r="E35" i="2"/>
  <c r="F35" i="2"/>
  <c r="Q35" i="2"/>
  <c r="E36" i="2"/>
  <c r="F36" i="2"/>
  <c r="G36" i="2"/>
  <c r="N36" i="2"/>
  <c r="Q36" i="2"/>
  <c r="E37" i="2"/>
  <c r="F37" i="2"/>
  <c r="G37" i="2"/>
  <c r="Q37" i="2"/>
  <c r="E38" i="2"/>
  <c r="F38" i="2"/>
  <c r="G38" i="2"/>
  <c r="N38" i="2"/>
  <c r="Q38" i="2"/>
  <c r="E39" i="2"/>
  <c r="F39" i="2"/>
  <c r="Q39" i="2"/>
  <c r="E40" i="2"/>
  <c r="F40" i="2"/>
  <c r="G40" i="2"/>
  <c r="N40" i="2"/>
  <c r="Q40" i="2"/>
  <c r="E41" i="2"/>
  <c r="F41" i="2"/>
  <c r="G41" i="2"/>
  <c r="Q41" i="2"/>
  <c r="E42" i="2"/>
  <c r="F42" i="2"/>
  <c r="G42" i="2"/>
  <c r="N42" i="2"/>
  <c r="Q42" i="2"/>
  <c r="E43" i="2"/>
  <c r="F43" i="2"/>
  <c r="Q43" i="2"/>
  <c r="E44" i="2"/>
  <c r="F44" i="2"/>
  <c r="G44" i="2"/>
  <c r="N44" i="2"/>
  <c r="Q44" i="2"/>
  <c r="E45" i="2"/>
  <c r="F45" i="2"/>
  <c r="G45" i="2"/>
  <c r="Q45" i="2"/>
  <c r="E46" i="2"/>
  <c r="F46" i="2"/>
  <c r="Q46" i="2"/>
  <c r="E47" i="2"/>
  <c r="F47" i="2"/>
  <c r="G47" i="2"/>
  <c r="N47" i="2"/>
  <c r="Q47" i="2"/>
  <c r="E48" i="2"/>
  <c r="F48" i="2"/>
  <c r="N48" i="2"/>
  <c r="G48" i="2"/>
  <c r="Q48" i="2"/>
  <c r="E49" i="2"/>
  <c r="F49" i="2"/>
  <c r="Q49" i="2"/>
  <c r="E50" i="2"/>
  <c r="F50" i="2"/>
  <c r="Q50" i="2"/>
  <c r="E51" i="2"/>
  <c r="F51" i="2"/>
  <c r="G51" i="2"/>
  <c r="N51" i="2"/>
  <c r="Q51" i="2"/>
  <c r="E52" i="2"/>
  <c r="F52" i="2"/>
  <c r="G52" i="2"/>
  <c r="Q52" i="2"/>
  <c r="E53" i="2"/>
  <c r="F53" i="2"/>
  <c r="G53" i="2"/>
  <c r="Q53" i="2"/>
  <c r="E54" i="2"/>
  <c r="F54" i="2"/>
  <c r="Q54" i="2"/>
  <c r="E55" i="2"/>
  <c r="F55" i="2"/>
  <c r="G55" i="2"/>
  <c r="N55" i="2"/>
  <c r="Q55" i="2"/>
  <c r="E56" i="2"/>
  <c r="F56" i="2"/>
  <c r="N56" i="2"/>
  <c r="G56" i="2"/>
  <c r="Q56" i="2"/>
  <c r="E57" i="2"/>
  <c r="F57" i="2"/>
  <c r="Q57" i="2"/>
  <c r="E58" i="2"/>
  <c r="F58" i="2"/>
  <c r="G58" i="2"/>
  <c r="Q58" i="2"/>
  <c r="E59" i="2"/>
  <c r="F59" i="2"/>
  <c r="Q59" i="2"/>
  <c r="E60" i="2"/>
  <c r="F60" i="2"/>
  <c r="G60" i="2"/>
  <c r="N60" i="2"/>
  <c r="Q60" i="2"/>
  <c r="E61" i="2"/>
  <c r="F61" i="2"/>
  <c r="N61" i="2"/>
  <c r="G61" i="2"/>
  <c r="Q61" i="2"/>
  <c r="E62" i="2"/>
  <c r="F62" i="2"/>
  <c r="Q62" i="2"/>
  <c r="E63" i="2"/>
  <c r="F63" i="2"/>
  <c r="Q63" i="2"/>
  <c r="E64" i="2"/>
  <c r="F64" i="2"/>
  <c r="G64" i="2"/>
  <c r="N64" i="2"/>
  <c r="Q64" i="2"/>
  <c r="E65" i="2"/>
  <c r="F65" i="2"/>
  <c r="G65" i="2"/>
  <c r="Q65" i="2"/>
  <c r="E66" i="2"/>
  <c r="F66" i="2"/>
  <c r="Q66" i="2"/>
  <c r="E67" i="2"/>
  <c r="F67" i="2"/>
  <c r="Q67" i="2"/>
  <c r="E68" i="2"/>
  <c r="F68" i="2"/>
  <c r="G68" i="2"/>
  <c r="J68" i="2"/>
  <c r="Q68" i="2"/>
  <c r="E69" i="2"/>
  <c r="F69" i="2"/>
  <c r="J69" i="2"/>
  <c r="G69" i="2"/>
  <c r="Q69" i="2"/>
  <c r="E70" i="2"/>
  <c r="F70" i="2"/>
  <c r="Q70" i="2"/>
  <c r="E71" i="2"/>
  <c r="F71" i="2"/>
  <c r="Q71" i="2"/>
  <c r="E72" i="2"/>
  <c r="F72" i="2"/>
  <c r="G72" i="2"/>
  <c r="I72" i="2"/>
  <c r="Q72" i="2"/>
  <c r="E73" i="2"/>
  <c r="F73" i="2"/>
  <c r="G73" i="2"/>
  <c r="Q73" i="2"/>
  <c r="E74" i="2"/>
  <c r="F74" i="2"/>
  <c r="Q74" i="2"/>
  <c r="E75" i="2"/>
  <c r="F75" i="2"/>
  <c r="Q75" i="2"/>
  <c r="E76" i="2"/>
  <c r="F76" i="2"/>
  <c r="G76" i="2"/>
  <c r="I76" i="2"/>
  <c r="Q76" i="2"/>
  <c r="E77" i="2"/>
  <c r="F77" i="2"/>
  <c r="I77" i="2"/>
  <c r="G77" i="2"/>
  <c r="Q77" i="2"/>
  <c r="E78" i="2"/>
  <c r="F78" i="2"/>
  <c r="Q78" i="2"/>
  <c r="E79" i="2"/>
  <c r="F79" i="2"/>
  <c r="G79" i="2"/>
  <c r="I79" i="2"/>
  <c r="Q79" i="2"/>
  <c r="E80" i="2"/>
  <c r="F80" i="2"/>
  <c r="G80" i="2"/>
  <c r="I80" i="2"/>
  <c r="Q80" i="2"/>
  <c r="E81" i="2"/>
  <c r="F81" i="2"/>
  <c r="Q81" i="2"/>
  <c r="E82" i="2"/>
  <c r="F82" i="2"/>
  <c r="Q82" i="2"/>
  <c r="E83" i="2"/>
  <c r="F83" i="2"/>
  <c r="Q83" i="2"/>
  <c r="E84" i="2"/>
  <c r="F84" i="2"/>
  <c r="G84" i="2"/>
  <c r="I84" i="2"/>
  <c r="Q84" i="2"/>
  <c r="E85" i="2"/>
  <c r="F85" i="2"/>
  <c r="I85" i="2"/>
  <c r="G85" i="2"/>
  <c r="Q85" i="2"/>
  <c r="E86" i="2"/>
  <c r="F86" i="2"/>
  <c r="Q86" i="2"/>
  <c r="E87" i="2"/>
  <c r="F87" i="2"/>
  <c r="G87" i="2"/>
  <c r="I87" i="2"/>
  <c r="Q87" i="2"/>
  <c r="E88" i="2"/>
  <c r="F88" i="2"/>
  <c r="G88" i="2"/>
  <c r="I88" i="2"/>
  <c r="Q88" i="2"/>
  <c r="E89" i="2"/>
  <c r="F89" i="2"/>
  <c r="Q89" i="2"/>
  <c r="E90" i="2"/>
  <c r="F90" i="2"/>
  <c r="Q90" i="2"/>
  <c r="E91" i="2"/>
  <c r="F91" i="2"/>
  <c r="Q91" i="2"/>
  <c r="E92" i="2"/>
  <c r="F92" i="2"/>
  <c r="G92" i="2"/>
  <c r="I92" i="2"/>
  <c r="Q92" i="2"/>
  <c r="E93" i="2"/>
  <c r="F93" i="2"/>
  <c r="I93" i="2"/>
  <c r="G93" i="2"/>
  <c r="Q93" i="2"/>
  <c r="E94" i="2"/>
  <c r="F94" i="2"/>
  <c r="Q94" i="2"/>
  <c r="E95" i="2"/>
  <c r="F95" i="2"/>
  <c r="G95" i="2"/>
  <c r="N95" i="2"/>
  <c r="Q95" i="2"/>
  <c r="E96" i="2"/>
  <c r="F96" i="2"/>
  <c r="G96" i="2"/>
  <c r="N96" i="2"/>
  <c r="Q96" i="2"/>
  <c r="E97" i="2"/>
  <c r="F97" i="2"/>
  <c r="Q97" i="2"/>
  <c r="E98" i="2"/>
  <c r="F98" i="2"/>
  <c r="Q98" i="2"/>
  <c r="E99" i="2"/>
  <c r="F99" i="2"/>
  <c r="Q99" i="2"/>
  <c r="E100" i="2"/>
  <c r="F100" i="2"/>
  <c r="G100" i="2"/>
  <c r="I100" i="2"/>
  <c r="Q100" i="2"/>
  <c r="E101" i="2"/>
  <c r="F101" i="2"/>
  <c r="J101" i="2"/>
  <c r="G101" i="2"/>
  <c r="Q101" i="2"/>
  <c r="E102" i="2"/>
  <c r="F102" i="2"/>
  <c r="Q102" i="2"/>
  <c r="E103" i="2"/>
  <c r="F103" i="2"/>
  <c r="G103" i="2"/>
  <c r="Q103" i="2"/>
  <c r="E104" i="2"/>
  <c r="F104" i="2"/>
  <c r="G104" i="2"/>
  <c r="I104" i="2"/>
  <c r="Q104" i="2"/>
  <c r="E105" i="2"/>
  <c r="F105" i="2"/>
  <c r="Q105" i="2"/>
  <c r="E106" i="2"/>
  <c r="F106" i="2"/>
  <c r="Q106" i="2"/>
  <c r="E107" i="2"/>
  <c r="F107" i="2"/>
  <c r="Q107" i="2"/>
  <c r="E108" i="2"/>
  <c r="F108" i="2"/>
  <c r="G108" i="2"/>
  <c r="N108" i="2"/>
  <c r="Q108" i="2"/>
  <c r="E109" i="2"/>
  <c r="F109" i="2"/>
  <c r="J109" i="2"/>
  <c r="G109" i="2"/>
  <c r="Q109" i="2"/>
  <c r="E110" i="2"/>
  <c r="F110" i="2"/>
  <c r="Q110" i="2"/>
  <c r="E111" i="2"/>
  <c r="F111" i="2"/>
  <c r="G111" i="2"/>
  <c r="I111" i="2"/>
  <c r="Q111" i="2"/>
  <c r="E112" i="2"/>
  <c r="F112" i="2"/>
  <c r="G112" i="2"/>
  <c r="J112" i="2"/>
  <c r="Q112" i="2"/>
  <c r="E113" i="2"/>
  <c r="F113" i="2"/>
  <c r="Q113" i="2"/>
  <c r="E114" i="2"/>
  <c r="F114" i="2"/>
  <c r="Q114" i="2"/>
  <c r="E115" i="2"/>
  <c r="F115" i="2"/>
  <c r="Q115" i="2"/>
  <c r="E116" i="2"/>
  <c r="F116" i="2"/>
  <c r="G116" i="2"/>
  <c r="J116" i="2"/>
  <c r="Q116" i="2"/>
  <c r="E117" i="2"/>
  <c r="F117" i="2"/>
  <c r="I117" i="2"/>
  <c r="G117" i="2"/>
  <c r="Q117" i="2"/>
  <c r="E118" i="2"/>
  <c r="F118" i="2"/>
  <c r="Q118" i="2"/>
  <c r="E119" i="2"/>
  <c r="F119" i="2"/>
  <c r="G119" i="2"/>
  <c r="Q119" i="2"/>
  <c r="E120" i="2"/>
  <c r="F120" i="2"/>
  <c r="G120" i="2"/>
  <c r="N120" i="2"/>
  <c r="Q120" i="2"/>
  <c r="E121" i="2"/>
  <c r="F121" i="2"/>
  <c r="Q121" i="2"/>
  <c r="E122" i="2"/>
  <c r="F122" i="2"/>
  <c r="Q122" i="2"/>
  <c r="E123" i="2"/>
  <c r="F123" i="2"/>
  <c r="Q123" i="2"/>
  <c r="E124" i="2"/>
  <c r="F124" i="2"/>
  <c r="G124" i="2"/>
  <c r="J124" i="2"/>
  <c r="Q124" i="2"/>
  <c r="E125" i="2"/>
  <c r="F125" i="2"/>
  <c r="I125" i="2"/>
  <c r="G125" i="2"/>
  <c r="Q125" i="2"/>
  <c r="E126" i="2"/>
  <c r="F126" i="2"/>
  <c r="Q126" i="2"/>
  <c r="E127" i="2"/>
  <c r="F127" i="2"/>
  <c r="G127" i="2"/>
  <c r="J127" i="2"/>
  <c r="Q127" i="2"/>
  <c r="E128" i="2"/>
  <c r="F128" i="2"/>
  <c r="G128" i="2"/>
  <c r="I128" i="2"/>
  <c r="Q128" i="2"/>
  <c r="E129" i="2"/>
  <c r="F129" i="2"/>
  <c r="Q129" i="2"/>
  <c r="E130" i="2"/>
  <c r="F130" i="2"/>
  <c r="Q130" i="2"/>
  <c r="E131" i="2"/>
  <c r="F131" i="2"/>
  <c r="Q131" i="2"/>
  <c r="E132" i="2"/>
  <c r="F132" i="2"/>
  <c r="G132" i="2"/>
  <c r="J132" i="2"/>
  <c r="Q132" i="2"/>
  <c r="E133" i="2"/>
  <c r="F133" i="2"/>
  <c r="J133" i="2"/>
  <c r="G133" i="2"/>
  <c r="Q133" i="2"/>
  <c r="E134" i="2"/>
  <c r="F134" i="2"/>
  <c r="Q134" i="2"/>
  <c r="E135" i="2"/>
  <c r="F135" i="2"/>
  <c r="Q135" i="2"/>
  <c r="E136" i="2"/>
  <c r="F136" i="2"/>
  <c r="G136" i="2"/>
  <c r="J136" i="2"/>
  <c r="Q136" i="2"/>
  <c r="E137" i="2"/>
  <c r="F137" i="2"/>
  <c r="Q137" i="2"/>
  <c r="E138" i="2"/>
  <c r="F138" i="2"/>
  <c r="Q138" i="2"/>
  <c r="E139" i="2"/>
  <c r="F139" i="2"/>
  <c r="Q139" i="2"/>
  <c r="E140" i="2"/>
  <c r="F140" i="2"/>
  <c r="G140" i="2"/>
  <c r="J140" i="2"/>
  <c r="Q140" i="2"/>
  <c r="E141" i="2"/>
  <c r="F141" i="2"/>
  <c r="J141" i="2"/>
  <c r="G141" i="2"/>
  <c r="Q141" i="2"/>
  <c r="E142" i="2"/>
  <c r="F142" i="2"/>
  <c r="Q142" i="2"/>
  <c r="E143" i="2"/>
  <c r="F143" i="2"/>
  <c r="G143" i="2"/>
  <c r="J143" i="2"/>
  <c r="Q143" i="2"/>
  <c r="E144" i="2"/>
  <c r="F144" i="2"/>
  <c r="G144" i="2"/>
  <c r="I144" i="2"/>
  <c r="Q144" i="2"/>
  <c r="E145" i="2"/>
  <c r="F145" i="2"/>
  <c r="Q145" i="2"/>
  <c r="E146" i="2"/>
  <c r="F146" i="2"/>
  <c r="Q146" i="2"/>
  <c r="E147" i="2"/>
  <c r="F147" i="2"/>
  <c r="Q147" i="2"/>
  <c r="E148" i="2"/>
  <c r="F148" i="2"/>
  <c r="G148" i="2"/>
  <c r="J148" i="2"/>
  <c r="Q148" i="2"/>
  <c r="E149" i="2"/>
  <c r="F149" i="2"/>
  <c r="J149" i="2"/>
  <c r="G149" i="2"/>
  <c r="Q149" i="2"/>
  <c r="E150" i="2"/>
  <c r="F150" i="2"/>
  <c r="Q150" i="2"/>
  <c r="E151" i="2"/>
  <c r="F151" i="2"/>
  <c r="G151" i="2"/>
  <c r="J151" i="2"/>
  <c r="Q151" i="2"/>
  <c r="E152" i="2"/>
  <c r="F152" i="2"/>
  <c r="G152" i="2"/>
  <c r="J152" i="2"/>
  <c r="Q152" i="2"/>
  <c r="E153" i="2"/>
  <c r="F153" i="2"/>
  <c r="Q153" i="2"/>
  <c r="E154" i="2"/>
  <c r="F154" i="2"/>
  <c r="Q154" i="2"/>
  <c r="E155" i="2"/>
  <c r="F155" i="2"/>
  <c r="Q155" i="2"/>
  <c r="E156" i="2"/>
  <c r="F156" i="2"/>
  <c r="G156" i="2"/>
  <c r="I156" i="2"/>
  <c r="Q156" i="2"/>
  <c r="E157" i="2"/>
  <c r="F157" i="2"/>
  <c r="I157" i="2"/>
  <c r="G157" i="2"/>
  <c r="Q157" i="2"/>
  <c r="E158" i="2"/>
  <c r="F158" i="2"/>
  <c r="Q158" i="2"/>
  <c r="E159" i="2"/>
  <c r="F159" i="2"/>
  <c r="G159" i="2"/>
  <c r="N159" i="2"/>
  <c r="Q159" i="2"/>
  <c r="E160" i="2"/>
  <c r="F160" i="2"/>
  <c r="G160" i="2"/>
  <c r="I160" i="2"/>
  <c r="Q160" i="2"/>
  <c r="E161" i="2"/>
  <c r="F161" i="2"/>
  <c r="Q161" i="2"/>
  <c r="E162" i="2"/>
  <c r="F162" i="2"/>
  <c r="Q162" i="2"/>
  <c r="E163" i="2"/>
  <c r="F163" i="2"/>
  <c r="G163" i="2"/>
  <c r="I163" i="2"/>
  <c r="Q163" i="2"/>
  <c r="E164" i="2"/>
  <c r="F164" i="2"/>
  <c r="G164" i="2"/>
  <c r="N164" i="2"/>
  <c r="Q164" i="2"/>
  <c r="E165" i="2"/>
  <c r="F165" i="2"/>
  <c r="Q165" i="2"/>
  <c r="E166" i="2"/>
  <c r="F166" i="2"/>
  <c r="Q166" i="2"/>
  <c r="E167" i="2"/>
  <c r="F167" i="2"/>
  <c r="G167" i="2"/>
  <c r="I167" i="2"/>
  <c r="Q167" i="2"/>
  <c r="E168" i="2"/>
  <c r="F168" i="2"/>
  <c r="G168" i="2"/>
  <c r="I168" i="2"/>
  <c r="Q168" i="2"/>
  <c r="E169" i="2"/>
  <c r="F169" i="2"/>
  <c r="Q169" i="2"/>
  <c r="E170" i="2"/>
  <c r="F170" i="2"/>
  <c r="Q170" i="2"/>
  <c r="E171" i="2"/>
  <c r="F171" i="2"/>
  <c r="G171" i="2"/>
  <c r="I171" i="2"/>
  <c r="Q171" i="2"/>
  <c r="E172" i="2"/>
  <c r="F172" i="2"/>
  <c r="G172" i="2"/>
  <c r="I172" i="2"/>
  <c r="Q172" i="2"/>
  <c r="E173" i="2"/>
  <c r="F173" i="2"/>
  <c r="I173" i="2"/>
  <c r="Q173" i="2"/>
  <c r="E174" i="2"/>
  <c r="F174" i="2"/>
  <c r="Q174" i="2"/>
  <c r="E175" i="2"/>
  <c r="F175" i="2"/>
  <c r="G175" i="2"/>
  <c r="N175" i="2"/>
  <c r="Q175" i="2"/>
  <c r="E176" i="2"/>
  <c r="F176" i="2"/>
  <c r="G176" i="2"/>
  <c r="I176" i="2"/>
  <c r="Q176" i="2"/>
  <c r="E177" i="2"/>
  <c r="F177" i="2"/>
  <c r="Q177" i="2"/>
  <c r="E178" i="2"/>
  <c r="F178" i="2"/>
  <c r="Q178" i="2"/>
  <c r="E179" i="2"/>
  <c r="F179" i="2"/>
  <c r="G179" i="2"/>
  <c r="I179" i="2"/>
  <c r="Q179" i="2"/>
  <c r="E180" i="2"/>
  <c r="F180" i="2"/>
  <c r="G180" i="2"/>
  <c r="I180" i="2"/>
  <c r="Q180" i="2"/>
  <c r="E181" i="2"/>
  <c r="F181" i="2"/>
  <c r="Q181" i="2"/>
  <c r="E182" i="2"/>
  <c r="F182" i="2"/>
  <c r="Q182" i="2"/>
  <c r="E183" i="2"/>
  <c r="F183" i="2"/>
  <c r="G183" i="2"/>
  <c r="I183" i="2"/>
  <c r="Q183" i="2"/>
  <c r="E184" i="2"/>
  <c r="F184" i="2"/>
  <c r="G184" i="2"/>
  <c r="K184" i="2"/>
  <c r="Q184" i="2"/>
  <c r="E185" i="2"/>
  <c r="F185" i="2"/>
  <c r="Q185" i="2"/>
  <c r="E186" i="2"/>
  <c r="F186" i="2"/>
  <c r="Q186" i="2"/>
  <c r="E187" i="2"/>
  <c r="F187" i="2"/>
  <c r="G187" i="2"/>
  <c r="I187" i="2"/>
  <c r="Q187" i="2"/>
  <c r="E188" i="2"/>
  <c r="F188" i="2"/>
  <c r="G188" i="2"/>
  <c r="I188" i="2"/>
  <c r="Q188" i="2"/>
  <c r="E189" i="2"/>
  <c r="F189" i="2"/>
  <c r="I189" i="2"/>
  <c r="Q189" i="2"/>
  <c r="E190" i="2"/>
  <c r="F190" i="2"/>
  <c r="Q190" i="2"/>
  <c r="E191" i="2"/>
  <c r="F191" i="2"/>
  <c r="G191" i="2"/>
  <c r="K191" i="2"/>
  <c r="Q191" i="2"/>
  <c r="E192" i="2"/>
  <c r="F192" i="2"/>
  <c r="G192" i="2"/>
  <c r="Q192" i="2"/>
  <c r="E193" i="2"/>
  <c r="F193" i="2"/>
  <c r="G193" i="2"/>
  <c r="Q193" i="2"/>
  <c r="E194" i="2"/>
  <c r="F194" i="2"/>
  <c r="G194" i="2"/>
  <c r="Q194" i="2"/>
  <c r="E195" i="2"/>
  <c r="F195" i="2"/>
  <c r="G195" i="2"/>
  <c r="Q195" i="2"/>
  <c r="E196" i="2"/>
  <c r="F196" i="2"/>
  <c r="G196" i="2"/>
  <c r="K196" i="2"/>
  <c r="Q196" i="2"/>
  <c r="E197" i="2"/>
  <c r="F197" i="2"/>
  <c r="Q197" i="2"/>
  <c r="E198" i="2"/>
  <c r="F198" i="2"/>
  <c r="Q198" i="2"/>
  <c r="E199" i="2"/>
  <c r="F199" i="2"/>
  <c r="G199" i="2"/>
  <c r="Q199" i="2"/>
  <c r="E200" i="2"/>
  <c r="F200" i="2"/>
  <c r="K200" i="2"/>
  <c r="Q200" i="2"/>
  <c r="E201" i="2"/>
  <c r="F201" i="2"/>
  <c r="G201" i="2"/>
  <c r="K201" i="2"/>
  <c r="Q201" i="2"/>
  <c r="E202" i="2"/>
  <c r="F202" i="2"/>
  <c r="Q202" i="2"/>
  <c r="E203" i="2"/>
  <c r="F203" i="2"/>
  <c r="Q203" i="2"/>
  <c r="E204" i="2"/>
  <c r="F204" i="2"/>
  <c r="K204" i="2"/>
  <c r="Q204" i="2"/>
  <c r="E205" i="2"/>
  <c r="F205" i="2"/>
  <c r="G205" i="2"/>
  <c r="K205" i="2"/>
  <c r="Q205" i="2"/>
  <c r="E206" i="2"/>
  <c r="F206" i="2"/>
  <c r="Q206" i="2"/>
  <c r="E207" i="2"/>
  <c r="F207" i="2"/>
  <c r="G207" i="2"/>
  <c r="K207" i="2"/>
  <c r="Q207" i="2"/>
  <c r="E208" i="2"/>
  <c r="F208" i="2"/>
  <c r="K208" i="2"/>
  <c r="Q208" i="2"/>
  <c r="E209" i="2"/>
  <c r="F209" i="2"/>
  <c r="G209" i="2"/>
  <c r="K209" i="2"/>
  <c r="Q209" i="2"/>
  <c r="E210" i="2"/>
  <c r="F210" i="2"/>
  <c r="Q210" i="2"/>
  <c r="E211" i="2"/>
  <c r="F211" i="2"/>
  <c r="G211" i="2"/>
  <c r="Q211" i="2"/>
  <c r="E212" i="2"/>
  <c r="F212" i="2"/>
  <c r="G212" i="2"/>
  <c r="Q212" i="2"/>
  <c r="E213" i="2"/>
  <c r="F213" i="2"/>
  <c r="G213" i="2"/>
  <c r="K213" i="2"/>
  <c r="Q213" i="2"/>
  <c r="E214" i="2"/>
  <c r="F214" i="2"/>
  <c r="G214" i="2"/>
  <c r="K214" i="2"/>
  <c r="Q214" i="2"/>
  <c r="E215" i="2"/>
  <c r="F215" i="2"/>
  <c r="G215" i="2"/>
  <c r="Q215" i="2"/>
  <c r="E216" i="2"/>
  <c r="F216" i="2"/>
  <c r="Q216" i="2"/>
  <c r="E217" i="2"/>
  <c r="F217" i="2"/>
  <c r="Q217" i="2"/>
  <c r="E218" i="2"/>
  <c r="F218" i="2"/>
  <c r="K218" i="2"/>
  <c r="Q218" i="2"/>
  <c r="E219" i="2"/>
  <c r="F219" i="2"/>
  <c r="G219" i="2"/>
  <c r="K219" i="2"/>
  <c r="Q219" i="2"/>
  <c r="E220" i="2"/>
  <c r="F220" i="2"/>
  <c r="G220" i="2"/>
  <c r="Q220" i="2"/>
  <c r="E221" i="2"/>
  <c r="F221" i="2"/>
  <c r="G221" i="2"/>
  <c r="K221" i="2"/>
  <c r="Q221" i="2"/>
  <c r="E222" i="2"/>
  <c r="F222" i="2"/>
  <c r="G222" i="2"/>
  <c r="Q222" i="2"/>
  <c r="E223" i="2"/>
  <c r="F223" i="2"/>
  <c r="Q223" i="2"/>
  <c r="E224" i="2"/>
  <c r="F224" i="2"/>
  <c r="Q224" i="2"/>
  <c r="E225" i="2"/>
  <c r="F225" i="2"/>
  <c r="Q225" i="2"/>
  <c r="E226" i="2"/>
  <c r="F226" i="2"/>
  <c r="G226" i="2"/>
  <c r="K226" i="2"/>
  <c r="Q226" i="2"/>
  <c r="E227" i="2"/>
  <c r="F227" i="2"/>
  <c r="G227" i="2"/>
  <c r="K227" i="2"/>
  <c r="Q227" i="2"/>
  <c r="E228" i="2"/>
  <c r="F228" i="2"/>
  <c r="G228" i="2"/>
  <c r="Q228" i="2"/>
  <c r="E229" i="2"/>
  <c r="F229" i="2"/>
  <c r="G229" i="2"/>
  <c r="K229" i="2"/>
  <c r="Q229" i="2"/>
  <c r="E230" i="2"/>
  <c r="F230" i="2"/>
  <c r="G230" i="2"/>
  <c r="Q230" i="2"/>
  <c r="E231" i="2"/>
  <c r="F231" i="2"/>
  <c r="G231" i="2"/>
  <c r="K231" i="2"/>
  <c r="Q231" i="2"/>
  <c r="E232" i="2"/>
  <c r="F232" i="2"/>
  <c r="Q232" i="2"/>
  <c r="E233" i="2"/>
  <c r="F233" i="2"/>
  <c r="Q233" i="2"/>
  <c r="E234" i="2"/>
  <c r="F234" i="2"/>
  <c r="Q234" i="2"/>
  <c r="E235" i="2"/>
  <c r="F235" i="2"/>
  <c r="G235" i="2"/>
  <c r="K235" i="2"/>
  <c r="Q235" i="2"/>
  <c r="E236" i="2"/>
  <c r="F236" i="2"/>
  <c r="G236" i="2"/>
  <c r="Q236" i="2"/>
  <c r="E237" i="2"/>
  <c r="F237" i="2"/>
  <c r="G237" i="2"/>
  <c r="K237" i="2"/>
  <c r="Q237" i="2"/>
  <c r="E238" i="2"/>
  <c r="F238" i="2"/>
  <c r="Q238" i="2"/>
  <c r="E239" i="2"/>
  <c r="F239" i="2"/>
  <c r="K239" i="2"/>
  <c r="Q239" i="2"/>
  <c r="E240" i="2"/>
  <c r="F240" i="2"/>
  <c r="Q240" i="2"/>
  <c r="E241" i="2"/>
  <c r="F241" i="2"/>
  <c r="Q241" i="2"/>
  <c r="E242" i="2"/>
  <c r="F242" i="2"/>
  <c r="G242" i="2"/>
  <c r="K242" i="2"/>
  <c r="Q242" i="2"/>
  <c r="E243" i="2"/>
  <c r="F243" i="2"/>
  <c r="G243" i="2"/>
  <c r="K243" i="2"/>
  <c r="Q243" i="2"/>
  <c r="E244" i="2"/>
  <c r="F244" i="2"/>
  <c r="Q244" i="2"/>
  <c r="E245" i="2"/>
  <c r="F245" i="2"/>
  <c r="G245" i="2"/>
  <c r="K245" i="2"/>
  <c r="Q245" i="2"/>
  <c r="E246" i="2"/>
  <c r="F246" i="2"/>
  <c r="G246" i="2"/>
  <c r="K246" i="2"/>
  <c r="Q246" i="2"/>
  <c r="E247" i="2"/>
  <c r="F247" i="2"/>
  <c r="K247" i="2"/>
  <c r="Q247" i="2"/>
  <c r="E248" i="2"/>
  <c r="F248" i="2"/>
  <c r="G248" i="2"/>
  <c r="Q248" i="2"/>
  <c r="E249" i="2"/>
  <c r="F249" i="2"/>
  <c r="K249" i="2"/>
  <c r="G249" i="2"/>
  <c r="Q249" i="2"/>
  <c r="E250" i="2"/>
  <c r="F250" i="2"/>
  <c r="G250" i="2"/>
  <c r="K250" i="2"/>
  <c r="Q250" i="2"/>
  <c r="E251" i="2"/>
  <c r="F251" i="2"/>
  <c r="K251" i="2"/>
  <c r="G251" i="2"/>
  <c r="Q251" i="2"/>
  <c r="E252" i="2"/>
  <c r="F252" i="2"/>
  <c r="G252" i="2"/>
  <c r="K252" i="2"/>
  <c r="Q252" i="2"/>
  <c r="E253" i="2"/>
  <c r="F253" i="2"/>
  <c r="K253" i="2"/>
  <c r="G253" i="2"/>
  <c r="Q253" i="2"/>
  <c r="E254" i="2"/>
  <c r="F254" i="2"/>
  <c r="G254" i="2"/>
  <c r="K254" i="2"/>
  <c r="Q254" i="2"/>
  <c r="E255" i="2"/>
  <c r="F255" i="2"/>
  <c r="Q255" i="2"/>
  <c r="E256" i="2"/>
  <c r="F256" i="2"/>
  <c r="G256" i="2"/>
  <c r="Q256" i="2"/>
  <c r="E257" i="2"/>
  <c r="F257" i="2"/>
  <c r="K257" i="2"/>
  <c r="G257" i="2"/>
  <c r="Q257" i="2"/>
  <c r="E258" i="2"/>
  <c r="F258" i="2"/>
  <c r="G258" i="2"/>
  <c r="K258" i="2"/>
  <c r="Q258" i="2"/>
  <c r="E259" i="2"/>
  <c r="F259" i="2"/>
  <c r="K259" i="2"/>
  <c r="Q259" i="2"/>
  <c r="E260" i="2"/>
  <c r="F260" i="2"/>
  <c r="G260" i="2"/>
  <c r="K260" i="2"/>
  <c r="Q260" i="2"/>
  <c r="E261" i="2"/>
  <c r="F261" i="2"/>
  <c r="K261" i="2"/>
  <c r="G261" i="2"/>
  <c r="Q261" i="2"/>
  <c r="E262" i="2"/>
  <c r="F262" i="2"/>
  <c r="G262" i="2"/>
  <c r="K262" i="2"/>
  <c r="Q262" i="2"/>
  <c r="E263" i="2"/>
  <c r="F263" i="2"/>
  <c r="K263" i="2"/>
  <c r="Q263" i="2"/>
  <c r="E264" i="2"/>
  <c r="F264" i="2"/>
  <c r="G264" i="2"/>
  <c r="Q264" i="2"/>
  <c r="E265" i="2"/>
  <c r="F265" i="2"/>
  <c r="K265" i="2"/>
  <c r="G265" i="2"/>
  <c r="Q265" i="2"/>
  <c r="E266" i="2"/>
  <c r="F266" i="2"/>
  <c r="G266" i="2"/>
  <c r="K266" i="2"/>
  <c r="Q266" i="2"/>
  <c r="E267" i="2"/>
  <c r="F267" i="2"/>
  <c r="L267" i="2"/>
  <c r="G267" i="2"/>
  <c r="Q267" i="2"/>
  <c r="E268" i="2"/>
  <c r="F268" i="2"/>
  <c r="G268" i="2"/>
  <c r="Q268" i="2"/>
  <c r="E269" i="2"/>
  <c r="F269" i="2"/>
  <c r="Q269" i="2"/>
  <c r="E270" i="2"/>
  <c r="F270" i="2"/>
  <c r="G270" i="2"/>
  <c r="K270" i="2"/>
  <c r="Q270" i="2"/>
  <c r="E271" i="2"/>
  <c r="F271" i="2"/>
  <c r="Q271" i="2"/>
  <c r="E272" i="2"/>
  <c r="F272" i="2"/>
  <c r="G272" i="2"/>
  <c r="K272" i="2"/>
  <c r="Q272" i="2"/>
  <c r="D21" i="3"/>
  <c r="F21" i="3" s="1"/>
  <c r="H21" i="3" s="1"/>
  <c r="D22" i="3"/>
  <c r="F22" i="3" s="1"/>
  <c r="D23" i="3"/>
  <c r="D24" i="3"/>
  <c r="F24" i="3" s="1"/>
  <c r="H24" i="3" s="1"/>
  <c r="D25" i="3"/>
  <c r="F25" i="3" s="1"/>
  <c r="H25" i="3" s="1"/>
  <c r="D26" i="3"/>
  <c r="D27" i="3"/>
  <c r="F27" i="3" s="1"/>
  <c r="H27" i="3" s="1"/>
  <c r="D28" i="3"/>
  <c r="F28" i="3"/>
  <c r="D29" i="3"/>
  <c r="F29" i="3" s="1"/>
  <c r="D30" i="3"/>
  <c r="F30" i="3" s="1"/>
  <c r="D31" i="3"/>
  <c r="F31" i="3" s="1"/>
  <c r="D32" i="3"/>
  <c r="F32" i="3" s="1"/>
  <c r="D33" i="3"/>
  <c r="F33" i="3" s="1"/>
  <c r="D34" i="3"/>
  <c r="D35" i="3"/>
  <c r="F35" i="3" s="1"/>
  <c r="H35" i="3" s="1"/>
  <c r="D36" i="3"/>
  <c r="F36" i="3" s="1"/>
  <c r="H36" i="3" s="1"/>
  <c r="D37" i="3"/>
  <c r="F37" i="3" s="1"/>
  <c r="D38" i="3"/>
  <c r="D39" i="3"/>
  <c r="I39" i="3" s="1"/>
  <c r="J39" i="3" s="1"/>
  <c r="D40" i="3"/>
  <c r="F40" i="3" s="1"/>
  <c r="H40" i="3" s="1"/>
  <c r="D41" i="3"/>
  <c r="D42" i="3"/>
  <c r="D43" i="3"/>
  <c r="F43" i="3"/>
  <c r="D44" i="3"/>
  <c r="F44" i="3" s="1"/>
  <c r="H44" i="3" s="1"/>
  <c r="D45" i="3"/>
  <c r="F45" i="3" s="1"/>
  <c r="H45" i="3" s="1"/>
  <c r="D46" i="3"/>
  <c r="D47" i="3"/>
  <c r="F47" i="3" s="1"/>
  <c r="H47" i="3" s="1"/>
  <c r="D48" i="3"/>
  <c r="F48" i="3" s="1"/>
  <c r="D49" i="3"/>
  <c r="F49" i="3" s="1"/>
  <c r="H49" i="3" s="1"/>
  <c r="D50" i="3"/>
  <c r="D51" i="3"/>
  <c r="F51" i="3" s="1"/>
  <c r="D52" i="3"/>
  <c r="F52" i="3" s="1"/>
  <c r="H52" i="3" s="1"/>
  <c r="E21" i="3"/>
  <c r="E22" i="3"/>
  <c r="E23" i="3"/>
  <c r="E24" i="3"/>
  <c r="E25" i="3"/>
  <c r="I25" i="3" s="1"/>
  <c r="J25" i="3" s="1"/>
  <c r="E26" i="3"/>
  <c r="E27" i="3"/>
  <c r="E28" i="3"/>
  <c r="E29" i="3"/>
  <c r="I29" i="3" s="1"/>
  <c r="J29" i="3" s="1"/>
  <c r="E30" i="3"/>
  <c r="E31" i="3"/>
  <c r="E32" i="3"/>
  <c r="E33" i="3"/>
  <c r="E34" i="3"/>
  <c r="E35" i="3"/>
  <c r="E36" i="3"/>
  <c r="E37" i="3"/>
  <c r="I37" i="3" s="1"/>
  <c r="J37" i="3" s="1"/>
  <c r="E38" i="3"/>
  <c r="E39" i="3"/>
  <c r="E40" i="3"/>
  <c r="I40" i="3" s="1"/>
  <c r="J40" i="3" s="1"/>
  <c r="E41" i="3"/>
  <c r="E42" i="3"/>
  <c r="E43" i="3"/>
  <c r="E44" i="3"/>
  <c r="I44" i="3" s="1"/>
  <c r="J44" i="3" s="1"/>
  <c r="E45" i="3"/>
  <c r="I45" i="3" s="1"/>
  <c r="J45" i="3" s="1"/>
  <c r="E46" i="3"/>
  <c r="E47" i="3"/>
  <c r="I47" i="3" s="1"/>
  <c r="J47" i="3" s="1"/>
  <c r="E48" i="3"/>
  <c r="E49" i="3"/>
  <c r="I49" i="3" s="1"/>
  <c r="J49" i="3" s="1"/>
  <c r="E50" i="3"/>
  <c r="I50" i="3" s="1"/>
  <c r="J50" i="3" s="1"/>
  <c r="E51" i="3"/>
  <c r="I51" i="3" s="1"/>
  <c r="J51" i="3" s="1"/>
  <c r="E52" i="3"/>
  <c r="I52" i="3" s="1"/>
  <c r="J52" i="3" s="1"/>
  <c r="I27" i="3"/>
  <c r="J27" i="3" s="1"/>
  <c r="I32" i="3"/>
  <c r="J32" i="3" s="1"/>
  <c r="I43" i="3"/>
  <c r="J43" i="3" s="1"/>
  <c r="G4" i="3"/>
  <c r="G5" i="3"/>
  <c r="G6" i="3"/>
  <c r="G7" i="3"/>
  <c r="A13" i="3"/>
  <c r="M13" i="3"/>
  <c r="E15" i="3"/>
  <c r="E12" i="3"/>
  <c r="F15" i="3"/>
  <c r="I15" i="3"/>
  <c r="I12" i="3"/>
  <c r="M15" i="3"/>
  <c r="M12" i="3"/>
  <c r="O15" i="3"/>
  <c r="O13" i="3"/>
  <c r="D16" i="3"/>
  <c r="D15" i="3"/>
  <c r="D13" i="3"/>
  <c r="E16" i="3"/>
  <c r="F16" i="3"/>
  <c r="G16" i="3"/>
  <c r="G15" i="3"/>
  <c r="G12" i="3"/>
  <c r="H16" i="3"/>
  <c r="H15" i="3"/>
  <c r="H13" i="3"/>
  <c r="I16" i="3"/>
  <c r="J16" i="3"/>
  <c r="J15" i="3"/>
  <c r="J13" i="3"/>
  <c r="K16" i="3"/>
  <c r="K15" i="3"/>
  <c r="L16" i="3"/>
  <c r="L15" i="3"/>
  <c r="M16" i="3"/>
  <c r="N16" i="3"/>
  <c r="N15" i="3"/>
  <c r="O16" i="3"/>
  <c r="D17" i="3"/>
  <c r="D53" i="3"/>
  <c r="E53" i="3"/>
  <c r="I53" i="3"/>
  <c r="J53" i="3"/>
  <c r="F53" i="3"/>
  <c r="H53" i="3"/>
  <c r="D54" i="3"/>
  <c r="F54" i="3"/>
  <c r="H54" i="3"/>
  <c r="E54" i="3"/>
  <c r="I54" i="3"/>
  <c r="J54" i="3"/>
  <c r="D55" i="3"/>
  <c r="E55" i="3"/>
  <c r="I55" i="3"/>
  <c r="J55" i="3"/>
  <c r="F55" i="3"/>
  <c r="H55" i="3"/>
  <c r="D56" i="3"/>
  <c r="F56" i="3"/>
  <c r="H56" i="3"/>
  <c r="E56" i="3"/>
  <c r="D57" i="3"/>
  <c r="E57" i="3"/>
  <c r="I57" i="3"/>
  <c r="J57" i="3"/>
  <c r="F57" i="3"/>
  <c r="H57" i="3"/>
  <c r="D58" i="3"/>
  <c r="F58" i="3"/>
  <c r="H58" i="3"/>
  <c r="E58" i="3"/>
  <c r="I58" i="3"/>
  <c r="J58" i="3"/>
  <c r="D59" i="3"/>
  <c r="E59" i="3"/>
  <c r="I59" i="3"/>
  <c r="J59" i="3"/>
  <c r="F59" i="3"/>
  <c r="H59" i="3"/>
  <c r="D60" i="3"/>
  <c r="F60" i="3"/>
  <c r="H60" i="3"/>
  <c r="E60" i="3"/>
  <c r="D61" i="3"/>
  <c r="E61" i="3"/>
  <c r="I61" i="3"/>
  <c r="J61" i="3"/>
  <c r="F61" i="3"/>
  <c r="H61" i="3"/>
  <c r="D62" i="3"/>
  <c r="F62" i="3"/>
  <c r="H62" i="3"/>
  <c r="E62" i="3"/>
  <c r="I62" i="3"/>
  <c r="J62" i="3"/>
  <c r="D63" i="3"/>
  <c r="E63" i="3"/>
  <c r="I63" i="3"/>
  <c r="J63" i="3"/>
  <c r="F63" i="3"/>
  <c r="H63" i="3"/>
  <c r="D64" i="3"/>
  <c r="F64" i="3"/>
  <c r="H64" i="3"/>
  <c r="E64" i="3"/>
  <c r="D65" i="3"/>
  <c r="E65" i="3"/>
  <c r="I65" i="3"/>
  <c r="J65" i="3"/>
  <c r="F65" i="3"/>
  <c r="H65" i="3"/>
  <c r="D66" i="3"/>
  <c r="F66" i="3"/>
  <c r="H66" i="3"/>
  <c r="E66" i="3"/>
  <c r="I66" i="3"/>
  <c r="J66" i="3"/>
  <c r="D67" i="3"/>
  <c r="E67" i="3"/>
  <c r="I67" i="3"/>
  <c r="J67" i="3"/>
  <c r="F67" i="3"/>
  <c r="H67" i="3"/>
  <c r="D68" i="3"/>
  <c r="F68" i="3"/>
  <c r="H68" i="3"/>
  <c r="E68" i="3"/>
  <c r="D69" i="3"/>
  <c r="E69" i="3"/>
  <c r="I69" i="3"/>
  <c r="J69" i="3"/>
  <c r="F69" i="3"/>
  <c r="H69" i="3"/>
  <c r="D70" i="3"/>
  <c r="F70" i="3"/>
  <c r="H70" i="3"/>
  <c r="E70" i="3"/>
  <c r="I70" i="3"/>
  <c r="J70" i="3"/>
  <c r="D71" i="3"/>
  <c r="E71" i="3"/>
  <c r="I71" i="3"/>
  <c r="J71" i="3"/>
  <c r="F71" i="3"/>
  <c r="H71" i="3"/>
  <c r="D72" i="3"/>
  <c r="F72" i="3"/>
  <c r="H72" i="3"/>
  <c r="E72" i="3"/>
  <c r="D73" i="3"/>
  <c r="E73" i="3"/>
  <c r="I73" i="3"/>
  <c r="J73" i="3"/>
  <c r="F73" i="3"/>
  <c r="H73" i="3"/>
  <c r="D74" i="3"/>
  <c r="F74" i="3"/>
  <c r="H74" i="3"/>
  <c r="E74" i="3"/>
  <c r="I74" i="3"/>
  <c r="J74" i="3"/>
  <c r="D75" i="3"/>
  <c r="E75" i="3"/>
  <c r="I75" i="3"/>
  <c r="J75" i="3"/>
  <c r="F75" i="3"/>
  <c r="H75" i="3"/>
  <c r="D76" i="3"/>
  <c r="F76" i="3"/>
  <c r="H76" i="3"/>
  <c r="E76" i="3"/>
  <c r="D77" i="3"/>
  <c r="E77" i="3"/>
  <c r="I77" i="3"/>
  <c r="J77" i="3"/>
  <c r="F77" i="3"/>
  <c r="H77" i="3"/>
  <c r="D78" i="3"/>
  <c r="F78" i="3"/>
  <c r="H78" i="3"/>
  <c r="E78" i="3"/>
  <c r="I78" i="3"/>
  <c r="J78" i="3"/>
  <c r="D79" i="3"/>
  <c r="E79" i="3"/>
  <c r="I79" i="3"/>
  <c r="J79" i="3"/>
  <c r="F79" i="3"/>
  <c r="H79" i="3"/>
  <c r="D80" i="3"/>
  <c r="F80" i="3"/>
  <c r="H80" i="3"/>
  <c r="E80" i="3"/>
  <c r="D81" i="3"/>
  <c r="E81" i="3"/>
  <c r="I81" i="3"/>
  <c r="J81" i="3"/>
  <c r="F81" i="3"/>
  <c r="H81" i="3"/>
  <c r="D82" i="3"/>
  <c r="F82" i="3"/>
  <c r="H82" i="3"/>
  <c r="E82" i="3"/>
  <c r="I82" i="3"/>
  <c r="J82" i="3"/>
  <c r="D83" i="3"/>
  <c r="E83" i="3"/>
  <c r="I83" i="3"/>
  <c r="J83" i="3"/>
  <c r="F83" i="3"/>
  <c r="H83" i="3"/>
  <c r="D84" i="3"/>
  <c r="F84" i="3"/>
  <c r="H84" i="3"/>
  <c r="E84" i="3"/>
  <c r="D85" i="3"/>
  <c r="E85" i="3"/>
  <c r="I85" i="3"/>
  <c r="J85" i="3"/>
  <c r="F85" i="3"/>
  <c r="H85" i="3"/>
  <c r="D86" i="3"/>
  <c r="F86" i="3"/>
  <c r="H86" i="3"/>
  <c r="E86" i="3"/>
  <c r="I86" i="3"/>
  <c r="J86" i="3"/>
  <c r="D87" i="3"/>
  <c r="E87" i="3"/>
  <c r="I87" i="3"/>
  <c r="J87" i="3"/>
  <c r="F87" i="3"/>
  <c r="H87" i="3"/>
  <c r="D88" i="3"/>
  <c r="F88" i="3"/>
  <c r="H88" i="3"/>
  <c r="E88" i="3"/>
  <c r="D89" i="3"/>
  <c r="E89" i="3"/>
  <c r="I89" i="3"/>
  <c r="J89" i="3"/>
  <c r="F89" i="3"/>
  <c r="H89" i="3"/>
  <c r="D90" i="3"/>
  <c r="F90" i="3"/>
  <c r="H90" i="3"/>
  <c r="E90" i="3"/>
  <c r="I90" i="3"/>
  <c r="J90" i="3"/>
  <c r="D91" i="3"/>
  <c r="E91" i="3"/>
  <c r="I91" i="3"/>
  <c r="J91" i="3"/>
  <c r="F91" i="3"/>
  <c r="H91" i="3"/>
  <c r="D92" i="3"/>
  <c r="F92" i="3"/>
  <c r="H92" i="3"/>
  <c r="E92" i="3"/>
  <c r="D93" i="3"/>
  <c r="E93" i="3"/>
  <c r="I93" i="3"/>
  <c r="J93" i="3"/>
  <c r="F93" i="3"/>
  <c r="H93" i="3"/>
  <c r="D94" i="3"/>
  <c r="F94" i="3"/>
  <c r="H94" i="3"/>
  <c r="E94" i="3"/>
  <c r="I94" i="3"/>
  <c r="J94" i="3"/>
  <c r="D95" i="3"/>
  <c r="E95" i="3"/>
  <c r="I95" i="3"/>
  <c r="J95" i="3"/>
  <c r="F95" i="3"/>
  <c r="H95" i="3"/>
  <c r="D96" i="3"/>
  <c r="F96" i="3"/>
  <c r="H96" i="3"/>
  <c r="E96" i="3"/>
  <c r="D97" i="3"/>
  <c r="E97" i="3"/>
  <c r="I97" i="3"/>
  <c r="J97" i="3"/>
  <c r="F97" i="3"/>
  <c r="H97" i="3"/>
  <c r="D98" i="3"/>
  <c r="F98" i="3"/>
  <c r="H98" i="3"/>
  <c r="E98" i="3"/>
  <c r="I98" i="3"/>
  <c r="J98" i="3"/>
  <c r="D99" i="3"/>
  <c r="E99" i="3"/>
  <c r="I99" i="3"/>
  <c r="J99" i="3"/>
  <c r="F99" i="3"/>
  <c r="H99" i="3"/>
  <c r="D100" i="3"/>
  <c r="F100" i="3"/>
  <c r="H100" i="3"/>
  <c r="E100" i="3"/>
  <c r="D101" i="3"/>
  <c r="E101" i="3"/>
  <c r="I101" i="3"/>
  <c r="J101" i="3"/>
  <c r="F101" i="3"/>
  <c r="H101" i="3"/>
  <c r="D102" i="3"/>
  <c r="F102" i="3"/>
  <c r="H102" i="3"/>
  <c r="E102" i="3"/>
  <c r="I102" i="3"/>
  <c r="J102" i="3"/>
  <c r="D103" i="3"/>
  <c r="E103" i="3"/>
  <c r="I103" i="3"/>
  <c r="J103" i="3"/>
  <c r="F103" i="3"/>
  <c r="H103" i="3"/>
  <c r="G103" i="3"/>
  <c r="D104" i="3"/>
  <c r="E104" i="3"/>
  <c r="F104" i="3"/>
  <c r="H104" i="3"/>
  <c r="G104" i="3"/>
  <c r="I104" i="3"/>
  <c r="J104" i="3"/>
  <c r="D105" i="3"/>
  <c r="E105" i="3"/>
  <c r="I105" i="3"/>
  <c r="J105" i="3"/>
  <c r="F105" i="3"/>
  <c r="H105" i="3"/>
  <c r="D106" i="3"/>
  <c r="E106" i="3"/>
  <c r="D107" i="3"/>
  <c r="I107" i="3"/>
  <c r="E107" i="3"/>
  <c r="F107" i="3"/>
  <c r="H107" i="3"/>
  <c r="J107" i="3"/>
  <c r="D108" i="3"/>
  <c r="E108" i="3"/>
  <c r="I108" i="3"/>
  <c r="J108" i="3"/>
  <c r="F108" i="3"/>
  <c r="H108" i="3"/>
  <c r="G108" i="3"/>
  <c r="D109" i="3"/>
  <c r="F109" i="3"/>
  <c r="H109" i="3"/>
  <c r="E109" i="3"/>
  <c r="I109" i="3"/>
  <c r="J109" i="3"/>
  <c r="D110" i="3"/>
  <c r="F110" i="3"/>
  <c r="E110" i="3"/>
  <c r="I110" i="3"/>
  <c r="J110" i="3"/>
  <c r="G110" i="3"/>
  <c r="H110" i="3"/>
  <c r="D111" i="3"/>
  <c r="F111" i="3"/>
  <c r="E111" i="3"/>
  <c r="I111" i="3"/>
  <c r="J111" i="3"/>
  <c r="D112" i="3"/>
  <c r="E112" i="3"/>
  <c r="I112" i="3"/>
  <c r="J112" i="3"/>
  <c r="F112" i="3"/>
  <c r="D113" i="3"/>
  <c r="E113" i="3"/>
  <c r="D114" i="3"/>
  <c r="F114" i="3"/>
  <c r="H114" i="3"/>
  <c r="E114" i="3"/>
  <c r="G114" i="3"/>
  <c r="D115" i="3"/>
  <c r="I115" i="3"/>
  <c r="J115" i="3"/>
  <c r="E115" i="3"/>
  <c r="D116" i="3"/>
  <c r="E116" i="3"/>
  <c r="F116" i="3"/>
  <c r="H116" i="3"/>
  <c r="G116" i="3"/>
  <c r="D117" i="3"/>
  <c r="E117" i="3"/>
  <c r="I117" i="3"/>
  <c r="J117" i="3"/>
  <c r="F117" i="3"/>
  <c r="H117" i="3"/>
  <c r="D118" i="3"/>
  <c r="F118" i="3"/>
  <c r="E118" i="3"/>
  <c r="H118" i="3"/>
  <c r="I118" i="3"/>
  <c r="J118" i="3"/>
  <c r="D119" i="3"/>
  <c r="E119" i="3"/>
  <c r="I119" i="3"/>
  <c r="F119" i="3"/>
  <c r="H119" i="3"/>
  <c r="G119" i="3"/>
  <c r="J119" i="3"/>
  <c r="D120" i="3"/>
  <c r="E120" i="3"/>
  <c r="F120" i="3"/>
  <c r="H120" i="3"/>
  <c r="I120" i="3"/>
  <c r="J120" i="3"/>
  <c r="D121" i="3"/>
  <c r="E121" i="3"/>
  <c r="F121" i="3"/>
  <c r="H121" i="3"/>
  <c r="D122" i="3"/>
  <c r="F122" i="3"/>
  <c r="E122" i="3"/>
  <c r="H122" i="3"/>
  <c r="I122" i="3"/>
  <c r="J122" i="3"/>
  <c r="D123" i="3"/>
  <c r="I123" i="3"/>
  <c r="J123" i="3"/>
  <c r="E123" i="3"/>
  <c r="F123" i="3"/>
  <c r="H123" i="3"/>
  <c r="D124" i="3"/>
  <c r="E124" i="3"/>
  <c r="I124" i="3"/>
  <c r="J124" i="3"/>
  <c r="F124" i="3"/>
  <c r="H124" i="3"/>
  <c r="G124" i="3"/>
  <c r="D125" i="3"/>
  <c r="F125" i="3"/>
  <c r="H125" i="3"/>
  <c r="E125" i="3"/>
  <c r="I125" i="3"/>
  <c r="J125" i="3"/>
  <c r="D126" i="3"/>
  <c r="F126" i="3"/>
  <c r="E126" i="3"/>
  <c r="I126" i="3"/>
  <c r="J126" i="3"/>
  <c r="G126" i="3"/>
  <c r="H126" i="3"/>
  <c r="D127" i="3"/>
  <c r="F127" i="3"/>
  <c r="H127" i="3"/>
  <c r="E127" i="3"/>
  <c r="I127" i="3"/>
  <c r="J127" i="3"/>
  <c r="D128" i="3"/>
  <c r="E128" i="3"/>
  <c r="F128" i="3"/>
  <c r="H128" i="3"/>
  <c r="I128" i="3"/>
  <c r="J128" i="3"/>
  <c r="D129" i="3"/>
  <c r="E129" i="3"/>
  <c r="I129" i="3"/>
  <c r="J129" i="3"/>
  <c r="D130" i="3"/>
  <c r="F130" i="3"/>
  <c r="H130" i="3"/>
  <c r="E130" i="3"/>
  <c r="I130" i="3"/>
  <c r="J130" i="3"/>
  <c r="G130" i="3"/>
  <c r="D131" i="3"/>
  <c r="E131" i="3"/>
  <c r="D132" i="3"/>
  <c r="E132" i="3"/>
  <c r="F132" i="3"/>
  <c r="H132" i="3"/>
  <c r="G132" i="3"/>
  <c r="I132" i="3"/>
  <c r="J132" i="3"/>
  <c r="D133" i="3"/>
  <c r="E133" i="3"/>
  <c r="I133" i="3"/>
  <c r="J133" i="3"/>
  <c r="F133" i="3"/>
  <c r="H133" i="3"/>
  <c r="D134" i="3"/>
  <c r="F134" i="3"/>
  <c r="H134" i="3"/>
  <c r="E134" i="3"/>
  <c r="I134" i="3"/>
  <c r="J134" i="3"/>
  <c r="D135" i="3"/>
  <c r="E135" i="3"/>
  <c r="I135" i="3"/>
  <c r="J135" i="3"/>
  <c r="F135" i="3"/>
  <c r="H135" i="3"/>
  <c r="G135" i="3"/>
  <c r="D136" i="3"/>
  <c r="E136" i="3"/>
  <c r="F136" i="3"/>
  <c r="H136" i="3"/>
  <c r="G136" i="3"/>
  <c r="I136" i="3"/>
  <c r="J136" i="3"/>
  <c r="D137" i="3"/>
  <c r="E137" i="3"/>
  <c r="I137" i="3"/>
  <c r="J137" i="3"/>
  <c r="F137" i="3"/>
  <c r="H137" i="3"/>
  <c r="D138" i="3"/>
  <c r="E138" i="3"/>
  <c r="D139" i="3"/>
  <c r="I139" i="3"/>
  <c r="E139" i="3"/>
  <c r="F139" i="3"/>
  <c r="H139" i="3"/>
  <c r="J139" i="3"/>
  <c r="D140" i="3"/>
  <c r="E140" i="3"/>
  <c r="I140" i="3"/>
  <c r="J140" i="3"/>
  <c r="F140" i="3"/>
  <c r="H140" i="3"/>
  <c r="G140" i="3"/>
  <c r="D141" i="3"/>
  <c r="F141" i="3"/>
  <c r="H141" i="3"/>
  <c r="E141" i="3"/>
  <c r="D142" i="3"/>
  <c r="F142" i="3"/>
  <c r="E142" i="3"/>
  <c r="H142" i="3"/>
  <c r="I142" i="3"/>
  <c r="J142" i="3"/>
  <c r="D143" i="3"/>
  <c r="F143" i="3"/>
  <c r="H143" i="3"/>
  <c r="E143" i="3"/>
  <c r="D144" i="3"/>
  <c r="F144" i="3"/>
  <c r="G144" i="3"/>
  <c r="E144" i="3"/>
  <c r="I144" i="3"/>
  <c r="J144" i="3"/>
  <c r="H144" i="3"/>
  <c r="D145" i="3"/>
  <c r="E145" i="3"/>
  <c r="I145" i="3"/>
  <c r="J145" i="3"/>
  <c r="F145" i="3"/>
  <c r="H145" i="3"/>
  <c r="G145" i="3"/>
  <c r="D146" i="3"/>
  <c r="E146" i="3"/>
  <c r="F146" i="3"/>
  <c r="H146" i="3"/>
  <c r="D147" i="3"/>
  <c r="F147" i="3"/>
  <c r="E147" i="3"/>
  <c r="I147" i="3"/>
  <c r="J147" i="3"/>
  <c r="D148" i="3"/>
  <c r="E148" i="3"/>
  <c r="D149" i="3"/>
  <c r="E149" i="3"/>
  <c r="F149" i="3"/>
  <c r="H149" i="3"/>
  <c r="G149" i="3"/>
  <c r="I149" i="3"/>
  <c r="J149" i="3"/>
  <c r="D150" i="3"/>
  <c r="G150" i="3"/>
  <c r="E150" i="3"/>
  <c r="F150" i="3"/>
  <c r="H150" i="3"/>
  <c r="I150" i="3"/>
  <c r="J150" i="3"/>
  <c r="D151" i="3"/>
  <c r="F151" i="3"/>
  <c r="H151" i="3"/>
  <c r="E151" i="3"/>
  <c r="D152" i="3"/>
  <c r="F152" i="3"/>
  <c r="G152" i="3"/>
  <c r="E152" i="3"/>
  <c r="I152" i="3"/>
  <c r="J152" i="3"/>
  <c r="H152" i="3"/>
  <c r="D153" i="3"/>
  <c r="E153" i="3"/>
  <c r="I153" i="3"/>
  <c r="J153" i="3"/>
  <c r="F153" i="3"/>
  <c r="H153" i="3"/>
  <c r="G153" i="3"/>
  <c r="D154" i="3"/>
  <c r="G154" i="3"/>
  <c r="E154" i="3"/>
  <c r="F154" i="3"/>
  <c r="H154" i="3"/>
  <c r="D155" i="3"/>
  <c r="F155" i="3"/>
  <c r="E155" i="3"/>
  <c r="I155" i="3"/>
  <c r="J155" i="3"/>
  <c r="D156" i="3"/>
  <c r="E156" i="3"/>
  <c r="D157" i="3"/>
  <c r="E157" i="3"/>
  <c r="F157" i="3"/>
  <c r="H157" i="3"/>
  <c r="G157" i="3"/>
  <c r="I157" i="3"/>
  <c r="J157" i="3"/>
  <c r="D158" i="3"/>
  <c r="G158" i="3"/>
  <c r="E158" i="3"/>
  <c r="F158" i="3"/>
  <c r="H158" i="3"/>
  <c r="I158" i="3"/>
  <c r="J158" i="3"/>
  <c r="D159" i="3"/>
  <c r="E159" i="3"/>
  <c r="D160" i="3"/>
  <c r="F160" i="3"/>
  <c r="E160" i="3"/>
  <c r="I160" i="3"/>
  <c r="J160" i="3"/>
  <c r="G160" i="3"/>
  <c r="H160" i="3"/>
  <c r="D161" i="3"/>
  <c r="E161" i="3"/>
  <c r="I161" i="3"/>
  <c r="J161" i="3"/>
  <c r="F161" i="3"/>
  <c r="H161" i="3"/>
  <c r="G161" i="3"/>
  <c r="D162" i="3"/>
  <c r="E162" i="3"/>
  <c r="F162" i="3"/>
  <c r="H162" i="3"/>
  <c r="D163" i="3"/>
  <c r="F163" i="3"/>
  <c r="G163" i="3"/>
  <c r="E163" i="3"/>
  <c r="I163" i="3"/>
  <c r="J163" i="3"/>
  <c r="D164" i="3"/>
  <c r="E164" i="3"/>
  <c r="D165" i="3"/>
  <c r="E165" i="3"/>
  <c r="F165" i="3"/>
  <c r="H165" i="3"/>
  <c r="G165" i="3"/>
  <c r="I165" i="3"/>
  <c r="J165" i="3"/>
  <c r="D166" i="3"/>
  <c r="G166" i="3"/>
  <c r="E166" i="3"/>
  <c r="F166" i="3"/>
  <c r="H166" i="3"/>
  <c r="I166" i="3"/>
  <c r="J166" i="3"/>
  <c r="D167" i="3"/>
  <c r="I167" i="3"/>
  <c r="J167" i="3"/>
  <c r="E167" i="3"/>
  <c r="D168" i="3"/>
  <c r="F168" i="3"/>
  <c r="E168" i="3"/>
  <c r="I168" i="3"/>
  <c r="J168" i="3"/>
  <c r="G168" i="3"/>
  <c r="H168" i="3"/>
  <c r="D169" i="3"/>
  <c r="E169" i="3"/>
  <c r="I169" i="3"/>
  <c r="F169" i="3"/>
  <c r="H169" i="3"/>
  <c r="G169" i="3"/>
  <c r="J169" i="3"/>
  <c r="D170" i="3"/>
  <c r="G170" i="3"/>
  <c r="E170" i="3"/>
  <c r="F170" i="3"/>
  <c r="H170" i="3"/>
  <c r="D171" i="3"/>
  <c r="F171" i="3"/>
  <c r="G171" i="3"/>
  <c r="E171" i="3"/>
  <c r="H171" i="3"/>
  <c r="D172" i="3"/>
  <c r="E172" i="3"/>
  <c r="D173" i="3"/>
  <c r="E173" i="3"/>
  <c r="F173" i="3"/>
  <c r="H173" i="3"/>
  <c r="G173" i="3"/>
  <c r="I173" i="3"/>
  <c r="J173" i="3"/>
  <c r="D174" i="3"/>
  <c r="E174" i="3"/>
  <c r="F174" i="3"/>
  <c r="H174" i="3"/>
  <c r="I174" i="3"/>
  <c r="J174" i="3"/>
  <c r="D175" i="3"/>
  <c r="E175" i="3"/>
  <c r="I175" i="3"/>
  <c r="J175" i="3"/>
  <c r="D176" i="3"/>
  <c r="F176" i="3"/>
  <c r="H176" i="3"/>
  <c r="E176" i="3"/>
  <c r="D177" i="3"/>
  <c r="E177" i="3"/>
  <c r="I177" i="3"/>
  <c r="J177" i="3"/>
  <c r="F177" i="3"/>
  <c r="H177" i="3"/>
  <c r="G177" i="3"/>
  <c r="D178" i="3"/>
  <c r="E178" i="3"/>
  <c r="I178" i="3"/>
  <c r="J178" i="3"/>
  <c r="F178" i="3"/>
  <c r="H178" i="3"/>
  <c r="D179" i="3"/>
  <c r="F179" i="3"/>
  <c r="G179" i="3"/>
  <c r="E179" i="3"/>
  <c r="H179" i="3"/>
  <c r="I179" i="3"/>
  <c r="J179" i="3"/>
  <c r="D180" i="3"/>
  <c r="E180" i="3"/>
  <c r="F180" i="3"/>
  <c r="H180" i="3"/>
  <c r="D181" i="3"/>
  <c r="E181" i="3"/>
  <c r="F181" i="3"/>
  <c r="H181" i="3"/>
  <c r="G181" i="3"/>
  <c r="I181" i="3"/>
  <c r="J181" i="3"/>
  <c r="D182" i="3"/>
  <c r="E182" i="3"/>
  <c r="F182" i="3"/>
  <c r="H182" i="3"/>
  <c r="I182" i="3"/>
  <c r="J182" i="3"/>
  <c r="D183" i="3"/>
  <c r="F183" i="3"/>
  <c r="H183" i="3"/>
  <c r="E183" i="3"/>
  <c r="D184" i="3"/>
  <c r="F184" i="3"/>
  <c r="H184" i="3"/>
  <c r="E184" i="3"/>
  <c r="I184" i="3"/>
  <c r="J184" i="3"/>
  <c r="D185" i="3"/>
  <c r="E185" i="3"/>
  <c r="F185" i="3"/>
  <c r="H185" i="3"/>
  <c r="G185" i="3"/>
  <c r="D186" i="3"/>
  <c r="G186" i="3"/>
  <c r="E186" i="3"/>
  <c r="I186" i="3"/>
  <c r="J186" i="3"/>
  <c r="F186" i="3"/>
  <c r="H186" i="3"/>
  <c r="D187" i="3"/>
  <c r="F187" i="3"/>
  <c r="G187" i="3"/>
  <c r="E187" i="3"/>
  <c r="I187" i="3"/>
  <c r="J187" i="3"/>
  <c r="D188" i="3"/>
  <c r="E188" i="3"/>
  <c r="F188" i="3"/>
  <c r="H188" i="3"/>
  <c r="D189" i="3"/>
  <c r="E189" i="3"/>
  <c r="F189" i="3"/>
  <c r="H189" i="3"/>
  <c r="I189" i="3"/>
  <c r="J189" i="3"/>
  <c r="D190" i="3"/>
  <c r="E190" i="3"/>
  <c r="F190" i="3"/>
  <c r="H190" i="3"/>
  <c r="I190" i="3"/>
  <c r="J190" i="3"/>
  <c r="D191" i="3"/>
  <c r="F191" i="3"/>
  <c r="H191" i="3"/>
  <c r="E191" i="3"/>
  <c r="D192" i="3"/>
  <c r="F192" i="3"/>
  <c r="H192" i="3"/>
  <c r="E192" i="3"/>
  <c r="I192" i="3"/>
  <c r="J192" i="3"/>
  <c r="D193" i="3"/>
  <c r="E193" i="3"/>
  <c r="F193" i="3"/>
  <c r="H193" i="3"/>
  <c r="G193" i="3"/>
  <c r="D194" i="3"/>
  <c r="G194" i="3"/>
  <c r="E194" i="3"/>
  <c r="I194" i="3"/>
  <c r="J194" i="3"/>
  <c r="F194" i="3"/>
  <c r="H194" i="3"/>
  <c r="D195" i="3"/>
  <c r="F195" i="3"/>
  <c r="G195" i="3"/>
  <c r="E195" i="3"/>
  <c r="I195" i="3"/>
  <c r="J195" i="3"/>
  <c r="D196" i="3"/>
  <c r="E196" i="3"/>
  <c r="F196" i="3"/>
  <c r="H196" i="3"/>
  <c r="D197" i="3"/>
  <c r="E197" i="3"/>
  <c r="F197" i="3"/>
  <c r="H197" i="3"/>
  <c r="I197" i="3"/>
  <c r="J197" i="3"/>
  <c r="D198" i="3"/>
  <c r="I198" i="3"/>
  <c r="J198" i="3"/>
  <c r="E198" i="3"/>
  <c r="F198" i="3"/>
  <c r="H198" i="3"/>
  <c r="D199" i="3"/>
  <c r="F199" i="3"/>
  <c r="H199" i="3"/>
  <c r="E199" i="3"/>
  <c r="G199" i="3"/>
  <c r="I199" i="3"/>
  <c r="J199" i="3"/>
  <c r="D200" i="3"/>
  <c r="F200" i="3"/>
  <c r="E200" i="3"/>
  <c r="G200" i="3"/>
  <c r="H200" i="3"/>
  <c r="D201" i="3"/>
  <c r="E201" i="3"/>
  <c r="F201" i="3"/>
  <c r="H201" i="3"/>
  <c r="G201" i="3"/>
  <c r="D202" i="3"/>
  <c r="E202" i="3"/>
  <c r="I202" i="3"/>
  <c r="F202" i="3"/>
  <c r="H202" i="3"/>
  <c r="J202" i="3"/>
  <c r="D203" i="3"/>
  <c r="F203" i="3"/>
  <c r="G203" i="3"/>
  <c r="E203" i="3"/>
  <c r="H203" i="3"/>
  <c r="I203" i="3"/>
  <c r="J203" i="3"/>
  <c r="D204" i="3"/>
  <c r="F204" i="3"/>
  <c r="H204" i="3"/>
  <c r="E204" i="3"/>
  <c r="D205" i="3"/>
  <c r="E205" i="3"/>
  <c r="F205" i="3"/>
  <c r="H205" i="3"/>
  <c r="G205" i="3"/>
  <c r="I205" i="3"/>
  <c r="J205" i="3"/>
  <c r="D206" i="3"/>
  <c r="F206" i="3"/>
  <c r="H206" i="3"/>
  <c r="E206" i="3"/>
  <c r="D207" i="3"/>
  <c r="F207" i="3"/>
  <c r="H207" i="3"/>
  <c r="E207" i="3"/>
  <c r="I207" i="3"/>
  <c r="J207" i="3"/>
  <c r="D208" i="3"/>
  <c r="F208" i="3"/>
  <c r="E208" i="3"/>
  <c r="I208" i="3"/>
  <c r="J208" i="3"/>
  <c r="G208" i="3"/>
  <c r="H208" i="3"/>
  <c r="D209" i="3"/>
  <c r="E209" i="3"/>
  <c r="F209" i="3"/>
  <c r="H209" i="3"/>
  <c r="G209" i="3"/>
  <c r="D210" i="3"/>
  <c r="E210" i="3"/>
  <c r="I210" i="3"/>
  <c r="J210" i="3"/>
  <c r="F210" i="3"/>
  <c r="H210" i="3"/>
  <c r="D211" i="3"/>
  <c r="F211" i="3"/>
  <c r="G211" i="3"/>
  <c r="E211" i="3"/>
  <c r="I211" i="3"/>
  <c r="J211" i="3"/>
  <c r="H211" i="3"/>
  <c r="D212" i="3"/>
  <c r="F212" i="3"/>
  <c r="H212" i="3"/>
  <c r="E212" i="3"/>
  <c r="D213" i="3"/>
  <c r="E213" i="3"/>
  <c r="F213" i="3"/>
  <c r="H213" i="3"/>
  <c r="G213" i="3"/>
  <c r="I213" i="3"/>
  <c r="J213" i="3"/>
  <c r="D214" i="3"/>
  <c r="F214" i="3"/>
  <c r="H214" i="3"/>
  <c r="E214" i="3"/>
  <c r="D215" i="3"/>
  <c r="F215" i="3"/>
  <c r="H215" i="3"/>
  <c r="E215" i="3"/>
  <c r="I215" i="3"/>
  <c r="J215" i="3"/>
  <c r="D216" i="3"/>
  <c r="F216" i="3"/>
  <c r="H216" i="3"/>
  <c r="E216" i="3"/>
  <c r="I216" i="3"/>
  <c r="J216" i="3"/>
  <c r="G216" i="3"/>
  <c r="D217" i="3"/>
  <c r="E217" i="3"/>
  <c r="F217" i="3"/>
  <c r="H217" i="3"/>
  <c r="G217" i="3"/>
  <c r="D218" i="3"/>
  <c r="E218" i="3"/>
  <c r="I218" i="3"/>
  <c r="J218" i="3"/>
  <c r="F218" i="3"/>
  <c r="H218" i="3"/>
  <c r="D219" i="3"/>
  <c r="F219" i="3"/>
  <c r="G219" i="3"/>
  <c r="E219" i="3"/>
  <c r="I219" i="3"/>
  <c r="J219" i="3"/>
  <c r="H219" i="3"/>
  <c r="D220" i="3"/>
  <c r="E220" i="3"/>
  <c r="F220" i="3"/>
  <c r="H220" i="3"/>
  <c r="D221" i="3"/>
  <c r="E221" i="3"/>
  <c r="F221" i="3"/>
  <c r="H221" i="3"/>
  <c r="G221" i="3"/>
  <c r="I221" i="3"/>
  <c r="J221" i="3"/>
  <c r="D222" i="3"/>
  <c r="E222" i="3"/>
  <c r="F222" i="3"/>
  <c r="H222" i="3"/>
  <c r="I222" i="3"/>
  <c r="J222" i="3"/>
  <c r="D223" i="3"/>
  <c r="F223" i="3"/>
  <c r="H223" i="3"/>
  <c r="E223" i="3"/>
  <c r="G223" i="3"/>
  <c r="I223" i="3"/>
  <c r="J223" i="3"/>
  <c r="D224" i="3"/>
  <c r="F224" i="3"/>
  <c r="H224" i="3"/>
  <c r="E224" i="3"/>
  <c r="D225" i="3"/>
  <c r="E225" i="3"/>
  <c r="F225" i="3"/>
  <c r="H225" i="3"/>
  <c r="G225" i="3"/>
  <c r="D226" i="3"/>
  <c r="G226" i="3"/>
  <c r="E226" i="3"/>
  <c r="I226" i="3"/>
  <c r="F226" i="3"/>
  <c r="H226" i="3"/>
  <c r="J226" i="3"/>
  <c r="D227" i="3"/>
  <c r="F227" i="3"/>
  <c r="G227" i="3"/>
  <c r="E227" i="3"/>
  <c r="I227" i="3"/>
  <c r="J227" i="3"/>
  <c r="D228" i="3"/>
  <c r="F228" i="3"/>
  <c r="H228" i="3"/>
  <c r="E228" i="3"/>
  <c r="D229" i="3"/>
  <c r="E229" i="3"/>
  <c r="F229" i="3"/>
  <c r="H229" i="3"/>
  <c r="I229" i="3"/>
  <c r="J229" i="3"/>
  <c r="D230" i="3"/>
  <c r="F230" i="3"/>
  <c r="H230" i="3"/>
  <c r="E230" i="3"/>
  <c r="D231" i="3"/>
  <c r="F231" i="3"/>
  <c r="H231" i="3"/>
  <c r="E231" i="3"/>
  <c r="I231" i="3"/>
  <c r="J231" i="3"/>
  <c r="G231" i="3"/>
  <c r="D232" i="3"/>
  <c r="F232" i="3"/>
  <c r="H232" i="3"/>
  <c r="E232" i="3"/>
  <c r="D233" i="3"/>
  <c r="E233" i="3"/>
  <c r="F233" i="3"/>
  <c r="H233" i="3"/>
  <c r="G233" i="3"/>
  <c r="D234" i="3"/>
  <c r="G234" i="3"/>
  <c r="E234" i="3"/>
  <c r="I234" i="3"/>
  <c r="F234" i="3"/>
  <c r="H234" i="3"/>
  <c r="J234" i="3"/>
  <c r="D235" i="3"/>
  <c r="F235" i="3"/>
  <c r="G235" i="3"/>
  <c r="E235" i="3"/>
  <c r="I235" i="3"/>
  <c r="J235" i="3"/>
  <c r="D236" i="3"/>
  <c r="F236" i="3"/>
  <c r="H236" i="3"/>
  <c r="E236" i="3"/>
  <c r="D237" i="3"/>
  <c r="E237" i="3"/>
  <c r="F237" i="3"/>
  <c r="H237" i="3"/>
  <c r="G237" i="3"/>
  <c r="I237" i="3"/>
  <c r="J237" i="3"/>
  <c r="D238" i="3"/>
  <c r="F238" i="3"/>
  <c r="H238" i="3"/>
  <c r="E238" i="3"/>
  <c r="D239" i="3"/>
  <c r="F239" i="3"/>
  <c r="H239" i="3"/>
  <c r="E239" i="3"/>
  <c r="I239" i="3"/>
  <c r="J239" i="3"/>
  <c r="G239" i="3"/>
  <c r="D240" i="3"/>
  <c r="F240" i="3"/>
  <c r="E240" i="3"/>
  <c r="I240" i="3"/>
  <c r="J240" i="3"/>
  <c r="G240" i="3"/>
  <c r="H240" i="3"/>
  <c r="D241" i="3"/>
  <c r="E241" i="3"/>
  <c r="F241" i="3"/>
  <c r="H241" i="3"/>
  <c r="G241" i="3"/>
  <c r="D242" i="3"/>
  <c r="E242" i="3"/>
  <c r="I242" i="3"/>
  <c r="J242" i="3"/>
  <c r="F242" i="3"/>
  <c r="H242" i="3"/>
  <c r="D243" i="3"/>
  <c r="F243" i="3"/>
  <c r="G243" i="3"/>
  <c r="E243" i="3"/>
  <c r="H243" i="3"/>
  <c r="I243" i="3"/>
  <c r="J243" i="3"/>
  <c r="D244" i="3"/>
  <c r="E244" i="3"/>
  <c r="F244" i="3"/>
  <c r="H244" i="3"/>
  <c r="D245" i="3"/>
  <c r="E245" i="3"/>
  <c r="F245" i="3"/>
  <c r="H245" i="3"/>
  <c r="G245" i="3"/>
  <c r="I245" i="3"/>
  <c r="J245" i="3"/>
  <c r="D246" i="3"/>
  <c r="E246" i="3"/>
  <c r="F246" i="3"/>
  <c r="H246" i="3"/>
  <c r="I246" i="3"/>
  <c r="J246" i="3"/>
  <c r="D247" i="3"/>
  <c r="F247" i="3"/>
  <c r="H247" i="3"/>
  <c r="E247" i="3"/>
  <c r="D248" i="3"/>
  <c r="F248" i="3"/>
  <c r="H248" i="3"/>
  <c r="E248" i="3"/>
  <c r="I248" i="3"/>
  <c r="J248" i="3"/>
  <c r="D249" i="3"/>
  <c r="E249" i="3"/>
  <c r="F249" i="3"/>
  <c r="H249" i="3"/>
  <c r="G249" i="3"/>
  <c r="D250" i="3"/>
  <c r="G250" i="3"/>
  <c r="E250" i="3"/>
  <c r="I250" i="3"/>
  <c r="J250" i="3"/>
  <c r="F250" i="3"/>
  <c r="H250" i="3"/>
  <c r="D251" i="3"/>
  <c r="F251" i="3"/>
  <c r="G251" i="3"/>
  <c r="E251" i="3"/>
  <c r="I251" i="3"/>
  <c r="J251" i="3"/>
  <c r="D252" i="3"/>
  <c r="E252" i="3"/>
  <c r="F252" i="3"/>
  <c r="H252" i="3"/>
  <c r="D253" i="3"/>
  <c r="E253" i="3"/>
  <c r="F253" i="3"/>
  <c r="H253" i="3"/>
  <c r="I253" i="3"/>
  <c r="J253" i="3"/>
  <c r="D254" i="3"/>
  <c r="E254" i="3"/>
  <c r="F254" i="3"/>
  <c r="H254" i="3"/>
  <c r="I254" i="3"/>
  <c r="J254" i="3"/>
  <c r="D255" i="3"/>
  <c r="F255" i="3"/>
  <c r="H255" i="3"/>
  <c r="E255" i="3"/>
  <c r="D256" i="3"/>
  <c r="F256" i="3"/>
  <c r="H256" i="3"/>
  <c r="E256" i="3"/>
  <c r="I256" i="3"/>
  <c r="J256" i="3"/>
  <c r="D257" i="3"/>
  <c r="E257" i="3"/>
  <c r="F257" i="3"/>
  <c r="H257" i="3"/>
  <c r="G257" i="3"/>
  <c r="D258" i="3"/>
  <c r="G258" i="3"/>
  <c r="E258" i="3"/>
  <c r="I258" i="3"/>
  <c r="J258" i="3"/>
  <c r="F258" i="3"/>
  <c r="H258" i="3"/>
  <c r="D259" i="3"/>
  <c r="F259" i="3"/>
  <c r="G259" i="3"/>
  <c r="E259" i="3"/>
  <c r="I259" i="3"/>
  <c r="J259" i="3"/>
  <c r="D260" i="3"/>
  <c r="E260" i="3"/>
  <c r="F260" i="3"/>
  <c r="H260" i="3"/>
  <c r="D261" i="3"/>
  <c r="E261" i="3"/>
  <c r="F261" i="3"/>
  <c r="H261" i="3"/>
  <c r="I261" i="3"/>
  <c r="J261" i="3"/>
  <c r="D262" i="3"/>
  <c r="I262" i="3"/>
  <c r="J262" i="3"/>
  <c r="E262" i="3"/>
  <c r="F262" i="3"/>
  <c r="H262" i="3"/>
  <c r="D263" i="3"/>
  <c r="F263" i="3"/>
  <c r="H263" i="3"/>
  <c r="E263" i="3"/>
  <c r="G263" i="3"/>
  <c r="I263" i="3"/>
  <c r="J263" i="3"/>
  <c r="D264" i="3"/>
  <c r="F264" i="3"/>
  <c r="E264" i="3"/>
  <c r="G264" i="3"/>
  <c r="H264" i="3"/>
  <c r="D265" i="3"/>
  <c r="E265" i="3"/>
  <c r="F265" i="3"/>
  <c r="H265" i="3"/>
  <c r="G265" i="3"/>
  <c r="D266" i="3"/>
  <c r="E266" i="3"/>
  <c r="I266" i="3"/>
  <c r="F266" i="3"/>
  <c r="H266" i="3"/>
  <c r="J266" i="3"/>
  <c r="D267" i="3"/>
  <c r="F267" i="3"/>
  <c r="G267" i="3"/>
  <c r="E267" i="3"/>
  <c r="H267" i="3"/>
  <c r="I267" i="3"/>
  <c r="J267" i="3"/>
  <c r="D268" i="3"/>
  <c r="F268" i="3"/>
  <c r="H268" i="3"/>
  <c r="E268" i="3"/>
  <c r="D269" i="3"/>
  <c r="E269" i="3"/>
  <c r="F269" i="3"/>
  <c r="H269" i="3"/>
  <c r="G269" i="3"/>
  <c r="I269" i="3"/>
  <c r="J269" i="3"/>
  <c r="D270" i="3"/>
  <c r="F270" i="3"/>
  <c r="H270" i="3"/>
  <c r="E270" i="3"/>
  <c r="D271" i="3"/>
  <c r="F271" i="3"/>
  <c r="H271" i="3"/>
  <c r="E271" i="3"/>
  <c r="I271" i="3"/>
  <c r="J271" i="3"/>
  <c r="D272" i="3"/>
  <c r="F272" i="3"/>
  <c r="E272" i="3"/>
  <c r="I272" i="3"/>
  <c r="J272" i="3"/>
  <c r="G272" i="3"/>
  <c r="H272" i="3"/>
  <c r="D273" i="3"/>
  <c r="E273" i="3"/>
  <c r="F273" i="3"/>
  <c r="H273" i="3"/>
  <c r="G273" i="3"/>
  <c r="D274" i="3"/>
  <c r="E274" i="3"/>
  <c r="I274" i="3"/>
  <c r="J274" i="3"/>
  <c r="F274" i="3"/>
  <c r="H274" i="3"/>
  <c r="D275" i="3"/>
  <c r="F275" i="3"/>
  <c r="G275" i="3"/>
  <c r="E275" i="3"/>
  <c r="I275" i="3"/>
  <c r="J275" i="3"/>
  <c r="H275" i="3"/>
  <c r="D276" i="3"/>
  <c r="F276" i="3"/>
  <c r="H276" i="3"/>
  <c r="E276" i="3"/>
  <c r="D277" i="3"/>
  <c r="E277" i="3"/>
  <c r="F277" i="3"/>
  <c r="H277" i="3"/>
  <c r="G277" i="3"/>
  <c r="I277" i="3"/>
  <c r="J277" i="3"/>
  <c r="D278" i="3"/>
  <c r="F278" i="3"/>
  <c r="H278" i="3"/>
  <c r="E278" i="3"/>
  <c r="D279" i="3"/>
  <c r="F279" i="3"/>
  <c r="H279" i="3"/>
  <c r="E279" i="3"/>
  <c r="I279" i="3"/>
  <c r="J279" i="3"/>
  <c r="D280" i="3"/>
  <c r="F280" i="3"/>
  <c r="H280" i="3"/>
  <c r="E280" i="3"/>
  <c r="I280" i="3"/>
  <c r="J280" i="3"/>
  <c r="G280" i="3"/>
  <c r="D281" i="3"/>
  <c r="E281" i="3"/>
  <c r="F281" i="3"/>
  <c r="H281" i="3"/>
  <c r="G281" i="3"/>
  <c r="D282" i="3"/>
  <c r="E282" i="3"/>
  <c r="I282" i="3"/>
  <c r="J282" i="3"/>
  <c r="F282" i="3"/>
  <c r="H282" i="3"/>
  <c r="D283" i="3"/>
  <c r="F283" i="3"/>
  <c r="G283" i="3"/>
  <c r="E283" i="3"/>
  <c r="I283" i="3"/>
  <c r="J283" i="3"/>
  <c r="H283" i="3"/>
  <c r="D284" i="3"/>
  <c r="E284" i="3"/>
  <c r="F284" i="3"/>
  <c r="H284" i="3"/>
  <c r="D285" i="3"/>
  <c r="E285" i="3"/>
  <c r="F285" i="3"/>
  <c r="H285" i="3"/>
  <c r="G285" i="3"/>
  <c r="I285" i="3"/>
  <c r="J285" i="3"/>
  <c r="D286" i="3"/>
  <c r="E286" i="3"/>
  <c r="F286" i="3"/>
  <c r="H286" i="3"/>
  <c r="I286" i="3"/>
  <c r="J286" i="3"/>
  <c r="D287" i="3"/>
  <c r="F287" i="3"/>
  <c r="H287" i="3"/>
  <c r="E287" i="3"/>
  <c r="G287" i="3"/>
  <c r="I287" i="3"/>
  <c r="J287" i="3"/>
  <c r="D288" i="3"/>
  <c r="F288" i="3"/>
  <c r="H288" i="3"/>
  <c r="E288" i="3"/>
  <c r="D289" i="3"/>
  <c r="E289" i="3"/>
  <c r="F289" i="3"/>
  <c r="H289" i="3"/>
  <c r="G289" i="3"/>
  <c r="D290" i="3"/>
  <c r="G290" i="3"/>
  <c r="E290" i="3"/>
  <c r="I290" i="3"/>
  <c r="F290" i="3"/>
  <c r="H290" i="3"/>
  <c r="J290" i="3"/>
  <c r="D291" i="3"/>
  <c r="F291" i="3"/>
  <c r="G291" i="3"/>
  <c r="E291" i="3"/>
  <c r="I291" i="3"/>
  <c r="J291" i="3"/>
  <c r="D292" i="3"/>
  <c r="F292" i="3"/>
  <c r="H292" i="3"/>
  <c r="E292" i="3"/>
  <c r="D293" i="3"/>
  <c r="E293" i="3"/>
  <c r="F293" i="3"/>
  <c r="H293" i="3"/>
  <c r="I293" i="3"/>
  <c r="J293" i="3"/>
  <c r="D294" i="3"/>
  <c r="F294" i="3"/>
  <c r="H294" i="3"/>
  <c r="E294" i="3"/>
  <c r="D295" i="3"/>
  <c r="F295" i="3"/>
  <c r="H295" i="3"/>
  <c r="E295" i="3"/>
  <c r="I295" i="3"/>
  <c r="J295" i="3"/>
  <c r="G295" i="3"/>
  <c r="D296" i="3"/>
  <c r="F296" i="3"/>
  <c r="H296" i="3"/>
  <c r="E296" i="3"/>
  <c r="D297" i="3"/>
  <c r="E297" i="3"/>
  <c r="F297" i="3"/>
  <c r="H297" i="3"/>
  <c r="G297" i="3"/>
  <c r="D298" i="3"/>
  <c r="G298" i="3"/>
  <c r="E298" i="3"/>
  <c r="I298" i="3"/>
  <c r="F298" i="3"/>
  <c r="H298" i="3"/>
  <c r="J298" i="3"/>
  <c r="D299" i="3"/>
  <c r="F299" i="3"/>
  <c r="G299" i="3"/>
  <c r="E299" i="3"/>
  <c r="I299" i="3"/>
  <c r="J299" i="3"/>
  <c r="D300" i="3"/>
  <c r="F300" i="3"/>
  <c r="H300" i="3"/>
  <c r="E300" i="3"/>
  <c r="D301" i="3"/>
  <c r="E301" i="3"/>
  <c r="F301" i="3"/>
  <c r="H301" i="3"/>
  <c r="G301" i="3"/>
  <c r="I301" i="3"/>
  <c r="J301" i="3"/>
  <c r="D302" i="3"/>
  <c r="F302" i="3"/>
  <c r="H302" i="3"/>
  <c r="E302" i="3"/>
  <c r="D303" i="3"/>
  <c r="F303" i="3"/>
  <c r="H303" i="3"/>
  <c r="E303" i="3"/>
  <c r="I303" i="3"/>
  <c r="J303" i="3"/>
  <c r="G303" i="3"/>
  <c r="D304" i="3"/>
  <c r="F304" i="3"/>
  <c r="E304" i="3"/>
  <c r="I304" i="3"/>
  <c r="J304" i="3"/>
  <c r="G304" i="3"/>
  <c r="H304" i="3"/>
  <c r="D305" i="3"/>
  <c r="E305" i="3"/>
  <c r="F305" i="3"/>
  <c r="H305" i="3"/>
  <c r="G305" i="3"/>
  <c r="D306" i="3"/>
  <c r="E306" i="3"/>
  <c r="I306" i="3"/>
  <c r="J306" i="3"/>
  <c r="F306" i="3"/>
  <c r="H306" i="3"/>
  <c r="D307" i="3"/>
  <c r="F307" i="3"/>
  <c r="G307" i="3"/>
  <c r="E307" i="3"/>
  <c r="H307" i="3"/>
  <c r="I307" i="3"/>
  <c r="J307" i="3"/>
  <c r="D308" i="3"/>
  <c r="E308" i="3"/>
  <c r="F308" i="3"/>
  <c r="H308" i="3"/>
  <c r="D309" i="3"/>
  <c r="E309" i="3"/>
  <c r="F309" i="3"/>
  <c r="H309" i="3"/>
  <c r="G309" i="3"/>
  <c r="I309" i="3"/>
  <c r="J309" i="3"/>
  <c r="D310" i="3"/>
  <c r="E310" i="3"/>
  <c r="F310" i="3"/>
  <c r="H310" i="3"/>
  <c r="I310" i="3"/>
  <c r="J310" i="3"/>
  <c r="D311" i="3"/>
  <c r="F311" i="3"/>
  <c r="H311" i="3"/>
  <c r="E311" i="3"/>
  <c r="D312" i="3"/>
  <c r="F312" i="3"/>
  <c r="H312" i="3"/>
  <c r="E312" i="3"/>
  <c r="I312" i="3"/>
  <c r="J312" i="3"/>
  <c r="D313" i="3"/>
  <c r="E313" i="3"/>
  <c r="F313" i="3"/>
  <c r="H313" i="3"/>
  <c r="G313" i="3"/>
  <c r="D314" i="3"/>
  <c r="E314" i="3"/>
  <c r="I314" i="3"/>
  <c r="J314" i="3"/>
  <c r="F314" i="3"/>
  <c r="H314" i="3"/>
  <c r="D315" i="3"/>
  <c r="F315" i="3"/>
  <c r="G315" i="3"/>
  <c r="E315" i="3"/>
  <c r="I315" i="3"/>
  <c r="J315" i="3"/>
  <c r="D316" i="3"/>
  <c r="E316" i="3"/>
  <c r="F316" i="3"/>
  <c r="H316" i="3"/>
  <c r="D317" i="3"/>
  <c r="E317" i="3"/>
  <c r="F317" i="3"/>
  <c r="H317" i="3"/>
  <c r="I317" i="3"/>
  <c r="J317" i="3"/>
  <c r="D318" i="3"/>
  <c r="E318" i="3"/>
  <c r="F318" i="3"/>
  <c r="H318" i="3"/>
  <c r="I318" i="3"/>
  <c r="J318" i="3"/>
  <c r="D319" i="3"/>
  <c r="F319" i="3"/>
  <c r="H319" i="3"/>
  <c r="E319" i="3"/>
  <c r="D320" i="3"/>
  <c r="F320" i="3"/>
  <c r="H320" i="3"/>
  <c r="E320" i="3"/>
  <c r="I320" i="3"/>
  <c r="J320" i="3"/>
  <c r="D321" i="3"/>
  <c r="E321" i="3"/>
  <c r="F321" i="3"/>
  <c r="H321" i="3"/>
  <c r="G321" i="3"/>
  <c r="D322" i="3"/>
  <c r="G322" i="3"/>
  <c r="E322" i="3"/>
  <c r="I322" i="3"/>
  <c r="J322" i="3"/>
  <c r="F322" i="3"/>
  <c r="H322" i="3"/>
  <c r="D323" i="3"/>
  <c r="F323" i="3"/>
  <c r="G323" i="3"/>
  <c r="E323" i="3"/>
  <c r="I323" i="3"/>
  <c r="J323" i="3"/>
  <c r="D324" i="3"/>
  <c r="E324" i="3"/>
  <c r="F324" i="3"/>
  <c r="H324" i="3"/>
  <c r="D325" i="3"/>
  <c r="E325" i="3"/>
  <c r="F325" i="3"/>
  <c r="H325" i="3"/>
  <c r="I325" i="3"/>
  <c r="J325" i="3"/>
  <c r="D326" i="3"/>
  <c r="I326" i="3"/>
  <c r="J326" i="3"/>
  <c r="E326" i="3"/>
  <c r="F326" i="3"/>
  <c r="H326" i="3"/>
  <c r="D327" i="3"/>
  <c r="F327" i="3"/>
  <c r="H327" i="3"/>
  <c r="E327" i="3"/>
  <c r="G327" i="3"/>
  <c r="I327" i="3"/>
  <c r="J327" i="3"/>
  <c r="D328" i="3"/>
  <c r="F328" i="3"/>
  <c r="E328" i="3"/>
  <c r="H328" i="3"/>
  <c r="D329" i="3"/>
  <c r="E329" i="3"/>
  <c r="F329" i="3"/>
  <c r="H329" i="3"/>
  <c r="G329" i="3"/>
  <c r="D330" i="3"/>
  <c r="G330" i="3"/>
  <c r="E330" i="3"/>
  <c r="I330" i="3"/>
  <c r="F330" i="3"/>
  <c r="H330" i="3"/>
  <c r="J330" i="3"/>
  <c r="D331" i="3"/>
  <c r="F331" i="3"/>
  <c r="G331" i="3"/>
  <c r="E331" i="3"/>
  <c r="I331" i="3"/>
  <c r="J331" i="3"/>
  <c r="D332" i="3"/>
  <c r="F332" i="3"/>
  <c r="H332" i="3"/>
  <c r="E332" i="3"/>
  <c r="D333" i="3"/>
  <c r="E333" i="3"/>
  <c r="F333" i="3"/>
  <c r="H333" i="3"/>
  <c r="G333" i="3"/>
  <c r="I333" i="3"/>
  <c r="J333" i="3"/>
  <c r="D334" i="3"/>
  <c r="F334" i="3"/>
  <c r="H334" i="3"/>
  <c r="E334" i="3"/>
  <c r="D335" i="3"/>
  <c r="F335" i="3"/>
  <c r="H335" i="3"/>
  <c r="E335" i="3"/>
  <c r="I335" i="3"/>
  <c r="J335" i="3"/>
  <c r="D336" i="3"/>
  <c r="F336" i="3"/>
  <c r="E336" i="3"/>
  <c r="I336" i="3"/>
  <c r="J336" i="3"/>
  <c r="G336" i="3"/>
  <c r="H336" i="3"/>
  <c r="D337" i="3"/>
  <c r="E337" i="3"/>
  <c r="F337" i="3"/>
  <c r="H337" i="3"/>
  <c r="G337" i="3"/>
  <c r="D338" i="3"/>
  <c r="E338" i="3"/>
  <c r="I338" i="3"/>
  <c r="J338" i="3"/>
  <c r="F338" i="3"/>
  <c r="H338" i="3"/>
  <c r="D339" i="3"/>
  <c r="F339" i="3"/>
  <c r="G339" i="3"/>
  <c r="E339" i="3"/>
  <c r="I339" i="3"/>
  <c r="J339" i="3"/>
  <c r="H339" i="3"/>
  <c r="D11" i="1"/>
  <c r="D12" i="1"/>
  <c r="C7" i="1"/>
  <c r="C8" i="1"/>
  <c r="C9" i="1"/>
  <c r="D9" i="1"/>
  <c r="D13" i="1"/>
  <c r="F16" i="1"/>
  <c r="F17" i="1" s="1"/>
  <c r="C17" i="1"/>
  <c r="E21" i="1"/>
  <c r="F21" i="1" s="1"/>
  <c r="Q21" i="1"/>
  <c r="Q22" i="1"/>
  <c r="E23" i="1"/>
  <c r="E12" i="5" s="1"/>
  <c r="Q23" i="1"/>
  <c r="Q24" i="1"/>
  <c r="E25" i="1"/>
  <c r="Q25" i="1"/>
  <c r="E26" i="1"/>
  <c r="F26" i="1" s="1"/>
  <c r="E15" i="5"/>
  <c r="Q26" i="1"/>
  <c r="E27" i="1"/>
  <c r="E16" i="5"/>
  <c r="Q27" i="1"/>
  <c r="Q28" i="1"/>
  <c r="E29" i="1"/>
  <c r="F29" i="1" s="1"/>
  <c r="R29" i="1"/>
  <c r="Q29" i="1"/>
  <c r="Q30" i="1"/>
  <c r="E31" i="1"/>
  <c r="F31" i="1" s="1"/>
  <c r="R32" i="1" s="1"/>
  <c r="Q31" i="1"/>
  <c r="E32" i="1"/>
  <c r="E18" i="5"/>
  <c r="Q32" i="1"/>
  <c r="Q33" i="1"/>
  <c r="E34" i="1"/>
  <c r="E20" i="5" s="1"/>
  <c r="Q34" i="1"/>
  <c r="E35" i="1"/>
  <c r="E21" i="5"/>
  <c r="F35" i="1"/>
  <c r="Q35" i="1"/>
  <c r="Q36" i="1"/>
  <c r="E37" i="1"/>
  <c r="Q37" i="1"/>
  <c r="E38" i="1"/>
  <c r="F38" i="1"/>
  <c r="Q38" i="1"/>
  <c r="Q39" i="1"/>
  <c r="Q40" i="1"/>
  <c r="E41" i="1"/>
  <c r="Q41" i="1"/>
  <c r="Q42" i="1"/>
  <c r="E43" i="1"/>
  <c r="E26" i="5"/>
  <c r="Q43" i="1"/>
  <c r="Q44" i="1"/>
  <c r="Q45" i="1"/>
  <c r="Q46" i="1"/>
  <c r="E47" i="1"/>
  <c r="E30" i="5"/>
  <c r="F47" i="1"/>
  <c r="Q47" i="1"/>
  <c r="Q48" i="1"/>
  <c r="Q49" i="1"/>
  <c r="Q50" i="1"/>
  <c r="E51" i="1"/>
  <c r="E34" i="5" s="1"/>
  <c r="Q51" i="1"/>
  <c r="Q52" i="1"/>
  <c r="Q53" i="1"/>
  <c r="Q54" i="1"/>
  <c r="E55" i="1"/>
  <c r="E38" i="5"/>
  <c r="F55" i="1"/>
  <c r="Q55" i="1"/>
  <c r="Q56" i="1"/>
  <c r="Q57" i="1"/>
  <c r="B58" i="1"/>
  <c r="E58" i="1"/>
  <c r="F58" i="1" s="1"/>
  <c r="Q58" i="1"/>
  <c r="E59" i="1"/>
  <c r="F59" i="1" s="1"/>
  <c r="G59" i="1" s="1"/>
  <c r="Q59" i="1"/>
  <c r="Q60" i="1"/>
  <c r="B61" i="1"/>
  <c r="E61" i="1"/>
  <c r="F61" i="1"/>
  <c r="Q61" i="1"/>
  <c r="E62" i="1"/>
  <c r="F62" i="1"/>
  <c r="Q62" i="1"/>
  <c r="B63" i="1"/>
  <c r="E63" i="1"/>
  <c r="F63" i="1" s="1"/>
  <c r="Q63" i="1"/>
  <c r="Q64" i="1"/>
  <c r="B65" i="1"/>
  <c r="E65" i="1"/>
  <c r="F65" i="1" s="1"/>
  <c r="G65" i="1" s="1"/>
  <c r="Q65" i="1"/>
  <c r="Q66" i="1"/>
  <c r="B67" i="1"/>
  <c r="Q67" i="1"/>
  <c r="Q68" i="1"/>
  <c r="B69" i="1"/>
  <c r="E69" i="1"/>
  <c r="F69" i="1"/>
  <c r="Q69" i="1"/>
  <c r="E70" i="1"/>
  <c r="F70" i="1"/>
  <c r="Q70" i="1"/>
  <c r="B71" i="1"/>
  <c r="E71" i="1"/>
  <c r="F71" i="1" s="1"/>
  <c r="Q71" i="1"/>
  <c r="Q72" i="1"/>
  <c r="B73" i="1"/>
  <c r="E73" i="1"/>
  <c r="F73" i="1"/>
  <c r="G73" i="1" s="1"/>
  <c r="J73" i="1" s="1"/>
  <c r="Q73" i="1"/>
  <c r="Q74" i="1"/>
  <c r="B75" i="1"/>
  <c r="Q75" i="1"/>
  <c r="Q76" i="1"/>
  <c r="Q77" i="1"/>
  <c r="E78" i="1"/>
  <c r="Q78" i="1"/>
  <c r="E79" i="1"/>
  <c r="E42" i="5" s="1"/>
  <c r="F79" i="1"/>
  <c r="G79" i="1"/>
  <c r="I79" i="1" s="1"/>
  <c r="Q79" i="1"/>
  <c r="E80" i="1"/>
  <c r="F80" i="1" s="1"/>
  <c r="G80" i="1" s="1"/>
  <c r="Q80" i="1"/>
  <c r="E81" i="1"/>
  <c r="F81" i="1"/>
  <c r="Q81" i="1"/>
  <c r="E82" i="1"/>
  <c r="F82" i="1"/>
  <c r="Q82" i="1"/>
  <c r="E83" i="1"/>
  <c r="F83" i="1" s="1"/>
  <c r="G83" i="1" s="1"/>
  <c r="Q83" i="1"/>
  <c r="Q84" i="1"/>
  <c r="Q85" i="1"/>
  <c r="E86" i="1"/>
  <c r="F86" i="1" s="1"/>
  <c r="G86" i="1" s="1"/>
  <c r="I86" i="1" s="1"/>
  <c r="Q86" i="1"/>
  <c r="E87" i="1"/>
  <c r="F87" i="1" s="1"/>
  <c r="G87" i="1" s="1"/>
  <c r="Q87" i="1"/>
  <c r="E88" i="1"/>
  <c r="F88" i="1"/>
  <c r="G88" i="1" s="1"/>
  <c r="I88" i="1" s="1"/>
  <c r="Q88" i="1"/>
  <c r="E89" i="1"/>
  <c r="F89" i="1"/>
  <c r="Q89" i="1"/>
  <c r="E90" i="1"/>
  <c r="F90" i="1"/>
  <c r="Q90" i="1"/>
  <c r="E91" i="1"/>
  <c r="F91" i="1"/>
  <c r="G91" i="1" s="1"/>
  <c r="Q91" i="1"/>
  <c r="Q92" i="1"/>
  <c r="Q93" i="1"/>
  <c r="E94" i="1"/>
  <c r="F94" i="1" s="1"/>
  <c r="Q94" i="1"/>
  <c r="E95" i="1"/>
  <c r="F95" i="1" s="1"/>
  <c r="G95" i="1" s="1"/>
  <c r="I95" i="1" s="1"/>
  <c r="Q95" i="1"/>
  <c r="E96" i="1"/>
  <c r="F96" i="1" s="1"/>
  <c r="G96" i="1" s="1"/>
  <c r="I96" i="1" s="1"/>
  <c r="Q96" i="1"/>
  <c r="E97" i="1"/>
  <c r="F97" i="1"/>
  <c r="Q97" i="1"/>
  <c r="Q98" i="1"/>
  <c r="E99" i="1"/>
  <c r="F99" i="1" s="1"/>
  <c r="G99" i="1" s="1"/>
  <c r="Q99" i="1"/>
  <c r="E100" i="1"/>
  <c r="F100" i="1"/>
  <c r="Q100" i="1"/>
  <c r="E101" i="1"/>
  <c r="F101" i="1"/>
  <c r="G101" i="1" s="1"/>
  <c r="Q101" i="1"/>
  <c r="E102" i="1"/>
  <c r="F102" i="1" s="1"/>
  <c r="Q102" i="1"/>
  <c r="E103" i="1"/>
  <c r="E44" i="5" s="1"/>
  <c r="Q103" i="1"/>
  <c r="E104" i="1"/>
  <c r="E45" i="5"/>
  <c r="F104" i="1"/>
  <c r="Q104" i="1"/>
  <c r="E105" i="1"/>
  <c r="E46" i="5"/>
  <c r="Q105" i="1"/>
  <c r="E106" i="1"/>
  <c r="E47" i="5"/>
  <c r="Q106" i="1"/>
  <c r="E107" i="1"/>
  <c r="F107" i="1" s="1"/>
  <c r="G107" i="1" s="1"/>
  <c r="Q107" i="1"/>
  <c r="E108" i="1"/>
  <c r="E48" i="5"/>
  <c r="Q108" i="1"/>
  <c r="E109" i="1"/>
  <c r="F109" i="1"/>
  <c r="G109" i="1" s="1"/>
  <c r="Q109" i="1"/>
  <c r="E110" i="1"/>
  <c r="E49" i="5" s="1"/>
  <c r="Q110" i="1"/>
  <c r="E111" i="1"/>
  <c r="E50" i="5"/>
  <c r="Q111" i="1"/>
  <c r="E112" i="1"/>
  <c r="E51" i="5"/>
  <c r="Q112" i="1"/>
  <c r="E113" i="1"/>
  <c r="F113" i="1"/>
  <c r="G113" i="1" s="1"/>
  <c r="Q113" i="1"/>
  <c r="E114" i="1"/>
  <c r="E52" i="5" s="1"/>
  <c r="Q114" i="1"/>
  <c r="E115" i="1"/>
  <c r="F115" i="1" s="1"/>
  <c r="Q115" i="1"/>
  <c r="E116" i="1"/>
  <c r="E53" i="5"/>
  <c r="Q116" i="1"/>
  <c r="E117" i="1"/>
  <c r="E54" i="5"/>
  <c r="Q117" i="1"/>
  <c r="E118" i="1"/>
  <c r="E55" i="5"/>
  <c r="Q118" i="1"/>
  <c r="E119" i="1"/>
  <c r="E56" i="5"/>
  <c r="Q119" i="1"/>
  <c r="E120" i="1"/>
  <c r="F120" i="1"/>
  <c r="Q120" i="1"/>
  <c r="E121" i="1"/>
  <c r="E57" i="5"/>
  <c r="Q121" i="1"/>
  <c r="E122" i="1"/>
  <c r="E58" i="5"/>
  <c r="Q122" i="1"/>
  <c r="E123" i="1"/>
  <c r="E59" i="5"/>
  <c r="Q123" i="1"/>
  <c r="E124" i="1"/>
  <c r="F124" i="1"/>
  <c r="G124" i="1" s="1"/>
  <c r="Q124" i="1"/>
  <c r="E125" i="1"/>
  <c r="E60" i="5" s="1"/>
  <c r="Q125" i="1"/>
  <c r="E126" i="1"/>
  <c r="F126" i="1"/>
  <c r="G126" i="1"/>
  <c r="Q126" i="1"/>
  <c r="E127" i="1"/>
  <c r="E61" i="5"/>
  <c r="Q127" i="1"/>
  <c r="E128" i="1"/>
  <c r="E62" i="5" s="1"/>
  <c r="Q128" i="1"/>
  <c r="B129" i="1"/>
  <c r="Q129" i="1"/>
  <c r="E130" i="1"/>
  <c r="E63" i="5"/>
  <c r="Q130" i="1"/>
  <c r="E131" i="1"/>
  <c r="E64" i="5" s="1"/>
  <c r="Q131" i="1"/>
  <c r="E132" i="1"/>
  <c r="F132" i="1" s="1"/>
  <c r="Q132" i="1"/>
  <c r="E133" i="1"/>
  <c r="F133" i="1"/>
  <c r="G133" i="1" s="1"/>
  <c r="Q133" i="1"/>
  <c r="E134" i="1"/>
  <c r="E65" i="5" s="1"/>
  <c r="Q134" i="1"/>
  <c r="E135" i="1"/>
  <c r="F135" i="1" s="1"/>
  <c r="G135" i="1" s="1"/>
  <c r="Q135" i="1"/>
  <c r="E136" i="1"/>
  <c r="E66" i="5"/>
  <c r="Q136" i="1"/>
  <c r="E137" i="1"/>
  <c r="E67" i="5"/>
  <c r="Q137" i="1"/>
  <c r="E138" i="1"/>
  <c r="F138" i="1" s="1"/>
  <c r="G138" i="1" s="1"/>
  <c r="Q138" i="1"/>
  <c r="E139" i="1"/>
  <c r="E68" i="5"/>
  <c r="Q139" i="1"/>
  <c r="E140" i="1"/>
  <c r="F140" i="1"/>
  <c r="G140" i="1" s="1"/>
  <c r="Q140" i="1"/>
  <c r="E141" i="1"/>
  <c r="E69" i="5" s="1"/>
  <c r="Q141" i="1"/>
  <c r="E142" i="1"/>
  <c r="E70" i="5" s="1"/>
  <c r="Q142" i="1"/>
  <c r="E143" i="1"/>
  <c r="E71" i="5"/>
  <c r="Q143" i="1"/>
  <c r="E144" i="1"/>
  <c r="F144" i="1"/>
  <c r="Q144" i="1"/>
  <c r="E145" i="1"/>
  <c r="E72" i="5"/>
  <c r="Q145" i="1"/>
  <c r="E146" i="1"/>
  <c r="E73" i="5"/>
  <c r="Q146" i="1"/>
  <c r="E147" i="1"/>
  <c r="F147" i="1"/>
  <c r="G147" i="1" s="1"/>
  <c r="I147" i="1" s="1"/>
  <c r="Q147" i="1"/>
  <c r="E148" i="1"/>
  <c r="E74" i="5"/>
  <c r="Q148" i="1"/>
  <c r="E149" i="1"/>
  <c r="E75" i="5"/>
  <c r="Q149" i="1"/>
  <c r="E150" i="1"/>
  <c r="E76" i="5" s="1"/>
  <c r="Q150" i="1"/>
  <c r="E151" i="1"/>
  <c r="E77" i="5" s="1"/>
  <c r="Q151" i="1"/>
  <c r="E152" i="1"/>
  <c r="E78" i="5" s="1"/>
  <c r="Q152" i="1"/>
  <c r="E153" i="1"/>
  <c r="Q153" i="1"/>
  <c r="E154" i="1"/>
  <c r="F154" i="1" s="1"/>
  <c r="G154" i="1" s="1"/>
  <c r="Q154" i="1"/>
  <c r="E155" i="1"/>
  <c r="E80" i="5"/>
  <c r="Q155" i="1"/>
  <c r="E156" i="1"/>
  <c r="E81" i="5"/>
  <c r="Q156" i="1"/>
  <c r="E157" i="1"/>
  <c r="E82" i="5"/>
  <c r="Q157" i="1"/>
  <c r="E158" i="1"/>
  <c r="E83" i="5" s="1"/>
  <c r="Q158" i="1"/>
  <c r="E159" i="1"/>
  <c r="E84" i="5" s="1"/>
  <c r="Q159" i="1"/>
  <c r="Q160" i="1"/>
  <c r="E161" i="1"/>
  <c r="E85" i="5"/>
  <c r="F161" i="1"/>
  <c r="Q161" i="1"/>
  <c r="Q162" i="1"/>
  <c r="E163" i="1"/>
  <c r="F163" i="1" s="1"/>
  <c r="Q163" i="1"/>
  <c r="Q164" i="1"/>
  <c r="B165" i="1"/>
  <c r="E165" i="1"/>
  <c r="E88" i="5" s="1"/>
  <c r="Q165" i="1"/>
  <c r="E166" i="1"/>
  <c r="F166" i="1" s="1"/>
  <c r="Q166" i="1"/>
  <c r="B167" i="1"/>
  <c r="E167" i="1"/>
  <c r="Q167" i="1"/>
  <c r="E168" i="1"/>
  <c r="F168" i="1"/>
  <c r="G168" i="1" s="1"/>
  <c r="Q168" i="1"/>
  <c r="E169" i="1"/>
  <c r="F169" i="1" s="1"/>
  <c r="Q169" i="1"/>
  <c r="E170" i="1"/>
  <c r="F170" i="1" s="1"/>
  <c r="G170" i="1" s="1"/>
  <c r="Q170" i="1"/>
  <c r="E171" i="1"/>
  <c r="E90" i="5"/>
  <c r="Q171" i="1"/>
  <c r="E172" i="1"/>
  <c r="F172" i="1" s="1"/>
  <c r="G172" i="1" s="1"/>
  <c r="I172" i="1" s="1"/>
  <c r="Q172" i="1"/>
  <c r="E173" i="1"/>
  <c r="F173" i="1"/>
  <c r="G173" i="1" s="1"/>
  <c r="Q173" i="1"/>
  <c r="E174" i="1"/>
  <c r="F174" i="1" s="1"/>
  <c r="G174" i="1" s="1"/>
  <c r="Q174" i="1"/>
  <c r="E175" i="1"/>
  <c r="F175" i="1"/>
  <c r="G175" i="1" s="1"/>
  <c r="Q175" i="1"/>
  <c r="E176" i="1"/>
  <c r="E91" i="5"/>
  <c r="Q176" i="1"/>
  <c r="E177" i="1"/>
  <c r="E92" i="5"/>
  <c r="Q177" i="1"/>
  <c r="B178" i="1"/>
  <c r="E178" i="1"/>
  <c r="F178" i="1" s="1"/>
  <c r="G178" i="1" s="1"/>
  <c r="Q178" i="1"/>
  <c r="E179" i="1"/>
  <c r="F179" i="1"/>
  <c r="G179" i="1" s="1"/>
  <c r="E93" i="5"/>
  <c r="Q179" i="1"/>
  <c r="Q180" i="1"/>
  <c r="E181" i="1"/>
  <c r="F181" i="1"/>
  <c r="Q181" i="1"/>
  <c r="E182" i="1"/>
  <c r="F182" i="1"/>
  <c r="G182" i="1" s="1"/>
  <c r="Q182" i="1"/>
  <c r="E183" i="1"/>
  <c r="F183" i="1"/>
  <c r="G183" i="1"/>
  <c r="I183" i="1" s="1"/>
  <c r="Q183" i="1"/>
  <c r="Q184" i="1"/>
  <c r="E185" i="1"/>
  <c r="F185" i="1"/>
  <c r="Q185" i="1"/>
  <c r="E186" i="1"/>
  <c r="F186" i="1"/>
  <c r="G186" i="1" s="1"/>
  <c r="Q186" i="1"/>
  <c r="E187" i="1"/>
  <c r="F187" i="1" s="1"/>
  <c r="G187" i="1" s="1"/>
  <c r="Q187" i="1"/>
  <c r="Q188" i="1"/>
  <c r="E189" i="1"/>
  <c r="F189" i="1" s="1"/>
  <c r="Q189" i="1"/>
  <c r="E190" i="1"/>
  <c r="F190" i="1" s="1"/>
  <c r="G190" i="1" s="1"/>
  <c r="I190" i="1" s="1"/>
  <c r="Q190" i="1"/>
  <c r="E191" i="1"/>
  <c r="F191" i="1" s="1"/>
  <c r="G191" i="1" s="1"/>
  <c r="Q191" i="1"/>
  <c r="Q192" i="1"/>
  <c r="E193" i="1"/>
  <c r="F193" i="1" s="1"/>
  <c r="Q193" i="1"/>
  <c r="E194" i="1"/>
  <c r="F194" i="1" s="1"/>
  <c r="G194" i="1" s="1"/>
  <c r="Q194" i="1"/>
  <c r="E195" i="1"/>
  <c r="F195" i="1"/>
  <c r="G195" i="1" s="1"/>
  <c r="Q195" i="1"/>
  <c r="Q196" i="1"/>
  <c r="E197" i="1"/>
  <c r="E95" i="5"/>
  <c r="F197" i="1"/>
  <c r="Q197" i="1"/>
  <c r="E198" i="1"/>
  <c r="E231" i="5" s="1"/>
  <c r="Q198" i="1"/>
  <c r="E199" i="1"/>
  <c r="F199" i="1"/>
  <c r="G199" i="1" s="1"/>
  <c r="I199" i="1" s="1"/>
  <c r="Q199" i="1"/>
  <c r="E200" i="1"/>
  <c r="F200" i="1"/>
  <c r="G200" i="1" s="1"/>
  <c r="Q200" i="1"/>
  <c r="E201" i="1"/>
  <c r="F201" i="1" s="1"/>
  <c r="Q201" i="1"/>
  <c r="E202" i="1"/>
  <c r="F202" i="1" s="1"/>
  <c r="G202" i="1"/>
  <c r="I202" i="1" s="1"/>
  <c r="Q202" i="1"/>
  <c r="E203" i="1"/>
  <c r="F203" i="1" s="1"/>
  <c r="G203" i="1" s="1"/>
  <c r="Q203" i="1"/>
  <c r="E204" i="1"/>
  <c r="F204" i="1"/>
  <c r="G204" i="1" s="1"/>
  <c r="Q204" i="1"/>
  <c r="E205" i="1"/>
  <c r="F205" i="1" s="1"/>
  <c r="G205" i="1" s="1"/>
  <c r="Q205" i="1"/>
  <c r="E206" i="1"/>
  <c r="F206" i="1"/>
  <c r="G206" i="1" s="1"/>
  <c r="Q206" i="1"/>
  <c r="E207" i="1"/>
  <c r="E96" i="5" s="1"/>
  <c r="Q207" i="1"/>
  <c r="E208" i="1"/>
  <c r="E237" i="5"/>
  <c r="Q208" i="1"/>
  <c r="E209" i="1"/>
  <c r="F209" i="1"/>
  <c r="G209" i="1"/>
  <c r="I209" i="1" s="1"/>
  <c r="Q209" i="1"/>
  <c r="E210" i="1"/>
  <c r="F210" i="1"/>
  <c r="G210" i="1"/>
  <c r="Q210" i="1"/>
  <c r="E211" i="1"/>
  <c r="F211" i="1"/>
  <c r="G211" i="1" s="1"/>
  <c r="Q211" i="1"/>
  <c r="E212" i="1"/>
  <c r="F212" i="1"/>
  <c r="G212" i="1"/>
  <c r="I212" i="1" s="1"/>
  <c r="Q212" i="1"/>
  <c r="E213" i="1"/>
  <c r="F213" i="1" s="1"/>
  <c r="Q213" i="1"/>
  <c r="E214" i="1"/>
  <c r="F214" i="1"/>
  <c r="G214" i="1" s="1"/>
  <c r="Q214" i="1"/>
  <c r="E215" i="1"/>
  <c r="F215" i="1" s="1"/>
  <c r="G215" i="1" s="1"/>
  <c r="Q215" i="1"/>
  <c r="E216" i="1"/>
  <c r="F216" i="1"/>
  <c r="G216" i="1" s="1"/>
  <c r="I216" i="1" s="1"/>
  <c r="Q216" i="1"/>
  <c r="E217" i="1"/>
  <c r="F217" i="1" s="1"/>
  <c r="G217" i="1" s="1"/>
  <c r="Q217" i="1"/>
  <c r="E218" i="1"/>
  <c r="F218" i="1"/>
  <c r="G218" i="1" s="1"/>
  <c r="K218" i="1" s="1"/>
  <c r="Q218" i="1"/>
  <c r="E219" i="1"/>
  <c r="F219" i="1"/>
  <c r="G219" i="1" s="1"/>
  <c r="K219" i="1" s="1"/>
  <c r="Q219" i="1"/>
  <c r="E220" i="1"/>
  <c r="F220" i="1" s="1"/>
  <c r="G220" i="1" s="1"/>
  <c r="Q220" i="1"/>
  <c r="E221" i="1"/>
  <c r="F221" i="1"/>
  <c r="G221" i="1" s="1"/>
  <c r="Q221" i="1"/>
  <c r="E222" i="1"/>
  <c r="F222" i="1" s="1"/>
  <c r="G222" i="1" s="1"/>
  <c r="Q222" i="1"/>
  <c r="E223" i="1"/>
  <c r="F223" i="1"/>
  <c r="G223" i="1" s="1"/>
  <c r="Q223" i="1"/>
  <c r="E224" i="1"/>
  <c r="E223" i="5" s="1"/>
  <c r="Q224" i="1"/>
  <c r="E225" i="1"/>
  <c r="F225" i="1" s="1"/>
  <c r="G225" i="1" s="1"/>
  <c r="I225" i="1" s="1"/>
  <c r="Q225" i="1"/>
  <c r="E226" i="1"/>
  <c r="E97" i="5" s="1"/>
  <c r="Q226" i="1"/>
  <c r="E227" i="1"/>
  <c r="F227" i="1" s="1"/>
  <c r="G227" i="1" s="1"/>
  <c r="Q227" i="1"/>
  <c r="E228" i="1"/>
  <c r="F228" i="1"/>
  <c r="G228" i="1" s="1"/>
  <c r="Q228" i="1"/>
  <c r="E229" i="1"/>
  <c r="F229" i="1" s="1"/>
  <c r="G229" i="1" s="1"/>
  <c r="Q229" i="1"/>
  <c r="E230" i="1"/>
  <c r="F230" i="1"/>
  <c r="G230" i="1" s="1"/>
  <c r="Q230" i="1"/>
  <c r="E231" i="1"/>
  <c r="F231" i="1" s="1"/>
  <c r="G231" i="1" s="1"/>
  <c r="Q231" i="1"/>
  <c r="E232" i="1"/>
  <c r="F232" i="1" s="1"/>
  <c r="G232" i="1" s="1"/>
  <c r="E98" i="5"/>
  <c r="Q232" i="1"/>
  <c r="E233" i="1"/>
  <c r="F233" i="1"/>
  <c r="Q233" i="1"/>
  <c r="E234" i="1"/>
  <c r="F234" i="1"/>
  <c r="G234" i="1" s="1"/>
  <c r="K234" i="1" s="1"/>
  <c r="Q234" i="1"/>
  <c r="E235" i="1"/>
  <c r="F235" i="1"/>
  <c r="G235" i="1" s="1"/>
  <c r="Q235" i="1"/>
  <c r="E236" i="1"/>
  <c r="F236" i="1" s="1"/>
  <c r="G236" i="1" s="1"/>
  <c r="Q236" i="1"/>
  <c r="E237" i="1"/>
  <c r="F237" i="1"/>
  <c r="G237" i="1" s="1"/>
  <c r="K237" i="1" s="1"/>
  <c r="Q237" i="1"/>
  <c r="E238" i="1"/>
  <c r="E101" i="5"/>
  <c r="F238" i="1"/>
  <c r="G238" i="1" s="1"/>
  <c r="Q238" i="1"/>
  <c r="E239" i="1"/>
  <c r="E102" i="5"/>
  <c r="Q239" i="1"/>
  <c r="E240" i="1"/>
  <c r="F240" i="1"/>
  <c r="G240" i="1"/>
  <c r="Q240" i="1"/>
  <c r="E241" i="1"/>
  <c r="E216" i="5"/>
  <c r="F241" i="1"/>
  <c r="G241" i="1" s="1"/>
  <c r="Q241" i="1"/>
  <c r="E242" i="1"/>
  <c r="E103" i="5" s="1"/>
  <c r="Q242" i="1"/>
  <c r="E243" i="1"/>
  <c r="E104" i="5"/>
  <c r="Q243" i="1"/>
  <c r="E244" i="1"/>
  <c r="F244" i="1"/>
  <c r="G244" i="1"/>
  <c r="Q244" i="1"/>
  <c r="E245" i="1"/>
  <c r="F245" i="1" s="1"/>
  <c r="G245" i="1" s="1"/>
  <c r="Q245" i="1"/>
  <c r="E246" i="1"/>
  <c r="F246" i="1"/>
  <c r="G246" i="1"/>
  <c r="Q246" i="1"/>
  <c r="E247" i="1"/>
  <c r="F247" i="1" s="1"/>
  <c r="G247" i="1" s="1"/>
  <c r="Q247" i="1"/>
  <c r="E248" i="1"/>
  <c r="F248" i="1"/>
  <c r="G248" i="1"/>
  <c r="I248" i="1" s="1"/>
  <c r="Q248" i="1"/>
  <c r="E249" i="1"/>
  <c r="F249" i="1"/>
  <c r="G249" i="1"/>
  <c r="Q249" i="1"/>
  <c r="E250" i="1"/>
  <c r="F250" i="1"/>
  <c r="Q250" i="1"/>
  <c r="E251" i="1"/>
  <c r="F251" i="1"/>
  <c r="G251" i="1"/>
  <c r="Q251" i="1"/>
  <c r="E252" i="1"/>
  <c r="F252" i="1"/>
  <c r="G252" i="1" s="1"/>
  <c r="Q252" i="1"/>
  <c r="E253" i="1"/>
  <c r="F253" i="1"/>
  <c r="G253" i="1"/>
  <c r="Q253" i="1"/>
  <c r="B254" i="1"/>
  <c r="E254" i="1"/>
  <c r="F254" i="1" s="1"/>
  <c r="G254" i="1" s="1"/>
  <c r="K254" i="1" s="1"/>
  <c r="Q254" i="1"/>
  <c r="B255" i="1"/>
  <c r="E255" i="1"/>
  <c r="F255" i="1"/>
  <c r="G255" i="1"/>
  <c r="Q255" i="1"/>
  <c r="B256" i="1"/>
  <c r="E256" i="1"/>
  <c r="F256" i="1"/>
  <c r="G256" i="1"/>
  <c r="Q256" i="1"/>
  <c r="E257" i="1"/>
  <c r="F257" i="1"/>
  <c r="G257" i="1" s="1"/>
  <c r="Q257" i="1"/>
  <c r="E258" i="1"/>
  <c r="F258" i="1"/>
  <c r="Q258" i="1"/>
  <c r="E259" i="1"/>
  <c r="F259" i="1"/>
  <c r="G259" i="1"/>
  <c r="K259" i="1" s="1"/>
  <c r="Q259" i="1"/>
  <c r="B260" i="1"/>
  <c r="E260" i="1"/>
  <c r="F260" i="1"/>
  <c r="G260" i="1" s="1"/>
  <c r="Q260" i="1"/>
  <c r="E261" i="1"/>
  <c r="F261" i="1" s="1"/>
  <c r="Q261" i="1"/>
  <c r="E262" i="1"/>
  <c r="E106" i="5"/>
  <c r="Q262" i="1"/>
  <c r="E263" i="1"/>
  <c r="E107" i="5"/>
  <c r="Q263" i="1"/>
  <c r="E264" i="1"/>
  <c r="E108" i="5"/>
  <c r="Q264" i="1"/>
  <c r="B265" i="1"/>
  <c r="E265" i="1"/>
  <c r="F265" i="1" s="1"/>
  <c r="Q265" i="1"/>
  <c r="E266" i="1"/>
  <c r="Q266" i="1"/>
  <c r="E267" i="1"/>
  <c r="Q267" i="1"/>
  <c r="E268" i="1"/>
  <c r="F268" i="1" s="1"/>
  <c r="G268" i="1"/>
  <c r="Q268" i="1"/>
  <c r="E269" i="1"/>
  <c r="E111" i="5"/>
  <c r="Q269" i="1"/>
  <c r="B270" i="1"/>
  <c r="E270" i="1"/>
  <c r="F270" i="1" s="1"/>
  <c r="G270" i="1" s="1"/>
  <c r="Q270" i="1"/>
  <c r="E271" i="1"/>
  <c r="E112" i="5"/>
  <c r="Q271" i="1"/>
  <c r="B272" i="1"/>
  <c r="E272" i="1"/>
  <c r="F272" i="1" s="1"/>
  <c r="Q272" i="1"/>
  <c r="E273" i="1"/>
  <c r="Q273" i="1"/>
  <c r="E274" i="1"/>
  <c r="Q274" i="1"/>
  <c r="E275" i="1"/>
  <c r="F275" i="1" s="1"/>
  <c r="G275" i="1" s="1"/>
  <c r="Q275" i="1"/>
  <c r="E276" i="1"/>
  <c r="F276" i="1" s="1"/>
  <c r="G276" i="1" s="1"/>
  <c r="Q276" i="1"/>
  <c r="E277" i="1"/>
  <c r="F277" i="1" s="1"/>
  <c r="Q277" i="1"/>
  <c r="E278" i="1"/>
  <c r="F278" i="1" s="1"/>
  <c r="G278" i="1" s="1"/>
  <c r="K278" i="1" s="1"/>
  <c r="Q278" i="1"/>
  <c r="B279" i="1"/>
  <c r="E279" i="1"/>
  <c r="F279" i="1" s="1"/>
  <c r="G279" i="1" s="1"/>
  <c r="Q279" i="1"/>
  <c r="E280" i="1"/>
  <c r="F280" i="1"/>
  <c r="G280" i="1" s="1"/>
  <c r="Q280" i="1"/>
  <c r="E281" i="1"/>
  <c r="F281" i="1" s="1"/>
  <c r="Q281" i="1"/>
  <c r="E282" i="1"/>
  <c r="F282" i="1" s="1"/>
  <c r="G282" i="1" s="1"/>
  <c r="Q282" i="1"/>
  <c r="E283" i="1"/>
  <c r="F283" i="1"/>
  <c r="G283" i="1" s="1"/>
  <c r="I283" i="1" s="1"/>
  <c r="Q283" i="1"/>
  <c r="E284" i="1"/>
  <c r="E115" i="5"/>
  <c r="Q284" i="1"/>
  <c r="E285" i="1"/>
  <c r="F285" i="1" s="1"/>
  <c r="G285" i="1" s="1"/>
  <c r="K285" i="1" s="1"/>
  <c r="Q285" i="1"/>
  <c r="E286" i="1"/>
  <c r="Q286" i="1"/>
  <c r="E287" i="1"/>
  <c r="F287" i="1" s="1"/>
  <c r="G287" i="1"/>
  <c r="Q287" i="1"/>
  <c r="E288" i="1"/>
  <c r="F288" i="1"/>
  <c r="G288" i="1" s="1"/>
  <c r="Q288" i="1"/>
  <c r="E289" i="1"/>
  <c r="E117" i="5" s="1"/>
  <c r="Q289" i="1"/>
  <c r="E290" i="1"/>
  <c r="E118" i="5" s="1"/>
  <c r="Q290" i="1"/>
  <c r="E291" i="1"/>
  <c r="E119" i="5"/>
  <c r="Q291" i="1"/>
  <c r="E292" i="1"/>
  <c r="F292" i="1"/>
  <c r="G292" i="1" s="1"/>
  <c r="Q292" i="1"/>
  <c r="E293" i="1"/>
  <c r="E120" i="5" s="1"/>
  <c r="F293" i="1"/>
  <c r="G293" i="1" s="1"/>
  <c r="Q293" i="1"/>
  <c r="B294" i="1"/>
  <c r="E294" i="1"/>
  <c r="F294" i="1" s="1"/>
  <c r="G294" i="1" s="1"/>
  <c r="Q294" i="1"/>
  <c r="E295" i="1"/>
  <c r="F295" i="1" s="1"/>
  <c r="E121" i="5"/>
  <c r="G295" i="1"/>
  <c r="K295" i="1" s="1"/>
  <c r="Q295" i="1"/>
  <c r="E296" i="1"/>
  <c r="Q296" i="1"/>
  <c r="B297" i="1"/>
  <c r="E297" i="1"/>
  <c r="F297" i="1" s="1"/>
  <c r="Q297" i="1"/>
  <c r="E298" i="1"/>
  <c r="F298" i="1" s="1"/>
  <c r="G298" i="1" s="1"/>
  <c r="Q298" i="1"/>
  <c r="E299" i="1"/>
  <c r="E123" i="5"/>
  <c r="Q299" i="1"/>
  <c r="E300" i="1"/>
  <c r="E124" i="5" s="1"/>
  <c r="F300" i="1"/>
  <c r="G300" i="1" s="1"/>
  <c r="Q300" i="1"/>
  <c r="E301" i="1"/>
  <c r="F301" i="1" s="1"/>
  <c r="Q301" i="1"/>
  <c r="B302" i="1"/>
  <c r="E302" i="1"/>
  <c r="F302" i="1" s="1"/>
  <c r="G302" i="1" s="1"/>
  <c r="K302" i="1" s="1"/>
  <c r="Q302" i="1"/>
  <c r="E303" i="1"/>
  <c r="Q303" i="1"/>
  <c r="E304" i="1"/>
  <c r="F304" i="1"/>
  <c r="Q304" i="1"/>
  <c r="E305" i="1"/>
  <c r="F305" i="1" s="1"/>
  <c r="E126" i="5"/>
  <c r="G305" i="1"/>
  <c r="K305" i="1" s="1"/>
  <c r="Q305" i="1"/>
  <c r="E306" i="1"/>
  <c r="E127" i="5" s="1"/>
  <c r="F306" i="1"/>
  <c r="G306" i="1" s="1"/>
  <c r="K306" i="1" s="1"/>
  <c r="Q306" i="1"/>
  <c r="E307" i="1"/>
  <c r="F307" i="1" s="1"/>
  <c r="Q307" i="1"/>
  <c r="E308" i="1"/>
  <c r="E128" i="5"/>
  <c r="Q308" i="1"/>
  <c r="E309" i="1"/>
  <c r="F309" i="1"/>
  <c r="G309" i="1"/>
  <c r="E129" i="5"/>
  <c r="Q309" i="1"/>
  <c r="E310" i="1"/>
  <c r="Q310" i="1"/>
  <c r="E311" i="1"/>
  <c r="E131" i="5"/>
  <c r="F311" i="1"/>
  <c r="G311" i="1" s="1"/>
  <c r="Q311" i="1"/>
  <c r="E312" i="1"/>
  <c r="E132" i="5" s="1"/>
  <c r="Q312" i="1"/>
  <c r="E313" i="1"/>
  <c r="F313" i="1" s="1"/>
  <c r="G313" i="1" s="1"/>
  <c r="I313" i="1" s="1"/>
  <c r="Q313" i="1"/>
  <c r="E314" i="1"/>
  <c r="E133" i="5" s="1"/>
  <c r="Q314" i="1"/>
  <c r="E315" i="1"/>
  <c r="F315" i="1" s="1"/>
  <c r="G315" i="1"/>
  <c r="K315" i="1"/>
  <c r="E134" i="5"/>
  <c r="Q315" i="1"/>
  <c r="E316" i="1"/>
  <c r="E135" i="5" s="1"/>
  <c r="Q316" i="1"/>
  <c r="E317" i="1"/>
  <c r="F317" i="1"/>
  <c r="G317" i="1"/>
  <c r="K317" i="1"/>
  <c r="Q317" i="1"/>
  <c r="E318" i="1"/>
  <c r="Q318" i="1"/>
  <c r="E319" i="1"/>
  <c r="E137" i="5"/>
  <c r="Q319" i="1"/>
  <c r="E320" i="1"/>
  <c r="Q320" i="1"/>
  <c r="E321" i="1"/>
  <c r="E139" i="5"/>
  <c r="Q321" i="1"/>
  <c r="E322" i="1"/>
  <c r="F322" i="1" s="1"/>
  <c r="Q322" i="1"/>
  <c r="E323" i="1"/>
  <c r="F323" i="1"/>
  <c r="G323" i="1"/>
  <c r="K323" i="1"/>
  <c r="Q323" i="1"/>
  <c r="E324" i="1"/>
  <c r="Q324" i="1"/>
  <c r="E325" i="1"/>
  <c r="E141" i="5"/>
  <c r="Q325" i="1"/>
  <c r="E326" i="1"/>
  <c r="Q326" i="1"/>
  <c r="E327" i="1"/>
  <c r="F327" i="1"/>
  <c r="G327" i="1" s="1"/>
  <c r="K327" i="1" s="1"/>
  <c r="Q327" i="1"/>
  <c r="E328" i="1"/>
  <c r="F328" i="1" s="1"/>
  <c r="G328" i="1" s="1"/>
  <c r="K328" i="1" s="1"/>
  <c r="Q328" i="1"/>
  <c r="B329" i="1"/>
  <c r="E329" i="1"/>
  <c r="F329" i="1" s="1"/>
  <c r="Q329" i="1"/>
  <c r="E330" i="1"/>
  <c r="F330" i="1"/>
  <c r="G330" i="1"/>
  <c r="Q330" i="1"/>
  <c r="E331" i="1"/>
  <c r="F331" i="1" s="1"/>
  <c r="Q331" i="1"/>
  <c r="B332" i="1"/>
  <c r="E332" i="1"/>
  <c r="F332" i="1"/>
  <c r="G332" i="1" s="1"/>
  <c r="Q332" i="1"/>
  <c r="E333" i="1"/>
  <c r="F333" i="1" s="1"/>
  <c r="G333" i="1" s="1"/>
  <c r="K333" i="1" s="1"/>
  <c r="Q333" i="1"/>
  <c r="E334" i="1"/>
  <c r="F334" i="1" s="1"/>
  <c r="Q334" i="1"/>
  <c r="E335" i="1"/>
  <c r="E143" i="5" s="1"/>
  <c r="F335" i="1"/>
  <c r="G335" i="1"/>
  <c r="K335" i="1"/>
  <c r="Q335" i="1"/>
  <c r="E336" i="1"/>
  <c r="Q336" i="1"/>
  <c r="E337" i="1"/>
  <c r="E145" i="5"/>
  <c r="Q337" i="1"/>
  <c r="E338" i="1"/>
  <c r="E146" i="5" s="1"/>
  <c r="Q338" i="1"/>
  <c r="E339" i="1"/>
  <c r="E147" i="5" s="1"/>
  <c r="Q339" i="1"/>
  <c r="E340" i="1"/>
  <c r="Q340" i="1"/>
  <c r="E341" i="1"/>
  <c r="Q341" i="1"/>
  <c r="E342" i="1"/>
  <c r="E150" i="5"/>
  <c r="Q342" i="1"/>
  <c r="E343" i="1"/>
  <c r="F343" i="1" s="1"/>
  <c r="G343" i="1" s="1"/>
  <c r="K343" i="1" s="1"/>
  <c r="Q343" i="1"/>
  <c r="E344" i="1"/>
  <c r="E152" i="5"/>
  <c r="Q344" i="1"/>
  <c r="E345" i="1"/>
  <c r="F345" i="1" s="1"/>
  <c r="G345" i="1" s="1"/>
  <c r="E153" i="5"/>
  <c r="Q345" i="1"/>
  <c r="E346" i="1"/>
  <c r="E154" i="5"/>
  <c r="Q346" i="1"/>
  <c r="E347" i="1"/>
  <c r="F347" i="1" s="1"/>
  <c r="G347" i="1" s="1"/>
  <c r="K347" i="1" s="1"/>
  <c r="Q347" i="1"/>
  <c r="E348" i="1"/>
  <c r="E156" i="5" s="1"/>
  <c r="Q348" i="1"/>
  <c r="E349" i="1"/>
  <c r="Q349" i="1"/>
  <c r="E350" i="1"/>
  <c r="E158" i="5" s="1"/>
  <c r="Q350" i="1"/>
  <c r="E351" i="1"/>
  <c r="Q351" i="1"/>
  <c r="E352" i="1"/>
  <c r="E160" i="5" s="1"/>
  <c r="Q352" i="1"/>
  <c r="E353" i="1"/>
  <c r="Q353" i="1"/>
  <c r="E354" i="1"/>
  <c r="E162" i="5"/>
  <c r="Q354" i="1"/>
  <c r="E355" i="1"/>
  <c r="F355" i="1" s="1"/>
  <c r="G355" i="1" s="1"/>
  <c r="K355" i="1" s="1"/>
  <c r="Q355" i="1"/>
  <c r="E356" i="1"/>
  <c r="F356" i="1"/>
  <c r="P356" i="1" s="1"/>
  <c r="Q356" i="1"/>
  <c r="E357" i="1"/>
  <c r="E163" i="5"/>
  <c r="F357" i="1"/>
  <c r="G357" i="1"/>
  <c r="K357" i="1" s="1"/>
  <c r="Q357" i="1"/>
  <c r="E358" i="1"/>
  <c r="Q358" i="1"/>
  <c r="E359" i="1"/>
  <c r="E165" i="5" s="1"/>
  <c r="F359" i="1"/>
  <c r="G359" i="1" s="1"/>
  <c r="I359" i="1" s="1"/>
  <c r="Q359" i="1"/>
  <c r="E360" i="1"/>
  <c r="E166" i="5" s="1"/>
  <c r="Q360" i="1"/>
  <c r="E361" i="1"/>
  <c r="E167" i="5"/>
  <c r="F361" i="1"/>
  <c r="Q361" i="1"/>
  <c r="E362" i="1"/>
  <c r="E168" i="5" s="1"/>
  <c r="Q362" i="1"/>
  <c r="E363" i="1"/>
  <c r="E169" i="5"/>
  <c r="F363" i="1"/>
  <c r="G363" i="1"/>
  <c r="K363" i="1"/>
  <c r="Q363" i="1"/>
  <c r="E364" i="1"/>
  <c r="Q364" i="1"/>
  <c r="E365" i="1"/>
  <c r="F365" i="1"/>
  <c r="G365" i="1" s="1"/>
  <c r="K365" i="1"/>
  <c r="Q365" i="1"/>
  <c r="E366" i="1"/>
  <c r="F366" i="1" s="1"/>
  <c r="G366" i="1" s="1"/>
  <c r="K366" i="1" s="1"/>
  <c r="Q366" i="1"/>
  <c r="E367" i="1"/>
  <c r="E173" i="5" s="1"/>
  <c r="F367" i="1"/>
  <c r="G367" i="1"/>
  <c r="K367" i="1" s="1"/>
  <c r="Q367" i="1"/>
  <c r="E368" i="1"/>
  <c r="E174" i="5"/>
  <c r="Q368" i="1"/>
  <c r="E369" i="1"/>
  <c r="E175" i="5"/>
  <c r="F369" i="1"/>
  <c r="G369" i="1" s="1"/>
  <c r="Q369" i="1"/>
  <c r="E370" i="1"/>
  <c r="F370" i="1"/>
  <c r="G370" i="1"/>
  <c r="K370" i="1" s="1"/>
  <c r="Q370" i="1"/>
  <c r="E371" i="1"/>
  <c r="Q371" i="1"/>
  <c r="E372" i="1"/>
  <c r="F372" i="1"/>
  <c r="G372" i="1"/>
  <c r="Q372" i="1"/>
  <c r="E373" i="1"/>
  <c r="Q373" i="1"/>
  <c r="E374" i="1"/>
  <c r="E176" i="5" s="1"/>
  <c r="Q374" i="1"/>
  <c r="E375" i="1"/>
  <c r="F375" i="1"/>
  <c r="Q375" i="1"/>
  <c r="E376" i="1"/>
  <c r="E239" i="5"/>
  <c r="Q376" i="1"/>
  <c r="E377" i="1"/>
  <c r="F377" i="1" s="1"/>
  <c r="G377" i="1" s="1"/>
  <c r="K377" i="1" s="1"/>
  <c r="Q377" i="1"/>
  <c r="E378" i="1"/>
  <c r="F378" i="1"/>
  <c r="G378" i="1"/>
  <c r="K378" i="1" s="1"/>
  <c r="Q378" i="1"/>
  <c r="E379" i="1"/>
  <c r="F379" i="1"/>
  <c r="Q379" i="1"/>
  <c r="E380" i="1"/>
  <c r="F380" i="1"/>
  <c r="G380" i="1"/>
  <c r="Q380" i="1"/>
  <c r="E381" i="1"/>
  <c r="E177" i="5"/>
  <c r="Q381" i="1"/>
  <c r="E382" i="1"/>
  <c r="F382" i="1"/>
  <c r="G382" i="1"/>
  <c r="K382" i="1" s="1"/>
  <c r="Q382" i="1"/>
  <c r="E383" i="1"/>
  <c r="F383" i="1"/>
  <c r="G383" i="1"/>
  <c r="Q383" i="1"/>
  <c r="E384" i="1"/>
  <c r="E178" i="5"/>
  <c r="Q384" i="1"/>
  <c r="E385" i="1"/>
  <c r="Q385" i="1"/>
  <c r="E386" i="1"/>
  <c r="E180" i="5"/>
  <c r="Q386" i="1"/>
  <c r="E387" i="1"/>
  <c r="F387" i="1"/>
  <c r="G387" i="1" s="1"/>
  <c r="K387" i="1" s="1"/>
  <c r="Q387" i="1"/>
  <c r="E388" i="1"/>
  <c r="E181" i="5"/>
  <c r="Q388" i="1"/>
  <c r="E389" i="1"/>
  <c r="F389" i="1" s="1"/>
  <c r="G389" i="1" s="1"/>
  <c r="K389" i="1" s="1"/>
  <c r="E182" i="5"/>
  <c r="Q389" i="1"/>
  <c r="E390" i="1"/>
  <c r="F390" i="1" s="1"/>
  <c r="Q390" i="1"/>
  <c r="E391" i="1"/>
  <c r="F391" i="1" s="1"/>
  <c r="Q391" i="1"/>
  <c r="E392" i="1"/>
  <c r="F392" i="1" s="1"/>
  <c r="G392" i="1" s="1"/>
  <c r="K392" i="1" s="1"/>
  <c r="Q392" i="1"/>
  <c r="E393" i="1"/>
  <c r="F393" i="1"/>
  <c r="Q393" i="1"/>
  <c r="E394" i="1"/>
  <c r="F394" i="1"/>
  <c r="G394" i="1"/>
  <c r="K394" i="1" s="1"/>
  <c r="Q394" i="1"/>
  <c r="E395" i="1"/>
  <c r="E183" i="5"/>
  <c r="F395" i="1"/>
  <c r="G395" i="1"/>
  <c r="Q395" i="1"/>
  <c r="E396" i="1"/>
  <c r="F396" i="1" s="1"/>
  <c r="E184" i="5"/>
  <c r="Q396" i="1"/>
  <c r="E397" i="1"/>
  <c r="E185" i="5"/>
  <c r="F397" i="1"/>
  <c r="G397" i="1"/>
  <c r="K397" i="1" s="1"/>
  <c r="Q397" i="1"/>
  <c r="E398" i="1"/>
  <c r="Q398" i="1"/>
  <c r="E399" i="1"/>
  <c r="F399" i="1" s="1"/>
  <c r="G399" i="1" s="1"/>
  <c r="K399" i="1" s="1"/>
  <c r="Q399" i="1"/>
  <c r="E400" i="1"/>
  <c r="E188" i="5" s="1"/>
  <c r="Q400" i="1"/>
  <c r="E401" i="1"/>
  <c r="Q401" i="1"/>
  <c r="E402" i="1"/>
  <c r="E190" i="5" s="1"/>
  <c r="Q402" i="1"/>
  <c r="E403" i="1"/>
  <c r="Q403" i="1"/>
  <c r="E404" i="1"/>
  <c r="F404" i="1" s="1"/>
  <c r="G404" i="1" s="1"/>
  <c r="Q404" i="1"/>
  <c r="E405" i="1"/>
  <c r="Q405" i="1"/>
  <c r="E406" i="1"/>
  <c r="E194" i="5"/>
  <c r="Q406" i="1"/>
  <c r="E407" i="1"/>
  <c r="E195" i="5" s="1"/>
  <c r="Q407" i="1"/>
  <c r="E408" i="1"/>
  <c r="E196" i="5"/>
  <c r="Q408" i="1"/>
  <c r="E409" i="1"/>
  <c r="F409" i="1"/>
  <c r="E197" i="5"/>
  <c r="Q409" i="1"/>
  <c r="E410" i="1"/>
  <c r="E198" i="5"/>
  <c r="Q410" i="1"/>
  <c r="E411" i="1"/>
  <c r="E199" i="5" s="1"/>
  <c r="F411" i="1"/>
  <c r="G411" i="1"/>
  <c r="K411" i="1" s="1"/>
  <c r="Q411" i="1"/>
  <c r="E412" i="1"/>
  <c r="E200" i="5"/>
  <c r="Q412" i="1"/>
  <c r="E413" i="1"/>
  <c r="E201" i="5"/>
  <c r="F413" i="1"/>
  <c r="Q413" i="1"/>
  <c r="E414" i="1"/>
  <c r="Q414" i="1"/>
  <c r="E415" i="1"/>
  <c r="E203" i="5" s="1"/>
  <c r="F415" i="1"/>
  <c r="Q415" i="1"/>
  <c r="E416" i="1"/>
  <c r="E204" i="5" s="1"/>
  <c r="Q416" i="1"/>
  <c r="E417" i="1"/>
  <c r="F417" i="1" s="1"/>
  <c r="G417" i="1" s="1"/>
  <c r="I417" i="1" s="1"/>
  <c r="E205" i="5"/>
  <c r="Q417" i="1"/>
  <c r="E418" i="1"/>
  <c r="E236" i="5" s="1"/>
  <c r="Q418" i="1"/>
  <c r="E419" i="1"/>
  <c r="F419" i="1" s="1"/>
  <c r="Q419" i="1"/>
  <c r="E420" i="1"/>
  <c r="F420" i="1"/>
  <c r="Q420" i="1"/>
  <c r="E421" i="1"/>
  <c r="E240" i="5"/>
  <c r="F421" i="1"/>
  <c r="G421" i="1" s="1"/>
  <c r="Q421" i="1"/>
  <c r="E422" i="1"/>
  <c r="E227" i="5"/>
  <c r="Q422" i="1"/>
  <c r="E423" i="1"/>
  <c r="F423" i="1"/>
  <c r="Q423" i="1"/>
  <c r="E424" i="1"/>
  <c r="F424" i="1"/>
  <c r="G424" i="1"/>
  <c r="K424" i="1" s="1"/>
  <c r="Q424" i="1"/>
  <c r="E425" i="1"/>
  <c r="F425" i="1" s="1"/>
  <c r="Q425" i="1"/>
  <c r="E426" i="1"/>
  <c r="F426" i="1" s="1"/>
  <c r="G426" i="1" s="1"/>
  <c r="K426" i="1" s="1"/>
  <c r="Q426" i="1"/>
  <c r="E427" i="1"/>
  <c r="F427" i="1" s="1"/>
  <c r="G427" i="1" s="1"/>
  <c r="K427" i="1" s="1"/>
  <c r="Q427" i="1"/>
  <c r="E428" i="1"/>
  <c r="F428" i="1" s="1"/>
  <c r="G428" i="1" s="1"/>
  <c r="E206" i="5"/>
  <c r="Q428" i="1"/>
  <c r="E429" i="1"/>
  <c r="F429" i="1" s="1"/>
  <c r="Q429" i="1"/>
  <c r="E430" i="1"/>
  <c r="F430" i="1" s="1"/>
  <c r="Q430" i="1"/>
  <c r="E431" i="1"/>
  <c r="E207" i="5"/>
  <c r="F431" i="1"/>
  <c r="G431" i="1" s="1"/>
  <c r="I431" i="1" s="1"/>
  <c r="Q431" i="1"/>
  <c r="E432" i="1"/>
  <c r="E208" i="5" s="1"/>
  <c r="Q432" i="1"/>
  <c r="E433" i="1"/>
  <c r="F433" i="1" s="1"/>
  <c r="E209" i="5"/>
  <c r="G433" i="1"/>
  <c r="K433" i="1"/>
  <c r="Q433" i="1"/>
  <c r="E434" i="1"/>
  <c r="E210" i="5"/>
  <c r="Q434" i="1"/>
  <c r="E435" i="1"/>
  <c r="F435" i="1" s="1"/>
  <c r="G435" i="1"/>
  <c r="K435" i="1" s="1"/>
  <c r="Q435" i="1"/>
  <c r="E436" i="1"/>
  <c r="F436" i="1"/>
  <c r="G436" i="1"/>
  <c r="K436" i="1"/>
  <c r="Q436" i="1"/>
  <c r="E437" i="1"/>
  <c r="F437" i="1" s="1"/>
  <c r="Q437" i="1"/>
  <c r="E438" i="1"/>
  <c r="F438" i="1"/>
  <c r="Q438" i="1"/>
  <c r="E439" i="1"/>
  <c r="F439" i="1" s="1"/>
  <c r="G439" i="1" s="1"/>
  <c r="K439" i="1"/>
  <c r="Q439" i="1"/>
  <c r="E440" i="1"/>
  <c r="F440" i="1"/>
  <c r="G440" i="1"/>
  <c r="K440" i="1" s="1"/>
  <c r="Q440" i="1"/>
  <c r="E441" i="1"/>
  <c r="F441" i="1"/>
  <c r="G441" i="1"/>
  <c r="Q441" i="1"/>
  <c r="E442" i="1"/>
  <c r="F442" i="1" s="1"/>
  <c r="Q442" i="1"/>
  <c r="E443" i="1"/>
  <c r="F443" i="1" s="1"/>
  <c r="G443" i="1" s="1"/>
  <c r="K443" i="1" s="1"/>
  <c r="Q443" i="1"/>
  <c r="E444" i="1"/>
  <c r="F444" i="1"/>
  <c r="G444" i="1"/>
  <c r="K444" i="1" s="1"/>
  <c r="Q444" i="1"/>
  <c r="E445" i="1"/>
  <c r="F445" i="1"/>
  <c r="G445" i="1" s="1"/>
  <c r="K445" i="1" s="1"/>
  <c r="Q445" i="1"/>
  <c r="E446" i="1"/>
  <c r="F446" i="1" s="1"/>
  <c r="Q446" i="1"/>
  <c r="E447" i="1"/>
  <c r="F447" i="1"/>
  <c r="Q447" i="1"/>
  <c r="E448" i="1"/>
  <c r="F448" i="1"/>
  <c r="Q448" i="1"/>
  <c r="E449" i="1"/>
  <c r="F449" i="1" s="1"/>
  <c r="G449" i="1" s="1"/>
  <c r="Q449" i="1"/>
  <c r="E450" i="1"/>
  <c r="F450" i="1" s="1"/>
  <c r="Q450" i="1"/>
  <c r="E451" i="1"/>
  <c r="F451" i="1"/>
  <c r="G451" i="1"/>
  <c r="K451" i="1" s="1"/>
  <c r="Q451" i="1"/>
  <c r="E452" i="1"/>
  <c r="F452" i="1" s="1"/>
  <c r="Q452" i="1"/>
  <c r="E453" i="1"/>
  <c r="F453" i="1"/>
  <c r="G453" i="1"/>
  <c r="K453" i="1" s="1"/>
  <c r="Q453" i="1"/>
  <c r="E454" i="1"/>
  <c r="F454" i="1"/>
  <c r="Q454" i="1"/>
  <c r="E455" i="1"/>
  <c r="F455" i="1"/>
  <c r="Q455" i="1"/>
  <c r="E456" i="1"/>
  <c r="F456" i="1"/>
  <c r="G456" i="1"/>
  <c r="K456" i="1" s="1"/>
  <c r="Q456" i="1"/>
  <c r="E457" i="1"/>
  <c r="F457" i="1"/>
  <c r="G457" i="1" s="1"/>
  <c r="Q457" i="1"/>
  <c r="K345" i="1"/>
  <c r="K332" i="1"/>
  <c r="I275" i="1"/>
  <c r="I245" i="1"/>
  <c r="I223" i="1"/>
  <c r="K220" i="1"/>
  <c r="I173" i="1"/>
  <c r="K383" i="1"/>
  <c r="K256" i="1"/>
  <c r="K251" i="1"/>
  <c r="K241" i="1"/>
  <c r="I210" i="1"/>
  <c r="I203" i="1"/>
  <c r="I186" i="1"/>
  <c r="I154" i="1"/>
  <c r="I138" i="1"/>
  <c r="I126" i="1"/>
  <c r="J65" i="1"/>
  <c r="K421" i="1"/>
  <c r="I280" i="1"/>
  <c r="I268" i="1"/>
  <c r="K238" i="1"/>
  <c r="K232" i="1"/>
  <c r="I229" i="1"/>
  <c r="I206" i="1"/>
  <c r="I195" i="1"/>
  <c r="I179" i="1"/>
  <c r="I168" i="1"/>
  <c r="K395" i="1"/>
  <c r="K298" i="1"/>
  <c r="G265" i="1"/>
  <c r="I247" i="1"/>
  <c r="I244" i="1"/>
  <c r="I222" i="1"/>
  <c r="I182" i="1"/>
  <c r="I133" i="1"/>
  <c r="I113" i="1"/>
  <c r="I109" i="1"/>
  <c r="I99" i="1"/>
  <c r="I91" i="1"/>
  <c r="I80" i="1"/>
  <c r="K369" i="1"/>
  <c r="K279" i="1"/>
  <c r="I228" i="1"/>
  <c r="I215" i="1"/>
  <c r="I191" i="1"/>
  <c r="I175" i="1"/>
  <c r="P102" i="1"/>
  <c r="G102" i="1"/>
  <c r="I83" i="1"/>
  <c r="K372" i="1"/>
  <c r="K292" i="1"/>
  <c r="I288" i="1"/>
  <c r="I282" i="1"/>
  <c r="K276" i="1"/>
  <c r="K253" i="1"/>
  <c r="I231" i="1"/>
  <c r="I221" i="1"/>
  <c r="I205" i="1"/>
  <c r="G201" i="1"/>
  <c r="I194" i="1"/>
  <c r="J178" i="1"/>
  <c r="P144" i="1"/>
  <c r="G144" i="1"/>
  <c r="I140" i="1"/>
  <c r="I124" i="1"/>
  <c r="K330" i="1"/>
  <c r="J300" i="1"/>
  <c r="G297" i="1"/>
  <c r="I249" i="1"/>
  <c r="K246" i="1"/>
  <c r="I211" i="1"/>
  <c r="I187" i="1"/>
  <c r="I174" i="1"/>
  <c r="I101" i="1"/>
  <c r="K311" i="1"/>
  <c r="K294" i="1"/>
  <c r="K260" i="1"/>
  <c r="K257" i="1"/>
  <c r="K252" i="1"/>
  <c r="K236" i="1"/>
  <c r="I230" i="1"/>
  <c r="I227" i="1"/>
  <c r="K217" i="1"/>
  <c r="I214" i="1"/>
  <c r="I204" i="1"/>
  <c r="K200" i="1"/>
  <c r="I135" i="1"/>
  <c r="R115" i="1"/>
  <c r="I107" i="1"/>
  <c r="H59" i="1"/>
  <c r="F412" i="1"/>
  <c r="G412" i="1" s="1"/>
  <c r="G396" i="1"/>
  <c r="K396" i="1"/>
  <c r="F388" i="1"/>
  <c r="E226" i="5"/>
  <c r="E235" i="5"/>
  <c r="F348" i="1"/>
  <c r="F319" i="1"/>
  <c r="F308" i="1"/>
  <c r="P308" i="1" s="1"/>
  <c r="G308" i="1"/>
  <c r="G304" i="1"/>
  <c r="F290" i="1"/>
  <c r="G290" i="1" s="1"/>
  <c r="F269" i="1"/>
  <c r="G269" i="1" s="1"/>
  <c r="F263" i="1"/>
  <c r="G263" i="1"/>
  <c r="K263" i="1"/>
  <c r="F224" i="1"/>
  <c r="P224" i="1" s="1"/>
  <c r="G224" i="1"/>
  <c r="F208" i="1"/>
  <c r="F177" i="1"/>
  <c r="G163" i="1"/>
  <c r="E162" i="1"/>
  <c r="F158" i="1"/>
  <c r="G158" i="1"/>
  <c r="F150" i="1"/>
  <c r="G150" i="1"/>
  <c r="I150" i="1" s="1"/>
  <c r="F146" i="1"/>
  <c r="G146" i="1" s="1"/>
  <c r="F142" i="1"/>
  <c r="G142" i="1"/>
  <c r="F134" i="1"/>
  <c r="G134" i="1"/>
  <c r="F130" i="1"/>
  <c r="E129" i="1"/>
  <c r="F129" i="1" s="1"/>
  <c r="G129" i="1" s="1"/>
  <c r="F121" i="1"/>
  <c r="G121" i="1"/>
  <c r="F117" i="1"/>
  <c r="G117" i="1"/>
  <c r="F105" i="1"/>
  <c r="E98" i="1"/>
  <c r="F98" i="1"/>
  <c r="G98" i="1" s="1"/>
  <c r="E93" i="1"/>
  <c r="F93" i="1"/>
  <c r="G93" i="1"/>
  <c r="G89" i="1"/>
  <c r="E84" i="1"/>
  <c r="F84" i="1" s="1"/>
  <c r="G82" i="1"/>
  <c r="E77" i="1"/>
  <c r="F77" i="1"/>
  <c r="E53" i="1"/>
  <c r="E36" i="5" s="1"/>
  <c r="E45" i="1"/>
  <c r="E42" i="1"/>
  <c r="E39" i="1"/>
  <c r="E33" i="1"/>
  <c r="E30" i="1"/>
  <c r="F30" i="1"/>
  <c r="F27" i="1"/>
  <c r="Z7" i="1"/>
  <c r="I329" i="3"/>
  <c r="J329" i="3"/>
  <c r="I328" i="3"/>
  <c r="J328" i="3"/>
  <c r="G311" i="3"/>
  <c r="G306" i="3"/>
  <c r="I294" i="3"/>
  <c r="J294" i="3"/>
  <c r="G293" i="3"/>
  <c r="H291" i="3"/>
  <c r="G288" i="3"/>
  <c r="G286" i="3"/>
  <c r="G284" i="3"/>
  <c r="I284" i="3"/>
  <c r="J284" i="3"/>
  <c r="I265" i="3"/>
  <c r="J265" i="3"/>
  <c r="I264" i="3"/>
  <c r="J264" i="3"/>
  <c r="G247" i="3"/>
  <c r="G242" i="3"/>
  <c r="I230" i="3"/>
  <c r="J230" i="3"/>
  <c r="G229" i="3"/>
  <c r="H227" i="3"/>
  <c r="G224" i="3"/>
  <c r="G222" i="3"/>
  <c r="G220" i="3"/>
  <c r="I220" i="3"/>
  <c r="J220" i="3"/>
  <c r="I201" i="3"/>
  <c r="J201" i="3"/>
  <c r="I200" i="3"/>
  <c r="J200" i="3"/>
  <c r="G183" i="3"/>
  <c r="G174" i="3"/>
  <c r="G162" i="3"/>
  <c r="F159" i="3"/>
  <c r="H159" i="3"/>
  <c r="F148" i="3"/>
  <c r="H148" i="3"/>
  <c r="G148" i="3"/>
  <c r="I148" i="3"/>
  <c r="J148" i="3"/>
  <c r="H112" i="3"/>
  <c r="G112" i="3"/>
  <c r="I88" i="3"/>
  <c r="J88" i="3"/>
  <c r="I72" i="3"/>
  <c r="J72" i="3"/>
  <c r="I56" i="3"/>
  <c r="J56" i="3"/>
  <c r="G178" i="2"/>
  <c r="I178" i="2"/>
  <c r="E100" i="5"/>
  <c r="E99" i="5"/>
  <c r="P256" i="1"/>
  <c r="P146" i="1"/>
  <c r="G21" i="1"/>
  <c r="H21" i="1"/>
  <c r="E28" i="1"/>
  <c r="E17" i="5" s="1"/>
  <c r="E36" i="1"/>
  <c r="F36" i="1" s="1"/>
  <c r="G36" i="1" s="1"/>
  <c r="G38" i="1"/>
  <c r="E44" i="1"/>
  <c r="E48" i="1"/>
  <c r="E31" i="5"/>
  <c r="E52" i="1"/>
  <c r="F52" i="1" s="1"/>
  <c r="E56" i="1"/>
  <c r="G58" i="1"/>
  <c r="E66" i="1"/>
  <c r="F66" i="1"/>
  <c r="G66" i="1" s="1"/>
  <c r="J66" i="1" s="1"/>
  <c r="E67" i="1"/>
  <c r="F67" i="1"/>
  <c r="G70" i="1"/>
  <c r="J70" i="1" s="1"/>
  <c r="G71" i="1"/>
  <c r="E24" i="1"/>
  <c r="G26" i="1"/>
  <c r="E40" i="1"/>
  <c r="F40" i="1" s="1"/>
  <c r="E46" i="1"/>
  <c r="E29" i="5"/>
  <c r="G47" i="1"/>
  <c r="E50" i="1"/>
  <c r="E54" i="1"/>
  <c r="G55" i="1"/>
  <c r="G62" i="1"/>
  <c r="G63" i="1"/>
  <c r="E74" i="1"/>
  <c r="F74" i="1"/>
  <c r="E75" i="1"/>
  <c r="F75" i="1" s="1"/>
  <c r="G75" i="1" s="1"/>
  <c r="J75" i="1" s="1"/>
  <c r="G335" i="3"/>
  <c r="G317" i="3"/>
  <c r="H315" i="3"/>
  <c r="G312" i="3"/>
  <c r="G310" i="3"/>
  <c r="G308" i="3"/>
  <c r="I308" i="3"/>
  <c r="J308" i="3"/>
  <c r="I289" i="3"/>
  <c r="J289" i="3"/>
  <c r="I288" i="3"/>
  <c r="J288" i="3"/>
  <c r="G271" i="3"/>
  <c r="G266" i="3"/>
  <c r="G253" i="3"/>
  <c r="H251" i="3"/>
  <c r="G248" i="3"/>
  <c r="G246" i="3"/>
  <c r="G244" i="3"/>
  <c r="I244" i="3"/>
  <c r="J244" i="3"/>
  <c r="I225" i="3"/>
  <c r="J225" i="3"/>
  <c r="I224" i="3"/>
  <c r="J224" i="3"/>
  <c r="G207" i="3"/>
  <c r="G202" i="3"/>
  <c r="G189" i="3"/>
  <c r="H187" i="3"/>
  <c r="G184" i="3"/>
  <c r="G182" i="3"/>
  <c r="G180" i="3"/>
  <c r="I180" i="3"/>
  <c r="J180" i="3"/>
  <c r="I171" i="3"/>
  <c r="J171" i="3"/>
  <c r="I170" i="3"/>
  <c r="J170" i="3"/>
  <c r="H163" i="3"/>
  <c r="I151" i="3"/>
  <c r="J151" i="3"/>
  <c r="F106" i="3"/>
  <c r="H106" i="3"/>
  <c r="G106" i="3"/>
  <c r="I106" i="3"/>
  <c r="J106" i="3"/>
  <c r="F13" i="3"/>
  <c r="F12" i="3"/>
  <c r="F34" i="3"/>
  <c r="I34" i="3"/>
  <c r="J34" i="3" s="1"/>
  <c r="N165" i="2"/>
  <c r="G165" i="2"/>
  <c r="F422" i="1"/>
  <c r="G422" i="1" s="1"/>
  <c r="K422" i="1" s="1"/>
  <c r="F406" i="1"/>
  <c r="G406" i="1"/>
  <c r="E171" i="5"/>
  <c r="E172" i="5"/>
  <c r="F350" i="1"/>
  <c r="G350" i="1" s="1"/>
  <c r="F342" i="1"/>
  <c r="G342" i="1" s="1"/>
  <c r="G322" i="1"/>
  <c r="F321" i="1"/>
  <c r="G321" i="1"/>
  <c r="F314" i="1"/>
  <c r="G314" i="1" s="1"/>
  <c r="F291" i="1"/>
  <c r="G291" i="1" s="1"/>
  <c r="F271" i="1"/>
  <c r="P271" i="1"/>
  <c r="G271" i="1"/>
  <c r="F264" i="1"/>
  <c r="G264" i="1"/>
  <c r="G258" i="1"/>
  <c r="F242" i="1"/>
  <c r="G242" i="1" s="1"/>
  <c r="G233" i="1"/>
  <c r="F159" i="1"/>
  <c r="G159" i="1" s="1"/>
  <c r="F155" i="1"/>
  <c r="F151" i="1"/>
  <c r="G151" i="1"/>
  <c r="F143" i="1"/>
  <c r="G143" i="1"/>
  <c r="F139" i="1"/>
  <c r="F131" i="1"/>
  <c r="F122" i="1"/>
  <c r="F118" i="1"/>
  <c r="G118" i="1" s="1"/>
  <c r="I118" i="1" s="1"/>
  <c r="F114" i="1"/>
  <c r="F110" i="1"/>
  <c r="F106" i="1"/>
  <c r="G106" i="1"/>
  <c r="G94" i="1"/>
  <c r="F43" i="1"/>
  <c r="F34" i="1"/>
  <c r="Z23" i="1"/>
  <c r="P252" i="1"/>
  <c r="P174" i="1"/>
  <c r="S174" i="1" s="1"/>
  <c r="U174" i="1" s="1"/>
  <c r="P87" i="1"/>
  <c r="G334" i="3"/>
  <c r="G332" i="3"/>
  <c r="I332" i="3"/>
  <c r="J332" i="3"/>
  <c r="I319" i="3"/>
  <c r="J319" i="3"/>
  <c r="I313" i="3"/>
  <c r="J313" i="3"/>
  <c r="I278" i="3"/>
  <c r="J278" i="3"/>
  <c r="G270" i="3"/>
  <c r="G268" i="3"/>
  <c r="I268" i="3"/>
  <c r="J268" i="3"/>
  <c r="I255" i="3"/>
  <c r="J255" i="3"/>
  <c r="I249" i="3"/>
  <c r="J249" i="3"/>
  <c r="I214" i="3"/>
  <c r="J214" i="3"/>
  <c r="G206" i="3"/>
  <c r="G204" i="3"/>
  <c r="I204" i="3"/>
  <c r="J204" i="3"/>
  <c r="I191" i="3"/>
  <c r="J191" i="3"/>
  <c r="I185" i="3"/>
  <c r="J185" i="3"/>
  <c r="F175" i="3"/>
  <c r="H175" i="3"/>
  <c r="G155" i="3"/>
  <c r="H155" i="3"/>
  <c r="I143" i="3"/>
  <c r="J143" i="3"/>
  <c r="I141" i="3"/>
  <c r="J141" i="3"/>
  <c r="I92" i="3"/>
  <c r="J92" i="3"/>
  <c r="I76" i="3"/>
  <c r="J76" i="3"/>
  <c r="I60" i="3"/>
  <c r="J60" i="3"/>
  <c r="F39" i="3"/>
  <c r="H39" i="3" s="1"/>
  <c r="G238" i="2"/>
  <c r="K238" i="2"/>
  <c r="G223" i="2"/>
  <c r="K223" i="2"/>
  <c r="K206" i="2"/>
  <c r="G206" i="2"/>
  <c r="G170" i="2"/>
  <c r="I170" i="2"/>
  <c r="E187" i="5"/>
  <c r="E41" i="5"/>
  <c r="F78" i="1"/>
  <c r="G78" i="1"/>
  <c r="E14" i="5"/>
  <c r="F25" i="1"/>
  <c r="G25" i="1"/>
  <c r="P298" i="1"/>
  <c r="P202" i="1"/>
  <c r="P61" i="1"/>
  <c r="V61" i="1" s="1"/>
  <c r="I337" i="3"/>
  <c r="J337" i="3"/>
  <c r="G319" i="3"/>
  <c r="G314" i="3"/>
  <c r="I302" i="3"/>
  <c r="J302" i="3"/>
  <c r="H299" i="3"/>
  <c r="G296" i="3"/>
  <c r="G294" i="3"/>
  <c r="G292" i="3"/>
  <c r="I292" i="3"/>
  <c r="J292" i="3"/>
  <c r="I273" i="3"/>
  <c r="J273" i="3"/>
  <c r="G255" i="3"/>
  <c r="I238" i="3"/>
  <c r="J238" i="3"/>
  <c r="H235" i="3"/>
  <c r="G232" i="3"/>
  <c r="G230" i="3"/>
  <c r="G228" i="3"/>
  <c r="I228" i="3"/>
  <c r="J228" i="3"/>
  <c r="I209" i="3"/>
  <c r="J209" i="3"/>
  <c r="G191" i="3"/>
  <c r="G176" i="3"/>
  <c r="G147" i="3"/>
  <c r="H147" i="3"/>
  <c r="N12" i="3"/>
  <c r="N13" i="3"/>
  <c r="K457" i="1"/>
  <c r="F432" i="1"/>
  <c r="G432" i="1" s="1"/>
  <c r="F416" i="1"/>
  <c r="G416" i="1"/>
  <c r="F408" i="1"/>
  <c r="G408" i="1" s="1"/>
  <c r="F400" i="1"/>
  <c r="G393" i="1"/>
  <c r="F384" i="1"/>
  <c r="G384" i="1" s="1"/>
  <c r="K384" i="1" s="1"/>
  <c r="F376" i="1"/>
  <c r="G376" i="1"/>
  <c r="F368" i="1"/>
  <c r="G361" i="1"/>
  <c r="F360" i="1"/>
  <c r="F352" i="1"/>
  <c r="G352" i="1" s="1"/>
  <c r="F344" i="1"/>
  <c r="G344" i="1" s="1"/>
  <c r="F316" i="1"/>
  <c r="G316" i="1"/>
  <c r="K316" i="1" s="1"/>
  <c r="F299" i="1"/>
  <c r="F243" i="1"/>
  <c r="G243" i="1" s="1"/>
  <c r="G197" i="1"/>
  <c r="I197" i="1"/>
  <c r="E196" i="1"/>
  <c r="F196" i="1"/>
  <c r="E192" i="1"/>
  <c r="F192" i="1" s="1"/>
  <c r="G189" i="1"/>
  <c r="E188" i="1"/>
  <c r="G185" i="1"/>
  <c r="I185" i="1" s="1"/>
  <c r="E184" i="1"/>
  <c r="F184" i="1" s="1"/>
  <c r="G181" i="1"/>
  <c r="E180" i="1"/>
  <c r="F180" i="1"/>
  <c r="F171" i="1"/>
  <c r="G171" i="1" s="1"/>
  <c r="G166" i="1"/>
  <c r="F165" i="1"/>
  <c r="E164" i="1"/>
  <c r="F164" i="1" s="1"/>
  <c r="G161" i="1"/>
  <c r="E160" i="1"/>
  <c r="F160" i="1"/>
  <c r="F156" i="1"/>
  <c r="G156" i="1"/>
  <c r="F152" i="1"/>
  <c r="F148" i="1"/>
  <c r="G148" i="1"/>
  <c r="F136" i="1"/>
  <c r="G136" i="1"/>
  <c r="F127" i="1"/>
  <c r="G127" i="1"/>
  <c r="I127" i="1"/>
  <c r="F123" i="1"/>
  <c r="G123" i="1"/>
  <c r="I123" i="1"/>
  <c r="F119" i="1"/>
  <c r="G119" i="1"/>
  <c r="F111" i="1"/>
  <c r="F103" i="1"/>
  <c r="G100" i="1"/>
  <c r="G97" i="1"/>
  <c r="E92" i="1"/>
  <c r="F92" i="1"/>
  <c r="G90" i="1"/>
  <c r="E85" i="1"/>
  <c r="F85" i="1"/>
  <c r="G85" i="1" s="1"/>
  <c r="I85" i="1"/>
  <c r="E76" i="1"/>
  <c r="E72" i="1"/>
  <c r="F72" i="1" s="1"/>
  <c r="G72" i="1" s="1"/>
  <c r="J72" i="1" s="1"/>
  <c r="G69" i="1"/>
  <c r="E68" i="1"/>
  <c r="F68" i="1"/>
  <c r="G68" i="1" s="1"/>
  <c r="J68" i="1" s="1"/>
  <c r="E64" i="1"/>
  <c r="F64" i="1" s="1"/>
  <c r="G61" i="1"/>
  <c r="E60" i="1"/>
  <c r="F60" i="1"/>
  <c r="E57" i="1"/>
  <c r="F57" i="1" s="1"/>
  <c r="G57" i="1" s="1"/>
  <c r="J57" i="1" s="1"/>
  <c r="E49" i="1"/>
  <c r="G35" i="1"/>
  <c r="Z24" i="1"/>
  <c r="E22" i="1"/>
  <c r="P244" i="1"/>
  <c r="S244" i="1" s="1"/>
  <c r="U244" i="1" s="1"/>
  <c r="P166" i="1"/>
  <c r="P47" i="1"/>
  <c r="S47" i="1" s="1"/>
  <c r="U47" i="1" s="1"/>
  <c r="G338" i="3"/>
  <c r="G325" i="3"/>
  <c r="H323" i="3"/>
  <c r="G320" i="3"/>
  <c r="G318" i="3"/>
  <c r="G316" i="3"/>
  <c r="I316" i="3"/>
  <c r="J316" i="3"/>
  <c r="I297" i="3"/>
  <c r="J297" i="3"/>
  <c r="I296" i="3"/>
  <c r="J296" i="3"/>
  <c r="G279" i="3"/>
  <c r="G274" i="3"/>
  <c r="G261" i="3"/>
  <c r="H259" i="3"/>
  <c r="G256" i="3"/>
  <c r="G254" i="3"/>
  <c r="G252" i="3"/>
  <c r="I252" i="3"/>
  <c r="J252" i="3"/>
  <c r="I233" i="3"/>
  <c r="J233" i="3"/>
  <c r="I232" i="3"/>
  <c r="J232" i="3"/>
  <c r="G215" i="3"/>
  <c r="G210" i="3"/>
  <c r="G197" i="3"/>
  <c r="H195" i="3"/>
  <c r="G192" i="3"/>
  <c r="G190" i="3"/>
  <c r="G188" i="3"/>
  <c r="I188" i="3"/>
  <c r="J188" i="3"/>
  <c r="I176" i="3"/>
  <c r="J176" i="3"/>
  <c r="I131" i="3"/>
  <c r="J131" i="3"/>
  <c r="F131" i="3"/>
  <c r="H131" i="3"/>
  <c r="I116" i="3"/>
  <c r="J116" i="3"/>
  <c r="I96" i="3"/>
  <c r="J96" i="3"/>
  <c r="I80" i="3"/>
  <c r="J80" i="3"/>
  <c r="I64" i="3"/>
  <c r="J64" i="3"/>
  <c r="G13" i="3"/>
  <c r="F50" i="3"/>
  <c r="H50" i="3" s="1"/>
  <c r="G225" i="2"/>
  <c r="K225" i="2"/>
  <c r="G198" i="2"/>
  <c r="K198" i="2"/>
  <c r="G162" i="2"/>
  <c r="I162" i="2"/>
  <c r="E24" i="5"/>
  <c r="F41" i="1"/>
  <c r="G41" i="1" s="1"/>
  <c r="P194" i="1"/>
  <c r="S194" i="1" s="1"/>
  <c r="U194" i="1" s="1"/>
  <c r="P135" i="1"/>
  <c r="V135" i="1" s="1"/>
  <c r="P215" i="1"/>
  <c r="S215" i="1" s="1"/>
  <c r="U215" i="1" s="1"/>
  <c r="P359" i="1"/>
  <c r="S359" i="1" s="1"/>
  <c r="U359" i="1" s="1"/>
  <c r="Z34" i="1"/>
  <c r="Z9" i="1"/>
  <c r="P163" i="1"/>
  <c r="S163" i="1" s="1"/>
  <c r="U163" i="1" s="1"/>
  <c r="P203" i="1"/>
  <c r="P251" i="1"/>
  <c r="S251" i="1" s="1"/>
  <c r="U251" i="1" s="1"/>
  <c r="P355" i="1"/>
  <c r="Z17" i="1"/>
  <c r="I321" i="3"/>
  <c r="J321" i="3"/>
  <c r="G278" i="3"/>
  <c r="G276" i="3"/>
  <c r="I276" i="3"/>
  <c r="J276" i="3"/>
  <c r="I257" i="3"/>
  <c r="J257" i="3"/>
  <c r="G214" i="3"/>
  <c r="G212" i="3"/>
  <c r="I212" i="3"/>
  <c r="J212" i="3"/>
  <c r="I193" i="3"/>
  <c r="J193" i="3"/>
  <c r="F167" i="3"/>
  <c r="H167" i="3"/>
  <c r="G111" i="3"/>
  <c r="H111" i="3"/>
  <c r="L13" i="3"/>
  <c r="L12" i="3"/>
  <c r="G244" i="2"/>
  <c r="K244" i="2"/>
  <c r="P244" i="2"/>
  <c r="R244" i="2" s="1"/>
  <c r="G203" i="2"/>
  <c r="K203" i="2"/>
  <c r="I181" i="2"/>
  <c r="G181" i="2"/>
  <c r="G22" i="2"/>
  <c r="N22" i="2"/>
  <c r="P441" i="6"/>
  <c r="G441" i="6"/>
  <c r="P392" i="6"/>
  <c r="G392" i="6"/>
  <c r="G327" i="6"/>
  <c r="P327" i="6"/>
  <c r="P239" i="6"/>
  <c r="G239" i="6"/>
  <c r="K232" i="6"/>
  <c r="P221" i="6"/>
  <c r="G221" i="6"/>
  <c r="I216" i="6"/>
  <c r="P205" i="6"/>
  <c r="G205" i="6"/>
  <c r="I183" i="6"/>
  <c r="I134" i="6"/>
  <c r="P123" i="6"/>
  <c r="G123" i="6"/>
  <c r="I120" i="6"/>
  <c r="I97" i="6"/>
  <c r="I91" i="6"/>
  <c r="P50" i="6"/>
  <c r="G50" i="6"/>
  <c r="P39" i="6"/>
  <c r="G39" i="6"/>
  <c r="F434" i="1"/>
  <c r="F418" i="1"/>
  <c r="F410" i="1"/>
  <c r="G410" i="1" s="1"/>
  <c r="F402" i="1"/>
  <c r="G402" i="1" s="1"/>
  <c r="K402" i="1" s="1"/>
  <c r="F386" i="1"/>
  <c r="F362" i="1"/>
  <c r="G362" i="1" s="1"/>
  <c r="F346" i="1"/>
  <c r="G346" i="1"/>
  <c r="K346" i="1" s="1"/>
  <c r="F338" i="1"/>
  <c r="G338" i="1"/>
  <c r="K338" i="1"/>
  <c r="F325" i="1"/>
  <c r="G325" i="1" s="1"/>
  <c r="K325" i="1" s="1"/>
  <c r="P325" i="1"/>
  <c r="S325" i="1" s="1"/>
  <c r="U325" i="1" s="1"/>
  <c r="F289" i="1"/>
  <c r="G289" i="1" s="1"/>
  <c r="F284" i="1"/>
  <c r="F262" i="1"/>
  <c r="G262" i="1"/>
  <c r="F207" i="1"/>
  <c r="G207" i="1" s="1"/>
  <c r="F176" i="1"/>
  <c r="F157" i="1"/>
  <c r="G157" i="1" s="1"/>
  <c r="I157" i="1" s="1"/>
  <c r="F149" i="1"/>
  <c r="G149" i="1"/>
  <c r="F145" i="1"/>
  <c r="G145" i="1" s="1"/>
  <c r="F141" i="1"/>
  <c r="G141" i="1"/>
  <c r="I141" i="1" s="1"/>
  <c r="F137" i="1"/>
  <c r="F128" i="1"/>
  <c r="G128" i="1"/>
  <c r="I128" i="1" s="1"/>
  <c r="F116" i="1"/>
  <c r="G116" i="1" s="1"/>
  <c r="I116" i="1" s="1"/>
  <c r="F112" i="1"/>
  <c r="G112" i="1" s="1"/>
  <c r="F108" i="1"/>
  <c r="F32" i="1"/>
  <c r="G32" i="1"/>
  <c r="I32" i="1" s="1"/>
  <c r="F23" i="1"/>
  <c r="P190" i="1"/>
  <c r="P126" i="1"/>
  <c r="S126" i="1" s="1"/>
  <c r="U126" i="1" s="1"/>
  <c r="G302" i="3"/>
  <c r="G300" i="3"/>
  <c r="I300" i="3"/>
  <c r="J300" i="3"/>
  <c r="I281" i="3"/>
  <c r="J281" i="3"/>
  <c r="G238" i="3"/>
  <c r="G236" i="3"/>
  <c r="I236" i="3"/>
  <c r="J236" i="3"/>
  <c r="I217" i="3"/>
  <c r="J217" i="3"/>
  <c r="F172" i="3"/>
  <c r="H172" i="3"/>
  <c r="G172" i="3"/>
  <c r="I172" i="3"/>
  <c r="J172" i="3"/>
  <c r="F164" i="3"/>
  <c r="H164" i="3"/>
  <c r="G164" i="3"/>
  <c r="I164" i="3"/>
  <c r="J164" i="3"/>
  <c r="I100" i="3"/>
  <c r="J100" i="3"/>
  <c r="I84" i="3"/>
  <c r="J84" i="3"/>
  <c r="I68" i="3"/>
  <c r="J68" i="3"/>
  <c r="K12" i="3"/>
  <c r="K13" i="3"/>
  <c r="J12" i="3"/>
  <c r="D12" i="3"/>
  <c r="K269" i="2"/>
  <c r="G269" i="2"/>
  <c r="K255" i="2"/>
  <c r="G255" i="2"/>
  <c r="G186" i="2"/>
  <c r="I186" i="2"/>
  <c r="G118" i="2"/>
  <c r="J118" i="2"/>
  <c r="G113" i="2"/>
  <c r="N113" i="2"/>
  <c r="G106" i="2"/>
  <c r="N106" i="2"/>
  <c r="P417" i="1"/>
  <c r="S417" i="1" s="1"/>
  <c r="U417" i="1" s="1"/>
  <c r="P186" i="1"/>
  <c r="S186" i="1" s="1"/>
  <c r="U186" i="1" s="1"/>
  <c r="P93" i="1"/>
  <c r="I334" i="3"/>
  <c r="J334" i="3"/>
  <c r="H331" i="3"/>
  <c r="G328" i="3"/>
  <c r="G326" i="3"/>
  <c r="G324" i="3"/>
  <c r="I324" i="3"/>
  <c r="J324" i="3"/>
  <c r="I311" i="3"/>
  <c r="J311" i="3"/>
  <c r="I305" i="3"/>
  <c r="J305" i="3"/>
  <c r="G282" i="3"/>
  <c r="I270" i="3"/>
  <c r="J270" i="3"/>
  <c r="G262" i="3"/>
  <c r="G260" i="3"/>
  <c r="I260" i="3"/>
  <c r="J260" i="3"/>
  <c r="I247" i="3"/>
  <c r="J247" i="3"/>
  <c r="I241" i="3"/>
  <c r="J241" i="3"/>
  <c r="G218" i="3"/>
  <c r="I206" i="3"/>
  <c r="J206" i="3"/>
  <c r="G198" i="3"/>
  <c r="G196" i="3"/>
  <c r="I196" i="3"/>
  <c r="J196" i="3"/>
  <c r="I183" i="3"/>
  <c r="J183" i="3"/>
  <c r="G178" i="3"/>
  <c r="I162" i="3"/>
  <c r="J162" i="3"/>
  <c r="I159" i="3"/>
  <c r="J159" i="3"/>
  <c r="F156" i="3"/>
  <c r="H156" i="3"/>
  <c r="I156" i="3"/>
  <c r="J156" i="3"/>
  <c r="G146" i="3"/>
  <c r="F138" i="3"/>
  <c r="H138" i="3"/>
  <c r="I138" i="3"/>
  <c r="J138" i="3"/>
  <c r="G113" i="3"/>
  <c r="F113" i="3"/>
  <c r="H113" i="3"/>
  <c r="I113" i="3"/>
  <c r="J113" i="3"/>
  <c r="L271" i="2"/>
  <c r="G271" i="2"/>
  <c r="G234" i="2"/>
  <c r="K234" i="2"/>
  <c r="G135" i="2"/>
  <c r="J135" i="2"/>
  <c r="I123" i="2"/>
  <c r="G123" i="2"/>
  <c r="G142" i="3"/>
  <c r="G139" i="3"/>
  <c r="G133" i="3"/>
  <c r="G128" i="3"/>
  <c r="G118" i="3"/>
  <c r="G107" i="3"/>
  <c r="G101" i="3"/>
  <c r="G97" i="3"/>
  <c r="G93" i="3"/>
  <c r="G89" i="3"/>
  <c r="G85" i="3"/>
  <c r="G81" i="3"/>
  <c r="G77" i="3"/>
  <c r="G73" i="3"/>
  <c r="G69" i="3"/>
  <c r="G65" i="3"/>
  <c r="G61" i="3"/>
  <c r="G57" i="3"/>
  <c r="G53" i="3"/>
  <c r="F42" i="3"/>
  <c r="H42" i="3" s="1"/>
  <c r="F26" i="3"/>
  <c r="H26" i="3" s="1"/>
  <c r="K268" i="2"/>
  <c r="G263" i="2"/>
  <c r="K256" i="2"/>
  <c r="G247" i="2"/>
  <c r="G239" i="2"/>
  <c r="P224" i="2"/>
  <c r="R224" i="2" s="1"/>
  <c r="G224" i="2"/>
  <c r="K224" i="2"/>
  <c r="K222" i="2"/>
  <c r="G218" i="2"/>
  <c r="G189" i="2"/>
  <c r="G173" i="2"/>
  <c r="I115" i="2"/>
  <c r="G115" i="2"/>
  <c r="G110" i="2"/>
  <c r="N110" i="2"/>
  <c r="G105" i="2"/>
  <c r="J105" i="2"/>
  <c r="J103" i="2"/>
  <c r="G98" i="2"/>
  <c r="I98" i="2"/>
  <c r="G62" i="2"/>
  <c r="N62" i="2"/>
  <c r="P432" i="6"/>
  <c r="G432" i="6"/>
  <c r="G417" i="6"/>
  <c r="P311" i="6"/>
  <c r="G311" i="6"/>
  <c r="P306" i="6"/>
  <c r="K292" i="6"/>
  <c r="P243" i="6"/>
  <c r="G243" i="6"/>
  <c r="K236" i="6"/>
  <c r="G231" i="6"/>
  <c r="P231" i="6"/>
  <c r="S231" i="6" s="1"/>
  <c r="U231" i="6" s="1"/>
  <c r="I212" i="6"/>
  <c r="I201" i="6"/>
  <c r="P189" i="6"/>
  <c r="G189" i="6"/>
  <c r="I161" i="6"/>
  <c r="I156" i="6"/>
  <c r="I153" i="6"/>
  <c r="I130" i="6"/>
  <c r="G125" i="6"/>
  <c r="P125" i="6"/>
  <c r="P119" i="6"/>
  <c r="G119" i="6"/>
  <c r="I116" i="6"/>
  <c r="I93" i="6"/>
  <c r="I87" i="6"/>
  <c r="H56" i="6"/>
  <c r="G25" i="6"/>
  <c r="P25" i="6"/>
  <c r="D16" i="6"/>
  <c r="D19" i="6" s="1"/>
  <c r="G23" i="6"/>
  <c r="O12" i="3"/>
  <c r="G241" i="2"/>
  <c r="K241" i="2"/>
  <c r="K228" i="2"/>
  <c r="P228" i="2"/>
  <c r="R228" i="2" s="1"/>
  <c r="N155" i="2"/>
  <c r="G155" i="2"/>
  <c r="G150" i="2"/>
  <c r="I150" i="2"/>
  <c r="G145" i="2"/>
  <c r="N145" i="2"/>
  <c r="G138" i="2"/>
  <c r="N138" i="2"/>
  <c r="I91" i="2"/>
  <c r="G91" i="2"/>
  <c r="G86" i="2"/>
  <c r="I86" i="2"/>
  <c r="G81" i="2"/>
  <c r="I81" i="2"/>
  <c r="G74" i="2"/>
  <c r="I74" i="2"/>
  <c r="J67" i="2"/>
  <c r="G67" i="2"/>
  <c r="G49" i="2"/>
  <c r="N49" i="2"/>
  <c r="P409" i="6"/>
  <c r="G409" i="6"/>
  <c r="K345" i="6"/>
  <c r="P330" i="6"/>
  <c r="G330" i="6"/>
  <c r="I313" i="6"/>
  <c r="P267" i="6"/>
  <c r="P263" i="6"/>
  <c r="P250" i="6"/>
  <c r="G250" i="6"/>
  <c r="I228" i="6"/>
  <c r="I225" i="6"/>
  <c r="K177" i="6"/>
  <c r="P171" i="6"/>
  <c r="G171" i="6"/>
  <c r="I168" i="6"/>
  <c r="P165" i="6"/>
  <c r="G165" i="6"/>
  <c r="I150" i="6"/>
  <c r="I144" i="6"/>
  <c r="I113" i="6"/>
  <c r="I107" i="6"/>
  <c r="I81" i="6"/>
  <c r="J75" i="6"/>
  <c r="P72" i="6"/>
  <c r="G72" i="6"/>
  <c r="G64" i="6"/>
  <c r="P64" i="6"/>
  <c r="V64" i="6" s="1"/>
  <c r="I27" i="6"/>
  <c r="I154" i="3"/>
  <c r="J154" i="3"/>
  <c r="I146" i="3"/>
  <c r="J146" i="3"/>
  <c r="G125" i="3"/>
  <c r="G120" i="3"/>
  <c r="G98" i="3"/>
  <c r="G94" i="3"/>
  <c r="G90" i="3"/>
  <c r="G86" i="3"/>
  <c r="G82" i="3"/>
  <c r="G78" i="3"/>
  <c r="G74" i="3"/>
  <c r="G70" i="3"/>
  <c r="G66" i="3"/>
  <c r="G62" i="3"/>
  <c r="G58" i="3"/>
  <c r="G54" i="3"/>
  <c r="I42" i="3"/>
  <c r="J42" i="3" s="1"/>
  <c r="I31" i="3"/>
  <c r="J31" i="3" s="1"/>
  <c r="G49" i="3"/>
  <c r="G27" i="3"/>
  <c r="G52" i="3"/>
  <c r="F46" i="3"/>
  <c r="G36" i="3"/>
  <c r="G259" i="2"/>
  <c r="P232" i="2"/>
  <c r="R232" i="2" s="1"/>
  <c r="G232" i="2"/>
  <c r="K232" i="2"/>
  <c r="K230" i="2"/>
  <c r="M211" i="2"/>
  <c r="G182" i="2"/>
  <c r="I182" i="2"/>
  <c r="G166" i="2"/>
  <c r="N166" i="2"/>
  <c r="J131" i="2"/>
  <c r="G131" i="2"/>
  <c r="G126" i="2"/>
  <c r="N126" i="2"/>
  <c r="G121" i="2"/>
  <c r="J121" i="2"/>
  <c r="J119" i="2"/>
  <c r="G114" i="2"/>
  <c r="N114" i="2"/>
  <c r="N54" i="2"/>
  <c r="G54" i="2"/>
  <c r="P416" i="6"/>
  <c r="G416" i="6"/>
  <c r="G401" i="6"/>
  <c r="K396" i="6"/>
  <c r="K373" i="6"/>
  <c r="K337" i="6"/>
  <c r="K308" i="6"/>
  <c r="K294" i="6"/>
  <c r="P283" i="6"/>
  <c r="S283" i="6" s="1"/>
  <c r="U283" i="6" s="1"/>
  <c r="G283" i="6"/>
  <c r="P253" i="6"/>
  <c r="G253" i="6"/>
  <c r="I222" i="6"/>
  <c r="K217" i="6"/>
  <c r="I193" i="6"/>
  <c r="I138" i="6"/>
  <c r="I132" i="6"/>
  <c r="P127" i="6"/>
  <c r="G127" i="6"/>
  <c r="I124" i="6"/>
  <c r="I101" i="6"/>
  <c r="I95" i="6"/>
  <c r="H44" i="6"/>
  <c r="R40" i="6"/>
  <c r="P40" i="6"/>
  <c r="S40" i="6" s="1"/>
  <c r="G151" i="3"/>
  <c r="G143" i="3"/>
  <c r="G141" i="3"/>
  <c r="G127" i="3"/>
  <c r="G121" i="3"/>
  <c r="G47" i="3"/>
  <c r="K236" i="2"/>
  <c r="P236" i="2"/>
  <c r="R236" i="2" s="1"/>
  <c r="G217" i="2"/>
  <c r="K217" i="2"/>
  <c r="G202" i="2"/>
  <c r="K202" i="2"/>
  <c r="G197" i="2"/>
  <c r="K197" i="2"/>
  <c r="G177" i="2"/>
  <c r="I177" i="2"/>
  <c r="G161" i="2"/>
  <c r="I161" i="2"/>
  <c r="G154" i="2"/>
  <c r="N154" i="2"/>
  <c r="J107" i="2"/>
  <c r="G107" i="2"/>
  <c r="G102" i="2"/>
  <c r="J102" i="2"/>
  <c r="G97" i="2"/>
  <c r="J97" i="2"/>
  <c r="G90" i="2"/>
  <c r="I90" i="2"/>
  <c r="G66" i="2"/>
  <c r="N66" i="2"/>
  <c r="N59" i="2"/>
  <c r="G59" i="2"/>
  <c r="G23" i="2"/>
  <c r="N23" i="2"/>
  <c r="K452" i="6"/>
  <c r="K429" i="6"/>
  <c r="P408" i="6"/>
  <c r="G408" i="6"/>
  <c r="G393" i="6"/>
  <c r="K393" i="6" s="1"/>
  <c r="K370" i="6"/>
  <c r="K344" i="6"/>
  <c r="K320" i="6"/>
  <c r="K296" i="6"/>
  <c r="I288" i="6"/>
  <c r="K278" i="6"/>
  <c r="K262" i="6"/>
  <c r="P259" i="6"/>
  <c r="G259" i="6"/>
  <c r="K259" i="6" s="1"/>
  <c r="P227" i="6"/>
  <c r="G227" i="6"/>
  <c r="I214" i="6"/>
  <c r="I209" i="6"/>
  <c r="I206" i="6"/>
  <c r="G203" i="6"/>
  <c r="P203" i="6"/>
  <c r="I176" i="6"/>
  <c r="I158" i="6"/>
  <c r="I152" i="6"/>
  <c r="I121" i="6"/>
  <c r="R115" i="6"/>
  <c r="P115" i="6"/>
  <c r="S115" i="6" s="1"/>
  <c r="I112" i="6"/>
  <c r="I89" i="6"/>
  <c r="I83" i="6"/>
  <c r="I80" i="6"/>
  <c r="J66" i="6"/>
  <c r="H59" i="6"/>
  <c r="H46" i="6"/>
  <c r="I36" i="6"/>
  <c r="G134" i="3"/>
  <c r="G123" i="3"/>
  <c r="G117" i="3"/>
  <c r="G102" i="3"/>
  <c r="G99" i="3"/>
  <c r="G95" i="3"/>
  <c r="G91" i="3"/>
  <c r="G87" i="3"/>
  <c r="G83" i="3"/>
  <c r="G79" i="3"/>
  <c r="G75" i="3"/>
  <c r="G71" i="3"/>
  <c r="G67" i="3"/>
  <c r="G63" i="3"/>
  <c r="G59" i="3"/>
  <c r="G55" i="3"/>
  <c r="I13" i="3"/>
  <c r="I28" i="3"/>
  <c r="J28" i="3" s="1"/>
  <c r="G35" i="3"/>
  <c r="G25" i="3"/>
  <c r="G40" i="3"/>
  <c r="G24" i="3"/>
  <c r="K264" i="2"/>
  <c r="K248" i="2"/>
  <c r="P240" i="2"/>
  <c r="R240" i="2" s="1"/>
  <c r="G240" i="2"/>
  <c r="K240" i="2"/>
  <c r="G200" i="2"/>
  <c r="P200" i="2"/>
  <c r="N147" i="2"/>
  <c r="G147" i="2"/>
  <c r="G142" i="2"/>
  <c r="J142" i="2"/>
  <c r="G137" i="2"/>
  <c r="I137" i="2"/>
  <c r="G130" i="2"/>
  <c r="I130" i="2"/>
  <c r="N83" i="2"/>
  <c r="G83" i="2"/>
  <c r="G78" i="2"/>
  <c r="I78" i="2"/>
  <c r="G71" i="2"/>
  <c r="I71" i="2"/>
  <c r="N46" i="2"/>
  <c r="G46" i="2"/>
  <c r="P449" i="6"/>
  <c r="G449" i="6"/>
  <c r="K444" i="6"/>
  <c r="K426" i="6"/>
  <c r="K421" i="6"/>
  <c r="P400" i="6"/>
  <c r="G400" i="6"/>
  <c r="K385" i="6"/>
  <c r="K380" i="6"/>
  <c r="K357" i="6"/>
  <c r="K336" i="6"/>
  <c r="P317" i="6"/>
  <c r="G317" i="6"/>
  <c r="S317" i="6" s="1"/>
  <c r="U317" i="6" s="1"/>
  <c r="K252" i="6"/>
  <c r="I247" i="6"/>
  <c r="K224" i="6"/>
  <c r="S211" i="6"/>
  <c r="U211" i="6" s="1"/>
  <c r="V211" i="6"/>
  <c r="P197" i="6"/>
  <c r="G197" i="6"/>
  <c r="P181" i="6"/>
  <c r="S181" i="6" s="1"/>
  <c r="U181" i="6" s="1"/>
  <c r="G181" i="6"/>
  <c r="P173" i="6"/>
  <c r="G173" i="6"/>
  <c r="P167" i="6"/>
  <c r="S167" i="6" s="1"/>
  <c r="U167" i="6" s="1"/>
  <c r="G167" i="6"/>
  <c r="G146" i="6"/>
  <c r="P146" i="6"/>
  <c r="S146" i="6" s="1"/>
  <c r="U146" i="6" s="1"/>
  <c r="I140" i="6"/>
  <c r="I137" i="6"/>
  <c r="I109" i="6"/>
  <c r="I103" i="6"/>
  <c r="I77" i="6"/>
  <c r="P74" i="6"/>
  <c r="S74" i="6" s="1"/>
  <c r="U74" i="6" s="1"/>
  <c r="G74" i="6"/>
  <c r="J61" i="6"/>
  <c r="I48" i="6"/>
  <c r="G109" i="3"/>
  <c r="G100" i="3"/>
  <c r="G96" i="3"/>
  <c r="G92" i="3"/>
  <c r="G88" i="3"/>
  <c r="G84" i="3"/>
  <c r="G80" i="3"/>
  <c r="G76" i="3"/>
  <c r="G72" i="3"/>
  <c r="G68" i="3"/>
  <c r="G64" i="3"/>
  <c r="G60" i="3"/>
  <c r="G56" i="3"/>
  <c r="H12" i="3"/>
  <c r="G44" i="3"/>
  <c r="P216" i="2"/>
  <c r="G216" i="2"/>
  <c r="K216" i="2"/>
  <c r="G210" i="2"/>
  <c r="M210" i="2"/>
  <c r="P204" i="2"/>
  <c r="R204" i="2" s="1"/>
  <c r="G204" i="2"/>
  <c r="G190" i="2"/>
  <c r="I190" i="2"/>
  <c r="G174" i="2"/>
  <c r="I174" i="2"/>
  <c r="G158" i="2"/>
  <c r="I158" i="2"/>
  <c r="G153" i="2"/>
  <c r="I153" i="2"/>
  <c r="G146" i="2"/>
  <c r="N146" i="2"/>
  <c r="N99" i="2"/>
  <c r="G99" i="2"/>
  <c r="G94" i="2"/>
  <c r="N94" i="2"/>
  <c r="G89" i="2"/>
  <c r="I89" i="2"/>
  <c r="G82" i="2"/>
  <c r="I82" i="2"/>
  <c r="G70" i="2"/>
  <c r="J70" i="2"/>
  <c r="G63" i="2"/>
  <c r="N63" i="2"/>
  <c r="N27" i="2"/>
  <c r="G27" i="2"/>
  <c r="P198" i="2"/>
  <c r="R198" i="2" s="1"/>
  <c r="P448" i="6"/>
  <c r="G448" i="6"/>
  <c r="P433" i="6"/>
  <c r="S433" i="6"/>
  <c r="U433" i="6" s="1"/>
  <c r="G433" i="6"/>
  <c r="K428" i="6"/>
  <c r="K405" i="6"/>
  <c r="K369" i="6"/>
  <c r="K364" i="6"/>
  <c r="K341" i="6"/>
  <c r="K324" i="6"/>
  <c r="P319" i="6"/>
  <c r="S319" i="6" s="1"/>
  <c r="U319" i="6" s="1"/>
  <c r="G319" i="6"/>
  <c r="K316" i="6"/>
  <c r="K302" i="6"/>
  <c r="P293" i="6"/>
  <c r="G293" i="6"/>
  <c r="G290" i="6"/>
  <c r="P290" i="6"/>
  <c r="V290" i="6" s="1"/>
  <c r="G277" i="6"/>
  <c r="P277" i="6"/>
  <c r="P261" i="6"/>
  <c r="S261" i="6" s="1"/>
  <c r="U261" i="6" s="1"/>
  <c r="G261" i="6"/>
  <c r="K254" i="6"/>
  <c r="K241" i="6"/>
  <c r="P234" i="6"/>
  <c r="G234" i="6"/>
  <c r="P213" i="6"/>
  <c r="G213" i="6"/>
  <c r="K208" i="6"/>
  <c r="G199" i="6"/>
  <c r="P199" i="6"/>
  <c r="I185" i="6"/>
  <c r="G178" i="6"/>
  <c r="P178" i="6"/>
  <c r="S178" i="6" s="1"/>
  <c r="U178" i="6" s="1"/>
  <c r="P175" i="6"/>
  <c r="S175" i="6" s="1"/>
  <c r="U175" i="6" s="1"/>
  <c r="G175" i="6"/>
  <c r="I172" i="6"/>
  <c r="P154" i="6"/>
  <c r="S154" i="6" s="1"/>
  <c r="U154" i="6" s="1"/>
  <c r="G154" i="6"/>
  <c r="I148" i="6"/>
  <c r="I145" i="6"/>
  <c r="G117" i="6"/>
  <c r="P117" i="6"/>
  <c r="I111" i="6"/>
  <c r="I85" i="6"/>
  <c r="I79" i="6"/>
  <c r="J73" i="6"/>
  <c r="J65" i="6"/>
  <c r="H52" i="6"/>
  <c r="H43" i="6"/>
  <c r="H41" i="6"/>
  <c r="I28" i="6"/>
  <c r="G137" i="3"/>
  <c r="F129" i="3"/>
  <c r="H129" i="3"/>
  <c r="G122" i="3"/>
  <c r="I121" i="3"/>
  <c r="J121" i="3"/>
  <c r="F115" i="3"/>
  <c r="I114" i="3"/>
  <c r="J114" i="3"/>
  <c r="G105" i="3"/>
  <c r="E13" i="3"/>
  <c r="I35" i="3"/>
  <c r="J35" i="3" s="1"/>
  <c r="G233" i="2"/>
  <c r="K233" i="2"/>
  <c r="K220" i="2"/>
  <c r="P220" i="2"/>
  <c r="R220" i="2"/>
  <c r="M212" i="2"/>
  <c r="P212" i="2"/>
  <c r="R212" i="2" s="1"/>
  <c r="G208" i="2"/>
  <c r="P208" i="2"/>
  <c r="R208" i="2" s="1"/>
  <c r="G185" i="2"/>
  <c r="I185" i="2"/>
  <c r="G169" i="2"/>
  <c r="I169" i="2"/>
  <c r="N139" i="2"/>
  <c r="G139" i="2"/>
  <c r="G134" i="2"/>
  <c r="I134" i="2"/>
  <c r="G129" i="2"/>
  <c r="J129" i="2"/>
  <c r="G122" i="2"/>
  <c r="I122" i="2"/>
  <c r="I75" i="2"/>
  <c r="G75" i="2"/>
  <c r="G57" i="2"/>
  <c r="N57" i="2"/>
  <c r="G50" i="2"/>
  <c r="N50" i="2"/>
  <c r="G43" i="2"/>
  <c r="N43" i="2"/>
  <c r="G39" i="2"/>
  <c r="N39" i="2"/>
  <c r="G35" i="2"/>
  <c r="N35" i="2"/>
  <c r="G31" i="2"/>
  <c r="N31" i="2"/>
  <c r="P199" i="2"/>
  <c r="R199" i="2"/>
  <c r="P440" i="6"/>
  <c r="G440" i="6"/>
  <c r="P425" i="6"/>
  <c r="G425" i="6"/>
  <c r="K420" i="6"/>
  <c r="V407" i="6"/>
  <c r="K376" i="6"/>
  <c r="K361" i="6"/>
  <c r="K356" i="6"/>
  <c r="K338" i="6"/>
  <c r="P333" i="6"/>
  <c r="S333" i="6" s="1"/>
  <c r="U333" i="6" s="1"/>
  <c r="G333" i="6"/>
  <c r="K309" i="6"/>
  <c r="K304" i="6"/>
  <c r="P299" i="6"/>
  <c r="G299" i="6"/>
  <c r="K284" i="6"/>
  <c r="K279" i="6"/>
  <c r="P274" i="6"/>
  <c r="S274" i="6" s="1"/>
  <c r="U274" i="6" s="1"/>
  <c r="G274" i="6"/>
  <c r="K270" i="6"/>
  <c r="P251" i="6"/>
  <c r="G251" i="6"/>
  <c r="K246" i="6"/>
  <c r="K220" i="6"/>
  <c r="I187" i="6"/>
  <c r="I169" i="6"/>
  <c r="K166" i="6"/>
  <c r="I142" i="6"/>
  <c r="I136" i="6"/>
  <c r="I133" i="6"/>
  <c r="I128" i="6"/>
  <c r="P105" i="6"/>
  <c r="R105" i="6"/>
  <c r="I99" i="6"/>
  <c r="J67" i="6"/>
  <c r="H54" i="6"/>
  <c r="G35" i="6"/>
  <c r="I35" i="6" s="1"/>
  <c r="P35" i="6"/>
  <c r="U44" i="2"/>
  <c r="U40" i="2"/>
  <c r="U36" i="2"/>
  <c r="U32" i="2"/>
  <c r="U28" i="2"/>
  <c r="V194" i="6"/>
  <c r="R104" i="6"/>
  <c r="S104" i="6" s="1"/>
  <c r="P437" i="6"/>
  <c r="S437" i="6" s="1"/>
  <c r="U437" i="6" s="1"/>
  <c r="P405" i="6"/>
  <c r="S405" i="6" s="1"/>
  <c r="U405" i="6" s="1"/>
  <c r="P386" i="6"/>
  <c r="P370" i="6"/>
  <c r="V370" i="6" s="1"/>
  <c r="P354" i="6"/>
  <c r="S354" i="6" s="1"/>
  <c r="U354" i="6" s="1"/>
  <c r="P338" i="6"/>
  <c r="S338" i="6" s="1"/>
  <c r="U338" i="6" s="1"/>
  <c r="P133" i="6"/>
  <c r="S133" i="6" s="1"/>
  <c r="U133" i="6" s="1"/>
  <c r="P80" i="6"/>
  <c r="V80" i="6" s="1"/>
  <c r="P66" i="6"/>
  <c r="S66" i="6" s="1"/>
  <c r="U66" i="6" s="1"/>
  <c r="P52" i="6"/>
  <c r="S52" i="6" s="1"/>
  <c r="U52" i="6" s="1"/>
  <c r="P507" i="8"/>
  <c r="Z507" i="8"/>
  <c r="G507" i="8"/>
  <c r="P435" i="8"/>
  <c r="G435" i="8"/>
  <c r="Z435" i="8"/>
  <c r="AU435" i="8"/>
  <c r="P406" i="8"/>
  <c r="Z406" i="8"/>
  <c r="AU406" i="8"/>
  <c r="G406" i="8"/>
  <c r="Z402" i="8"/>
  <c r="K400" i="8"/>
  <c r="P398" i="8"/>
  <c r="Z398" i="8"/>
  <c r="G398" i="8"/>
  <c r="AU398" i="8"/>
  <c r="K353" i="8"/>
  <c r="K317" i="8"/>
  <c r="I73" i="2"/>
  <c r="N65" i="2"/>
  <c r="N52" i="2"/>
  <c r="N25" i="2"/>
  <c r="D15" i="2"/>
  <c r="C19" i="2" s="1"/>
  <c r="P269" i="2"/>
  <c r="R269" i="2" s="1"/>
  <c r="P265" i="2"/>
  <c r="R265" i="2" s="1"/>
  <c r="P261" i="2"/>
  <c r="R261" i="2" s="1"/>
  <c r="P257" i="2"/>
  <c r="R257" i="2" s="1"/>
  <c r="P253" i="2"/>
  <c r="R253" i="2" s="1"/>
  <c r="P249" i="2"/>
  <c r="R249" i="2" s="1"/>
  <c r="P245" i="2"/>
  <c r="R245" i="2" s="1"/>
  <c r="P241" i="2"/>
  <c r="R241" i="2" s="1"/>
  <c r="P237" i="2"/>
  <c r="R237" i="2" s="1"/>
  <c r="P233" i="2"/>
  <c r="R233" i="2" s="1"/>
  <c r="P229" i="2"/>
  <c r="R229" i="2" s="1"/>
  <c r="P225" i="2"/>
  <c r="R225" i="2" s="1"/>
  <c r="P221" i="2"/>
  <c r="R221" i="2" s="1"/>
  <c r="P217" i="2"/>
  <c r="R217" i="2" s="1"/>
  <c r="P213" i="2"/>
  <c r="R213" i="2" s="1"/>
  <c r="P209" i="2"/>
  <c r="R209" i="2" s="1"/>
  <c r="P205" i="2"/>
  <c r="R205" i="2" s="1"/>
  <c r="P201" i="2"/>
  <c r="R201" i="2" s="1"/>
  <c r="P197" i="2"/>
  <c r="R197" i="2" s="1"/>
  <c r="P426" i="6"/>
  <c r="V426" i="6" s="1"/>
  <c r="P394" i="6"/>
  <c r="S394" i="6" s="1"/>
  <c r="U394" i="6" s="1"/>
  <c r="P279" i="6"/>
  <c r="S279" i="6" s="1"/>
  <c r="U279" i="6" s="1"/>
  <c r="P247" i="6"/>
  <c r="S247" i="6" s="1"/>
  <c r="U247" i="6" s="1"/>
  <c r="P183" i="6"/>
  <c r="S183" i="6" s="1"/>
  <c r="U183" i="6" s="1"/>
  <c r="P44" i="6"/>
  <c r="S44" i="6" s="1"/>
  <c r="U44" i="6" s="1"/>
  <c r="Z6" i="6"/>
  <c r="Z10" i="6"/>
  <c r="P24" i="6"/>
  <c r="S24" i="6" s="1"/>
  <c r="U24" i="6" s="1"/>
  <c r="P34" i="6"/>
  <c r="S34" i="6" s="1"/>
  <c r="U34" i="6" s="1"/>
  <c r="P43" i="6"/>
  <c r="S43" i="6" s="1"/>
  <c r="U43" i="6" s="1"/>
  <c r="P51" i="6"/>
  <c r="S51" i="6" s="1"/>
  <c r="U51" i="6" s="1"/>
  <c r="P59" i="6"/>
  <c r="S59" i="6" s="1"/>
  <c r="U59" i="6" s="1"/>
  <c r="P67" i="6"/>
  <c r="S67" i="6" s="1"/>
  <c r="U67" i="6" s="1"/>
  <c r="P75" i="6"/>
  <c r="S75" i="6" s="1"/>
  <c r="U75" i="6" s="1"/>
  <c r="P83" i="6"/>
  <c r="S83" i="6" s="1"/>
  <c r="U83" i="6" s="1"/>
  <c r="P91" i="6"/>
  <c r="S91" i="6" s="1"/>
  <c r="U91" i="6" s="1"/>
  <c r="P99" i="6"/>
  <c r="V99" i="6" s="1"/>
  <c r="P109" i="6"/>
  <c r="S109" i="6" s="1"/>
  <c r="U109" i="6" s="1"/>
  <c r="P118" i="6"/>
  <c r="P126" i="6"/>
  <c r="S126" i="6" s="1"/>
  <c r="U126" i="6" s="1"/>
  <c r="P134" i="6"/>
  <c r="S134" i="6" s="1"/>
  <c r="U134" i="6" s="1"/>
  <c r="P142" i="6"/>
  <c r="S142" i="6" s="1"/>
  <c r="U142" i="6" s="1"/>
  <c r="P150" i="6"/>
  <c r="S150" i="6" s="1"/>
  <c r="U150" i="6" s="1"/>
  <c r="P158" i="6"/>
  <c r="S158" i="6" s="1"/>
  <c r="U158" i="6" s="1"/>
  <c r="P166" i="6"/>
  <c r="S166" i="6" s="1"/>
  <c r="U166" i="6" s="1"/>
  <c r="P174" i="6"/>
  <c r="S174" i="6" s="1"/>
  <c r="U174" i="6" s="1"/>
  <c r="P182" i="6"/>
  <c r="S182" i="6" s="1"/>
  <c r="U182" i="6" s="1"/>
  <c r="P190" i="6"/>
  <c r="S190" i="6" s="1"/>
  <c r="U190" i="6" s="1"/>
  <c r="P198" i="6"/>
  <c r="S198" i="6"/>
  <c r="U198" i="6" s="1"/>
  <c r="P206" i="6"/>
  <c r="S206" i="6" s="1"/>
  <c r="U206" i="6" s="1"/>
  <c r="P214" i="6"/>
  <c r="S214" i="6" s="1"/>
  <c r="U214" i="6" s="1"/>
  <c r="P222" i="6"/>
  <c r="S222" i="6" s="1"/>
  <c r="U222" i="6" s="1"/>
  <c r="P230" i="6"/>
  <c r="S230" i="6" s="1"/>
  <c r="U230" i="6" s="1"/>
  <c r="P238" i="6"/>
  <c r="S238" i="6" s="1"/>
  <c r="U238" i="6" s="1"/>
  <c r="P246" i="6"/>
  <c r="S246" i="6" s="1"/>
  <c r="U246" i="6" s="1"/>
  <c r="P254" i="6"/>
  <c r="V254" i="6" s="1"/>
  <c r="P262" i="6"/>
  <c r="S262" i="6" s="1"/>
  <c r="U262" i="6" s="1"/>
  <c r="P270" i="6"/>
  <c r="S270" i="6" s="1"/>
  <c r="U270" i="6" s="1"/>
  <c r="P278" i="6"/>
  <c r="S278" i="6" s="1"/>
  <c r="U278" i="6" s="1"/>
  <c r="P286" i="6"/>
  <c r="S286" i="6" s="1"/>
  <c r="U286" i="6" s="1"/>
  <c r="P294" i="6"/>
  <c r="S294" i="6" s="1"/>
  <c r="U294" i="6" s="1"/>
  <c r="P302" i="6"/>
  <c r="S302" i="6" s="1"/>
  <c r="U302" i="6" s="1"/>
  <c r="P310" i="6"/>
  <c r="S310" i="6" s="1"/>
  <c r="U310" i="6" s="1"/>
  <c r="P318" i="6"/>
  <c r="S318" i="6" s="1"/>
  <c r="U318" i="6" s="1"/>
  <c r="P326" i="6"/>
  <c r="S326" i="6" s="1"/>
  <c r="U326" i="6" s="1"/>
  <c r="P334" i="6"/>
  <c r="S334" i="6" s="1"/>
  <c r="U334" i="6" s="1"/>
  <c r="P342" i="6"/>
  <c r="S342" i="6" s="1"/>
  <c r="U342" i="6" s="1"/>
  <c r="P350" i="6"/>
  <c r="S350" i="6" s="1"/>
  <c r="U350" i="6" s="1"/>
  <c r="P358" i="6"/>
  <c r="S358" i="6" s="1"/>
  <c r="U358" i="6" s="1"/>
  <c r="P366" i="6"/>
  <c r="S366" i="6" s="1"/>
  <c r="U366" i="6" s="1"/>
  <c r="P374" i="6"/>
  <c r="S374" i="6" s="1"/>
  <c r="U374" i="6" s="1"/>
  <c r="P382" i="6"/>
  <c r="P390" i="6"/>
  <c r="S390" i="6" s="1"/>
  <c r="U390" i="6" s="1"/>
  <c r="P398" i="6"/>
  <c r="V398" i="6" s="1"/>
  <c r="P406" i="6"/>
  <c r="P414" i="6"/>
  <c r="S414" i="6"/>
  <c r="U414" i="6" s="1"/>
  <c r="P422" i="6"/>
  <c r="P430" i="6"/>
  <c r="S430" i="6" s="1"/>
  <c r="U430" i="6" s="1"/>
  <c r="P438" i="6"/>
  <c r="V438" i="6" s="1"/>
  <c r="P446" i="6"/>
  <c r="S446" i="6" s="1"/>
  <c r="U446" i="6" s="1"/>
  <c r="P454" i="6"/>
  <c r="Z18" i="6"/>
  <c r="Z26" i="6"/>
  <c r="P27" i="6"/>
  <c r="S27" i="6" s="1"/>
  <c r="U27" i="6" s="1"/>
  <c r="P37" i="6"/>
  <c r="S37" i="6" s="1"/>
  <c r="U37" i="6" s="1"/>
  <c r="P46" i="6"/>
  <c r="S46" i="6" s="1"/>
  <c r="U46" i="6" s="1"/>
  <c r="P54" i="6"/>
  <c r="S54" i="6" s="1"/>
  <c r="U54" i="6" s="1"/>
  <c r="P62" i="6"/>
  <c r="S62" i="6" s="1"/>
  <c r="U62" i="6" s="1"/>
  <c r="P70" i="6"/>
  <c r="S70" i="6" s="1"/>
  <c r="U70" i="6" s="1"/>
  <c r="P78" i="6"/>
  <c r="S78" i="6" s="1"/>
  <c r="U78" i="6" s="1"/>
  <c r="P86" i="6"/>
  <c r="P94" i="6"/>
  <c r="P102" i="6"/>
  <c r="V102" i="6" s="1"/>
  <c r="P112" i="6"/>
  <c r="S112" i="6" s="1"/>
  <c r="U112" i="6" s="1"/>
  <c r="P121" i="6"/>
  <c r="S121" i="6" s="1"/>
  <c r="U121" i="6" s="1"/>
  <c r="P129" i="6"/>
  <c r="S129" i="6" s="1"/>
  <c r="U129" i="6" s="1"/>
  <c r="P137" i="6"/>
  <c r="S137" i="6" s="1"/>
  <c r="U137" i="6" s="1"/>
  <c r="P145" i="6"/>
  <c r="S145" i="6" s="1"/>
  <c r="U145" i="6" s="1"/>
  <c r="P153" i="6"/>
  <c r="S153" i="6" s="1"/>
  <c r="U153" i="6" s="1"/>
  <c r="P161" i="6"/>
  <c r="S161" i="6" s="1"/>
  <c r="U161" i="6" s="1"/>
  <c r="P169" i="6"/>
  <c r="S169" i="6" s="1"/>
  <c r="U169" i="6" s="1"/>
  <c r="P177" i="6"/>
  <c r="S177" i="6" s="1"/>
  <c r="U177" i="6" s="1"/>
  <c r="P185" i="6"/>
  <c r="S185" i="6" s="1"/>
  <c r="U185" i="6" s="1"/>
  <c r="P193" i="6"/>
  <c r="S193" i="6" s="1"/>
  <c r="U193" i="6" s="1"/>
  <c r="P201" i="6"/>
  <c r="S201" i="6" s="1"/>
  <c r="U201" i="6" s="1"/>
  <c r="P209" i="6"/>
  <c r="S209" i="6" s="1"/>
  <c r="U209" i="6" s="1"/>
  <c r="P217" i="6"/>
  <c r="S217" i="6" s="1"/>
  <c r="U217" i="6" s="1"/>
  <c r="P225" i="6"/>
  <c r="S225" i="6" s="1"/>
  <c r="U225" i="6" s="1"/>
  <c r="P233" i="6"/>
  <c r="S233" i="6" s="1"/>
  <c r="U233" i="6" s="1"/>
  <c r="P241" i="6"/>
  <c r="S241" i="6" s="1"/>
  <c r="U241" i="6" s="1"/>
  <c r="P249" i="6"/>
  <c r="P257" i="6"/>
  <c r="S257" i="6" s="1"/>
  <c r="U257" i="6" s="1"/>
  <c r="P265" i="6"/>
  <c r="P273" i="6"/>
  <c r="S273" i="6" s="1"/>
  <c r="U273" i="6" s="1"/>
  <c r="P281" i="6"/>
  <c r="P289" i="6"/>
  <c r="S289" i="6" s="1"/>
  <c r="U289" i="6" s="1"/>
  <c r="P297" i="6"/>
  <c r="S297" i="6" s="1"/>
  <c r="U297" i="6" s="1"/>
  <c r="P305" i="6"/>
  <c r="S305" i="6" s="1"/>
  <c r="U305" i="6" s="1"/>
  <c r="P313" i="6"/>
  <c r="S313" i="6" s="1"/>
  <c r="U313" i="6" s="1"/>
  <c r="P321" i="6"/>
  <c r="P329" i="6"/>
  <c r="P337" i="6"/>
  <c r="S337" i="6" s="1"/>
  <c r="U337" i="6" s="1"/>
  <c r="P345" i="6"/>
  <c r="S345" i="6"/>
  <c r="U345" i="6" s="1"/>
  <c r="P353" i="6"/>
  <c r="S353" i="6" s="1"/>
  <c r="U353" i="6" s="1"/>
  <c r="P361" i="6"/>
  <c r="S361" i="6" s="1"/>
  <c r="U361" i="6" s="1"/>
  <c r="P369" i="6"/>
  <c r="S369" i="6" s="1"/>
  <c r="U369" i="6" s="1"/>
  <c r="P377" i="6"/>
  <c r="S377" i="6" s="1"/>
  <c r="U377" i="6" s="1"/>
  <c r="P385" i="6"/>
  <c r="S385" i="6" s="1"/>
  <c r="U385" i="6" s="1"/>
  <c r="Z7" i="6"/>
  <c r="Z11" i="6"/>
  <c r="P22" i="6"/>
  <c r="S22" i="6" s="1"/>
  <c r="U22" i="6" s="1"/>
  <c r="P31" i="6"/>
  <c r="V31" i="6" s="1"/>
  <c r="P41" i="6"/>
  <c r="S41" i="6" s="1"/>
  <c r="U41" i="6" s="1"/>
  <c r="P49" i="6"/>
  <c r="S49" i="6"/>
  <c r="U49" i="6" s="1"/>
  <c r="P57" i="6"/>
  <c r="P65" i="6"/>
  <c r="V65" i="6" s="1"/>
  <c r="P73" i="6"/>
  <c r="S73" i="6" s="1"/>
  <c r="U73" i="6" s="1"/>
  <c r="P81" i="6"/>
  <c r="S81" i="6" s="1"/>
  <c r="U81" i="6" s="1"/>
  <c r="P89" i="6"/>
  <c r="S89" i="6" s="1"/>
  <c r="U89" i="6" s="1"/>
  <c r="P97" i="6"/>
  <c r="S97" i="6" s="1"/>
  <c r="U97" i="6" s="1"/>
  <c r="P107" i="6"/>
  <c r="S107" i="6" s="1"/>
  <c r="U107" i="6" s="1"/>
  <c r="P116" i="6"/>
  <c r="S116" i="6" s="1"/>
  <c r="U116" i="6" s="1"/>
  <c r="P124" i="6"/>
  <c r="S124" i="6" s="1"/>
  <c r="U124" i="6" s="1"/>
  <c r="P132" i="6"/>
  <c r="S132" i="6" s="1"/>
  <c r="U132" i="6" s="1"/>
  <c r="P140" i="6"/>
  <c r="S140" i="6" s="1"/>
  <c r="U140" i="6" s="1"/>
  <c r="P148" i="6"/>
  <c r="S148" i="6" s="1"/>
  <c r="U148" i="6" s="1"/>
  <c r="P156" i="6"/>
  <c r="S156" i="6" s="1"/>
  <c r="U156" i="6" s="1"/>
  <c r="P164" i="6"/>
  <c r="S164" i="6" s="1"/>
  <c r="U164" i="6" s="1"/>
  <c r="P172" i="6"/>
  <c r="S172" i="6" s="1"/>
  <c r="U172" i="6" s="1"/>
  <c r="P180" i="6"/>
  <c r="S180" i="6" s="1"/>
  <c r="U180" i="6" s="1"/>
  <c r="P188" i="6"/>
  <c r="S188" i="6" s="1"/>
  <c r="U188" i="6" s="1"/>
  <c r="P196" i="6"/>
  <c r="V196" i="6" s="1"/>
  <c r="P204" i="6"/>
  <c r="V204" i="6" s="1"/>
  <c r="P212" i="6"/>
  <c r="S212" i="6" s="1"/>
  <c r="U212" i="6" s="1"/>
  <c r="P220" i="6"/>
  <c r="S220" i="6" s="1"/>
  <c r="U220" i="6" s="1"/>
  <c r="P228" i="6"/>
  <c r="S228" i="6" s="1"/>
  <c r="U228" i="6" s="1"/>
  <c r="P236" i="6"/>
  <c r="S236" i="6" s="1"/>
  <c r="U236" i="6" s="1"/>
  <c r="P244" i="6"/>
  <c r="S244" i="6" s="1"/>
  <c r="U244" i="6" s="1"/>
  <c r="P252" i="6"/>
  <c r="S252" i="6" s="1"/>
  <c r="U252" i="6" s="1"/>
  <c r="P260" i="6"/>
  <c r="S260" i="6" s="1"/>
  <c r="U260" i="6" s="1"/>
  <c r="P268" i="6"/>
  <c r="S268" i="6" s="1"/>
  <c r="U268" i="6" s="1"/>
  <c r="P276" i="6"/>
  <c r="S276" i="6" s="1"/>
  <c r="U276" i="6" s="1"/>
  <c r="P284" i="6"/>
  <c r="S284" i="6" s="1"/>
  <c r="U284" i="6" s="1"/>
  <c r="P292" i="6"/>
  <c r="S292" i="6" s="1"/>
  <c r="U292" i="6" s="1"/>
  <c r="P300" i="6"/>
  <c r="S300" i="6" s="1"/>
  <c r="U300" i="6" s="1"/>
  <c r="P308" i="6"/>
  <c r="S308" i="6" s="1"/>
  <c r="U308" i="6" s="1"/>
  <c r="P316" i="6"/>
  <c r="S316" i="6" s="1"/>
  <c r="U316" i="6" s="1"/>
  <c r="P324" i="6"/>
  <c r="S324" i="6" s="1"/>
  <c r="U324" i="6" s="1"/>
  <c r="P332" i="6"/>
  <c r="S332" i="6" s="1"/>
  <c r="U332" i="6" s="1"/>
  <c r="P340" i="6"/>
  <c r="S340" i="6" s="1"/>
  <c r="U340" i="6" s="1"/>
  <c r="P348" i="6"/>
  <c r="S348" i="6" s="1"/>
  <c r="U348" i="6" s="1"/>
  <c r="P356" i="6"/>
  <c r="V356" i="6" s="1"/>
  <c r="P364" i="6"/>
  <c r="S364" i="6"/>
  <c r="U364" i="6" s="1"/>
  <c r="P372" i="6"/>
  <c r="S372" i="6" s="1"/>
  <c r="U372" i="6" s="1"/>
  <c r="P380" i="6"/>
  <c r="S380" i="6" s="1"/>
  <c r="U380" i="6" s="1"/>
  <c r="P388" i="6"/>
  <c r="S388" i="6" s="1"/>
  <c r="U388" i="6" s="1"/>
  <c r="P396" i="6"/>
  <c r="S396" i="6" s="1"/>
  <c r="U396" i="6" s="1"/>
  <c r="P404" i="6"/>
  <c r="P412" i="6"/>
  <c r="S412" i="6" s="1"/>
  <c r="U412" i="6" s="1"/>
  <c r="P420" i="6"/>
  <c r="V420" i="6" s="1"/>
  <c r="P428" i="6"/>
  <c r="S428" i="6" s="1"/>
  <c r="U428" i="6" s="1"/>
  <c r="P436" i="6"/>
  <c r="S436" i="6" s="1"/>
  <c r="U436" i="6" s="1"/>
  <c r="P444" i="6"/>
  <c r="S444" i="6" s="1"/>
  <c r="U444" i="6" s="1"/>
  <c r="P452" i="6"/>
  <c r="S452" i="6" s="1"/>
  <c r="U452" i="6" s="1"/>
  <c r="Z14" i="6"/>
  <c r="Z2" i="6"/>
  <c r="Z8" i="6"/>
  <c r="Z12" i="6"/>
  <c r="P28" i="6"/>
  <c r="S28" i="6" s="1"/>
  <c r="U28" i="6" s="1"/>
  <c r="P38" i="6"/>
  <c r="S38" i="6" s="1"/>
  <c r="U38" i="6" s="1"/>
  <c r="P47" i="6"/>
  <c r="S47" i="6" s="1"/>
  <c r="U47" i="6" s="1"/>
  <c r="P55" i="6"/>
  <c r="V55" i="6" s="1"/>
  <c r="P63" i="6"/>
  <c r="S63" i="6" s="1"/>
  <c r="U63" i="6" s="1"/>
  <c r="P71" i="6"/>
  <c r="P79" i="6"/>
  <c r="S79" i="6" s="1"/>
  <c r="U79" i="6" s="1"/>
  <c r="P87" i="6"/>
  <c r="S87" i="6" s="1"/>
  <c r="U87" i="6" s="1"/>
  <c r="P95" i="6"/>
  <c r="S95" i="6" s="1"/>
  <c r="U95" i="6" s="1"/>
  <c r="P103" i="6"/>
  <c r="S103" i="6" s="1"/>
  <c r="U103" i="6" s="1"/>
  <c r="P113" i="6"/>
  <c r="S113" i="6" s="1"/>
  <c r="U113" i="6" s="1"/>
  <c r="P122" i="6"/>
  <c r="P130" i="6"/>
  <c r="S130" i="6" s="1"/>
  <c r="U130" i="6" s="1"/>
  <c r="P138" i="6"/>
  <c r="S138" i="6" s="1"/>
  <c r="U138" i="6" s="1"/>
  <c r="Z4" i="6"/>
  <c r="Z13" i="6"/>
  <c r="P26" i="6"/>
  <c r="S26" i="6" s="1"/>
  <c r="U26" i="6" s="1"/>
  <c r="P36" i="6"/>
  <c r="S36" i="6" s="1"/>
  <c r="U36" i="6" s="1"/>
  <c r="P45" i="6"/>
  <c r="S45" i="6" s="1"/>
  <c r="U45" i="6" s="1"/>
  <c r="P53" i="6"/>
  <c r="S53" i="6" s="1"/>
  <c r="U53" i="6" s="1"/>
  <c r="P61" i="6"/>
  <c r="S61" i="6" s="1"/>
  <c r="U61" i="6" s="1"/>
  <c r="P69" i="6"/>
  <c r="V69" i="6" s="1"/>
  <c r="P77" i="6"/>
  <c r="S77" i="6" s="1"/>
  <c r="U77" i="6" s="1"/>
  <c r="P85" i="6"/>
  <c r="S85" i="6" s="1"/>
  <c r="U85" i="6" s="1"/>
  <c r="P93" i="6"/>
  <c r="S93" i="6" s="1"/>
  <c r="U93" i="6" s="1"/>
  <c r="P101" i="6"/>
  <c r="S101" i="6" s="1"/>
  <c r="U101" i="6" s="1"/>
  <c r="P111" i="6"/>
  <c r="S111" i="6" s="1"/>
  <c r="U111" i="6" s="1"/>
  <c r="P120" i="6"/>
  <c r="S120" i="6" s="1"/>
  <c r="U120" i="6" s="1"/>
  <c r="P128" i="6"/>
  <c r="S128" i="6" s="1"/>
  <c r="U128" i="6" s="1"/>
  <c r="P136" i="6"/>
  <c r="P144" i="6"/>
  <c r="S144" i="6" s="1"/>
  <c r="U144" i="6" s="1"/>
  <c r="P152" i="6"/>
  <c r="S152" i="6" s="1"/>
  <c r="U152" i="6" s="1"/>
  <c r="P160" i="6"/>
  <c r="S160" i="6" s="1"/>
  <c r="U160" i="6" s="1"/>
  <c r="P168" i="6"/>
  <c r="S168" i="6" s="1"/>
  <c r="U168" i="6" s="1"/>
  <c r="P176" i="6"/>
  <c r="S176" i="6" s="1"/>
  <c r="U176" i="6" s="1"/>
  <c r="P184" i="6"/>
  <c r="S184" i="6" s="1"/>
  <c r="U184" i="6" s="1"/>
  <c r="P192" i="6"/>
  <c r="S192" i="6" s="1"/>
  <c r="U192" i="6" s="1"/>
  <c r="P200" i="6"/>
  <c r="V200" i="6" s="1"/>
  <c r="P208" i="6"/>
  <c r="S208" i="6"/>
  <c r="U208" i="6" s="1"/>
  <c r="P216" i="6"/>
  <c r="S216" i="6" s="1"/>
  <c r="U216" i="6" s="1"/>
  <c r="P224" i="6"/>
  <c r="S224" i="6" s="1"/>
  <c r="U224" i="6" s="1"/>
  <c r="P232" i="6"/>
  <c r="S232" i="6" s="1"/>
  <c r="U232" i="6" s="1"/>
  <c r="P240" i="6"/>
  <c r="S240" i="6" s="1"/>
  <c r="U240" i="6" s="1"/>
  <c r="P248" i="6"/>
  <c r="S248" i="6" s="1"/>
  <c r="U248" i="6" s="1"/>
  <c r="P256" i="6"/>
  <c r="S256" i="6" s="1"/>
  <c r="U256" i="6" s="1"/>
  <c r="P264" i="6"/>
  <c r="S264" i="6"/>
  <c r="U264" i="6" s="1"/>
  <c r="P272" i="6"/>
  <c r="S272" i="6" s="1"/>
  <c r="U272" i="6" s="1"/>
  <c r="P280" i="6"/>
  <c r="S280" i="6" s="1"/>
  <c r="U280" i="6" s="1"/>
  <c r="P288" i="6"/>
  <c r="S288" i="6" s="1"/>
  <c r="U288" i="6" s="1"/>
  <c r="P296" i="6"/>
  <c r="S296" i="6" s="1"/>
  <c r="U296" i="6" s="1"/>
  <c r="P304" i="6"/>
  <c r="S304" i="6" s="1"/>
  <c r="U304" i="6" s="1"/>
  <c r="P320" i="6"/>
  <c r="S320" i="6" s="1"/>
  <c r="U320" i="6" s="1"/>
  <c r="P328" i="6"/>
  <c r="S328" i="6" s="1"/>
  <c r="U328" i="6" s="1"/>
  <c r="P336" i="6"/>
  <c r="S336" i="6" s="1"/>
  <c r="U336" i="6" s="1"/>
  <c r="P344" i="6"/>
  <c r="S344" i="6" s="1"/>
  <c r="U344" i="6" s="1"/>
  <c r="P352" i="6"/>
  <c r="S352" i="6" s="1"/>
  <c r="U352" i="6" s="1"/>
  <c r="P360" i="6"/>
  <c r="S360" i="6" s="1"/>
  <c r="U360" i="6" s="1"/>
  <c r="P368" i="6"/>
  <c r="S368" i="6" s="1"/>
  <c r="U368" i="6" s="1"/>
  <c r="P376" i="6"/>
  <c r="S376" i="6" s="1"/>
  <c r="U376" i="6" s="1"/>
  <c r="P384" i="6"/>
  <c r="S384" i="6" s="1"/>
  <c r="U384" i="6" s="1"/>
  <c r="AT496" i="8"/>
  <c r="AS496" i="8" s="1"/>
  <c r="AR496" i="8" s="1"/>
  <c r="AQ496" i="8" s="1"/>
  <c r="AP496" i="8" s="1"/>
  <c r="AO496" i="8" s="1"/>
  <c r="AN496" i="8" s="1"/>
  <c r="AM496" i="8" s="1"/>
  <c r="AL496" i="8"/>
  <c r="P496" i="8"/>
  <c r="G496" i="8"/>
  <c r="K429" i="8"/>
  <c r="AU422" i="8"/>
  <c r="P412" i="8"/>
  <c r="S412" i="8" s="1"/>
  <c r="U412" i="8" s="1"/>
  <c r="Z412" i="8"/>
  <c r="AU412" i="8"/>
  <c r="G412" i="8"/>
  <c r="K369" i="8"/>
  <c r="K361" i="8"/>
  <c r="K336" i="8"/>
  <c r="P334" i="8"/>
  <c r="Z334" i="8"/>
  <c r="G334" i="8"/>
  <c r="AU334" i="8"/>
  <c r="U41" i="2"/>
  <c r="U37" i="2"/>
  <c r="U33" i="2"/>
  <c r="U29" i="2"/>
  <c r="G450" i="6"/>
  <c r="V450" i="6" s="1"/>
  <c r="K443" i="6"/>
  <c r="G442" i="6"/>
  <c r="S442" i="6"/>
  <c r="U442" i="6" s="1"/>
  <c r="G434" i="6"/>
  <c r="K419" i="6"/>
  <c r="G418" i="6"/>
  <c r="S418" i="6" s="1"/>
  <c r="U418" i="6" s="1"/>
  <c r="V414" i="6"/>
  <c r="K411" i="6"/>
  <c r="G410" i="6"/>
  <c r="G402" i="6"/>
  <c r="S402" i="6" s="1"/>
  <c r="U402" i="6" s="1"/>
  <c r="K395" i="6"/>
  <c r="V390" i="6"/>
  <c r="G378" i="6"/>
  <c r="V374" i="6"/>
  <c r="G362" i="6"/>
  <c r="V350" i="6"/>
  <c r="G346" i="6"/>
  <c r="S346" i="6"/>
  <c r="U346" i="6" s="1"/>
  <c r="K339" i="6"/>
  <c r="V334" i="6"/>
  <c r="G331" i="6"/>
  <c r="K326" i="6"/>
  <c r="G325" i="6"/>
  <c r="S325" i="6"/>
  <c r="U325" i="6" s="1"/>
  <c r="K318" i="6"/>
  <c r="V314" i="6"/>
  <c r="G301" i="6"/>
  <c r="K276" i="6"/>
  <c r="G275" i="6"/>
  <c r="I268" i="6"/>
  <c r="V257" i="6"/>
  <c r="V237" i="6"/>
  <c r="I235" i="6"/>
  <c r="I230" i="6"/>
  <c r="G229" i="6"/>
  <c r="S229" i="6" s="1"/>
  <c r="U229" i="6" s="1"/>
  <c r="I215" i="6"/>
  <c r="G207" i="6"/>
  <c r="G202" i="6"/>
  <c r="J198" i="6"/>
  <c r="G157" i="6"/>
  <c r="G149" i="6"/>
  <c r="S149" i="6" s="1"/>
  <c r="U149" i="6" s="1"/>
  <c r="G141" i="6"/>
  <c r="S141" i="6" s="1"/>
  <c r="U141" i="6" s="1"/>
  <c r="H129" i="6"/>
  <c r="G108" i="6"/>
  <c r="G100" i="6"/>
  <c r="G96" i="6"/>
  <c r="I96" i="6" s="1"/>
  <c r="G92" i="6"/>
  <c r="G88" i="6"/>
  <c r="G84" i="6"/>
  <c r="G76" i="6"/>
  <c r="J63" i="6"/>
  <c r="J62" i="6"/>
  <c r="G60" i="6"/>
  <c r="G33" i="6"/>
  <c r="I33" i="6" s="1"/>
  <c r="P429" i="6"/>
  <c r="S429" i="6" s="1"/>
  <c r="U429" i="6" s="1"/>
  <c r="P397" i="6"/>
  <c r="S397" i="6" s="1"/>
  <c r="U397" i="6" s="1"/>
  <c r="P187" i="6"/>
  <c r="S187" i="6" s="1"/>
  <c r="U187" i="6" s="1"/>
  <c r="AT504" i="8"/>
  <c r="AS504" i="8" s="1"/>
  <c r="AR504" i="8" s="1"/>
  <c r="AQ504" i="8" s="1"/>
  <c r="AP504" i="8" s="1"/>
  <c r="AO504" i="8" s="1"/>
  <c r="AN504" i="8" s="1"/>
  <c r="AM504" i="8" s="1"/>
  <c r="AL504" i="8" s="1"/>
  <c r="K437" i="8"/>
  <c r="P414" i="8"/>
  <c r="Z414" i="8"/>
  <c r="G414" i="8"/>
  <c r="AU414" i="8"/>
  <c r="K385" i="8"/>
  <c r="P342" i="8"/>
  <c r="S342" i="8" s="1"/>
  <c r="U342" i="8" s="1"/>
  <c r="Z342" i="8"/>
  <c r="G342" i="8"/>
  <c r="AU342" i="8"/>
  <c r="K340" i="8"/>
  <c r="P338" i="8"/>
  <c r="S338" i="8" s="1"/>
  <c r="U338" i="8" s="1"/>
  <c r="Z338" i="8"/>
  <c r="G338" i="8"/>
  <c r="AU338" i="8"/>
  <c r="K309" i="8"/>
  <c r="V291" i="6"/>
  <c r="V151" i="6"/>
  <c r="V139" i="6"/>
  <c r="P389" i="6"/>
  <c r="S389" i="6" s="1"/>
  <c r="U389" i="6" s="1"/>
  <c r="P373" i="6"/>
  <c r="S373" i="6" s="1"/>
  <c r="U373" i="6" s="1"/>
  <c r="P357" i="6"/>
  <c r="S357" i="6" s="1"/>
  <c r="U357" i="6" s="1"/>
  <c r="P341" i="6"/>
  <c r="S341" i="6" s="1"/>
  <c r="U341" i="6" s="1"/>
  <c r="P309" i="6"/>
  <c r="S309" i="6" s="1"/>
  <c r="U309" i="6" s="1"/>
  <c r="P56" i="6"/>
  <c r="S56" i="6" s="1"/>
  <c r="U56" i="6" s="1"/>
  <c r="P499" i="8"/>
  <c r="Z499" i="8"/>
  <c r="G499" i="8"/>
  <c r="K397" i="8"/>
  <c r="K389" i="8"/>
  <c r="P346" i="8"/>
  <c r="Z346" i="8"/>
  <c r="K344" i="8"/>
  <c r="N53" i="2"/>
  <c r="N45" i="2"/>
  <c r="U42" i="2"/>
  <c r="N41" i="2"/>
  <c r="U38" i="2"/>
  <c r="N37" i="2"/>
  <c r="U34" i="2"/>
  <c r="N33" i="2"/>
  <c r="U30" i="2"/>
  <c r="N29" i="2"/>
  <c r="N26" i="2"/>
  <c r="P453" i="6"/>
  <c r="S453" i="6" s="1"/>
  <c r="U453" i="6" s="1"/>
  <c r="P421" i="6"/>
  <c r="S421" i="6" s="1"/>
  <c r="U421" i="6" s="1"/>
  <c r="P48" i="6"/>
  <c r="S48" i="6" s="1"/>
  <c r="U48" i="6" s="1"/>
  <c r="P504" i="8"/>
  <c r="S504" i="8" s="1"/>
  <c r="U504" i="8" s="1"/>
  <c r="G504" i="8"/>
  <c r="AU499" i="8"/>
  <c r="P428" i="8"/>
  <c r="G428" i="8"/>
  <c r="Z428" i="8"/>
  <c r="AU428" i="8"/>
  <c r="K421" i="8"/>
  <c r="P411" i="8"/>
  <c r="S411" i="8" s="1"/>
  <c r="U411" i="8" s="1"/>
  <c r="Z411" i="8"/>
  <c r="AU411" i="8"/>
  <c r="G411" i="8"/>
  <c r="K360" i="8"/>
  <c r="K333" i="8"/>
  <c r="P272" i="2"/>
  <c r="S272" i="2" s="1"/>
  <c r="P271" i="2"/>
  <c r="R271" i="2" s="1"/>
  <c r="P267" i="2"/>
  <c r="R267" i="2" s="1"/>
  <c r="P263" i="2"/>
  <c r="R263" i="2" s="1"/>
  <c r="P259" i="2"/>
  <c r="R259" i="2" s="1"/>
  <c r="P255" i="2"/>
  <c r="R255" i="2" s="1"/>
  <c r="P251" i="2"/>
  <c r="R251" i="2" s="1"/>
  <c r="P247" i="2"/>
  <c r="R247" i="2"/>
  <c r="P243" i="2"/>
  <c r="R243" i="2" s="1"/>
  <c r="P239" i="2"/>
  <c r="R239" i="2" s="1"/>
  <c r="P235" i="2"/>
  <c r="R235" i="2" s="1"/>
  <c r="P231" i="2"/>
  <c r="R231" i="2" s="1"/>
  <c r="P227" i="2"/>
  <c r="R227" i="2" s="1"/>
  <c r="P223" i="2"/>
  <c r="R223" i="2"/>
  <c r="P219" i="2"/>
  <c r="R219" i="2" s="1"/>
  <c r="P215" i="2"/>
  <c r="R215" i="2" s="1"/>
  <c r="P211" i="2"/>
  <c r="R211" i="2" s="1"/>
  <c r="P207" i="2"/>
  <c r="R207" i="2" s="1"/>
  <c r="P203" i="2"/>
  <c r="R203" i="2" s="1"/>
  <c r="G445" i="6"/>
  <c r="G413" i="6"/>
  <c r="S413" i="6"/>
  <c r="U413" i="6" s="1"/>
  <c r="G365" i="6"/>
  <c r="G349" i="6"/>
  <c r="G255" i="6"/>
  <c r="S255" i="6" s="1"/>
  <c r="U255" i="6" s="1"/>
  <c r="G195" i="6"/>
  <c r="S195" i="6"/>
  <c r="U195" i="6" s="1"/>
  <c r="G191" i="6"/>
  <c r="S191" i="6" s="1"/>
  <c r="U191" i="6" s="1"/>
  <c r="G179" i="6"/>
  <c r="G163" i="6"/>
  <c r="S163" i="6"/>
  <c r="U163" i="6" s="1"/>
  <c r="P23" i="6"/>
  <c r="S23" i="6" s="1"/>
  <c r="U23" i="6" s="1"/>
  <c r="G509" i="8"/>
  <c r="AU501" i="8"/>
  <c r="P436" i="8"/>
  <c r="G436" i="8"/>
  <c r="AU436" i="8"/>
  <c r="K434" i="8"/>
  <c r="K418" i="8"/>
  <c r="K380" i="8"/>
  <c r="K376" i="8"/>
  <c r="K372" i="8"/>
  <c r="P362" i="8"/>
  <c r="S362" i="8" s="1"/>
  <c r="U362" i="8" s="1"/>
  <c r="Z362" i="8"/>
  <c r="G362" i="8"/>
  <c r="AU362" i="8"/>
  <c r="P358" i="8"/>
  <c r="S358" i="8" s="1"/>
  <c r="U358" i="8" s="1"/>
  <c r="Z358" i="8"/>
  <c r="AU358" i="8"/>
  <c r="G358" i="8"/>
  <c r="P354" i="8"/>
  <c r="S354" i="8" s="1"/>
  <c r="U354" i="8" s="1"/>
  <c r="Z354" i="8"/>
  <c r="G354" i="8"/>
  <c r="AU354" i="8"/>
  <c r="K352" i="8"/>
  <c r="P350" i="8"/>
  <c r="S350" i="8" s="1"/>
  <c r="U350" i="8" s="1"/>
  <c r="Z350" i="8"/>
  <c r="G350" i="8"/>
  <c r="AU350" i="8"/>
  <c r="K337" i="8"/>
  <c r="P30" i="6"/>
  <c r="S30" i="6" s="1"/>
  <c r="U30" i="6" s="1"/>
  <c r="AT503" i="8"/>
  <c r="AS503" i="8"/>
  <c r="AR503" i="8"/>
  <c r="AQ503" i="8" s="1"/>
  <c r="AP503" i="8" s="1"/>
  <c r="AO503" i="8" s="1"/>
  <c r="AN503" i="8" s="1"/>
  <c r="AM503" i="8" s="1"/>
  <c r="AL503" i="8" s="1"/>
  <c r="AT491" i="8"/>
  <c r="AS491" i="8"/>
  <c r="AR491" i="8" s="1"/>
  <c r="AQ491" i="8" s="1"/>
  <c r="AP491" i="8" s="1"/>
  <c r="AO491" i="8" s="1"/>
  <c r="AN491" i="8" s="1"/>
  <c r="AM491" i="8" s="1"/>
  <c r="AL491" i="8" s="1"/>
  <c r="P438" i="8"/>
  <c r="Z438" i="8"/>
  <c r="G438" i="8"/>
  <c r="AU438" i="8"/>
  <c r="P430" i="8"/>
  <c r="Z430" i="8"/>
  <c r="AU430" i="8"/>
  <c r="G430" i="8"/>
  <c r="K396" i="8"/>
  <c r="K392" i="8"/>
  <c r="K388" i="8"/>
  <c r="P378" i="8"/>
  <c r="Z378" i="8"/>
  <c r="G378" i="8"/>
  <c r="AU378" i="8"/>
  <c r="P374" i="8"/>
  <c r="Z374" i="8"/>
  <c r="AU374" i="8"/>
  <c r="G374" i="8"/>
  <c r="P370" i="8"/>
  <c r="Z370" i="8"/>
  <c r="G370" i="8"/>
  <c r="AU370" i="8"/>
  <c r="K368" i="8"/>
  <c r="P366" i="8"/>
  <c r="Z366" i="8"/>
  <c r="G366" i="8"/>
  <c r="AU366" i="8"/>
  <c r="D16" i="2"/>
  <c r="D19" i="2" s="1"/>
  <c r="P270" i="2"/>
  <c r="R270" i="2" s="1"/>
  <c r="P266" i="2"/>
  <c r="R266" i="2" s="1"/>
  <c r="P262" i="2"/>
  <c r="R262" i="2"/>
  <c r="P258" i="2"/>
  <c r="R258" i="2" s="1"/>
  <c r="P254" i="2"/>
  <c r="R254" i="2" s="1"/>
  <c r="P250" i="2"/>
  <c r="R250" i="2" s="1"/>
  <c r="P246" i="2"/>
  <c r="R246" i="2" s="1"/>
  <c r="P242" i="2"/>
  <c r="R242" i="2" s="1"/>
  <c r="P238" i="2"/>
  <c r="R238" i="2" s="1"/>
  <c r="P234" i="2"/>
  <c r="R234" i="2" s="1"/>
  <c r="P230" i="2"/>
  <c r="R230" i="2" s="1"/>
  <c r="P226" i="2"/>
  <c r="R226" i="2" s="1"/>
  <c r="P222" i="2"/>
  <c r="R222" i="2" s="1"/>
  <c r="P218" i="2"/>
  <c r="R218" i="2" s="1"/>
  <c r="P214" i="2"/>
  <c r="R214" i="2" s="1"/>
  <c r="P210" i="2"/>
  <c r="R210" i="2" s="1"/>
  <c r="P206" i="2"/>
  <c r="R206" i="2" s="1"/>
  <c r="P202" i="2"/>
  <c r="R202" i="2" s="1"/>
  <c r="P21" i="6"/>
  <c r="AT507" i="8"/>
  <c r="AS507" i="8"/>
  <c r="AR507" i="8" s="1"/>
  <c r="AQ507" i="8" s="1"/>
  <c r="AP507" i="8" s="1"/>
  <c r="AO507" i="8" s="1"/>
  <c r="AN507" i="8" s="1"/>
  <c r="AM507" i="8" s="1"/>
  <c r="AL507" i="8" s="1"/>
  <c r="P503" i="8"/>
  <c r="S503" i="8" s="1"/>
  <c r="U503" i="8" s="1"/>
  <c r="Z503" i="8"/>
  <c r="G503" i="8"/>
  <c r="P501" i="8"/>
  <c r="G501" i="8"/>
  <c r="P427" i="8"/>
  <c r="G427" i="8"/>
  <c r="Z427" i="8"/>
  <c r="AU427" i="8"/>
  <c r="P420" i="8"/>
  <c r="Z420" i="8"/>
  <c r="AU420" i="8"/>
  <c r="G420" i="8"/>
  <c r="K410" i="8"/>
  <c r="K404" i="8"/>
  <c r="P394" i="8"/>
  <c r="Z394" i="8"/>
  <c r="G394" i="8"/>
  <c r="AU394" i="8"/>
  <c r="P390" i="8"/>
  <c r="Z390" i="8"/>
  <c r="AU390" i="8"/>
  <c r="G390" i="8"/>
  <c r="P386" i="8"/>
  <c r="Z386" i="8"/>
  <c r="G386" i="8"/>
  <c r="AU386" i="8"/>
  <c r="K384" i="8"/>
  <c r="P382" i="8"/>
  <c r="S382" i="8" s="1"/>
  <c r="U382" i="8" s="1"/>
  <c r="Z382" i="8"/>
  <c r="G382" i="8"/>
  <c r="AU382" i="8"/>
  <c r="K332" i="8"/>
  <c r="AT493" i="8"/>
  <c r="AS493" i="8"/>
  <c r="AR493" i="8" s="1"/>
  <c r="G492" i="8"/>
  <c r="AT489" i="8"/>
  <c r="AS489" i="8"/>
  <c r="AR489" i="8" s="1"/>
  <c r="AQ489" i="8" s="1"/>
  <c r="AP489" i="8" s="1"/>
  <c r="AO489" i="8" s="1"/>
  <c r="G488" i="8"/>
  <c r="AR486" i="8"/>
  <c r="AQ486" i="8"/>
  <c r="AP486" i="8" s="1"/>
  <c r="AO486" i="8" s="1"/>
  <c r="AN486" i="8" s="1"/>
  <c r="AM486" i="8" s="1"/>
  <c r="AL486" i="8" s="1"/>
  <c r="G484" i="8"/>
  <c r="G480" i="8"/>
  <c r="G476" i="8"/>
  <c r="G472" i="8"/>
  <c r="AT469" i="8"/>
  <c r="AS469" i="8"/>
  <c r="G468" i="8"/>
  <c r="AR466" i="8"/>
  <c r="AQ466" i="8" s="1"/>
  <c r="AP466" i="8" s="1"/>
  <c r="AO466" i="8" s="1"/>
  <c r="AT465" i="8"/>
  <c r="G464" i="8"/>
  <c r="G460" i="8"/>
  <c r="G456" i="8"/>
  <c r="G452" i="8"/>
  <c r="AT449" i="8"/>
  <c r="AS449" i="8" s="1"/>
  <c r="AR449" i="8" s="1"/>
  <c r="AQ449" i="8" s="1"/>
  <c r="AT445" i="8"/>
  <c r="AS445" i="8"/>
  <c r="G440" i="8"/>
  <c r="G439" i="8"/>
  <c r="AS434" i="8"/>
  <c r="AR434" i="8" s="1"/>
  <c r="AQ434" i="8" s="1"/>
  <c r="AP434" i="8" s="1"/>
  <c r="AO434" i="8" s="1"/>
  <c r="AN434" i="8" s="1"/>
  <c r="AM434" i="8"/>
  <c r="AL434" i="8" s="1"/>
  <c r="AT424" i="8"/>
  <c r="AS424" i="8" s="1"/>
  <c r="AR424" i="8" s="1"/>
  <c r="AQ424" i="8" s="1"/>
  <c r="AT423" i="8"/>
  <c r="AS423" i="8"/>
  <c r="AR423" i="8"/>
  <c r="P417" i="8"/>
  <c r="AU417" i="8"/>
  <c r="G408" i="8"/>
  <c r="AU404" i="8"/>
  <c r="P403" i="8"/>
  <c r="AC403" i="8"/>
  <c r="AU403" i="8"/>
  <c r="AU388" i="8"/>
  <c r="P387" i="8"/>
  <c r="AC387" i="8" s="1"/>
  <c r="AU387" i="8"/>
  <c r="AU372" i="8"/>
  <c r="P371" i="8"/>
  <c r="AC371" i="8" s="1"/>
  <c r="AU371" i="8"/>
  <c r="AU356" i="8"/>
  <c r="P355" i="8"/>
  <c r="AU355" i="8"/>
  <c r="P327" i="8"/>
  <c r="Z327" i="8"/>
  <c r="G327" i="8"/>
  <c r="P316" i="8"/>
  <c r="G316" i="8"/>
  <c r="Z316" i="8"/>
  <c r="AU316" i="8"/>
  <c r="P310" i="8"/>
  <c r="S310" i="8" s="1"/>
  <c r="U310" i="8" s="1"/>
  <c r="AU310" i="8"/>
  <c r="G310" i="8"/>
  <c r="P265" i="8"/>
  <c r="Z265" i="8"/>
  <c r="AU265" i="8"/>
  <c r="G265" i="8"/>
  <c r="P263" i="8"/>
  <c r="Z263" i="8"/>
  <c r="G263" i="8"/>
  <c r="AT247" i="8"/>
  <c r="AS247" i="8"/>
  <c r="AR247" i="8"/>
  <c r="AQ247" i="8"/>
  <c r="AP247" i="8" s="1"/>
  <c r="AO247" i="8" s="1"/>
  <c r="AN247" i="8" s="1"/>
  <c r="AM247" i="8" s="1"/>
  <c r="AL247" i="8" s="1"/>
  <c r="G210" i="8"/>
  <c r="AU210" i="8"/>
  <c r="Z210" i="8"/>
  <c r="P429" i="8"/>
  <c r="S429" i="8" s="1"/>
  <c r="U429" i="8" s="1"/>
  <c r="AU429" i="8"/>
  <c r="P418" i="8"/>
  <c r="AC418" i="8" s="1"/>
  <c r="Z418" i="8"/>
  <c r="P401" i="8"/>
  <c r="S401" i="8" s="1"/>
  <c r="U401" i="8" s="1"/>
  <c r="AU401" i="8"/>
  <c r="P392" i="8"/>
  <c r="S392" i="8" s="1"/>
  <c r="U392" i="8" s="1"/>
  <c r="Z392" i="8"/>
  <c r="P385" i="8"/>
  <c r="S385" i="8" s="1"/>
  <c r="U385" i="8" s="1"/>
  <c r="AU385" i="8"/>
  <c r="P376" i="8"/>
  <c r="S376" i="8" s="1"/>
  <c r="U376" i="8" s="1"/>
  <c r="Z376" i="8"/>
  <c r="P369" i="8"/>
  <c r="S369" i="8" s="1"/>
  <c r="U369" i="8" s="1"/>
  <c r="AU369" i="8"/>
  <c r="P360" i="8"/>
  <c r="S360" i="8" s="1"/>
  <c r="U360" i="8" s="1"/>
  <c r="Z360" i="8"/>
  <c r="P353" i="8"/>
  <c r="S353" i="8" s="1"/>
  <c r="U353" i="8" s="1"/>
  <c r="AU353" i="8"/>
  <c r="P337" i="8"/>
  <c r="AC337" i="8" s="1"/>
  <c r="AU337" i="8"/>
  <c r="P332" i="8"/>
  <c r="S332" i="8" s="1"/>
  <c r="U332" i="8" s="1"/>
  <c r="Z332" i="8"/>
  <c r="P331" i="8"/>
  <c r="AU331" i="8"/>
  <c r="G331" i="8"/>
  <c r="P320" i="8"/>
  <c r="G320" i="8"/>
  <c r="AU320" i="8"/>
  <c r="AT309" i="8"/>
  <c r="AS309" i="8" s="1"/>
  <c r="AR309" i="8" s="1"/>
  <c r="AQ309" i="8" s="1"/>
  <c r="AP309" i="8" s="1"/>
  <c r="AO309" i="8" s="1"/>
  <c r="AN309" i="8" s="1"/>
  <c r="AM309" i="8" s="1"/>
  <c r="AL309" i="8" s="1"/>
  <c r="P309" i="8"/>
  <c r="S309" i="8" s="1"/>
  <c r="U309" i="8" s="1"/>
  <c r="Z309" i="8"/>
  <c r="P276" i="8"/>
  <c r="Z276" i="8"/>
  <c r="AU276" i="8"/>
  <c r="G276" i="8"/>
  <c r="AT251" i="8"/>
  <c r="AS251" i="8"/>
  <c r="AR251" i="8" s="1"/>
  <c r="AQ251" i="8" s="1"/>
  <c r="AP251" i="8" s="1"/>
  <c r="AO251" i="8" s="1"/>
  <c r="AN251" i="8" s="1"/>
  <c r="AM251" i="8"/>
  <c r="AL251" i="8" s="1"/>
  <c r="P239" i="8"/>
  <c r="Z239" i="8"/>
  <c r="G239" i="8"/>
  <c r="AU239" i="8"/>
  <c r="AQ493" i="8"/>
  <c r="AP493" i="8" s="1"/>
  <c r="AO493" i="8" s="1"/>
  <c r="AN493" i="8" s="1"/>
  <c r="G491" i="8"/>
  <c r="AN489" i="8"/>
  <c r="AM489" i="8" s="1"/>
  <c r="AL489" i="8" s="1"/>
  <c r="G487" i="8"/>
  <c r="AT484" i="8"/>
  <c r="AS484" i="8"/>
  <c r="G479" i="8"/>
  <c r="G475" i="8"/>
  <c r="AT472" i="8"/>
  <c r="AS472" i="8"/>
  <c r="G471" i="8"/>
  <c r="AR469" i="8"/>
  <c r="AQ469" i="8"/>
  <c r="AP469" i="8" s="1"/>
  <c r="AO469" i="8" s="1"/>
  <c r="AN469" i="8" s="1"/>
  <c r="AM469" i="8" s="1"/>
  <c r="AL469" i="8" s="1"/>
  <c r="AT468" i="8"/>
  <c r="AS468" i="8" s="1"/>
  <c r="G467" i="8"/>
  <c r="AT464" i="8"/>
  <c r="AS464" i="8"/>
  <c r="G463" i="8"/>
  <c r="AT460" i="8"/>
  <c r="AS460" i="8"/>
  <c r="AR460" i="8" s="1"/>
  <c r="G459" i="8"/>
  <c r="G455" i="8"/>
  <c r="AT452" i="8"/>
  <c r="G451" i="8"/>
  <c r="G447" i="8"/>
  <c r="AR445" i="8"/>
  <c r="AQ445" i="8"/>
  <c r="AP445" i="8" s="1"/>
  <c r="AO445" i="8" s="1"/>
  <c r="AN445" i="8" s="1"/>
  <c r="AM445" i="8" s="1"/>
  <c r="AL445" i="8" s="1"/>
  <c r="G443" i="8"/>
  <c r="AT440" i="8"/>
  <c r="G431" i="8"/>
  <c r="P409" i="8"/>
  <c r="S409" i="8" s="1"/>
  <c r="U409" i="8" s="1"/>
  <c r="AU409" i="8"/>
  <c r="AS400" i="8"/>
  <c r="AR400" i="8" s="1"/>
  <c r="AQ400" i="8" s="1"/>
  <c r="AP400" i="8" s="1"/>
  <c r="P399" i="8"/>
  <c r="AC399" i="8" s="1"/>
  <c r="AU399" i="8"/>
  <c r="AS384" i="8"/>
  <c r="AR384" i="8"/>
  <c r="AQ384" i="8" s="1"/>
  <c r="AP384" i="8" s="1"/>
  <c r="AO384" i="8" s="1"/>
  <c r="AN384" i="8"/>
  <c r="AM384" i="8" s="1"/>
  <c r="AL384" i="8" s="1"/>
  <c r="P383" i="8"/>
  <c r="V383" i="8" s="1"/>
  <c r="AU383" i="8"/>
  <c r="AS368" i="8"/>
  <c r="P367" i="8"/>
  <c r="S367" i="8" s="1"/>
  <c r="U367" i="8" s="1"/>
  <c r="AU367" i="8"/>
  <c r="AS352" i="8"/>
  <c r="AR352" i="8" s="1"/>
  <c r="AQ352" i="8" s="1"/>
  <c r="AP352" i="8" s="1"/>
  <c r="AO352" i="8" s="1"/>
  <c r="AN352" i="8" s="1"/>
  <c r="AM352" i="8"/>
  <c r="AL352" i="8" s="1"/>
  <c r="P351" i="8"/>
  <c r="S351" i="8" s="1"/>
  <c r="U351" i="8" s="1"/>
  <c r="AU351" i="8"/>
  <c r="P345" i="8"/>
  <c r="S345" i="8" s="1"/>
  <c r="U345" i="8" s="1"/>
  <c r="AU345" i="8"/>
  <c r="P343" i="8"/>
  <c r="S343" i="8" s="1"/>
  <c r="U343" i="8" s="1"/>
  <c r="G343" i="8"/>
  <c r="AU343" i="8"/>
  <c r="AS329" i="8"/>
  <c r="AR329" i="8"/>
  <c r="AQ329" i="8" s="1"/>
  <c r="AP329" i="8" s="1"/>
  <c r="AO329" i="8" s="1"/>
  <c r="AN329" i="8" s="1"/>
  <c r="AM329" i="8" s="1"/>
  <c r="AL329" i="8" s="1"/>
  <c r="P322" i="8"/>
  <c r="S322" i="8" s="1"/>
  <c r="U322" i="8" s="1"/>
  <c r="AU322" i="8"/>
  <c r="G322" i="8"/>
  <c r="AT319" i="8"/>
  <c r="AS319" i="8" s="1"/>
  <c r="AR319" i="8" s="1"/>
  <c r="AQ319" i="8"/>
  <c r="AP319" i="8" s="1"/>
  <c r="AO319" i="8" s="1"/>
  <c r="AN319" i="8" s="1"/>
  <c r="AM319" i="8" s="1"/>
  <c r="AL319" i="8" s="1"/>
  <c r="P308" i="8"/>
  <c r="G308" i="8"/>
  <c r="Z308" i="8"/>
  <c r="AU308" i="8"/>
  <c r="P300" i="8"/>
  <c r="S300" i="8" s="1"/>
  <c r="U300" i="8" s="1"/>
  <c r="Z300" i="8"/>
  <c r="AU300" i="8"/>
  <c r="G300" i="8"/>
  <c r="P293" i="8"/>
  <c r="S293" i="8" s="1"/>
  <c r="U293" i="8" s="1"/>
  <c r="Z293" i="8"/>
  <c r="AU293" i="8"/>
  <c r="G293" i="8"/>
  <c r="P289" i="8"/>
  <c r="S289" i="8" s="1"/>
  <c r="U289" i="8" s="1"/>
  <c r="Z289" i="8"/>
  <c r="AU289" i="8"/>
  <c r="G289" i="8"/>
  <c r="P285" i="8"/>
  <c r="S285" i="8" s="1"/>
  <c r="U285" i="8" s="1"/>
  <c r="Z285" i="8"/>
  <c r="AU285" i="8"/>
  <c r="G285" i="8"/>
  <c r="P281" i="8"/>
  <c r="S281" i="8" s="1"/>
  <c r="U281" i="8" s="1"/>
  <c r="Z281" i="8"/>
  <c r="AU281" i="8"/>
  <c r="G281" i="8"/>
  <c r="P266" i="8"/>
  <c r="S266" i="8" s="1"/>
  <c r="U266" i="8" s="1"/>
  <c r="G266" i="8"/>
  <c r="Z266" i="8"/>
  <c r="AU266" i="8"/>
  <c r="K261" i="8"/>
  <c r="P256" i="8"/>
  <c r="Z256" i="8"/>
  <c r="G256" i="8"/>
  <c r="P248" i="8"/>
  <c r="G248" i="8"/>
  <c r="Z248" i="8"/>
  <c r="AU248" i="8"/>
  <c r="P228" i="8"/>
  <c r="G228" i="8"/>
  <c r="Z228" i="8"/>
  <c r="AU228" i="8"/>
  <c r="Z226" i="8"/>
  <c r="AU226" i="8"/>
  <c r="G226" i="8"/>
  <c r="P207" i="8"/>
  <c r="Z207" i="8"/>
  <c r="G207" i="8"/>
  <c r="AU207" i="8"/>
  <c r="G202" i="8"/>
  <c r="AU202" i="8"/>
  <c r="Z202" i="8"/>
  <c r="AS452" i="8"/>
  <c r="AR452" i="8" s="1"/>
  <c r="AS440" i="8"/>
  <c r="AR440" i="8"/>
  <c r="AQ440" i="8" s="1"/>
  <c r="AP440" i="8" s="1"/>
  <c r="AO440" i="8" s="1"/>
  <c r="AN440" i="8" s="1"/>
  <c r="AM440" i="8" s="1"/>
  <c r="AL440" i="8" s="1"/>
  <c r="Z440" i="8"/>
  <c r="Z439" i="8"/>
  <c r="Z429" i="8"/>
  <c r="P421" i="8"/>
  <c r="S421" i="8" s="1"/>
  <c r="U421" i="8" s="1"/>
  <c r="AU421" i="8"/>
  <c r="P410" i="8"/>
  <c r="S410" i="8" s="1"/>
  <c r="U410" i="8" s="1"/>
  <c r="Z410" i="8"/>
  <c r="AU408" i="8"/>
  <c r="P404" i="8"/>
  <c r="S404" i="8" s="1"/>
  <c r="U404" i="8" s="1"/>
  <c r="Z404" i="8"/>
  <c r="Z401" i="8"/>
  <c r="P397" i="8"/>
  <c r="S397" i="8" s="1"/>
  <c r="U397" i="8" s="1"/>
  <c r="AU397" i="8"/>
  <c r="P388" i="8"/>
  <c r="S388" i="8" s="1"/>
  <c r="U388" i="8" s="1"/>
  <c r="Z388" i="8"/>
  <c r="Z385" i="8"/>
  <c r="P381" i="8"/>
  <c r="S381" i="8" s="1"/>
  <c r="U381" i="8" s="1"/>
  <c r="AU381" i="8"/>
  <c r="P372" i="8"/>
  <c r="S372" i="8" s="1"/>
  <c r="U372" i="8" s="1"/>
  <c r="Z372" i="8"/>
  <c r="Z369" i="8"/>
  <c r="P365" i="8"/>
  <c r="S365" i="8" s="1"/>
  <c r="U365" i="8" s="1"/>
  <c r="AU365" i="8"/>
  <c r="P356" i="8"/>
  <c r="Z356" i="8"/>
  <c r="Z353" i="8"/>
  <c r="P349" i="8"/>
  <c r="S349" i="8" s="1"/>
  <c r="U349" i="8" s="1"/>
  <c r="AU349" i="8"/>
  <c r="AC345" i="8"/>
  <c r="P344" i="8"/>
  <c r="S344" i="8" s="1"/>
  <c r="U344" i="8" s="1"/>
  <c r="Z344" i="8"/>
  <c r="P333" i="8"/>
  <c r="S333" i="8" s="1"/>
  <c r="U333" i="8" s="1"/>
  <c r="AU333" i="8"/>
  <c r="P324" i="8"/>
  <c r="G324" i="8"/>
  <c r="AU324" i="8"/>
  <c r="P314" i="8"/>
  <c r="AU314" i="8"/>
  <c r="G314" i="8"/>
  <c r="P302" i="8"/>
  <c r="Z302" i="8"/>
  <c r="AU302" i="8"/>
  <c r="G302" i="8"/>
  <c r="P298" i="8"/>
  <c r="Z298" i="8"/>
  <c r="G298" i="8"/>
  <c r="P291" i="8"/>
  <c r="Z291" i="8"/>
  <c r="G291" i="8"/>
  <c r="P287" i="8"/>
  <c r="Z287" i="8"/>
  <c r="G287" i="8"/>
  <c r="P283" i="8"/>
  <c r="Z283" i="8"/>
  <c r="G283" i="8"/>
  <c r="P279" i="8"/>
  <c r="Z279" i="8"/>
  <c r="G279" i="8"/>
  <c r="P278" i="8"/>
  <c r="G278" i="8"/>
  <c r="Z278" i="8"/>
  <c r="AU278" i="8"/>
  <c r="AT263" i="8"/>
  <c r="AS263" i="8"/>
  <c r="AR263" i="8" s="1"/>
  <c r="AQ263" i="8" s="1"/>
  <c r="AP263" i="8" s="1"/>
  <c r="AO263" i="8" s="1"/>
  <c r="AN263" i="8" s="1"/>
  <c r="AM263" i="8" s="1"/>
  <c r="AL263" i="8" s="1"/>
  <c r="I245" i="8"/>
  <c r="P232" i="8"/>
  <c r="G232" i="8"/>
  <c r="Z232" i="8"/>
  <c r="AU232" i="8"/>
  <c r="Z218" i="8"/>
  <c r="G218" i="8"/>
  <c r="AU218" i="8"/>
  <c r="I209" i="8"/>
  <c r="AT186" i="8"/>
  <c r="AS186" i="8"/>
  <c r="AR186" i="8" s="1"/>
  <c r="AQ186" i="8" s="1"/>
  <c r="AP186" i="8" s="1"/>
  <c r="AO186" i="8"/>
  <c r="AN186" i="8"/>
  <c r="AM186" i="8" s="1"/>
  <c r="AL186" i="8" s="1"/>
  <c r="G511" i="8"/>
  <c r="G506" i="8"/>
  <c r="G502" i="8"/>
  <c r="G498" i="8"/>
  <c r="G494" i="8"/>
  <c r="AM493" i="8"/>
  <c r="AL493" i="8"/>
  <c r="AT487" i="8"/>
  <c r="AS487" i="8" s="1"/>
  <c r="AR487" i="8" s="1"/>
  <c r="AQ487" i="8" s="1"/>
  <c r="AP487" i="8" s="1"/>
  <c r="AO487" i="8" s="1"/>
  <c r="AN487" i="8" s="1"/>
  <c r="AM487" i="8" s="1"/>
  <c r="AL487" i="8" s="1"/>
  <c r="G486" i="8"/>
  <c r="AR484" i="8"/>
  <c r="AQ484" i="8"/>
  <c r="AP484" i="8" s="1"/>
  <c r="AO484" i="8"/>
  <c r="AN484" i="8" s="1"/>
  <c r="AM484" i="8" s="1"/>
  <c r="AL484" i="8" s="1"/>
  <c r="G482" i="8"/>
  <c r="AT479" i="8"/>
  <c r="AS479" i="8"/>
  <c r="AR479" i="8"/>
  <c r="AQ479" i="8"/>
  <c r="AP479" i="8" s="1"/>
  <c r="AO479" i="8" s="1"/>
  <c r="AN479" i="8" s="1"/>
  <c r="AM479" i="8" s="1"/>
  <c r="AL479" i="8" s="1"/>
  <c r="G478" i="8"/>
  <c r="AT475" i="8"/>
  <c r="G474" i="8"/>
  <c r="AR472" i="8"/>
  <c r="AQ472" i="8" s="1"/>
  <c r="AP472" i="8" s="1"/>
  <c r="AO472" i="8" s="1"/>
  <c r="AN472" i="8" s="1"/>
  <c r="AM472" i="8" s="1"/>
  <c r="AL472" i="8" s="1"/>
  <c r="AK472" i="8" s="1"/>
  <c r="AT471" i="8"/>
  <c r="AS471" i="8"/>
  <c r="AR471" i="8"/>
  <c r="AQ471" i="8" s="1"/>
  <c r="AP471" i="8" s="1"/>
  <c r="AO471" i="8" s="1"/>
  <c r="AN471" i="8" s="1"/>
  <c r="AM471" i="8" s="1"/>
  <c r="AL471" i="8" s="1"/>
  <c r="G470" i="8"/>
  <c r="AR468" i="8"/>
  <c r="AQ468" i="8" s="1"/>
  <c r="AP468" i="8" s="1"/>
  <c r="AO468" i="8" s="1"/>
  <c r="AN468" i="8"/>
  <c r="AM468" i="8" s="1"/>
  <c r="AL468" i="8" s="1"/>
  <c r="AT467" i="8"/>
  <c r="AN466" i="8"/>
  <c r="AM466" i="8" s="1"/>
  <c r="AL466" i="8" s="1"/>
  <c r="G466" i="8"/>
  <c r="AR464" i="8"/>
  <c r="AT463" i="8"/>
  <c r="AS463" i="8" s="1"/>
  <c r="AR463" i="8"/>
  <c r="AQ463" i="8"/>
  <c r="AP463" i="8" s="1"/>
  <c r="AO463" i="8" s="1"/>
  <c r="AN463" i="8" s="1"/>
  <c r="AM463" i="8" s="1"/>
  <c r="AL463" i="8" s="1"/>
  <c r="G462" i="8"/>
  <c r="AQ460" i="8"/>
  <c r="AP460" i="8" s="1"/>
  <c r="AO460" i="8"/>
  <c r="AN460" i="8" s="1"/>
  <c r="AM460" i="8" s="1"/>
  <c r="AL460" i="8" s="1"/>
  <c r="AT459" i="8"/>
  <c r="AS459" i="8" s="1"/>
  <c r="AR459" i="8" s="1"/>
  <c r="AQ459" i="8" s="1"/>
  <c r="AP459" i="8" s="1"/>
  <c r="AO459" i="8" s="1"/>
  <c r="AN459" i="8" s="1"/>
  <c r="AM459" i="8" s="1"/>
  <c r="AL459" i="8" s="1"/>
  <c r="G458" i="8"/>
  <c r="S458" i="8" s="1"/>
  <c r="U458" i="8" s="1"/>
  <c r="AT455" i="8"/>
  <c r="AS455" i="8"/>
  <c r="AR455" i="8" s="1"/>
  <c r="AQ455" i="8" s="1"/>
  <c r="AP455" i="8"/>
  <c r="G454" i="8"/>
  <c r="AQ452" i="8"/>
  <c r="AP452" i="8" s="1"/>
  <c r="AO452" i="8"/>
  <c r="AN452" i="8" s="1"/>
  <c r="AM452" i="8" s="1"/>
  <c r="AL452" i="8" s="1"/>
  <c r="AT451" i="8"/>
  <c r="G450" i="8"/>
  <c r="AP449" i="8"/>
  <c r="AO449" i="8"/>
  <c r="AN449" i="8" s="1"/>
  <c r="AM449" i="8" s="1"/>
  <c r="AL449" i="8" s="1"/>
  <c r="AT447" i="8"/>
  <c r="AS447" i="8" s="1"/>
  <c r="AR447" i="8" s="1"/>
  <c r="AQ447" i="8" s="1"/>
  <c r="AP447" i="8" s="1"/>
  <c r="AO447" i="8" s="1"/>
  <c r="AN447" i="8" s="1"/>
  <c r="AM447" i="8" s="1"/>
  <c r="AL447" i="8" s="1"/>
  <c r="G446" i="8"/>
  <c r="AT443" i="8"/>
  <c r="G442" i="8"/>
  <c r="AT439" i="8"/>
  <c r="AS439" i="8"/>
  <c r="AR439" i="8"/>
  <c r="AQ439" i="8" s="1"/>
  <c r="AP439" i="8" s="1"/>
  <c r="AO439" i="8" s="1"/>
  <c r="AN439" i="8" s="1"/>
  <c r="AM439" i="8" s="1"/>
  <c r="AL439" i="8" s="1"/>
  <c r="P433" i="8"/>
  <c r="AU433" i="8"/>
  <c r="AP424" i="8"/>
  <c r="AO424" i="8" s="1"/>
  <c r="AN424" i="8" s="1"/>
  <c r="AM424" i="8" s="1"/>
  <c r="AL424" i="8" s="1"/>
  <c r="G424" i="8"/>
  <c r="G423" i="8"/>
  <c r="AU418" i="8"/>
  <c r="Z409" i="8"/>
  <c r="Z408" i="8"/>
  <c r="Z399" i="8"/>
  <c r="AU396" i="8"/>
  <c r="P395" i="8"/>
  <c r="S395" i="8" s="1"/>
  <c r="U395" i="8" s="1"/>
  <c r="AU395" i="8"/>
  <c r="Z383" i="8"/>
  <c r="AU380" i="8"/>
  <c r="P379" i="8"/>
  <c r="AU379" i="8"/>
  <c r="AR368" i="8"/>
  <c r="AQ368" i="8"/>
  <c r="AP368" i="8" s="1"/>
  <c r="AO368" i="8" s="1"/>
  <c r="AN368" i="8" s="1"/>
  <c r="AM368" i="8" s="1"/>
  <c r="AL368" i="8" s="1"/>
  <c r="Z367" i="8"/>
  <c r="AU364" i="8"/>
  <c r="P363" i="8"/>
  <c r="S363" i="8" s="1"/>
  <c r="U363" i="8" s="1"/>
  <c r="AU363" i="8"/>
  <c r="Z351" i="8"/>
  <c r="AU348" i="8"/>
  <c r="P339" i="8"/>
  <c r="G339" i="8"/>
  <c r="AU339" i="8"/>
  <c r="AU332" i="8"/>
  <c r="Z330" i="8"/>
  <c r="P326" i="8"/>
  <c r="AU326" i="8"/>
  <c r="G326" i="8"/>
  <c r="AT313" i="8"/>
  <c r="AS313" i="8"/>
  <c r="AR313" i="8"/>
  <c r="AQ313" i="8" s="1"/>
  <c r="AP313" i="8" s="1"/>
  <c r="AO313" i="8" s="1"/>
  <c r="AN313" i="8" s="1"/>
  <c r="AM313" i="8" s="1"/>
  <c r="AL313" i="8" s="1"/>
  <c r="P313" i="8"/>
  <c r="Z313" i="8"/>
  <c r="P295" i="8"/>
  <c r="S295" i="8" s="1"/>
  <c r="U295" i="8" s="1"/>
  <c r="Z295" i="8"/>
  <c r="AU295" i="8"/>
  <c r="G295" i="8"/>
  <c r="P269" i="8"/>
  <c r="S269" i="8" s="1"/>
  <c r="U269" i="8" s="1"/>
  <c r="Z269" i="8"/>
  <c r="AU269" i="8"/>
  <c r="G269" i="8"/>
  <c r="P259" i="8"/>
  <c r="Z259" i="8"/>
  <c r="AU259" i="8"/>
  <c r="G259" i="8"/>
  <c r="P241" i="8"/>
  <c r="Z241" i="8"/>
  <c r="AU241" i="8"/>
  <c r="G241" i="8"/>
  <c r="K233" i="8"/>
  <c r="I229" i="8"/>
  <c r="P223" i="8"/>
  <c r="S223" i="8" s="1"/>
  <c r="U223" i="8" s="1"/>
  <c r="Z223" i="8"/>
  <c r="G223" i="8"/>
  <c r="AU223" i="8"/>
  <c r="AT211" i="8"/>
  <c r="AS211" i="8"/>
  <c r="AR211" i="8" s="1"/>
  <c r="AQ211" i="8" s="1"/>
  <c r="AP211" i="8"/>
  <c r="AO211" i="8" s="1"/>
  <c r="AN211" i="8" s="1"/>
  <c r="AM211" i="8" s="1"/>
  <c r="AL211" i="8" s="1"/>
  <c r="S498" i="8"/>
  <c r="U498" i="8" s="1"/>
  <c r="Z491" i="8"/>
  <c r="Z487" i="8"/>
  <c r="Z483" i="8"/>
  <c r="Z479" i="8"/>
  <c r="AS475" i="8"/>
  <c r="AR475" i="8"/>
  <c r="AQ475" i="8"/>
  <c r="AP475" i="8" s="1"/>
  <c r="AO475" i="8" s="1"/>
  <c r="AN475" i="8" s="1"/>
  <c r="AM475" i="8" s="1"/>
  <c r="AL475" i="8"/>
  <c r="Z475" i="8"/>
  <c r="Z471" i="8"/>
  <c r="AS467" i="8"/>
  <c r="AR467" i="8" s="1"/>
  <c r="AQ467" i="8" s="1"/>
  <c r="AP467" i="8" s="1"/>
  <c r="AO467" i="8" s="1"/>
  <c r="AN467" i="8"/>
  <c r="AM467" i="8" s="1"/>
  <c r="AL467" i="8" s="1"/>
  <c r="Z467" i="8"/>
  <c r="AQ464" i="8"/>
  <c r="AP464" i="8"/>
  <c r="AO464" i="8" s="1"/>
  <c r="AN464" i="8" s="1"/>
  <c r="AM464" i="8"/>
  <c r="AL464" i="8" s="1"/>
  <c r="Z463" i="8"/>
  <c r="Z459" i="8"/>
  <c r="Z455" i="8"/>
  <c r="AS451" i="8"/>
  <c r="AR451" i="8"/>
  <c r="AQ451" i="8" s="1"/>
  <c r="AP451" i="8" s="1"/>
  <c r="AO451" i="8" s="1"/>
  <c r="AN451" i="8" s="1"/>
  <c r="AM451" i="8" s="1"/>
  <c r="AL451" i="8" s="1"/>
  <c r="Z451" i="8"/>
  <c r="Z447" i="8"/>
  <c r="AS443" i="8"/>
  <c r="AR443" i="8"/>
  <c r="AQ443" i="8"/>
  <c r="AP443" i="8" s="1"/>
  <c r="AO443" i="8" s="1"/>
  <c r="AN443" i="8" s="1"/>
  <c r="AM443" i="8" s="1"/>
  <c r="AL443" i="8" s="1"/>
  <c r="Z443" i="8"/>
  <c r="P434" i="8"/>
  <c r="S434" i="8" s="1"/>
  <c r="U434" i="8" s="1"/>
  <c r="Z434" i="8"/>
  <c r="AU431" i="8"/>
  <c r="Z431" i="8"/>
  <c r="Z421" i="8"/>
  <c r="P413" i="8"/>
  <c r="AU413" i="8"/>
  <c r="P400" i="8"/>
  <c r="S400" i="8" s="1"/>
  <c r="U400" i="8" s="1"/>
  <c r="Z400" i="8"/>
  <c r="Z397" i="8"/>
  <c r="P393" i="8"/>
  <c r="AU393" i="8"/>
  <c r="P384" i="8"/>
  <c r="S384" i="8" s="1"/>
  <c r="U384" i="8" s="1"/>
  <c r="Z384" i="8"/>
  <c r="Z381" i="8"/>
  <c r="P377" i="8"/>
  <c r="AU377" i="8"/>
  <c r="P368" i="8"/>
  <c r="S368" i="8" s="1"/>
  <c r="U368" i="8" s="1"/>
  <c r="Z368" i="8"/>
  <c r="Z365" i="8"/>
  <c r="P361" i="8"/>
  <c r="AU361" i="8"/>
  <c r="P352" i="8"/>
  <c r="S352" i="8" s="1"/>
  <c r="U352" i="8" s="1"/>
  <c r="Z352" i="8"/>
  <c r="Z349" i="8"/>
  <c r="P348" i="8"/>
  <c r="S348" i="8" s="1"/>
  <c r="U348" i="8" s="1"/>
  <c r="Z348" i="8"/>
  <c r="Z345" i="8"/>
  <c r="Z343" i="8"/>
  <c r="P340" i="8"/>
  <c r="S340" i="8" s="1"/>
  <c r="U340" i="8" s="1"/>
  <c r="Z340" i="8"/>
  <c r="Z337" i="8"/>
  <c r="P328" i="8"/>
  <c r="G328" i="8"/>
  <c r="AU328" i="8"/>
  <c r="AU325" i="8"/>
  <c r="P321" i="8"/>
  <c r="Z321" i="8"/>
  <c r="Z320" i="8"/>
  <c r="P312" i="8"/>
  <c r="G312" i="8"/>
  <c r="Z312" i="8"/>
  <c r="AU312" i="8"/>
  <c r="P306" i="8"/>
  <c r="AU306" i="8"/>
  <c r="G306" i="8"/>
  <c r="P272" i="8"/>
  <c r="Z272" i="8"/>
  <c r="AU272" i="8"/>
  <c r="G272" i="8"/>
  <c r="P270" i="8"/>
  <c r="Z270" i="8"/>
  <c r="AU270" i="8"/>
  <c r="G270" i="8"/>
  <c r="P262" i="8"/>
  <c r="AU262" i="8"/>
  <c r="G262" i="8"/>
  <c r="Z262" i="8"/>
  <c r="AU256" i="8"/>
  <c r="P225" i="8"/>
  <c r="S225" i="8" s="1"/>
  <c r="U225" i="8" s="1"/>
  <c r="G225" i="8"/>
  <c r="Z225" i="8"/>
  <c r="AU225" i="8"/>
  <c r="I169" i="8"/>
  <c r="G497" i="8"/>
  <c r="G493" i="8"/>
  <c r="G489" i="8"/>
  <c r="G485" i="8"/>
  <c r="G481" i="8"/>
  <c r="G477" i="8"/>
  <c r="G473" i="8"/>
  <c r="G469" i="8"/>
  <c r="G465" i="8"/>
  <c r="G461" i="8"/>
  <c r="G457" i="8"/>
  <c r="G453" i="8"/>
  <c r="G449" i="8"/>
  <c r="G445" i="8"/>
  <c r="G441" i="8"/>
  <c r="P425" i="8"/>
  <c r="AU425" i="8"/>
  <c r="G416" i="8"/>
  <c r="G415" i="8"/>
  <c r="AU410" i="8"/>
  <c r="P407" i="8"/>
  <c r="AC407" i="8" s="1"/>
  <c r="AU407" i="8"/>
  <c r="AO400" i="8"/>
  <c r="AN400" i="8" s="1"/>
  <c r="AM400" i="8" s="1"/>
  <c r="AL400" i="8" s="1"/>
  <c r="AU392" i="8"/>
  <c r="P391" i="8"/>
  <c r="AC391" i="8" s="1"/>
  <c r="AU391" i="8"/>
  <c r="AU376" i="8"/>
  <c r="P375" i="8"/>
  <c r="AU375" i="8"/>
  <c r="AU360" i="8"/>
  <c r="P359" i="8"/>
  <c r="AU359" i="8"/>
  <c r="V345" i="8"/>
  <c r="P335" i="8"/>
  <c r="G335" i="8"/>
  <c r="AU335" i="8"/>
  <c r="Z331" i="8"/>
  <c r="AU327" i="8"/>
  <c r="P323" i="8"/>
  <c r="Z323" i="8"/>
  <c r="G323" i="8"/>
  <c r="P318" i="8"/>
  <c r="AU318" i="8"/>
  <c r="G318" i="8"/>
  <c r="Z310" i="8"/>
  <c r="AT305" i="8"/>
  <c r="AS305" i="8"/>
  <c r="AR305" i="8" s="1"/>
  <c r="AQ305" i="8" s="1"/>
  <c r="AP305" i="8" s="1"/>
  <c r="AO305" i="8" s="1"/>
  <c r="AN305" i="8"/>
  <c r="AM305" i="8" s="1"/>
  <c r="AL305" i="8" s="1"/>
  <c r="P305" i="8"/>
  <c r="Z305" i="8"/>
  <c r="AU298" i="8"/>
  <c r="AU291" i="8"/>
  <c r="AU287" i="8"/>
  <c r="AU283" i="8"/>
  <c r="AU279" i="8"/>
  <c r="P251" i="8"/>
  <c r="S251" i="8" s="1"/>
  <c r="U251" i="8" s="1"/>
  <c r="Z251" i="8"/>
  <c r="G251" i="8"/>
  <c r="P246" i="8"/>
  <c r="S246" i="8" s="1"/>
  <c r="U246" i="8" s="1"/>
  <c r="Z246" i="8"/>
  <c r="G246" i="8"/>
  <c r="AU246" i="8"/>
  <c r="G242" i="8"/>
  <c r="Z242" i="8"/>
  <c r="AU242" i="8"/>
  <c r="K217" i="8"/>
  <c r="AT175" i="8"/>
  <c r="AS175" i="8"/>
  <c r="AR175" i="8"/>
  <c r="AQ175" i="8" s="1"/>
  <c r="AP175" i="8" s="1"/>
  <c r="AO175" i="8" s="1"/>
  <c r="AN175" i="8" s="1"/>
  <c r="AM175" i="8"/>
  <c r="AL175" i="8" s="1"/>
  <c r="S469" i="8"/>
  <c r="U469" i="8" s="1"/>
  <c r="P437" i="8"/>
  <c r="S437" i="8" s="1"/>
  <c r="U437" i="8" s="1"/>
  <c r="AU437" i="8"/>
  <c r="P426" i="8"/>
  <c r="S426" i="8" s="1"/>
  <c r="U426" i="8" s="1"/>
  <c r="Z426" i="8"/>
  <c r="AQ423" i="8"/>
  <c r="AP423" i="8" s="1"/>
  <c r="AO423" i="8" s="1"/>
  <c r="AN423" i="8"/>
  <c r="AM423" i="8" s="1"/>
  <c r="AL423" i="8" s="1"/>
  <c r="P405" i="8"/>
  <c r="AU405" i="8"/>
  <c r="P396" i="8"/>
  <c r="S396" i="8" s="1"/>
  <c r="U396" i="8" s="1"/>
  <c r="Z396" i="8"/>
  <c r="P389" i="8"/>
  <c r="S389" i="8" s="1"/>
  <c r="U389" i="8" s="1"/>
  <c r="AU389" i="8"/>
  <c r="P380" i="8"/>
  <c r="S380" i="8" s="1"/>
  <c r="U380" i="8" s="1"/>
  <c r="Z380" i="8"/>
  <c r="P373" i="8"/>
  <c r="S373" i="8" s="1"/>
  <c r="U373" i="8" s="1"/>
  <c r="AU373" i="8"/>
  <c r="P364" i="8"/>
  <c r="Z364" i="8"/>
  <c r="V363" i="8"/>
  <c r="P357" i="8"/>
  <c r="AU357" i="8"/>
  <c r="P347" i="8"/>
  <c r="AU347" i="8"/>
  <c r="P341" i="8"/>
  <c r="AU341" i="8"/>
  <c r="P336" i="8"/>
  <c r="S336" i="8" s="1"/>
  <c r="U336" i="8" s="1"/>
  <c r="Z336" i="8"/>
  <c r="Z333" i="8"/>
  <c r="K330" i="8"/>
  <c r="P329" i="8"/>
  <c r="S329" i="8" s="1"/>
  <c r="U329" i="8" s="1"/>
  <c r="Z329" i="8"/>
  <c r="G329" i="8"/>
  <c r="P325" i="8"/>
  <c r="Z325" i="8"/>
  <c r="Z324" i="8"/>
  <c r="Z322" i="8"/>
  <c r="AT317" i="8"/>
  <c r="AS317" i="8"/>
  <c r="AR317" i="8" s="1"/>
  <c r="AQ317" i="8" s="1"/>
  <c r="AP317" i="8" s="1"/>
  <c r="AO317" i="8" s="1"/>
  <c r="AN317" i="8" s="1"/>
  <c r="AM317" i="8" s="1"/>
  <c r="AL317" i="8" s="1"/>
  <c r="P317" i="8"/>
  <c r="S317" i="8" s="1"/>
  <c r="U317" i="8" s="1"/>
  <c r="Z317" i="8"/>
  <c r="P274" i="8"/>
  <c r="G274" i="8"/>
  <c r="Z274" i="8"/>
  <c r="AU274" i="8"/>
  <c r="K255" i="8"/>
  <c r="P254" i="8"/>
  <c r="G254" i="8"/>
  <c r="Z254" i="8"/>
  <c r="AU254" i="8"/>
  <c r="AT249" i="8"/>
  <c r="AS249" i="8"/>
  <c r="AR249" i="8"/>
  <c r="AQ249" i="8" s="1"/>
  <c r="AP249" i="8" s="1"/>
  <c r="AO249" i="8" s="1"/>
  <c r="AN249" i="8" s="1"/>
  <c r="AM249" i="8" s="1"/>
  <c r="AL249" i="8" s="1"/>
  <c r="I247" i="8"/>
  <c r="P235" i="8"/>
  <c r="S235" i="8" s="1"/>
  <c r="U235" i="8" s="1"/>
  <c r="G235" i="8"/>
  <c r="AU235" i="8"/>
  <c r="G230" i="8"/>
  <c r="AU230" i="8"/>
  <c r="Z230" i="8"/>
  <c r="AT219" i="8"/>
  <c r="AS219" i="8" s="1"/>
  <c r="AR219" i="8" s="1"/>
  <c r="AQ219" i="8" s="1"/>
  <c r="AP219" i="8" s="1"/>
  <c r="AO219" i="8" s="1"/>
  <c r="AN219" i="8" s="1"/>
  <c r="AM219" i="8" s="1"/>
  <c r="AL219" i="8" s="1"/>
  <c r="P215" i="8"/>
  <c r="Z215" i="8"/>
  <c r="G215" i="8"/>
  <c r="AU215" i="8"/>
  <c r="AT203" i="8"/>
  <c r="AS203" i="8" s="1"/>
  <c r="AR203" i="8" s="1"/>
  <c r="AQ203" i="8" s="1"/>
  <c r="AP203" i="8" s="1"/>
  <c r="AO203" i="8" s="1"/>
  <c r="AN203" i="8" s="1"/>
  <c r="AM203" i="8" s="1"/>
  <c r="AL203" i="8" s="1"/>
  <c r="K177" i="8"/>
  <c r="AS294" i="8"/>
  <c r="Z294" i="8"/>
  <c r="Z275" i="8"/>
  <c r="Z268" i="8"/>
  <c r="AU267" i="8"/>
  <c r="AU260" i="8"/>
  <c r="AS250" i="8"/>
  <c r="G244" i="8"/>
  <c r="Z217" i="8"/>
  <c r="G216" i="8"/>
  <c r="AT200" i="8"/>
  <c r="AS200" i="8" s="1"/>
  <c r="AR200" i="8" s="1"/>
  <c r="AQ200" i="8" s="1"/>
  <c r="AP200" i="8" s="1"/>
  <c r="AO200" i="8"/>
  <c r="AN200" i="8" s="1"/>
  <c r="AM200" i="8" s="1"/>
  <c r="AL200" i="8" s="1"/>
  <c r="P189" i="8"/>
  <c r="Z189" i="8"/>
  <c r="AU189" i="8"/>
  <c r="G189" i="8"/>
  <c r="P184" i="8"/>
  <c r="S184" i="8" s="1"/>
  <c r="U184" i="8" s="1"/>
  <c r="AU184" i="8"/>
  <c r="P173" i="8"/>
  <c r="AU173" i="8"/>
  <c r="AU166" i="8"/>
  <c r="G166" i="8"/>
  <c r="P157" i="8"/>
  <c r="AU157" i="8"/>
  <c r="G157" i="8"/>
  <c r="Z157" i="8"/>
  <c r="AU150" i="8"/>
  <c r="G150" i="8"/>
  <c r="Z150" i="8"/>
  <c r="P143" i="8"/>
  <c r="Z143" i="8"/>
  <c r="AU143" i="8"/>
  <c r="G143" i="8"/>
  <c r="P131" i="8"/>
  <c r="G131" i="8"/>
  <c r="Z131" i="8"/>
  <c r="AU131" i="8"/>
  <c r="AU126" i="8"/>
  <c r="G126" i="8"/>
  <c r="Z126" i="8"/>
  <c r="G114" i="8"/>
  <c r="Z114" i="8"/>
  <c r="AU114" i="8"/>
  <c r="P109" i="8"/>
  <c r="S109" i="8" s="1"/>
  <c r="U109" i="8" s="1"/>
  <c r="AU109" i="8"/>
  <c r="G109" i="8"/>
  <c r="Z109" i="8"/>
  <c r="G102" i="8"/>
  <c r="Z102" i="8"/>
  <c r="AU102" i="8"/>
  <c r="P97" i="8"/>
  <c r="AU97" i="8"/>
  <c r="G97" i="8"/>
  <c r="Z97" i="8"/>
  <c r="P77" i="8"/>
  <c r="G77" i="8"/>
  <c r="AU77" i="8"/>
  <c r="Z77" i="8"/>
  <c r="H45" i="8"/>
  <c r="I35" i="8"/>
  <c r="G319" i="8"/>
  <c r="G315" i="8"/>
  <c r="G311" i="8"/>
  <c r="G307" i="8"/>
  <c r="G303" i="8"/>
  <c r="Z301" i="8"/>
  <c r="Z297" i="8"/>
  <c r="G296" i="8"/>
  <c r="AR294" i="8"/>
  <c r="AQ294" i="8"/>
  <c r="AP294" i="8" s="1"/>
  <c r="AO294" i="8" s="1"/>
  <c r="AN294" i="8" s="1"/>
  <c r="AM294" i="8" s="1"/>
  <c r="AL294" i="8" s="1"/>
  <c r="Z290" i="8"/>
  <c r="Z286" i="8"/>
  <c r="Z282" i="8"/>
  <c r="G277" i="8"/>
  <c r="G273" i="8"/>
  <c r="Z261" i="8"/>
  <c r="G258" i="8"/>
  <c r="Z255" i="8"/>
  <c r="G253" i="8"/>
  <c r="AR250" i="8"/>
  <c r="G249" i="8"/>
  <c r="G240" i="8"/>
  <c r="Z238" i="8"/>
  <c r="AU233" i="8"/>
  <c r="Z233" i="8"/>
  <c r="G222" i="8"/>
  <c r="AU220" i="8"/>
  <c r="P209" i="8"/>
  <c r="S209" i="8" s="1"/>
  <c r="U209" i="8" s="1"/>
  <c r="AU209" i="8"/>
  <c r="Z208" i="8"/>
  <c r="AU204" i="8"/>
  <c r="P196" i="8"/>
  <c r="AU196" i="8"/>
  <c r="P172" i="8"/>
  <c r="AU172" i="8"/>
  <c r="G172" i="8"/>
  <c r="Z172" i="8"/>
  <c r="P171" i="8"/>
  <c r="G171" i="8"/>
  <c r="Z171" i="8"/>
  <c r="G170" i="8"/>
  <c r="Z170" i="8"/>
  <c r="AU170" i="8"/>
  <c r="P167" i="8"/>
  <c r="S167" i="8" s="1"/>
  <c r="U167" i="8" s="1"/>
  <c r="Z167" i="8"/>
  <c r="AU167" i="8"/>
  <c r="G167" i="8"/>
  <c r="P145" i="8"/>
  <c r="S145" i="8" s="1"/>
  <c r="U145" i="8" s="1"/>
  <c r="Z145" i="8"/>
  <c r="AU145" i="8"/>
  <c r="G145" i="8"/>
  <c r="P133" i="8"/>
  <c r="AU133" i="8"/>
  <c r="G133" i="8"/>
  <c r="Z133" i="8"/>
  <c r="P116" i="8"/>
  <c r="S116" i="8" s="1"/>
  <c r="U116" i="8" s="1"/>
  <c r="G116" i="8"/>
  <c r="Z116" i="8"/>
  <c r="AU116" i="8"/>
  <c r="P104" i="8"/>
  <c r="R104" i="8"/>
  <c r="Z104" i="8"/>
  <c r="AU104" i="8"/>
  <c r="Z82" i="8"/>
  <c r="AU82" i="8"/>
  <c r="G82" i="8"/>
  <c r="J68" i="8"/>
  <c r="G58" i="8"/>
  <c r="Z58" i="8"/>
  <c r="AU58" i="8"/>
  <c r="P47" i="8"/>
  <c r="S47" i="8" s="1"/>
  <c r="U47" i="8" s="1"/>
  <c r="Z47" i="8"/>
  <c r="G47" i="8"/>
  <c r="AU47" i="8"/>
  <c r="I37" i="8"/>
  <c r="S307" i="8"/>
  <c r="U307" i="8" s="1"/>
  <c r="AQ250" i="8"/>
  <c r="AP250" i="8" s="1"/>
  <c r="AO250" i="8" s="1"/>
  <c r="AN250" i="8" s="1"/>
  <c r="AM250" i="8" s="1"/>
  <c r="AL250" i="8" s="1"/>
  <c r="I250" i="8"/>
  <c r="P245" i="8"/>
  <c r="S245" i="8" s="1"/>
  <c r="U245" i="8" s="1"/>
  <c r="AU245" i="8"/>
  <c r="P231" i="8"/>
  <c r="Z231" i="8"/>
  <c r="AU224" i="8"/>
  <c r="Z224" i="8"/>
  <c r="P211" i="8"/>
  <c r="G211" i="8"/>
  <c r="Z211" i="8"/>
  <c r="I206" i="8"/>
  <c r="P199" i="8"/>
  <c r="S199" i="8" s="1"/>
  <c r="U199" i="8" s="1"/>
  <c r="Z199" i="8"/>
  <c r="G199" i="8"/>
  <c r="P191" i="8"/>
  <c r="S191" i="8" s="1"/>
  <c r="U191" i="8" s="1"/>
  <c r="Z191" i="8"/>
  <c r="AU191" i="8"/>
  <c r="G191" i="8"/>
  <c r="Z182" i="8"/>
  <c r="G182" i="8"/>
  <c r="P181" i="8"/>
  <c r="Z181" i="8"/>
  <c r="AU181" i="8"/>
  <c r="G181" i="8"/>
  <c r="I180" i="8"/>
  <c r="AN171" i="8"/>
  <c r="AM171" i="8"/>
  <c r="AL171" i="8" s="1"/>
  <c r="AT171" i="8"/>
  <c r="AS171" i="8" s="1"/>
  <c r="AR171" i="8" s="1"/>
  <c r="AQ171" i="8" s="1"/>
  <c r="AP171" i="8" s="1"/>
  <c r="AO171" i="8" s="1"/>
  <c r="P169" i="8"/>
  <c r="S169" i="8" s="1"/>
  <c r="U169" i="8" s="1"/>
  <c r="AU169" i="8"/>
  <c r="P159" i="8"/>
  <c r="Z159" i="8"/>
  <c r="AU159" i="8"/>
  <c r="G159" i="8"/>
  <c r="P147" i="8"/>
  <c r="G147" i="8"/>
  <c r="Z147" i="8"/>
  <c r="AU147" i="8"/>
  <c r="P128" i="8"/>
  <c r="Z128" i="8"/>
  <c r="AU128" i="8"/>
  <c r="G128" i="8"/>
  <c r="P123" i="8"/>
  <c r="Z123" i="8"/>
  <c r="AU123" i="8"/>
  <c r="G123" i="8"/>
  <c r="AU118" i="8"/>
  <c r="G118" i="8"/>
  <c r="Z118" i="8"/>
  <c r="G106" i="8"/>
  <c r="Z106" i="8"/>
  <c r="AU106" i="8"/>
  <c r="G94" i="8"/>
  <c r="Z94" i="8"/>
  <c r="AU94" i="8"/>
  <c r="P89" i="8"/>
  <c r="AU89" i="8"/>
  <c r="G89" i="8"/>
  <c r="Z89" i="8"/>
  <c r="P84" i="8"/>
  <c r="S84" i="8" s="1"/>
  <c r="U84" i="8" s="1"/>
  <c r="Z84" i="8"/>
  <c r="AU84" i="8"/>
  <c r="G84" i="8"/>
  <c r="P79" i="8"/>
  <c r="G79" i="8"/>
  <c r="Z79" i="8"/>
  <c r="AU79" i="8"/>
  <c r="Z66" i="8"/>
  <c r="G66" i="8"/>
  <c r="AU66" i="8"/>
  <c r="J60" i="8"/>
  <c r="H53" i="8"/>
  <c r="H49" i="8"/>
  <c r="AT315" i="8"/>
  <c r="AT311" i="8"/>
  <c r="AT303" i="8"/>
  <c r="AT296" i="8"/>
  <c r="AS296" i="8" s="1"/>
  <c r="AR296" i="8" s="1"/>
  <c r="AQ296" i="8" s="1"/>
  <c r="AP296" i="8" s="1"/>
  <c r="AO296" i="8" s="1"/>
  <c r="AN296" i="8" s="1"/>
  <c r="AM296" i="8" s="1"/>
  <c r="AL296" i="8" s="1"/>
  <c r="AT277" i="8"/>
  <c r="AT273" i="8"/>
  <c r="AS273" i="8"/>
  <c r="AR273" i="8" s="1"/>
  <c r="AQ273" i="8" s="1"/>
  <c r="AP273" i="8"/>
  <c r="AO273" i="8" s="1"/>
  <c r="AN273" i="8" s="1"/>
  <c r="AM273" i="8" s="1"/>
  <c r="AL273" i="8" s="1"/>
  <c r="AU258" i="8"/>
  <c r="AU253" i="8"/>
  <c r="P227" i="8"/>
  <c r="G227" i="8"/>
  <c r="P213" i="8"/>
  <c r="S213" i="8" s="1"/>
  <c r="U213" i="8" s="1"/>
  <c r="AU213" i="8"/>
  <c r="Z212" i="8"/>
  <c r="AU208" i="8"/>
  <c r="P193" i="8"/>
  <c r="G193" i="8"/>
  <c r="Z193" i="8"/>
  <c r="AU193" i="8"/>
  <c r="P188" i="8"/>
  <c r="AU188" i="8"/>
  <c r="AU182" i="8"/>
  <c r="P180" i="8"/>
  <c r="AC180" i="8" s="1"/>
  <c r="AU180" i="8"/>
  <c r="P161" i="8"/>
  <c r="Z161" i="8"/>
  <c r="AU161" i="8"/>
  <c r="G161" i="8"/>
  <c r="P149" i="8"/>
  <c r="AU149" i="8"/>
  <c r="G149" i="8"/>
  <c r="Z149" i="8"/>
  <c r="AU142" i="8"/>
  <c r="G142" i="8"/>
  <c r="Z142" i="8"/>
  <c r="P135" i="8"/>
  <c r="S135" i="8" s="1"/>
  <c r="U135" i="8" s="1"/>
  <c r="Z135" i="8"/>
  <c r="AU135" i="8"/>
  <c r="G135" i="8"/>
  <c r="Z130" i="8"/>
  <c r="AU130" i="8"/>
  <c r="G130" i="8"/>
  <c r="P113" i="8"/>
  <c r="S113" i="8" s="1"/>
  <c r="U113" i="8" s="1"/>
  <c r="Z113" i="8"/>
  <c r="AU113" i="8"/>
  <c r="G113" i="8"/>
  <c r="P108" i="8"/>
  <c r="AU108" i="8"/>
  <c r="G108" i="8"/>
  <c r="Z108" i="8"/>
  <c r="P101" i="8"/>
  <c r="Z101" i="8"/>
  <c r="AU101" i="8"/>
  <c r="G101" i="8"/>
  <c r="P96" i="8"/>
  <c r="AU96" i="8"/>
  <c r="G96" i="8"/>
  <c r="Z96" i="8"/>
  <c r="I76" i="8"/>
  <c r="Z72" i="8"/>
  <c r="P72" i="8"/>
  <c r="AU72" i="8"/>
  <c r="G72" i="8"/>
  <c r="AT64" i="8"/>
  <c r="AS64" i="8"/>
  <c r="AR64" i="8"/>
  <c r="AQ64" i="8" s="1"/>
  <c r="AP64" i="8" s="1"/>
  <c r="AO64" i="8" s="1"/>
  <c r="AN64" i="8" s="1"/>
  <c r="AM64" i="8" s="1"/>
  <c r="AL64" i="8" s="1"/>
  <c r="P51" i="8"/>
  <c r="G51" i="8"/>
  <c r="Z51" i="8"/>
  <c r="AU51" i="8"/>
  <c r="Z319" i="8"/>
  <c r="AS315" i="8"/>
  <c r="AR315" i="8"/>
  <c r="AQ315" i="8" s="1"/>
  <c r="AP315" i="8" s="1"/>
  <c r="AO315" i="8" s="1"/>
  <c r="AN315" i="8" s="1"/>
  <c r="AM315" i="8" s="1"/>
  <c r="AL315" i="8"/>
  <c r="Z315" i="8"/>
  <c r="AS311" i="8"/>
  <c r="AR311" i="8"/>
  <c r="AQ311" i="8" s="1"/>
  <c r="AP311" i="8" s="1"/>
  <c r="AO311" i="8" s="1"/>
  <c r="AN311" i="8" s="1"/>
  <c r="AM311" i="8" s="1"/>
  <c r="AL311" i="8" s="1"/>
  <c r="AJ311" i="8" s="1"/>
  <c r="Z311" i="8"/>
  <c r="Z307" i="8"/>
  <c r="AS303" i="8"/>
  <c r="AR303" i="8"/>
  <c r="AQ303" i="8" s="1"/>
  <c r="AP303" i="8" s="1"/>
  <c r="AO303" i="8" s="1"/>
  <c r="AN303" i="8" s="1"/>
  <c r="AM303" i="8" s="1"/>
  <c r="AL303" i="8" s="1"/>
  <c r="Z303" i="8"/>
  <c r="AT299" i="8"/>
  <c r="AS299" i="8" s="1"/>
  <c r="AR299" i="8"/>
  <c r="AQ299" i="8"/>
  <c r="AP299" i="8" s="1"/>
  <c r="AO299" i="8" s="1"/>
  <c r="AN299" i="8" s="1"/>
  <c r="AM299" i="8" s="1"/>
  <c r="AL299" i="8" s="1"/>
  <c r="Z296" i="8"/>
  <c r="AT292" i="8"/>
  <c r="AS292" i="8"/>
  <c r="AR292" i="8" s="1"/>
  <c r="AQ292" i="8"/>
  <c r="AP292" i="8" s="1"/>
  <c r="AO292" i="8" s="1"/>
  <c r="AN292" i="8" s="1"/>
  <c r="AM292" i="8" s="1"/>
  <c r="AL292" i="8" s="1"/>
  <c r="AT284" i="8"/>
  <c r="AS284" i="8"/>
  <c r="AR284" i="8" s="1"/>
  <c r="AQ284" i="8" s="1"/>
  <c r="AP284" i="8" s="1"/>
  <c r="AO284" i="8" s="1"/>
  <c r="AN284" i="8" s="1"/>
  <c r="AM284" i="8" s="1"/>
  <c r="AL284" i="8" s="1"/>
  <c r="AS277" i="8"/>
  <c r="AR277" i="8"/>
  <c r="AQ277" i="8"/>
  <c r="AP277" i="8" s="1"/>
  <c r="AO277" i="8"/>
  <c r="AN277" i="8" s="1"/>
  <c r="AM277" i="8" s="1"/>
  <c r="AL277" i="8" s="1"/>
  <c r="Z277" i="8"/>
  <c r="Z273" i="8"/>
  <c r="AU264" i="8"/>
  <c r="AU257" i="8"/>
  <c r="AU252" i="8"/>
  <c r="AU244" i="8"/>
  <c r="Z244" i="8"/>
  <c r="P237" i="8"/>
  <c r="AU237" i="8"/>
  <c r="AC213" i="8"/>
  <c r="Z209" i="8"/>
  <c r="G208" i="8"/>
  <c r="AU198" i="8"/>
  <c r="Z192" i="8"/>
  <c r="AU190" i="8"/>
  <c r="G190" i="8"/>
  <c r="P179" i="8"/>
  <c r="AU179" i="8"/>
  <c r="G179" i="8"/>
  <c r="Z179" i="8"/>
  <c r="G178" i="8"/>
  <c r="Z178" i="8"/>
  <c r="P165" i="8"/>
  <c r="AU165" i="8"/>
  <c r="G165" i="8"/>
  <c r="Z165" i="8"/>
  <c r="P163" i="8"/>
  <c r="G163" i="8"/>
  <c r="Z163" i="8"/>
  <c r="AU163" i="8"/>
  <c r="P137" i="8"/>
  <c r="Z137" i="8"/>
  <c r="AU137" i="8"/>
  <c r="G137" i="8"/>
  <c r="P120" i="8"/>
  <c r="Z120" i="8"/>
  <c r="AU120" i="8"/>
  <c r="G120" i="8"/>
  <c r="G86" i="8"/>
  <c r="Z86" i="8"/>
  <c r="AU86" i="8"/>
  <c r="P81" i="8"/>
  <c r="AU81" i="8"/>
  <c r="G81" i="8"/>
  <c r="Z81" i="8"/>
  <c r="P55" i="8"/>
  <c r="Z55" i="8"/>
  <c r="G55" i="8"/>
  <c r="AU55" i="8"/>
  <c r="H46" i="8"/>
  <c r="G224" i="8"/>
  <c r="P217" i="8"/>
  <c r="V217" i="8" s="1"/>
  <c r="S217" i="8"/>
  <c r="U217" i="8" s="1"/>
  <c r="AU217" i="8"/>
  <c r="P203" i="8"/>
  <c r="G203" i="8"/>
  <c r="Z203" i="8"/>
  <c r="P201" i="8"/>
  <c r="S201" i="8" s="1"/>
  <c r="U201" i="8" s="1"/>
  <c r="G201" i="8"/>
  <c r="AU201" i="8"/>
  <c r="AU199" i="8"/>
  <c r="P197" i="8"/>
  <c r="Z197" i="8"/>
  <c r="AU197" i="8"/>
  <c r="P195" i="8"/>
  <c r="S195" i="8" s="1"/>
  <c r="U195" i="8" s="1"/>
  <c r="AU195" i="8"/>
  <c r="G195" i="8"/>
  <c r="Z195" i="8"/>
  <c r="AU192" i="8"/>
  <c r="AT178" i="8"/>
  <c r="AS178" i="8" s="1"/>
  <c r="AR178" i="8" s="1"/>
  <c r="AQ178" i="8" s="1"/>
  <c r="AP178" i="8" s="1"/>
  <c r="AO178" i="8" s="1"/>
  <c r="AN178" i="8" s="1"/>
  <c r="AM178" i="8" s="1"/>
  <c r="AL178" i="8" s="1"/>
  <c r="P177" i="8"/>
  <c r="S177" i="8" s="1"/>
  <c r="U177" i="8" s="1"/>
  <c r="AU177" i="8"/>
  <c r="AU158" i="8"/>
  <c r="G158" i="8"/>
  <c r="Z158" i="8"/>
  <c r="P151" i="8"/>
  <c r="Z151" i="8"/>
  <c r="AU151" i="8"/>
  <c r="G151" i="8"/>
  <c r="S151" i="8" s="1"/>
  <c r="U151" i="8" s="1"/>
  <c r="P139" i="8"/>
  <c r="G139" i="8"/>
  <c r="Z139" i="8"/>
  <c r="AU139" i="8"/>
  <c r="Z122" i="8"/>
  <c r="AU122" i="8"/>
  <c r="G122" i="8"/>
  <c r="Z110" i="8"/>
  <c r="AU110" i="8"/>
  <c r="G110" i="8"/>
  <c r="Z98" i="8"/>
  <c r="AU98" i="8"/>
  <c r="G98" i="8"/>
  <c r="P93" i="8"/>
  <c r="Z93" i="8"/>
  <c r="AU93" i="8"/>
  <c r="G93" i="8"/>
  <c r="P88" i="8"/>
  <c r="S88" i="8" s="1"/>
  <c r="U88" i="8" s="1"/>
  <c r="AU88" i="8"/>
  <c r="G88" i="8"/>
  <c r="Z88" i="8"/>
  <c r="Z78" i="8"/>
  <c r="AU78" i="8"/>
  <c r="G78" i="8"/>
  <c r="G69" i="8"/>
  <c r="P69" i="8"/>
  <c r="S69" i="8" s="1"/>
  <c r="U69" i="8" s="1"/>
  <c r="Z69" i="8"/>
  <c r="AU69" i="8"/>
  <c r="J57" i="8"/>
  <c r="H41" i="8"/>
  <c r="I39" i="8"/>
  <c r="P247" i="8"/>
  <c r="S247" i="8" s="1"/>
  <c r="U247" i="8" s="1"/>
  <c r="Z247" i="8"/>
  <c r="P229" i="8"/>
  <c r="S229" i="8" s="1"/>
  <c r="U229" i="8" s="1"/>
  <c r="AU229" i="8"/>
  <c r="P219" i="8"/>
  <c r="G219" i="8"/>
  <c r="Z219" i="8"/>
  <c r="AT214" i="8"/>
  <c r="AS214" i="8" s="1"/>
  <c r="AR214" i="8" s="1"/>
  <c r="AQ214" i="8" s="1"/>
  <c r="AP214" i="8" s="1"/>
  <c r="AO214" i="8" s="1"/>
  <c r="AN214" i="8" s="1"/>
  <c r="AM214" i="8" s="1"/>
  <c r="AL214" i="8" s="1"/>
  <c r="I214" i="8"/>
  <c r="J198" i="8"/>
  <c r="AP194" i="8"/>
  <c r="AO194" i="8" s="1"/>
  <c r="AN194" i="8" s="1"/>
  <c r="AM194" i="8" s="1"/>
  <c r="AL194" i="8" s="1"/>
  <c r="AT194" i="8"/>
  <c r="I192" i="8"/>
  <c r="V192" i="8"/>
  <c r="AC192" i="8"/>
  <c r="P153" i="8"/>
  <c r="Z153" i="8"/>
  <c r="AU153" i="8"/>
  <c r="G153" i="8"/>
  <c r="P141" i="8"/>
  <c r="AU141" i="8"/>
  <c r="G141" i="8"/>
  <c r="Z141" i="8"/>
  <c r="AU134" i="8"/>
  <c r="G134" i="8"/>
  <c r="Z134" i="8"/>
  <c r="P129" i="8"/>
  <c r="S129" i="8" s="1"/>
  <c r="U129" i="8" s="1"/>
  <c r="Z129" i="8"/>
  <c r="AU129" i="8"/>
  <c r="G129" i="8"/>
  <c r="P112" i="8"/>
  <c r="Z112" i="8"/>
  <c r="AU112" i="8"/>
  <c r="G112" i="8"/>
  <c r="P100" i="8"/>
  <c r="Z100" i="8"/>
  <c r="AU100" i="8"/>
  <c r="G100" i="8"/>
  <c r="P71" i="8"/>
  <c r="G71" i="8"/>
  <c r="AU71" i="8"/>
  <c r="Z71" i="8"/>
  <c r="P61" i="8"/>
  <c r="Z61" i="8"/>
  <c r="G61" i="8"/>
  <c r="AU61" i="8"/>
  <c r="I50" i="8"/>
  <c r="H44" i="8"/>
  <c r="AU261" i="8"/>
  <c r="AU255" i="8"/>
  <c r="Z250" i="8"/>
  <c r="P243" i="8"/>
  <c r="S243" i="8" s="1"/>
  <c r="U243" i="8" s="1"/>
  <c r="G243" i="8"/>
  <c r="AT240" i="8"/>
  <c r="AS240" i="8"/>
  <c r="AR240" i="8"/>
  <c r="AQ240" i="8"/>
  <c r="AP240" i="8" s="1"/>
  <c r="AO240" i="8" s="1"/>
  <c r="AN240" i="8" s="1"/>
  <c r="AM240" i="8" s="1"/>
  <c r="AL240" i="8" s="1"/>
  <c r="AT231" i="8"/>
  <c r="AS231" i="8"/>
  <c r="AR231" i="8" s="1"/>
  <c r="AQ231" i="8" s="1"/>
  <c r="AP231" i="8" s="1"/>
  <c r="AO231" i="8" s="1"/>
  <c r="AN231" i="8" s="1"/>
  <c r="AM231" i="8" s="1"/>
  <c r="AL231" i="8" s="1"/>
  <c r="AT227" i="8"/>
  <c r="AS227" i="8" s="1"/>
  <c r="AR227" i="8" s="1"/>
  <c r="AQ227" i="8" s="1"/>
  <c r="AP227" i="8" s="1"/>
  <c r="AO227" i="8" s="1"/>
  <c r="AN227" i="8" s="1"/>
  <c r="AM227" i="8" s="1"/>
  <c r="AL227" i="8" s="1"/>
  <c r="Z227" i="8"/>
  <c r="AS222" i="8"/>
  <c r="AR222" i="8"/>
  <c r="AQ222" i="8" s="1"/>
  <c r="AP222" i="8" s="1"/>
  <c r="AO222" i="8" s="1"/>
  <c r="AN222" i="8" s="1"/>
  <c r="AM222" i="8" s="1"/>
  <c r="AL222" i="8" s="1"/>
  <c r="P221" i="8"/>
  <c r="AU221" i="8"/>
  <c r="V213" i="8"/>
  <c r="AS212" i="8"/>
  <c r="AR212" i="8" s="1"/>
  <c r="AQ212" i="8" s="1"/>
  <c r="AP212" i="8" s="1"/>
  <c r="AO212" i="8" s="1"/>
  <c r="AN212" i="8" s="1"/>
  <c r="AM212" i="8" s="1"/>
  <c r="AL212" i="8" s="1"/>
  <c r="P205" i="8"/>
  <c r="AU205" i="8"/>
  <c r="AS194" i="8"/>
  <c r="AR194" i="8" s="1"/>
  <c r="AQ194" i="8" s="1"/>
  <c r="S192" i="8"/>
  <c r="U192" i="8"/>
  <c r="P187" i="8"/>
  <c r="AU187" i="8"/>
  <c r="G187" i="8"/>
  <c r="Z187" i="8"/>
  <c r="G186" i="8"/>
  <c r="Z186" i="8"/>
  <c r="P185" i="8"/>
  <c r="G185" i="8"/>
  <c r="Z185" i="8"/>
  <c r="AU185" i="8"/>
  <c r="I184" i="8"/>
  <c r="AC184" i="8"/>
  <c r="P175" i="8"/>
  <c r="S175" i="8" s="1"/>
  <c r="U175" i="8" s="1"/>
  <c r="Z175" i="8"/>
  <c r="G175" i="8"/>
  <c r="Z174" i="8"/>
  <c r="AU174" i="8"/>
  <c r="G174" i="8"/>
  <c r="Z169" i="8"/>
  <c r="P155" i="8"/>
  <c r="G155" i="8"/>
  <c r="Z155" i="8"/>
  <c r="AU155" i="8"/>
  <c r="P124" i="8"/>
  <c r="G124" i="8"/>
  <c r="Z124" i="8"/>
  <c r="AU124" i="8"/>
  <c r="Z90" i="8"/>
  <c r="AU90" i="8"/>
  <c r="G90" i="8"/>
  <c r="P85" i="8"/>
  <c r="S85" i="8" s="1"/>
  <c r="U85" i="8" s="1"/>
  <c r="Z85" i="8"/>
  <c r="AU85" i="8"/>
  <c r="G85" i="8"/>
  <c r="P80" i="8"/>
  <c r="S80" i="8" s="1"/>
  <c r="U80" i="8" s="1"/>
  <c r="AU80" i="8"/>
  <c r="G80" i="8"/>
  <c r="Z80" i="8"/>
  <c r="P73" i="8"/>
  <c r="S73" i="8" s="1"/>
  <c r="U73" i="8" s="1"/>
  <c r="Z73" i="8"/>
  <c r="AU73" i="8"/>
  <c r="G73" i="8"/>
  <c r="P63" i="8"/>
  <c r="G63" i="8"/>
  <c r="AU63" i="8"/>
  <c r="Z63" i="8"/>
  <c r="Z54" i="8"/>
  <c r="G54" i="8"/>
  <c r="AU54" i="8"/>
  <c r="G183" i="8"/>
  <c r="G176" i="8"/>
  <c r="G168" i="8"/>
  <c r="G162" i="8"/>
  <c r="AU156" i="8"/>
  <c r="G154" i="8"/>
  <c r="G146" i="8"/>
  <c r="AU140" i="8"/>
  <c r="G138" i="8"/>
  <c r="AU132" i="8"/>
  <c r="AU125" i="8"/>
  <c r="AU117" i="8"/>
  <c r="AU107" i="8"/>
  <c r="AU103" i="8"/>
  <c r="AU95" i="8"/>
  <c r="AU87" i="8"/>
  <c r="AU75" i="8"/>
  <c r="Z75" i="8"/>
  <c r="Z53" i="8"/>
  <c r="G52" i="8"/>
  <c r="BH40" i="8"/>
  <c r="BG40" i="8"/>
  <c r="BF40" i="8"/>
  <c r="BE40" i="8"/>
  <c r="BD40" i="8"/>
  <c r="BC40" i="8"/>
  <c r="AU40" i="8"/>
  <c r="BI35" i="8"/>
  <c r="BH35" i="8"/>
  <c r="BK31" i="8"/>
  <c r="BJ31" i="8"/>
  <c r="BI31" i="8"/>
  <c r="BH31" i="8"/>
  <c r="BG31" i="8"/>
  <c r="BF31" i="8"/>
  <c r="BE31" i="8"/>
  <c r="BD31" i="8"/>
  <c r="BC31" i="8"/>
  <c r="BF20" i="8"/>
  <c r="BE20" i="8"/>
  <c r="BD20" i="8"/>
  <c r="BC20" i="8"/>
  <c r="Z76" i="8"/>
  <c r="AU70" i="8"/>
  <c r="AU62" i="8"/>
  <c r="AU56" i="8"/>
  <c r="Z46" i="8"/>
  <c r="P45" i="8"/>
  <c r="S45" i="8" s="1"/>
  <c r="U45" i="8" s="1"/>
  <c r="AU45" i="8"/>
  <c r="P44" i="8"/>
  <c r="S44" i="8" s="1"/>
  <c r="U44" i="8" s="1"/>
  <c r="AU44" i="8"/>
  <c r="AU42" i="8"/>
  <c r="BK41" i="8"/>
  <c r="BJ41" i="8"/>
  <c r="BI41" i="8"/>
  <c r="BH41" i="8"/>
  <c r="BG41" i="8"/>
  <c r="BF41" i="8"/>
  <c r="BE41" i="8"/>
  <c r="BD41" i="8"/>
  <c r="BC41" i="8"/>
  <c r="Z40" i="8"/>
  <c r="Z23" i="8"/>
  <c r="AU23" i="8"/>
  <c r="G23" i="8"/>
  <c r="AU183" i="8"/>
  <c r="AU176" i="8"/>
  <c r="AU168" i="8"/>
  <c r="AU162" i="8"/>
  <c r="G160" i="8"/>
  <c r="Z156" i="8"/>
  <c r="AU154" i="8"/>
  <c r="G152" i="8"/>
  <c r="AU146" i="8"/>
  <c r="G144" i="8"/>
  <c r="S144" i="8" s="1"/>
  <c r="U144" i="8" s="1"/>
  <c r="Z140" i="8"/>
  <c r="AU138" i="8"/>
  <c r="Z132" i="8"/>
  <c r="Z125" i="8"/>
  <c r="G121" i="8"/>
  <c r="Z117" i="8"/>
  <c r="AU115" i="8"/>
  <c r="Z107" i="8"/>
  <c r="AU105" i="8"/>
  <c r="Z103" i="8"/>
  <c r="Z95" i="8"/>
  <c r="G91" i="8"/>
  <c r="Z87" i="8"/>
  <c r="G83" i="8"/>
  <c r="G74" i="8"/>
  <c r="G70" i="8"/>
  <c r="G62" i="8"/>
  <c r="Z57" i="8"/>
  <c r="G56" i="8"/>
  <c r="Z42" i="8"/>
  <c r="Z35" i="8"/>
  <c r="AU35" i="8"/>
  <c r="Z33" i="8"/>
  <c r="AU33" i="8"/>
  <c r="G33" i="8"/>
  <c r="P33" i="8"/>
  <c r="P68" i="8"/>
  <c r="S68" i="8" s="1"/>
  <c r="U68" i="8" s="1"/>
  <c r="AU68" i="8"/>
  <c r="G64" i="8"/>
  <c r="P64" i="8"/>
  <c r="S64" i="8" s="1"/>
  <c r="U64" i="8" s="1"/>
  <c r="Z64" i="8"/>
  <c r="P60" i="8"/>
  <c r="V60" i="8" s="1"/>
  <c r="AU60" i="8"/>
  <c r="Z59" i="8"/>
  <c r="Z50" i="8"/>
  <c r="P49" i="8"/>
  <c r="S49" i="8" s="1"/>
  <c r="U49" i="8" s="1"/>
  <c r="AU49" i="8"/>
  <c r="Z48" i="8"/>
  <c r="P37" i="8"/>
  <c r="S37" i="8" s="1"/>
  <c r="U37" i="8" s="1"/>
  <c r="Z37" i="8"/>
  <c r="AU37" i="8"/>
  <c r="AT36" i="8"/>
  <c r="AS36" i="8"/>
  <c r="AR36" i="8" s="1"/>
  <c r="AQ36" i="8" s="1"/>
  <c r="AP36" i="8" s="1"/>
  <c r="AO36" i="8" s="1"/>
  <c r="AN36" i="8" s="1"/>
  <c r="AM36" i="8" s="1"/>
  <c r="AL36" i="8" s="1"/>
  <c r="G25" i="8"/>
  <c r="P25" i="8"/>
  <c r="Z25" i="8"/>
  <c r="AU25" i="8"/>
  <c r="AR22" i="8"/>
  <c r="AQ22" i="8" s="1"/>
  <c r="AP22" i="8" s="1"/>
  <c r="AO22" i="8" s="1"/>
  <c r="AN22" i="8" s="1"/>
  <c r="AM22" i="8" s="1"/>
  <c r="AL22" i="8" s="1"/>
  <c r="Z183" i="8"/>
  <c r="Z176" i="8"/>
  <c r="Z168" i="8"/>
  <c r="AU160" i="8"/>
  <c r="AU152" i="8"/>
  <c r="AU144" i="8"/>
  <c r="AU121" i="8"/>
  <c r="Z115" i="8"/>
  <c r="Z105" i="8"/>
  <c r="AU91" i="8"/>
  <c r="AU83" i="8"/>
  <c r="G75" i="8"/>
  <c r="AU46" i="8"/>
  <c r="Z45" i="8"/>
  <c r="BK44" i="8"/>
  <c r="BJ44" i="8"/>
  <c r="BI44" i="8"/>
  <c r="BH44" i="8"/>
  <c r="BG44" i="8"/>
  <c r="BF44" i="8"/>
  <c r="BE44" i="8"/>
  <c r="BD44" i="8"/>
  <c r="BC44" i="8"/>
  <c r="Z44" i="8"/>
  <c r="BK43" i="8"/>
  <c r="Z43" i="8"/>
  <c r="R115" i="8"/>
  <c r="R105" i="8"/>
  <c r="AU67" i="8"/>
  <c r="AU59" i="8"/>
  <c r="AU53" i="8"/>
  <c r="P53" i="8"/>
  <c r="S53" i="8" s="1"/>
  <c r="U53" i="8" s="1"/>
  <c r="AU48" i="8"/>
  <c r="BJ43" i="8"/>
  <c r="BI43" i="8"/>
  <c r="BH43" i="8"/>
  <c r="BG43" i="8"/>
  <c r="BF43" i="8"/>
  <c r="BE43" i="8"/>
  <c r="BD43" i="8"/>
  <c r="BC43" i="8"/>
  <c r="AU39" i="8"/>
  <c r="Z39" i="8"/>
  <c r="AU38" i="8"/>
  <c r="BI37" i="8"/>
  <c r="BH37" i="8"/>
  <c r="BG37" i="8"/>
  <c r="BF37" i="8"/>
  <c r="BE37" i="8"/>
  <c r="BD37" i="8"/>
  <c r="BC37" i="8"/>
  <c r="BK37" i="8"/>
  <c r="BJ37" i="8"/>
  <c r="BK33" i="8"/>
  <c r="BJ33" i="8"/>
  <c r="BI33" i="8"/>
  <c r="BH33" i="8"/>
  <c r="BG33" i="8"/>
  <c r="BF33" i="8"/>
  <c r="BE33" i="8"/>
  <c r="BD33" i="8"/>
  <c r="BC33" i="8"/>
  <c r="BJ12" i="8"/>
  <c r="BI12" i="8"/>
  <c r="BH12" i="8"/>
  <c r="BG12" i="8"/>
  <c r="BF12" i="8"/>
  <c r="BE12" i="8"/>
  <c r="BD12" i="8"/>
  <c r="BC12" i="8"/>
  <c r="BK12" i="8"/>
  <c r="Z160" i="8"/>
  <c r="G156" i="8"/>
  <c r="Z152" i="8"/>
  <c r="Z144" i="8"/>
  <c r="G140" i="8"/>
  <c r="G132" i="8"/>
  <c r="G125" i="8"/>
  <c r="Z121" i="8"/>
  <c r="G117" i="8"/>
  <c r="G107" i="8"/>
  <c r="G103" i="8"/>
  <c r="G95" i="8"/>
  <c r="Z91" i="8"/>
  <c r="G87" i="8"/>
  <c r="Z83" i="8"/>
  <c r="AU76" i="8"/>
  <c r="P76" i="8"/>
  <c r="S76" i="8" s="1"/>
  <c r="U76" i="8" s="1"/>
  <c r="Z68" i="8"/>
  <c r="G67" i="8"/>
  <c r="AU65" i="8"/>
  <c r="P65" i="8"/>
  <c r="Z60" i="8"/>
  <c r="G59" i="8"/>
  <c r="AU50" i="8"/>
  <c r="Z49" i="8"/>
  <c r="G48" i="8"/>
  <c r="Z38" i="8"/>
  <c r="P36" i="8"/>
  <c r="S36" i="8" s="1"/>
  <c r="U36" i="8" s="1"/>
  <c r="Z36" i="8"/>
  <c r="G36" i="8"/>
  <c r="I32" i="8"/>
  <c r="AU31" i="8"/>
  <c r="R32" i="8"/>
  <c r="Z31" i="8"/>
  <c r="P29" i="8"/>
  <c r="AU29" i="8"/>
  <c r="R29" i="8"/>
  <c r="Z29" i="8"/>
  <c r="AU27" i="8"/>
  <c r="G27" i="8"/>
  <c r="Z27" i="8"/>
  <c r="S107" i="8"/>
  <c r="U107" i="8" s="1"/>
  <c r="AU74" i="8"/>
  <c r="P57" i="8"/>
  <c r="S57" i="8" s="1"/>
  <c r="U57" i="8" s="1"/>
  <c r="AU57" i="8"/>
  <c r="Z56" i="8"/>
  <c r="AU41" i="8"/>
  <c r="P41" i="8"/>
  <c r="V41" i="8" s="1"/>
  <c r="Z41" i="8"/>
  <c r="BK39" i="8"/>
  <c r="BJ39" i="8"/>
  <c r="BI39" i="8"/>
  <c r="BH39" i="8"/>
  <c r="BG39" i="8"/>
  <c r="BF39" i="8"/>
  <c r="BE39" i="8"/>
  <c r="BD39" i="8"/>
  <c r="BC39" i="8"/>
  <c r="BF30" i="8"/>
  <c r="BE30" i="8"/>
  <c r="BD30" i="8"/>
  <c r="BC30" i="8"/>
  <c r="BF28" i="8"/>
  <c r="BE28" i="8"/>
  <c r="BD28" i="8"/>
  <c r="BC28" i="8"/>
  <c r="Z21" i="8"/>
  <c r="AU21" i="8"/>
  <c r="G21" i="8"/>
  <c r="P21" i="8"/>
  <c r="BJ42" i="8"/>
  <c r="BI42" i="8"/>
  <c r="BH42" i="8"/>
  <c r="BG42" i="8"/>
  <c r="BF42" i="8"/>
  <c r="BE42" i="8"/>
  <c r="BD42" i="8"/>
  <c r="BC42" i="8"/>
  <c r="BL38" i="8"/>
  <c r="BG35" i="8"/>
  <c r="BF35" i="8"/>
  <c r="BE35" i="8"/>
  <c r="BD35" i="8"/>
  <c r="BC35" i="8"/>
  <c r="BJ32" i="8"/>
  <c r="BI32" i="8"/>
  <c r="BH32" i="8"/>
  <c r="BG32" i="8"/>
  <c r="BF32" i="8"/>
  <c r="BE32" i="8"/>
  <c r="BD32" i="8"/>
  <c r="BC32" i="8"/>
  <c r="BJ30" i="8"/>
  <c r="BI30" i="8"/>
  <c r="BK29" i="8"/>
  <c r="BJ29" i="8"/>
  <c r="BI29" i="8"/>
  <c r="BH29" i="8"/>
  <c r="BG29" i="8"/>
  <c r="BF29" i="8"/>
  <c r="BE29" i="8"/>
  <c r="BD29" i="8"/>
  <c r="BC29" i="8"/>
  <c r="BJ28" i="8"/>
  <c r="BI28" i="8"/>
  <c r="BH28" i="8"/>
  <c r="BG28" i="8"/>
  <c r="BK27" i="8"/>
  <c r="BL26" i="8"/>
  <c r="G24" i="8"/>
  <c r="BI21" i="8"/>
  <c r="BH21" i="8"/>
  <c r="BG21" i="8"/>
  <c r="BF21" i="8"/>
  <c r="BE21" i="8"/>
  <c r="BD21" i="8"/>
  <c r="BC21" i="8"/>
  <c r="BJ20" i="8"/>
  <c r="BI20" i="8"/>
  <c r="BH20" i="8"/>
  <c r="BG20" i="8"/>
  <c r="BJ19" i="8"/>
  <c r="BI19" i="8"/>
  <c r="BH19" i="8"/>
  <c r="BG19" i="8"/>
  <c r="BF19" i="8"/>
  <c r="BE19" i="8"/>
  <c r="BD19" i="8"/>
  <c r="BC19" i="8"/>
  <c r="BL2" i="8"/>
  <c r="BL3" i="8"/>
  <c r="BL4" i="8"/>
  <c r="BL9" i="8"/>
  <c r="BL8" i="8"/>
  <c r="BI17" i="8"/>
  <c r="BL16" i="8"/>
  <c r="X16" i="8"/>
  <c r="BK14" i="8"/>
  <c r="BJ14" i="8"/>
  <c r="BI14" i="8"/>
  <c r="BH14" i="8"/>
  <c r="BG14" i="8"/>
  <c r="BF14" i="8"/>
  <c r="BE14" i="8"/>
  <c r="BD14" i="8"/>
  <c r="BC14" i="8"/>
  <c r="BL7" i="8"/>
  <c r="X6" i="8"/>
  <c r="BJ27" i="8"/>
  <c r="BH17" i="8"/>
  <c r="BL11" i="8"/>
  <c r="P32" i="8"/>
  <c r="S32" i="8" s="1"/>
  <c r="BH30" i="8"/>
  <c r="BG30" i="8"/>
  <c r="BI27" i="8"/>
  <c r="BH27" i="8"/>
  <c r="BG27" i="8"/>
  <c r="BF27" i="8"/>
  <c r="BE27" i="8"/>
  <c r="BD27" i="8"/>
  <c r="BC27" i="8"/>
  <c r="BK25" i="8"/>
  <c r="AT24" i="8"/>
  <c r="AS24" i="8"/>
  <c r="AR24" i="8"/>
  <c r="AQ24" i="8" s="1"/>
  <c r="AP24" i="8" s="1"/>
  <c r="AO24" i="8" s="1"/>
  <c r="AN24" i="8" s="1"/>
  <c r="AM24" i="8" s="1"/>
  <c r="AL24" i="8" s="1"/>
  <c r="BK18" i="8"/>
  <c r="BG17" i="8"/>
  <c r="BF17" i="8"/>
  <c r="BE17" i="8"/>
  <c r="BD17" i="8"/>
  <c r="BC17" i="8"/>
  <c r="BJ25" i="8"/>
  <c r="BI25" i="8"/>
  <c r="BH25" i="8"/>
  <c r="BG25" i="8"/>
  <c r="BF25" i="8"/>
  <c r="BE25" i="8"/>
  <c r="BD25" i="8"/>
  <c r="BC25" i="8"/>
  <c r="Z24" i="8"/>
  <c r="BJ18" i="8"/>
  <c r="BI18" i="8"/>
  <c r="BH18" i="8"/>
  <c r="BG18" i="8"/>
  <c r="BF18" i="8"/>
  <c r="BE18" i="8"/>
  <c r="BD18" i="8"/>
  <c r="BC18" i="8"/>
  <c r="BJ36" i="8"/>
  <c r="BI36" i="8"/>
  <c r="BH36" i="8"/>
  <c r="BG36" i="8"/>
  <c r="BF36" i="8"/>
  <c r="BE36" i="8"/>
  <c r="BD36" i="8"/>
  <c r="BC36" i="8"/>
  <c r="BK35" i="8"/>
  <c r="BJ35" i="8"/>
  <c r="BL34" i="8"/>
  <c r="G28" i="8"/>
  <c r="BJ24" i="8"/>
  <c r="BI24" i="8"/>
  <c r="BH24" i="8"/>
  <c r="BG24" i="8"/>
  <c r="BF24" i="8"/>
  <c r="BE24" i="8"/>
  <c r="BD24" i="8"/>
  <c r="BC24" i="8"/>
  <c r="X24" i="8"/>
  <c r="BK23" i="8"/>
  <c r="BJ23" i="8"/>
  <c r="BI23" i="8"/>
  <c r="BH23" i="8"/>
  <c r="BG23" i="8"/>
  <c r="BF23" i="8"/>
  <c r="BE23" i="8"/>
  <c r="BD23" i="8"/>
  <c r="BC23" i="8"/>
  <c r="BL22" i="8"/>
  <c r="AT22" i="8"/>
  <c r="AS22" i="8" s="1"/>
  <c r="BL15" i="8"/>
  <c r="X15" i="8"/>
  <c r="BL10" i="8"/>
  <c r="X10" i="8"/>
  <c r="BL13" i="8"/>
  <c r="BL5" i="8"/>
  <c r="BL6" i="8"/>
  <c r="X3" i="8"/>
  <c r="X7" i="8"/>
  <c r="X12" i="8"/>
  <c r="X4" i="8"/>
  <c r="P242" i="8"/>
  <c r="S242" i="8" s="1"/>
  <c r="U242" i="8" s="1"/>
  <c r="P234" i="8"/>
  <c r="P226" i="8"/>
  <c r="S226" i="8" s="1"/>
  <c r="U226" i="8" s="1"/>
  <c r="P218" i="8"/>
  <c r="S218" i="8" s="1"/>
  <c r="U218" i="8" s="1"/>
  <c r="P210" i="8"/>
  <c r="S210" i="8" s="1"/>
  <c r="U210" i="8" s="1"/>
  <c r="P202" i="8"/>
  <c r="S202" i="8" s="1"/>
  <c r="U202" i="8" s="1"/>
  <c r="P194" i="8"/>
  <c r="P186" i="8"/>
  <c r="S186" i="8" s="1"/>
  <c r="U186" i="8" s="1"/>
  <c r="P178" i="8"/>
  <c r="S178" i="8" s="1"/>
  <c r="U178" i="8" s="1"/>
  <c r="P170" i="8"/>
  <c r="S170" i="8" s="1"/>
  <c r="U170" i="8" s="1"/>
  <c r="P162" i="8"/>
  <c r="P154" i="8"/>
  <c r="S154" i="8" s="1"/>
  <c r="U154" i="8" s="1"/>
  <c r="P146" i="8"/>
  <c r="P138" i="8"/>
  <c r="P130" i="8"/>
  <c r="P122" i="8"/>
  <c r="S122" i="8" s="1"/>
  <c r="U122" i="8" s="1"/>
  <c r="P114" i="8"/>
  <c r="S114" i="8" s="1"/>
  <c r="U114" i="8" s="1"/>
  <c r="P106" i="8"/>
  <c r="S106" i="8" s="1"/>
  <c r="U106" i="8" s="1"/>
  <c r="P98" i="8"/>
  <c r="S98" i="8"/>
  <c r="U98" i="8" s="1"/>
  <c r="P90" i="8"/>
  <c r="S90" i="8" s="1"/>
  <c r="U90" i="8" s="1"/>
  <c r="P82" i="8"/>
  <c r="S82" i="8" s="1"/>
  <c r="U82" i="8" s="1"/>
  <c r="P74" i="8"/>
  <c r="S74" i="8" s="1"/>
  <c r="U74" i="8" s="1"/>
  <c r="P66" i="8"/>
  <c r="S66" i="8" s="1"/>
  <c r="U66" i="8" s="1"/>
  <c r="P58" i="8"/>
  <c r="S58" i="8" s="1"/>
  <c r="U58" i="8" s="1"/>
  <c r="P50" i="8"/>
  <c r="V50" i="8" s="1"/>
  <c r="P42" i="8"/>
  <c r="S42" i="8" s="1"/>
  <c r="U42" i="8" s="1"/>
  <c r="P34" i="8"/>
  <c r="AB11" i="8"/>
  <c r="AY10" i="8"/>
  <c r="AY6" i="8"/>
  <c r="X2" i="8"/>
  <c r="P454" i="9"/>
  <c r="AU454" i="9"/>
  <c r="G454" i="9"/>
  <c r="Z438" i="9"/>
  <c r="AU438" i="9"/>
  <c r="G438" i="9"/>
  <c r="Z423" i="9"/>
  <c r="AU423" i="9"/>
  <c r="AT363" i="9"/>
  <c r="P39" i="8"/>
  <c r="S39" i="8" s="1"/>
  <c r="U39" i="8" s="1"/>
  <c r="P31" i="8"/>
  <c r="P23" i="8"/>
  <c r="X11" i="8"/>
  <c r="AY9" i="8"/>
  <c r="X8" i="8"/>
  <c r="AY5" i="8"/>
  <c r="AU449" i="9"/>
  <c r="G449" i="9"/>
  <c r="Z447" i="9"/>
  <c r="G429" i="9"/>
  <c r="Z425" i="9"/>
  <c r="Z418" i="9"/>
  <c r="AU377" i="9"/>
  <c r="Z375" i="9"/>
  <c r="AU375" i="9"/>
  <c r="AY4" i="8"/>
  <c r="Z442" i="9"/>
  <c r="Z415" i="9"/>
  <c r="AU397" i="9"/>
  <c r="K389" i="9"/>
  <c r="Z383" i="9"/>
  <c r="G379" i="9"/>
  <c r="AY3" i="8"/>
  <c r="Z453" i="9"/>
  <c r="Z437" i="9"/>
  <c r="AU437" i="9"/>
  <c r="G435" i="9"/>
  <c r="G422" i="9"/>
  <c r="Z422" i="9"/>
  <c r="AU407" i="9"/>
  <c r="K405" i="9"/>
  <c r="G399" i="9"/>
  <c r="P238" i="8"/>
  <c r="P230" i="8"/>
  <c r="S230" i="8"/>
  <c r="U230" i="8" s="1"/>
  <c r="P222" i="8"/>
  <c r="S222" i="8" s="1"/>
  <c r="U222" i="8" s="1"/>
  <c r="P214" i="8"/>
  <c r="S214" i="8" s="1"/>
  <c r="U214" i="8" s="1"/>
  <c r="P206" i="8"/>
  <c r="S206" i="8" s="1"/>
  <c r="U206" i="8" s="1"/>
  <c r="P198" i="8"/>
  <c r="S198" i="8" s="1"/>
  <c r="U198" i="8" s="1"/>
  <c r="P190" i="8"/>
  <c r="S190" i="8" s="1"/>
  <c r="U190" i="8" s="1"/>
  <c r="P182" i="8"/>
  <c r="S182" i="8" s="1"/>
  <c r="U182" i="8" s="1"/>
  <c r="P174" i="8"/>
  <c r="S174" i="8" s="1"/>
  <c r="U174" i="8" s="1"/>
  <c r="P166" i="8"/>
  <c r="S166" i="8" s="1"/>
  <c r="U166" i="8" s="1"/>
  <c r="P158" i="8"/>
  <c r="S158" i="8" s="1"/>
  <c r="U158" i="8" s="1"/>
  <c r="P150" i="8"/>
  <c r="S150" i="8" s="1"/>
  <c r="U150" i="8" s="1"/>
  <c r="P142" i="8"/>
  <c r="S142" i="8" s="1"/>
  <c r="U142" i="8" s="1"/>
  <c r="P134" i="8"/>
  <c r="S134" i="8" s="1"/>
  <c r="U134" i="8" s="1"/>
  <c r="P126" i="8"/>
  <c r="S126" i="8" s="1"/>
  <c r="U126" i="8" s="1"/>
  <c r="P118" i="8"/>
  <c r="S118" i="8" s="1"/>
  <c r="U118" i="8" s="1"/>
  <c r="P110" i="8"/>
  <c r="S110" i="8" s="1"/>
  <c r="U110" i="8" s="1"/>
  <c r="P102" i="8"/>
  <c r="S102" i="8" s="1"/>
  <c r="U102" i="8" s="1"/>
  <c r="P94" i="8"/>
  <c r="S94" i="8" s="1"/>
  <c r="U94" i="8" s="1"/>
  <c r="P86" i="8"/>
  <c r="S86" i="8" s="1"/>
  <c r="U86" i="8" s="1"/>
  <c r="P78" i="8"/>
  <c r="S78" i="8" s="1"/>
  <c r="U78" i="8" s="1"/>
  <c r="P70" i="8"/>
  <c r="P62" i="8"/>
  <c r="S62" i="8" s="1"/>
  <c r="U62" i="8" s="1"/>
  <c r="P54" i="8"/>
  <c r="S54" i="8" s="1"/>
  <c r="U54" i="8" s="1"/>
  <c r="P46" i="8"/>
  <c r="S46" i="8" s="1"/>
  <c r="U46" i="8" s="1"/>
  <c r="P38" i="8"/>
  <c r="S38" i="8" s="1"/>
  <c r="U38" i="8" s="1"/>
  <c r="P30" i="8"/>
  <c r="P22" i="8"/>
  <c r="X5" i="8"/>
  <c r="AY2" i="8"/>
  <c r="P43" i="8"/>
  <c r="P35" i="8"/>
  <c r="P27" i="8"/>
  <c r="S27" i="8" s="1"/>
  <c r="U27" i="8" s="1"/>
  <c r="X9" i="8"/>
  <c r="AY8" i="8"/>
  <c r="Z441" i="9"/>
  <c r="AU441" i="9"/>
  <c r="G441" i="9"/>
  <c r="G439" i="9"/>
  <c r="Z439" i="9"/>
  <c r="Z414" i="9"/>
  <c r="AU414" i="9"/>
  <c r="G414" i="9"/>
  <c r="K394" i="9"/>
  <c r="Z450" i="9"/>
  <c r="AU450" i="9"/>
  <c r="G450" i="9"/>
  <c r="AU419" i="9"/>
  <c r="G419" i="9"/>
  <c r="P371" i="9"/>
  <c r="G371" i="9"/>
  <c r="Z371" i="9"/>
  <c r="AU371" i="9"/>
  <c r="P445" i="9"/>
  <c r="Z445" i="9"/>
  <c r="AU445" i="9"/>
  <c r="G445" i="9"/>
  <c r="P443" i="9"/>
  <c r="G443" i="9"/>
  <c r="Z443" i="9"/>
  <c r="AU443" i="9"/>
  <c r="K416" i="9"/>
  <c r="K404" i="9"/>
  <c r="K398" i="9"/>
  <c r="AT373" i="9"/>
  <c r="AS373" i="9"/>
  <c r="AR373" i="9" s="1"/>
  <c r="AQ373" i="9" s="1"/>
  <c r="AP373" i="9" s="1"/>
  <c r="AO373" i="9" s="1"/>
  <c r="AN373" i="9" s="1"/>
  <c r="AM373" i="9" s="1"/>
  <c r="AL373" i="9" s="1"/>
  <c r="AS456" i="9"/>
  <c r="Z456" i="9"/>
  <c r="AS452" i="9"/>
  <c r="AR452" i="9"/>
  <c r="AQ452" i="9" s="1"/>
  <c r="AP452" i="9" s="1"/>
  <c r="AO452" i="9" s="1"/>
  <c r="AN452" i="9" s="1"/>
  <c r="AM452" i="9" s="1"/>
  <c r="AL452" i="9" s="1"/>
  <c r="Z452" i="9"/>
  <c r="Z448" i="9"/>
  <c r="AS444" i="9"/>
  <c r="AR444" i="9"/>
  <c r="AQ444" i="9" s="1"/>
  <c r="AP444" i="9" s="1"/>
  <c r="AO444" i="9" s="1"/>
  <c r="AN444" i="9" s="1"/>
  <c r="AM444" i="9" s="1"/>
  <c r="AL444" i="9" s="1"/>
  <c r="Z444" i="9"/>
  <c r="Z440" i="9"/>
  <c r="AS432" i="9"/>
  <c r="AR432" i="9" s="1"/>
  <c r="Z432" i="9"/>
  <c r="AU431" i="9"/>
  <c r="AU430" i="9"/>
  <c r="Z430" i="9"/>
  <c r="Z420" i="9"/>
  <c r="AU412" i="9"/>
  <c r="Z404" i="9"/>
  <c r="AU401" i="9"/>
  <c r="AU400" i="9"/>
  <c r="Z388" i="9"/>
  <c r="AU385" i="9"/>
  <c r="Z382" i="9"/>
  <c r="AU368" i="9"/>
  <c r="Z366" i="9"/>
  <c r="Z340" i="9"/>
  <c r="AU340" i="9"/>
  <c r="G340" i="9"/>
  <c r="Z328" i="9"/>
  <c r="AU328" i="9"/>
  <c r="G328" i="9"/>
  <c r="G316" i="9"/>
  <c r="Z316" i="9"/>
  <c r="AU316" i="9"/>
  <c r="G297" i="9"/>
  <c r="Z297" i="9"/>
  <c r="AU297" i="9"/>
  <c r="I283" i="9"/>
  <c r="AR456" i="9"/>
  <c r="Z431" i="9"/>
  <c r="P424" i="9"/>
  <c r="AU424" i="9"/>
  <c r="AU411" i="9"/>
  <c r="P405" i="9"/>
  <c r="AC405" i="9" s="1"/>
  <c r="Z405" i="9"/>
  <c r="AU398" i="9"/>
  <c r="P389" i="9"/>
  <c r="S389" i="9" s="1"/>
  <c r="U389" i="9" s="1"/>
  <c r="Z389" i="9"/>
  <c r="Z372" i="9"/>
  <c r="Z369" i="9"/>
  <c r="G369" i="9"/>
  <c r="K362" i="9"/>
  <c r="Z353" i="9"/>
  <c r="AU353" i="9"/>
  <c r="G353" i="9"/>
  <c r="Z349" i="9"/>
  <c r="AU349" i="9"/>
  <c r="G349" i="9"/>
  <c r="Z345" i="9"/>
  <c r="AU345" i="9"/>
  <c r="G345" i="9"/>
  <c r="Z337" i="9"/>
  <c r="AU337" i="9"/>
  <c r="G337" i="9"/>
  <c r="AU330" i="9"/>
  <c r="G330" i="9"/>
  <c r="Z330" i="9"/>
  <c r="Z320" i="9"/>
  <c r="AU320" i="9"/>
  <c r="G320" i="9"/>
  <c r="Z318" i="9"/>
  <c r="AU318" i="9"/>
  <c r="G318" i="9"/>
  <c r="Z305" i="9"/>
  <c r="AU305" i="9"/>
  <c r="P291" i="9"/>
  <c r="S291" i="9" s="1"/>
  <c r="U291" i="9" s="1"/>
  <c r="Z291" i="9"/>
  <c r="G291" i="9"/>
  <c r="AU291" i="9"/>
  <c r="P271" i="9"/>
  <c r="G271" i="9"/>
  <c r="AU271" i="9"/>
  <c r="Z271" i="9"/>
  <c r="AQ456" i="9"/>
  <c r="AP456" i="9" s="1"/>
  <c r="AO456" i="9" s="1"/>
  <c r="AN456" i="9" s="1"/>
  <c r="AM456" i="9" s="1"/>
  <c r="AL456" i="9" s="1"/>
  <c r="AQ432" i="9"/>
  <c r="AP432" i="9" s="1"/>
  <c r="AO432" i="9" s="1"/>
  <c r="AN432" i="9" s="1"/>
  <c r="AM432" i="9" s="1"/>
  <c r="AL432" i="9" s="1"/>
  <c r="G427" i="9"/>
  <c r="G426" i="9"/>
  <c r="P396" i="9"/>
  <c r="AC396" i="9" s="1"/>
  <c r="AU396" i="9"/>
  <c r="AU380" i="9"/>
  <c r="AU364" i="9"/>
  <c r="P362" i="9"/>
  <c r="AU362" i="9"/>
  <c r="G342" i="9"/>
  <c r="Z342" i="9"/>
  <c r="AU342" i="9"/>
  <c r="G334" i="9"/>
  <c r="Z334" i="9"/>
  <c r="AU334" i="9"/>
  <c r="Z301" i="9"/>
  <c r="AU301" i="9"/>
  <c r="G301" i="9"/>
  <c r="G295" i="9"/>
  <c r="AU295" i="9"/>
  <c r="Z295" i="9"/>
  <c r="Z287" i="9"/>
  <c r="AU287" i="9"/>
  <c r="G287" i="9"/>
  <c r="P285" i="9"/>
  <c r="AU285" i="9"/>
  <c r="AT269" i="9"/>
  <c r="AS269" i="9" s="1"/>
  <c r="AR269" i="9" s="1"/>
  <c r="AQ269" i="9" s="1"/>
  <c r="AP269" i="9" s="1"/>
  <c r="AO269" i="9" s="1"/>
  <c r="AN269" i="9" s="1"/>
  <c r="AM269" i="9" s="1"/>
  <c r="AL269" i="9" s="1"/>
  <c r="K251" i="9"/>
  <c r="AP448" i="9"/>
  <c r="AO448" i="9" s="1"/>
  <c r="AN448" i="9" s="1"/>
  <c r="AM448" i="9" s="1"/>
  <c r="AL448" i="9" s="1"/>
  <c r="P416" i="9"/>
  <c r="AU416" i="9"/>
  <c r="P410" i="9"/>
  <c r="P401" i="9"/>
  <c r="S401" i="9" s="1"/>
  <c r="U401" i="9" s="1"/>
  <c r="Z401" i="9"/>
  <c r="AU395" i="9"/>
  <c r="P394" i="9"/>
  <c r="S394" i="9" s="1"/>
  <c r="U394" i="9" s="1"/>
  <c r="AU394" i="9"/>
  <c r="P385" i="9"/>
  <c r="S385" i="9" s="1"/>
  <c r="U385" i="9" s="1"/>
  <c r="Z385" i="9"/>
  <c r="P381" i="9"/>
  <c r="Z381" i="9"/>
  <c r="G381" i="9"/>
  <c r="AU370" i="9"/>
  <c r="P365" i="9"/>
  <c r="Z365" i="9"/>
  <c r="G365" i="9"/>
  <c r="AU361" i="9"/>
  <c r="K360" i="9"/>
  <c r="P354" i="9"/>
  <c r="G354" i="9"/>
  <c r="Z354" i="9"/>
  <c r="AU354" i="9"/>
  <c r="G350" i="9"/>
  <c r="P346" i="9"/>
  <c r="G346" i="9"/>
  <c r="Z346" i="9"/>
  <c r="AU346" i="9"/>
  <c r="P339" i="9"/>
  <c r="AU339" i="9"/>
  <c r="G339" i="9"/>
  <c r="Z339" i="9"/>
  <c r="P315" i="9"/>
  <c r="Z315" i="9"/>
  <c r="G315" i="9"/>
  <c r="AU307" i="9"/>
  <c r="P293" i="9"/>
  <c r="Z293" i="9"/>
  <c r="AU293" i="9"/>
  <c r="G293" i="9"/>
  <c r="P282" i="9"/>
  <c r="AC282" i="9" s="1"/>
  <c r="Z282" i="9"/>
  <c r="G282" i="9"/>
  <c r="AU282" i="9"/>
  <c r="P277" i="9"/>
  <c r="S277" i="9" s="1"/>
  <c r="U277" i="9" s="1"/>
  <c r="G277" i="9"/>
  <c r="AU277" i="9"/>
  <c r="Z277" i="9"/>
  <c r="P258" i="9"/>
  <c r="Z258" i="9"/>
  <c r="G258" i="9"/>
  <c r="AU258" i="9"/>
  <c r="P428" i="9"/>
  <c r="AU428" i="9"/>
  <c r="AU413" i="9"/>
  <c r="P408" i="9"/>
  <c r="S408" i="9" s="1"/>
  <c r="U408" i="9" s="1"/>
  <c r="AU408" i="9"/>
  <c r="Z396" i="9"/>
  <c r="P392" i="9"/>
  <c r="AC392" i="9" s="1"/>
  <c r="AU392" i="9"/>
  <c r="P376" i="9"/>
  <c r="V376" i="9" s="1"/>
  <c r="AU376" i="9"/>
  <c r="AU369" i="9"/>
  <c r="P360" i="9"/>
  <c r="Z360" i="9"/>
  <c r="AU360" i="9"/>
  <c r="P344" i="9"/>
  <c r="S344" i="9" s="1"/>
  <c r="U344" i="9" s="1"/>
  <c r="Z344" i="9"/>
  <c r="AU344" i="9"/>
  <c r="G344" i="9"/>
  <c r="P336" i="9"/>
  <c r="V336" i="9" s="1"/>
  <c r="Z336" i="9"/>
  <c r="AU336" i="9"/>
  <c r="G336" i="9"/>
  <c r="P329" i="9"/>
  <c r="G329" i="9"/>
  <c r="Z329" i="9"/>
  <c r="AU329" i="9"/>
  <c r="P304" i="9"/>
  <c r="Z304" i="9"/>
  <c r="G304" i="9"/>
  <c r="AU304" i="9"/>
  <c r="G456" i="9"/>
  <c r="G452" i="9"/>
  <c r="G448" i="9"/>
  <c r="G444" i="9"/>
  <c r="G440" i="9"/>
  <c r="G432" i="9"/>
  <c r="G431" i="9"/>
  <c r="G430" i="9"/>
  <c r="AU427" i="9"/>
  <c r="AU426" i="9"/>
  <c r="Z426" i="9"/>
  <c r="Z416" i="9"/>
  <c r="Z410" i="9"/>
  <c r="P406" i="9"/>
  <c r="AU406" i="9"/>
  <c r="Z394" i="9"/>
  <c r="P390" i="9"/>
  <c r="AU390" i="9"/>
  <c r="P382" i="9"/>
  <c r="AU382" i="9"/>
  <c r="P366" i="9"/>
  <c r="V366" i="9" s="1"/>
  <c r="AU366" i="9"/>
  <c r="P359" i="9"/>
  <c r="S359" i="9" s="1"/>
  <c r="U359" i="9" s="1"/>
  <c r="AU359" i="9"/>
  <c r="G359" i="9"/>
  <c r="Z359" i="9"/>
  <c r="P355" i="9"/>
  <c r="S355" i="9" s="1"/>
  <c r="U355" i="9" s="1"/>
  <c r="AU355" i="9"/>
  <c r="G355" i="9"/>
  <c r="Z355" i="9"/>
  <c r="P351" i="9"/>
  <c r="S351" i="9" s="1"/>
  <c r="U351" i="9" s="1"/>
  <c r="G351" i="9"/>
  <c r="P347" i="9"/>
  <c r="S347" i="9" s="1"/>
  <c r="U347" i="9" s="1"/>
  <c r="AU347" i="9"/>
  <c r="G347" i="9"/>
  <c r="Z347" i="9"/>
  <c r="P341" i="9"/>
  <c r="S341" i="9" s="1"/>
  <c r="U341" i="9" s="1"/>
  <c r="Z341" i="9"/>
  <c r="AU341" i="9"/>
  <c r="G341" i="9"/>
  <c r="P333" i="9"/>
  <c r="S333" i="9" s="1"/>
  <c r="U333" i="9" s="1"/>
  <c r="Z333" i="9"/>
  <c r="AU333" i="9"/>
  <c r="G333" i="9"/>
  <c r="P310" i="9"/>
  <c r="S310" i="9" s="1"/>
  <c r="U310" i="9" s="1"/>
  <c r="Z310" i="9"/>
  <c r="AU310" i="9"/>
  <c r="G310" i="9"/>
  <c r="P298" i="9"/>
  <c r="G298" i="9"/>
  <c r="Z298" i="9"/>
  <c r="AU298" i="9"/>
  <c r="G284" i="9"/>
  <c r="Z284" i="9"/>
  <c r="AU272" i="9"/>
  <c r="Z427" i="9"/>
  <c r="P420" i="9"/>
  <c r="AU420" i="9"/>
  <c r="P411" i="9"/>
  <c r="S411" i="9" s="1"/>
  <c r="U411" i="9" s="1"/>
  <c r="Z411" i="9"/>
  <c r="K409" i="9"/>
  <c r="P404" i="9"/>
  <c r="AU404" i="9"/>
  <c r="P395" i="9"/>
  <c r="Z395" i="9"/>
  <c r="AS389" i="9"/>
  <c r="AR389" i="9" s="1"/>
  <c r="AQ389" i="9"/>
  <c r="AP389" i="9" s="1"/>
  <c r="AO389" i="9" s="1"/>
  <c r="AN389" i="9" s="1"/>
  <c r="AM389" i="9" s="1"/>
  <c r="AL389" i="9" s="1"/>
  <c r="P388" i="9"/>
  <c r="S388" i="9" s="1"/>
  <c r="U388" i="9" s="1"/>
  <c r="AU388" i="9"/>
  <c r="P372" i="9"/>
  <c r="AU372" i="9"/>
  <c r="Z367" i="9"/>
  <c r="P363" i="9"/>
  <c r="G363" i="9"/>
  <c r="Z363" i="9"/>
  <c r="P358" i="9"/>
  <c r="Z358" i="9"/>
  <c r="AU358" i="9"/>
  <c r="P338" i="9"/>
  <c r="G338" i="9"/>
  <c r="Z338" i="9"/>
  <c r="AU338" i="9"/>
  <c r="AU331" i="9"/>
  <c r="P314" i="9"/>
  <c r="Z314" i="9"/>
  <c r="G314" i="9"/>
  <c r="G312" i="9"/>
  <c r="P306" i="9"/>
  <c r="Z306" i="9"/>
  <c r="AU306" i="9"/>
  <c r="G306" i="9"/>
  <c r="Z292" i="9"/>
  <c r="AU292" i="9"/>
  <c r="G292" i="9"/>
  <c r="P275" i="9"/>
  <c r="S275" i="9" s="1"/>
  <c r="U275" i="9" s="1"/>
  <c r="G275" i="9"/>
  <c r="AU275" i="9"/>
  <c r="Z275" i="9"/>
  <c r="P266" i="9"/>
  <c r="G266" i="9"/>
  <c r="Z266" i="9"/>
  <c r="AU266" i="9"/>
  <c r="P409" i="9"/>
  <c r="Z409" i="9"/>
  <c r="V408" i="9"/>
  <c r="AT405" i="9"/>
  <c r="AS405" i="9" s="1"/>
  <c r="AR405" i="9" s="1"/>
  <c r="AQ405" i="9" s="1"/>
  <c r="AP405" i="9" s="1"/>
  <c r="AO405" i="9" s="1"/>
  <c r="AN405" i="9" s="1"/>
  <c r="AM405" i="9" s="1"/>
  <c r="AL405" i="9" s="1"/>
  <c r="P402" i="9"/>
  <c r="AU402" i="9"/>
  <c r="AT389" i="9"/>
  <c r="P386" i="9"/>
  <c r="AU386" i="9"/>
  <c r="AT381" i="9"/>
  <c r="AS381" i="9" s="1"/>
  <c r="AR381" i="9" s="1"/>
  <c r="AQ381" i="9" s="1"/>
  <c r="AP381" i="9" s="1"/>
  <c r="AO381" i="9" s="1"/>
  <c r="AN381" i="9" s="1"/>
  <c r="AM381" i="9" s="1"/>
  <c r="AL381" i="9" s="1"/>
  <c r="P373" i="9"/>
  <c r="AC373" i="9" s="1"/>
  <c r="Z373" i="9"/>
  <c r="G373" i="9"/>
  <c r="P357" i="9"/>
  <c r="Z357" i="9"/>
  <c r="AU357" i="9"/>
  <c r="G357" i="9"/>
  <c r="P356" i="9"/>
  <c r="S356" i="9"/>
  <c r="U356" i="9" s="1"/>
  <c r="Z356" i="9"/>
  <c r="AU356" i="9"/>
  <c r="P352" i="9"/>
  <c r="S352" i="9" s="1"/>
  <c r="U352" i="9" s="1"/>
  <c r="Z352" i="9"/>
  <c r="AU352" i="9"/>
  <c r="P348" i="9"/>
  <c r="Z348" i="9"/>
  <c r="AU348" i="9"/>
  <c r="P343" i="9"/>
  <c r="AU343" i="9"/>
  <c r="G343" i="9"/>
  <c r="Z343" i="9"/>
  <c r="P335" i="9"/>
  <c r="AU335" i="9"/>
  <c r="G335" i="9"/>
  <c r="Z335" i="9"/>
  <c r="P326" i="9"/>
  <c r="Z326" i="9"/>
  <c r="AU326" i="9"/>
  <c r="G326" i="9"/>
  <c r="G324" i="9"/>
  <c r="P322" i="9"/>
  <c r="S322" i="9" s="1"/>
  <c r="U322" i="9" s="1"/>
  <c r="Z322" i="9"/>
  <c r="AU322" i="9"/>
  <c r="G322" i="9"/>
  <c r="AT325" i="9"/>
  <c r="AS325" i="9" s="1"/>
  <c r="AR325" i="9" s="1"/>
  <c r="AS313" i="9"/>
  <c r="AR313" i="9" s="1"/>
  <c r="AQ313" i="9" s="1"/>
  <c r="AP313" i="9" s="1"/>
  <c r="AO313" i="9" s="1"/>
  <c r="AN313" i="9" s="1"/>
  <c r="Z313" i="9"/>
  <c r="G270" i="9"/>
  <c r="AU268" i="9"/>
  <c r="Z265" i="9"/>
  <c r="AU264" i="9"/>
  <c r="G260" i="9"/>
  <c r="Z260" i="9"/>
  <c r="AU260" i="9"/>
  <c r="Z256" i="9"/>
  <c r="Z244" i="9"/>
  <c r="AU244" i="9"/>
  <c r="G244" i="9"/>
  <c r="AT166" i="9"/>
  <c r="AS166" i="9"/>
  <c r="AR166" i="9"/>
  <c r="AQ166" i="9" s="1"/>
  <c r="AP166" i="9" s="1"/>
  <c r="AO166" i="9" s="1"/>
  <c r="AN166" i="9" s="1"/>
  <c r="AM166" i="9" s="1"/>
  <c r="AL166" i="9" s="1"/>
  <c r="I162" i="9"/>
  <c r="G148" i="9"/>
  <c r="AU148" i="9"/>
  <c r="Z148" i="9"/>
  <c r="Z325" i="9"/>
  <c r="Z303" i="9"/>
  <c r="G299" i="9"/>
  <c r="Z290" i="9"/>
  <c r="Z286" i="9"/>
  <c r="G268" i="9"/>
  <c r="P261" i="9"/>
  <c r="Z261" i="9"/>
  <c r="P226" i="9"/>
  <c r="AC226" i="9" s="1"/>
  <c r="Z226" i="9"/>
  <c r="AU226" i="9"/>
  <c r="G226" i="9"/>
  <c r="P222" i="9"/>
  <c r="Z222" i="9"/>
  <c r="AU222" i="9"/>
  <c r="G222" i="9"/>
  <c r="S222" i="9" s="1"/>
  <c r="U222" i="9" s="1"/>
  <c r="P218" i="9"/>
  <c r="Z218" i="9"/>
  <c r="AU218" i="9"/>
  <c r="G218" i="9"/>
  <c r="P214" i="9"/>
  <c r="S214" i="9" s="1"/>
  <c r="U214" i="9" s="1"/>
  <c r="Z214" i="9"/>
  <c r="AU214" i="9"/>
  <c r="G214" i="9"/>
  <c r="P210" i="9"/>
  <c r="AC210" i="9" s="1"/>
  <c r="Z210" i="9"/>
  <c r="AU210" i="9"/>
  <c r="G210" i="9"/>
  <c r="P164" i="9"/>
  <c r="G164" i="9"/>
  <c r="Z164" i="9"/>
  <c r="AU164" i="9"/>
  <c r="G332" i="9"/>
  <c r="AQ325" i="9"/>
  <c r="AP325" i="9" s="1"/>
  <c r="AO325" i="9" s="1"/>
  <c r="AN325" i="9" s="1"/>
  <c r="AM325" i="9" s="1"/>
  <c r="AL325" i="9" s="1"/>
  <c r="G323" i="9"/>
  <c r="AM313" i="9"/>
  <c r="AL313" i="9" s="1"/>
  <c r="G311" i="9"/>
  <c r="G300" i="9"/>
  <c r="AU290" i="9"/>
  <c r="P283" i="9"/>
  <c r="S283" i="9" s="1"/>
  <c r="U283" i="9" s="1"/>
  <c r="AU283" i="9"/>
  <c r="P262" i="9"/>
  <c r="S262" i="9" s="1"/>
  <c r="U262" i="9" s="1"/>
  <c r="Z262" i="9"/>
  <c r="AT259" i="9"/>
  <c r="AS259" i="9"/>
  <c r="AR259" i="9" s="1"/>
  <c r="AQ259" i="9" s="1"/>
  <c r="AP259" i="9" s="1"/>
  <c r="AO259" i="9" s="1"/>
  <c r="AN259" i="9" s="1"/>
  <c r="AM259" i="9" s="1"/>
  <c r="AL259" i="9" s="1"/>
  <c r="I247" i="9"/>
  <c r="P200" i="9"/>
  <c r="Z200" i="9"/>
  <c r="AU200" i="9"/>
  <c r="G200" i="9"/>
  <c r="P191" i="9"/>
  <c r="Z191" i="9"/>
  <c r="AU191" i="9"/>
  <c r="G191" i="9"/>
  <c r="I176" i="9"/>
  <c r="P170" i="9"/>
  <c r="G170" i="9"/>
  <c r="AU170" i="9"/>
  <c r="Z170" i="9"/>
  <c r="G152" i="9"/>
  <c r="Z152" i="9"/>
  <c r="G144" i="9"/>
  <c r="AU144" i="9"/>
  <c r="Z144" i="9"/>
  <c r="P281" i="9"/>
  <c r="AT265" i="9"/>
  <c r="K256" i="9"/>
  <c r="P247" i="9"/>
  <c r="Z247" i="9"/>
  <c r="AU247" i="9"/>
  <c r="Z236" i="9"/>
  <c r="AU236" i="9"/>
  <c r="G236" i="9"/>
  <c r="G224" i="9"/>
  <c r="Z224" i="9"/>
  <c r="AU224" i="9"/>
  <c r="G220" i="9"/>
  <c r="Z220" i="9"/>
  <c r="AU220" i="9"/>
  <c r="G216" i="9"/>
  <c r="Z216" i="9"/>
  <c r="AU216" i="9"/>
  <c r="G212" i="9"/>
  <c r="Z212" i="9"/>
  <c r="P202" i="9"/>
  <c r="G202" i="9"/>
  <c r="Z202" i="9"/>
  <c r="AU202" i="9"/>
  <c r="Z193" i="9"/>
  <c r="AU193" i="9"/>
  <c r="G193" i="9"/>
  <c r="AT189" i="9"/>
  <c r="AS189" i="9"/>
  <c r="AR189" i="9" s="1"/>
  <c r="AQ189" i="9" s="1"/>
  <c r="AP189" i="9" s="1"/>
  <c r="AO189" i="9" s="1"/>
  <c r="AN189" i="9" s="1"/>
  <c r="AM189" i="9" s="1"/>
  <c r="AL189" i="9" s="1"/>
  <c r="Z167" i="9"/>
  <c r="G167" i="9"/>
  <c r="AU167" i="9"/>
  <c r="AT332" i="9"/>
  <c r="AS332" i="9" s="1"/>
  <c r="AR332" i="9" s="1"/>
  <c r="AQ332" i="9" s="1"/>
  <c r="AP332" i="9" s="1"/>
  <c r="AO332" i="9" s="1"/>
  <c r="AN332" i="9" s="1"/>
  <c r="AM332" i="9" s="1"/>
  <c r="AL332" i="9" s="1"/>
  <c r="AU327" i="9"/>
  <c r="AT323" i="9"/>
  <c r="AS323" i="9" s="1"/>
  <c r="AR323" i="9" s="1"/>
  <c r="AQ323" i="9" s="1"/>
  <c r="AP323" i="9" s="1"/>
  <c r="AO323" i="9" s="1"/>
  <c r="AN323" i="9" s="1"/>
  <c r="AM323" i="9" s="1"/>
  <c r="AL323" i="9" s="1"/>
  <c r="Z299" i="9"/>
  <c r="P294" i="9"/>
  <c r="V294" i="9" s="1"/>
  <c r="AU294" i="9"/>
  <c r="P289" i="9"/>
  <c r="AU289" i="9"/>
  <c r="Z283" i="9"/>
  <c r="AU280" i="9"/>
  <c r="P279" i="9"/>
  <c r="AU279" i="9"/>
  <c r="P273" i="9"/>
  <c r="AU273" i="9"/>
  <c r="Z270" i="9"/>
  <c r="AU267" i="9"/>
  <c r="G265" i="9"/>
  <c r="P263" i="9"/>
  <c r="AU263" i="9"/>
  <c r="G263" i="9"/>
  <c r="P255" i="9"/>
  <c r="AU255" i="9"/>
  <c r="P233" i="9"/>
  <c r="G233" i="9"/>
  <c r="Z233" i="9"/>
  <c r="AU233" i="9"/>
  <c r="G208" i="9"/>
  <c r="Z208" i="9"/>
  <c r="AU208" i="9"/>
  <c r="P195" i="9"/>
  <c r="S195" i="9" s="1"/>
  <c r="U195" i="9" s="1"/>
  <c r="G195" i="9"/>
  <c r="Z195" i="9"/>
  <c r="AU195" i="9"/>
  <c r="P180" i="9"/>
  <c r="S180" i="9" s="1"/>
  <c r="U180" i="9" s="1"/>
  <c r="G180" i="9"/>
  <c r="Z180" i="9"/>
  <c r="AU180" i="9"/>
  <c r="AT165" i="9"/>
  <c r="AS165" i="9"/>
  <c r="AR165" i="9" s="1"/>
  <c r="AQ165" i="9" s="1"/>
  <c r="AP165" i="9" s="1"/>
  <c r="AO165" i="9" s="1"/>
  <c r="AN165" i="9" s="1"/>
  <c r="AM165" i="9" s="1"/>
  <c r="AL165" i="9" s="1"/>
  <c r="AQ161" i="9"/>
  <c r="AP161" i="9" s="1"/>
  <c r="AO161" i="9" s="1"/>
  <c r="AN161" i="9" s="1"/>
  <c r="AM161" i="9" s="1"/>
  <c r="AL161" i="9" s="1"/>
  <c r="AT161" i="9"/>
  <c r="AS161" i="9" s="1"/>
  <c r="AR161" i="9" s="1"/>
  <c r="I132" i="9"/>
  <c r="Z332" i="9"/>
  <c r="Z323" i="9"/>
  <c r="G317" i="9"/>
  <c r="G313" i="9"/>
  <c r="AQ303" i="9"/>
  <c r="AP303" i="9"/>
  <c r="AO303" i="9" s="1"/>
  <c r="AN303" i="9" s="1"/>
  <c r="AM303" i="9" s="1"/>
  <c r="AL303" i="9" s="1"/>
  <c r="G303" i="9"/>
  <c r="AU302" i="9"/>
  <c r="AU299" i="9"/>
  <c r="G290" i="9"/>
  <c r="G286" i="9"/>
  <c r="Z281" i="9"/>
  <c r="G267" i="9"/>
  <c r="K252" i="9"/>
  <c r="Z248" i="9"/>
  <c r="AU248" i="9"/>
  <c r="G248" i="9"/>
  <c r="P245" i="9"/>
  <c r="G245" i="9"/>
  <c r="Z245" i="9"/>
  <c r="AU245" i="9"/>
  <c r="AT190" i="9"/>
  <c r="AS190" i="9"/>
  <c r="AR190" i="9" s="1"/>
  <c r="AQ190" i="9" s="1"/>
  <c r="AP190" i="9" s="1"/>
  <c r="AO190" i="9" s="1"/>
  <c r="AN190" i="9" s="1"/>
  <c r="AM190" i="9" s="1"/>
  <c r="AL190" i="9" s="1"/>
  <c r="Z183" i="9"/>
  <c r="AU183" i="9"/>
  <c r="G183" i="9"/>
  <c r="G173" i="9"/>
  <c r="Z173" i="9"/>
  <c r="AU173" i="9"/>
  <c r="G325" i="9"/>
  <c r="AU300" i="9"/>
  <c r="Z300" i="9"/>
  <c r="AU288" i="9"/>
  <c r="Z288" i="9"/>
  <c r="G280" i="9"/>
  <c r="AT278" i="9"/>
  <c r="AT276" i="9"/>
  <c r="AS276" i="9"/>
  <c r="AR276" i="9"/>
  <c r="AQ276" i="9" s="1"/>
  <c r="AT274" i="9"/>
  <c r="K274" i="9"/>
  <c r="P269" i="9"/>
  <c r="Z269" i="9"/>
  <c r="G269" i="9"/>
  <c r="AU262" i="9"/>
  <c r="AT256" i="9"/>
  <c r="AS256" i="9" s="1"/>
  <c r="AR256" i="9" s="1"/>
  <c r="AQ256" i="9" s="1"/>
  <c r="AP256" i="9" s="1"/>
  <c r="AO256" i="9" s="1"/>
  <c r="AN256" i="9" s="1"/>
  <c r="AM256" i="9" s="1"/>
  <c r="P251" i="9"/>
  <c r="S251" i="9"/>
  <c r="U251" i="9" s="1"/>
  <c r="Z251" i="9"/>
  <c r="AU251" i="9"/>
  <c r="P223" i="9"/>
  <c r="Z223" i="9"/>
  <c r="AU223" i="9"/>
  <c r="G223" i="9"/>
  <c r="P219" i="9"/>
  <c r="Z219" i="9"/>
  <c r="AU219" i="9"/>
  <c r="G219" i="9"/>
  <c r="P215" i="9"/>
  <c r="Z215" i="9"/>
  <c r="AU215" i="9"/>
  <c r="G215" i="9"/>
  <c r="P211" i="9"/>
  <c r="Z211" i="9"/>
  <c r="AU211" i="9"/>
  <c r="G211" i="9"/>
  <c r="Z185" i="9"/>
  <c r="AU185" i="9"/>
  <c r="G185" i="9"/>
  <c r="AT153" i="9"/>
  <c r="AS153" i="9" s="1"/>
  <c r="AR153" i="9" s="1"/>
  <c r="AQ153" i="9" s="1"/>
  <c r="AP153" i="9" s="1"/>
  <c r="AO153" i="9" s="1"/>
  <c r="AN153" i="9" s="1"/>
  <c r="AM153" i="9" s="1"/>
  <c r="AL153" i="9" s="1"/>
  <c r="AU317" i="9"/>
  <c r="AU311" i="9"/>
  <c r="Z311" i="9"/>
  <c r="P296" i="9"/>
  <c r="Z296" i="9"/>
  <c r="AS278" i="9"/>
  <c r="AR278" i="9"/>
  <c r="AQ278" i="9" s="1"/>
  <c r="AP278" i="9" s="1"/>
  <c r="AO278" i="9" s="1"/>
  <c r="AN278" i="9" s="1"/>
  <c r="AM278" i="9" s="1"/>
  <c r="AL278" i="9" s="1"/>
  <c r="AS274" i="9"/>
  <c r="AR274" i="9" s="1"/>
  <c r="AT270" i="9"/>
  <c r="AS270" i="9"/>
  <c r="AR270" i="9" s="1"/>
  <c r="AQ270" i="9" s="1"/>
  <c r="AP270" i="9" s="1"/>
  <c r="AO270" i="9" s="1"/>
  <c r="AN270" i="9" s="1"/>
  <c r="AM270" i="9" s="1"/>
  <c r="AL270" i="9" s="1"/>
  <c r="P259" i="9"/>
  <c r="S259" i="9" s="1"/>
  <c r="U259" i="9" s="1"/>
  <c r="G259" i="9"/>
  <c r="AL256" i="9"/>
  <c r="P249" i="9"/>
  <c r="G249" i="9"/>
  <c r="Z249" i="9"/>
  <c r="AU249" i="9"/>
  <c r="P242" i="9"/>
  <c r="Z242" i="9"/>
  <c r="AU242" i="9"/>
  <c r="G242" i="9"/>
  <c r="P239" i="9"/>
  <c r="AC239" i="9" s="1"/>
  <c r="G239" i="9"/>
  <c r="Z239" i="9"/>
  <c r="AU239" i="9"/>
  <c r="P187" i="9"/>
  <c r="G187" i="9"/>
  <c r="Z187" i="9"/>
  <c r="AU187" i="9"/>
  <c r="Z160" i="9"/>
  <c r="G160" i="9"/>
  <c r="AU160" i="9"/>
  <c r="G253" i="9"/>
  <c r="AS250" i="9"/>
  <c r="AR250" i="9"/>
  <c r="AQ250" i="9" s="1"/>
  <c r="AP250" i="9" s="1"/>
  <c r="AO250" i="9" s="1"/>
  <c r="AN250" i="9" s="1"/>
  <c r="AM250" i="9" s="1"/>
  <c r="AL250" i="9" s="1"/>
  <c r="Z250" i="9"/>
  <c r="Z246" i="9"/>
  <c r="Z241" i="9"/>
  <c r="AU240" i="9"/>
  <c r="G238" i="9"/>
  <c r="Z235" i="9"/>
  <c r="AU234" i="9"/>
  <c r="G232" i="9"/>
  <c r="Z225" i="9"/>
  <c r="AS221" i="9"/>
  <c r="AR221" i="9" s="1"/>
  <c r="Z221" i="9"/>
  <c r="AS217" i="9"/>
  <c r="AR217" i="9"/>
  <c r="AQ217" i="9" s="1"/>
  <c r="AP217" i="9" s="1"/>
  <c r="AO217" i="9" s="1"/>
  <c r="AN217" i="9" s="1"/>
  <c r="AM217" i="9" s="1"/>
  <c r="AL217" i="9" s="1"/>
  <c r="Z217" i="9"/>
  <c r="AS213" i="9"/>
  <c r="AR213" i="9" s="1"/>
  <c r="AQ213" i="9" s="1"/>
  <c r="AP213" i="9" s="1"/>
  <c r="AO213" i="9" s="1"/>
  <c r="AN213" i="9" s="1"/>
  <c r="AM213" i="9" s="1"/>
  <c r="AL213" i="9" s="1"/>
  <c r="Z213" i="9"/>
  <c r="AS209" i="9"/>
  <c r="AR209" i="9" s="1"/>
  <c r="AQ209" i="9" s="1"/>
  <c r="AP209" i="9" s="1"/>
  <c r="AO209" i="9" s="1"/>
  <c r="AN209" i="9" s="1"/>
  <c r="AM209" i="9" s="1"/>
  <c r="AL209" i="9" s="1"/>
  <c r="AJ209" i="9" s="1"/>
  <c r="Z209" i="9"/>
  <c r="G207" i="9"/>
  <c r="AU203" i="9"/>
  <c r="G201" i="9"/>
  <c r="AU196" i="9"/>
  <c r="G194" i="9"/>
  <c r="Z190" i="9"/>
  <c r="AU188" i="9"/>
  <c r="G186" i="9"/>
  <c r="AS182" i="9"/>
  <c r="AR182" i="9" s="1"/>
  <c r="AU178" i="9"/>
  <c r="Z178" i="9"/>
  <c r="AU176" i="9"/>
  <c r="Z176" i="9"/>
  <c r="G174" i="9"/>
  <c r="Z168" i="9"/>
  <c r="G165" i="9"/>
  <c r="AU163" i="9"/>
  <c r="G163" i="9"/>
  <c r="Z162" i="9"/>
  <c r="G161" i="9"/>
  <c r="AU154" i="9"/>
  <c r="P143" i="9"/>
  <c r="V143" i="9" s="1"/>
  <c r="AU143" i="9"/>
  <c r="G138" i="9"/>
  <c r="G134" i="9"/>
  <c r="G130" i="9"/>
  <c r="P112" i="9"/>
  <c r="Z112" i="9"/>
  <c r="AU112" i="9"/>
  <c r="G112" i="9"/>
  <c r="I103" i="9"/>
  <c r="G94" i="9"/>
  <c r="Z94" i="9"/>
  <c r="AU94" i="9"/>
  <c r="I87" i="9"/>
  <c r="P171" i="9"/>
  <c r="S171" i="9" s="1"/>
  <c r="U171" i="9" s="1"/>
  <c r="Z171" i="9"/>
  <c r="G171" i="9"/>
  <c r="AT156" i="9"/>
  <c r="I156" i="9"/>
  <c r="Z145" i="9"/>
  <c r="G145" i="9"/>
  <c r="AT136" i="9"/>
  <c r="AS136" i="9" s="1"/>
  <c r="AR136" i="9" s="1"/>
  <c r="AQ136" i="9"/>
  <c r="AP136" i="9" s="1"/>
  <c r="AO136" i="9" s="1"/>
  <c r="AN136" i="9" s="1"/>
  <c r="AM136" i="9" s="1"/>
  <c r="AL136" i="9" s="1"/>
  <c r="AT132" i="9"/>
  <c r="AS132" i="9"/>
  <c r="AR132" i="9"/>
  <c r="AQ132" i="9" s="1"/>
  <c r="AP132" i="9" s="1"/>
  <c r="AO132" i="9" s="1"/>
  <c r="AN132" i="9" s="1"/>
  <c r="AM132" i="9" s="1"/>
  <c r="AL132" i="9" s="1"/>
  <c r="G124" i="9"/>
  <c r="AU124" i="9"/>
  <c r="AT122" i="9"/>
  <c r="AS122" i="9" s="1"/>
  <c r="AR122" i="9" s="1"/>
  <c r="AQ122" i="9" s="1"/>
  <c r="AP122" i="9" s="1"/>
  <c r="AO122" i="9" s="1"/>
  <c r="AN122" i="9" s="1"/>
  <c r="AM122" i="9" s="1"/>
  <c r="AL122" i="9" s="1"/>
  <c r="AK122" i="9" s="1"/>
  <c r="P116" i="9"/>
  <c r="G116" i="9"/>
  <c r="Z116" i="9"/>
  <c r="AU116" i="9"/>
  <c r="P114" i="9"/>
  <c r="G114" i="9"/>
  <c r="Z114" i="9"/>
  <c r="AU114" i="9"/>
  <c r="I107" i="9"/>
  <c r="AU96" i="9"/>
  <c r="G96" i="9"/>
  <c r="Z96" i="9"/>
  <c r="AT89" i="9"/>
  <c r="AR89" i="9"/>
  <c r="AQ89" i="9"/>
  <c r="AP89" i="9" s="1"/>
  <c r="AO89" i="9" s="1"/>
  <c r="AN89" i="9" s="1"/>
  <c r="AM89" i="9" s="1"/>
  <c r="AL89" i="9" s="1"/>
  <c r="AS89" i="9"/>
  <c r="P80" i="9"/>
  <c r="S80" i="9" s="1"/>
  <c r="U80" i="9" s="1"/>
  <c r="AU80" i="9"/>
  <c r="G80" i="9"/>
  <c r="Z80" i="9"/>
  <c r="P72" i="9"/>
  <c r="G72" i="9"/>
  <c r="Z72" i="9"/>
  <c r="AU72" i="9"/>
  <c r="AU253" i="9"/>
  <c r="G243" i="9"/>
  <c r="AU238" i="9"/>
  <c r="G237" i="9"/>
  <c r="Z234" i="9"/>
  <c r="AU232" i="9"/>
  <c r="G231" i="9"/>
  <c r="AT228" i="9"/>
  <c r="AS228" i="9" s="1"/>
  <c r="AR228" i="9" s="1"/>
  <c r="G227" i="9"/>
  <c r="AQ221" i="9"/>
  <c r="AP221" i="9" s="1"/>
  <c r="AO221" i="9" s="1"/>
  <c r="AN221" i="9" s="1"/>
  <c r="AM221" i="9" s="1"/>
  <c r="AL221" i="9" s="1"/>
  <c r="AU207" i="9"/>
  <c r="G206" i="9"/>
  <c r="AU201" i="9"/>
  <c r="G199" i="9"/>
  <c r="AU194" i="9"/>
  <c r="G192" i="9"/>
  <c r="AU186" i="9"/>
  <c r="G184" i="9"/>
  <c r="AQ182" i="9"/>
  <c r="AP182" i="9" s="1"/>
  <c r="AO182" i="9" s="1"/>
  <c r="AN182" i="9" s="1"/>
  <c r="AM182" i="9" s="1"/>
  <c r="AL182" i="9" s="1"/>
  <c r="G182" i="9"/>
  <c r="AU179" i="9"/>
  <c r="Z179" i="9"/>
  <c r="Z172" i="9"/>
  <c r="AS156" i="9"/>
  <c r="AR156" i="9" s="1"/>
  <c r="AQ156" i="9" s="1"/>
  <c r="AP156" i="9" s="1"/>
  <c r="AO156" i="9" s="1"/>
  <c r="AN156" i="9" s="1"/>
  <c r="AM156" i="9" s="1"/>
  <c r="AL156" i="9" s="1"/>
  <c r="AT149" i="9"/>
  <c r="AS149" i="9" s="1"/>
  <c r="AR149" i="9" s="1"/>
  <c r="AQ149" i="9" s="1"/>
  <c r="AP149" i="9"/>
  <c r="AO149" i="9" s="1"/>
  <c r="AN149" i="9" s="1"/>
  <c r="AM149" i="9" s="1"/>
  <c r="AL149" i="9" s="1"/>
  <c r="P147" i="9"/>
  <c r="S147" i="9" s="1"/>
  <c r="U147" i="9" s="1"/>
  <c r="AU147" i="9"/>
  <c r="Z140" i="9"/>
  <c r="Z136" i="9"/>
  <c r="Z132" i="9"/>
  <c r="P118" i="9"/>
  <c r="AU118" i="9"/>
  <c r="G118" i="9"/>
  <c r="Z118" i="9"/>
  <c r="AT109" i="9"/>
  <c r="AS109" i="9" s="1"/>
  <c r="AR109" i="9" s="1"/>
  <c r="AQ109" i="9" s="1"/>
  <c r="AP109" i="9" s="1"/>
  <c r="AO109" i="9" s="1"/>
  <c r="AN109" i="9" s="1"/>
  <c r="AM109" i="9" s="1"/>
  <c r="AL109" i="9" s="1"/>
  <c r="Z98" i="9"/>
  <c r="AU98" i="9"/>
  <c r="G98" i="9"/>
  <c r="P82" i="9"/>
  <c r="Z82" i="9"/>
  <c r="AU82" i="9"/>
  <c r="G82" i="9"/>
  <c r="G77" i="9"/>
  <c r="AU77" i="9"/>
  <c r="Z77" i="9"/>
  <c r="P175" i="9"/>
  <c r="S175" i="9" s="1"/>
  <c r="U175" i="9" s="1"/>
  <c r="G175" i="9"/>
  <c r="G149" i="9"/>
  <c r="Z149" i="9"/>
  <c r="AC147" i="9"/>
  <c r="P139" i="9"/>
  <c r="G139" i="9"/>
  <c r="Z139" i="9"/>
  <c r="AU139" i="9"/>
  <c r="Z135" i="9"/>
  <c r="AU135" i="9"/>
  <c r="G135" i="9"/>
  <c r="P131" i="9"/>
  <c r="G131" i="9"/>
  <c r="Z131" i="9"/>
  <c r="AU131" i="9"/>
  <c r="Z120" i="9"/>
  <c r="AU120" i="9"/>
  <c r="G120" i="9"/>
  <c r="Z100" i="9"/>
  <c r="AU100" i="9"/>
  <c r="G100" i="9"/>
  <c r="P84" i="9"/>
  <c r="Z84" i="9"/>
  <c r="AU84" i="9"/>
  <c r="G84" i="9"/>
  <c r="AR75" i="9"/>
  <c r="AQ75" i="9" s="1"/>
  <c r="AP75" i="9" s="1"/>
  <c r="AO75" i="9" s="1"/>
  <c r="AN75" i="9" s="1"/>
  <c r="AM75" i="9" s="1"/>
  <c r="AL75" i="9" s="1"/>
  <c r="AT75" i="9"/>
  <c r="AS75" i="9" s="1"/>
  <c r="Z70" i="9"/>
  <c r="G70" i="9"/>
  <c r="AU70" i="9"/>
  <c r="J68" i="9"/>
  <c r="P62" i="9"/>
  <c r="S62" i="9" s="1"/>
  <c r="U62" i="9" s="1"/>
  <c r="G62" i="9"/>
  <c r="AU62" i="9"/>
  <c r="Z62" i="9"/>
  <c r="Z253" i="9"/>
  <c r="AU243" i="9"/>
  <c r="Z238" i="9"/>
  <c r="AT237" i="9"/>
  <c r="AS237" i="9" s="1"/>
  <c r="AR237" i="9" s="1"/>
  <c r="AQ237" i="9" s="1"/>
  <c r="AP237" i="9" s="1"/>
  <c r="AO237" i="9" s="1"/>
  <c r="AN237" i="9" s="1"/>
  <c r="AM237" i="9" s="1"/>
  <c r="AL237" i="9" s="1"/>
  <c r="G230" i="9"/>
  <c r="AQ228" i="9"/>
  <c r="AP228" i="9" s="1"/>
  <c r="AO228" i="9" s="1"/>
  <c r="AN228" i="9" s="1"/>
  <c r="AM228" i="9" s="1"/>
  <c r="AL228" i="9" s="1"/>
  <c r="AT227" i="9"/>
  <c r="Z207" i="9"/>
  <c r="G205" i="9"/>
  <c r="AU199" i="9"/>
  <c r="G198" i="9"/>
  <c r="Z194" i="9"/>
  <c r="AU192" i="9"/>
  <c r="G190" i="9"/>
  <c r="Z186" i="9"/>
  <c r="AU184" i="9"/>
  <c r="AS172" i="9"/>
  <c r="AR172" i="9" s="1"/>
  <c r="AQ172" i="9" s="1"/>
  <c r="AP172" i="9" s="1"/>
  <c r="AO172" i="9" s="1"/>
  <c r="AN172" i="9" s="1"/>
  <c r="AM172" i="9" s="1"/>
  <c r="AL172" i="9" s="1"/>
  <c r="AS168" i="9"/>
  <c r="AR168" i="9" s="1"/>
  <c r="AQ168" i="9" s="1"/>
  <c r="AP168" i="9" s="1"/>
  <c r="AO168" i="9" s="1"/>
  <c r="AN168" i="9" s="1"/>
  <c r="AM168" i="9" s="1"/>
  <c r="AL168" i="9" s="1"/>
  <c r="AJ168" i="9" s="1"/>
  <c r="Z165" i="9"/>
  <c r="AU146" i="9"/>
  <c r="G140" i="9"/>
  <c r="G136" i="9"/>
  <c r="P122" i="9"/>
  <c r="S122" i="9" s="1"/>
  <c r="U122" i="9" s="1"/>
  <c r="Z122" i="9"/>
  <c r="G122" i="9"/>
  <c r="G102" i="9"/>
  <c r="Z102" i="9"/>
  <c r="AU102" i="9"/>
  <c r="I95" i="9"/>
  <c r="P86" i="9"/>
  <c r="G86" i="9"/>
  <c r="Z86" i="9"/>
  <c r="AU86" i="9"/>
  <c r="G79" i="9"/>
  <c r="Z79" i="9"/>
  <c r="AU79" i="9"/>
  <c r="BI61" i="9"/>
  <c r="BH61" i="9"/>
  <c r="Z237" i="9"/>
  <c r="Z231" i="9"/>
  <c r="AS227" i="9"/>
  <c r="AR227" i="9" s="1"/>
  <c r="Z227" i="9"/>
  <c r="I179" i="9"/>
  <c r="AU174" i="9"/>
  <c r="P166" i="9"/>
  <c r="S166" i="9" s="1"/>
  <c r="U166" i="9" s="1"/>
  <c r="G166" i="9"/>
  <c r="Z163" i="9"/>
  <c r="P162" i="9"/>
  <c r="V162" i="9" s="1"/>
  <c r="AU162" i="9"/>
  <c r="Z161" i="9"/>
  <c r="Z153" i="9"/>
  <c r="G153" i="9"/>
  <c r="AU138" i="9"/>
  <c r="AU134" i="9"/>
  <c r="AU130" i="9"/>
  <c r="Z129" i="9"/>
  <c r="AU129" i="9"/>
  <c r="G129" i="9"/>
  <c r="I117" i="9"/>
  <c r="P106" i="9"/>
  <c r="G106" i="9"/>
  <c r="Z106" i="9"/>
  <c r="AU106" i="9"/>
  <c r="P104" i="9"/>
  <c r="R104" i="9"/>
  <c r="Z104" i="9"/>
  <c r="AU104" i="9"/>
  <c r="AT97" i="9"/>
  <c r="AS97" i="9" s="1"/>
  <c r="AR97" i="9" s="1"/>
  <c r="AQ97" i="9" s="1"/>
  <c r="AP97" i="9" s="1"/>
  <c r="AO97" i="9" s="1"/>
  <c r="AN97" i="9" s="1"/>
  <c r="AM97" i="9" s="1"/>
  <c r="AL97" i="9" s="1"/>
  <c r="P88" i="9"/>
  <c r="AU88" i="9"/>
  <c r="G88" i="9"/>
  <c r="Z88" i="9"/>
  <c r="AT81" i="9"/>
  <c r="AS81" i="9" s="1"/>
  <c r="AR81" i="9" s="1"/>
  <c r="AQ81" i="9"/>
  <c r="AP81" i="9" s="1"/>
  <c r="AO81" i="9" s="1"/>
  <c r="AN81" i="9" s="1"/>
  <c r="AM81" i="9" s="1"/>
  <c r="AL81" i="9" s="1"/>
  <c r="AJ81" i="9" s="1"/>
  <c r="Z243" i="9"/>
  <c r="AT230" i="9"/>
  <c r="AS230" i="9" s="1"/>
  <c r="AR230" i="9" s="1"/>
  <c r="AQ230" i="9" s="1"/>
  <c r="AP230" i="9" s="1"/>
  <c r="AO230" i="9" s="1"/>
  <c r="AN230" i="9" s="1"/>
  <c r="AM230" i="9" s="1"/>
  <c r="AL230" i="9" s="1"/>
  <c r="AJ230" i="9" s="1"/>
  <c r="AQ227" i="9"/>
  <c r="AP227" i="9" s="1"/>
  <c r="AO227" i="9" s="1"/>
  <c r="AN227" i="9" s="1"/>
  <c r="AM227" i="9" s="1"/>
  <c r="AL227" i="9" s="1"/>
  <c r="AI227" i="9" s="1"/>
  <c r="AT205" i="9"/>
  <c r="AS205" i="9" s="1"/>
  <c r="AR205" i="9" s="1"/>
  <c r="AQ205" i="9" s="1"/>
  <c r="AP205" i="9" s="1"/>
  <c r="AO205" i="9" s="1"/>
  <c r="AN205" i="9" s="1"/>
  <c r="AM205" i="9" s="1"/>
  <c r="AL205" i="9" s="1"/>
  <c r="AT198" i="9"/>
  <c r="AS198" i="9" s="1"/>
  <c r="AR198" i="9" s="1"/>
  <c r="AQ198" i="9" s="1"/>
  <c r="AP198" i="9" s="1"/>
  <c r="AO198" i="9" s="1"/>
  <c r="AN198" i="9" s="1"/>
  <c r="AM198" i="9" s="1"/>
  <c r="AL198" i="9" s="1"/>
  <c r="Z184" i="9"/>
  <c r="AU175" i="9"/>
  <c r="AT157" i="9"/>
  <c r="AS157" i="9" s="1"/>
  <c r="AR157" i="9"/>
  <c r="AQ157" i="9" s="1"/>
  <c r="AP157" i="9" s="1"/>
  <c r="AO157" i="9" s="1"/>
  <c r="AN157" i="9" s="1"/>
  <c r="AM157" i="9" s="1"/>
  <c r="AL157" i="9" s="1"/>
  <c r="AI157" i="9" s="1"/>
  <c r="Z156" i="9"/>
  <c r="Z154" i="9"/>
  <c r="V147" i="9"/>
  <c r="AT141" i="9"/>
  <c r="AS141" i="9" s="1"/>
  <c r="AR141" i="9" s="1"/>
  <c r="AQ141" i="9" s="1"/>
  <c r="AP141" i="9" s="1"/>
  <c r="AO141" i="9" s="1"/>
  <c r="AN141" i="9" s="1"/>
  <c r="AM141" i="9" s="1"/>
  <c r="AL141" i="9" s="1"/>
  <c r="AI141" i="9" s="1"/>
  <c r="Z138" i="9"/>
  <c r="I126" i="9"/>
  <c r="AT119" i="9"/>
  <c r="AS119" i="9" s="1"/>
  <c r="AR119" i="9" s="1"/>
  <c r="AQ119" i="9" s="1"/>
  <c r="AP119" i="9" s="1"/>
  <c r="AO119" i="9" s="1"/>
  <c r="AN119" i="9" s="1"/>
  <c r="AM119" i="9" s="1"/>
  <c r="AL119" i="9" s="1"/>
  <c r="P108" i="9"/>
  <c r="AU108" i="9"/>
  <c r="G108" i="9"/>
  <c r="Z108" i="9"/>
  <c r="Z90" i="9"/>
  <c r="AU90" i="9"/>
  <c r="G90" i="9"/>
  <c r="G64" i="9"/>
  <c r="AU64" i="9"/>
  <c r="Z64" i="9"/>
  <c r="Z230" i="9"/>
  <c r="AU204" i="9"/>
  <c r="Z198" i="9"/>
  <c r="Z175" i="9"/>
  <c r="AU171" i="9"/>
  <c r="G157" i="9"/>
  <c r="Z157" i="9"/>
  <c r="AU145" i="9"/>
  <c r="G141" i="9"/>
  <c r="Z141" i="9"/>
  <c r="Z137" i="9"/>
  <c r="AU137" i="9"/>
  <c r="G137" i="9"/>
  <c r="AU133" i="9"/>
  <c r="G133" i="9"/>
  <c r="Z133" i="9"/>
  <c r="AU127" i="9"/>
  <c r="G127" i="9"/>
  <c r="Z127" i="9"/>
  <c r="P126" i="9"/>
  <c r="AU126" i="9"/>
  <c r="Z126" i="9"/>
  <c r="Z124" i="9"/>
  <c r="P110" i="9"/>
  <c r="S110" i="9" s="1"/>
  <c r="U110" i="9" s="1"/>
  <c r="Z110" i="9"/>
  <c r="AU110" i="9"/>
  <c r="G110" i="9"/>
  <c r="P92" i="9"/>
  <c r="Z92" i="9"/>
  <c r="AU92" i="9"/>
  <c r="G92" i="9"/>
  <c r="P78" i="9"/>
  <c r="Z78" i="9"/>
  <c r="AU78" i="9"/>
  <c r="G78" i="9"/>
  <c r="AU125" i="9"/>
  <c r="G123" i="9"/>
  <c r="Z119" i="9"/>
  <c r="AU117" i="9"/>
  <c r="G113" i="9"/>
  <c r="Z109" i="9"/>
  <c r="AU107" i="9"/>
  <c r="AU103" i="9"/>
  <c r="G101" i="9"/>
  <c r="Z97" i="9"/>
  <c r="AU95" i="9"/>
  <c r="G93" i="9"/>
  <c r="Z89" i="9"/>
  <c r="AU87" i="9"/>
  <c r="G85" i="9"/>
  <c r="Z81" i="9"/>
  <c r="G69" i="9"/>
  <c r="Z68" i="9"/>
  <c r="AT67" i="9"/>
  <c r="AS67" i="9" s="1"/>
  <c r="AR67" i="9" s="1"/>
  <c r="AQ67" i="9" s="1"/>
  <c r="AP67" i="9" s="1"/>
  <c r="AO67" i="9" s="1"/>
  <c r="AN67" i="9" s="1"/>
  <c r="AM67" i="9" s="1"/>
  <c r="AL67" i="9" s="1"/>
  <c r="AU65" i="9"/>
  <c r="BK62" i="9"/>
  <c r="BI60" i="9"/>
  <c r="BH60" i="9"/>
  <c r="BG60" i="9"/>
  <c r="BF60" i="9"/>
  <c r="BE60" i="9"/>
  <c r="BD60" i="9"/>
  <c r="BC60" i="9"/>
  <c r="BJ59" i="9"/>
  <c r="BI59" i="9"/>
  <c r="BH59" i="9"/>
  <c r="BG59" i="9"/>
  <c r="BF59" i="9"/>
  <c r="BE59" i="9"/>
  <c r="BD59" i="9"/>
  <c r="BC59" i="9"/>
  <c r="BI58" i="9"/>
  <c r="BH58" i="9"/>
  <c r="BG58" i="9"/>
  <c r="BF58" i="9"/>
  <c r="BE58" i="9"/>
  <c r="BD58" i="9"/>
  <c r="BC58" i="9"/>
  <c r="BJ56" i="9"/>
  <c r="BJ55" i="9"/>
  <c r="BI55" i="9"/>
  <c r="BH55" i="9"/>
  <c r="BG55" i="9"/>
  <c r="BF55" i="9"/>
  <c r="BE55" i="9"/>
  <c r="BD55" i="9"/>
  <c r="BC55" i="9"/>
  <c r="BJ54" i="9"/>
  <c r="BJ53" i="9"/>
  <c r="BI53" i="9"/>
  <c r="BH53" i="9"/>
  <c r="BG53" i="9"/>
  <c r="BF53" i="9"/>
  <c r="BE53" i="9"/>
  <c r="BD53" i="9"/>
  <c r="BC53" i="9"/>
  <c r="BJ52" i="9"/>
  <c r="BJ51" i="9"/>
  <c r="BI51" i="9"/>
  <c r="BH51" i="9"/>
  <c r="BG51" i="9"/>
  <c r="BF51" i="9"/>
  <c r="BE51" i="9"/>
  <c r="BD51" i="9"/>
  <c r="BC51" i="9"/>
  <c r="BJ50" i="9"/>
  <c r="BJ49" i="9"/>
  <c r="BI49" i="9"/>
  <c r="BH49" i="9"/>
  <c r="BG49" i="9"/>
  <c r="BF49" i="9"/>
  <c r="BE49" i="9"/>
  <c r="BD49" i="9"/>
  <c r="BC49" i="9"/>
  <c r="AT49" i="9"/>
  <c r="AS49" i="9" s="1"/>
  <c r="AR49" i="9" s="1"/>
  <c r="AQ49" i="9" s="1"/>
  <c r="AP49" i="9" s="1"/>
  <c r="AO49" i="9" s="1"/>
  <c r="AN49" i="9" s="1"/>
  <c r="AM49" i="9" s="1"/>
  <c r="AL49" i="9" s="1"/>
  <c r="G45" i="9"/>
  <c r="Z45" i="9"/>
  <c r="G43" i="9"/>
  <c r="Z43" i="9"/>
  <c r="AU43" i="9"/>
  <c r="BF33" i="9"/>
  <c r="BE33" i="9"/>
  <c r="BD33" i="9"/>
  <c r="BC33" i="9"/>
  <c r="Z30" i="9"/>
  <c r="AU30" i="9"/>
  <c r="G30" i="9"/>
  <c r="P74" i="9"/>
  <c r="AU74" i="9"/>
  <c r="P67" i="9"/>
  <c r="G67" i="9"/>
  <c r="Z66" i="9"/>
  <c r="Z60" i="9"/>
  <c r="Z59" i="9"/>
  <c r="Z49" i="9"/>
  <c r="P46" i="9"/>
  <c r="Z46" i="9"/>
  <c r="AU46" i="9"/>
  <c r="G46" i="9"/>
  <c r="Z37" i="9"/>
  <c r="G37" i="9"/>
  <c r="I23" i="9"/>
  <c r="Z125" i="9"/>
  <c r="AU123" i="9"/>
  <c r="G121" i="9"/>
  <c r="Z117" i="9"/>
  <c r="AU115" i="9"/>
  <c r="AU113" i="9"/>
  <c r="G111" i="9"/>
  <c r="Z107" i="9"/>
  <c r="AU105" i="9"/>
  <c r="Z103" i="9"/>
  <c r="AU101" i="9"/>
  <c r="G99" i="9"/>
  <c r="Z95" i="9"/>
  <c r="AU93" i="9"/>
  <c r="G91" i="9"/>
  <c r="Z87" i="9"/>
  <c r="AU85" i="9"/>
  <c r="G83" i="9"/>
  <c r="AU73" i="9"/>
  <c r="G65" i="9"/>
  <c r="AT63" i="9"/>
  <c r="AS63" i="9"/>
  <c r="AR63" i="9" s="1"/>
  <c r="AQ63" i="9" s="1"/>
  <c r="AP63" i="9" s="1"/>
  <c r="AO63" i="9" s="1"/>
  <c r="AN63" i="9" s="1"/>
  <c r="AM63" i="9" s="1"/>
  <c r="AL63" i="9" s="1"/>
  <c r="AU61" i="9"/>
  <c r="AT58" i="9"/>
  <c r="AT57" i="9"/>
  <c r="AS57" i="9" s="1"/>
  <c r="AR57" i="9" s="1"/>
  <c r="AQ57" i="9" s="1"/>
  <c r="AP57" i="9" s="1"/>
  <c r="AO57" i="9" s="1"/>
  <c r="AN57" i="9" s="1"/>
  <c r="AM57" i="9" s="1"/>
  <c r="AL57" i="9" s="1"/>
  <c r="BG56" i="9"/>
  <c r="BF56" i="9"/>
  <c r="BE56" i="9"/>
  <c r="BD56" i="9"/>
  <c r="BC56" i="9"/>
  <c r="BG54" i="9"/>
  <c r="BF54" i="9"/>
  <c r="BE54" i="9"/>
  <c r="BD54" i="9"/>
  <c r="BC54" i="9"/>
  <c r="BG52" i="9"/>
  <c r="BF52" i="9"/>
  <c r="BE52" i="9"/>
  <c r="BD52" i="9"/>
  <c r="BC52" i="9"/>
  <c r="BG50" i="9"/>
  <c r="BF50" i="9"/>
  <c r="BE50" i="9"/>
  <c r="BD50" i="9"/>
  <c r="BC50" i="9"/>
  <c r="R32" i="9"/>
  <c r="Z31" i="9"/>
  <c r="AU31" i="9"/>
  <c r="Z24" i="9"/>
  <c r="AU24" i="9"/>
  <c r="G24" i="9"/>
  <c r="BK14" i="9"/>
  <c r="BJ14" i="9"/>
  <c r="BI14" i="9"/>
  <c r="BH14" i="9"/>
  <c r="BG14" i="9"/>
  <c r="BF14" i="9"/>
  <c r="BE14" i="9"/>
  <c r="BD14" i="9"/>
  <c r="BC14" i="9"/>
  <c r="P75" i="9"/>
  <c r="G75" i="9"/>
  <c r="AU68" i="9"/>
  <c r="AU59" i="9"/>
  <c r="AS58" i="9"/>
  <c r="AR58" i="9"/>
  <c r="AQ58" i="9" s="1"/>
  <c r="AP58" i="9" s="1"/>
  <c r="AO58" i="9" s="1"/>
  <c r="AN58" i="9" s="1"/>
  <c r="AM58" i="9" s="1"/>
  <c r="AL58" i="9" s="1"/>
  <c r="AU47" i="9"/>
  <c r="G47" i="9"/>
  <c r="D16" i="9"/>
  <c r="D19" i="9" s="1"/>
  <c r="Z21" i="9"/>
  <c r="G21" i="9"/>
  <c r="Z123" i="9"/>
  <c r="AU121" i="9"/>
  <c r="G119" i="9"/>
  <c r="AU111" i="9"/>
  <c r="G109" i="9"/>
  <c r="AU99" i="9"/>
  <c r="G97" i="9"/>
  <c r="AU91" i="9"/>
  <c r="G89" i="9"/>
  <c r="AU83" i="9"/>
  <c r="G81" i="9"/>
  <c r="G73" i="9"/>
  <c r="AT66" i="9"/>
  <c r="G61" i="9"/>
  <c r="AT60" i="9"/>
  <c r="AS60" i="9"/>
  <c r="AR60" i="9"/>
  <c r="AQ60" i="9" s="1"/>
  <c r="AP60" i="9" s="1"/>
  <c r="AO60" i="9" s="1"/>
  <c r="AN60" i="9" s="1"/>
  <c r="AM60" i="9" s="1"/>
  <c r="AL60" i="9" s="1"/>
  <c r="G59" i="9"/>
  <c r="P54" i="9"/>
  <c r="V54" i="9" s="1"/>
  <c r="AU54" i="9"/>
  <c r="P52" i="9"/>
  <c r="AU52" i="9"/>
  <c r="P50" i="9"/>
  <c r="AU50" i="9"/>
  <c r="G49" i="9"/>
  <c r="BK46" i="9"/>
  <c r="BJ46" i="9"/>
  <c r="BI46" i="9"/>
  <c r="BH46" i="9"/>
  <c r="BG46" i="9"/>
  <c r="BF46" i="9"/>
  <c r="BE46" i="9"/>
  <c r="BD46" i="9"/>
  <c r="BC46" i="9"/>
  <c r="Z32" i="9"/>
  <c r="AU32" i="9"/>
  <c r="G32" i="9"/>
  <c r="Z28" i="9"/>
  <c r="AU28" i="9"/>
  <c r="G28" i="9"/>
  <c r="Z25" i="9"/>
  <c r="G25" i="9"/>
  <c r="AS66" i="9"/>
  <c r="AR66" i="9" s="1"/>
  <c r="AQ66" i="9" s="1"/>
  <c r="AP66" i="9" s="1"/>
  <c r="AO66" i="9" s="1"/>
  <c r="AN66" i="9" s="1"/>
  <c r="AM66" i="9" s="1"/>
  <c r="AL66" i="9" s="1"/>
  <c r="Z99" i="9"/>
  <c r="Z91" i="9"/>
  <c r="P76" i="9"/>
  <c r="AU76" i="9"/>
  <c r="AT69" i="9"/>
  <c r="AS69" i="9" s="1"/>
  <c r="AR69" i="9" s="1"/>
  <c r="AQ69" i="9" s="1"/>
  <c r="AP69" i="9" s="1"/>
  <c r="AO69" i="9" s="1"/>
  <c r="AN69" i="9" s="1"/>
  <c r="AM69" i="9" s="1"/>
  <c r="AL69" i="9" s="1"/>
  <c r="G66" i="9"/>
  <c r="BG61" i="9"/>
  <c r="BF61" i="9"/>
  <c r="BE61" i="9"/>
  <c r="BD61" i="9"/>
  <c r="BC61" i="9"/>
  <c r="BK61" i="9"/>
  <c r="BJ61" i="9"/>
  <c r="G60" i="9"/>
  <c r="BJ58" i="9"/>
  <c r="BH57" i="9"/>
  <c r="BG57" i="9"/>
  <c r="BF57" i="9"/>
  <c r="BE57" i="9"/>
  <c r="BD57" i="9"/>
  <c r="BC57" i="9"/>
  <c r="BI56" i="9"/>
  <c r="BH56" i="9"/>
  <c r="BI54" i="9"/>
  <c r="BH54" i="9"/>
  <c r="BI52" i="9"/>
  <c r="BH52" i="9"/>
  <c r="BI50" i="9"/>
  <c r="BH50" i="9"/>
  <c r="P42" i="9"/>
  <c r="Z42" i="9"/>
  <c r="AU42" i="9"/>
  <c r="G42" i="9"/>
  <c r="P40" i="9"/>
  <c r="R40" i="9"/>
  <c r="Z40" i="9"/>
  <c r="AU40" i="9"/>
  <c r="G33" i="9"/>
  <c r="Z33" i="9"/>
  <c r="R29" i="9"/>
  <c r="Z29" i="9"/>
  <c r="AU29" i="9"/>
  <c r="Z75" i="9"/>
  <c r="BJ62" i="9"/>
  <c r="BI62" i="9"/>
  <c r="BH62" i="9"/>
  <c r="BG62" i="9"/>
  <c r="BF62" i="9"/>
  <c r="BE62" i="9"/>
  <c r="BD62" i="9"/>
  <c r="BC62" i="9"/>
  <c r="AT45" i="9"/>
  <c r="AS45" i="9" s="1"/>
  <c r="AR45" i="9" s="1"/>
  <c r="AQ45" i="9" s="1"/>
  <c r="AP45" i="9" s="1"/>
  <c r="AO45" i="9" s="1"/>
  <c r="AN45" i="9" s="1"/>
  <c r="AM45" i="9" s="1"/>
  <c r="AL45" i="9" s="1"/>
  <c r="AJ45" i="9" s="1"/>
  <c r="BH40" i="9"/>
  <c r="BG40" i="9"/>
  <c r="BF40" i="9"/>
  <c r="BE40" i="9"/>
  <c r="BD40" i="9"/>
  <c r="BC40" i="9"/>
  <c r="BH38" i="9"/>
  <c r="BG38" i="9"/>
  <c r="BF38" i="9"/>
  <c r="BE38" i="9"/>
  <c r="BD38" i="9"/>
  <c r="BC38" i="9"/>
  <c r="Z36" i="9"/>
  <c r="AU36" i="9"/>
  <c r="G36" i="9"/>
  <c r="BI48" i="9"/>
  <c r="BI47" i="9"/>
  <c r="BK45" i="9"/>
  <c r="BG41" i="9"/>
  <c r="BF41" i="9"/>
  <c r="BE41" i="9"/>
  <c r="BD41" i="9"/>
  <c r="BC41" i="9"/>
  <c r="BG39" i="9"/>
  <c r="BF39" i="9"/>
  <c r="BE39" i="9"/>
  <c r="BD39" i="9"/>
  <c r="BC39" i="9"/>
  <c r="BI37" i="9"/>
  <c r="BH37" i="9"/>
  <c r="BG37" i="9"/>
  <c r="BF37" i="9"/>
  <c r="BE37" i="9"/>
  <c r="BD37" i="9"/>
  <c r="BC37" i="9"/>
  <c r="BJ36" i="9"/>
  <c r="BI36" i="9"/>
  <c r="BH36" i="9"/>
  <c r="BG36" i="9"/>
  <c r="BF36" i="9"/>
  <c r="BE36" i="9"/>
  <c r="BD36" i="9"/>
  <c r="BC36" i="9"/>
  <c r="BK35" i="9"/>
  <c r="AS35" i="9"/>
  <c r="Z35" i="9"/>
  <c r="BL34" i="9"/>
  <c r="AT34" i="9"/>
  <c r="AU33" i="9"/>
  <c r="BG31" i="9"/>
  <c r="BF31" i="9"/>
  <c r="BE31" i="9"/>
  <c r="BD31" i="9"/>
  <c r="BC31" i="9"/>
  <c r="BG29" i="9"/>
  <c r="BF29" i="9"/>
  <c r="BE29" i="9"/>
  <c r="BD29" i="9"/>
  <c r="BC29" i="9"/>
  <c r="BG27" i="9"/>
  <c r="BF27" i="9"/>
  <c r="BE27" i="9"/>
  <c r="BD27" i="9"/>
  <c r="BC27" i="9"/>
  <c r="BI25" i="9"/>
  <c r="BH25" i="9"/>
  <c r="BG25" i="9"/>
  <c r="BJ24" i="9"/>
  <c r="BK23" i="9"/>
  <c r="BJ23" i="9"/>
  <c r="BI23" i="9"/>
  <c r="Z23" i="9"/>
  <c r="BL22" i="9"/>
  <c r="AU21" i="9"/>
  <c r="BJ18" i="9"/>
  <c r="BL9" i="9"/>
  <c r="BH48" i="9"/>
  <c r="BG48" i="9"/>
  <c r="BF48" i="9"/>
  <c r="BE48" i="9"/>
  <c r="BD48" i="9"/>
  <c r="BC48" i="9"/>
  <c r="BH47" i="9"/>
  <c r="BG47" i="9"/>
  <c r="BF47" i="9"/>
  <c r="BE47" i="9"/>
  <c r="BD47" i="9"/>
  <c r="BC47" i="9"/>
  <c r="BJ45" i="9"/>
  <c r="BI45" i="9"/>
  <c r="Z44" i="9"/>
  <c r="G41" i="9"/>
  <c r="G39" i="9"/>
  <c r="BJ35" i="9"/>
  <c r="BI35" i="9"/>
  <c r="BH35" i="9"/>
  <c r="BG35" i="9"/>
  <c r="BF35" i="9"/>
  <c r="BE35" i="9"/>
  <c r="BD35" i="9"/>
  <c r="BC35" i="9"/>
  <c r="AR35" i="9"/>
  <c r="AQ35" i="9"/>
  <c r="AP35" i="9" s="1"/>
  <c r="AO35" i="9" s="1"/>
  <c r="AN35" i="9" s="1"/>
  <c r="AM35" i="9" s="1"/>
  <c r="AL35" i="9" s="1"/>
  <c r="AS34" i="9"/>
  <c r="AR34" i="9" s="1"/>
  <c r="AQ34" i="9" s="1"/>
  <c r="AP34" i="9" s="1"/>
  <c r="AO34" i="9" s="1"/>
  <c r="AN34" i="9" s="1"/>
  <c r="AM34" i="9" s="1"/>
  <c r="AL34" i="9" s="1"/>
  <c r="G27" i="9"/>
  <c r="BI24" i="9"/>
  <c r="BI18" i="9"/>
  <c r="BL15" i="9"/>
  <c r="S27" i="9"/>
  <c r="U27" i="9" s="1"/>
  <c r="BH24" i="9"/>
  <c r="BG24" i="9"/>
  <c r="BF24" i="9"/>
  <c r="BE24" i="9"/>
  <c r="BD24" i="9"/>
  <c r="BC24" i="9"/>
  <c r="BH18" i="9"/>
  <c r="BH45" i="9"/>
  <c r="BG45" i="9"/>
  <c r="BF45" i="9"/>
  <c r="BE45" i="9"/>
  <c r="BD45" i="9"/>
  <c r="BC45" i="9"/>
  <c r="BJ43" i="9"/>
  <c r="BI43" i="9"/>
  <c r="BH43" i="9"/>
  <c r="BG43" i="9"/>
  <c r="BF43" i="9"/>
  <c r="BE43" i="9"/>
  <c r="BD43" i="9"/>
  <c r="BC43" i="9"/>
  <c r="BK42" i="9"/>
  <c r="AT41" i="9"/>
  <c r="AS41" i="9"/>
  <c r="AR41" i="9" s="1"/>
  <c r="AQ41" i="9" s="1"/>
  <c r="AP41" i="9" s="1"/>
  <c r="AO41" i="9" s="1"/>
  <c r="AN41" i="9" s="1"/>
  <c r="AM41" i="9" s="1"/>
  <c r="AL41" i="9" s="1"/>
  <c r="AK41" i="9" s="1"/>
  <c r="BJ33" i="9"/>
  <c r="BK32" i="9"/>
  <c r="BK30" i="9"/>
  <c r="BK28" i="9"/>
  <c r="AT27" i="9"/>
  <c r="AS27" i="9" s="1"/>
  <c r="AR27" i="9" s="1"/>
  <c r="AQ27" i="9" s="1"/>
  <c r="AP27" i="9" s="1"/>
  <c r="AO27" i="9" s="1"/>
  <c r="AN27" i="9" s="1"/>
  <c r="AM27" i="9" s="1"/>
  <c r="AL27" i="9" s="1"/>
  <c r="AJ27" i="9" s="1"/>
  <c r="BF25" i="9"/>
  <c r="BE25" i="9"/>
  <c r="BD25" i="9"/>
  <c r="BC25" i="9"/>
  <c r="BH23" i="9"/>
  <c r="BJ21" i="9"/>
  <c r="BL20" i="9"/>
  <c r="BL19" i="9"/>
  <c r="BG18" i="9"/>
  <c r="BK17" i="9"/>
  <c r="P148" i="9"/>
  <c r="S148" i="9" s="1"/>
  <c r="U148" i="9" s="1"/>
  <c r="AU48" i="9"/>
  <c r="BJ42" i="9"/>
  <c r="BI42" i="9"/>
  <c r="BH42" i="9"/>
  <c r="BG42" i="9"/>
  <c r="BF42" i="9"/>
  <c r="BE42" i="9"/>
  <c r="BD42" i="9"/>
  <c r="BC42" i="9"/>
  <c r="AT38" i="9"/>
  <c r="AS38" i="9"/>
  <c r="AR38" i="9"/>
  <c r="AQ38" i="9" s="1"/>
  <c r="AP38" i="9" s="1"/>
  <c r="AO38" i="9" s="1"/>
  <c r="AN38" i="9" s="1"/>
  <c r="AM38" i="9" s="1"/>
  <c r="AL38" i="9" s="1"/>
  <c r="AJ38" i="9" s="1"/>
  <c r="AU37" i="9"/>
  <c r="BI33" i="9"/>
  <c r="BJ32" i="9"/>
  <c r="BJ30" i="9"/>
  <c r="BI30" i="9"/>
  <c r="BH30" i="9"/>
  <c r="BG30" i="9"/>
  <c r="BF30" i="9"/>
  <c r="BE30" i="9"/>
  <c r="BD30" i="9"/>
  <c r="BC30" i="9"/>
  <c r="BJ28" i="9"/>
  <c r="BI28" i="9"/>
  <c r="BH28" i="9"/>
  <c r="BG28" i="9"/>
  <c r="BF28" i="9"/>
  <c r="BE28" i="9"/>
  <c r="BD28" i="9"/>
  <c r="BC28" i="9"/>
  <c r="Z27" i="9"/>
  <c r="BL26" i="9"/>
  <c r="AU25" i="9"/>
  <c r="BG23" i="9"/>
  <c r="BF23" i="9"/>
  <c r="BE23" i="9"/>
  <c r="BD23" i="9"/>
  <c r="BC23" i="9"/>
  <c r="BI21" i="9"/>
  <c r="BF18" i="9"/>
  <c r="BE18" i="9"/>
  <c r="BD18" i="9"/>
  <c r="BC18" i="9"/>
  <c r="BJ17" i="9"/>
  <c r="G35" i="9"/>
  <c r="BH33" i="9"/>
  <c r="BG33" i="9"/>
  <c r="BI32" i="9"/>
  <c r="BH32" i="9"/>
  <c r="BG32" i="9"/>
  <c r="BF32" i="9"/>
  <c r="BE32" i="9"/>
  <c r="BD32" i="9"/>
  <c r="BC32" i="9"/>
  <c r="BH21" i="9"/>
  <c r="BG21" i="9"/>
  <c r="BF21" i="9"/>
  <c r="BE21" i="9"/>
  <c r="BD21" i="9"/>
  <c r="BC21" i="9"/>
  <c r="BL11" i="9"/>
  <c r="BL12" i="9"/>
  <c r="BL13" i="9"/>
  <c r="BI17" i="9"/>
  <c r="BH17" i="9"/>
  <c r="BG17" i="9"/>
  <c r="BF17" i="9"/>
  <c r="BE17" i="9"/>
  <c r="BD17" i="9"/>
  <c r="BC17" i="9"/>
  <c r="BL16" i="9"/>
  <c r="P34" i="9"/>
  <c r="P288" i="9"/>
  <c r="P280" i="9"/>
  <c r="S280" i="9" s="1"/>
  <c r="U280" i="9" s="1"/>
  <c r="P272" i="9"/>
  <c r="P264" i="9"/>
  <c r="S264" i="9" s="1"/>
  <c r="U264" i="9" s="1"/>
  <c r="P256" i="9"/>
  <c r="S256" i="9" s="1"/>
  <c r="P248" i="9"/>
  <c r="P240" i="9"/>
  <c r="P232" i="9"/>
  <c r="S232" i="9" s="1"/>
  <c r="U232" i="9" s="1"/>
  <c r="P224" i="9"/>
  <c r="S224" i="9" s="1"/>
  <c r="U224" i="9" s="1"/>
  <c r="P216" i="9"/>
  <c r="S216" i="9" s="1"/>
  <c r="U216" i="9" s="1"/>
  <c r="P208" i="9"/>
  <c r="S208" i="9" s="1"/>
  <c r="U208" i="9" s="1"/>
  <c r="P190" i="9"/>
  <c r="P183" i="9"/>
  <c r="P176" i="9"/>
  <c r="P158" i="9"/>
  <c r="P151" i="9"/>
  <c r="P144" i="9"/>
  <c r="S144" i="9" s="1"/>
  <c r="U144" i="9" s="1"/>
  <c r="P132" i="9"/>
  <c r="S132" i="9" s="1"/>
  <c r="U132" i="9" s="1"/>
  <c r="P128" i="9"/>
  <c r="P115" i="9"/>
  <c r="AC115" i="9" s="1"/>
  <c r="P102" i="9"/>
  <c r="P98" i="9"/>
  <c r="S98" i="9" s="1"/>
  <c r="U98" i="9" s="1"/>
  <c r="P68" i="9"/>
  <c r="S68" i="9" s="1"/>
  <c r="U68" i="9" s="1"/>
  <c r="P64" i="9"/>
  <c r="S64" i="9" s="1"/>
  <c r="U64" i="9" s="1"/>
  <c r="P51" i="9"/>
  <c r="P38" i="9"/>
  <c r="V38" i="9" s="1"/>
  <c r="AY4" i="9"/>
  <c r="P99" i="11"/>
  <c r="Z99" i="11"/>
  <c r="G99" i="11"/>
  <c r="BL2" i="9"/>
  <c r="BL6" i="9"/>
  <c r="BL3" i="9"/>
  <c r="BL7" i="9"/>
  <c r="BL4" i="9"/>
  <c r="BL8" i="9"/>
  <c r="BL5" i="9"/>
  <c r="AY3" i="9"/>
  <c r="Z103" i="11"/>
  <c r="G103" i="11"/>
  <c r="Z55" i="11"/>
  <c r="G55" i="11"/>
  <c r="P58" i="9"/>
  <c r="P28" i="9"/>
  <c r="S28" i="9" s="1"/>
  <c r="U28" i="9" s="1"/>
  <c r="P24" i="9"/>
  <c r="S24" i="9" s="1"/>
  <c r="U24" i="9" s="1"/>
  <c r="P23" i="9"/>
  <c r="AC23" i="9" s="1"/>
  <c r="P31" i="9"/>
  <c r="P39" i="9"/>
  <c r="P47" i="9"/>
  <c r="S47" i="9"/>
  <c r="U47" i="9" s="1"/>
  <c r="P55" i="9"/>
  <c r="P63" i="9"/>
  <c r="P71" i="9"/>
  <c r="P79" i="9"/>
  <c r="S79" i="9" s="1"/>
  <c r="U79" i="9" s="1"/>
  <c r="P87" i="9"/>
  <c r="S87" i="9" s="1"/>
  <c r="U87" i="9" s="1"/>
  <c r="P95" i="9"/>
  <c r="S95" i="9" s="1"/>
  <c r="U95" i="9" s="1"/>
  <c r="P103" i="9"/>
  <c r="P111" i="9"/>
  <c r="P119" i="9"/>
  <c r="S119" i="9" s="1"/>
  <c r="U119" i="9" s="1"/>
  <c r="P127" i="9"/>
  <c r="S127" i="9" s="1"/>
  <c r="U127" i="9" s="1"/>
  <c r="P135" i="9"/>
  <c r="S135" i="9" s="1"/>
  <c r="U135" i="9" s="1"/>
  <c r="P21" i="9"/>
  <c r="S21" i="9" s="1"/>
  <c r="U21" i="9" s="1"/>
  <c r="P29" i="9"/>
  <c r="P37" i="9"/>
  <c r="P45" i="9"/>
  <c r="P53" i="9"/>
  <c r="P61" i="9"/>
  <c r="P69" i="9"/>
  <c r="S69" i="9" s="1"/>
  <c r="U69" i="9" s="1"/>
  <c r="P77" i="9"/>
  <c r="S77" i="9" s="1"/>
  <c r="U77" i="9" s="1"/>
  <c r="P85" i="9"/>
  <c r="V85" i="9" s="1"/>
  <c r="P93" i="9"/>
  <c r="S93" i="9" s="1"/>
  <c r="U93" i="9" s="1"/>
  <c r="P101" i="9"/>
  <c r="S101" i="9" s="1"/>
  <c r="U101" i="9" s="1"/>
  <c r="P109" i="9"/>
  <c r="P117" i="9"/>
  <c r="S117" i="9" s="1"/>
  <c r="U117" i="9" s="1"/>
  <c r="P125" i="9"/>
  <c r="P133" i="9"/>
  <c r="P141" i="9"/>
  <c r="P149" i="9"/>
  <c r="S149" i="9" s="1"/>
  <c r="U149" i="9" s="1"/>
  <c r="P157" i="9"/>
  <c r="S157" i="9" s="1"/>
  <c r="P165" i="9"/>
  <c r="S165" i="9" s="1"/>
  <c r="U165" i="9" s="1"/>
  <c r="P173" i="9"/>
  <c r="S173" i="9" s="1"/>
  <c r="U173" i="9" s="1"/>
  <c r="P181" i="9"/>
  <c r="P189" i="9"/>
  <c r="P197" i="9"/>
  <c r="P205" i="9"/>
  <c r="S205" i="9" s="1"/>
  <c r="U205" i="9" s="1"/>
  <c r="P25" i="9"/>
  <c r="S25" i="9"/>
  <c r="U25" i="9" s="1"/>
  <c r="P33" i="9"/>
  <c r="P41" i="9"/>
  <c r="P49" i="9"/>
  <c r="S49" i="9" s="1"/>
  <c r="U49" i="9" s="1"/>
  <c r="P57" i="9"/>
  <c r="P65" i="9"/>
  <c r="S65" i="9" s="1"/>
  <c r="U65" i="9" s="1"/>
  <c r="P73" i="9"/>
  <c r="S73" i="9" s="1"/>
  <c r="U73" i="9" s="1"/>
  <c r="P81" i="9"/>
  <c r="S81" i="9" s="1"/>
  <c r="U81" i="9" s="1"/>
  <c r="P89" i="9"/>
  <c r="S89" i="9" s="1"/>
  <c r="U89" i="9" s="1"/>
  <c r="P97" i="9"/>
  <c r="S97" i="9" s="1"/>
  <c r="U97" i="9" s="1"/>
  <c r="P105" i="9"/>
  <c r="AC105" i="9" s="1"/>
  <c r="P113" i="9"/>
  <c r="P121" i="9"/>
  <c r="S121" i="9" s="1"/>
  <c r="U121" i="9" s="1"/>
  <c r="P129" i="9"/>
  <c r="S129" i="9" s="1"/>
  <c r="U129" i="9" s="1"/>
  <c r="P137" i="9"/>
  <c r="S137" i="9" s="1"/>
  <c r="U137" i="9" s="1"/>
  <c r="P145" i="9"/>
  <c r="S145" i="9" s="1"/>
  <c r="U145" i="9" s="1"/>
  <c r="P153" i="9"/>
  <c r="S153" i="9" s="1"/>
  <c r="U153" i="9" s="1"/>
  <c r="P161" i="9"/>
  <c r="S161" i="9" s="1"/>
  <c r="U161" i="9" s="1"/>
  <c r="P169" i="9"/>
  <c r="P177" i="9"/>
  <c r="P185" i="9"/>
  <c r="S185" i="9" s="1"/>
  <c r="U185" i="9" s="1"/>
  <c r="P193" i="9"/>
  <c r="S193" i="9"/>
  <c r="U193" i="9" s="1"/>
  <c r="P201" i="9"/>
  <c r="S201" i="9" s="1"/>
  <c r="U201" i="9" s="1"/>
  <c r="AY9" i="9"/>
  <c r="AY10" i="9"/>
  <c r="AY2" i="9"/>
  <c r="P292" i="9"/>
  <c r="S292" i="9" s="1"/>
  <c r="U292" i="9" s="1"/>
  <c r="P284" i="9"/>
  <c r="S284" i="9" s="1"/>
  <c r="U284" i="9" s="1"/>
  <c r="P276" i="9"/>
  <c r="P268" i="9"/>
  <c r="S268" i="9" s="1"/>
  <c r="U268" i="9" s="1"/>
  <c r="P260" i="9"/>
  <c r="P252" i="9"/>
  <c r="P244" i="9"/>
  <c r="S244" i="9" s="1"/>
  <c r="U244" i="9" s="1"/>
  <c r="P236" i="9"/>
  <c r="S236" i="9" s="1"/>
  <c r="U236" i="9" s="1"/>
  <c r="P228" i="9"/>
  <c r="P220" i="9"/>
  <c r="S220" i="9" s="1"/>
  <c r="U220" i="9" s="1"/>
  <c r="P212" i="9"/>
  <c r="S212" i="9" s="1"/>
  <c r="U212" i="9" s="1"/>
  <c r="P206" i="9"/>
  <c r="S206" i="9" s="1"/>
  <c r="U206" i="9" s="1"/>
  <c r="P199" i="9"/>
  <c r="S199" i="9" s="1"/>
  <c r="U199" i="9" s="1"/>
  <c r="P192" i="9"/>
  <c r="S192" i="9" s="1"/>
  <c r="U192" i="9" s="1"/>
  <c r="P174" i="9"/>
  <c r="S174" i="9" s="1"/>
  <c r="U174" i="9" s="1"/>
  <c r="P167" i="9"/>
  <c r="S167" i="9" s="1"/>
  <c r="U167" i="9" s="1"/>
  <c r="P160" i="9"/>
  <c r="S160" i="9" s="1"/>
  <c r="U160" i="9" s="1"/>
  <c r="P142" i="9"/>
  <c r="P134" i="9"/>
  <c r="P130" i="9"/>
  <c r="S130" i="9" s="1"/>
  <c r="U130" i="9" s="1"/>
  <c r="P100" i="9"/>
  <c r="S100" i="9" s="1"/>
  <c r="U100" i="9" s="1"/>
  <c r="P96" i="9"/>
  <c r="S96" i="9" s="1"/>
  <c r="U96" i="9" s="1"/>
  <c r="P83" i="9"/>
  <c r="P70" i="9"/>
  <c r="P66" i="9"/>
  <c r="P36" i="9"/>
  <c r="S36" i="9" s="1"/>
  <c r="U36" i="9" s="1"/>
  <c r="P32" i="9"/>
  <c r="AY8" i="9"/>
  <c r="X6" i="9"/>
  <c r="X9" i="9"/>
  <c r="X3" i="9"/>
  <c r="X7" i="9"/>
  <c r="X4" i="9"/>
  <c r="X5" i="9"/>
  <c r="BL10" i="9"/>
  <c r="Z119" i="11"/>
  <c r="G119" i="11"/>
  <c r="P155" i="9"/>
  <c r="P124" i="9"/>
  <c r="S124" i="9" s="1"/>
  <c r="U124" i="9" s="1"/>
  <c r="P120" i="9"/>
  <c r="S120" i="9" s="1"/>
  <c r="U120" i="9"/>
  <c r="P107" i="9"/>
  <c r="S107" i="9" s="1"/>
  <c r="U107" i="9" s="1"/>
  <c r="P94" i="9"/>
  <c r="S94" i="9" s="1"/>
  <c r="U94" i="9" s="1"/>
  <c r="P90" i="9"/>
  <c r="P60" i="9"/>
  <c r="S60" i="9" s="1"/>
  <c r="U60" i="9" s="1"/>
  <c r="P56" i="9"/>
  <c r="P43" i="9"/>
  <c r="S43" i="9" s="1"/>
  <c r="U43" i="9" s="1"/>
  <c r="P30" i="9"/>
  <c r="S30" i="9" s="1"/>
  <c r="U30" i="9" s="1"/>
  <c r="P26" i="9"/>
  <c r="X10" i="9"/>
  <c r="AB11" i="9"/>
  <c r="AY6" i="9"/>
  <c r="P123" i="11"/>
  <c r="S123" i="11" s="1"/>
  <c r="Z123" i="11"/>
  <c r="G123" i="11"/>
  <c r="G116" i="11"/>
  <c r="Z113" i="11"/>
  <c r="G100" i="11"/>
  <c r="G92" i="11"/>
  <c r="Z89" i="11"/>
  <c r="P82" i="11"/>
  <c r="P39" i="11"/>
  <c r="Z39" i="11"/>
  <c r="G39" i="11"/>
  <c r="R29" i="11"/>
  <c r="Z29" i="11"/>
  <c r="G126" i="11"/>
  <c r="Z116" i="11"/>
  <c r="G110" i="11"/>
  <c r="Z100" i="11"/>
  <c r="Z92" i="11"/>
  <c r="G86" i="11"/>
  <c r="P43" i="11"/>
  <c r="S43" i="11" s="1"/>
  <c r="Z43" i="11"/>
  <c r="G43" i="11"/>
  <c r="Z26" i="11"/>
  <c r="G38" i="11"/>
  <c r="G35" i="11"/>
  <c r="P54" i="11"/>
  <c r="P46" i="11"/>
  <c r="Z46" i="11"/>
  <c r="G46" i="11"/>
  <c r="Z42" i="11"/>
  <c r="G42" i="11"/>
  <c r="Z500" i="11"/>
  <c r="G120" i="11"/>
  <c r="Z101" i="11"/>
  <c r="R96" i="11"/>
  <c r="Z93" i="11"/>
  <c r="Z80" i="11"/>
  <c r="G130" i="11"/>
  <c r="Z120" i="11"/>
  <c r="P106" i="11"/>
  <c r="R106" i="11"/>
  <c r="Z96" i="11"/>
  <c r="G90" i="11"/>
  <c r="Z53" i="11"/>
  <c r="Z49" i="11"/>
  <c r="G26" i="11"/>
  <c r="P25" i="11"/>
  <c r="S25" i="11" s="1"/>
  <c r="Z25" i="11"/>
  <c r="G25" i="11"/>
  <c r="Z126" i="11"/>
  <c r="Z110" i="11"/>
  <c r="Z35" i="11"/>
  <c r="P22" i="11"/>
  <c r="Z22" i="11"/>
  <c r="G501" i="11"/>
  <c r="G97" i="11"/>
  <c r="I97" i="11" s="1"/>
  <c r="G89" i="11"/>
  <c r="Z83" i="11"/>
  <c r="P56" i="11"/>
  <c r="Z56" i="11"/>
  <c r="Z52" i="11"/>
  <c r="Z498" i="11"/>
  <c r="G36" i="11"/>
  <c r="Z490" i="11"/>
  <c r="P484" i="11"/>
  <c r="G484" i="11"/>
  <c r="Z474" i="11"/>
  <c r="Z466" i="11"/>
  <c r="G460" i="11"/>
  <c r="Z458" i="11"/>
  <c r="G452" i="11"/>
  <c r="Z450" i="11"/>
  <c r="Z445" i="11"/>
  <c r="G444" i="11"/>
  <c r="Z437" i="11"/>
  <c r="P436" i="11"/>
  <c r="G436" i="11"/>
  <c r="Z429" i="11"/>
  <c r="G428" i="11"/>
  <c r="Z408" i="11"/>
  <c r="P406" i="11"/>
  <c r="Z406" i="11"/>
  <c r="G406" i="11"/>
  <c r="Z404" i="11"/>
  <c r="Z382" i="11"/>
  <c r="G382" i="11"/>
  <c r="Z36" i="11"/>
  <c r="P423" i="11"/>
  <c r="S423" i="11" s="1"/>
  <c r="G423" i="11"/>
  <c r="Z422" i="11"/>
  <c r="G415" i="11"/>
  <c r="Z414" i="11"/>
  <c r="P390" i="11"/>
  <c r="Z390" i="11"/>
  <c r="G390" i="11"/>
  <c r="Z443" i="11"/>
  <c r="G442" i="11"/>
  <c r="P435" i="11"/>
  <c r="Z435" i="11"/>
  <c r="G434" i="11"/>
  <c r="Z427" i="11"/>
  <c r="G426" i="11"/>
  <c r="P411" i="11"/>
  <c r="S411" i="11" s="1"/>
  <c r="Z411" i="11"/>
  <c r="G411" i="11"/>
  <c r="Z394" i="11"/>
  <c r="G394" i="11"/>
  <c r="Z493" i="11"/>
  <c r="Z491" i="11"/>
  <c r="G486" i="11"/>
  <c r="Z485" i="11"/>
  <c r="G478" i="11"/>
  <c r="Z477" i="11"/>
  <c r="Z475" i="11"/>
  <c r="G470" i="11"/>
  <c r="P469" i="11"/>
  <c r="Z469" i="11"/>
  <c r="Z467" i="11"/>
  <c r="G462" i="11"/>
  <c r="Z461" i="11"/>
  <c r="Z459" i="11"/>
  <c r="G454" i="11"/>
  <c r="P453" i="11"/>
  <c r="Z453" i="11"/>
  <c r="G446" i="11"/>
  <c r="Z442" i="11"/>
  <c r="Z434" i="11"/>
  <c r="Z426" i="11"/>
  <c r="Z425" i="11"/>
  <c r="P424" i="11"/>
  <c r="Z424" i="11"/>
  <c r="G422" i="11"/>
  <c r="G417" i="11"/>
  <c r="Z417" i="11"/>
  <c r="Z416" i="11"/>
  <c r="G414" i="11"/>
  <c r="Z407" i="11"/>
  <c r="G407" i="11"/>
  <c r="G32" i="11"/>
  <c r="G488" i="11"/>
  <c r="P480" i="11"/>
  <c r="G480" i="11"/>
  <c r="Z478" i="11"/>
  <c r="G472" i="11"/>
  <c r="Z470" i="11"/>
  <c r="G464" i="11"/>
  <c r="Z462" i="11"/>
  <c r="Z454" i="11"/>
  <c r="G448" i="11"/>
  <c r="Z446" i="11"/>
  <c r="Z441" i="11"/>
  <c r="P440" i="11"/>
  <c r="Z433" i="11"/>
  <c r="G432" i="11"/>
  <c r="G425" i="11"/>
  <c r="Z423" i="11"/>
  <c r="Z415" i="11"/>
  <c r="P398" i="11"/>
  <c r="Z398" i="11"/>
  <c r="G398" i="11"/>
  <c r="Z32" i="11"/>
  <c r="G419" i="11"/>
  <c r="Z418" i="11"/>
  <c r="P402" i="11"/>
  <c r="S402" i="11" s="1"/>
  <c r="Z402" i="11"/>
  <c r="G402" i="11"/>
  <c r="Z339" i="11"/>
  <c r="G339" i="11"/>
  <c r="G487" i="11"/>
  <c r="G479" i="11"/>
  <c r="G471" i="11"/>
  <c r="G463" i="11"/>
  <c r="Z439" i="11"/>
  <c r="G438" i="11"/>
  <c r="P431" i="11"/>
  <c r="Z431" i="11"/>
  <c r="Z366" i="11"/>
  <c r="G366" i="11"/>
  <c r="Z362" i="11"/>
  <c r="G362" i="11"/>
  <c r="P354" i="11"/>
  <c r="Z354" i="11"/>
  <c r="G354" i="11"/>
  <c r="Z40" i="11"/>
  <c r="Z497" i="11"/>
  <c r="G490" i="11"/>
  <c r="Z487" i="11"/>
  <c r="G482" i="11"/>
  <c r="Z481" i="11"/>
  <c r="Z479" i="11"/>
  <c r="G474" i="11"/>
  <c r="Z473" i="11"/>
  <c r="Z471" i="11"/>
  <c r="G466" i="11"/>
  <c r="Z465" i="11"/>
  <c r="Z463" i="11"/>
  <c r="G458" i="11"/>
  <c r="Z457" i="11"/>
  <c r="Z455" i="11"/>
  <c r="G450" i="11"/>
  <c r="Z449" i="11"/>
  <c r="Z438" i="11"/>
  <c r="G421" i="11"/>
  <c r="Z421" i="11"/>
  <c r="P420" i="11"/>
  <c r="Z420" i="11"/>
  <c r="G418" i="11"/>
  <c r="G413" i="11"/>
  <c r="Z413" i="11"/>
  <c r="Z412" i="11"/>
  <c r="P378" i="11"/>
  <c r="Z378" i="11"/>
  <c r="G378" i="11"/>
  <c r="Z374" i="11"/>
  <c r="G374" i="11"/>
  <c r="G399" i="11"/>
  <c r="Z396" i="11"/>
  <c r="G391" i="11"/>
  <c r="Z388" i="11"/>
  <c r="G383" i="11"/>
  <c r="G375" i="11"/>
  <c r="K375" i="11" s="1"/>
  <c r="Z372" i="11"/>
  <c r="G367" i="11"/>
  <c r="G359" i="11"/>
  <c r="Z356" i="11"/>
  <c r="P348" i="11"/>
  <c r="G348" i="11"/>
  <c r="G340" i="11"/>
  <c r="G259" i="11"/>
  <c r="Z259" i="11"/>
  <c r="G409" i="11"/>
  <c r="P401" i="11"/>
  <c r="G401" i="11"/>
  <c r="Z399" i="11"/>
  <c r="G393" i="11"/>
  <c r="Z391" i="11"/>
  <c r="G385" i="11"/>
  <c r="P377" i="11"/>
  <c r="G377" i="11"/>
  <c r="G369" i="11"/>
  <c r="G361" i="11"/>
  <c r="Z346" i="11"/>
  <c r="P336" i="11"/>
  <c r="Z336" i="11"/>
  <c r="Z347" i="11"/>
  <c r="G346" i="11"/>
  <c r="Z345" i="11"/>
  <c r="G345" i="11"/>
  <c r="G323" i="11"/>
  <c r="Z323" i="11"/>
  <c r="Z311" i="11"/>
  <c r="G311" i="11"/>
  <c r="Z303" i="11"/>
  <c r="G303" i="11"/>
  <c r="P295" i="11"/>
  <c r="Z295" i="11"/>
  <c r="G295" i="11"/>
  <c r="Z400" i="11"/>
  <c r="G395" i="11"/>
  <c r="Z392" i="11"/>
  <c r="G387" i="11"/>
  <c r="Z384" i="11"/>
  <c r="G379" i="11"/>
  <c r="Z376" i="11"/>
  <c r="G371" i="11"/>
  <c r="Z368" i="11"/>
  <c r="G363" i="11"/>
  <c r="Z360" i="11"/>
  <c r="G355" i="11"/>
  <c r="G344" i="11"/>
  <c r="P334" i="11"/>
  <c r="Z334" i="11"/>
  <c r="G334" i="11"/>
  <c r="G315" i="11"/>
  <c r="Z315" i="11"/>
  <c r="G307" i="11"/>
  <c r="Z307" i="11"/>
  <c r="G299" i="11"/>
  <c r="Z299" i="11"/>
  <c r="G291" i="11"/>
  <c r="Z291" i="11"/>
  <c r="P287" i="11"/>
  <c r="Z287" i="11"/>
  <c r="G287" i="11"/>
  <c r="G405" i="11"/>
  <c r="Z395" i="11"/>
  <c r="G389" i="11"/>
  <c r="P381" i="11"/>
  <c r="G381" i="11"/>
  <c r="G373" i="11"/>
  <c r="G365" i="11"/>
  <c r="G357" i="11"/>
  <c r="P350" i="11"/>
  <c r="Z350" i="11"/>
  <c r="G331" i="11"/>
  <c r="Z331" i="11"/>
  <c r="G283" i="11"/>
  <c r="Z283" i="11"/>
  <c r="P279" i="11"/>
  <c r="Z279" i="11"/>
  <c r="G279" i="11"/>
  <c r="Z409" i="11"/>
  <c r="Z401" i="11"/>
  <c r="Z393" i="11"/>
  <c r="Z385" i="11"/>
  <c r="Z377" i="11"/>
  <c r="Z369" i="11"/>
  <c r="Z361" i="11"/>
  <c r="Z351" i="11"/>
  <c r="G350" i="11"/>
  <c r="Z349" i="11"/>
  <c r="G349" i="11"/>
  <c r="G342" i="11"/>
  <c r="P335" i="11"/>
  <c r="Z335" i="11"/>
  <c r="G275" i="11"/>
  <c r="Z275" i="11"/>
  <c r="Z271" i="11"/>
  <c r="G271" i="11"/>
  <c r="G396" i="11"/>
  <c r="G388" i="11"/>
  <c r="G372" i="11"/>
  <c r="Z342" i="11"/>
  <c r="G267" i="11"/>
  <c r="Z267" i="11"/>
  <c r="Z263" i="11"/>
  <c r="G263" i="11"/>
  <c r="G341" i="11"/>
  <c r="G333" i="11"/>
  <c r="G325" i="11"/>
  <c r="P317" i="11"/>
  <c r="S317" i="11" s="1"/>
  <c r="G317" i="11"/>
  <c r="G309" i="11"/>
  <c r="G301" i="11"/>
  <c r="G293" i="11"/>
  <c r="P285" i="11"/>
  <c r="G285" i="11"/>
  <c r="G277" i="11"/>
  <c r="G269" i="11"/>
  <c r="G261" i="11"/>
  <c r="P228" i="11"/>
  <c r="Z228" i="11"/>
  <c r="G228" i="11"/>
  <c r="Z224" i="11"/>
  <c r="G224" i="11"/>
  <c r="Z220" i="11"/>
  <c r="G220" i="11"/>
  <c r="P255" i="11"/>
  <c r="S255" i="11" s="1"/>
  <c r="Z255" i="11"/>
  <c r="Z251" i="11"/>
  <c r="Z244" i="11"/>
  <c r="Z235" i="11"/>
  <c r="G235" i="11"/>
  <c r="G255" i="11"/>
  <c r="G254" i="11"/>
  <c r="Z254" i="11"/>
  <c r="Z326" i="11"/>
  <c r="P318" i="11"/>
  <c r="Z318" i="11"/>
  <c r="Z310" i="11"/>
  <c r="Z302" i="11"/>
  <c r="Z294" i="11"/>
  <c r="P286" i="11"/>
  <c r="Z286" i="11"/>
  <c r="Z278" i="11"/>
  <c r="Z270" i="11"/>
  <c r="Z262" i="11"/>
  <c r="P248" i="11"/>
  <c r="Z248" i="11"/>
  <c r="Z239" i="11"/>
  <c r="G239" i="11"/>
  <c r="Z232" i="11"/>
  <c r="G214" i="11"/>
  <c r="Z214" i="11"/>
  <c r="G329" i="11"/>
  <c r="Z327" i="11"/>
  <c r="G321" i="11"/>
  <c r="Z319" i="11"/>
  <c r="P313" i="11"/>
  <c r="V313" i="11" s="1"/>
  <c r="G313" i="11"/>
  <c r="G305" i="11"/>
  <c r="G297" i="11"/>
  <c r="G289" i="11"/>
  <c r="P281" i="11"/>
  <c r="G281" i="11"/>
  <c r="G273" i="11"/>
  <c r="G265" i="11"/>
  <c r="G251" i="11"/>
  <c r="Z243" i="11"/>
  <c r="G243" i="11"/>
  <c r="Z236" i="11"/>
  <c r="G328" i="11"/>
  <c r="G312" i="11"/>
  <c r="G296" i="11"/>
  <c r="G288" i="11"/>
  <c r="G280" i="11"/>
  <c r="G264" i="11"/>
  <c r="G256" i="11"/>
  <c r="Z252" i="11"/>
  <c r="Z338" i="11"/>
  <c r="Z330" i="11"/>
  <c r="Z328" i="11"/>
  <c r="P322" i="11"/>
  <c r="Z322" i="11"/>
  <c r="Z320" i="11"/>
  <c r="Z314" i="11"/>
  <c r="Z312" i="11"/>
  <c r="Z306" i="11"/>
  <c r="P298" i="11"/>
  <c r="S298" i="11" s="1"/>
  <c r="Z298" i="11"/>
  <c r="Z296" i="11"/>
  <c r="Z290" i="11"/>
  <c r="Z282" i="11"/>
  <c r="P274" i="11"/>
  <c r="Z274" i="11"/>
  <c r="Z266" i="11"/>
  <c r="Z258" i="11"/>
  <c r="Z256" i="11"/>
  <c r="G248" i="11"/>
  <c r="G247" i="11"/>
  <c r="P240" i="11"/>
  <c r="Z240" i="11"/>
  <c r="G232" i="11"/>
  <c r="G253" i="11"/>
  <c r="Z246" i="11"/>
  <c r="G245" i="11"/>
  <c r="Z238" i="11"/>
  <c r="G237" i="11"/>
  <c r="Z230" i="11"/>
  <c r="G229" i="11"/>
  <c r="Z222" i="11"/>
  <c r="G157" i="11"/>
  <c r="G142" i="11"/>
  <c r="Z142" i="11"/>
  <c r="G184" i="11"/>
  <c r="G176" i="11"/>
  <c r="G168" i="11"/>
  <c r="Z154" i="11"/>
  <c r="G227" i="11"/>
  <c r="G219" i="11"/>
  <c r="G211" i="11"/>
  <c r="Z210" i="11"/>
  <c r="Z208" i="11"/>
  <c r="G203" i="11"/>
  <c r="Z202" i="11"/>
  <c r="Z200" i="11"/>
  <c r="G195" i="11"/>
  <c r="Z194" i="11"/>
  <c r="Z192" i="11"/>
  <c r="G187" i="11"/>
  <c r="Z186" i="11"/>
  <c r="Z184" i="11"/>
  <c r="G179" i="11"/>
  <c r="Z178" i="11"/>
  <c r="Z176" i="11"/>
  <c r="G171" i="11"/>
  <c r="Z170" i="11"/>
  <c r="Z168" i="11"/>
  <c r="P144" i="11"/>
  <c r="AC144" i="11" s="1"/>
  <c r="G144" i="11"/>
  <c r="Z144" i="11"/>
  <c r="G139" i="11"/>
  <c r="Z62" i="11"/>
  <c r="G62" i="11"/>
  <c r="G250" i="11"/>
  <c r="G242" i="11"/>
  <c r="G234" i="11"/>
  <c r="Z227" i="11"/>
  <c r="G226" i="11"/>
  <c r="Z219" i="11"/>
  <c r="G218" i="11"/>
  <c r="Z211" i="11"/>
  <c r="Z203" i="11"/>
  <c r="G197" i="11"/>
  <c r="Z195" i="11"/>
  <c r="G189" i="11"/>
  <c r="Z187" i="11"/>
  <c r="P181" i="11"/>
  <c r="S181" i="11" s="1"/>
  <c r="G181" i="11"/>
  <c r="Z179" i="11"/>
  <c r="Z171" i="11"/>
  <c r="Z166" i="11"/>
  <c r="G165" i="11"/>
  <c r="P159" i="11"/>
  <c r="G159" i="11"/>
  <c r="Z159" i="11"/>
  <c r="Z158" i="11"/>
  <c r="G137" i="11"/>
  <c r="Z250" i="11"/>
  <c r="G249" i="11"/>
  <c r="Z242" i="11"/>
  <c r="G241" i="11"/>
  <c r="Z234" i="11"/>
  <c r="G233" i="11"/>
  <c r="Z226" i="11"/>
  <c r="G225" i="11"/>
  <c r="Z218" i="11"/>
  <c r="G217" i="11"/>
  <c r="Z165" i="11"/>
  <c r="G146" i="11"/>
  <c r="Z146" i="11"/>
  <c r="Z164" i="11"/>
  <c r="G163" i="11"/>
  <c r="P161" i="11"/>
  <c r="G161" i="11"/>
  <c r="Z160" i="11"/>
  <c r="G231" i="11"/>
  <c r="G223" i="11"/>
  <c r="G215" i="11"/>
  <c r="Z212" i="11"/>
  <c r="G207" i="11"/>
  <c r="Z206" i="11"/>
  <c r="Z204" i="11"/>
  <c r="G199" i="11"/>
  <c r="Z196" i="11"/>
  <c r="G191" i="11"/>
  <c r="Z188" i="11"/>
  <c r="G183" i="11"/>
  <c r="Z182" i="11"/>
  <c r="Z180" i="11"/>
  <c r="Z174" i="11"/>
  <c r="Z162" i="11"/>
  <c r="P148" i="11"/>
  <c r="AC148" i="11" s="1"/>
  <c r="Z148" i="11"/>
  <c r="G148" i="11"/>
  <c r="G246" i="11"/>
  <c r="G238" i="11"/>
  <c r="Z231" i="11"/>
  <c r="G230" i="11"/>
  <c r="Z223" i="11"/>
  <c r="G222" i="11"/>
  <c r="Z215" i="11"/>
  <c r="Z213" i="11"/>
  <c r="G210" i="11"/>
  <c r="G209" i="11"/>
  <c r="Z207" i="11"/>
  <c r="G202" i="11"/>
  <c r="P201" i="11"/>
  <c r="S201" i="11" s="1"/>
  <c r="G201" i="11"/>
  <c r="Z199" i="11"/>
  <c r="G194" i="11"/>
  <c r="G193" i="11"/>
  <c r="Z191" i="11"/>
  <c r="G186" i="11"/>
  <c r="P185" i="11"/>
  <c r="S185" i="11" s="1"/>
  <c r="G185" i="11"/>
  <c r="Z183" i="11"/>
  <c r="G178" i="11"/>
  <c r="G177" i="11"/>
  <c r="Z175" i="11"/>
  <c r="G170" i="11"/>
  <c r="P169" i="11"/>
  <c r="S169" i="11" s="1"/>
  <c r="G169" i="11"/>
  <c r="Z167" i="11"/>
  <c r="G162" i="11"/>
  <c r="Z161" i="11"/>
  <c r="G160" i="11"/>
  <c r="Z156" i="11"/>
  <c r="P152" i="11"/>
  <c r="Z152" i="11"/>
  <c r="G152" i="11"/>
  <c r="G133" i="11"/>
  <c r="AU163" i="11"/>
  <c r="G149" i="11"/>
  <c r="G136" i="11"/>
  <c r="AB18" i="11"/>
  <c r="BL186" i="11"/>
  <c r="Z68" i="11"/>
  <c r="G68" i="11"/>
  <c r="G65" i="11"/>
  <c r="P60" i="11"/>
  <c r="Z60" i="11"/>
  <c r="G60" i="11"/>
  <c r="G151" i="11"/>
  <c r="Z149" i="11"/>
  <c r="Z141" i="11"/>
  <c r="G141" i="11"/>
  <c r="BL180" i="11"/>
  <c r="BL185" i="11"/>
  <c r="BL184" i="11"/>
  <c r="BL8" i="11"/>
  <c r="BL40" i="11"/>
  <c r="BL7" i="11"/>
  <c r="BL10" i="11"/>
  <c r="BL6" i="11"/>
  <c r="BL13" i="11"/>
  <c r="BL38" i="11"/>
  <c r="BL11" i="11"/>
  <c r="BL18" i="11"/>
  <c r="BL14" i="11"/>
  <c r="BL37" i="11"/>
  <c r="BL12" i="11"/>
  <c r="BL74" i="11"/>
  <c r="BL19" i="11"/>
  <c r="BL35" i="11"/>
  <c r="BL81" i="11"/>
  <c r="BL68" i="11"/>
  <c r="BL100" i="11"/>
  <c r="BL55" i="11"/>
  <c r="BL59" i="11"/>
  <c r="BL80" i="11"/>
  <c r="BL87" i="11"/>
  <c r="BL41" i="11"/>
  <c r="BL62" i="11"/>
  <c r="BL85" i="11"/>
  <c r="BL60" i="11"/>
  <c r="BL56" i="11"/>
  <c r="BL63" i="11"/>
  <c r="BL79" i="11"/>
  <c r="BL83" i="11"/>
  <c r="BL99" i="11"/>
  <c r="BL43" i="11"/>
  <c r="BL86" i="11"/>
  <c r="BL102" i="11"/>
  <c r="BL124" i="11"/>
  <c r="BL132" i="11"/>
  <c r="BL61" i="11"/>
  <c r="BL77" i="11"/>
  <c r="BL115" i="11"/>
  <c r="BL123" i="11"/>
  <c r="BL112" i="11"/>
  <c r="BL104" i="11"/>
  <c r="BL122" i="11"/>
  <c r="BL129" i="11"/>
  <c r="BL145" i="11"/>
  <c r="BL153" i="11"/>
  <c r="BL101" i="11"/>
  <c r="BL109" i="11"/>
  <c r="BL125" i="11"/>
  <c r="BL130" i="11"/>
  <c r="BL149" i="11"/>
  <c r="BL157" i="11"/>
  <c r="BL119" i="11"/>
  <c r="BL120" i="11"/>
  <c r="BL144" i="11"/>
  <c r="BL151" i="11"/>
  <c r="BL175" i="11"/>
  <c r="BL111" i="11"/>
  <c r="BL126" i="11"/>
  <c r="BL135" i="11"/>
  <c r="BL142" i="11"/>
  <c r="BL159" i="11"/>
  <c r="BL171" i="11"/>
  <c r="BL162" i="11"/>
  <c r="BL163" i="11"/>
  <c r="BL136" i="11"/>
  <c r="BL164" i="11"/>
  <c r="BL154" i="11"/>
  <c r="BL174" i="11"/>
  <c r="AU39" i="11"/>
  <c r="AU66" i="11"/>
  <c r="AU149" i="11"/>
  <c r="BL147" i="11"/>
  <c r="BL170" i="11"/>
  <c r="BL148" i="11"/>
  <c r="BL158" i="11"/>
  <c r="BL166" i="11"/>
  <c r="BL150" i="11"/>
  <c r="AU61" i="11"/>
  <c r="AU62" i="11"/>
  <c r="AU74" i="11"/>
  <c r="AU153" i="11"/>
  <c r="AU63" i="11"/>
  <c r="G140" i="11"/>
  <c r="AU72" i="11"/>
  <c r="Z143" i="11"/>
  <c r="G143" i="11"/>
  <c r="Z79" i="11"/>
  <c r="Z72" i="11"/>
  <c r="P69" i="11"/>
  <c r="V69" i="11" s="1"/>
  <c r="G69" i="11"/>
  <c r="Z66" i="11"/>
  <c r="G153" i="11"/>
  <c r="Z150" i="11"/>
  <c r="AU145" i="11"/>
  <c r="G132" i="11"/>
  <c r="G131" i="11"/>
  <c r="AB12" i="11"/>
  <c r="G78" i="11"/>
  <c r="AU77" i="11"/>
  <c r="AU76" i="11"/>
  <c r="Z58" i="11"/>
  <c r="P155" i="11"/>
  <c r="G155" i="11"/>
  <c r="Z153" i="11"/>
  <c r="Z145" i="11"/>
  <c r="G145" i="11"/>
  <c r="Z77" i="11"/>
  <c r="P73" i="11"/>
  <c r="Z73" i="11"/>
  <c r="G73" i="11"/>
  <c r="Z64" i="11"/>
  <c r="G61" i="11"/>
  <c r="Z151" i="11"/>
  <c r="G134" i="11"/>
  <c r="Z147" i="11"/>
  <c r="G147" i="11"/>
  <c r="Z75" i="11"/>
  <c r="G74" i="11"/>
  <c r="AU68" i="11"/>
  <c r="AU60" i="11"/>
  <c r="G71" i="11"/>
  <c r="G63" i="11"/>
  <c r="G67" i="11"/>
  <c r="P59" i="11"/>
  <c r="G59" i="11"/>
  <c r="Z517" i="11"/>
  <c r="G517" i="11"/>
  <c r="K506" i="11"/>
  <c r="AY179" i="11"/>
  <c r="AY180" i="11"/>
  <c r="AY182" i="11"/>
  <c r="AY183" i="11"/>
  <c r="AY184" i="11"/>
  <c r="AY186" i="11"/>
  <c r="AY178" i="11"/>
  <c r="BK186" i="11"/>
  <c r="BJ186" i="11"/>
  <c r="BI186" i="11"/>
  <c r="BH186" i="11"/>
  <c r="BG186" i="11"/>
  <c r="BF186" i="11"/>
  <c r="BE186" i="11"/>
  <c r="BD186" i="11"/>
  <c r="BC186" i="11"/>
  <c r="BH166" i="11"/>
  <c r="BG166" i="11"/>
  <c r="BF166" i="11"/>
  <c r="BE166" i="11"/>
  <c r="BD166" i="11"/>
  <c r="BC166" i="11"/>
  <c r="BK166" i="11"/>
  <c r="BJ166" i="11"/>
  <c r="BI166" i="11"/>
  <c r="BJ102" i="11"/>
  <c r="BI102" i="11"/>
  <c r="BH102" i="11"/>
  <c r="BG102" i="11"/>
  <c r="BF102" i="11"/>
  <c r="BE102" i="11"/>
  <c r="BD102" i="11"/>
  <c r="BC102" i="11"/>
  <c r="BK102" i="11"/>
  <c r="BK18" i="11"/>
  <c r="BJ18" i="11"/>
  <c r="BI18" i="11"/>
  <c r="BH18" i="11"/>
  <c r="BG18" i="11"/>
  <c r="BF18" i="11"/>
  <c r="BE18" i="11"/>
  <c r="BD18" i="11"/>
  <c r="BC18" i="11"/>
  <c r="I136" i="11"/>
  <c r="I194" i="11"/>
  <c r="BA33" i="9"/>
  <c r="BB33" i="9"/>
  <c r="AI475" i="8"/>
  <c r="AJ475" i="8"/>
  <c r="AK475" i="8"/>
  <c r="AI479" i="8"/>
  <c r="AJ479" i="8"/>
  <c r="AK479" i="8"/>
  <c r="AU56" i="11"/>
  <c r="AU71" i="11"/>
  <c r="AU67" i="11"/>
  <c r="I78" i="11"/>
  <c r="AU155" i="11"/>
  <c r="AU175" i="11"/>
  <c r="AU79" i="11"/>
  <c r="AU46" i="11"/>
  <c r="BL168" i="11"/>
  <c r="AU157" i="11"/>
  <c r="BL156" i="11"/>
  <c r="BL176" i="11"/>
  <c r="BL127" i="11"/>
  <c r="BL160" i="11"/>
  <c r="BL128" i="11"/>
  <c r="BL114" i="11"/>
  <c r="BL133" i="11"/>
  <c r="BL131" i="11"/>
  <c r="BL140" i="11"/>
  <c r="BL54" i="11"/>
  <c r="BL67" i="11"/>
  <c r="BL78" i="11"/>
  <c r="BL64" i="11"/>
  <c r="BL97" i="11"/>
  <c r="BL82" i="11"/>
  <c r="BL21" i="11"/>
  <c r="BL20" i="11"/>
  <c r="BL26" i="11"/>
  <c r="BL16" i="11"/>
  <c r="I219" i="11"/>
  <c r="I273" i="11"/>
  <c r="K305" i="11"/>
  <c r="K329" i="11"/>
  <c r="K228" i="11"/>
  <c r="K379" i="11"/>
  <c r="BA30" i="9"/>
  <c r="BB30" i="9"/>
  <c r="BA47" i="9"/>
  <c r="BB47" i="9"/>
  <c r="BA53" i="9"/>
  <c r="BB53" i="9"/>
  <c r="AJ256" i="9"/>
  <c r="AI256" i="9"/>
  <c r="AK256" i="9"/>
  <c r="AI325" i="9"/>
  <c r="AJ325" i="9"/>
  <c r="AK325" i="9"/>
  <c r="AK405" i="9"/>
  <c r="AI405" i="9"/>
  <c r="AJ405" i="9"/>
  <c r="BB17" i="8"/>
  <c r="BA17" i="8"/>
  <c r="BA39" i="8"/>
  <c r="BB39" i="8"/>
  <c r="AI194" i="8"/>
  <c r="AI315" i="8"/>
  <c r="AJ459" i="8"/>
  <c r="AJ507" i="8"/>
  <c r="AK507" i="8"/>
  <c r="AI507" i="8"/>
  <c r="BK154" i="11"/>
  <c r="BJ154" i="11"/>
  <c r="BI154" i="11"/>
  <c r="BH154" i="11"/>
  <c r="BG154" i="11"/>
  <c r="BF154" i="11"/>
  <c r="BE154" i="11"/>
  <c r="BD154" i="11"/>
  <c r="BC154" i="11"/>
  <c r="J62" i="11"/>
  <c r="AK247" i="8"/>
  <c r="AI247" i="8"/>
  <c r="AJ247" i="8"/>
  <c r="AC59" i="11"/>
  <c r="J59" i="11"/>
  <c r="I155" i="11"/>
  <c r="I143" i="11"/>
  <c r="AT153" i="11"/>
  <c r="AS153" i="11" s="1"/>
  <c r="AR153" i="11" s="1"/>
  <c r="AQ153" i="11" s="1"/>
  <c r="AP153" i="11" s="1"/>
  <c r="AO153" i="11" s="1"/>
  <c r="AN153" i="11" s="1"/>
  <c r="AM153" i="11" s="1"/>
  <c r="AL153" i="11" s="1"/>
  <c r="BK150" i="11"/>
  <c r="BJ150" i="11"/>
  <c r="BI150" i="11"/>
  <c r="BH150" i="11"/>
  <c r="BG150" i="11"/>
  <c r="BF150" i="11"/>
  <c r="BE150" i="11"/>
  <c r="BD150" i="11"/>
  <c r="BC150" i="11"/>
  <c r="BK158" i="11"/>
  <c r="BJ158" i="11"/>
  <c r="BI158" i="11"/>
  <c r="BH158" i="11"/>
  <c r="BG158" i="11"/>
  <c r="BF158" i="11"/>
  <c r="BE158" i="11"/>
  <c r="BD158" i="11"/>
  <c r="BC158" i="11"/>
  <c r="BJ164" i="11"/>
  <c r="BI164" i="11"/>
  <c r="BH164" i="11"/>
  <c r="BG164" i="11"/>
  <c r="BF164" i="11"/>
  <c r="BE164" i="11"/>
  <c r="BD164" i="11"/>
  <c r="BC164" i="11"/>
  <c r="BK164" i="11"/>
  <c r="BK171" i="11"/>
  <c r="BJ171" i="11"/>
  <c r="BI171" i="11"/>
  <c r="BH171" i="11"/>
  <c r="BG171" i="11"/>
  <c r="BF171" i="11"/>
  <c r="BE171" i="11"/>
  <c r="BD171" i="11"/>
  <c r="BC171" i="11"/>
  <c r="BJ126" i="11"/>
  <c r="BI126" i="11"/>
  <c r="BH126" i="11"/>
  <c r="BG126" i="11"/>
  <c r="BF126" i="11"/>
  <c r="BK126" i="11"/>
  <c r="BE126" i="11"/>
  <c r="BD126" i="11"/>
  <c r="BC126" i="11"/>
  <c r="BJ151" i="11"/>
  <c r="BK151" i="11"/>
  <c r="BI151" i="11"/>
  <c r="BH151" i="11"/>
  <c r="BG151" i="11"/>
  <c r="BF151" i="11"/>
  <c r="BE151" i="11"/>
  <c r="BD151" i="11"/>
  <c r="BC151" i="11"/>
  <c r="BI157" i="11"/>
  <c r="BH157" i="11"/>
  <c r="BK157" i="11"/>
  <c r="BJ157" i="11"/>
  <c r="BG157" i="11"/>
  <c r="BF157" i="11"/>
  <c r="BE157" i="11"/>
  <c r="BD157" i="11"/>
  <c r="BC157" i="11"/>
  <c r="BK109" i="11"/>
  <c r="BJ109" i="11"/>
  <c r="BI109" i="11"/>
  <c r="BH109" i="11"/>
  <c r="BG109" i="11"/>
  <c r="BF109" i="11"/>
  <c r="BE109" i="11"/>
  <c r="BD109" i="11"/>
  <c r="BC109" i="11"/>
  <c r="BK129" i="11"/>
  <c r="BJ129" i="11"/>
  <c r="BI129" i="11"/>
  <c r="BH129" i="11"/>
  <c r="BG129" i="11"/>
  <c r="BF129" i="11"/>
  <c r="BE129" i="11"/>
  <c r="BD129" i="11"/>
  <c r="BC129" i="11"/>
  <c r="BK123" i="11"/>
  <c r="BJ123" i="11"/>
  <c r="BI123" i="11"/>
  <c r="BH123" i="11"/>
  <c r="BG123" i="11"/>
  <c r="BF123" i="11"/>
  <c r="BE123" i="11"/>
  <c r="BD123" i="11"/>
  <c r="BC123" i="11"/>
  <c r="BK132" i="11"/>
  <c r="BJ132" i="11"/>
  <c r="BI132" i="11"/>
  <c r="BH132" i="11"/>
  <c r="BG132" i="11"/>
  <c r="BF132" i="11"/>
  <c r="BE132" i="11"/>
  <c r="BD132" i="11"/>
  <c r="BC132" i="11"/>
  <c r="BE43" i="11"/>
  <c r="BD43" i="11"/>
  <c r="BC43" i="11"/>
  <c r="BK43" i="11"/>
  <c r="BJ43" i="11"/>
  <c r="BI43" i="11"/>
  <c r="BH43" i="11"/>
  <c r="BG43" i="11"/>
  <c r="BF43" i="11"/>
  <c r="BK63" i="11"/>
  <c r="BJ63" i="11"/>
  <c r="BI63" i="11"/>
  <c r="BH63" i="11"/>
  <c r="BG63" i="11"/>
  <c r="BF63" i="11"/>
  <c r="BE63" i="11"/>
  <c r="BD63" i="11"/>
  <c r="BC63" i="11"/>
  <c r="BK62" i="11"/>
  <c r="BJ62" i="11"/>
  <c r="BI62" i="11"/>
  <c r="BH62" i="11"/>
  <c r="BG62" i="11"/>
  <c r="BF62" i="11"/>
  <c r="BE62" i="11"/>
  <c r="BD62" i="11"/>
  <c r="BC62" i="11"/>
  <c r="BK59" i="11"/>
  <c r="BJ59" i="11"/>
  <c r="BI59" i="11"/>
  <c r="BH59" i="11"/>
  <c r="BG59" i="11"/>
  <c r="BF59" i="11"/>
  <c r="BE59" i="11"/>
  <c r="BD59" i="11"/>
  <c r="BC59" i="11"/>
  <c r="BK81" i="11"/>
  <c r="BJ81" i="11"/>
  <c r="BI81" i="11"/>
  <c r="BH81" i="11"/>
  <c r="BG81" i="11"/>
  <c r="BF81" i="11"/>
  <c r="BE81" i="11"/>
  <c r="BD81" i="11"/>
  <c r="BC81" i="11"/>
  <c r="BK74" i="11"/>
  <c r="BJ74" i="11"/>
  <c r="BI74" i="11"/>
  <c r="BH74" i="11"/>
  <c r="BG74" i="11"/>
  <c r="BF74" i="11"/>
  <c r="BE74" i="11"/>
  <c r="BD74" i="11"/>
  <c r="BC74" i="11"/>
  <c r="BK14" i="11"/>
  <c r="BJ14" i="11"/>
  <c r="BI14" i="11"/>
  <c r="BH14" i="11"/>
  <c r="BG14" i="11"/>
  <c r="BF14" i="11"/>
  <c r="BE14" i="11"/>
  <c r="BD14" i="11"/>
  <c r="BC14" i="11"/>
  <c r="BE38" i="11"/>
  <c r="BD38" i="11"/>
  <c r="BC38" i="11"/>
  <c r="BK38" i="11"/>
  <c r="BJ38" i="11"/>
  <c r="BI38" i="11"/>
  <c r="BH38" i="11"/>
  <c r="BG38" i="11"/>
  <c r="BF38" i="11"/>
  <c r="BK10" i="11"/>
  <c r="BJ10" i="11"/>
  <c r="BI10" i="11"/>
  <c r="BH10" i="11"/>
  <c r="BG10" i="11"/>
  <c r="BF10" i="11"/>
  <c r="BE10" i="11"/>
  <c r="BD10" i="11"/>
  <c r="BC10" i="11"/>
  <c r="BK8" i="11"/>
  <c r="BJ8" i="11"/>
  <c r="BI8" i="11"/>
  <c r="BH8" i="11"/>
  <c r="BG8" i="11"/>
  <c r="BF8" i="11"/>
  <c r="BE8" i="11"/>
  <c r="BD8" i="11"/>
  <c r="BC8" i="11"/>
  <c r="BJ180" i="11"/>
  <c r="BI180" i="11"/>
  <c r="BH180" i="11"/>
  <c r="BG180" i="11"/>
  <c r="BF180" i="11"/>
  <c r="BE180" i="11"/>
  <c r="BD180" i="11"/>
  <c r="BC180" i="11"/>
  <c r="BK180" i="11"/>
  <c r="I68" i="11"/>
  <c r="BL2" i="11"/>
  <c r="AU148" i="11"/>
  <c r="AU147" i="11"/>
  <c r="AU150" i="11"/>
  <c r="AU158" i="11"/>
  <c r="AU161" i="11"/>
  <c r="AU165" i="11"/>
  <c r="AU146" i="11"/>
  <c r="AU191" i="11"/>
  <c r="AU199" i="11"/>
  <c r="AU207" i="11"/>
  <c r="AU144" i="11"/>
  <c r="AU152" i="11"/>
  <c r="AU143" i="11"/>
  <c r="AU154" i="11"/>
  <c r="AU140" i="11"/>
  <c r="AU142" i="11"/>
  <c r="AU187" i="11"/>
  <c r="AU195" i="11"/>
  <c r="AU203" i="11"/>
  <c r="AU211" i="11"/>
  <c r="AU220" i="11"/>
  <c r="AU228" i="11"/>
  <c r="AU236" i="11"/>
  <c r="AU244" i="11"/>
  <c r="AU252" i="11"/>
  <c r="AU156" i="11"/>
  <c r="AU169" i="11"/>
  <c r="AU177" i="11"/>
  <c r="AU185" i="11"/>
  <c r="AU193" i="11"/>
  <c r="AU201" i="11"/>
  <c r="AU209" i="11"/>
  <c r="AU221" i="11"/>
  <c r="AU229" i="11"/>
  <c r="AU237" i="11"/>
  <c r="AU245" i="11"/>
  <c r="AU253" i="11"/>
  <c r="AU162" i="11"/>
  <c r="AU174" i="11"/>
  <c r="AU182" i="11"/>
  <c r="AU190" i="11"/>
  <c r="AU198" i="11"/>
  <c r="AU206" i="11"/>
  <c r="AU222" i="11"/>
  <c r="AU230" i="11"/>
  <c r="AU160" i="11"/>
  <c r="AU164" i="11"/>
  <c r="AU168" i="11"/>
  <c r="AU176" i="11"/>
  <c r="AU184" i="11"/>
  <c r="AU192" i="11"/>
  <c r="AU200" i="11"/>
  <c r="AU208" i="11"/>
  <c r="AU215" i="11"/>
  <c r="AU223" i="11"/>
  <c r="AU231" i="11"/>
  <c r="AU239" i="11"/>
  <c r="AU247" i="11"/>
  <c r="AU255" i="11"/>
  <c r="AU263" i="11"/>
  <c r="AU271" i="11"/>
  <c r="AU279" i="11"/>
  <c r="AU287" i="11"/>
  <c r="AU295" i="11"/>
  <c r="AU303" i="11"/>
  <c r="AU311" i="11"/>
  <c r="AU319" i="11"/>
  <c r="AU327" i="11"/>
  <c r="AU335" i="11"/>
  <c r="AU343" i="11"/>
  <c r="AU214" i="11"/>
  <c r="AU216" i="11"/>
  <c r="AU224" i="11"/>
  <c r="AU232" i="11"/>
  <c r="AU240" i="11"/>
  <c r="AU248" i="11"/>
  <c r="AU256" i="11"/>
  <c r="AU166" i="11"/>
  <c r="AU173" i="11"/>
  <c r="AU181" i="11"/>
  <c r="AU189" i="11"/>
  <c r="AU197" i="11"/>
  <c r="AU205" i="11"/>
  <c r="AU213" i="11"/>
  <c r="AU217" i="11"/>
  <c r="AU225" i="11"/>
  <c r="AU233" i="11"/>
  <c r="AU241" i="11"/>
  <c r="AU249" i="11"/>
  <c r="AU170" i="11"/>
  <c r="AU178" i="11"/>
  <c r="AU186" i="11"/>
  <c r="AU194" i="11"/>
  <c r="AU202" i="11"/>
  <c r="AU210" i="11"/>
  <c r="AU218" i="11"/>
  <c r="AU226" i="11"/>
  <c r="AU172" i="11"/>
  <c r="AU180" i="11"/>
  <c r="AU188" i="11"/>
  <c r="AU196" i="11"/>
  <c r="AU204" i="11"/>
  <c r="AU212" i="11"/>
  <c r="AU219" i="11"/>
  <c r="AU227" i="11"/>
  <c r="AU235" i="11"/>
  <c r="AU243" i="11"/>
  <c r="AU251" i="11"/>
  <c r="AU259" i="11"/>
  <c r="AU267" i="11"/>
  <c r="AU275" i="11"/>
  <c r="AU283" i="11"/>
  <c r="AU291" i="11"/>
  <c r="AU299" i="11"/>
  <c r="AU307" i="11"/>
  <c r="AU315" i="11"/>
  <c r="AU323" i="11"/>
  <c r="AU331" i="11"/>
  <c r="AU339" i="11"/>
  <c r="AU261" i="11"/>
  <c r="AU269" i="11"/>
  <c r="AU277" i="11"/>
  <c r="AU285" i="11"/>
  <c r="AU293" i="11"/>
  <c r="AU301" i="11"/>
  <c r="AU309" i="11"/>
  <c r="AU317" i="11"/>
  <c r="AU325" i="11"/>
  <c r="AU333" i="11"/>
  <c r="AU234" i="11"/>
  <c r="AU250" i="11"/>
  <c r="AU258" i="11"/>
  <c r="AU266" i="11"/>
  <c r="AU274" i="11"/>
  <c r="AU282" i="11"/>
  <c r="AU290" i="11"/>
  <c r="AU298" i="11"/>
  <c r="AU306" i="11"/>
  <c r="AU314" i="11"/>
  <c r="AU322" i="11"/>
  <c r="AU330" i="11"/>
  <c r="AU260" i="11"/>
  <c r="AU268" i="11"/>
  <c r="AU276" i="11"/>
  <c r="AU284" i="11"/>
  <c r="AU292" i="11"/>
  <c r="AU300" i="11"/>
  <c r="AU308" i="11"/>
  <c r="AU316" i="11"/>
  <c r="AU324" i="11"/>
  <c r="AU332" i="11"/>
  <c r="AU340" i="11"/>
  <c r="AU350" i="11"/>
  <c r="AU246" i="11"/>
  <c r="AU351" i="11"/>
  <c r="AU359" i="11"/>
  <c r="AU367" i="11"/>
  <c r="AU375" i="11"/>
  <c r="AU383" i="11"/>
  <c r="AU391" i="11"/>
  <c r="AU399" i="11"/>
  <c r="AU407" i="11"/>
  <c r="AU415" i="11"/>
  <c r="AU423" i="11"/>
  <c r="AU265" i="11"/>
  <c r="AU273" i="11"/>
  <c r="AU281" i="11"/>
  <c r="AU289" i="11"/>
  <c r="AU297" i="11"/>
  <c r="AU305" i="11"/>
  <c r="AU313" i="11"/>
  <c r="AU321" i="11"/>
  <c r="AU242" i="11"/>
  <c r="AU262" i="11"/>
  <c r="AU270" i="11"/>
  <c r="AU278" i="11"/>
  <c r="AU286" i="11"/>
  <c r="AU294" i="11"/>
  <c r="AU302" i="11"/>
  <c r="AU310" i="11"/>
  <c r="AU318" i="11"/>
  <c r="AU326" i="11"/>
  <c r="AU254" i="11"/>
  <c r="AU264" i="11"/>
  <c r="AU272" i="11"/>
  <c r="AU280" i="11"/>
  <c r="AU288" i="11"/>
  <c r="AU296" i="11"/>
  <c r="AU304" i="11"/>
  <c r="AU312" i="11"/>
  <c r="AU320" i="11"/>
  <c r="AU328" i="11"/>
  <c r="AU336" i="11"/>
  <c r="AU346" i="11"/>
  <c r="AU238" i="11"/>
  <c r="AU347" i="11"/>
  <c r="AU355" i="11"/>
  <c r="AU363" i="11"/>
  <c r="AU371" i="11"/>
  <c r="AU379" i="11"/>
  <c r="AU387" i="11"/>
  <c r="AU395" i="11"/>
  <c r="AU403" i="11"/>
  <c r="AU411" i="11"/>
  <c r="AU419" i="11"/>
  <c r="AU329" i="11"/>
  <c r="AU348" i="11"/>
  <c r="AU358" i="11"/>
  <c r="AU366" i="11"/>
  <c r="AU374" i="11"/>
  <c r="AU382" i="11"/>
  <c r="AU390" i="11"/>
  <c r="AU398" i="11"/>
  <c r="AU360" i="11"/>
  <c r="AU368" i="11"/>
  <c r="AU376" i="11"/>
  <c r="AU384" i="11"/>
  <c r="AU392" i="11"/>
  <c r="AU400" i="11"/>
  <c r="AU408" i="11"/>
  <c r="AU416" i="11"/>
  <c r="AU424" i="11"/>
  <c r="AU428" i="11"/>
  <c r="AU436" i="11"/>
  <c r="AU444" i="11"/>
  <c r="AU341" i="11"/>
  <c r="AU349" i="11"/>
  <c r="AU342" i="11"/>
  <c r="AU357" i="11"/>
  <c r="AU365" i="11"/>
  <c r="AU373" i="11"/>
  <c r="AU381" i="11"/>
  <c r="AU389" i="11"/>
  <c r="AU397" i="11"/>
  <c r="AU405" i="11"/>
  <c r="AU413" i="11"/>
  <c r="AU421" i="11"/>
  <c r="AU430" i="11"/>
  <c r="AU438" i="11"/>
  <c r="AU446" i="11"/>
  <c r="AU454" i="11"/>
  <c r="AU462" i="11"/>
  <c r="AU470" i="11"/>
  <c r="AU478" i="11"/>
  <c r="AU486" i="11"/>
  <c r="AU494" i="11"/>
  <c r="AU334" i="11"/>
  <c r="AU344" i="11"/>
  <c r="AU352" i="11"/>
  <c r="AU354" i="11"/>
  <c r="AU362" i="11"/>
  <c r="AU370" i="11"/>
  <c r="AU378" i="11"/>
  <c r="AU394" i="11"/>
  <c r="AU402" i="11"/>
  <c r="AU337" i="11"/>
  <c r="AU338" i="11"/>
  <c r="AU356" i="11"/>
  <c r="AU364" i="11"/>
  <c r="AU372" i="11"/>
  <c r="AU388" i="11"/>
  <c r="AU396" i="11"/>
  <c r="AU404" i="11"/>
  <c r="AU412" i="11"/>
  <c r="AU420" i="11"/>
  <c r="AU432" i="11"/>
  <c r="AU440" i="11"/>
  <c r="AU345" i="11"/>
  <c r="AU353" i="11"/>
  <c r="AU361" i="11"/>
  <c r="AU369" i="11"/>
  <c r="AU377" i="11"/>
  <c r="AU385" i="11"/>
  <c r="AU393" i="11"/>
  <c r="AU401" i="11"/>
  <c r="AU409" i="11"/>
  <c r="AU417" i="11"/>
  <c r="AU425" i="11"/>
  <c r="AU426" i="11"/>
  <c r="AU434" i="11"/>
  <c r="AU442" i="11"/>
  <c r="AU450" i="11"/>
  <c r="AU458" i="11"/>
  <c r="AU466" i="11"/>
  <c r="AU474" i="11"/>
  <c r="AU482" i="11"/>
  <c r="AU490" i="11"/>
  <c r="AU406" i="11"/>
  <c r="AU429" i="11"/>
  <c r="AU437" i="11"/>
  <c r="AU445" i="11"/>
  <c r="AU452" i="11"/>
  <c r="AU460" i="11"/>
  <c r="AU476" i="11"/>
  <c r="AU484" i="11"/>
  <c r="AU492" i="11"/>
  <c r="AU501" i="11"/>
  <c r="AU27" i="11"/>
  <c r="AU35" i="11"/>
  <c r="AU410" i="11"/>
  <c r="AU449" i="11"/>
  <c r="AU457" i="11"/>
  <c r="AU465" i="11"/>
  <c r="AU473" i="11"/>
  <c r="AU481" i="11"/>
  <c r="AU489" i="11"/>
  <c r="AU431" i="11"/>
  <c r="AU439" i="11"/>
  <c r="AU451" i="11"/>
  <c r="AU459" i="11"/>
  <c r="AU467" i="11"/>
  <c r="AU475" i="11"/>
  <c r="AU483" i="11"/>
  <c r="AU491" i="11"/>
  <c r="AU21" i="11"/>
  <c r="AU29" i="11"/>
  <c r="AU37" i="11"/>
  <c r="AU83" i="11"/>
  <c r="AU418" i="11"/>
  <c r="AU22" i="11"/>
  <c r="AU30" i="11"/>
  <c r="AU88" i="11"/>
  <c r="AU96" i="11"/>
  <c r="AU112" i="11"/>
  <c r="AU120" i="11"/>
  <c r="AU433" i="11"/>
  <c r="AU441" i="11"/>
  <c r="AU448" i="11"/>
  <c r="AU456" i="11"/>
  <c r="AU464" i="11"/>
  <c r="AU472" i="11"/>
  <c r="AU480" i="11"/>
  <c r="AU488" i="11"/>
  <c r="AU496" i="11"/>
  <c r="AU23" i="11"/>
  <c r="AU453" i="11"/>
  <c r="AU461" i="11"/>
  <c r="AU469" i="11"/>
  <c r="AU477" i="11"/>
  <c r="AU485" i="11"/>
  <c r="AU493" i="11"/>
  <c r="AU427" i="11"/>
  <c r="AU435" i="11"/>
  <c r="AU443" i="11"/>
  <c r="AU447" i="11"/>
  <c r="AU455" i="11"/>
  <c r="AU463" i="11"/>
  <c r="AU471" i="11"/>
  <c r="AU479" i="11"/>
  <c r="AU487" i="11"/>
  <c r="AU495" i="11"/>
  <c r="AU25" i="11"/>
  <c r="AU33" i="11"/>
  <c r="AU414" i="11"/>
  <c r="AU422" i="11"/>
  <c r="AU498" i="11"/>
  <c r="AU500" i="11"/>
  <c r="AU26" i="11"/>
  <c r="AU34" i="11"/>
  <c r="AU80" i="11"/>
  <c r="AU92" i="11"/>
  <c r="AU100" i="11"/>
  <c r="AU108" i="11"/>
  <c r="AU116" i="11"/>
  <c r="AU124" i="11"/>
  <c r="AU502" i="11"/>
  <c r="AU82" i="11"/>
  <c r="AU91" i="11"/>
  <c r="AU99" i="11"/>
  <c r="AU107" i="11"/>
  <c r="AU115" i="11"/>
  <c r="AU123" i="11"/>
  <c r="AU93" i="11"/>
  <c r="AU101" i="11"/>
  <c r="AU117" i="11"/>
  <c r="AU125" i="11"/>
  <c r="AU132" i="11"/>
  <c r="AU137" i="11"/>
  <c r="AU28" i="11"/>
  <c r="AU135" i="11"/>
  <c r="AU139" i="11"/>
  <c r="AU85" i="11"/>
  <c r="AU90" i="11"/>
  <c r="AU98" i="11"/>
  <c r="AU106" i="11"/>
  <c r="AU114" i="11"/>
  <c r="AU122" i="11"/>
  <c r="AU130" i="11"/>
  <c r="AU497" i="11"/>
  <c r="AU36" i="11"/>
  <c r="AU87" i="11"/>
  <c r="AU95" i="11"/>
  <c r="AU103" i="11"/>
  <c r="AU111" i="11"/>
  <c r="AU119" i="11"/>
  <c r="AU127" i="11"/>
  <c r="AU133" i="11"/>
  <c r="AU24" i="11"/>
  <c r="AU89" i="11"/>
  <c r="AU97" i="11"/>
  <c r="AU105" i="11"/>
  <c r="AU113" i="11"/>
  <c r="AU121" i="11"/>
  <c r="AU129" i="11"/>
  <c r="AU136" i="11"/>
  <c r="AU138" i="11"/>
  <c r="AU81" i="11"/>
  <c r="AU131" i="11"/>
  <c r="AU32" i="11"/>
  <c r="AU86" i="11"/>
  <c r="AU94" i="11"/>
  <c r="AU102" i="11"/>
  <c r="AU110" i="11"/>
  <c r="AU118" i="11"/>
  <c r="AU126" i="11"/>
  <c r="AU134" i="11"/>
  <c r="AU84" i="11"/>
  <c r="BL178" i="11"/>
  <c r="BL181" i="11"/>
  <c r="BL15" i="11"/>
  <c r="BL48" i="11"/>
  <c r="BL4" i="11"/>
  <c r="BL5" i="11"/>
  <c r="BL28" i="11"/>
  <c r="BL98" i="11"/>
  <c r="BL89" i="11"/>
  <c r="BL46" i="11"/>
  <c r="BL91" i="11"/>
  <c r="AU59" i="11"/>
  <c r="AU517" i="11"/>
  <c r="BL24" i="11"/>
  <c r="BL47" i="11"/>
  <c r="BL22" i="11"/>
  <c r="BL27" i="11"/>
  <c r="BL25" i="11"/>
  <c r="BL66" i="11"/>
  <c r="BL57" i="11"/>
  <c r="BL84" i="11"/>
  <c r="BL71" i="11"/>
  <c r="AU171" i="11"/>
  <c r="I170" i="11"/>
  <c r="I186" i="11"/>
  <c r="I202" i="11"/>
  <c r="I222" i="11"/>
  <c r="K246" i="11"/>
  <c r="K227" i="11"/>
  <c r="BA21" i="9"/>
  <c r="BB21" i="9"/>
  <c r="BA48" i="9"/>
  <c r="BB48" i="9"/>
  <c r="AI303" i="9"/>
  <c r="AJ303" i="9"/>
  <c r="AK303" i="9"/>
  <c r="AI448" i="9"/>
  <c r="AJ448" i="9"/>
  <c r="AK448" i="9"/>
  <c r="BA31" i="8"/>
  <c r="BB31" i="8"/>
  <c r="AI249" i="8"/>
  <c r="AJ249" i="8"/>
  <c r="AK249" i="8"/>
  <c r="AI317" i="8"/>
  <c r="AJ317" i="8"/>
  <c r="AK317" i="8"/>
  <c r="AI305" i="8"/>
  <c r="AJ305" i="8"/>
  <c r="AK305" i="8"/>
  <c r="AK400" i="8"/>
  <c r="AI400" i="8"/>
  <c r="AJ400" i="8"/>
  <c r="AI451" i="8"/>
  <c r="AJ451" i="8"/>
  <c r="AK451" i="8"/>
  <c r="AI467" i="8"/>
  <c r="AJ467" i="8"/>
  <c r="AK467" i="8"/>
  <c r="AI452" i="8"/>
  <c r="AJ452" i="8"/>
  <c r="AK452" i="8"/>
  <c r="AI460" i="8"/>
  <c r="AJ460" i="8"/>
  <c r="AK460" i="8"/>
  <c r="AK329" i="8"/>
  <c r="AI329" i="8"/>
  <c r="AJ329" i="8"/>
  <c r="AK384" i="8"/>
  <c r="AI384" i="8"/>
  <c r="AJ384" i="8"/>
  <c r="AI445" i="8"/>
  <c r="AJ445" i="8"/>
  <c r="AK445" i="8"/>
  <c r="AC69" i="11"/>
  <c r="I69" i="11"/>
  <c r="BK170" i="11"/>
  <c r="BJ170" i="11"/>
  <c r="BI170" i="11"/>
  <c r="BH170" i="11"/>
  <c r="BG170" i="11"/>
  <c r="BF170" i="11"/>
  <c r="BE170" i="11"/>
  <c r="BD170" i="11"/>
  <c r="BC170" i="11"/>
  <c r="BK153" i="11"/>
  <c r="BJ153" i="11"/>
  <c r="BI153" i="11"/>
  <c r="BH153" i="11"/>
  <c r="BG153" i="11"/>
  <c r="BF153" i="11"/>
  <c r="BE153" i="11"/>
  <c r="BD153" i="11"/>
  <c r="BC153" i="11"/>
  <c r="BI35" i="11"/>
  <c r="BH35" i="11"/>
  <c r="BG35" i="11"/>
  <c r="BF35" i="11"/>
  <c r="BE35" i="11"/>
  <c r="BD35" i="11"/>
  <c r="BC35" i="11"/>
  <c r="BK35" i="11"/>
  <c r="BJ35" i="11"/>
  <c r="I162" i="11"/>
  <c r="V144" i="11"/>
  <c r="I144" i="11"/>
  <c r="AK109" i="9"/>
  <c r="BA33" i="8"/>
  <c r="BB33" i="8"/>
  <c r="AI423" i="8"/>
  <c r="AJ423" i="8"/>
  <c r="AK423" i="8"/>
  <c r="AK319" i="8"/>
  <c r="AI319" i="8"/>
  <c r="AJ319" i="8"/>
  <c r="AR60" i="11"/>
  <c r="AQ60" i="11" s="1"/>
  <c r="AP60" i="11" s="1"/>
  <c r="AO60" i="11" s="1"/>
  <c r="AN60" i="11" s="1"/>
  <c r="AM60" i="11" s="1"/>
  <c r="AL60" i="11" s="1"/>
  <c r="AT60" i="11"/>
  <c r="AS60" i="11"/>
  <c r="I74" i="11"/>
  <c r="I147" i="11"/>
  <c r="I134" i="11"/>
  <c r="AT145" i="11"/>
  <c r="AS145" i="11" s="1"/>
  <c r="AR145" i="11"/>
  <c r="AQ145" i="11" s="1"/>
  <c r="AP145" i="11" s="1"/>
  <c r="AO145" i="11" s="1"/>
  <c r="AN145" i="11" s="1"/>
  <c r="AM145" i="11" s="1"/>
  <c r="AL145" i="11" s="1"/>
  <c r="AT63" i="11"/>
  <c r="AR63" i="11"/>
  <c r="AQ63" i="11" s="1"/>
  <c r="AP63" i="11" s="1"/>
  <c r="AO63" i="11"/>
  <c r="AN63" i="11" s="1"/>
  <c r="AM63" i="11" s="1"/>
  <c r="AL63" i="11" s="1"/>
  <c r="AS63" i="11"/>
  <c r="AT74" i="11"/>
  <c r="AS74" i="11" s="1"/>
  <c r="AR74" i="11" s="1"/>
  <c r="AQ74" i="11" s="1"/>
  <c r="AP74" i="11" s="1"/>
  <c r="AO74" i="11" s="1"/>
  <c r="AN74" i="11" s="1"/>
  <c r="AM74" i="11" s="1"/>
  <c r="AL74" i="11" s="1"/>
  <c r="AK74" i="11" s="1"/>
  <c r="BK148" i="11"/>
  <c r="BJ148" i="11"/>
  <c r="BI148" i="11"/>
  <c r="BH148" i="11"/>
  <c r="BG148" i="11"/>
  <c r="BF148" i="11"/>
  <c r="BE148" i="11"/>
  <c r="BD148" i="11"/>
  <c r="BC148" i="11"/>
  <c r="AT66" i="11"/>
  <c r="AS66" i="11" s="1"/>
  <c r="AR66" i="11" s="1"/>
  <c r="AQ66" i="11" s="1"/>
  <c r="AP66" i="11" s="1"/>
  <c r="AO66" i="11" s="1"/>
  <c r="AN66" i="11" s="1"/>
  <c r="AM66" i="11" s="1"/>
  <c r="AL66" i="11" s="1"/>
  <c r="AI66" i="11" s="1"/>
  <c r="BK174" i="11"/>
  <c r="BJ174" i="11"/>
  <c r="BI174" i="11"/>
  <c r="BH174" i="11"/>
  <c r="BG174" i="11"/>
  <c r="BF174" i="11"/>
  <c r="BE174" i="11"/>
  <c r="BD174" i="11"/>
  <c r="BC174" i="11"/>
  <c r="BK136" i="11"/>
  <c r="BJ136" i="11"/>
  <c r="BI136" i="11"/>
  <c r="BH136" i="11"/>
  <c r="BG136" i="11"/>
  <c r="BF136" i="11"/>
  <c r="BE136" i="11"/>
  <c r="BD136" i="11"/>
  <c r="BC136" i="11"/>
  <c r="BJ159" i="11"/>
  <c r="BI159" i="11"/>
  <c r="BH159" i="11"/>
  <c r="BG159" i="11"/>
  <c r="BF159" i="11"/>
  <c r="BE159" i="11"/>
  <c r="BD159" i="11"/>
  <c r="BC159" i="11"/>
  <c r="BK159" i="11"/>
  <c r="BJ111" i="11"/>
  <c r="BI111" i="11"/>
  <c r="BH111" i="11"/>
  <c r="BG111" i="11"/>
  <c r="BF111" i="11"/>
  <c r="BE111" i="11"/>
  <c r="BD111" i="11"/>
  <c r="BC111" i="11"/>
  <c r="BK111" i="11"/>
  <c r="BK144" i="11"/>
  <c r="BJ144" i="11"/>
  <c r="BI144" i="11"/>
  <c r="BH144" i="11"/>
  <c r="BG144" i="11"/>
  <c r="BF144" i="11"/>
  <c r="BE144" i="11"/>
  <c r="BD144" i="11"/>
  <c r="BC144" i="11"/>
  <c r="BK149" i="11"/>
  <c r="BJ149" i="11"/>
  <c r="BI149" i="11"/>
  <c r="BH149" i="11"/>
  <c r="BG149" i="11"/>
  <c r="BF149" i="11"/>
  <c r="BE149" i="11"/>
  <c r="BD149" i="11"/>
  <c r="BC149" i="11"/>
  <c r="BK101" i="11"/>
  <c r="BJ101" i="11"/>
  <c r="BI101" i="11"/>
  <c r="BH101" i="11"/>
  <c r="BG101" i="11"/>
  <c r="BF101" i="11"/>
  <c r="BE101" i="11"/>
  <c r="BD101" i="11"/>
  <c r="BC101" i="11"/>
  <c r="BK122" i="11"/>
  <c r="BJ122" i="11"/>
  <c r="BI122" i="11"/>
  <c r="BH122" i="11"/>
  <c r="BG122" i="11"/>
  <c r="BF122" i="11"/>
  <c r="BE122" i="11"/>
  <c r="BD122" i="11"/>
  <c r="BC122" i="11"/>
  <c r="BK115" i="11"/>
  <c r="BJ115" i="11"/>
  <c r="BI115" i="11"/>
  <c r="BH115" i="11"/>
  <c r="BG115" i="11"/>
  <c r="BF115" i="11"/>
  <c r="BE115" i="11"/>
  <c r="BD115" i="11"/>
  <c r="BC115" i="11"/>
  <c r="BK124" i="11"/>
  <c r="BJ124" i="11"/>
  <c r="BI124" i="11"/>
  <c r="BH124" i="11"/>
  <c r="BG124" i="11"/>
  <c r="BF124" i="11"/>
  <c r="BE124" i="11"/>
  <c r="BD124" i="11"/>
  <c r="BC124" i="11"/>
  <c r="BK99" i="11"/>
  <c r="BJ99" i="11"/>
  <c r="BI99" i="11"/>
  <c r="BH99" i="11"/>
  <c r="BG99" i="11"/>
  <c r="BF99" i="11"/>
  <c r="BE99" i="11"/>
  <c r="BD99" i="11"/>
  <c r="BC99" i="11"/>
  <c r="BI56" i="11"/>
  <c r="BH56" i="11"/>
  <c r="BG56" i="11"/>
  <c r="BF56" i="11"/>
  <c r="BE56" i="11"/>
  <c r="BD56" i="11"/>
  <c r="BC56" i="11"/>
  <c r="BK56" i="11"/>
  <c r="BJ56" i="11"/>
  <c r="BK41" i="11"/>
  <c r="BJ41" i="11"/>
  <c r="BI41" i="11"/>
  <c r="BH41" i="11"/>
  <c r="BG41" i="11"/>
  <c r="BF41" i="11"/>
  <c r="BE41" i="11"/>
  <c r="BD41" i="11"/>
  <c r="BC41" i="11"/>
  <c r="BK55" i="11"/>
  <c r="BJ55" i="11"/>
  <c r="BI55" i="11"/>
  <c r="BH55" i="11"/>
  <c r="BG55" i="11"/>
  <c r="BF55" i="11"/>
  <c r="BE55" i="11"/>
  <c r="BD55" i="11"/>
  <c r="BC55" i="11"/>
  <c r="BL73" i="11"/>
  <c r="BL58" i="11"/>
  <c r="BL9" i="11"/>
  <c r="BL33" i="11"/>
  <c r="BL39" i="11"/>
  <c r="BL179" i="11"/>
  <c r="BL177" i="11"/>
  <c r="BL3" i="11"/>
  <c r="AU151" i="11"/>
  <c r="I183" i="11"/>
  <c r="K199" i="11"/>
  <c r="I161" i="11"/>
  <c r="I159" i="11"/>
  <c r="K281" i="11"/>
  <c r="K313" i="11"/>
  <c r="AC313" i="11"/>
  <c r="AI27" i="9"/>
  <c r="AK27" i="9"/>
  <c r="BA23" i="9"/>
  <c r="BB23" i="9"/>
  <c r="BB25" i="9"/>
  <c r="BA25" i="9"/>
  <c r="BA24" i="9"/>
  <c r="BB24" i="9"/>
  <c r="BA35" i="9"/>
  <c r="BB35" i="9"/>
  <c r="AI63" i="9"/>
  <c r="BA55" i="9"/>
  <c r="BB55" i="9"/>
  <c r="AK157" i="9"/>
  <c r="AJ157" i="9"/>
  <c r="AK198" i="9"/>
  <c r="AK141" i="9"/>
  <c r="AJ141" i="9"/>
  <c r="AI168" i="9"/>
  <c r="AK168" i="9"/>
  <c r="AK153" i="9"/>
  <c r="AI153" i="9"/>
  <c r="AJ153" i="9"/>
  <c r="AI456" i="9"/>
  <c r="AJ456" i="9"/>
  <c r="AK456" i="9"/>
  <c r="AI444" i="9"/>
  <c r="AJ444" i="9"/>
  <c r="AK444" i="9"/>
  <c r="AK231" i="8"/>
  <c r="AK171" i="8"/>
  <c r="AI489" i="8"/>
  <c r="AJ489" i="8"/>
  <c r="AK489" i="8"/>
  <c r="BJ163" i="11"/>
  <c r="BI163" i="11"/>
  <c r="BK163" i="11"/>
  <c r="BH163" i="11"/>
  <c r="BG163" i="11"/>
  <c r="BF163" i="11"/>
  <c r="BE163" i="11"/>
  <c r="BD163" i="11"/>
  <c r="BC163" i="11"/>
  <c r="BJ104" i="11"/>
  <c r="BI104" i="11"/>
  <c r="BH104" i="11"/>
  <c r="BG104" i="11"/>
  <c r="BF104" i="11"/>
  <c r="BE104" i="11"/>
  <c r="BD104" i="11"/>
  <c r="BC104" i="11"/>
  <c r="BK104" i="11"/>
  <c r="BK60" i="11"/>
  <c r="BJ60" i="11"/>
  <c r="BI60" i="11"/>
  <c r="BH60" i="11"/>
  <c r="BG60" i="11"/>
  <c r="BF60" i="11"/>
  <c r="BE60" i="11"/>
  <c r="BD60" i="11"/>
  <c r="BC60" i="11"/>
  <c r="BK12" i="11"/>
  <c r="BJ12" i="11"/>
  <c r="BI12" i="11"/>
  <c r="BH12" i="11"/>
  <c r="BG12" i="11"/>
  <c r="BF12" i="11"/>
  <c r="BE12" i="11"/>
  <c r="BD12" i="11"/>
  <c r="BC12" i="11"/>
  <c r="BB59" i="9"/>
  <c r="BA59" i="9"/>
  <c r="AK182" i="9"/>
  <c r="AI182" i="9"/>
  <c r="AJ182" i="9"/>
  <c r="BA19" i="8"/>
  <c r="BB19" i="8"/>
  <c r="AI296" i="8"/>
  <c r="AI471" i="8"/>
  <c r="AJ471" i="8"/>
  <c r="AK471" i="8"/>
  <c r="K517" i="11"/>
  <c r="I67" i="11"/>
  <c r="AC73" i="11"/>
  <c r="I73" i="11"/>
  <c r="AU73" i="11"/>
  <c r="AU70" i="11"/>
  <c r="AU42" i="11"/>
  <c r="AU52" i="11"/>
  <c r="AU65" i="11"/>
  <c r="BL165" i="11"/>
  <c r="AU50" i="11"/>
  <c r="BL152" i="11"/>
  <c r="AU57" i="11"/>
  <c r="BL118" i="11"/>
  <c r="BL141" i="11"/>
  <c r="BL94" i="11"/>
  <c r="BL117" i="11"/>
  <c r="BL107" i="11"/>
  <c r="BL116" i="11"/>
  <c r="BL95" i="11"/>
  <c r="BL92" i="11"/>
  <c r="BL105" i="11"/>
  <c r="BL45" i="11"/>
  <c r="BL65" i="11"/>
  <c r="BL50" i="11"/>
  <c r="BL52" i="11"/>
  <c r="BL29" i="11"/>
  <c r="BL31" i="11"/>
  <c r="BL182" i="11"/>
  <c r="I141" i="11"/>
  <c r="J60" i="11"/>
  <c r="V60" i="11"/>
  <c r="I171" i="11"/>
  <c r="I187" i="11"/>
  <c r="I203" i="11"/>
  <c r="K251" i="11"/>
  <c r="K377" i="11"/>
  <c r="BA32" i="9"/>
  <c r="BB32" i="9"/>
  <c r="AI41" i="9"/>
  <c r="AJ41" i="9"/>
  <c r="AK45" i="9"/>
  <c r="AI45" i="9"/>
  <c r="BA46" i="9"/>
  <c r="BB46" i="9"/>
  <c r="AJ227" i="9"/>
  <c r="AK227" i="9"/>
  <c r="AI81" i="9"/>
  <c r="AK81" i="9"/>
  <c r="AJ161" i="9"/>
  <c r="AK161" i="9"/>
  <c r="AI161" i="9"/>
  <c r="AI259" i="9"/>
  <c r="AK259" i="9"/>
  <c r="AJ259" i="9"/>
  <c r="AJ373" i="9"/>
  <c r="AK373" i="9"/>
  <c r="AI373" i="9"/>
  <c r="BA23" i="8"/>
  <c r="BB23" i="8"/>
  <c r="BB36" i="8"/>
  <c r="BA36" i="8"/>
  <c r="BA32" i="8"/>
  <c r="BB32" i="8"/>
  <c r="BA44" i="8"/>
  <c r="BB44" i="8"/>
  <c r="AJ277" i="8"/>
  <c r="AJ175" i="8"/>
  <c r="AK175" i="8"/>
  <c r="AI175" i="8"/>
  <c r="AK211" i="8"/>
  <c r="AI211" i="8"/>
  <c r="AJ211" i="8"/>
  <c r="AI484" i="8"/>
  <c r="AJ484" i="8"/>
  <c r="AK484" i="8"/>
  <c r="AJ493" i="8"/>
  <c r="AK493" i="8"/>
  <c r="AI493" i="8"/>
  <c r="AK352" i="8"/>
  <c r="AI352" i="8"/>
  <c r="AH352" i="8"/>
  <c r="AA352" i="8" s="1"/>
  <c r="AJ352" i="8"/>
  <c r="AI469" i="8"/>
  <c r="AJ469" i="8"/>
  <c r="AK469" i="8"/>
  <c r="I145" i="11"/>
  <c r="BK130" i="11"/>
  <c r="BJ130" i="11"/>
  <c r="BI130" i="11"/>
  <c r="BH130" i="11"/>
  <c r="BG130" i="11"/>
  <c r="BF130" i="11"/>
  <c r="BE130" i="11"/>
  <c r="BD130" i="11"/>
  <c r="BC130" i="11"/>
  <c r="BK83" i="11"/>
  <c r="BJ83" i="11"/>
  <c r="BI83" i="11"/>
  <c r="BH83" i="11"/>
  <c r="BG83" i="11"/>
  <c r="BF83" i="11"/>
  <c r="BE83" i="11"/>
  <c r="BD83" i="11"/>
  <c r="BC83" i="11"/>
  <c r="BK7" i="11"/>
  <c r="BJ7" i="11"/>
  <c r="BI7" i="11"/>
  <c r="BH7" i="11"/>
  <c r="BG7" i="11"/>
  <c r="BF7" i="11"/>
  <c r="BE7" i="11"/>
  <c r="BD7" i="11"/>
  <c r="BC7" i="11"/>
  <c r="K210" i="11"/>
  <c r="BA43" i="9"/>
  <c r="BB43" i="9"/>
  <c r="AI122" i="9"/>
  <c r="AJ122" i="9"/>
  <c r="AI189" i="9"/>
  <c r="AJ189" i="9"/>
  <c r="AK189" i="9"/>
  <c r="BA43" i="8"/>
  <c r="BB43" i="8"/>
  <c r="AK284" i="8"/>
  <c r="AJ186" i="8"/>
  <c r="AK186" i="8"/>
  <c r="AI186" i="8"/>
  <c r="AH186" i="8"/>
  <c r="J63" i="11"/>
  <c r="AU75" i="11"/>
  <c r="AU167" i="11"/>
  <c r="AU183" i="11"/>
  <c r="I140" i="11"/>
  <c r="AU69" i="11"/>
  <c r="BL173" i="11"/>
  <c r="AU43" i="11"/>
  <c r="AU58" i="11"/>
  <c r="BL155" i="11"/>
  <c r="BL169" i="11"/>
  <c r="BL143" i="11"/>
  <c r="AU49" i="11"/>
  <c r="BL103" i="11"/>
  <c r="BL137" i="11"/>
  <c r="BL161" i="11"/>
  <c r="BL113" i="11"/>
  <c r="BL93" i="11"/>
  <c r="BL108" i="11"/>
  <c r="BL88" i="11"/>
  <c r="BL76" i="11"/>
  <c r="BL96" i="11"/>
  <c r="BL106" i="11"/>
  <c r="BL49" i="11"/>
  <c r="BL44" i="11"/>
  <c r="BL34" i="11"/>
  <c r="BL17" i="11"/>
  <c r="BL23" i="11"/>
  <c r="BL183" i="11"/>
  <c r="AU141" i="11"/>
  <c r="AU159" i="11"/>
  <c r="AU179" i="11"/>
  <c r="I133" i="11"/>
  <c r="K230" i="11"/>
  <c r="V148" i="11"/>
  <c r="I148" i="11"/>
  <c r="I163" i="11"/>
  <c r="I165" i="11"/>
  <c r="I184" i="11"/>
  <c r="K248" i="11"/>
  <c r="AC298" i="11"/>
  <c r="V298" i="11"/>
  <c r="K256" i="11"/>
  <c r="K320" i="11"/>
  <c r="K289" i="11"/>
  <c r="I350" i="11"/>
  <c r="K378" i="11"/>
  <c r="K362" i="11"/>
  <c r="K398" i="11"/>
  <c r="AK38" i="9"/>
  <c r="BA14" i="9"/>
  <c r="BB14" i="9"/>
  <c r="BA50" i="9"/>
  <c r="BB50" i="9"/>
  <c r="BA49" i="9"/>
  <c r="BB49" i="9"/>
  <c r="BB58" i="9"/>
  <c r="BA58" i="9"/>
  <c r="AK230" i="9"/>
  <c r="AI230" i="9"/>
  <c r="AI209" i="9"/>
  <c r="AK209" i="9"/>
  <c r="AJ165" i="9"/>
  <c r="AK165" i="9"/>
  <c r="AI165" i="9"/>
  <c r="AI313" i="9"/>
  <c r="AJ313" i="9"/>
  <c r="AK313" i="9"/>
  <c r="AK269" i="9"/>
  <c r="AI269" i="9"/>
  <c r="AJ269" i="9"/>
  <c r="BA18" i="8"/>
  <c r="BB18" i="8"/>
  <c r="BA14" i="8"/>
  <c r="BB14" i="8"/>
  <c r="BA35" i="8"/>
  <c r="BB35" i="8"/>
  <c r="BA12" i="8"/>
  <c r="AZ12" i="8"/>
  <c r="AX12" i="8"/>
  <c r="BB12" i="8"/>
  <c r="AK294" i="8"/>
  <c r="AI463" i="8"/>
  <c r="AJ463" i="8"/>
  <c r="AK463" i="8"/>
  <c r="AI309" i="8"/>
  <c r="AH309" i="8" s="1"/>
  <c r="AA309" i="8" s="1"/>
  <c r="AJ309" i="8"/>
  <c r="AK309" i="8"/>
  <c r="AI491" i="8"/>
  <c r="AJ491" i="8"/>
  <c r="AK491" i="8"/>
  <c r="AJ503" i="8"/>
  <c r="AK503" i="8"/>
  <c r="AI503" i="8"/>
  <c r="AI504" i="8"/>
  <c r="AJ504" i="8"/>
  <c r="AK504" i="8"/>
  <c r="AI496" i="8"/>
  <c r="AJ496" i="8"/>
  <c r="AK496" i="8"/>
  <c r="AT62" i="11"/>
  <c r="AS62" i="11"/>
  <c r="AR62" i="11" s="1"/>
  <c r="AQ62" i="11" s="1"/>
  <c r="AP62" i="11" s="1"/>
  <c r="AO62" i="11" s="1"/>
  <c r="AN62" i="11" s="1"/>
  <c r="AM62" i="11" s="1"/>
  <c r="AL62" i="11" s="1"/>
  <c r="BF120" i="11"/>
  <c r="BE120" i="11"/>
  <c r="BD120" i="11"/>
  <c r="BC120" i="11"/>
  <c r="BK120" i="11"/>
  <c r="BJ120" i="11"/>
  <c r="BI120" i="11"/>
  <c r="BH120" i="11"/>
  <c r="BG120" i="11"/>
  <c r="BJ100" i="11"/>
  <c r="BI100" i="11"/>
  <c r="BH100" i="11"/>
  <c r="BG100" i="11"/>
  <c r="BF100" i="11"/>
  <c r="BE100" i="11"/>
  <c r="BD100" i="11"/>
  <c r="BC100" i="11"/>
  <c r="BK100" i="11"/>
  <c r="BK184" i="11"/>
  <c r="BJ184" i="11"/>
  <c r="BI184" i="11"/>
  <c r="BH184" i="11"/>
  <c r="BG184" i="11"/>
  <c r="BF184" i="11"/>
  <c r="BE184" i="11"/>
  <c r="BD184" i="11"/>
  <c r="BC184" i="11"/>
  <c r="BA17" i="9"/>
  <c r="BB17" i="9"/>
  <c r="BA52" i="9"/>
  <c r="BB52" i="9"/>
  <c r="AK251" i="8"/>
  <c r="AI251" i="8"/>
  <c r="AJ251" i="8"/>
  <c r="I71" i="11"/>
  <c r="AT68" i="11"/>
  <c r="AS68" i="11" s="1"/>
  <c r="AR68" i="11" s="1"/>
  <c r="AQ68" i="11" s="1"/>
  <c r="AP68" i="11" s="1"/>
  <c r="AO68" i="11" s="1"/>
  <c r="AN68" i="11" s="1"/>
  <c r="AM68" i="11"/>
  <c r="AL68" i="11" s="1"/>
  <c r="J61" i="11"/>
  <c r="AT77" i="11"/>
  <c r="AS77" i="11" s="1"/>
  <c r="AR77" i="11" s="1"/>
  <c r="AQ77" i="11" s="1"/>
  <c r="AP77" i="11" s="1"/>
  <c r="AO77" i="11" s="1"/>
  <c r="AN77" i="11" s="1"/>
  <c r="AM77" i="11" s="1"/>
  <c r="AL77" i="11" s="1"/>
  <c r="I131" i="11"/>
  <c r="I153" i="11"/>
  <c r="S69" i="11"/>
  <c r="AT72" i="11"/>
  <c r="AS72" i="11"/>
  <c r="AR72" i="11"/>
  <c r="AQ72" i="11" s="1"/>
  <c r="AP72" i="11" s="1"/>
  <c r="AO72" i="11" s="1"/>
  <c r="AN72" i="11" s="1"/>
  <c r="AM72" i="11" s="1"/>
  <c r="AL72" i="11" s="1"/>
  <c r="AT61" i="11"/>
  <c r="AS61" i="11" s="1"/>
  <c r="AR61" i="11" s="1"/>
  <c r="AQ61" i="11" s="1"/>
  <c r="AP61" i="11" s="1"/>
  <c r="AO61" i="11" s="1"/>
  <c r="AN61" i="11" s="1"/>
  <c r="AM61" i="11" s="1"/>
  <c r="AL61" i="11" s="1"/>
  <c r="BE147" i="11"/>
  <c r="BD147" i="11"/>
  <c r="BC147" i="11"/>
  <c r="BK147" i="11"/>
  <c r="BJ147" i="11"/>
  <c r="BI147" i="11"/>
  <c r="BH147" i="11"/>
  <c r="BG147" i="11"/>
  <c r="BF147" i="11"/>
  <c r="AS39" i="11"/>
  <c r="AT39" i="11"/>
  <c r="AR39" i="11"/>
  <c r="AQ39" i="11" s="1"/>
  <c r="AP39" i="11" s="1"/>
  <c r="AO39" i="11"/>
  <c r="AN39" i="11" s="1"/>
  <c r="AM39" i="11" s="1"/>
  <c r="AL39" i="11" s="1"/>
  <c r="BK162" i="11"/>
  <c r="BJ162" i="11"/>
  <c r="BI162" i="11"/>
  <c r="BH162" i="11"/>
  <c r="BG162" i="11"/>
  <c r="BF162" i="11"/>
  <c r="BE162" i="11"/>
  <c r="BD162" i="11"/>
  <c r="BC162" i="11"/>
  <c r="BK135" i="11"/>
  <c r="BJ135" i="11"/>
  <c r="BI135" i="11"/>
  <c r="BH135" i="11"/>
  <c r="BG135" i="11"/>
  <c r="BF135" i="11"/>
  <c r="BE135" i="11"/>
  <c r="BD135" i="11"/>
  <c r="BC135" i="11"/>
  <c r="BH175" i="11"/>
  <c r="BG175" i="11"/>
  <c r="BF175" i="11"/>
  <c r="BE175" i="11"/>
  <c r="BD175" i="11"/>
  <c r="BC175" i="11"/>
  <c r="BK175" i="11"/>
  <c r="BJ175" i="11"/>
  <c r="BI175" i="11"/>
  <c r="BH119" i="11"/>
  <c r="BG119" i="11"/>
  <c r="BF119" i="11"/>
  <c r="BE119" i="11"/>
  <c r="BD119" i="11"/>
  <c r="BC119" i="11"/>
  <c r="BK119" i="11"/>
  <c r="BJ119" i="11"/>
  <c r="BI119" i="11"/>
  <c r="BK125" i="11"/>
  <c r="BJ125" i="11"/>
  <c r="BI125" i="11"/>
  <c r="BH125" i="11"/>
  <c r="BG125" i="11"/>
  <c r="BF125" i="11"/>
  <c r="BE125" i="11"/>
  <c r="BD125" i="11"/>
  <c r="BC125" i="11"/>
  <c r="BK145" i="11"/>
  <c r="BJ145" i="11"/>
  <c r="BI145" i="11"/>
  <c r="BH145" i="11"/>
  <c r="BG145" i="11"/>
  <c r="BF145" i="11"/>
  <c r="BE145" i="11"/>
  <c r="BD145" i="11"/>
  <c r="BC145" i="11"/>
  <c r="BJ112" i="11"/>
  <c r="BI112" i="11"/>
  <c r="BH112" i="11"/>
  <c r="BG112" i="11"/>
  <c r="BF112" i="11"/>
  <c r="BE112" i="11"/>
  <c r="BD112" i="11"/>
  <c r="BC112" i="11"/>
  <c r="BK112" i="11"/>
  <c r="BK61" i="11"/>
  <c r="BJ61" i="11"/>
  <c r="BI61" i="11"/>
  <c r="BH61" i="11"/>
  <c r="BG61" i="11"/>
  <c r="BF61" i="11"/>
  <c r="BE61" i="11"/>
  <c r="BD61" i="11"/>
  <c r="BC61" i="11"/>
  <c r="BK86" i="11"/>
  <c r="BJ86" i="11"/>
  <c r="BI86" i="11"/>
  <c r="BH86" i="11"/>
  <c r="BG86" i="11"/>
  <c r="BF86" i="11"/>
  <c r="BE86" i="11"/>
  <c r="BD86" i="11"/>
  <c r="BC86" i="11"/>
  <c r="BK79" i="11"/>
  <c r="BJ79" i="11"/>
  <c r="BI79" i="11"/>
  <c r="BH79" i="11"/>
  <c r="BG79" i="11"/>
  <c r="BF79" i="11"/>
  <c r="BE79" i="11"/>
  <c r="BD79" i="11"/>
  <c r="BC79" i="11"/>
  <c r="BI85" i="11"/>
  <c r="BH85" i="11"/>
  <c r="BG85" i="11"/>
  <c r="BF85" i="11"/>
  <c r="BE85" i="11"/>
  <c r="BD85" i="11"/>
  <c r="BC85" i="11"/>
  <c r="BK85" i="11"/>
  <c r="BJ85" i="11"/>
  <c r="BE80" i="11"/>
  <c r="BD80" i="11"/>
  <c r="BC80" i="11"/>
  <c r="BK80" i="11"/>
  <c r="BJ80" i="11"/>
  <c r="BI80" i="11"/>
  <c r="BH80" i="11"/>
  <c r="BG80" i="11"/>
  <c r="BF80" i="11"/>
  <c r="BK68" i="11"/>
  <c r="BJ68" i="11"/>
  <c r="BI68" i="11"/>
  <c r="BH68" i="11"/>
  <c r="BG68" i="11"/>
  <c r="BF68" i="11"/>
  <c r="BE68" i="11"/>
  <c r="BD68" i="11"/>
  <c r="BC68" i="11"/>
  <c r="BK19" i="11"/>
  <c r="BJ19" i="11"/>
  <c r="BI19" i="11"/>
  <c r="BH19" i="11"/>
  <c r="BG19" i="11"/>
  <c r="BF19" i="11"/>
  <c r="BE19" i="11"/>
  <c r="BD19" i="11"/>
  <c r="BC19" i="11"/>
  <c r="BK37" i="11"/>
  <c r="BJ37" i="11"/>
  <c r="BI37" i="11"/>
  <c r="BH37" i="11"/>
  <c r="BG37" i="11"/>
  <c r="BF37" i="11"/>
  <c r="BE37" i="11"/>
  <c r="BD37" i="11"/>
  <c r="BC37" i="11"/>
  <c r="BK11" i="11"/>
  <c r="BJ11" i="11"/>
  <c r="BI11" i="11"/>
  <c r="BH11" i="11"/>
  <c r="BG11" i="11"/>
  <c r="BF11" i="11"/>
  <c r="BE11" i="11"/>
  <c r="BD11" i="11"/>
  <c r="BC11" i="11"/>
  <c r="BK6" i="11"/>
  <c r="BJ6" i="11"/>
  <c r="BI6" i="11"/>
  <c r="BH6" i="11"/>
  <c r="BG6" i="11"/>
  <c r="BF6" i="11"/>
  <c r="BE6" i="11"/>
  <c r="BD6" i="11"/>
  <c r="BC6" i="11"/>
  <c r="BK40" i="11"/>
  <c r="BJ40" i="11"/>
  <c r="BI40" i="11"/>
  <c r="BH40" i="11"/>
  <c r="BG40" i="11"/>
  <c r="BF40" i="11"/>
  <c r="BE40" i="11"/>
  <c r="BD40" i="11"/>
  <c r="BC40" i="11"/>
  <c r="BK185" i="11"/>
  <c r="BJ185" i="11"/>
  <c r="BI185" i="11"/>
  <c r="BH185" i="11"/>
  <c r="BG185" i="11"/>
  <c r="BF185" i="11"/>
  <c r="BE185" i="11"/>
  <c r="BD185" i="11"/>
  <c r="BC185" i="11"/>
  <c r="J65" i="11"/>
  <c r="AT163" i="11"/>
  <c r="AS163" i="11" s="1"/>
  <c r="AR163" i="11" s="1"/>
  <c r="AQ163" i="11" s="1"/>
  <c r="AP163" i="11" s="1"/>
  <c r="AO163" i="11" s="1"/>
  <c r="AN163" i="11" s="1"/>
  <c r="AM163" i="11" s="1"/>
  <c r="AL163" i="11" s="1"/>
  <c r="AJ163" i="11" s="1"/>
  <c r="V152" i="11"/>
  <c r="I152" i="11"/>
  <c r="K191" i="11"/>
  <c r="I207" i="11"/>
  <c r="K265" i="11"/>
  <c r="K297" i="11"/>
  <c r="K359" i="11"/>
  <c r="K391" i="11"/>
  <c r="K339" i="11"/>
  <c r="BA42" i="9"/>
  <c r="BB42" i="9"/>
  <c r="BA36" i="9"/>
  <c r="BB36" i="9"/>
  <c r="AJ58" i="9"/>
  <c r="AI58" i="9"/>
  <c r="AK58" i="9"/>
  <c r="BA54" i="9"/>
  <c r="BB54" i="9"/>
  <c r="BA51" i="9"/>
  <c r="BB51" i="9"/>
  <c r="AI119" i="9"/>
  <c r="AJ119" i="9"/>
  <c r="AK119" i="9"/>
  <c r="AI237" i="9"/>
  <c r="AJ237" i="9"/>
  <c r="AK237" i="9"/>
  <c r="AJ381" i="9"/>
  <c r="AK381" i="9"/>
  <c r="AI381" i="9"/>
  <c r="AK389" i="9"/>
  <c r="AI389" i="9"/>
  <c r="AJ389" i="9"/>
  <c r="AI452" i="9"/>
  <c r="AJ452" i="9"/>
  <c r="AK452" i="9"/>
  <c r="BA25" i="8"/>
  <c r="AZ25" i="8"/>
  <c r="AX25" i="8"/>
  <c r="BB25" i="8"/>
  <c r="BA27" i="8"/>
  <c r="BB27" i="8"/>
  <c r="BB42" i="8"/>
  <c r="BA42" i="8"/>
  <c r="AK311" i="8"/>
  <c r="AI311" i="8"/>
  <c r="AI64" i="8"/>
  <c r="AI424" i="8"/>
  <c r="AJ424" i="8"/>
  <c r="AK424" i="8"/>
  <c r="AI313" i="8"/>
  <c r="AJ313" i="8"/>
  <c r="AK313" i="8"/>
  <c r="AI472" i="8"/>
  <c r="AJ472" i="8"/>
  <c r="AK434" i="8"/>
  <c r="AI434" i="8"/>
  <c r="AJ434" i="8"/>
  <c r="BJ142" i="11"/>
  <c r="BI142" i="11"/>
  <c r="BH142" i="11"/>
  <c r="BG142" i="11"/>
  <c r="BF142" i="11"/>
  <c r="BE142" i="11"/>
  <c r="BD142" i="11"/>
  <c r="BC142" i="11"/>
  <c r="BK142" i="11"/>
  <c r="BI77" i="11"/>
  <c r="BH77" i="11"/>
  <c r="BG77" i="11"/>
  <c r="BF77" i="11"/>
  <c r="BE77" i="11"/>
  <c r="BD77" i="11"/>
  <c r="BC77" i="11"/>
  <c r="BK77" i="11"/>
  <c r="BJ77" i="11"/>
  <c r="BK87" i="11"/>
  <c r="BJ87" i="11"/>
  <c r="BI87" i="11"/>
  <c r="BH87" i="11"/>
  <c r="BG87" i="11"/>
  <c r="BF87" i="11"/>
  <c r="BE87" i="11"/>
  <c r="BD87" i="11"/>
  <c r="BC87" i="11"/>
  <c r="BK13" i="11"/>
  <c r="BJ13" i="11"/>
  <c r="BI13" i="11"/>
  <c r="BH13" i="11"/>
  <c r="BG13" i="11"/>
  <c r="BF13" i="11"/>
  <c r="BE13" i="11"/>
  <c r="BD13" i="11"/>
  <c r="BC13" i="11"/>
  <c r="I178" i="11"/>
  <c r="I226" i="11"/>
  <c r="AK205" i="9"/>
  <c r="AI205" i="9"/>
  <c r="AJ205" i="9"/>
  <c r="AJ270" i="9"/>
  <c r="AK270" i="9"/>
  <c r="AI270" i="9"/>
  <c r="BA24" i="8"/>
  <c r="BB24" i="8"/>
  <c r="AI449" i="8"/>
  <c r="AH449" i="8"/>
  <c r="AJ449" i="8"/>
  <c r="AK449" i="8"/>
  <c r="AU64" i="11"/>
  <c r="I132" i="11"/>
  <c r="AU78" i="11"/>
  <c r="AU55" i="11"/>
  <c r="AU38" i="11"/>
  <c r="BL146" i="11"/>
  <c r="BL172" i="11"/>
  <c r="AU40" i="11"/>
  <c r="AU53" i="11"/>
  <c r="BL134" i="11"/>
  <c r="BL167" i="11"/>
  <c r="BL110" i="11"/>
  <c r="BL121" i="11"/>
  <c r="BL138" i="11"/>
  <c r="BL139" i="11"/>
  <c r="BL53" i="11"/>
  <c r="BL70" i="11"/>
  <c r="BL72" i="11"/>
  <c r="BL69" i="11"/>
  <c r="BL75" i="11"/>
  <c r="BL51" i="11"/>
  <c r="BL90" i="11"/>
  <c r="BL30" i="11"/>
  <c r="BL36" i="11"/>
  <c r="BL42" i="11"/>
  <c r="BL32" i="11"/>
  <c r="AU506" i="11"/>
  <c r="I179" i="11"/>
  <c r="I195" i="11"/>
  <c r="K211" i="11"/>
  <c r="I214" i="11"/>
  <c r="BA18" i="9"/>
  <c r="BB18" i="9"/>
  <c r="BA28" i="9"/>
  <c r="BB28" i="9"/>
  <c r="BB45" i="9"/>
  <c r="BA45" i="9"/>
  <c r="BB37" i="9"/>
  <c r="BA37" i="9"/>
  <c r="BB62" i="9"/>
  <c r="BA62" i="9"/>
  <c r="AI49" i="9"/>
  <c r="AJ49" i="9"/>
  <c r="AK49" i="9"/>
  <c r="BA56" i="9"/>
  <c r="BB56" i="9"/>
  <c r="AJ67" i="9"/>
  <c r="AK67" i="9"/>
  <c r="AI67" i="9"/>
  <c r="AI156" i="9"/>
  <c r="AJ156" i="9"/>
  <c r="AK156" i="9"/>
  <c r="AI213" i="9"/>
  <c r="AJ213" i="9"/>
  <c r="AK213" i="9"/>
  <c r="AI89" i="9"/>
  <c r="AJ89" i="9"/>
  <c r="AK89" i="9"/>
  <c r="AI190" i="9"/>
  <c r="AJ190" i="9"/>
  <c r="AK190" i="9"/>
  <c r="AI323" i="9"/>
  <c r="AJ323" i="9"/>
  <c r="AK323" i="9"/>
  <c r="AJ166" i="9"/>
  <c r="AI166" i="9"/>
  <c r="AK166" i="9"/>
  <c r="AI432" i="9"/>
  <c r="AJ432" i="9"/>
  <c r="AK432" i="9"/>
  <c r="BB21" i="8"/>
  <c r="BA21" i="8"/>
  <c r="BA29" i="8"/>
  <c r="BB29" i="8"/>
  <c r="BA37" i="8"/>
  <c r="BB37" i="8"/>
  <c r="BA41" i="8"/>
  <c r="AZ41" i="8"/>
  <c r="AX41" i="8"/>
  <c r="BB41" i="8"/>
  <c r="AK292" i="8"/>
  <c r="AI273" i="8"/>
  <c r="AI464" i="8"/>
  <c r="AJ464" i="8"/>
  <c r="AK464" i="8"/>
  <c r="AK263" i="8"/>
  <c r="AI263" i="8"/>
  <c r="AJ263" i="8"/>
  <c r="AI440" i="8"/>
  <c r="AJ440" i="8"/>
  <c r="AK440" i="8"/>
  <c r="I149" i="11"/>
  <c r="I160" i="11"/>
  <c r="I177" i="11"/>
  <c r="I193" i="11"/>
  <c r="K209" i="11"/>
  <c r="K215" i="11"/>
  <c r="K217" i="11"/>
  <c r="K249" i="11"/>
  <c r="S159" i="11"/>
  <c r="I197" i="11"/>
  <c r="I218" i="11"/>
  <c r="K242" i="11"/>
  <c r="K229" i="11"/>
  <c r="K232" i="11"/>
  <c r="S274" i="11"/>
  <c r="AC274" i="11"/>
  <c r="V274" i="11"/>
  <c r="K288" i="11"/>
  <c r="K243" i="11"/>
  <c r="S286" i="11"/>
  <c r="AC286" i="11"/>
  <c r="V286" i="11"/>
  <c r="K277" i="11"/>
  <c r="K309" i="11"/>
  <c r="K341" i="11"/>
  <c r="K388" i="11"/>
  <c r="S335" i="11"/>
  <c r="V335" i="11"/>
  <c r="AC335" i="11"/>
  <c r="K373" i="11"/>
  <c r="S287" i="11"/>
  <c r="S295" i="11"/>
  <c r="K345" i="11"/>
  <c r="S336" i="11"/>
  <c r="AC336" i="11"/>
  <c r="V336" i="11"/>
  <c r="S377" i="11"/>
  <c r="V401" i="11"/>
  <c r="AC401" i="11"/>
  <c r="K401" i="11"/>
  <c r="K413" i="11"/>
  <c r="K479" i="11"/>
  <c r="K488" i="11"/>
  <c r="K417" i="11"/>
  <c r="I89" i="11"/>
  <c r="I38" i="11"/>
  <c r="S39" i="11"/>
  <c r="I119" i="11"/>
  <c r="S32" i="9"/>
  <c r="I103" i="11"/>
  <c r="BJ7" i="9"/>
  <c r="BI7" i="9"/>
  <c r="BH7" i="9"/>
  <c r="BG7" i="9"/>
  <c r="BF7" i="9"/>
  <c r="BE7" i="9"/>
  <c r="BD7" i="9"/>
  <c r="BC7" i="9"/>
  <c r="BK7" i="9"/>
  <c r="S115" i="9"/>
  <c r="S190" i="9"/>
  <c r="U190" i="9"/>
  <c r="V27" i="9"/>
  <c r="AC27" i="9"/>
  <c r="I27" i="9"/>
  <c r="AT36" i="9"/>
  <c r="AS36" i="9" s="1"/>
  <c r="AR36" i="9" s="1"/>
  <c r="AQ36" i="9" s="1"/>
  <c r="AP36" i="9" s="1"/>
  <c r="AO36" i="9" s="1"/>
  <c r="AN36" i="9" s="1"/>
  <c r="AM36" i="9" s="1"/>
  <c r="AL36" i="9" s="1"/>
  <c r="AT42" i="9"/>
  <c r="AS42" i="9" s="1"/>
  <c r="AR42" i="9" s="1"/>
  <c r="AQ42" i="9" s="1"/>
  <c r="AP42" i="9" s="1"/>
  <c r="AO42" i="9" s="1"/>
  <c r="AN42" i="9" s="1"/>
  <c r="AM42" i="9" s="1"/>
  <c r="AL42" i="9" s="1"/>
  <c r="AC25" i="9"/>
  <c r="I25" i="9"/>
  <c r="V25" i="9"/>
  <c r="AT50" i="9"/>
  <c r="AS50" i="9" s="1"/>
  <c r="AR50" i="9" s="1"/>
  <c r="AQ50" i="9" s="1"/>
  <c r="AP50" i="9" s="1"/>
  <c r="AO50" i="9" s="1"/>
  <c r="AN50" i="9" s="1"/>
  <c r="AM50" i="9" s="1"/>
  <c r="AL50" i="9" s="1"/>
  <c r="AC109" i="9"/>
  <c r="I109" i="9"/>
  <c r="V109" i="9"/>
  <c r="AT68" i="9"/>
  <c r="AS68" i="9" s="1"/>
  <c r="AR68" i="9" s="1"/>
  <c r="AQ68" i="9" s="1"/>
  <c r="AP68" i="9" s="1"/>
  <c r="AO68" i="9" s="1"/>
  <c r="AN68" i="9" s="1"/>
  <c r="AM68" i="9" s="1"/>
  <c r="AL68" i="9" s="1"/>
  <c r="AP101" i="9"/>
  <c r="AO101" i="9" s="1"/>
  <c r="AN101" i="9" s="1"/>
  <c r="AM101" i="9" s="1"/>
  <c r="AL101" i="9" s="1"/>
  <c r="AS101" i="9"/>
  <c r="AR101" i="9" s="1"/>
  <c r="AQ101" i="9" s="1"/>
  <c r="AT101" i="9"/>
  <c r="V121" i="9"/>
  <c r="AC121" i="9"/>
  <c r="I121" i="9"/>
  <c r="AT46" i="9"/>
  <c r="AS46" i="9"/>
  <c r="AR46" i="9"/>
  <c r="AQ46" i="9" s="1"/>
  <c r="AP46" i="9" s="1"/>
  <c r="AO46" i="9" s="1"/>
  <c r="AN46" i="9" s="1"/>
  <c r="AM46" i="9" s="1"/>
  <c r="AL46" i="9" s="1"/>
  <c r="I85" i="9"/>
  <c r="AC85" i="9"/>
  <c r="AR107" i="9"/>
  <c r="AQ107" i="9" s="1"/>
  <c r="AP107" i="9" s="1"/>
  <c r="AO107" i="9" s="1"/>
  <c r="AN107" i="9" s="1"/>
  <c r="AM107" i="9" s="1"/>
  <c r="AL107" i="9" s="1"/>
  <c r="AS107" i="9"/>
  <c r="AT107" i="9"/>
  <c r="V78" i="9"/>
  <c r="AC78" i="9"/>
  <c r="I78" i="9"/>
  <c r="AT137" i="9"/>
  <c r="AS137" i="9" s="1"/>
  <c r="AR137" i="9" s="1"/>
  <c r="AQ137" i="9" s="1"/>
  <c r="AP137" i="9" s="1"/>
  <c r="AO137" i="9" s="1"/>
  <c r="AN137" i="9" s="1"/>
  <c r="AM137" i="9" s="1"/>
  <c r="AL137" i="9" s="1"/>
  <c r="V64" i="9"/>
  <c r="AC64" i="9"/>
  <c r="J64" i="9"/>
  <c r="S108" i="9"/>
  <c r="U108" i="9" s="1"/>
  <c r="AT130" i="9"/>
  <c r="AS130" i="9" s="1"/>
  <c r="AR130" i="9" s="1"/>
  <c r="AQ130" i="9" s="1"/>
  <c r="AP130" i="9" s="1"/>
  <c r="AO130" i="9" s="1"/>
  <c r="AN130" i="9" s="1"/>
  <c r="AM130" i="9" s="1"/>
  <c r="AL130" i="9" s="1"/>
  <c r="AS79" i="9"/>
  <c r="AR79" i="9" s="1"/>
  <c r="AQ79" i="9" s="1"/>
  <c r="AP79" i="9" s="1"/>
  <c r="AO79" i="9" s="1"/>
  <c r="AN79" i="9" s="1"/>
  <c r="AM79" i="9" s="1"/>
  <c r="AL79" i="9" s="1"/>
  <c r="AT79" i="9"/>
  <c r="V95" i="9"/>
  <c r="V122" i="9"/>
  <c r="AC122" i="9"/>
  <c r="I122" i="9"/>
  <c r="V100" i="9"/>
  <c r="AC100" i="9"/>
  <c r="I100" i="9"/>
  <c r="AT139" i="9"/>
  <c r="AS139" i="9"/>
  <c r="AR139" i="9" s="1"/>
  <c r="AQ139" i="9" s="1"/>
  <c r="AP139" i="9" s="1"/>
  <c r="AO139" i="9" s="1"/>
  <c r="AN139" i="9" s="1"/>
  <c r="AM139" i="9" s="1"/>
  <c r="AL139" i="9" s="1"/>
  <c r="AC175" i="9"/>
  <c r="I175" i="9"/>
  <c r="V175" i="9"/>
  <c r="I77" i="9"/>
  <c r="V77" i="9"/>
  <c r="AC77" i="9"/>
  <c r="AC118" i="9"/>
  <c r="I118" i="9"/>
  <c r="V118" i="9"/>
  <c r="I184" i="9"/>
  <c r="AS201" i="9"/>
  <c r="AR201" i="9" s="1"/>
  <c r="AQ201" i="9" s="1"/>
  <c r="AP201" i="9" s="1"/>
  <c r="AO201" i="9" s="1"/>
  <c r="AN201" i="9" s="1"/>
  <c r="AM201" i="9" s="1"/>
  <c r="AL201" i="9" s="1"/>
  <c r="AT201" i="9"/>
  <c r="I231" i="9"/>
  <c r="S72" i="9"/>
  <c r="U72" i="9" s="1"/>
  <c r="AS80" i="9"/>
  <c r="AR80" i="9" s="1"/>
  <c r="AQ80" i="9"/>
  <c r="AP80" i="9" s="1"/>
  <c r="AO80" i="9" s="1"/>
  <c r="AN80" i="9" s="1"/>
  <c r="AM80" i="9" s="1"/>
  <c r="AL80" i="9" s="1"/>
  <c r="AT80" i="9"/>
  <c r="AC107" i="9"/>
  <c r="I116" i="9"/>
  <c r="V116" i="9"/>
  <c r="AC116" i="9"/>
  <c r="V171" i="9"/>
  <c r="AC171" i="9"/>
  <c r="I171" i="9"/>
  <c r="S112" i="9"/>
  <c r="U112" i="9" s="1"/>
  <c r="AT143" i="9"/>
  <c r="AS143" i="9"/>
  <c r="AR143" i="9"/>
  <c r="AQ143" i="9" s="1"/>
  <c r="AP143" i="9" s="1"/>
  <c r="AO143" i="9" s="1"/>
  <c r="AN143" i="9" s="1"/>
  <c r="AM143" i="9" s="1"/>
  <c r="AL143" i="9" s="1"/>
  <c r="S242" i="9"/>
  <c r="U242" i="9" s="1"/>
  <c r="V273" i="9"/>
  <c r="S215" i="9"/>
  <c r="U215" i="9" s="1"/>
  <c r="S223" i="9"/>
  <c r="U223" i="9" s="1"/>
  <c r="AT288" i="9"/>
  <c r="AS288" i="9" s="1"/>
  <c r="AR288" i="9" s="1"/>
  <c r="AQ288" i="9" s="1"/>
  <c r="AP288" i="9" s="1"/>
  <c r="AO288" i="9" s="1"/>
  <c r="AN288" i="9" s="1"/>
  <c r="AM288" i="9" s="1"/>
  <c r="AL288" i="9" s="1"/>
  <c r="K325" i="9"/>
  <c r="I173" i="9"/>
  <c r="V173" i="9"/>
  <c r="AC173" i="9"/>
  <c r="S245" i="9"/>
  <c r="U245" i="9" s="1"/>
  <c r="AT180" i="9"/>
  <c r="AS180" i="9" s="1"/>
  <c r="AR180" i="9" s="1"/>
  <c r="AQ180" i="9" s="1"/>
  <c r="AP180" i="9" s="1"/>
  <c r="AO180" i="9" s="1"/>
  <c r="AN180" i="9" s="1"/>
  <c r="AM180" i="9" s="1"/>
  <c r="AL180" i="9" s="1"/>
  <c r="V193" i="9"/>
  <c r="AC193" i="9"/>
  <c r="I193" i="9"/>
  <c r="AT224" i="9"/>
  <c r="AS224" i="9"/>
  <c r="AR224" i="9" s="1"/>
  <c r="AQ224" i="9" s="1"/>
  <c r="AP224" i="9" s="1"/>
  <c r="AO224" i="9" s="1"/>
  <c r="AN224" i="9" s="1"/>
  <c r="AM224" i="9" s="1"/>
  <c r="AL224" i="9" s="1"/>
  <c r="AT247" i="9"/>
  <c r="AS247" i="9" s="1"/>
  <c r="AR247" i="9" s="1"/>
  <c r="AQ247" i="9" s="1"/>
  <c r="AP247" i="9" s="1"/>
  <c r="AO247" i="9" s="1"/>
  <c r="AN247" i="9" s="1"/>
  <c r="AM247" i="9" s="1"/>
  <c r="AL247" i="9" s="1"/>
  <c r="AC256" i="9"/>
  <c r="I144" i="9"/>
  <c r="AC144" i="9"/>
  <c r="V144" i="9"/>
  <c r="AT170" i="9"/>
  <c r="AS170" i="9"/>
  <c r="AR170" i="9" s="1"/>
  <c r="AQ170" i="9" s="1"/>
  <c r="AP170" i="9" s="1"/>
  <c r="AO170" i="9" s="1"/>
  <c r="AN170" i="9" s="1"/>
  <c r="AM170" i="9" s="1"/>
  <c r="AL170" i="9" s="1"/>
  <c r="S164" i="9"/>
  <c r="U164" i="9" s="1"/>
  <c r="V214" i="9"/>
  <c r="AC214" i="9"/>
  <c r="I214" i="9"/>
  <c r="V222" i="9"/>
  <c r="AC222" i="9"/>
  <c r="I222" i="9"/>
  <c r="AC322" i="9"/>
  <c r="K322" i="9"/>
  <c r="V322" i="9"/>
  <c r="AC326" i="9"/>
  <c r="K326" i="9"/>
  <c r="V326" i="9"/>
  <c r="S357" i="9"/>
  <c r="U357" i="9" s="1"/>
  <c r="AT284" i="9"/>
  <c r="AS284" i="9"/>
  <c r="AR284" i="9"/>
  <c r="AQ284" i="9" s="1"/>
  <c r="AP284" i="9" s="1"/>
  <c r="AO284" i="9" s="1"/>
  <c r="AN284" i="9" s="1"/>
  <c r="AM284" i="9" s="1"/>
  <c r="AL284" i="9" s="1"/>
  <c r="AT359" i="9"/>
  <c r="AS359" i="9" s="1"/>
  <c r="AR359" i="9" s="1"/>
  <c r="AQ359" i="9" s="1"/>
  <c r="AP359" i="9" s="1"/>
  <c r="AO359" i="9" s="1"/>
  <c r="AN359" i="9" s="1"/>
  <c r="AM359" i="9" s="1"/>
  <c r="AL359" i="9" s="1"/>
  <c r="K452" i="9"/>
  <c r="AT304" i="9"/>
  <c r="AS304" i="9"/>
  <c r="AR304" i="9" s="1"/>
  <c r="AQ304" i="9" s="1"/>
  <c r="AP304" i="9" s="1"/>
  <c r="AO304" i="9" s="1"/>
  <c r="AN304" i="9" s="1"/>
  <c r="AM304" i="9" s="1"/>
  <c r="AL304" i="9" s="1"/>
  <c r="AC336" i="9"/>
  <c r="K336" i="9"/>
  <c r="AS360" i="9"/>
  <c r="AR360" i="9"/>
  <c r="AQ360" i="9" s="1"/>
  <c r="AP360" i="9" s="1"/>
  <c r="AO360" i="9" s="1"/>
  <c r="AN360" i="9" s="1"/>
  <c r="AM360" i="9" s="1"/>
  <c r="AL360" i="9" s="1"/>
  <c r="AT360" i="9"/>
  <c r="AS413" i="9"/>
  <c r="AR413" i="9" s="1"/>
  <c r="AQ413" i="9" s="1"/>
  <c r="AP413" i="9" s="1"/>
  <c r="AO413" i="9" s="1"/>
  <c r="AN413" i="9" s="1"/>
  <c r="AM413" i="9" s="1"/>
  <c r="AL413" i="9" s="1"/>
  <c r="AT413" i="9"/>
  <c r="S339" i="9"/>
  <c r="U339" i="9" s="1"/>
  <c r="AT370" i="9"/>
  <c r="AS370" i="9"/>
  <c r="AR370" i="9" s="1"/>
  <c r="AQ370" i="9" s="1"/>
  <c r="AP370" i="9" s="1"/>
  <c r="AO370" i="9" s="1"/>
  <c r="AN370" i="9" s="1"/>
  <c r="AM370" i="9" s="1"/>
  <c r="AL370" i="9" s="1"/>
  <c r="AS285" i="9"/>
  <c r="AR285" i="9" s="1"/>
  <c r="AQ285" i="9" s="1"/>
  <c r="AP285" i="9" s="1"/>
  <c r="AO285" i="9" s="1"/>
  <c r="AN285" i="9" s="1"/>
  <c r="AM285" i="9" s="1"/>
  <c r="AL285" i="9" s="1"/>
  <c r="AT285" i="9"/>
  <c r="K342" i="9"/>
  <c r="K291" i="9"/>
  <c r="V291" i="9"/>
  <c r="AC291" i="9"/>
  <c r="AT318" i="9"/>
  <c r="AS318" i="9"/>
  <c r="AR318" i="9"/>
  <c r="AQ318" i="9" s="1"/>
  <c r="AP318" i="9" s="1"/>
  <c r="AO318" i="9" s="1"/>
  <c r="AN318" i="9" s="1"/>
  <c r="AM318" i="9" s="1"/>
  <c r="AL318" i="9" s="1"/>
  <c r="K330" i="9"/>
  <c r="AT345" i="9"/>
  <c r="AS345" i="9"/>
  <c r="AR345" i="9" s="1"/>
  <c r="AQ345" i="9" s="1"/>
  <c r="AP345" i="9" s="1"/>
  <c r="AO345" i="9" s="1"/>
  <c r="AN345" i="9" s="1"/>
  <c r="AM345" i="9" s="1"/>
  <c r="AL345" i="9" s="1"/>
  <c r="AT353" i="9"/>
  <c r="AS353" i="9"/>
  <c r="AR353" i="9" s="1"/>
  <c r="AQ353" i="9" s="1"/>
  <c r="AP353" i="9" s="1"/>
  <c r="AO353" i="9" s="1"/>
  <c r="AN353" i="9" s="1"/>
  <c r="AM353" i="9" s="1"/>
  <c r="AL353" i="9" s="1"/>
  <c r="K369" i="9"/>
  <c r="AS424" i="9"/>
  <c r="AR424" i="9"/>
  <c r="AQ424" i="9" s="1"/>
  <c r="AP424" i="9" s="1"/>
  <c r="AO424" i="9" s="1"/>
  <c r="AN424" i="9" s="1"/>
  <c r="AM424" i="9" s="1"/>
  <c r="AL424" i="9" s="1"/>
  <c r="AT424" i="9"/>
  <c r="AS297" i="9"/>
  <c r="AR297" i="9" s="1"/>
  <c r="AQ297" i="9" s="1"/>
  <c r="AP297" i="9" s="1"/>
  <c r="AO297" i="9" s="1"/>
  <c r="AN297" i="9" s="1"/>
  <c r="AM297" i="9" s="1"/>
  <c r="AL297" i="9" s="1"/>
  <c r="AT297" i="9"/>
  <c r="K328" i="9"/>
  <c r="AQ430" i="9"/>
  <c r="AP430" i="9" s="1"/>
  <c r="AO430" i="9" s="1"/>
  <c r="AN430" i="9" s="1"/>
  <c r="AM430" i="9" s="1"/>
  <c r="AL430" i="9" s="1"/>
  <c r="AS430" i="9"/>
  <c r="AR430" i="9" s="1"/>
  <c r="AT430" i="9"/>
  <c r="AC416" i="9"/>
  <c r="AT445" i="9"/>
  <c r="AS445" i="9" s="1"/>
  <c r="AR445" i="9" s="1"/>
  <c r="AQ445" i="9" s="1"/>
  <c r="AP445" i="9" s="1"/>
  <c r="AO445" i="9" s="1"/>
  <c r="AN445" i="9" s="1"/>
  <c r="AM445" i="9" s="1"/>
  <c r="AL445" i="9" s="1"/>
  <c r="AC394" i="9"/>
  <c r="AC372" i="9"/>
  <c r="AC358" i="9"/>
  <c r="S23" i="8"/>
  <c r="U23" i="8"/>
  <c r="AT423" i="9"/>
  <c r="AS423" i="9" s="1"/>
  <c r="AR423" i="9" s="1"/>
  <c r="AQ423" i="9" s="1"/>
  <c r="AP423" i="9" s="1"/>
  <c r="AO423" i="9" s="1"/>
  <c r="AN423" i="9" s="1"/>
  <c r="AM423" i="9" s="1"/>
  <c r="AL423" i="9" s="1"/>
  <c r="V454" i="9"/>
  <c r="AC454" i="9"/>
  <c r="K454" i="9"/>
  <c r="BJ13" i="8"/>
  <c r="BI13" i="8"/>
  <c r="BH13" i="8"/>
  <c r="BG13" i="8"/>
  <c r="BF13" i="8"/>
  <c r="BE13" i="8"/>
  <c r="BD13" i="8"/>
  <c r="BC13" i="8"/>
  <c r="BK13" i="8"/>
  <c r="BJ7" i="8"/>
  <c r="BI7" i="8"/>
  <c r="BH7" i="8"/>
  <c r="BG7" i="8"/>
  <c r="BF7" i="8"/>
  <c r="BE7" i="8"/>
  <c r="BD7" i="8"/>
  <c r="BC7" i="8"/>
  <c r="BK7" i="8"/>
  <c r="BK3" i="8"/>
  <c r="BI3" i="8"/>
  <c r="BH3" i="8"/>
  <c r="BG3" i="8"/>
  <c r="BF3" i="8"/>
  <c r="BE3" i="8"/>
  <c r="BD3" i="8"/>
  <c r="BC3" i="8"/>
  <c r="BJ3" i="8"/>
  <c r="I24" i="8"/>
  <c r="H59" i="8"/>
  <c r="I117" i="8"/>
  <c r="AT38" i="8"/>
  <c r="AS38" i="8"/>
  <c r="AR38" i="8" s="1"/>
  <c r="AQ38" i="8" s="1"/>
  <c r="AP38" i="8" s="1"/>
  <c r="AO38" i="8" s="1"/>
  <c r="AN38" i="8" s="1"/>
  <c r="AM38" i="8" s="1"/>
  <c r="AL38" i="8" s="1"/>
  <c r="AP68" i="8"/>
  <c r="AO68" i="8" s="1"/>
  <c r="AN68" i="8" s="1"/>
  <c r="AM68" i="8" s="1"/>
  <c r="AL68" i="8" s="1"/>
  <c r="AS68" i="8"/>
  <c r="AR68" i="8" s="1"/>
  <c r="AQ68" i="8" s="1"/>
  <c r="AT68" i="8"/>
  <c r="AT35" i="8"/>
  <c r="AS35" i="8" s="1"/>
  <c r="AR35" i="8" s="1"/>
  <c r="AQ35" i="8" s="1"/>
  <c r="AP35" i="8" s="1"/>
  <c r="AO35" i="8" s="1"/>
  <c r="AN35" i="8" s="1"/>
  <c r="AM35" i="8" s="1"/>
  <c r="AL35" i="8" s="1"/>
  <c r="J74" i="8"/>
  <c r="AC74" i="8"/>
  <c r="V74" i="8"/>
  <c r="AT138" i="8"/>
  <c r="AS138" i="8" s="1"/>
  <c r="AR138" i="8" s="1"/>
  <c r="AQ138" i="8" s="1"/>
  <c r="AP138" i="8" s="1"/>
  <c r="AO138" i="8" s="1"/>
  <c r="AN138" i="8" s="1"/>
  <c r="AM138" i="8" s="1"/>
  <c r="AL138" i="8" s="1"/>
  <c r="I160" i="8"/>
  <c r="AT117" i="8"/>
  <c r="AS117" i="8" s="1"/>
  <c r="AR117" i="8"/>
  <c r="AQ117" i="8" s="1"/>
  <c r="AP117" i="8" s="1"/>
  <c r="AO117" i="8" s="1"/>
  <c r="AN117" i="8" s="1"/>
  <c r="AM117" i="8" s="1"/>
  <c r="AL117" i="8" s="1"/>
  <c r="AT156" i="8"/>
  <c r="AS156" i="8"/>
  <c r="AR156" i="8" s="1"/>
  <c r="AQ156" i="8" s="1"/>
  <c r="AP156" i="8" s="1"/>
  <c r="AO156" i="8" s="1"/>
  <c r="AN156" i="8" s="1"/>
  <c r="AM156" i="8" s="1"/>
  <c r="AL156" i="8" s="1"/>
  <c r="H54" i="8"/>
  <c r="V54" i="8"/>
  <c r="AC54" i="8"/>
  <c r="S155" i="8"/>
  <c r="U155" i="8" s="1"/>
  <c r="I174" i="8"/>
  <c r="V174" i="8"/>
  <c r="AC174" i="8"/>
  <c r="V184" i="8"/>
  <c r="AC186" i="8"/>
  <c r="I186" i="8"/>
  <c r="V186" i="8"/>
  <c r="K243" i="8"/>
  <c r="V243" i="8"/>
  <c r="AC243" i="8"/>
  <c r="S61" i="8"/>
  <c r="U61" i="8" s="1"/>
  <c r="J71" i="8"/>
  <c r="V71" i="8"/>
  <c r="AC71" i="8"/>
  <c r="AT134" i="8"/>
  <c r="AS134" i="8" s="1"/>
  <c r="AR134" i="8" s="1"/>
  <c r="AQ134" i="8" s="1"/>
  <c r="AP134" i="8"/>
  <c r="AO134" i="8" s="1"/>
  <c r="AN134" i="8" s="1"/>
  <c r="AM134" i="8" s="1"/>
  <c r="AL134" i="8" s="1"/>
  <c r="S153" i="8"/>
  <c r="U153" i="8" s="1"/>
  <c r="AC39" i="8"/>
  <c r="AT88" i="8"/>
  <c r="AS88" i="8"/>
  <c r="AR88" i="8" s="1"/>
  <c r="AQ88" i="8" s="1"/>
  <c r="AP88" i="8" s="1"/>
  <c r="AO88" i="8" s="1"/>
  <c r="AN88" i="8" s="1"/>
  <c r="AM88" i="8" s="1"/>
  <c r="AL88" i="8" s="1"/>
  <c r="AC151" i="8"/>
  <c r="I151" i="8"/>
  <c r="V151" i="8"/>
  <c r="AT177" i="8"/>
  <c r="AS177" i="8" s="1"/>
  <c r="AR177" i="8" s="1"/>
  <c r="AQ177" i="8" s="1"/>
  <c r="AP177" i="8" s="1"/>
  <c r="AO177" i="8" s="1"/>
  <c r="AN177" i="8" s="1"/>
  <c r="AM177" i="8" s="1"/>
  <c r="AL177" i="8" s="1"/>
  <c r="S203" i="8"/>
  <c r="U203" i="8" s="1"/>
  <c r="AT120" i="8"/>
  <c r="AS120" i="8"/>
  <c r="AR120" i="8" s="1"/>
  <c r="AQ120" i="8" s="1"/>
  <c r="AP120" i="8" s="1"/>
  <c r="AO120" i="8" s="1"/>
  <c r="AN120" i="8" s="1"/>
  <c r="AM120" i="8" s="1"/>
  <c r="AL120" i="8" s="1"/>
  <c r="AC178" i="8"/>
  <c r="J178" i="8"/>
  <c r="V178" i="8"/>
  <c r="AT198" i="8"/>
  <c r="AS198" i="8" s="1"/>
  <c r="AR198" i="8" s="1"/>
  <c r="AQ198" i="8" s="1"/>
  <c r="AP198" i="8" s="1"/>
  <c r="AO198" i="8" s="1"/>
  <c r="AN198" i="8" s="1"/>
  <c r="AM198" i="8" s="1"/>
  <c r="AL198" i="8" s="1"/>
  <c r="S51" i="8"/>
  <c r="U51" i="8" s="1"/>
  <c r="AC76" i="8"/>
  <c r="AT101" i="8"/>
  <c r="AS101" i="8" s="1"/>
  <c r="AR101" i="8" s="1"/>
  <c r="AQ101" i="8" s="1"/>
  <c r="AP101" i="8" s="1"/>
  <c r="AO101" i="8" s="1"/>
  <c r="AN101" i="8" s="1"/>
  <c r="AM101" i="8" s="1"/>
  <c r="AL101" i="8" s="1"/>
  <c r="AT113" i="8"/>
  <c r="AS113" i="8" s="1"/>
  <c r="AR113" i="8" s="1"/>
  <c r="AQ113" i="8" s="1"/>
  <c r="AP113" i="8" s="1"/>
  <c r="AO113" i="8" s="1"/>
  <c r="AN113" i="8" s="1"/>
  <c r="AM113" i="8" s="1"/>
  <c r="AL113" i="8" s="1"/>
  <c r="S149" i="8"/>
  <c r="U149" i="8" s="1"/>
  <c r="AT182" i="8"/>
  <c r="AS182" i="8"/>
  <c r="AR182" i="8" s="1"/>
  <c r="AQ182" i="8" s="1"/>
  <c r="AP182" i="8" s="1"/>
  <c r="AO182" i="8" s="1"/>
  <c r="AN182" i="8" s="1"/>
  <c r="AM182" i="8" s="1"/>
  <c r="AL182" i="8" s="1"/>
  <c r="S227" i="8"/>
  <c r="U227" i="8" s="1"/>
  <c r="AC53" i="8"/>
  <c r="AT66" i="8"/>
  <c r="AR66" i="8"/>
  <c r="AQ66" i="8"/>
  <c r="AP66" i="8" s="1"/>
  <c r="AO66" i="8" s="1"/>
  <c r="AN66" i="8" s="1"/>
  <c r="AM66" i="8" s="1"/>
  <c r="AL66" i="8" s="1"/>
  <c r="AS66" i="8"/>
  <c r="V84" i="8"/>
  <c r="AC84" i="8"/>
  <c r="I84" i="8"/>
  <c r="AT94" i="8"/>
  <c r="AS94" i="8"/>
  <c r="AR94" i="8" s="1"/>
  <c r="AQ94" i="8"/>
  <c r="AP94" i="8" s="1"/>
  <c r="AO94" i="8" s="1"/>
  <c r="AN94" i="8" s="1"/>
  <c r="AM94" i="8" s="1"/>
  <c r="AL94" i="8" s="1"/>
  <c r="AT118" i="8"/>
  <c r="AS118" i="8" s="1"/>
  <c r="AR118" i="8" s="1"/>
  <c r="AQ118" i="8" s="1"/>
  <c r="AP118" i="8" s="1"/>
  <c r="AO118" i="8" s="1"/>
  <c r="AN118" i="8" s="1"/>
  <c r="AM118" i="8" s="1"/>
  <c r="AL118" i="8" s="1"/>
  <c r="S128" i="8"/>
  <c r="U128" i="8" s="1"/>
  <c r="I181" i="8"/>
  <c r="AC181" i="8"/>
  <c r="V181" i="8"/>
  <c r="AT245" i="8"/>
  <c r="AS245" i="8"/>
  <c r="AR245" i="8" s="1"/>
  <c r="AQ245" i="8" s="1"/>
  <c r="AP245" i="8" s="1"/>
  <c r="AO245" i="8" s="1"/>
  <c r="AN245" i="8" s="1"/>
  <c r="AM245" i="8" s="1"/>
  <c r="AL245" i="8" s="1"/>
  <c r="V47" i="8"/>
  <c r="AC47" i="8"/>
  <c r="I47" i="8"/>
  <c r="V68" i="8"/>
  <c r="AT133" i="8"/>
  <c r="AS133" i="8" s="1"/>
  <c r="AR133" i="8" s="1"/>
  <c r="AQ133" i="8" s="1"/>
  <c r="AP133" i="8" s="1"/>
  <c r="AO133" i="8" s="1"/>
  <c r="AN133" i="8" s="1"/>
  <c r="AM133" i="8" s="1"/>
  <c r="AL133" i="8" s="1"/>
  <c r="AT209" i="8"/>
  <c r="AS209" i="8"/>
  <c r="AR209" i="8" s="1"/>
  <c r="AQ209" i="8" s="1"/>
  <c r="AP209" i="8" s="1"/>
  <c r="AO209" i="8" s="1"/>
  <c r="AN209" i="8" s="1"/>
  <c r="AM209" i="8" s="1"/>
  <c r="AL209" i="8" s="1"/>
  <c r="V222" i="8"/>
  <c r="AC222" i="8"/>
  <c r="I222" i="8"/>
  <c r="K258" i="8"/>
  <c r="K315" i="8"/>
  <c r="AT77" i="8"/>
  <c r="AS77" i="8"/>
  <c r="AR77" i="8" s="1"/>
  <c r="AQ77" i="8" s="1"/>
  <c r="AP77" i="8" s="1"/>
  <c r="AO77" i="8" s="1"/>
  <c r="AN77" i="8" s="1"/>
  <c r="AM77" i="8" s="1"/>
  <c r="AL77" i="8" s="1"/>
  <c r="AC97" i="8"/>
  <c r="I97" i="8"/>
  <c r="V97" i="8"/>
  <c r="AT109" i="8"/>
  <c r="AS109" i="8"/>
  <c r="AR109" i="8" s="1"/>
  <c r="AQ109" i="8"/>
  <c r="AP109" i="8" s="1"/>
  <c r="AO109" i="8" s="1"/>
  <c r="AN109" i="8" s="1"/>
  <c r="AM109" i="8" s="1"/>
  <c r="AL109" i="8" s="1"/>
  <c r="AT131" i="8"/>
  <c r="AS131" i="8" s="1"/>
  <c r="AR131" i="8" s="1"/>
  <c r="AQ131" i="8" s="1"/>
  <c r="AP131" i="8" s="1"/>
  <c r="AO131" i="8" s="1"/>
  <c r="AN131" i="8" s="1"/>
  <c r="AM131" i="8" s="1"/>
  <c r="AL131" i="8" s="1"/>
  <c r="S143" i="8"/>
  <c r="U143" i="8" s="1"/>
  <c r="AC166" i="8"/>
  <c r="K166" i="8"/>
  <c r="V166" i="8"/>
  <c r="AT260" i="8"/>
  <c r="AS260" i="8" s="1"/>
  <c r="AR260" i="8" s="1"/>
  <c r="AQ260" i="8" s="1"/>
  <c r="AP260" i="8" s="1"/>
  <c r="AO260" i="8" s="1"/>
  <c r="AN260" i="8" s="1"/>
  <c r="AM260" i="8" s="1"/>
  <c r="AL260" i="8" s="1"/>
  <c r="V235" i="8"/>
  <c r="AC235" i="8"/>
  <c r="I235" i="8"/>
  <c r="S254" i="8"/>
  <c r="U254" i="8" s="1"/>
  <c r="AT347" i="8"/>
  <c r="AS347" i="8"/>
  <c r="AR347" i="8" s="1"/>
  <c r="AQ347" i="8" s="1"/>
  <c r="AP347" i="8" s="1"/>
  <c r="AO347" i="8" s="1"/>
  <c r="AN347" i="8" s="1"/>
  <c r="AM347" i="8" s="1"/>
  <c r="AL347" i="8" s="1"/>
  <c r="K246" i="8"/>
  <c r="V246" i="8"/>
  <c r="AC246" i="8"/>
  <c r="AT287" i="8"/>
  <c r="AS287" i="8" s="1"/>
  <c r="AR287" i="8" s="1"/>
  <c r="AQ287" i="8" s="1"/>
  <c r="AP287" i="8" s="1"/>
  <c r="AO287" i="8" s="1"/>
  <c r="AN287" i="8" s="1"/>
  <c r="AM287" i="8" s="1"/>
  <c r="AL287" i="8" s="1"/>
  <c r="AC469" i="8"/>
  <c r="K469" i="8"/>
  <c r="V469" i="8"/>
  <c r="AT256" i="8"/>
  <c r="AS256" i="8" s="1"/>
  <c r="AR256" i="8" s="1"/>
  <c r="AQ256" i="8" s="1"/>
  <c r="AP256" i="8" s="1"/>
  <c r="AO256" i="8" s="1"/>
  <c r="AN256" i="8" s="1"/>
  <c r="AM256" i="8" s="1"/>
  <c r="AL256" i="8" s="1"/>
  <c r="AC229" i="8"/>
  <c r="AT295" i="8"/>
  <c r="AS295" i="8" s="1"/>
  <c r="AR295" i="8" s="1"/>
  <c r="AQ295" i="8" s="1"/>
  <c r="AP295" i="8" s="1"/>
  <c r="AO295" i="8" s="1"/>
  <c r="AN295" i="8" s="1"/>
  <c r="AM295" i="8" s="1"/>
  <c r="AL295" i="8" s="1"/>
  <c r="S326" i="8"/>
  <c r="U326" i="8" s="1"/>
  <c r="S339" i="8"/>
  <c r="U339" i="8"/>
  <c r="AT364" i="8"/>
  <c r="AS364" i="8" s="1"/>
  <c r="AR364" i="8" s="1"/>
  <c r="AQ364" i="8" s="1"/>
  <c r="AP364" i="8" s="1"/>
  <c r="AO364" i="8" s="1"/>
  <c r="AN364" i="8" s="1"/>
  <c r="AM364" i="8" s="1"/>
  <c r="AL364" i="8" s="1"/>
  <c r="K442" i="8"/>
  <c r="K474" i="8"/>
  <c r="AK486" i="8"/>
  <c r="AI486" i="8"/>
  <c r="AJ486" i="8"/>
  <c r="K494" i="8"/>
  <c r="S256" i="8"/>
  <c r="U256" i="8" s="1"/>
  <c r="K266" i="8"/>
  <c r="V266" i="8"/>
  <c r="AC266" i="8"/>
  <c r="AC308" i="8"/>
  <c r="V308" i="8"/>
  <c r="K308" i="8"/>
  <c r="V322" i="8"/>
  <c r="AC322" i="8"/>
  <c r="K322" i="8"/>
  <c r="AC343" i="8"/>
  <c r="V343" i="8"/>
  <c r="K343" i="8"/>
  <c r="AC383" i="8"/>
  <c r="AT409" i="8"/>
  <c r="AS409" i="8"/>
  <c r="AR409" i="8" s="1"/>
  <c r="AQ409" i="8" s="1"/>
  <c r="AP409" i="8" s="1"/>
  <c r="AO409" i="8" s="1"/>
  <c r="AN409" i="8" s="1"/>
  <c r="AM409" i="8" s="1"/>
  <c r="AL409" i="8" s="1"/>
  <c r="AT239" i="8"/>
  <c r="AS239" i="8" s="1"/>
  <c r="AR239" i="8" s="1"/>
  <c r="AQ239" i="8" s="1"/>
  <c r="AP239" i="8" s="1"/>
  <c r="AO239" i="8" s="1"/>
  <c r="AN239" i="8" s="1"/>
  <c r="AM239" i="8" s="1"/>
  <c r="AL239" i="8" s="1"/>
  <c r="AT369" i="8"/>
  <c r="AS369" i="8"/>
  <c r="AR369" i="8" s="1"/>
  <c r="AQ369" i="8"/>
  <c r="AP369" i="8" s="1"/>
  <c r="AO369" i="8" s="1"/>
  <c r="AN369" i="8" s="1"/>
  <c r="AM369" i="8" s="1"/>
  <c r="AL369" i="8" s="1"/>
  <c r="S265" i="8"/>
  <c r="U265" i="8" s="1"/>
  <c r="V310" i="8"/>
  <c r="AC310" i="8"/>
  <c r="K310" i="8"/>
  <c r="S387" i="8"/>
  <c r="U387" i="8" s="1"/>
  <c r="V387" i="8"/>
  <c r="AT417" i="8"/>
  <c r="AS417" i="8" s="1"/>
  <c r="AR417" i="8"/>
  <c r="AQ417" i="8" s="1"/>
  <c r="AP417" i="8" s="1"/>
  <c r="AO417" i="8" s="1"/>
  <c r="AN417" i="8" s="1"/>
  <c r="AM417" i="8" s="1"/>
  <c r="AL417" i="8" s="1"/>
  <c r="K480" i="8"/>
  <c r="K386" i="8"/>
  <c r="K394" i="8"/>
  <c r="V394" i="8"/>
  <c r="S420" i="8"/>
  <c r="U420" i="8" s="1"/>
  <c r="V368" i="8"/>
  <c r="S370" i="8"/>
  <c r="U370" i="8" s="1"/>
  <c r="S378" i="8"/>
  <c r="U378" i="8" s="1"/>
  <c r="V392" i="8"/>
  <c r="S430" i="8"/>
  <c r="U430" i="8" s="1"/>
  <c r="V337" i="8"/>
  <c r="AP358" i="8"/>
  <c r="AO358" i="8" s="1"/>
  <c r="AN358" i="8" s="1"/>
  <c r="AM358" i="8" s="1"/>
  <c r="AL358" i="8" s="1"/>
  <c r="AT358" i="8"/>
  <c r="AS358" i="8" s="1"/>
  <c r="AR358" i="8" s="1"/>
  <c r="AQ358" i="8" s="1"/>
  <c r="V418" i="8"/>
  <c r="AS436" i="8"/>
  <c r="AR436" i="8" s="1"/>
  <c r="AQ436" i="8" s="1"/>
  <c r="AP436" i="8" s="1"/>
  <c r="AO436" i="8" s="1"/>
  <c r="AN436" i="8" s="1"/>
  <c r="AM436" i="8" s="1"/>
  <c r="AL436" i="8" s="1"/>
  <c r="AT436" i="8"/>
  <c r="K349" i="6"/>
  <c r="V349" i="6"/>
  <c r="V426" i="8"/>
  <c r="AC344" i="8"/>
  <c r="AC389" i="8"/>
  <c r="AC342" i="8"/>
  <c r="K342" i="8"/>
  <c r="V342" i="8"/>
  <c r="AT414" i="8"/>
  <c r="AS414" i="8"/>
  <c r="AR414" i="8" s="1"/>
  <c r="AQ414" i="8" s="1"/>
  <c r="AP414" i="8" s="1"/>
  <c r="AO414" i="8" s="1"/>
  <c r="AN414" i="8" s="1"/>
  <c r="AM414" i="8" s="1"/>
  <c r="AL414" i="8" s="1"/>
  <c r="V437" i="8"/>
  <c r="V88" i="6"/>
  <c r="I88" i="6"/>
  <c r="V157" i="6"/>
  <c r="I157" i="6"/>
  <c r="V264" i="6"/>
  <c r="V297" i="6"/>
  <c r="V331" i="6"/>
  <c r="K331" i="6"/>
  <c r="V430" i="6"/>
  <c r="AC336" i="8"/>
  <c r="AC365" i="8"/>
  <c r="AP422" i="8"/>
  <c r="AO422" i="8" s="1"/>
  <c r="AN422" i="8" s="1"/>
  <c r="AM422" i="8" s="1"/>
  <c r="AL422" i="8" s="1"/>
  <c r="AT422" i="8"/>
  <c r="AS422" i="8" s="1"/>
  <c r="AR422" i="8" s="1"/>
  <c r="AQ422" i="8" s="1"/>
  <c r="V317" i="8"/>
  <c r="AT398" i="8"/>
  <c r="AS398" i="8" s="1"/>
  <c r="AR398" i="8" s="1"/>
  <c r="AQ398" i="8" s="1"/>
  <c r="AP398" i="8" s="1"/>
  <c r="AO398" i="8" s="1"/>
  <c r="AN398" i="8" s="1"/>
  <c r="AM398" i="8" s="1"/>
  <c r="AL398" i="8"/>
  <c r="S406" i="8"/>
  <c r="U406" i="8" s="1"/>
  <c r="V51" i="6"/>
  <c r="V240" i="6"/>
  <c r="V169" i="6"/>
  <c r="V246" i="6"/>
  <c r="K274" i="6"/>
  <c r="V274" i="6"/>
  <c r="V304" i="6"/>
  <c r="V338" i="6"/>
  <c r="V425" i="6"/>
  <c r="K425" i="6"/>
  <c r="V41" i="6"/>
  <c r="V73" i="6"/>
  <c r="V111" i="6"/>
  <c r="I154" i="6"/>
  <c r="V154" i="6"/>
  <c r="S293" i="6"/>
  <c r="U293" i="6" s="1"/>
  <c r="V324" i="6"/>
  <c r="V61" i="6"/>
  <c r="V109" i="6"/>
  <c r="V167" i="6"/>
  <c r="J167" i="6"/>
  <c r="V380" i="6"/>
  <c r="S449" i="6"/>
  <c r="U449" i="6" s="1"/>
  <c r="V59" i="6"/>
  <c r="V209" i="6"/>
  <c r="V320" i="6"/>
  <c r="V429" i="6"/>
  <c r="V138" i="6"/>
  <c r="V230" i="6"/>
  <c r="S416" i="6"/>
  <c r="U416" i="6" s="1"/>
  <c r="S64" i="6"/>
  <c r="U64" i="6" s="1"/>
  <c r="V150" i="6"/>
  <c r="S171" i="6"/>
  <c r="U171" i="6" s="1"/>
  <c r="V228" i="6"/>
  <c r="V313" i="6"/>
  <c r="V345" i="6"/>
  <c r="G129" i="3"/>
  <c r="V198" i="6"/>
  <c r="V236" i="6"/>
  <c r="V318" i="6"/>
  <c r="S432" i="6"/>
  <c r="U432" i="6" s="1"/>
  <c r="P289" i="1"/>
  <c r="P137" i="1"/>
  <c r="G137" i="1"/>
  <c r="I137" i="1"/>
  <c r="P386" i="1"/>
  <c r="G386" i="1"/>
  <c r="V50" i="6"/>
  <c r="I50" i="6"/>
  <c r="V120" i="6"/>
  <c r="S221" i="6"/>
  <c r="U221" i="6" s="1"/>
  <c r="V354" i="6"/>
  <c r="S392" i="6"/>
  <c r="U392" i="6" s="1"/>
  <c r="S441" i="6"/>
  <c r="U441" i="6" s="1"/>
  <c r="P127" i="1"/>
  <c r="P32" i="1"/>
  <c r="E87" i="5"/>
  <c r="P368" i="1"/>
  <c r="G368" i="1"/>
  <c r="P432" i="1"/>
  <c r="S432" i="1" s="1"/>
  <c r="U432" i="1" s="1"/>
  <c r="P408" i="1"/>
  <c r="V408" i="1" s="1"/>
  <c r="S408" i="1"/>
  <c r="U408" i="1" s="1"/>
  <c r="I151" i="1"/>
  <c r="F46" i="1"/>
  <c r="G46" i="1"/>
  <c r="J71" i="1"/>
  <c r="E35" i="5"/>
  <c r="P338" i="1"/>
  <c r="P416" i="1"/>
  <c r="S416" i="1" s="1"/>
  <c r="U416" i="1" s="1"/>
  <c r="P157" i="1"/>
  <c r="P105" i="1"/>
  <c r="S105" i="1" s="1"/>
  <c r="R105" i="1"/>
  <c r="S144" i="1"/>
  <c r="U144" i="1" s="1"/>
  <c r="V244" i="1"/>
  <c r="V279" i="11"/>
  <c r="I279" i="11"/>
  <c r="AC279" i="11"/>
  <c r="K355" i="11"/>
  <c r="K387" i="11"/>
  <c r="K303" i="11"/>
  <c r="K361" i="11"/>
  <c r="K367" i="11"/>
  <c r="K399" i="11"/>
  <c r="S378" i="11"/>
  <c r="K458" i="11"/>
  <c r="K474" i="11"/>
  <c r="K490" i="11"/>
  <c r="V354" i="11"/>
  <c r="AC354" i="11"/>
  <c r="K354" i="11"/>
  <c r="U462" i="11"/>
  <c r="AF462" i="11"/>
  <c r="S398" i="11"/>
  <c r="K448" i="11"/>
  <c r="K407" i="11"/>
  <c r="K394" i="11"/>
  <c r="K442" i="11"/>
  <c r="S390" i="11"/>
  <c r="K444" i="11"/>
  <c r="S106" i="11"/>
  <c r="AC106" i="11"/>
  <c r="I130" i="11"/>
  <c r="H42" i="11"/>
  <c r="BK3" i="9"/>
  <c r="BJ3" i="9"/>
  <c r="BI3" i="9"/>
  <c r="BH3" i="9"/>
  <c r="BG3" i="9"/>
  <c r="BF3" i="9"/>
  <c r="BE3" i="9"/>
  <c r="BD3" i="9"/>
  <c r="BC3" i="9"/>
  <c r="BK16" i="9"/>
  <c r="BJ16" i="9"/>
  <c r="BI16" i="9"/>
  <c r="BH16" i="9"/>
  <c r="BG16" i="9"/>
  <c r="BF16" i="9"/>
  <c r="BE16" i="9"/>
  <c r="BD16" i="9"/>
  <c r="BC16" i="9"/>
  <c r="AT37" i="9"/>
  <c r="AS37" i="9"/>
  <c r="AR37" i="9" s="1"/>
  <c r="AQ37" i="9" s="1"/>
  <c r="AP37" i="9" s="1"/>
  <c r="AO37" i="9" s="1"/>
  <c r="AN37" i="9" s="1"/>
  <c r="AM37" i="9" s="1"/>
  <c r="AL37" i="9" s="1"/>
  <c r="AT48" i="9"/>
  <c r="AS48" i="9" s="1"/>
  <c r="AR48" i="9" s="1"/>
  <c r="AQ48" i="9" s="1"/>
  <c r="AP48" i="9" s="1"/>
  <c r="AO48" i="9" s="1"/>
  <c r="AN48" i="9" s="1"/>
  <c r="AM48" i="9" s="1"/>
  <c r="AL48" i="9" s="1"/>
  <c r="V39" i="9"/>
  <c r="AC39" i="9"/>
  <c r="I39" i="9"/>
  <c r="BK22" i="9"/>
  <c r="BJ22" i="9"/>
  <c r="BI22" i="9"/>
  <c r="BH22" i="9"/>
  <c r="BG22" i="9"/>
  <c r="BF22" i="9"/>
  <c r="BE22" i="9"/>
  <c r="BD22" i="9"/>
  <c r="BC22" i="9"/>
  <c r="BA27" i="9"/>
  <c r="BB27" i="9"/>
  <c r="AC33" i="9"/>
  <c r="I33" i="9"/>
  <c r="V33" i="9"/>
  <c r="AC60" i="9"/>
  <c r="J60" i="9"/>
  <c r="V60" i="9"/>
  <c r="J73" i="9"/>
  <c r="AC73" i="9"/>
  <c r="V73" i="9"/>
  <c r="AT111" i="9"/>
  <c r="AS111" i="9"/>
  <c r="AR111" i="9"/>
  <c r="AQ111" i="9" s="1"/>
  <c r="AP111" i="9" s="1"/>
  <c r="AO111" i="9" s="1"/>
  <c r="AN111" i="9" s="1"/>
  <c r="AM111" i="9" s="1"/>
  <c r="AL111" i="9" s="1"/>
  <c r="AC75" i="9"/>
  <c r="V75" i="9"/>
  <c r="J75" i="9"/>
  <c r="V83" i="9"/>
  <c r="AC83" i="9"/>
  <c r="I83" i="9"/>
  <c r="AT123" i="9"/>
  <c r="AS123" i="9" s="1"/>
  <c r="AR123" i="9" s="1"/>
  <c r="AQ123" i="9" s="1"/>
  <c r="AP123" i="9" s="1"/>
  <c r="AO123" i="9" s="1"/>
  <c r="AN123" i="9" s="1"/>
  <c r="AM123" i="9" s="1"/>
  <c r="AL123" i="9" s="1"/>
  <c r="I37" i="9"/>
  <c r="AT65" i="9"/>
  <c r="AS65" i="9"/>
  <c r="AR65" i="9"/>
  <c r="AQ65" i="9" s="1"/>
  <c r="AP65" i="9" s="1"/>
  <c r="AO65" i="9" s="1"/>
  <c r="AN65" i="9" s="1"/>
  <c r="AM65" i="9" s="1"/>
  <c r="AL65" i="9" s="1"/>
  <c r="AT87" i="9"/>
  <c r="AS87" i="9"/>
  <c r="AR87" i="9" s="1"/>
  <c r="AQ87" i="9" s="1"/>
  <c r="AP87" i="9" s="1"/>
  <c r="AO87" i="9" s="1"/>
  <c r="AN87" i="9" s="1"/>
  <c r="AM87" i="9" s="1"/>
  <c r="AL87" i="9" s="1"/>
  <c r="AT78" i="9"/>
  <c r="AS78" i="9" s="1"/>
  <c r="AR78" i="9" s="1"/>
  <c r="AQ78" i="9" s="1"/>
  <c r="AP78" i="9" s="1"/>
  <c r="AO78" i="9" s="1"/>
  <c r="AN78" i="9" s="1"/>
  <c r="AM78" i="9" s="1"/>
  <c r="AL78" i="9" s="1"/>
  <c r="AT126" i="9"/>
  <c r="AS126" i="9"/>
  <c r="AR126" i="9" s="1"/>
  <c r="AQ126" i="9" s="1"/>
  <c r="AP126" i="9" s="1"/>
  <c r="AO126" i="9" s="1"/>
  <c r="AN126" i="9" s="1"/>
  <c r="AM126" i="9" s="1"/>
  <c r="AL126" i="9" s="1"/>
  <c r="AS204" i="9"/>
  <c r="AR204" i="9" s="1"/>
  <c r="AQ204" i="9" s="1"/>
  <c r="AP204" i="9" s="1"/>
  <c r="AO204" i="9" s="1"/>
  <c r="AN204" i="9" s="1"/>
  <c r="AM204" i="9" s="1"/>
  <c r="AL204" i="9" s="1"/>
  <c r="AT204" i="9"/>
  <c r="V117" i="9"/>
  <c r="AT134" i="9"/>
  <c r="AS134" i="9" s="1"/>
  <c r="AR134" i="9" s="1"/>
  <c r="AQ134" i="9" s="1"/>
  <c r="AP134" i="9" s="1"/>
  <c r="AO134" i="9" s="1"/>
  <c r="AN134" i="9" s="1"/>
  <c r="AM134" i="9" s="1"/>
  <c r="AL134" i="9" s="1"/>
  <c r="AC190" i="9"/>
  <c r="I190" i="9"/>
  <c r="V190" i="9"/>
  <c r="AT243" i="9"/>
  <c r="AS243" i="9" s="1"/>
  <c r="AR243" i="9"/>
  <c r="AQ243" i="9" s="1"/>
  <c r="AP243" i="9" s="1"/>
  <c r="AO243" i="9" s="1"/>
  <c r="AN243" i="9" s="1"/>
  <c r="AM243" i="9" s="1"/>
  <c r="AL243" i="9" s="1"/>
  <c r="AT62" i="9"/>
  <c r="AS62" i="9"/>
  <c r="AR62" i="9"/>
  <c r="AQ62" i="9" s="1"/>
  <c r="AP62" i="9" s="1"/>
  <c r="AO62" i="9" s="1"/>
  <c r="AN62" i="9" s="1"/>
  <c r="AM62" i="9" s="1"/>
  <c r="AL62" i="9" s="1"/>
  <c r="AS70" i="9"/>
  <c r="AR70" i="9" s="1"/>
  <c r="AQ70" i="9" s="1"/>
  <c r="AP70" i="9" s="1"/>
  <c r="AO70" i="9" s="1"/>
  <c r="AN70" i="9" s="1"/>
  <c r="AM70" i="9" s="1"/>
  <c r="AL70" i="9" s="1"/>
  <c r="AT70" i="9"/>
  <c r="AT100" i="9"/>
  <c r="AS100" i="9" s="1"/>
  <c r="AR100" i="9" s="1"/>
  <c r="AQ100" i="9" s="1"/>
  <c r="AP100" i="9" s="1"/>
  <c r="AO100" i="9" s="1"/>
  <c r="AN100" i="9" s="1"/>
  <c r="AM100" i="9" s="1"/>
  <c r="AL100" i="9" s="1"/>
  <c r="I131" i="9"/>
  <c r="AC82" i="9"/>
  <c r="I82" i="9"/>
  <c r="V82" i="9"/>
  <c r="AT118" i="9"/>
  <c r="AS118" i="9" s="1"/>
  <c r="AR118" i="9" s="1"/>
  <c r="AQ118" i="9" s="1"/>
  <c r="AP118" i="9" s="1"/>
  <c r="AO118" i="9" s="1"/>
  <c r="AN118" i="9" s="1"/>
  <c r="AM118" i="9" s="1"/>
  <c r="AL118" i="9" s="1"/>
  <c r="AR186" i="9"/>
  <c r="AQ186" i="9" s="1"/>
  <c r="AP186" i="9" s="1"/>
  <c r="AO186" i="9" s="1"/>
  <c r="AN186" i="9" s="1"/>
  <c r="AM186" i="9" s="1"/>
  <c r="AL186" i="9" s="1"/>
  <c r="AT186" i="9"/>
  <c r="AS186" i="9" s="1"/>
  <c r="K243" i="9"/>
  <c r="AT124" i="9"/>
  <c r="AS124" i="9" s="1"/>
  <c r="AR124" i="9" s="1"/>
  <c r="AQ124" i="9" s="1"/>
  <c r="AP124" i="9" s="1"/>
  <c r="AO124" i="9" s="1"/>
  <c r="AN124" i="9" s="1"/>
  <c r="AM124" i="9" s="1"/>
  <c r="AL124" i="9" s="1"/>
  <c r="V145" i="9"/>
  <c r="AC145" i="9"/>
  <c r="I145" i="9"/>
  <c r="V87" i="9"/>
  <c r="S143" i="9"/>
  <c r="U143" i="9" s="1"/>
  <c r="AC143" i="9"/>
  <c r="I201" i="9"/>
  <c r="V201" i="9"/>
  <c r="AC201" i="9"/>
  <c r="AT187" i="9"/>
  <c r="AS187" i="9" s="1"/>
  <c r="AR187" i="9" s="1"/>
  <c r="AQ187" i="9" s="1"/>
  <c r="AP187" i="9" s="1"/>
  <c r="AO187" i="9" s="1"/>
  <c r="AN187" i="9" s="1"/>
  <c r="AM187" i="9" s="1"/>
  <c r="AL187" i="9" s="1"/>
  <c r="AT239" i="9"/>
  <c r="AS239" i="9" s="1"/>
  <c r="AR239" i="9" s="1"/>
  <c r="AQ239" i="9" s="1"/>
  <c r="AP239" i="9" s="1"/>
  <c r="AO239" i="9" s="1"/>
  <c r="AN239" i="9" s="1"/>
  <c r="AM239" i="9" s="1"/>
  <c r="AL239" i="9" s="1"/>
  <c r="AT249" i="9"/>
  <c r="AS249" i="9" s="1"/>
  <c r="AR249" i="9" s="1"/>
  <c r="AQ249" i="9" s="1"/>
  <c r="AP249" i="9" s="1"/>
  <c r="AO249" i="9" s="1"/>
  <c r="AN249" i="9" s="1"/>
  <c r="AM249" i="9" s="1"/>
  <c r="AL249" i="9" s="1"/>
  <c r="V211" i="9"/>
  <c r="AC211" i="9"/>
  <c r="I211" i="9"/>
  <c r="V219" i="9"/>
  <c r="AC219" i="9"/>
  <c r="K219" i="9"/>
  <c r="K269" i="9"/>
  <c r="V269" i="9"/>
  <c r="AC269" i="9"/>
  <c r="I183" i="9"/>
  <c r="V183" i="9"/>
  <c r="I248" i="9"/>
  <c r="K290" i="9"/>
  <c r="I313" i="9"/>
  <c r="K233" i="9"/>
  <c r="V263" i="9"/>
  <c r="AC263" i="9"/>
  <c r="K263" i="9"/>
  <c r="AT273" i="9"/>
  <c r="AS273" i="9"/>
  <c r="AR273" i="9" s="1"/>
  <c r="AQ273" i="9" s="1"/>
  <c r="AP273" i="9" s="1"/>
  <c r="AO273" i="9" s="1"/>
  <c r="AN273" i="9" s="1"/>
  <c r="AM273" i="9" s="1"/>
  <c r="AL273" i="9" s="1"/>
  <c r="AT327" i="9"/>
  <c r="AS327" i="9" s="1"/>
  <c r="AR327" i="9" s="1"/>
  <c r="AQ327" i="9" s="1"/>
  <c r="AP327" i="9" s="1"/>
  <c r="AO327" i="9" s="1"/>
  <c r="AN327" i="9" s="1"/>
  <c r="AM327" i="9" s="1"/>
  <c r="AL327" i="9" s="1"/>
  <c r="AT193" i="9"/>
  <c r="AS193" i="9"/>
  <c r="AR193" i="9" s="1"/>
  <c r="AQ193" i="9" s="1"/>
  <c r="AP193" i="9" s="1"/>
  <c r="AO193" i="9" s="1"/>
  <c r="AN193" i="9" s="1"/>
  <c r="AM193" i="9" s="1"/>
  <c r="AL193" i="9" s="1"/>
  <c r="AC212" i="9"/>
  <c r="I212" i="9"/>
  <c r="V212" i="9"/>
  <c r="V256" i="9"/>
  <c r="I170" i="9"/>
  <c r="AC170" i="9"/>
  <c r="V170" i="9"/>
  <c r="AC191" i="9"/>
  <c r="I191" i="9"/>
  <c r="V191" i="9"/>
  <c r="K311" i="9"/>
  <c r="AS214" i="9"/>
  <c r="AR214" i="9" s="1"/>
  <c r="AQ214" i="9" s="1"/>
  <c r="AP214" i="9" s="1"/>
  <c r="AO214" i="9" s="1"/>
  <c r="AN214" i="9" s="1"/>
  <c r="AM214" i="9" s="1"/>
  <c r="AL214" i="9" s="1"/>
  <c r="AT214" i="9"/>
  <c r="AT222" i="9"/>
  <c r="AS222" i="9" s="1"/>
  <c r="AR222" i="9" s="1"/>
  <c r="AQ222" i="9" s="1"/>
  <c r="AP222" i="9" s="1"/>
  <c r="AO222" i="9" s="1"/>
  <c r="AN222" i="9" s="1"/>
  <c r="AM222" i="9" s="1"/>
  <c r="AL222" i="9" s="1"/>
  <c r="AT260" i="9"/>
  <c r="AS260" i="9"/>
  <c r="AR260" i="9" s="1"/>
  <c r="AQ260" i="9" s="1"/>
  <c r="AP260" i="9" s="1"/>
  <c r="AO260" i="9" s="1"/>
  <c r="AN260" i="9" s="1"/>
  <c r="AM260" i="9" s="1"/>
  <c r="AL260" i="9" s="1"/>
  <c r="AT322" i="9"/>
  <c r="AS322" i="9"/>
  <c r="AR322" i="9" s="1"/>
  <c r="AQ322" i="9" s="1"/>
  <c r="AP322" i="9" s="1"/>
  <c r="AO322" i="9" s="1"/>
  <c r="AN322" i="9" s="1"/>
  <c r="AM322" i="9" s="1"/>
  <c r="AL322" i="9" s="1"/>
  <c r="AT326" i="9"/>
  <c r="AS326" i="9" s="1"/>
  <c r="AR326" i="9" s="1"/>
  <c r="AQ326" i="9" s="1"/>
  <c r="AP326" i="9" s="1"/>
  <c r="AO326" i="9" s="1"/>
  <c r="AN326" i="9" s="1"/>
  <c r="AM326" i="9" s="1"/>
  <c r="AL326" i="9" s="1"/>
  <c r="AC343" i="9"/>
  <c r="K343" i="9"/>
  <c r="V343" i="9"/>
  <c r="AT275" i="9"/>
  <c r="AS275" i="9" s="1"/>
  <c r="AR275" i="9" s="1"/>
  <c r="AQ275" i="9" s="1"/>
  <c r="AP275" i="9" s="1"/>
  <c r="AO275" i="9" s="1"/>
  <c r="AN275" i="9" s="1"/>
  <c r="AM275" i="9" s="1"/>
  <c r="AL275" i="9" s="1"/>
  <c r="V292" i="9"/>
  <c r="AC292" i="9"/>
  <c r="K292" i="9"/>
  <c r="K306" i="9"/>
  <c r="V314" i="9"/>
  <c r="AC314" i="9"/>
  <c r="K314" i="9"/>
  <c r="AT404" i="9"/>
  <c r="AS404" i="9" s="1"/>
  <c r="AR404" i="9" s="1"/>
  <c r="AQ404" i="9" s="1"/>
  <c r="AP404" i="9" s="1"/>
  <c r="AO404" i="9" s="1"/>
  <c r="AN404" i="9" s="1"/>
  <c r="AM404" i="9" s="1"/>
  <c r="AL404" i="9" s="1"/>
  <c r="AT420" i="9"/>
  <c r="AS420" i="9" s="1"/>
  <c r="AR420" i="9" s="1"/>
  <c r="AQ420" i="9" s="1"/>
  <c r="AP420" i="9" s="1"/>
  <c r="AO420" i="9" s="1"/>
  <c r="AN420" i="9" s="1"/>
  <c r="AM420" i="9" s="1"/>
  <c r="AL420" i="9" s="1"/>
  <c r="K284" i="9"/>
  <c r="AC284" i="9"/>
  <c r="V284" i="9"/>
  <c r="AT390" i="9"/>
  <c r="AS390" i="9" s="1"/>
  <c r="AR390" i="9" s="1"/>
  <c r="AQ390" i="9" s="1"/>
  <c r="AP390" i="9" s="1"/>
  <c r="AO390" i="9" s="1"/>
  <c r="AN390" i="9" s="1"/>
  <c r="AM390" i="9" s="1"/>
  <c r="AL390" i="9" s="1"/>
  <c r="K304" i="9"/>
  <c r="AT336" i="9"/>
  <c r="AS336" i="9"/>
  <c r="AR336" i="9" s="1"/>
  <c r="AQ336" i="9" s="1"/>
  <c r="AP336" i="9" s="1"/>
  <c r="AO336" i="9" s="1"/>
  <c r="AN336" i="9" s="1"/>
  <c r="AM336" i="9" s="1"/>
  <c r="AL336" i="9" s="1"/>
  <c r="AT392" i="9"/>
  <c r="AS392" i="9" s="1"/>
  <c r="AR392" i="9" s="1"/>
  <c r="AQ392" i="9" s="1"/>
  <c r="AP392" i="9" s="1"/>
  <c r="AO392" i="9" s="1"/>
  <c r="AN392" i="9" s="1"/>
  <c r="AM392" i="9" s="1"/>
  <c r="AL392" i="9" s="1"/>
  <c r="AT428" i="9"/>
  <c r="AS428" i="9"/>
  <c r="AR428" i="9"/>
  <c r="AQ428" i="9" s="1"/>
  <c r="AP428" i="9" s="1"/>
  <c r="AO428" i="9" s="1"/>
  <c r="AN428" i="9" s="1"/>
  <c r="AM428" i="9" s="1"/>
  <c r="AL428" i="9" s="1"/>
  <c r="AT277" i="9"/>
  <c r="AS277" i="9"/>
  <c r="AR277" i="9" s="1"/>
  <c r="AQ277" i="9" s="1"/>
  <c r="AP277" i="9" s="1"/>
  <c r="AO277" i="9" s="1"/>
  <c r="AN277" i="9" s="1"/>
  <c r="AM277" i="9" s="1"/>
  <c r="AL277" i="9" s="1"/>
  <c r="K293" i="9"/>
  <c r="V293" i="9"/>
  <c r="AC293" i="9"/>
  <c r="AC315" i="9"/>
  <c r="K315" i="9"/>
  <c r="AT346" i="9"/>
  <c r="AS346" i="9"/>
  <c r="AR346" i="9"/>
  <c r="AQ346" i="9" s="1"/>
  <c r="AP346" i="9" s="1"/>
  <c r="AO346" i="9" s="1"/>
  <c r="AN346" i="9" s="1"/>
  <c r="AM346" i="9" s="1"/>
  <c r="AL346" i="9" s="1"/>
  <c r="AT354" i="9"/>
  <c r="AS354" i="9"/>
  <c r="AR354" i="9" s="1"/>
  <c r="AQ354" i="9" s="1"/>
  <c r="AP354" i="9" s="1"/>
  <c r="AO354" i="9" s="1"/>
  <c r="AN354" i="9" s="1"/>
  <c r="AM354" i="9" s="1"/>
  <c r="AL354" i="9" s="1"/>
  <c r="AT361" i="9"/>
  <c r="AS361" i="9" s="1"/>
  <c r="AR361" i="9" s="1"/>
  <c r="AQ361" i="9" s="1"/>
  <c r="AP361" i="9" s="1"/>
  <c r="AO361" i="9" s="1"/>
  <c r="AN361" i="9" s="1"/>
  <c r="AM361" i="9" s="1"/>
  <c r="AL361" i="9" s="1"/>
  <c r="AT295" i="9"/>
  <c r="AS295" i="9" s="1"/>
  <c r="AR295" i="9" s="1"/>
  <c r="AQ295" i="9" s="1"/>
  <c r="AP295" i="9" s="1"/>
  <c r="AO295" i="9" s="1"/>
  <c r="AN295" i="9" s="1"/>
  <c r="AM295" i="9" s="1"/>
  <c r="AL295" i="9" s="1"/>
  <c r="K426" i="9"/>
  <c r="AT271" i="9"/>
  <c r="AS271" i="9" s="1"/>
  <c r="AR271" i="9" s="1"/>
  <c r="AQ271" i="9" s="1"/>
  <c r="AP271" i="9" s="1"/>
  <c r="AO271" i="9" s="1"/>
  <c r="AN271" i="9" s="1"/>
  <c r="AM271" i="9" s="1"/>
  <c r="AL271" i="9" s="1"/>
  <c r="AT330" i="9"/>
  <c r="AS330" i="9" s="1"/>
  <c r="AR330" i="9" s="1"/>
  <c r="AQ330" i="9" s="1"/>
  <c r="AP330" i="9" s="1"/>
  <c r="AO330" i="9" s="1"/>
  <c r="AN330" i="9" s="1"/>
  <c r="AM330" i="9" s="1"/>
  <c r="AL330" i="9" s="1"/>
  <c r="AT316" i="9"/>
  <c r="AS316" i="9" s="1"/>
  <c r="AR316" i="9" s="1"/>
  <c r="AQ316" i="9" s="1"/>
  <c r="AP316" i="9" s="1"/>
  <c r="AO316" i="9" s="1"/>
  <c r="AN316" i="9" s="1"/>
  <c r="AM316" i="9" s="1"/>
  <c r="AL316" i="9" s="1"/>
  <c r="AS328" i="9"/>
  <c r="AR328" i="9" s="1"/>
  <c r="AQ328" i="9" s="1"/>
  <c r="AP328" i="9" s="1"/>
  <c r="AO328" i="9" s="1"/>
  <c r="AN328" i="9" s="1"/>
  <c r="AM328" i="9" s="1"/>
  <c r="AL328" i="9" s="1"/>
  <c r="AT328" i="9"/>
  <c r="AT385" i="9"/>
  <c r="AS385" i="9"/>
  <c r="AR385" i="9" s="1"/>
  <c r="AQ385" i="9" s="1"/>
  <c r="AP385" i="9" s="1"/>
  <c r="AO385" i="9" s="1"/>
  <c r="AN385" i="9" s="1"/>
  <c r="AM385" i="9" s="1"/>
  <c r="AL385" i="9" s="1"/>
  <c r="AT431" i="9"/>
  <c r="AS431" i="9" s="1"/>
  <c r="AR431" i="9" s="1"/>
  <c r="AQ431" i="9" s="1"/>
  <c r="AP431" i="9" s="1"/>
  <c r="AO431" i="9" s="1"/>
  <c r="AN431" i="9" s="1"/>
  <c r="AM431" i="9" s="1"/>
  <c r="AL431" i="9" s="1"/>
  <c r="V394" i="9"/>
  <c r="K439" i="9"/>
  <c r="V372" i="9"/>
  <c r="K422" i="9"/>
  <c r="K429" i="9"/>
  <c r="S31" i="8"/>
  <c r="U31" i="8" s="1"/>
  <c r="AC31" i="8"/>
  <c r="V31" i="8"/>
  <c r="AT454" i="9"/>
  <c r="AS454" i="9" s="1"/>
  <c r="AR454" i="9" s="1"/>
  <c r="AQ454" i="9" s="1"/>
  <c r="AP454" i="9" s="1"/>
  <c r="AO454" i="9" s="1"/>
  <c r="AN454" i="9" s="1"/>
  <c r="AM454" i="9" s="1"/>
  <c r="AL454" i="9" s="1"/>
  <c r="BJ10" i="8"/>
  <c r="BI10" i="8"/>
  <c r="BH10" i="8"/>
  <c r="BG10" i="8"/>
  <c r="BF10" i="8"/>
  <c r="BE10" i="8"/>
  <c r="BD10" i="8"/>
  <c r="BC10" i="8"/>
  <c r="BK10" i="8"/>
  <c r="BJ22" i="8"/>
  <c r="BI22" i="8"/>
  <c r="BH22" i="8"/>
  <c r="BG22" i="8"/>
  <c r="BF22" i="8"/>
  <c r="BE22" i="8"/>
  <c r="BD22" i="8"/>
  <c r="BC22" i="8"/>
  <c r="BK22" i="8"/>
  <c r="AC28" i="8"/>
  <c r="I28" i="8"/>
  <c r="V28" i="8"/>
  <c r="BJ2" i="8"/>
  <c r="BI2" i="8"/>
  <c r="BH2" i="8"/>
  <c r="BG2" i="8"/>
  <c r="BF2" i="8"/>
  <c r="BE2" i="8"/>
  <c r="BD2" i="8"/>
  <c r="BC2" i="8"/>
  <c r="BK2" i="8"/>
  <c r="BJ38" i="8"/>
  <c r="BI38" i="8"/>
  <c r="BH38" i="8"/>
  <c r="BK38" i="8"/>
  <c r="BG38" i="8"/>
  <c r="BF38" i="8"/>
  <c r="BE38" i="8"/>
  <c r="BD38" i="8"/>
  <c r="BC38" i="8"/>
  <c r="BA30" i="8"/>
  <c r="BB30" i="8"/>
  <c r="AT41" i="8"/>
  <c r="AS41" i="8" s="1"/>
  <c r="AR41" i="8" s="1"/>
  <c r="AQ41" i="8" s="1"/>
  <c r="AP41" i="8" s="1"/>
  <c r="AO41" i="8" s="1"/>
  <c r="AN41" i="8" s="1"/>
  <c r="AM41" i="8" s="1"/>
  <c r="AL41" i="8" s="1"/>
  <c r="AT74" i="8"/>
  <c r="AS74" i="8" s="1"/>
  <c r="AR74" i="8"/>
  <c r="AQ74" i="8" s="1"/>
  <c r="AP74" i="8" s="1"/>
  <c r="AO74" i="8" s="1"/>
  <c r="AN74" i="8" s="1"/>
  <c r="AM74" i="8" s="1"/>
  <c r="AL74" i="8"/>
  <c r="I87" i="8"/>
  <c r="I156" i="8"/>
  <c r="AT53" i="8"/>
  <c r="AS53" i="8"/>
  <c r="AR53" i="8" s="1"/>
  <c r="AQ53" i="8" s="1"/>
  <c r="AP53" i="8" s="1"/>
  <c r="AO53" i="8" s="1"/>
  <c r="AN53" i="8" s="1"/>
  <c r="AM53" i="8" s="1"/>
  <c r="AL53" i="8" s="1"/>
  <c r="I83" i="8"/>
  <c r="AS162" i="8"/>
  <c r="AR162" i="8"/>
  <c r="AQ162" i="8" s="1"/>
  <c r="AP162" i="8" s="1"/>
  <c r="AO162" i="8" s="1"/>
  <c r="AN162" i="8" s="1"/>
  <c r="AT162" i="8"/>
  <c r="AM162" i="8"/>
  <c r="AL162" i="8" s="1"/>
  <c r="AT125" i="8"/>
  <c r="AS125" i="8" s="1"/>
  <c r="AR125" i="8" s="1"/>
  <c r="AQ125" i="8" s="1"/>
  <c r="AP125" i="8" s="1"/>
  <c r="AO125" i="8" s="1"/>
  <c r="AN125" i="8"/>
  <c r="AM125" i="8" s="1"/>
  <c r="AL125" i="8"/>
  <c r="I162" i="8"/>
  <c r="V162" i="8"/>
  <c r="AC162" i="8"/>
  <c r="AN124" i="8"/>
  <c r="AM124" i="8" s="1"/>
  <c r="AL124" i="8" s="1"/>
  <c r="AT124" i="8"/>
  <c r="AS124" i="8"/>
  <c r="AR124" i="8" s="1"/>
  <c r="AQ124" i="8" s="1"/>
  <c r="AP124" i="8" s="1"/>
  <c r="AO124" i="8" s="1"/>
  <c r="AT174" i="8"/>
  <c r="AS174" i="8"/>
  <c r="AR174" i="8" s="1"/>
  <c r="AQ174" i="8" s="1"/>
  <c r="AP174" i="8" s="1"/>
  <c r="AO174" i="8" s="1"/>
  <c r="AN174" i="8" s="1"/>
  <c r="AM174" i="8" s="1"/>
  <c r="AL174" i="8" s="1"/>
  <c r="AT261" i="8"/>
  <c r="AS261" i="8"/>
  <c r="AR261" i="8" s="1"/>
  <c r="AQ261" i="8"/>
  <c r="AP261" i="8" s="1"/>
  <c r="AO261" i="8" s="1"/>
  <c r="AN261" i="8" s="1"/>
  <c r="AM261" i="8" s="1"/>
  <c r="AL261" i="8" s="1"/>
  <c r="AT229" i="8"/>
  <c r="AS229" i="8" s="1"/>
  <c r="AR229" i="8" s="1"/>
  <c r="AQ229" i="8" s="1"/>
  <c r="AP229" i="8" s="1"/>
  <c r="AO229" i="8" s="1"/>
  <c r="AN229" i="8" s="1"/>
  <c r="AM229" i="8" s="1"/>
  <c r="AL229" i="8" s="1"/>
  <c r="V39" i="8"/>
  <c r="AC110" i="8"/>
  <c r="I110" i="8"/>
  <c r="V110" i="8"/>
  <c r="AS151" i="8"/>
  <c r="AR151" i="8" s="1"/>
  <c r="AQ151" i="8" s="1"/>
  <c r="AP151" i="8" s="1"/>
  <c r="AO151" i="8" s="1"/>
  <c r="AN151" i="8" s="1"/>
  <c r="AM151" i="8" s="1"/>
  <c r="AL151" i="8" s="1"/>
  <c r="AT151" i="8"/>
  <c r="AC81" i="8"/>
  <c r="I81" i="8"/>
  <c r="V81" i="8"/>
  <c r="I163" i="8"/>
  <c r="V163" i="8"/>
  <c r="AC163" i="8"/>
  <c r="AT237" i="8"/>
  <c r="AS237" i="8"/>
  <c r="AR237" i="8" s="1"/>
  <c r="AQ237" i="8"/>
  <c r="AP237" i="8" s="1"/>
  <c r="AO237" i="8" s="1"/>
  <c r="AN237" i="8" s="1"/>
  <c r="AM237" i="8" s="1"/>
  <c r="AL237" i="8" s="1"/>
  <c r="AS252" i="8"/>
  <c r="AR252" i="8" s="1"/>
  <c r="AQ252" i="8" s="1"/>
  <c r="AP252" i="8" s="1"/>
  <c r="AO252" i="8" s="1"/>
  <c r="AN252" i="8" s="1"/>
  <c r="AM252" i="8" s="1"/>
  <c r="AL252" i="8" s="1"/>
  <c r="AT252" i="8"/>
  <c r="J72" i="8"/>
  <c r="V72" i="8"/>
  <c r="AC72" i="8"/>
  <c r="V161" i="8"/>
  <c r="AC161" i="8"/>
  <c r="I161" i="8"/>
  <c r="AT188" i="8"/>
  <c r="AS188" i="8"/>
  <c r="AR188" i="8" s="1"/>
  <c r="AQ188" i="8"/>
  <c r="AP188" i="8" s="1"/>
  <c r="AO188" i="8" s="1"/>
  <c r="AN188" i="8" s="1"/>
  <c r="AM188" i="8" s="1"/>
  <c r="AL188" i="8" s="1"/>
  <c r="AT213" i="8"/>
  <c r="AS213" i="8" s="1"/>
  <c r="AR213" i="8" s="1"/>
  <c r="AQ213" i="8" s="1"/>
  <c r="AP213" i="8" s="1"/>
  <c r="AO213" i="8" s="1"/>
  <c r="AN213" i="8" s="1"/>
  <c r="AM213" i="8" s="1"/>
  <c r="AL213" i="8" s="1"/>
  <c r="AT258" i="8"/>
  <c r="AS258" i="8"/>
  <c r="AR258" i="8" s="1"/>
  <c r="AQ258" i="8" s="1"/>
  <c r="AP258" i="8" s="1"/>
  <c r="AO258" i="8" s="1"/>
  <c r="AN258" i="8" s="1"/>
  <c r="AM258" i="8" s="1"/>
  <c r="AL258" i="8" s="1"/>
  <c r="J66" i="8"/>
  <c r="V66" i="8"/>
  <c r="AC66" i="8"/>
  <c r="AT84" i="8"/>
  <c r="AS84" i="8"/>
  <c r="AR84" i="8"/>
  <c r="AQ84" i="8"/>
  <c r="AP84" i="8" s="1"/>
  <c r="AO84" i="8" s="1"/>
  <c r="AN84" i="8" s="1"/>
  <c r="AM84" i="8" s="1"/>
  <c r="AL84" i="8" s="1"/>
  <c r="I123" i="8"/>
  <c r="V123" i="8"/>
  <c r="AC123" i="8"/>
  <c r="AT147" i="8"/>
  <c r="AS147" i="8"/>
  <c r="AR147" i="8" s="1"/>
  <c r="AQ147" i="8" s="1"/>
  <c r="AP147" i="8" s="1"/>
  <c r="AO147" i="8" s="1"/>
  <c r="AN147" i="8" s="1"/>
  <c r="AM147" i="8"/>
  <c r="AL147" i="8" s="1"/>
  <c r="AS181" i="8"/>
  <c r="AR181" i="8" s="1"/>
  <c r="AQ181" i="8" s="1"/>
  <c r="AP181" i="8" s="1"/>
  <c r="AO181" i="8" s="1"/>
  <c r="AN181" i="8" s="1"/>
  <c r="AM181" i="8" s="1"/>
  <c r="AL181" i="8" s="1"/>
  <c r="AT181" i="8"/>
  <c r="S104" i="8"/>
  <c r="AC104" i="8"/>
  <c r="AC172" i="8"/>
  <c r="V172" i="8"/>
  <c r="I172" i="8"/>
  <c r="K240" i="8"/>
  <c r="I77" i="8"/>
  <c r="V77" i="8"/>
  <c r="AC77" i="8"/>
  <c r="AT97" i="8"/>
  <c r="AS97" i="8" s="1"/>
  <c r="AR97" i="8" s="1"/>
  <c r="AQ97" i="8" s="1"/>
  <c r="AP97" i="8" s="1"/>
  <c r="AO97" i="8" s="1"/>
  <c r="AN97" i="8" s="1"/>
  <c r="AM97" i="8" s="1"/>
  <c r="AL97" i="8" s="1"/>
  <c r="AT166" i="8"/>
  <c r="AS166" i="8"/>
  <c r="AR166" i="8" s="1"/>
  <c r="AQ166" i="8"/>
  <c r="AP166" i="8" s="1"/>
  <c r="AO166" i="8" s="1"/>
  <c r="AN166" i="8" s="1"/>
  <c r="AM166" i="8" s="1"/>
  <c r="AL166" i="8" s="1"/>
  <c r="AT215" i="8"/>
  <c r="AS215" i="8"/>
  <c r="AR215" i="8" s="1"/>
  <c r="AQ215" i="8"/>
  <c r="AP215" i="8" s="1"/>
  <c r="AO215" i="8"/>
  <c r="AN215" i="8" s="1"/>
  <c r="AM215" i="8" s="1"/>
  <c r="AL215" i="8" s="1"/>
  <c r="K274" i="8"/>
  <c r="AT291" i="8"/>
  <c r="AS291" i="8"/>
  <c r="AR291" i="8" s="1"/>
  <c r="AQ291" i="8" s="1"/>
  <c r="AP291" i="8" s="1"/>
  <c r="AO291" i="8" s="1"/>
  <c r="AN291" i="8" s="1"/>
  <c r="AM291" i="8" s="1"/>
  <c r="AL291" i="8" s="1"/>
  <c r="AC323" i="8"/>
  <c r="K323" i="8"/>
  <c r="V323" i="8"/>
  <c r="AT375" i="8"/>
  <c r="AS375" i="8"/>
  <c r="AR375" i="8" s="1"/>
  <c r="AQ375" i="8" s="1"/>
  <c r="AP375" i="8" s="1"/>
  <c r="AO375" i="8" s="1"/>
  <c r="AN375" i="8" s="1"/>
  <c r="AM375" i="8" s="1"/>
  <c r="AL375" i="8" s="1"/>
  <c r="AT392" i="8"/>
  <c r="AS392" i="8" s="1"/>
  <c r="AR392" i="8"/>
  <c r="AQ392" i="8" s="1"/>
  <c r="AP392" i="8" s="1"/>
  <c r="AO392" i="8" s="1"/>
  <c r="AN392" i="8" s="1"/>
  <c r="AM392" i="8" s="1"/>
  <c r="AL392" i="8" s="1"/>
  <c r="K416" i="8"/>
  <c r="K449" i="8"/>
  <c r="K481" i="8"/>
  <c r="K493" i="8"/>
  <c r="V272" i="8"/>
  <c r="AC272" i="8"/>
  <c r="K272" i="8"/>
  <c r="V306" i="8"/>
  <c r="AC306" i="8"/>
  <c r="K306" i="8"/>
  <c r="AT431" i="8"/>
  <c r="AS431" i="8" s="1"/>
  <c r="AR431" i="8" s="1"/>
  <c r="AQ431" i="8" s="1"/>
  <c r="AP431" i="8"/>
  <c r="AO431" i="8" s="1"/>
  <c r="AN431" i="8"/>
  <c r="AM431" i="8" s="1"/>
  <c r="AL431" i="8" s="1"/>
  <c r="AC241" i="8"/>
  <c r="K241" i="8"/>
  <c r="V241" i="8"/>
  <c r="AT395" i="8"/>
  <c r="AS395" i="8" s="1"/>
  <c r="AR395" i="8" s="1"/>
  <c r="AQ395" i="8" s="1"/>
  <c r="AP395" i="8" s="1"/>
  <c r="AO395" i="8" s="1"/>
  <c r="AN395" i="8" s="1"/>
  <c r="AM395" i="8" s="1"/>
  <c r="AL395" i="8" s="1"/>
  <c r="AT433" i="8"/>
  <c r="AS433" i="8"/>
  <c r="AR433" i="8" s="1"/>
  <c r="AQ433" i="8"/>
  <c r="AP433" i="8" s="1"/>
  <c r="AO433" i="8" s="1"/>
  <c r="AN433" i="8" s="1"/>
  <c r="AM433" i="8"/>
  <c r="AL433" i="8" s="1"/>
  <c r="K462" i="8"/>
  <c r="K511" i="8"/>
  <c r="V214" i="8"/>
  <c r="V232" i="8"/>
  <c r="K232" i="8"/>
  <c r="AC232" i="8"/>
  <c r="AT278" i="8"/>
  <c r="AS278" i="8" s="1"/>
  <c r="AR278" i="8" s="1"/>
  <c r="AQ278" i="8" s="1"/>
  <c r="AP278" i="8" s="1"/>
  <c r="AO278" i="8" s="1"/>
  <c r="AN278" i="8" s="1"/>
  <c r="AM278" i="8" s="1"/>
  <c r="AL278" i="8" s="1"/>
  <c r="AC283" i="8"/>
  <c r="I283" i="8"/>
  <c r="V283" i="8"/>
  <c r="AC291" i="8"/>
  <c r="K291" i="8"/>
  <c r="V291" i="8"/>
  <c r="V302" i="8"/>
  <c r="AC302" i="8"/>
  <c r="K302" i="8"/>
  <c r="V314" i="8"/>
  <c r="AC314" i="8"/>
  <c r="K314" i="8"/>
  <c r="AT324" i="8"/>
  <c r="AS324" i="8"/>
  <c r="AR324" i="8"/>
  <c r="AQ324" i="8" s="1"/>
  <c r="AP324" i="8" s="1"/>
  <c r="AO324" i="8" s="1"/>
  <c r="AN324" i="8" s="1"/>
  <c r="AM324" i="8" s="1"/>
  <c r="AL324" i="8" s="1"/>
  <c r="AT397" i="8"/>
  <c r="AS397" i="8"/>
  <c r="AR397" i="8" s="1"/>
  <c r="AQ397" i="8" s="1"/>
  <c r="AP397" i="8" s="1"/>
  <c r="AO397" i="8" s="1"/>
  <c r="AN397" i="8" s="1"/>
  <c r="AM397" i="8" s="1"/>
  <c r="AL397" i="8" s="1"/>
  <c r="K226" i="8"/>
  <c r="V226" i="8"/>
  <c r="AC226" i="8"/>
  <c r="AT248" i="8"/>
  <c r="AS248" i="8"/>
  <c r="AR248" i="8" s="1"/>
  <c r="AQ248" i="8" s="1"/>
  <c r="AP248" i="8" s="1"/>
  <c r="AO248" i="8" s="1"/>
  <c r="AN248" i="8" s="1"/>
  <c r="AM248" i="8" s="1"/>
  <c r="AL248" i="8" s="1"/>
  <c r="AT322" i="8"/>
  <c r="AS322" i="8" s="1"/>
  <c r="AR322" i="8" s="1"/>
  <c r="AQ322" i="8" s="1"/>
  <c r="AP322" i="8" s="1"/>
  <c r="AO322" i="8" s="1"/>
  <c r="AN322" i="8" s="1"/>
  <c r="AM322" i="8" s="1"/>
  <c r="AL322" i="8" s="1"/>
  <c r="AT367" i="8"/>
  <c r="AS367" i="8"/>
  <c r="AR367" i="8" s="1"/>
  <c r="AQ367" i="8" s="1"/>
  <c r="AP367" i="8" s="1"/>
  <c r="AO367" i="8" s="1"/>
  <c r="AN367" i="8" s="1"/>
  <c r="AM367" i="8" s="1"/>
  <c r="AL367" i="8" s="1"/>
  <c r="K239" i="8"/>
  <c r="V239" i="8"/>
  <c r="AC239" i="8"/>
  <c r="AT320" i="8"/>
  <c r="AS320" i="8"/>
  <c r="AR320" i="8" s="1"/>
  <c r="AQ320" i="8"/>
  <c r="AP320" i="8" s="1"/>
  <c r="AO320" i="8" s="1"/>
  <c r="AN320" i="8"/>
  <c r="AM320" i="8" s="1"/>
  <c r="AL320" i="8" s="1"/>
  <c r="AT310" i="8"/>
  <c r="AS310" i="8" s="1"/>
  <c r="AR310" i="8" s="1"/>
  <c r="AQ310" i="8" s="1"/>
  <c r="AP310" i="8" s="1"/>
  <c r="AO310" i="8" s="1"/>
  <c r="AN310" i="8" s="1"/>
  <c r="AM310" i="8" s="1"/>
  <c r="AL310" i="8" s="1"/>
  <c r="S417" i="8"/>
  <c r="U417" i="8"/>
  <c r="V417" i="8"/>
  <c r="K468" i="8"/>
  <c r="V332" i="8"/>
  <c r="AS427" i="8"/>
  <c r="AR427" i="8" s="1"/>
  <c r="AQ427" i="8" s="1"/>
  <c r="AP427" i="8" s="1"/>
  <c r="AO427" i="8" s="1"/>
  <c r="AN427" i="8" s="1"/>
  <c r="AM427" i="8" s="1"/>
  <c r="AL427" i="8" s="1"/>
  <c r="AT427" i="8"/>
  <c r="AC501" i="8"/>
  <c r="K501" i="8"/>
  <c r="V501" i="8"/>
  <c r="AC368" i="8"/>
  <c r="K374" i="8"/>
  <c r="V374" i="8"/>
  <c r="AC374" i="8"/>
  <c r="AC388" i="8"/>
  <c r="AT438" i="8"/>
  <c r="AS438" i="8" s="1"/>
  <c r="AR438" i="8" s="1"/>
  <c r="AQ438" i="8" s="1"/>
  <c r="AP438" i="8" s="1"/>
  <c r="AO438" i="8" s="1"/>
  <c r="AN438" i="8" s="1"/>
  <c r="AM438" i="8" s="1"/>
  <c r="AL438" i="8" s="1"/>
  <c r="V372" i="8"/>
  <c r="AC380" i="8"/>
  <c r="K365" i="6"/>
  <c r="V365" i="6"/>
  <c r="AC397" i="8"/>
  <c r="AC309" i="8"/>
  <c r="AC414" i="8"/>
  <c r="K414" i="8"/>
  <c r="V414" i="8"/>
  <c r="V60" i="6"/>
  <c r="J60" i="6"/>
  <c r="I92" i="6"/>
  <c r="V229" i="6"/>
  <c r="I229" i="6"/>
  <c r="V301" i="6"/>
  <c r="K301" i="6"/>
  <c r="V410" i="6"/>
  <c r="K410" i="6"/>
  <c r="V434" i="6"/>
  <c r="K434" i="6"/>
  <c r="V365" i="8"/>
  <c r="V57" i="6"/>
  <c r="S57" i="6"/>
  <c r="U57" i="6"/>
  <c r="S249" i="6"/>
  <c r="U249" i="6" s="1"/>
  <c r="V249" i="6"/>
  <c r="AC353" i="8"/>
  <c r="K398" i="8"/>
  <c r="AC398" i="8"/>
  <c r="V398" i="8"/>
  <c r="S35" i="6"/>
  <c r="U35" i="6" s="1"/>
  <c r="V133" i="6"/>
  <c r="V43" i="6"/>
  <c r="V185" i="6"/>
  <c r="V234" i="6"/>
  <c r="K234" i="6"/>
  <c r="V261" i="6"/>
  <c r="K261" i="6"/>
  <c r="S331" i="6"/>
  <c r="U331" i="6" s="1"/>
  <c r="V74" i="6"/>
  <c r="J74" i="6"/>
  <c r="V336" i="6"/>
  <c r="R200" i="2"/>
  <c r="V89" i="6"/>
  <c r="V288" i="6"/>
  <c r="V44" i="6"/>
  <c r="V337" i="6"/>
  <c r="V437" i="6"/>
  <c r="J64" i="6"/>
  <c r="V177" i="6"/>
  <c r="V233" i="6"/>
  <c r="S60" i="6"/>
  <c r="U60" i="6" s="1"/>
  <c r="V116" i="6"/>
  <c r="V201" i="6"/>
  <c r="V289" i="6"/>
  <c r="V453" i="6"/>
  <c r="G156" i="3"/>
  <c r="I123" i="6"/>
  <c r="V123" i="6"/>
  <c r="V192" i="6"/>
  <c r="V232" i="6"/>
  <c r="G167" i="3"/>
  <c r="G131" i="3"/>
  <c r="J61" i="1"/>
  <c r="I90" i="1"/>
  <c r="E94" i="5"/>
  <c r="F188" i="1"/>
  <c r="K376" i="1"/>
  <c r="K291" i="1"/>
  <c r="J63" i="1"/>
  <c r="P342" i="1"/>
  <c r="S342" i="1" s="1"/>
  <c r="U342" i="1" s="1"/>
  <c r="E19" i="5"/>
  <c r="F33" i="1"/>
  <c r="G33" i="1"/>
  <c r="K269" i="1"/>
  <c r="V174" i="1"/>
  <c r="V126" i="1"/>
  <c r="K223" i="11"/>
  <c r="I146" i="11"/>
  <c r="K225" i="11"/>
  <c r="I137" i="11"/>
  <c r="V181" i="11"/>
  <c r="AC181" i="11"/>
  <c r="I181" i="11"/>
  <c r="K250" i="11"/>
  <c r="I139" i="11"/>
  <c r="I142" i="11"/>
  <c r="K237" i="11"/>
  <c r="S240" i="11"/>
  <c r="V240" i="11"/>
  <c r="AC240" i="11"/>
  <c r="S322" i="11"/>
  <c r="AC322" i="11"/>
  <c r="V322" i="11"/>
  <c r="K264" i="11"/>
  <c r="K296" i="11"/>
  <c r="I235" i="11"/>
  <c r="V285" i="11"/>
  <c r="AC285" i="11"/>
  <c r="K285" i="11"/>
  <c r="V317" i="11"/>
  <c r="AC317" i="11"/>
  <c r="K317" i="11"/>
  <c r="K263" i="11"/>
  <c r="K372" i="11"/>
  <c r="K275" i="11"/>
  <c r="K342" i="11"/>
  <c r="K357" i="11"/>
  <c r="J291" i="11"/>
  <c r="K307" i="11"/>
  <c r="K385" i="11"/>
  <c r="K409" i="11"/>
  <c r="K340" i="11"/>
  <c r="K418" i="11"/>
  <c r="K366" i="11"/>
  <c r="K463" i="11"/>
  <c r="K419" i="11"/>
  <c r="K472" i="11"/>
  <c r="K422" i="11"/>
  <c r="K446" i="11"/>
  <c r="K462" i="11"/>
  <c r="V462" i="11"/>
  <c r="AC462" i="11"/>
  <c r="K478" i="11"/>
  <c r="K423" i="11"/>
  <c r="V423" i="11"/>
  <c r="AC423" i="11"/>
  <c r="K382" i="11"/>
  <c r="K406" i="11"/>
  <c r="V406" i="11"/>
  <c r="AC406" i="11"/>
  <c r="K460" i="11"/>
  <c r="I36" i="11"/>
  <c r="I90" i="11"/>
  <c r="BK10" i="9"/>
  <c r="BJ10" i="9"/>
  <c r="BI10" i="9"/>
  <c r="BH10" i="9"/>
  <c r="BG10" i="9"/>
  <c r="BF10" i="9"/>
  <c r="BE10" i="9"/>
  <c r="BD10" i="9"/>
  <c r="BC10" i="9"/>
  <c r="S125" i="9"/>
  <c r="U125" i="9" s="1"/>
  <c r="V125" i="9"/>
  <c r="BF6" i="9"/>
  <c r="BE6" i="9"/>
  <c r="BD6" i="9"/>
  <c r="BC6" i="9"/>
  <c r="BK6" i="9"/>
  <c r="BJ6" i="9"/>
  <c r="BI6" i="9"/>
  <c r="BH6" i="9"/>
  <c r="BG6" i="9"/>
  <c r="S38" i="9"/>
  <c r="U38" i="9" s="1"/>
  <c r="AC38" i="9"/>
  <c r="BI34" i="9"/>
  <c r="BH34" i="9"/>
  <c r="BG34" i="9"/>
  <c r="BF34" i="9"/>
  <c r="BE34" i="9"/>
  <c r="BD34" i="9"/>
  <c r="BC34" i="9"/>
  <c r="BJ34" i="9"/>
  <c r="BK34" i="9"/>
  <c r="BA39" i="9"/>
  <c r="BB39" i="9"/>
  <c r="BA38" i="9"/>
  <c r="BB38" i="9"/>
  <c r="S42" i="9"/>
  <c r="U42" i="9" s="1"/>
  <c r="I28" i="9"/>
  <c r="V28" i="9"/>
  <c r="AC28" i="9"/>
  <c r="AC81" i="9"/>
  <c r="I81" i="9"/>
  <c r="V81" i="9"/>
  <c r="AC119" i="9"/>
  <c r="I119" i="9"/>
  <c r="V119" i="9"/>
  <c r="S75" i="9"/>
  <c r="U75" i="9" s="1"/>
  <c r="AT85" i="9"/>
  <c r="AS85" i="9"/>
  <c r="AR85" i="9" s="1"/>
  <c r="AQ85" i="9" s="1"/>
  <c r="AP85" i="9" s="1"/>
  <c r="AO85" i="9" s="1"/>
  <c r="AN85" i="9" s="1"/>
  <c r="AM85" i="9" s="1"/>
  <c r="AL85" i="9" s="1"/>
  <c r="AT105" i="9"/>
  <c r="AS105" i="9" s="1"/>
  <c r="AR105" i="9" s="1"/>
  <c r="AQ105" i="9"/>
  <c r="AP105" i="9" s="1"/>
  <c r="AO105" i="9" s="1"/>
  <c r="AN105" i="9" s="1"/>
  <c r="AM105" i="9" s="1"/>
  <c r="AL105" i="9" s="1"/>
  <c r="S46" i="9"/>
  <c r="U46" i="9" s="1"/>
  <c r="AT74" i="9"/>
  <c r="AS74" i="9"/>
  <c r="AR74" i="9" s="1"/>
  <c r="AQ74" i="9" s="1"/>
  <c r="AP74" i="9" s="1"/>
  <c r="AO74" i="9" s="1"/>
  <c r="AN74" i="9" s="1"/>
  <c r="AM74" i="9" s="1"/>
  <c r="AL74" i="9" s="1"/>
  <c r="I113" i="9"/>
  <c r="AC110" i="9"/>
  <c r="I110" i="9"/>
  <c r="V110" i="9"/>
  <c r="I90" i="9"/>
  <c r="V90" i="9"/>
  <c r="AS174" i="9"/>
  <c r="AR174" i="9" s="1"/>
  <c r="AQ174" i="9" s="1"/>
  <c r="AP174" i="9" s="1"/>
  <c r="AO174" i="9" s="1"/>
  <c r="AN174" i="9" s="1"/>
  <c r="AM174" i="9" s="1"/>
  <c r="AL174" i="9" s="1"/>
  <c r="AT174" i="9"/>
  <c r="V79" i="9"/>
  <c r="AC79" i="9"/>
  <c r="I79" i="9"/>
  <c r="AC95" i="9"/>
  <c r="AT146" i="9"/>
  <c r="AS146" i="9"/>
  <c r="AR146" i="9" s="1"/>
  <c r="AQ146" i="9" s="1"/>
  <c r="AP146" i="9" s="1"/>
  <c r="AO146" i="9" s="1"/>
  <c r="AN146" i="9" s="1"/>
  <c r="AM146" i="9" s="1"/>
  <c r="AL146" i="9" s="1"/>
  <c r="AT192" i="9"/>
  <c r="AS192" i="9" s="1"/>
  <c r="AR192" i="9" s="1"/>
  <c r="AQ192" i="9" s="1"/>
  <c r="AP192" i="9" s="1"/>
  <c r="AO192" i="9" s="1"/>
  <c r="AN192" i="9" s="1"/>
  <c r="AM192" i="9" s="1"/>
  <c r="AL192" i="9" s="1"/>
  <c r="I230" i="9"/>
  <c r="AC62" i="9"/>
  <c r="V62" i="9"/>
  <c r="J62" i="9"/>
  <c r="J70" i="9"/>
  <c r="I139" i="9"/>
  <c r="V139" i="9"/>
  <c r="AT82" i="9"/>
  <c r="AS82" i="9"/>
  <c r="AR82" i="9" s="1"/>
  <c r="AQ82" i="9"/>
  <c r="AP82" i="9" s="1"/>
  <c r="AO82" i="9" s="1"/>
  <c r="AN82" i="9" s="1"/>
  <c r="AM82" i="9" s="1"/>
  <c r="AL82" i="9" s="1"/>
  <c r="AT232" i="9"/>
  <c r="AS232" i="9" s="1"/>
  <c r="AR232" i="9" s="1"/>
  <c r="AQ232" i="9" s="1"/>
  <c r="AP232" i="9" s="1"/>
  <c r="AO232" i="9" s="1"/>
  <c r="AN232" i="9" s="1"/>
  <c r="AM232" i="9" s="1"/>
  <c r="AL232" i="9" s="1"/>
  <c r="AC96" i="9"/>
  <c r="I96" i="9"/>
  <c r="V96" i="9"/>
  <c r="AT114" i="9"/>
  <c r="AS114" i="9" s="1"/>
  <c r="AR114" i="9" s="1"/>
  <c r="AQ114" i="9" s="1"/>
  <c r="AP114" i="9" s="1"/>
  <c r="AO114" i="9" s="1"/>
  <c r="AN114" i="9" s="1"/>
  <c r="AM114" i="9" s="1"/>
  <c r="AL114" i="9" s="1"/>
  <c r="I124" i="9"/>
  <c r="V124" i="9"/>
  <c r="AC124" i="9"/>
  <c r="AC125" i="9"/>
  <c r="AT203" i="9"/>
  <c r="AS203" i="9"/>
  <c r="AR203" i="9"/>
  <c r="AQ203" i="9" s="1"/>
  <c r="AP203" i="9" s="1"/>
  <c r="AO203" i="9" s="1"/>
  <c r="AN203" i="9" s="1"/>
  <c r="AM203" i="9" s="1"/>
  <c r="AL203" i="9" s="1"/>
  <c r="K238" i="9"/>
  <c r="K253" i="9"/>
  <c r="AC259" i="9"/>
  <c r="K259" i="9"/>
  <c r="V259" i="9"/>
  <c r="AT311" i="9"/>
  <c r="AS311" i="9" s="1"/>
  <c r="AR311" i="9" s="1"/>
  <c r="AQ311" i="9" s="1"/>
  <c r="AP311" i="9" s="1"/>
  <c r="AO311" i="9" s="1"/>
  <c r="AN311" i="9" s="1"/>
  <c r="AM311" i="9" s="1"/>
  <c r="AL311" i="9" s="1"/>
  <c r="V185" i="9"/>
  <c r="AC185" i="9"/>
  <c r="I185" i="9"/>
  <c r="AT211" i="9"/>
  <c r="AS211" i="9" s="1"/>
  <c r="AR211" i="9" s="1"/>
  <c r="AQ211" i="9" s="1"/>
  <c r="AP211" i="9" s="1"/>
  <c r="AO211" i="9" s="1"/>
  <c r="AN211" i="9" s="1"/>
  <c r="AM211" i="9" s="1"/>
  <c r="AL211" i="9" s="1"/>
  <c r="AT219" i="9"/>
  <c r="AS219" i="9"/>
  <c r="AR219" i="9" s="1"/>
  <c r="AQ219" i="9" s="1"/>
  <c r="AP219" i="9" s="1"/>
  <c r="AO219" i="9" s="1"/>
  <c r="AN219" i="9" s="1"/>
  <c r="AM219" i="9" s="1"/>
  <c r="AL219" i="9" s="1"/>
  <c r="AT183" i="9"/>
  <c r="AS183" i="9"/>
  <c r="AR183" i="9"/>
  <c r="AQ183" i="9" s="1"/>
  <c r="AP183" i="9" s="1"/>
  <c r="AO183" i="9" s="1"/>
  <c r="AN183" i="9" s="1"/>
  <c r="AM183" i="9" s="1"/>
  <c r="AL183" i="9" s="1"/>
  <c r="AR248" i="9"/>
  <c r="AQ248" i="9"/>
  <c r="AP248" i="9" s="1"/>
  <c r="AO248" i="9" s="1"/>
  <c r="AN248" i="9" s="1"/>
  <c r="AM248" i="9" s="1"/>
  <c r="AL248" i="9" s="1"/>
  <c r="AT248" i="9"/>
  <c r="AS248" i="9" s="1"/>
  <c r="I180" i="9"/>
  <c r="V180" i="9"/>
  <c r="AC180" i="9"/>
  <c r="AT263" i="9"/>
  <c r="AS263" i="9" s="1"/>
  <c r="AR263" i="9" s="1"/>
  <c r="AQ263" i="9" s="1"/>
  <c r="AP263" i="9" s="1"/>
  <c r="AO263" i="9" s="1"/>
  <c r="AN263" i="9" s="1"/>
  <c r="AM263" i="9" s="1"/>
  <c r="AL263" i="9" s="1"/>
  <c r="AS216" i="9"/>
  <c r="AR216" i="9" s="1"/>
  <c r="AQ216" i="9" s="1"/>
  <c r="AP216" i="9" s="1"/>
  <c r="AO216" i="9" s="1"/>
  <c r="AN216" i="9" s="1"/>
  <c r="AM216" i="9" s="1"/>
  <c r="AL216" i="9" s="1"/>
  <c r="AT216" i="9"/>
  <c r="AC224" i="9"/>
  <c r="K224" i="9"/>
  <c r="V224" i="9"/>
  <c r="S170" i="9"/>
  <c r="U170" i="9" s="1"/>
  <c r="AT191" i="9"/>
  <c r="AS191" i="9" s="1"/>
  <c r="AR191" i="9" s="1"/>
  <c r="AQ191" i="9" s="1"/>
  <c r="AP191" i="9" s="1"/>
  <c r="AO191" i="9" s="1"/>
  <c r="AN191" i="9" s="1"/>
  <c r="AM191" i="9" s="1"/>
  <c r="AL191" i="9" s="1"/>
  <c r="AT343" i="9"/>
  <c r="AS343" i="9"/>
  <c r="AR343" i="9" s="1"/>
  <c r="AQ343" i="9" s="1"/>
  <c r="AP343" i="9" s="1"/>
  <c r="AO343" i="9" s="1"/>
  <c r="AN343" i="9" s="1"/>
  <c r="AM343" i="9" s="1"/>
  <c r="AL343" i="9" s="1"/>
  <c r="AT356" i="9"/>
  <c r="AS356" i="9" s="1"/>
  <c r="AR356" i="9"/>
  <c r="AQ356" i="9" s="1"/>
  <c r="AP356" i="9" s="1"/>
  <c r="AO356" i="9" s="1"/>
  <c r="AN356" i="9" s="1"/>
  <c r="AM356" i="9" s="1"/>
  <c r="AL356" i="9" s="1"/>
  <c r="AC275" i="9"/>
  <c r="V275" i="9"/>
  <c r="I275" i="9"/>
  <c r="AS292" i="9"/>
  <c r="AR292" i="9" s="1"/>
  <c r="AQ292" i="9" s="1"/>
  <c r="AP292" i="9" s="1"/>
  <c r="AO292" i="9" s="1"/>
  <c r="AN292" i="9" s="1"/>
  <c r="AM292" i="9" s="1"/>
  <c r="AL292" i="9" s="1"/>
  <c r="AT292" i="9"/>
  <c r="AT306" i="9"/>
  <c r="AS306" i="9"/>
  <c r="AR306" i="9" s="1"/>
  <c r="AQ306" i="9" s="1"/>
  <c r="AP306" i="9" s="1"/>
  <c r="AO306" i="9" s="1"/>
  <c r="AN306" i="9" s="1"/>
  <c r="AM306" i="9" s="1"/>
  <c r="AL306" i="9" s="1"/>
  <c r="AT314" i="9"/>
  <c r="AS314" i="9"/>
  <c r="AR314" i="9" s="1"/>
  <c r="AQ314" i="9" s="1"/>
  <c r="AP314" i="9" s="1"/>
  <c r="AO314" i="9" s="1"/>
  <c r="AN314" i="9" s="1"/>
  <c r="AM314" i="9" s="1"/>
  <c r="AL314" i="9" s="1"/>
  <c r="AT338" i="9"/>
  <c r="AS338" i="9" s="1"/>
  <c r="AR338" i="9" s="1"/>
  <c r="AQ338" i="9" s="1"/>
  <c r="AP338" i="9" s="1"/>
  <c r="AO338" i="9" s="1"/>
  <c r="AN338" i="9" s="1"/>
  <c r="AM338" i="9" s="1"/>
  <c r="AL338" i="9" s="1"/>
  <c r="AT298" i="9"/>
  <c r="AS298" i="9"/>
  <c r="AR298" i="9" s="1"/>
  <c r="AQ298" i="9" s="1"/>
  <c r="AP298" i="9" s="1"/>
  <c r="AO298" i="9" s="1"/>
  <c r="AN298" i="9" s="1"/>
  <c r="AM298" i="9" s="1"/>
  <c r="AL298" i="9" s="1"/>
  <c r="K333" i="9"/>
  <c r="V333" i="9"/>
  <c r="AC333" i="9"/>
  <c r="AT426" i="9"/>
  <c r="AS426" i="9" s="1"/>
  <c r="AR426" i="9" s="1"/>
  <c r="AQ426" i="9" s="1"/>
  <c r="AP426" i="9" s="1"/>
  <c r="AO426" i="9" s="1"/>
  <c r="AN426" i="9" s="1"/>
  <c r="AM426" i="9" s="1"/>
  <c r="AL426" i="9" s="1"/>
  <c r="K440" i="9"/>
  <c r="K456" i="9"/>
  <c r="V277" i="9"/>
  <c r="AC277" i="9"/>
  <c r="I277" i="9"/>
  <c r="AT293" i="9"/>
  <c r="AS293" i="9"/>
  <c r="AR293" i="9" s="1"/>
  <c r="AQ293" i="9" s="1"/>
  <c r="AP293" i="9" s="1"/>
  <c r="AO293" i="9" s="1"/>
  <c r="AN293" i="9" s="1"/>
  <c r="AM293" i="9" s="1"/>
  <c r="AL293" i="9" s="1"/>
  <c r="AT315" i="9"/>
  <c r="AS315" i="9" s="1"/>
  <c r="AR315" i="9" s="1"/>
  <c r="AQ315" i="9" s="1"/>
  <c r="AP315" i="9" s="1"/>
  <c r="AO315" i="9" s="1"/>
  <c r="AN315" i="9" s="1"/>
  <c r="AM315" i="9" s="1"/>
  <c r="AL315" i="9" s="1"/>
  <c r="AC247" i="9"/>
  <c r="K295" i="9"/>
  <c r="AR334" i="9"/>
  <c r="AQ334" i="9" s="1"/>
  <c r="AP334" i="9" s="1"/>
  <c r="AO334" i="9" s="1"/>
  <c r="AN334" i="9" s="1"/>
  <c r="AM334" i="9" s="1"/>
  <c r="AL334" i="9" s="1"/>
  <c r="AT334" i="9"/>
  <c r="AS334" i="9" s="1"/>
  <c r="AT362" i="9"/>
  <c r="AS362" i="9" s="1"/>
  <c r="AR362" i="9" s="1"/>
  <c r="AQ362" i="9" s="1"/>
  <c r="AP362" i="9" s="1"/>
  <c r="AO362" i="9" s="1"/>
  <c r="AN362" i="9" s="1"/>
  <c r="AM362" i="9" s="1"/>
  <c r="AL362" i="9" s="1"/>
  <c r="K427" i="9"/>
  <c r="AC271" i="9"/>
  <c r="V271" i="9"/>
  <c r="K271" i="9"/>
  <c r="K297" i="9"/>
  <c r="AT368" i="9"/>
  <c r="AS368" i="9"/>
  <c r="AR368" i="9"/>
  <c r="AQ368" i="9" s="1"/>
  <c r="AP368" i="9" s="1"/>
  <c r="AO368" i="9" s="1"/>
  <c r="AN368" i="9" s="1"/>
  <c r="AM368" i="9" s="1"/>
  <c r="AL368" i="9" s="1"/>
  <c r="AC409" i="9"/>
  <c r="S445" i="9"/>
  <c r="U445" i="9" s="1"/>
  <c r="V388" i="9"/>
  <c r="V420" i="9"/>
  <c r="AT437" i="9"/>
  <c r="AS437" i="9" s="1"/>
  <c r="AR437" i="9" s="1"/>
  <c r="AQ437" i="9" s="1"/>
  <c r="AP437" i="9" s="1"/>
  <c r="AO437" i="9" s="1"/>
  <c r="AN437" i="9" s="1"/>
  <c r="AM437" i="9" s="1"/>
  <c r="AL437" i="9" s="1"/>
  <c r="AC389" i="9"/>
  <c r="AT375" i="9"/>
  <c r="AS375" i="9"/>
  <c r="AR375" i="9" s="1"/>
  <c r="AQ375" i="9" s="1"/>
  <c r="AP375" i="9" s="1"/>
  <c r="AO375" i="9" s="1"/>
  <c r="AN375" i="9" s="1"/>
  <c r="AM375" i="9" s="1"/>
  <c r="AL375" i="9" s="1"/>
  <c r="AC401" i="9"/>
  <c r="S28" i="8"/>
  <c r="U28" i="8" s="1"/>
  <c r="AC27" i="8"/>
  <c r="I27" i="8"/>
  <c r="V27" i="8"/>
  <c r="AT31" i="8"/>
  <c r="AS31" i="8" s="1"/>
  <c r="AR31" i="8" s="1"/>
  <c r="AQ31" i="8" s="1"/>
  <c r="AP31" i="8"/>
  <c r="AO31" i="8" s="1"/>
  <c r="AN31" i="8" s="1"/>
  <c r="AM31" i="8" s="1"/>
  <c r="AL31" i="8" s="1"/>
  <c r="I125" i="8"/>
  <c r="AS39" i="8"/>
  <c r="AR39" i="8" s="1"/>
  <c r="AQ39" i="8" s="1"/>
  <c r="AP39" i="8" s="1"/>
  <c r="AO39" i="8" s="1"/>
  <c r="AN39" i="8" s="1"/>
  <c r="AM39" i="8" s="1"/>
  <c r="AL39" i="8" s="1"/>
  <c r="AT39" i="8"/>
  <c r="AT59" i="8"/>
  <c r="AS59" i="8" s="1"/>
  <c r="AR59" i="8" s="1"/>
  <c r="AQ59" i="8" s="1"/>
  <c r="AP59" i="8" s="1"/>
  <c r="AO59" i="8" s="1"/>
  <c r="AN59" i="8" s="1"/>
  <c r="AM59" i="8" s="1"/>
  <c r="AL59" i="8" s="1"/>
  <c r="S83" i="8"/>
  <c r="U83" i="8" s="1"/>
  <c r="AT115" i="8"/>
  <c r="AS115" i="8"/>
  <c r="AR115" i="8"/>
  <c r="AQ115" i="8" s="1"/>
  <c r="AP115" i="8" s="1"/>
  <c r="AO115" i="8" s="1"/>
  <c r="AN115" i="8" s="1"/>
  <c r="AM115" i="8" s="1"/>
  <c r="AL115" i="8" s="1"/>
  <c r="V144" i="8"/>
  <c r="AC144" i="8"/>
  <c r="I144" i="8"/>
  <c r="AT42" i="8"/>
  <c r="AS42" i="8"/>
  <c r="AR42" i="8"/>
  <c r="AQ42" i="8" s="1"/>
  <c r="AP42" i="8" s="1"/>
  <c r="AO42" i="8" s="1"/>
  <c r="AN42" i="8"/>
  <c r="AM42" i="8" s="1"/>
  <c r="AL42" i="8" s="1"/>
  <c r="V38" i="8"/>
  <c r="AT132" i="8"/>
  <c r="AS132" i="8" s="1"/>
  <c r="AR132" i="8" s="1"/>
  <c r="AQ132" i="8" s="1"/>
  <c r="AP132" i="8"/>
  <c r="AO132" i="8" s="1"/>
  <c r="AN132" i="8" s="1"/>
  <c r="AM132" i="8" s="1"/>
  <c r="AL132" i="8"/>
  <c r="AC90" i="8"/>
  <c r="I90" i="8"/>
  <c r="V90" i="8"/>
  <c r="AC187" i="8"/>
  <c r="I187" i="8"/>
  <c r="V187" i="8"/>
  <c r="AC44" i="8"/>
  <c r="V100" i="8"/>
  <c r="AC100" i="8"/>
  <c r="I100" i="8"/>
  <c r="V129" i="8"/>
  <c r="AC129" i="8"/>
  <c r="H129" i="8"/>
  <c r="AC141" i="8"/>
  <c r="I141" i="8"/>
  <c r="V141" i="8"/>
  <c r="AC57" i="8"/>
  <c r="J69" i="8"/>
  <c r="V69" i="8"/>
  <c r="AC69" i="8"/>
  <c r="I93" i="8"/>
  <c r="V93" i="8"/>
  <c r="AC93" i="8"/>
  <c r="AT110" i="8"/>
  <c r="AS110" i="8" s="1"/>
  <c r="AR110" i="8" s="1"/>
  <c r="AQ110" i="8"/>
  <c r="AP110" i="8" s="1"/>
  <c r="AO110" i="8" s="1"/>
  <c r="AN110" i="8" s="1"/>
  <c r="AM110" i="8"/>
  <c r="AL110" i="8" s="1"/>
  <c r="AT192" i="8"/>
  <c r="AS192" i="8"/>
  <c r="AR192" i="8"/>
  <c r="AQ192" i="8" s="1"/>
  <c r="AP192" i="8" s="1"/>
  <c r="AO192" i="8" s="1"/>
  <c r="AN192" i="8"/>
  <c r="AM192" i="8" s="1"/>
  <c r="AL192" i="8" s="1"/>
  <c r="AT199" i="8"/>
  <c r="AS199" i="8"/>
  <c r="AR199" i="8" s="1"/>
  <c r="AQ199" i="8" s="1"/>
  <c r="AP199" i="8" s="1"/>
  <c r="AO199" i="8"/>
  <c r="AN199" i="8" s="1"/>
  <c r="AM199" i="8" s="1"/>
  <c r="AL199" i="8" s="1"/>
  <c r="AC206" i="8"/>
  <c r="K224" i="8"/>
  <c r="AT55" i="8"/>
  <c r="AS55" i="8" s="1"/>
  <c r="AR55" i="8" s="1"/>
  <c r="AQ55" i="8" s="1"/>
  <c r="AP55" i="8" s="1"/>
  <c r="AO55" i="8" s="1"/>
  <c r="AN55" i="8" s="1"/>
  <c r="AM55" i="8" s="1"/>
  <c r="AL55" i="8" s="1"/>
  <c r="AT81" i="8"/>
  <c r="AS81" i="8"/>
  <c r="AR81" i="8" s="1"/>
  <c r="AQ81" i="8" s="1"/>
  <c r="AP81" i="8" s="1"/>
  <c r="AO81" i="8"/>
  <c r="AN81" i="8" s="1"/>
  <c r="AM81" i="8" s="1"/>
  <c r="AL81" i="8" s="1"/>
  <c r="S163" i="8"/>
  <c r="U163" i="8" s="1"/>
  <c r="AC179" i="8"/>
  <c r="V179" i="8"/>
  <c r="I179" i="8"/>
  <c r="AT72" i="8"/>
  <c r="AS72" i="8"/>
  <c r="AR72" i="8" s="1"/>
  <c r="AQ72" i="8" s="1"/>
  <c r="AP72" i="8" s="1"/>
  <c r="AO72" i="8"/>
  <c r="AN72" i="8" s="1"/>
  <c r="AM72" i="8" s="1"/>
  <c r="AL72" i="8" s="1"/>
  <c r="AR161" i="8"/>
  <c r="AQ161" i="8" s="1"/>
  <c r="AP161" i="8" s="1"/>
  <c r="AO161" i="8" s="1"/>
  <c r="AN161" i="8"/>
  <c r="AM161" i="8" s="1"/>
  <c r="AL161" i="8" s="1"/>
  <c r="AT161" i="8"/>
  <c r="AS161" i="8" s="1"/>
  <c r="AC49" i="8"/>
  <c r="I94" i="8"/>
  <c r="V94" i="8"/>
  <c r="AC94" i="8"/>
  <c r="AR123" i="8"/>
  <c r="AQ123" i="8" s="1"/>
  <c r="AP123" i="8" s="1"/>
  <c r="AO123" i="8"/>
  <c r="AN123" i="8"/>
  <c r="AM123" i="8" s="1"/>
  <c r="AL123" i="8" s="1"/>
  <c r="AS123" i="8"/>
  <c r="AT123" i="8"/>
  <c r="AP169" i="8"/>
  <c r="AO169" i="8"/>
  <c r="AN169" i="8" s="1"/>
  <c r="AM169" i="8" s="1"/>
  <c r="AL169" i="8" s="1"/>
  <c r="AT169" i="8"/>
  <c r="AS169" i="8" s="1"/>
  <c r="AR169" i="8" s="1"/>
  <c r="AQ169" i="8" s="1"/>
  <c r="V211" i="8"/>
  <c r="AC211" i="8"/>
  <c r="I211" i="8"/>
  <c r="AC37" i="8"/>
  <c r="AT116" i="8"/>
  <c r="AS116" i="8" s="1"/>
  <c r="AR116" i="8" s="1"/>
  <c r="AQ116" i="8" s="1"/>
  <c r="AP116" i="8" s="1"/>
  <c r="AO116" i="8" s="1"/>
  <c r="AN116" i="8" s="1"/>
  <c r="AM116" i="8" s="1"/>
  <c r="AL116" i="8" s="1"/>
  <c r="V145" i="8"/>
  <c r="AC145" i="8"/>
  <c r="I145" i="8"/>
  <c r="AT170" i="8"/>
  <c r="AS170" i="8"/>
  <c r="AR170" i="8"/>
  <c r="AQ170" i="8" s="1"/>
  <c r="AP170" i="8" s="1"/>
  <c r="AO170" i="8" s="1"/>
  <c r="AN170" i="8" s="1"/>
  <c r="AM170" i="8" s="1"/>
  <c r="AL170" i="8" s="1"/>
  <c r="AT172" i="8"/>
  <c r="AS172" i="8"/>
  <c r="AR172" i="8" s="1"/>
  <c r="AQ172" i="8" s="1"/>
  <c r="AP172" i="8"/>
  <c r="AO172" i="8" s="1"/>
  <c r="AN172" i="8" s="1"/>
  <c r="AM172" i="8" s="1"/>
  <c r="AL172" i="8" s="1"/>
  <c r="K303" i="8"/>
  <c r="K319" i="8"/>
  <c r="AC45" i="8"/>
  <c r="S77" i="8"/>
  <c r="U77" i="8" s="1"/>
  <c r="AT114" i="8"/>
  <c r="AS114" i="8" s="1"/>
  <c r="AR114" i="8" s="1"/>
  <c r="AQ114" i="8" s="1"/>
  <c r="AP114" i="8" s="1"/>
  <c r="AO114" i="8" s="1"/>
  <c r="AN114" i="8" s="1"/>
  <c r="AM114" i="8" s="1"/>
  <c r="AL114" i="8" s="1"/>
  <c r="I131" i="8"/>
  <c r="V131" i="8"/>
  <c r="AC131" i="8"/>
  <c r="AC150" i="8"/>
  <c r="I150" i="8"/>
  <c r="V150" i="8"/>
  <c r="AT173" i="8"/>
  <c r="AS173" i="8" s="1"/>
  <c r="AR173" i="8" s="1"/>
  <c r="AQ173" i="8" s="1"/>
  <c r="AP173" i="8" s="1"/>
  <c r="AO173" i="8" s="1"/>
  <c r="AN173" i="8" s="1"/>
  <c r="AM173" i="8" s="1"/>
  <c r="AL173" i="8" s="1"/>
  <c r="I216" i="8"/>
  <c r="AT267" i="8"/>
  <c r="AS267" i="8" s="1"/>
  <c r="AR267" i="8" s="1"/>
  <c r="AQ267" i="8"/>
  <c r="AP267" i="8" s="1"/>
  <c r="AO267" i="8" s="1"/>
  <c r="AN267" i="8" s="1"/>
  <c r="AM267" i="8" s="1"/>
  <c r="AL267" i="8" s="1"/>
  <c r="AC215" i="8"/>
  <c r="I215" i="8"/>
  <c r="V215" i="8"/>
  <c r="V247" i="8"/>
  <c r="AT298" i="8"/>
  <c r="AS298" i="8"/>
  <c r="AR298" i="8"/>
  <c r="AQ298" i="8"/>
  <c r="AP298" i="8" s="1"/>
  <c r="AO298" i="8" s="1"/>
  <c r="AN298" i="8"/>
  <c r="AM298" i="8" s="1"/>
  <c r="AL298" i="8" s="1"/>
  <c r="S375" i="8"/>
  <c r="U375" i="8" s="1"/>
  <c r="V375" i="8"/>
  <c r="K461" i="8"/>
  <c r="K497" i="8"/>
  <c r="AT225" i="8"/>
  <c r="AS225" i="8" s="1"/>
  <c r="AR225" i="8" s="1"/>
  <c r="AQ225" i="8" s="1"/>
  <c r="AP225" i="8" s="1"/>
  <c r="AO225" i="8" s="1"/>
  <c r="AN225" i="8" s="1"/>
  <c r="AM225" i="8" s="1"/>
  <c r="AL225" i="8" s="1"/>
  <c r="K262" i="8"/>
  <c r="V262" i="8"/>
  <c r="AC262" i="8"/>
  <c r="AT272" i="8"/>
  <c r="AS272" i="8"/>
  <c r="AR272" i="8" s="1"/>
  <c r="AQ272" i="8" s="1"/>
  <c r="AP272" i="8" s="1"/>
  <c r="AO272" i="8" s="1"/>
  <c r="AN272" i="8" s="1"/>
  <c r="AM272" i="8" s="1"/>
  <c r="AL272" i="8" s="1"/>
  <c r="AS306" i="8"/>
  <c r="AR306" i="8" s="1"/>
  <c r="AQ306" i="8" s="1"/>
  <c r="AP306" i="8" s="1"/>
  <c r="AO306" i="8" s="1"/>
  <c r="AN306" i="8" s="1"/>
  <c r="AM306" i="8" s="1"/>
  <c r="AL306" i="8" s="1"/>
  <c r="AT306" i="8"/>
  <c r="AT361" i="8"/>
  <c r="AS361" i="8"/>
  <c r="AR361" i="8"/>
  <c r="AQ361" i="8"/>
  <c r="AP361" i="8" s="1"/>
  <c r="AO361" i="8" s="1"/>
  <c r="AN361" i="8" s="1"/>
  <c r="AM361" i="8" s="1"/>
  <c r="AL361" i="8" s="1"/>
  <c r="AS223" i="8"/>
  <c r="AR223" i="8" s="1"/>
  <c r="AQ223" i="8" s="1"/>
  <c r="AP223" i="8"/>
  <c r="AO223" i="8"/>
  <c r="AN223" i="8" s="1"/>
  <c r="AM223" i="8" s="1"/>
  <c r="AL223" i="8"/>
  <c r="AT223" i="8"/>
  <c r="AT241" i="8"/>
  <c r="AS241" i="8" s="1"/>
  <c r="AR241" i="8" s="1"/>
  <c r="AQ241" i="8" s="1"/>
  <c r="AP241" i="8" s="1"/>
  <c r="AO241" i="8" s="1"/>
  <c r="AN241" i="8" s="1"/>
  <c r="AM241" i="8" s="1"/>
  <c r="AL241" i="8" s="1"/>
  <c r="V269" i="8"/>
  <c r="AC269" i="8"/>
  <c r="K269" i="8"/>
  <c r="AT348" i="8"/>
  <c r="AS348" i="8"/>
  <c r="AR348" i="8"/>
  <c r="AQ348" i="8"/>
  <c r="AP348" i="8" s="1"/>
  <c r="AO348" i="8" s="1"/>
  <c r="AN348" i="8" s="1"/>
  <c r="AM348" i="8" s="1"/>
  <c r="AL348" i="8" s="1"/>
  <c r="K450" i="8"/>
  <c r="K482" i="8"/>
  <c r="AT218" i="8"/>
  <c r="AS218" i="8"/>
  <c r="AR218" i="8"/>
  <c r="AQ218" i="8" s="1"/>
  <c r="AP218" i="8" s="1"/>
  <c r="AO218" i="8"/>
  <c r="AN218" i="8" s="1"/>
  <c r="AM218" i="8" s="1"/>
  <c r="AL218" i="8" s="1"/>
  <c r="S232" i="8"/>
  <c r="U232" i="8" s="1"/>
  <c r="AT302" i="8"/>
  <c r="AS302" i="8" s="1"/>
  <c r="AR302" i="8" s="1"/>
  <c r="AQ302" i="8" s="1"/>
  <c r="AP302" i="8" s="1"/>
  <c r="AO302" i="8" s="1"/>
  <c r="AN302" i="8" s="1"/>
  <c r="AM302" i="8" s="1"/>
  <c r="AL302" i="8" s="1"/>
  <c r="AT314" i="8"/>
  <c r="AS314" i="8"/>
  <c r="AR314" i="8"/>
  <c r="AQ314" i="8" s="1"/>
  <c r="AP314" i="8" s="1"/>
  <c r="AO314" i="8" s="1"/>
  <c r="AN314" i="8" s="1"/>
  <c r="AM314" i="8" s="1"/>
  <c r="AL314" i="8" s="1"/>
  <c r="AC324" i="8"/>
  <c r="V324" i="8"/>
  <c r="K324" i="8"/>
  <c r="AT381" i="8"/>
  <c r="AS381" i="8"/>
  <c r="AR381" i="8"/>
  <c r="AQ381" i="8"/>
  <c r="AP381" i="8" s="1"/>
  <c r="AO381" i="8" s="1"/>
  <c r="AN381" i="8" s="1"/>
  <c r="AM381" i="8" s="1"/>
  <c r="AL381" i="8" s="1"/>
  <c r="AT202" i="8"/>
  <c r="AS202" i="8"/>
  <c r="AR202" i="8" s="1"/>
  <c r="AQ202" i="8" s="1"/>
  <c r="AP202" i="8" s="1"/>
  <c r="AO202" i="8" s="1"/>
  <c r="AN202" i="8" s="1"/>
  <c r="AM202" i="8" s="1"/>
  <c r="AL202" i="8" s="1"/>
  <c r="AT226" i="8"/>
  <c r="AS226" i="8" s="1"/>
  <c r="AR226" i="8" s="1"/>
  <c r="AQ226" i="8" s="1"/>
  <c r="AP226" i="8" s="1"/>
  <c r="AO226" i="8" s="1"/>
  <c r="AN226" i="8" s="1"/>
  <c r="AM226" i="8" s="1"/>
  <c r="AL226" i="8" s="1"/>
  <c r="K285" i="8"/>
  <c r="V285" i="8"/>
  <c r="AC285" i="8"/>
  <c r="K293" i="8"/>
  <c r="V293" i="8"/>
  <c r="AC293" i="8"/>
  <c r="J300" i="8"/>
  <c r="V300" i="8"/>
  <c r="AC300" i="8"/>
  <c r="AT345" i="8"/>
  <c r="AS345" i="8" s="1"/>
  <c r="AR345" i="8" s="1"/>
  <c r="AQ345" i="8" s="1"/>
  <c r="AP345" i="8" s="1"/>
  <c r="AO345" i="8" s="1"/>
  <c r="AN345" i="8" s="1"/>
  <c r="AM345" i="8" s="1"/>
  <c r="AL345" i="8" s="1"/>
  <c r="AC409" i="8"/>
  <c r="K443" i="8"/>
  <c r="K451" i="8"/>
  <c r="K459" i="8"/>
  <c r="K467" i="8"/>
  <c r="K475" i="8"/>
  <c r="K491" i="8"/>
  <c r="AC320" i="8"/>
  <c r="V320" i="8"/>
  <c r="K320" i="8"/>
  <c r="AT353" i="8"/>
  <c r="AS353" i="8"/>
  <c r="AR353" i="8"/>
  <c r="AQ353" i="8" s="1"/>
  <c r="AP353" i="8" s="1"/>
  <c r="AO353" i="8" s="1"/>
  <c r="AN353" i="8" s="1"/>
  <c r="AM353" i="8" s="1"/>
  <c r="AL353" i="8" s="1"/>
  <c r="AC263" i="8"/>
  <c r="K263" i="8"/>
  <c r="V263" i="8"/>
  <c r="AT356" i="8"/>
  <c r="AS356" i="8" s="1"/>
  <c r="AR356" i="8" s="1"/>
  <c r="AQ356" i="8" s="1"/>
  <c r="AP356" i="8" s="1"/>
  <c r="AO356" i="8" s="1"/>
  <c r="AN356" i="8" s="1"/>
  <c r="AM356" i="8" s="1"/>
  <c r="AL356" i="8" s="1"/>
  <c r="AT388" i="8"/>
  <c r="AS388" i="8" s="1"/>
  <c r="AR388" i="8" s="1"/>
  <c r="AQ388" i="8" s="1"/>
  <c r="AP388" i="8" s="1"/>
  <c r="AO388" i="8" s="1"/>
  <c r="AN388" i="8" s="1"/>
  <c r="AM388" i="8" s="1"/>
  <c r="AL388" i="8" s="1"/>
  <c r="AC417" i="8"/>
  <c r="I456" i="8"/>
  <c r="K488" i="8"/>
  <c r="V384" i="8"/>
  <c r="S501" i="8"/>
  <c r="U501" i="8" s="1"/>
  <c r="AT374" i="8"/>
  <c r="AS374" i="8" s="1"/>
  <c r="AR374" i="8" s="1"/>
  <c r="AQ374" i="8" s="1"/>
  <c r="AP374" i="8" s="1"/>
  <c r="AO374" i="8" s="1"/>
  <c r="AN374" i="8" s="1"/>
  <c r="AM374" i="8" s="1"/>
  <c r="AL374" i="8" s="1"/>
  <c r="K438" i="8"/>
  <c r="V438" i="8"/>
  <c r="AC438" i="8"/>
  <c r="AT350" i="8"/>
  <c r="AS350" i="8" s="1"/>
  <c r="AR350" i="8" s="1"/>
  <c r="AQ350" i="8" s="1"/>
  <c r="AP350" i="8" s="1"/>
  <c r="AO350" i="8" s="1"/>
  <c r="AN350" i="8" s="1"/>
  <c r="AM350" i="8" s="1"/>
  <c r="AL350" i="8" s="1"/>
  <c r="K436" i="8"/>
  <c r="AC436" i="8"/>
  <c r="V436" i="8"/>
  <c r="V356" i="8"/>
  <c r="AC364" i="8"/>
  <c r="AC426" i="8"/>
  <c r="V344" i="8"/>
  <c r="AC348" i="8"/>
  <c r="V397" i="8"/>
  <c r="V30" i="6"/>
  <c r="AC340" i="8"/>
  <c r="AC385" i="8"/>
  <c r="AC437" i="8"/>
  <c r="V362" i="6"/>
  <c r="K362" i="6"/>
  <c r="V336" i="8"/>
  <c r="V353" i="8"/>
  <c r="AT435" i="8"/>
  <c r="AS435" i="8"/>
  <c r="AR435" i="8"/>
  <c r="AQ435" i="8"/>
  <c r="AP435" i="8" s="1"/>
  <c r="AO435" i="8" s="1"/>
  <c r="AN435" i="8" s="1"/>
  <c r="AM435" i="8" s="1"/>
  <c r="AL435" i="8" s="1"/>
  <c r="V180" i="6"/>
  <c r="V279" i="6"/>
  <c r="V309" i="6"/>
  <c r="K440" i="6"/>
  <c r="V440" i="6"/>
  <c r="V302" i="6"/>
  <c r="V341" i="6"/>
  <c r="V428" i="6"/>
  <c r="I173" i="6"/>
  <c r="V173" i="6"/>
  <c r="V224" i="6"/>
  <c r="V63" i="6"/>
  <c r="V188" i="6"/>
  <c r="V296" i="6"/>
  <c r="V388" i="6"/>
  <c r="S434" i="6"/>
  <c r="U434" i="6" s="1"/>
  <c r="V124" i="6"/>
  <c r="K253" i="6"/>
  <c r="V253" i="6"/>
  <c r="V294" i="6"/>
  <c r="V396" i="6"/>
  <c r="J72" i="6"/>
  <c r="V72" i="6"/>
  <c r="I250" i="6"/>
  <c r="V250" i="6"/>
  <c r="K330" i="6"/>
  <c r="V330" i="6"/>
  <c r="V409" i="6"/>
  <c r="K409" i="6"/>
  <c r="I23" i="6"/>
  <c r="V23" i="6"/>
  <c r="V62" i="6"/>
  <c r="I119" i="6"/>
  <c r="V119" i="6"/>
  <c r="V238" i="6"/>
  <c r="V292" i="6"/>
  <c r="V368" i="6"/>
  <c r="V412" i="6"/>
  <c r="K289" i="1"/>
  <c r="S88" i="6"/>
  <c r="U88" i="6" s="1"/>
  <c r="I35" i="1"/>
  <c r="E43" i="5"/>
  <c r="I136" i="1"/>
  <c r="V166" i="1"/>
  <c r="G26" i="3"/>
  <c r="K159" i="1"/>
  <c r="K314" i="1"/>
  <c r="H34" i="3"/>
  <c r="G34" i="3"/>
  <c r="J62" i="1"/>
  <c r="F48" i="1"/>
  <c r="P352" i="1"/>
  <c r="E23" i="5"/>
  <c r="F39" i="1"/>
  <c r="G77" i="1"/>
  <c r="P77" i="1"/>
  <c r="I121" i="1"/>
  <c r="K290" i="1"/>
  <c r="P290" i="1"/>
  <c r="S290" i="1" s="1"/>
  <c r="U290" i="1" s="1"/>
  <c r="V359" i="1"/>
  <c r="V256" i="1"/>
  <c r="U255" i="11"/>
  <c r="AF255" i="11"/>
  <c r="I220" i="11"/>
  <c r="S228" i="11"/>
  <c r="U317" i="11"/>
  <c r="AF317" i="11"/>
  <c r="K396" i="11"/>
  <c r="S279" i="11"/>
  <c r="K381" i="11"/>
  <c r="V381" i="11"/>
  <c r="AC381" i="11"/>
  <c r="K363" i="11"/>
  <c r="K395" i="11"/>
  <c r="K346" i="11"/>
  <c r="K348" i="11"/>
  <c r="V348" i="11"/>
  <c r="AC348" i="11"/>
  <c r="S354" i="11"/>
  <c r="K487" i="11"/>
  <c r="V402" i="11"/>
  <c r="AC402" i="11"/>
  <c r="K402" i="11"/>
  <c r="U423" i="11"/>
  <c r="AF423" i="11"/>
  <c r="K484" i="11"/>
  <c r="V484" i="11"/>
  <c r="AC484" i="11"/>
  <c r="S56" i="11"/>
  <c r="V56" i="11"/>
  <c r="K501" i="11"/>
  <c r="I25" i="11"/>
  <c r="V25" i="11"/>
  <c r="AC25" i="11"/>
  <c r="AC43" i="11"/>
  <c r="V43" i="11"/>
  <c r="H43" i="11"/>
  <c r="I116" i="11"/>
  <c r="V123" i="11"/>
  <c r="I123" i="11"/>
  <c r="AC123" i="11"/>
  <c r="S53" i="9"/>
  <c r="U53" i="9" s="1"/>
  <c r="AC53" i="9"/>
  <c r="BK2" i="9"/>
  <c r="BJ2" i="9"/>
  <c r="BI2" i="9"/>
  <c r="BH2" i="9"/>
  <c r="BG2" i="9"/>
  <c r="BF2" i="9"/>
  <c r="BE2" i="9"/>
  <c r="BD2" i="9"/>
  <c r="BC2" i="9"/>
  <c r="S51" i="9"/>
  <c r="U51" i="9"/>
  <c r="AC51" i="9"/>
  <c r="BJ13" i="9"/>
  <c r="BI13" i="9"/>
  <c r="BH13" i="9"/>
  <c r="BG13" i="9"/>
  <c r="BF13" i="9"/>
  <c r="BE13" i="9"/>
  <c r="BD13" i="9"/>
  <c r="BC13" i="9"/>
  <c r="BK13" i="9"/>
  <c r="BJ15" i="9"/>
  <c r="BI15" i="9"/>
  <c r="BH15" i="9"/>
  <c r="BG15" i="9"/>
  <c r="BF15" i="9"/>
  <c r="BE15" i="9"/>
  <c r="BD15" i="9"/>
  <c r="BC15" i="9"/>
  <c r="BK15" i="9"/>
  <c r="H41" i="9"/>
  <c r="BK9" i="9"/>
  <c r="BJ9" i="9"/>
  <c r="BI9" i="9"/>
  <c r="BH9" i="9"/>
  <c r="BG9" i="9"/>
  <c r="BF9" i="9"/>
  <c r="BE9" i="9"/>
  <c r="BD9" i="9"/>
  <c r="BC9" i="9"/>
  <c r="BA29" i="9"/>
  <c r="BB29" i="9"/>
  <c r="BA40" i="9"/>
  <c r="BB40" i="9"/>
  <c r="AT40" i="9"/>
  <c r="AS40" i="9" s="1"/>
  <c r="AR40" i="9" s="1"/>
  <c r="AQ40" i="9" s="1"/>
  <c r="AP40" i="9" s="1"/>
  <c r="AO40" i="9" s="1"/>
  <c r="AN40" i="9" s="1"/>
  <c r="AM40" i="9" s="1"/>
  <c r="AL40" i="9" s="1"/>
  <c r="BA61" i="9"/>
  <c r="BB61" i="9"/>
  <c r="AT28" i="9"/>
  <c r="AS28" i="9"/>
  <c r="AR28" i="9" s="1"/>
  <c r="AQ28" i="9" s="1"/>
  <c r="AP28" i="9" s="1"/>
  <c r="AO28" i="9" s="1"/>
  <c r="AN28" i="9" s="1"/>
  <c r="AM28" i="9" s="1"/>
  <c r="AL28" i="9" s="1"/>
  <c r="AT52" i="9"/>
  <c r="AS52" i="9" s="1"/>
  <c r="AR52" i="9" s="1"/>
  <c r="AQ52" i="9" s="1"/>
  <c r="AP52" i="9" s="1"/>
  <c r="AO52" i="9" s="1"/>
  <c r="AN52" i="9" s="1"/>
  <c r="AM52" i="9" s="1"/>
  <c r="AL52" i="9" s="1"/>
  <c r="AT83" i="9"/>
  <c r="AS83" i="9"/>
  <c r="AR83" i="9" s="1"/>
  <c r="AQ83" i="9" s="1"/>
  <c r="AP83" i="9" s="1"/>
  <c r="AO83" i="9" s="1"/>
  <c r="AN83" i="9" s="1"/>
  <c r="AM83" i="9" s="1"/>
  <c r="AL83" i="9" s="1"/>
  <c r="AR121" i="9"/>
  <c r="AQ121" i="9" s="1"/>
  <c r="AP121" i="9" s="1"/>
  <c r="AO121" i="9" s="1"/>
  <c r="AN121" i="9" s="1"/>
  <c r="AM121" i="9" s="1"/>
  <c r="AL121" i="9" s="1"/>
  <c r="AT121" i="9"/>
  <c r="AS121" i="9" s="1"/>
  <c r="J65" i="9"/>
  <c r="V65" i="9"/>
  <c r="AC65" i="9"/>
  <c r="V23" i="9"/>
  <c r="AT43" i="9"/>
  <c r="AS43" i="9"/>
  <c r="AR43" i="9" s="1"/>
  <c r="AQ43" i="9" s="1"/>
  <c r="AP43" i="9" s="1"/>
  <c r="AO43" i="9" s="1"/>
  <c r="AN43" i="9" s="1"/>
  <c r="AM43" i="9" s="1"/>
  <c r="AL43" i="9" s="1"/>
  <c r="I93" i="9"/>
  <c r="V93" i="9"/>
  <c r="AC93" i="9"/>
  <c r="AT117" i="9"/>
  <c r="AS117" i="9"/>
  <c r="AR117" i="9" s="1"/>
  <c r="AQ117" i="9" s="1"/>
  <c r="AP117" i="9" s="1"/>
  <c r="AO117" i="9" s="1"/>
  <c r="AN117" i="9" s="1"/>
  <c r="AM117" i="9" s="1"/>
  <c r="AL117" i="9" s="1"/>
  <c r="AT110" i="9"/>
  <c r="AS110" i="9" s="1"/>
  <c r="AR110" i="9" s="1"/>
  <c r="AQ110" i="9" s="1"/>
  <c r="AP110" i="9" s="1"/>
  <c r="AO110" i="9" s="1"/>
  <c r="AN110" i="9" s="1"/>
  <c r="AM110" i="9" s="1"/>
  <c r="AL110" i="9" s="1"/>
  <c r="I141" i="9"/>
  <c r="AT90" i="9"/>
  <c r="AS90" i="9"/>
  <c r="AR90" i="9" s="1"/>
  <c r="AQ90" i="9" s="1"/>
  <c r="AP90" i="9" s="1"/>
  <c r="AO90" i="9" s="1"/>
  <c r="AN90" i="9" s="1"/>
  <c r="AM90" i="9" s="1"/>
  <c r="AL90" i="9" s="1"/>
  <c r="AT106" i="9"/>
  <c r="AS106" i="9"/>
  <c r="AR106" i="9" s="1"/>
  <c r="AQ106" i="9" s="1"/>
  <c r="AP106" i="9" s="1"/>
  <c r="AO106" i="9" s="1"/>
  <c r="AN106" i="9" s="1"/>
  <c r="AM106" i="9" s="1"/>
  <c r="AL106" i="9" s="1"/>
  <c r="AC117" i="9"/>
  <c r="AT138" i="9"/>
  <c r="AS138" i="9"/>
  <c r="AR138" i="9" s="1"/>
  <c r="AQ138" i="9" s="1"/>
  <c r="AP138" i="9" s="1"/>
  <c r="AO138" i="9" s="1"/>
  <c r="AN138" i="9" s="1"/>
  <c r="AM138" i="9" s="1"/>
  <c r="AL138" i="9" s="1"/>
  <c r="I153" i="9"/>
  <c r="AT162" i="9"/>
  <c r="AS162" i="9"/>
  <c r="AR162" i="9" s="1"/>
  <c r="AQ162" i="9" s="1"/>
  <c r="AP162" i="9" s="1"/>
  <c r="AO162" i="9" s="1"/>
  <c r="AN162" i="9" s="1"/>
  <c r="AM162" i="9" s="1"/>
  <c r="AL162" i="9" s="1"/>
  <c r="AT86" i="9"/>
  <c r="AS86" i="9" s="1"/>
  <c r="AR86" i="9" s="1"/>
  <c r="AQ86" i="9" s="1"/>
  <c r="AP86" i="9" s="1"/>
  <c r="AO86" i="9" s="1"/>
  <c r="AN86" i="9" s="1"/>
  <c r="AM86" i="9" s="1"/>
  <c r="AL86" i="9" s="1"/>
  <c r="V84" i="9"/>
  <c r="AC84" i="9"/>
  <c r="I84" i="9"/>
  <c r="AC149" i="9"/>
  <c r="I149" i="9"/>
  <c r="V149" i="9"/>
  <c r="AR147" i="9"/>
  <c r="AQ147" i="9"/>
  <c r="AP147" i="9" s="1"/>
  <c r="AO147" i="9" s="1"/>
  <c r="AN147" i="9" s="1"/>
  <c r="AM147" i="9" s="1"/>
  <c r="AL147" i="9" s="1"/>
  <c r="AT147" i="9"/>
  <c r="AS147" i="9" s="1"/>
  <c r="V192" i="9"/>
  <c r="AC192" i="9"/>
  <c r="I192" i="9"/>
  <c r="V206" i="9"/>
  <c r="AC206" i="9"/>
  <c r="I206" i="9"/>
  <c r="I227" i="9"/>
  <c r="AT96" i="9"/>
  <c r="AS96" i="9" s="1"/>
  <c r="AR96" i="9" s="1"/>
  <c r="AQ96" i="9" s="1"/>
  <c r="AP96" i="9" s="1"/>
  <c r="AO96" i="9" s="1"/>
  <c r="AN96" i="9" s="1"/>
  <c r="AM96" i="9" s="1"/>
  <c r="AL96" i="9" s="1"/>
  <c r="AC87" i="9"/>
  <c r="V161" i="9"/>
  <c r="AC161" i="9"/>
  <c r="I161" i="9"/>
  <c r="I174" i="9"/>
  <c r="V174" i="9"/>
  <c r="AC174" i="9"/>
  <c r="I186" i="9"/>
  <c r="AT240" i="9"/>
  <c r="AS240" i="9" s="1"/>
  <c r="AR240" i="9" s="1"/>
  <c r="AQ240" i="9" s="1"/>
  <c r="AP240" i="9" s="1"/>
  <c r="AO240" i="9" s="1"/>
  <c r="AN240" i="9" s="1"/>
  <c r="AM240" i="9" s="1"/>
  <c r="AL240" i="9" s="1"/>
  <c r="I187" i="9"/>
  <c r="V187" i="9"/>
  <c r="AC187" i="9"/>
  <c r="K239" i="9"/>
  <c r="V239" i="9"/>
  <c r="I249" i="9"/>
  <c r="AR317" i="9"/>
  <c r="AQ317" i="9" s="1"/>
  <c r="AP317" i="9" s="1"/>
  <c r="AO317" i="9" s="1"/>
  <c r="AN317" i="9" s="1"/>
  <c r="AM317" i="9" s="1"/>
  <c r="AL317" i="9" s="1"/>
  <c r="AT317" i="9"/>
  <c r="AS317" i="9" s="1"/>
  <c r="AT185" i="9"/>
  <c r="AS185" i="9" s="1"/>
  <c r="AR185" i="9" s="1"/>
  <c r="AQ185" i="9" s="1"/>
  <c r="AP185" i="9" s="1"/>
  <c r="AO185" i="9" s="1"/>
  <c r="AN185" i="9" s="1"/>
  <c r="AM185" i="9" s="1"/>
  <c r="AL185" i="9" s="1"/>
  <c r="S269" i="9"/>
  <c r="U269" i="9" s="1"/>
  <c r="AT299" i="9"/>
  <c r="AS299" i="9"/>
  <c r="AR299" i="9" s="1"/>
  <c r="AQ299" i="9" s="1"/>
  <c r="AP299" i="9" s="1"/>
  <c r="AO299" i="9" s="1"/>
  <c r="AN299" i="9" s="1"/>
  <c r="AM299" i="9" s="1"/>
  <c r="AL299" i="9" s="1"/>
  <c r="K317" i="9"/>
  <c r="AS208" i="9"/>
  <c r="AR208" i="9" s="1"/>
  <c r="AQ208" i="9" s="1"/>
  <c r="AP208" i="9" s="1"/>
  <c r="AO208" i="9" s="1"/>
  <c r="AN208" i="9" s="1"/>
  <c r="AM208" i="9" s="1"/>
  <c r="AL208" i="9" s="1"/>
  <c r="AT208" i="9"/>
  <c r="S263" i="9"/>
  <c r="U263" i="9" s="1"/>
  <c r="AT289" i="9"/>
  <c r="AS289" i="9" s="1"/>
  <c r="AR289" i="9" s="1"/>
  <c r="AQ289" i="9" s="1"/>
  <c r="AP289" i="9" s="1"/>
  <c r="AO289" i="9" s="1"/>
  <c r="AN289" i="9" s="1"/>
  <c r="AM289" i="9" s="1"/>
  <c r="AL289" i="9" s="1"/>
  <c r="AT202" i="9"/>
  <c r="AS202" i="9"/>
  <c r="AR202" i="9" s="1"/>
  <c r="AQ202" i="9" s="1"/>
  <c r="AP202" i="9" s="1"/>
  <c r="AO202" i="9" s="1"/>
  <c r="AN202" i="9" s="1"/>
  <c r="AM202" i="9" s="1"/>
  <c r="AL202" i="9" s="1"/>
  <c r="AT283" i="9"/>
  <c r="AS283" i="9" s="1"/>
  <c r="AR283" i="9" s="1"/>
  <c r="AQ283" i="9" s="1"/>
  <c r="AP283" i="9" s="1"/>
  <c r="AO283" i="9" s="1"/>
  <c r="AN283" i="9" s="1"/>
  <c r="AM283" i="9" s="1"/>
  <c r="AL283" i="9" s="1"/>
  <c r="K332" i="9"/>
  <c r="V268" i="9"/>
  <c r="AC268" i="9"/>
  <c r="I268" i="9"/>
  <c r="AC162" i="9"/>
  <c r="V244" i="9"/>
  <c r="AC244" i="9"/>
  <c r="I244" i="9"/>
  <c r="K260" i="9"/>
  <c r="S343" i="9"/>
  <c r="U343" i="9" s="1"/>
  <c r="AT266" i="9"/>
  <c r="AS266" i="9" s="1"/>
  <c r="AR266" i="9" s="1"/>
  <c r="AQ266" i="9" s="1"/>
  <c r="AP266" i="9" s="1"/>
  <c r="AO266" i="9" s="1"/>
  <c r="AN266" i="9" s="1"/>
  <c r="AM266" i="9" s="1"/>
  <c r="AL266" i="9" s="1"/>
  <c r="K363" i="9"/>
  <c r="AT333" i="9"/>
  <c r="AS333" i="9"/>
  <c r="AR333" i="9" s="1"/>
  <c r="AQ333" i="9" s="1"/>
  <c r="AP333" i="9" s="1"/>
  <c r="AO333" i="9" s="1"/>
  <c r="AN333" i="9" s="1"/>
  <c r="AM333" i="9" s="1"/>
  <c r="AL333" i="9" s="1"/>
  <c r="AC347" i="9"/>
  <c r="K347" i="9"/>
  <c r="V347" i="9"/>
  <c r="K355" i="9"/>
  <c r="AT427" i="9"/>
  <c r="AS427" i="9" s="1"/>
  <c r="AR427" i="9" s="1"/>
  <c r="AQ427" i="9" s="1"/>
  <c r="AP427" i="9" s="1"/>
  <c r="AO427" i="9" s="1"/>
  <c r="AN427" i="9" s="1"/>
  <c r="AM427" i="9" s="1"/>
  <c r="AL427" i="9" s="1"/>
  <c r="AT258" i="9"/>
  <c r="AS258" i="9"/>
  <c r="AR258" i="9" s="1"/>
  <c r="AQ258" i="9" s="1"/>
  <c r="AP258" i="9" s="1"/>
  <c r="AO258" i="9" s="1"/>
  <c r="AN258" i="9" s="1"/>
  <c r="AM258" i="9" s="1"/>
  <c r="AL258" i="9" s="1"/>
  <c r="K346" i="9"/>
  <c r="AC354" i="9"/>
  <c r="K354" i="9"/>
  <c r="V354" i="9"/>
  <c r="AC251" i="9"/>
  <c r="AT396" i="9"/>
  <c r="AS396" i="9"/>
  <c r="AR396" i="9" s="1"/>
  <c r="AQ396" i="9" s="1"/>
  <c r="AP396" i="9" s="1"/>
  <c r="AO396" i="9" s="1"/>
  <c r="AN396" i="9" s="1"/>
  <c r="AM396" i="9" s="1"/>
  <c r="AL396" i="9" s="1"/>
  <c r="V262" i="9"/>
  <c r="S271" i="9"/>
  <c r="U271" i="9"/>
  <c r="K320" i="9"/>
  <c r="K337" i="9"/>
  <c r="K349" i="9"/>
  <c r="K316" i="9"/>
  <c r="AT412" i="9"/>
  <c r="AS412" i="9" s="1"/>
  <c r="AR412" i="9" s="1"/>
  <c r="AQ412" i="9" s="1"/>
  <c r="AP412" i="9" s="1"/>
  <c r="AO412" i="9" s="1"/>
  <c r="AN412" i="9" s="1"/>
  <c r="AM412" i="9" s="1"/>
  <c r="AL412" i="9" s="1"/>
  <c r="AT443" i="9"/>
  <c r="AS443" i="9"/>
  <c r="AR443" i="9" s="1"/>
  <c r="AQ443" i="9"/>
  <c r="AP443" i="9" s="1"/>
  <c r="AO443" i="9" s="1"/>
  <c r="AN443" i="9" s="1"/>
  <c r="AM443" i="9" s="1"/>
  <c r="AL443" i="9" s="1"/>
  <c r="AT371" i="9"/>
  <c r="AS371" i="9"/>
  <c r="AR371" i="9" s="1"/>
  <c r="AQ371" i="9" s="1"/>
  <c r="AP371" i="9" s="1"/>
  <c r="AO371" i="9" s="1"/>
  <c r="AN371" i="9" s="1"/>
  <c r="AM371" i="9" s="1"/>
  <c r="AL371" i="9" s="1"/>
  <c r="I450" i="9"/>
  <c r="AC382" i="9"/>
  <c r="K441" i="9"/>
  <c r="AC352" i="9"/>
  <c r="V405" i="9"/>
  <c r="AT397" i="9"/>
  <c r="AS397" i="9"/>
  <c r="AR397" i="9" s="1"/>
  <c r="AQ397" i="9" s="1"/>
  <c r="AP397" i="9" s="1"/>
  <c r="AO397" i="9" s="1"/>
  <c r="AN397" i="9" s="1"/>
  <c r="AM397" i="9" s="1"/>
  <c r="AL397" i="9" s="1"/>
  <c r="V411" i="9"/>
  <c r="AC348" i="9"/>
  <c r="BK16" i="8"/>
  <c r="BJ16" i="8"/>
  <c r="BI16" i="8"/>
  <c r="BH16" i="8"/>
  <c r="BG16" i="8"/>
  <c r="BF16" i="8"/>
  <c r="BE16" i="8"/>
  <c r="BD16" i="8"/>
  <c r="BC16" i="8"/>
  <c r="BA28" i="8"/>
  <c r="AZ28" i="8"/>
  <c r="AX28" i="8"/>
  <c r="BB28" i="8"/>
  <c r="AC42" i="8"/>
  <c r="AT27" i="8"/>
  <c r="AS27" i="8"/>
  <c r="AR27" i="8" s="1"/>
  <c r="AQ27" i="8" s="1"/>
  <c r="AP27" i="8" s="1"/>
  <c r="AO27" i="8" s="1"/>
  <c r="AN27" i="8" s="1"/>
  <c r="AM27" i="8" s="1"/>
  <c r="AL27" i="8" s="1"/>
  <c r="AR65" i="8"/>
  <c r="AQ65" i="8" s="1"/>
  <c r="AP65" i="8" s="1"/>
  <c r="AO65" i="8" s="1"/>
  <c r="AN65" i="8" s="1"/>
  <c r="AM65" i="8" s="1"/>
  <c r="AL65" i="8" s="1"/>
  <c r="AT65" i="8"/>
  <c r="AS65" i="8" s="1"/>
  <c r="I95" i="8"/>
  <c r="I132" i="8"/>
  <c r="AT67" i="8"/>
  <c r="AS67" i="8"/>
  <c r="AR67" i="8" s="1"/>
  <c r="AQ67" i="8" s="1"/>
  <c r="AP67" i="8" s="1"/>
  <c r="AO67" i="8" s="1"/>
  <c r="AN67" i="8" s="1"/>
  <c r="AM67" i="8" s="1"/>
  <c r="AL67" i="8" s="1"/>
  <c r="AT46" i="8"/>
  <c r="AS46" i="8"/>
  <c r="AR46" i="8" s="1"/>
  <c r="AQ46" i="8" s="1"/>
  <c r="AP46" i="8" s="1"/>
  <c r="AO46" i="8" s="1"/>
  <c r="AN46" i="8" s="1"/>
  <c r="AM46" i="8" s="1"/>
  <c r="AL46" i="8" s="1"/>
  <c r="AT121" i="8"/>
  <c r="AS121" i="8" s="1"/>
  <c r="AR121" i="8" s="1"/>
  <c r="AQ121" i="8" s="1"/>
  <c r="AP121" i="8" s="1"/>
  <c r="AO121" i="8" s="1"/>
  <c r="AN121" i="8" s="1"/>
  <c r="AM121" i="8" s="1"/>
  <c r="AL121" i="8" s="1"/>
  <c r="AT37" i="8"/>
  <c r="AS37" i="8" s="1"/>
  <c r="AR37" i="8" s="1"/>
  <c r="AQ37" i="8" s="1"/>
  <c r="AP37" i="8" s="1"/>
  <c r="AO37" i="8" s="1"/>
  <c r="AN37" i="8" s="1"/>
  <c r="AM37" i="8" s="1"/>
  <c r="AL37" i="8" s="1"/>
  <c r="AT60" i="8"/>
  <c r="AS60" i="8"/>
  <c r="AR60" i="8"/>
  <c r="AQ60" i="8"/>
  <c r="AP60" i="8" s="1"/>
  <c r="AO60" i="8" s="1"/>
  <c r="AN60" i="8" s="1"/>
  <c r="AM60" i="8" s="1"/>
  <c r="AL60" i="8" s="1"/>
  <c r="I91" i="8"/>
  <c r="AT146" i="8"/>
  <c r="AS146" i="8"/>
  <c r="AR146" i="8" s="1"/>
  <c r="AQ146" i="8"/>
  <c r="AP146" i="8"/>
  <c r="AO146" i="8" s="1"/>
  <c r="AN146" i="8" s="1"/>
  <c r="AM146" i="8" s="1"/>
  <c r="AL146" i="8" s="1"/>
  <c r="AT168" i="8"/>
  <c r="AS168" i="8" s="1"/>
  <c r="AR168" i="8" s="1"/>
  <c r="AQ168" i="8" s="1"/>
  <c r="AP168" i="8" s="1"/>
  <c r="AO168" i="8" s="1"/>
  <c r="AN168" i="8" s="1"/>
  <c r="AM168" i="8" s="1"/>
  <c r="AL168" i="8" s="1"/>
  <c r="AT56" i="8"/>
  <c r="AS56" i="8"/>
  <c r="AR56" i="8" s="1"/>
  <c r="AQ56" i="8" s="1"/>
  <c r="AP56" i="8" s="1"/>
  <c r="AO56" i="8" s="1"/>
  <c r="AN56" i="8" s="1"/>
  <c r="AM56" i="8" s="1"/>
  <c r="AL56" i="8" s="1"/>
  <c r="BA20" i="8"/>
  <c r="AZ20" i="8"/>
  <c r="AX20" i="8"/>
  <c r="BB20" i="8"/>
  <c r="AT75" i="8"/>
  <c r="AS75" i="8"/>
  <c r="AR75" i="8"/>
  <c r="AQ75" i="8" s="1"/>
  <c r="AP75" i="8" s="1"/>
  <c r="AO75" i="8" s="1"/>
  <c r="AN75" i="8" s="1"/>
  <c r="AM75" i="8" s="1"/>
  <c r="AL75" i="8" s="1"/>
  <c r="I138" i="8"/>
  <c r="V138" i="8"/>
  <c r="AC138" i="8"/>
  <c r="I168" i="8"/>
  <c r="AT63" i="8"/>
  <c r="AS63" i="8" s="1"/>
  <c r="AR63" i="8" s="1"/>
  <c r="AQ63" i="8" s="1"/>
  <c r="AP63" i="8" s="1"/>
  <c r="AO63" i="8" s="1"/>
  <c r="AN63" i="8" s="1"/>
  <c r="AM63" i="8" s="1"/>
  <c r="AL63" i="8" s="1"/>
  <c r="AC80" i="8"/>
  <c r="I80" i="8"/>
  <c r="V80" i="8"/>
  <c r="AT90" i="8"/>
  <c r="AS90" i="8"/>
  <c r="AR90" i="8"/>
  <c r="AQ90" i="8"/>
  <c r="AP90" i="8" s="1"/>
  <c r="AO90" i="8" s="1"/>
  <c r="AN90" i="8" s="1"/>
  <c r="AM90" i="8" s="1"/>
  <c r="AL90" i="8" s="1"/>
  <c r="I124" i="8"/>
  <c r="V124" i="8"/>
  <c r="AC124" i="8"/>
  <c r="V175" i="8"/>
  <c r="AC175" i="8"/>
  <c r="I175" i="8"/>
  <c r="AT185" i="8"/>
  <c r="AS185" i="8" s="1"/>
  <c r="AR185" i="8" s="1"/>
  <c r="AQ185" i="8" s="1"/>
  <c r="AP185" i="8" s="1"/>
  <c r="AO185" i="8" s="1"/>
  <c r="AN185" i="8" s="1"/>
  <c r="AM185" i="8" s="1"/>
  <c r="AL185" i="8" s="1"/>
  <c r="AT187" i="8"/>
  <c r="AS187" i="8" s="1"/>
  <c r="AR187" i="8" s="1"/>
  <c r="AQ187" i="8" s="1"/>
  <c r="AP187" i="8" s="1"/>
  <c r="AO187" i="8" s="1"/>
  <c r="AN187" i="8" s="1"/>
  <c r="AM187" i="8" s="1"/>
  <c r="AL187" i="8" s="1"/>
  <c r="V44" i="8"/>
  <c r="AT100" i="8"/>
  <c r="AS100" i="8" s="1"/>
  <c r="AR100" i="8" s="1"/>
  <c r="AQ100" i="8" s="1"/>
  <c r="AP100" i="8" s="1"/>
  <c r="AO100" i="8" s="1"/>
  <c r="AN100" i="8" s="1"/>
  <c r="AM100" i="8" s="1"/>
  <c r="AL100" i="8" s="1"/>
  <c r="AT129" i="8"/>
  <c r="AS129" i="8" s="1"/>
  <c r="AR129" i="8" s="1"/>
  <c r="AQ129" i="8" s="1"/>
  <c r="AP129" i="8" s="1"/>
  <c r="AO129" i="8" s="1"/>
  <c r="AN129" i="8" s="1"/>
  <c r="AM129" i="8" s="1"/>
  <c r="AL129" i="8" s="1"/>
  <c r="AT141" i="8"/>
  <c r="AS141" i="8"/>
  <c r="AR141" i="8"/>
  <c r="AQ141" i="8" s="1"/>
  <c r="AP141" i="8" s="1"/>
  <c r="AO141" i="8" s="1"/>
  <c r="AN141" i="8" s="1"/>
  <c r="AM141" i="8" s="1"/>
  <c r="AL141" i="8" s="1"/>
  <c r="K219" i="8"/>
  <c r="V219" i="8"/>
  <c r="AC219" i="8"/>
  <c r="V57" i="8"/>
  <c r="V78" i="8"/>
  <c r="AC78" i="8"/>
  <c r="I78" i="8"/>
  <c r="AT93" i="8"/>
  <c r="AS93" i="8"/>
  <c r="AR93" i="8"/>
  <c r="AQ93" i="8" s="1"/>
  <c r="AP93" i="8" s="1"/>
  <c r="AO93" i="8" s="1"/>
  <c r="AN93" i="8" s="1"/>
  <c r="AM93" i="8" s="1"/>
  <c r="AL93" i="8" s="1"/>
  <c r="AT139" i="8"/>
  <c r="AS139" i="8" s="1"/>
  <c r="AR139" i="8" s="1"/>
  <c r="AQ139" i="8" s="1"/>
  <c r="AP139" i="8" s="1"/>
  <c r="AO139" i="8" s="1"/>
  <c r="AN139" i="8" s="1"/>
  <c r="AM139" i="8" s="1"/>
  <c r="AL139" i="8" s="1"/>
  <c r="AT201" i="8"/>
  <c r="AS201" i="8" s="1"/>
  <c r="AR201" i="8" s="1"/>
  <c r="AQ201" i="8" s="1"/>
  <c r="AP201" i="8" s="1"/>
  <c r="AO201" i="8" s="1"/>
  <c r="AN201" i="8" s="1"/>
  <c r="AM201" i="8" s="1"/>
  <c r="AL201" i="8" s="1"/>
  <c r="H55" i="8"/>
  <c r="V55" i="8"/>
  <c r="AC55" i="8"/>
  <c r="S81" i="8"/>
  <c r="U81" i="8" s="1"/>
  <c r="V137" i="8"/>
  <c r="AC137" i="8"/>
  <c r="I137" i="8"/>
  <c r="AT179" i="8"/>
  <c r="AS179" i="8" s="1"/>
  <c r="AR179" i="8" s="1"/>
  <c r="AQ179" i="8" s="1"/>
  <c r="AP179" i="8" s="1"/>
  <c r="AO179" i="8" s="1"/>
  <c r="AN179" i="8" s="1"/>
  <c r="AM179" i="8" s="1"/>
  <c r="AL179" i="8" s="1"/>
  <c r="K208" i="8"/>
  <c r="AT257" i="8"/>
  <c r="AS257" i="8" s="1"/>
  <c r="AR257" i="8" s="1"/>
  <c r="AQ257" i="8" s="1"/>
  <c r="AP257" i="8" s="1"/>
  <c r="AO257" i="8" s="1"/>
  <c r="AN257" i="8" s="1"/>
  <c r="AM257" i="8" s="1"/>
  <c r="AL257" i="8" s="1"/>
  <c r="S72" i="8"/>
  <c r="U72" i="8" s="1"/>
  <c r="I130" i="8"/>
  <c r="AC142" i="8"/>
  <c r="I142" i="8"/>
  <c r="V142" i="8"/>
  <c r="AT193" i="8"/>
  <c r="AS193" i="8" s="1"/>
  <c r="AR193" i="8" s="1"/>
  <c r="AQ193" i="8" s="1"/>
  <c r="AP193" i="8" s="1"/>
  <c r="AO193" i="8" s="1"/>
  <c r="AN193" i="8" s="1"/>
  <c r="AM193" i="8" s="1"/>
  <c r="AL193" i="8" s="1"/>
  <c r="V49" i="8"/>
  <c r="AT106" i="8"/>
  <c r="AS106" i="8" s="1"/>
  <c r="AR106" i="8" s="1"/>
  <c r="AQ106" i="8" s="1"/>
  <c r="AP106" i="8" s="1"/>
  <c r="AO106" i="8" s="1"/>
  <c r="AN106" i="8" s="1"/>
  <c r="AM106" i="8" s="1"/>
  <c r="AL106" i="8" s="1"/>
  <c r="I147" i="8"/>
  <c r="V147" i="8"/>
  <c r="AC147" i="8"/>
  <c r="V180" i="8"/>
  <c r="V191" i="8"/>
  <c r="AC191" i="8"/>
  <c r="I191" i="8"/>
  <c r="S211" i="8"/>
  <c r="U211" i="8" s="1"/>
  <c r="AT58" i="8"/>
  <c r="AS58" i="8"/>
  <c r="AR58" i="8"/>
  <c r="AQ58" i="8" s="1"/>
  <c r="AP58" i="8" s="1"/>
  <c r="AO58" i="8" s="1"/>
  <c r="AN58" i="8" s="1"/>
  <c r="AM58" i="8" s="1"/>
  <c r="AL58" i="8" s="1"/>
  <c r="AC82" i="8"/>
  <c r="I82" i="8"/>
  <c r="V82" i="8"/>
  <c r="AT145" i="8"/>
  <c r="AS145" i="8" s="1"/>
  <c r="AR145" i="8" s="1"/>
  <c r="AQ145" i="8" s="1"/>
  <c r="AP145" i="8" s="1"/>
  <c r="AO145" i="8" s="1"/>
  <c r="AN145" i="8" s="1"/>
  <c r="AM145" i="8" s="1"/>
  <c r="AL145" i="8" s="1"/>
  <c r="S172" i="8"/>
  <c r="U172" i="8" s="1"/>
  <c r="AC214" i="8"/>
  <c r="K273" i="8"/>
  <c r="AC296" i="8"/>
  <c r="K296" i="8"/>
  <c r="V296" i="8"/>
  <c r="V45" i="8"/>
  <c r="AT102" i="8"/>
  <c r="AS102" i="8" s="1"/>
  <c r="AR102" i="8" s="1"/>
  <c r="AQ102" i="8" s="1"/>
  <c r="AP102" i="8" s="1"/>
  <c r="AO102" i="8" s="1"/>
  <c r="AN102" i="8" s="1"/>
  <c r="AM102" i="8" s="1"/>
  <c r="AL102" i="8" s="1"/>
  <c r="S131" i="8"/>
  <c r="U131" i="8" s="1"/>
  <c r="AT150" i="8"/>
  <c r="AS150" i="8"/>
  <c r="AR150" i="8"/>
  <c r="AQ150" i="8" s="1"/>
  <c r="AP150" i="8" s="1"/>
  <c r="AO150" i="8" s="1"/>
  <c r="AN150" i="8" s="1"/>
  <c r="AM150" i="8" s="1"/>
  <c r="AL150" i="8" s="1"/>
  <c r="AC177" i="8"/>
  <c r="AT437" i="8"/>
  <c r="AS437" i="8" s="1"/>
  <c r="AR437" i="8" s="1"/>
  <c r="AQ437" i="8" s="1"/>
  <c r="AP437" i="8" s="1"/>
  <c r="AO437" i="8" s="1"/>
  <c r="AN437" i="8" s="1"/>
  <c r="AM437" i="8" s="1"/>
  <c r="AL437" i="8" s="1"/>
  <c r="AC217" i="8"/>
  <c r="AC251" i="8"/>
  <c r="K251" i="8"/>
  <c r="V251" i="8"/>
  <c r="S323" i="8"/>
  <c r="U323" i="8" s="1"/>
  <c r="AC375" i="8"/>
  <c r="AT407" i="8"/>
  <c r="AS407" i="8" s="1"/>
  <c r="AR407" i="8" s="1"/>
  <c r="AQ407" i="8" s="1"/>
  <c r="AP407" i="8" s="1"/>
  <c r="AO407" i="8" s="1"/>
  <c r="AN407" i="8" s="1"/>
  <c r="AM407" i="8" s="1"/>
  <c r="AL407" i="8" s="1"/>
  <c r="AT425" i="8"/>
  <c r="AS425" i="8" s="1"/>
  <c r="AR425" i="8" s="1"/>
  <c r="AQ425" i="8" s="1"/>
  <c r="AP425" i="8" s="1"/>
  <c r="AO425" i="8" s="1"/>
  <c r="AN425" i="8" s="1"/>
  <c r="AM425" i="8" s="1"/>
  <c r="AL425" i="8" s="1"/>
  <c r="K441" i="8"/>
  <c r="K473" i="8"/>
  <c r="AC169" i="8"/>
  <c r="AT262" i="8"/>
  <c r="AS262" i="8" s="1"/>
  <c r="AR262" i="8" s="1"/>
  <c r="AQ262" i="8" s="1"/>
  <c r="AP262" i="8" s="1"/>
  <c r="AO262" i="8" s="1"/>
  <c r="AN262" i="8" s="1"/>
  <c r="AM262" i="8" s="1"/>
  <c r="AL262" i="8" s="1"/>
  <c r="S306" i="8"/>
  <c r="U306" i="8" s="1"/>
  <c r="AT377" i="8"/>
  <c r="AS377" i="8" s="1"/>
  <c r="AR377" i="8" s="1"/>
  <c r="AQ377" i="8" s="1"/>
  <c r="AP377" i="8" s="1"/>
  <c r="AO377" i="8" s="1"/>
  <c r="AN377" i="8" s="1"/>
  <c r="AM377" i="8" s="1"/>
  <c r="AL377" i="8" s="1"/>
  <c r="AC223" i="8"/>
  <c r="I223" i="8"/>
  <c r="V223" i="8"/>
  <c r="AT269" i="8"/>
  <c r="AS269" i="8"/>
  <c r="AR269" i="8"/>
  <c r="AQ269" i="8" s="1"/>
  <c r="AP269" i="8" s="1"/>
  <c r="AO269" i="8" s="1"/>
  <c r="AN269" i="8" s="1"/>
  <c r="AM269" i="8" s="1"/>
  <c r="AL269" i="8" s="1"/>
  <c r="AT379" i="8"/>
  <c r="AS379" i="8" s="1"/>
  <c r="AR379" i="8" s="1"/>
  <c r="AQ379" i="8" s="1"/>
  <c r="AP379" i="8" s="1"/>
  <c r="AO379" i="8" s="1"/>
  <c r="AN379" i="8" s="1"/>
  <c r="AM379" i="8" s="1"/>
  <c r="AL379" i="8" s="1"/>
  <c r="AC395" i="8"/>
  <c r="AT418" i="8"/>
  <c r="AS418" i="8"/>
  <c r="AR418" i="8"/>
  <c r="AQ418" i="8"/>
  <c r="AP418" i="8" s="1"/>
  <c r="AO418" i="8" s="1"/>
  <c r="AN418" i="8" s="1"/>
  <c r="AM418" i="8" s="1"/>
  <c r="AL418" i="8" s="1"/>
  <c r="AC433" i="8"/>
  <c r="K470" i="8"/>
  <c r="AC498" i="8"/>
  <c r="V498" i="8"/>
  <c r="K498" i="8"/>
  <c r="K218" i="8"/>
  <c r="V218" i="8"/>
  <c r="AC218" i="8"/>
  <c r="AC278" i="8"/>
  <c r="K278" i="8"/>
  <c r="V278" i="8"/>
  <c r="S283" i="8"/>
  <c r="U283" i="8" s="1"/>
  <c r="S291" i="8"/>
  <c r="U291" i="8" s="1"/>
  <c r="S314" i="8"/>
  <c r="U314" i="8" s="1"/>
  <c r="S324" i="8"/>
  <c r="U324" i="8" s="1"/>
  <c r="AT365" i="8"/>
  <c r="AS365" i="8" s="1"/>
  <c r="AR365" i="8" s="1"/>
  <c r="AQ365" i="8" s="1"/>
  <c r="AP365" i="8" s="1"/>
  <c r="AO365" i="8" s="1"/>
  <c r="AN365" i="8" s="1"/>
  <c r="AM365" i="8" s="1"/>
  <c r="AL365" i="8" s="1"/>
  <c r="AT421" i="8"/>
  <c r="AS421" i="8"/>
  <c r="AR421" i="8"/>
  <c r="AQ421" i="8" s="1"/>
  <c r="AP421" i="8" s="1"/>
  <c r="AO421" i="8" s="1"/>
  <c r="AN421" i="8" s="1"/>
  <c r="AM421" i="8" s="1"/>
  <c r="AL421" i="8" s="1"/>
  <c r="I202" i="8"/>
  <c r="V202" i="8"/>
  <c r="AC202" i="8"/>
  <c r="V248" i="8"/>
  <c r="I248" i="8"/>
  <c r="AC248" i="8"/>
  <c r="AS285" i="8"/>
  <c r="AR285" i="8" s="1"/>
  <c r="AQ285" i="8" s="1"/>
  <c r="AP285" i="8" s="1"/>
  <c r="AO285" i="8" s="1"/>
  <c r="AN285" i="8" s="1"/>
  <c r="AM285" i="8" s="1"/>
  <c r="AL285" i="8" s="1"/>
  <c r="AT285" i="8"/>
  <c r="AT293" i="8"/>
  <c r="AS293" i="8" s="1"/>
  <c r="AR293" i="8" s="1"/>
  <c r="AQ293" i="8" s="1"/>
  <c r="AP293" i="8" s="1"/>
  <c r="AO293" i="8" s="1"/>
  <c r="AN293" i="8" s="1"/>
  <c r="AM293" i="8" s="1"/>
  <c r="AL293" i="8" s="1"/>
  <c r="AT300" i="8"/>
  <c r="AS300" i="8"/>
  <c r="AR300" i="8" s="1"/>
  <c r="AQ300" i="8" s="1"/>
  <c r="AP300" i="8" s="1"/>
  <c r="AO300" i="8" s="1"/>
  <c r="AN300" i="8" s="1"/>
  <c r="AM300" i="8" s="1"/>
  <c r="AL300" i="8" s="1"/>
  <c r="AC367" i="8"/>
  <c r="AT399" i="8"/>
  <c r="AS399" i="8" s="1"/>
  <c r="AR399" i="8" s="1"/>
  <c r="AQ399" i="8" s="1"/>
  <c r="AP399" i="8" s="1"/>
  <c r="AO399" i="8" s="1"/>
  <c r="AN399" i="8" s="1"/>
  <c r="AM399" i="8" s="1"/>
  <c r="AL399" i="8" s="1"/>
  <c r="S239" i="8"/>
  <c r="U239" i="8" s="1"/>
  <c r="S320" i="8"/>
  <c r="U320" i="8" s="1"/>
  <c r="AT337" i="8"/>
  <c r="AS337" i="8"/>
  <c r="AR337" i="8"/>
  <c r="AQ337" i="8"/>
  <c r="AP337" i="8" s="1"/>
  <c r="AO337" i="8" s="1"/>
  <c r="AN337" i="8" s="1"/>
  <c r="AM337" i="8" s="1"/>
  <c r="AL337" i="8" s="1"/>
  <c r="AT316" i="8"/>
  <c r="AS316" i="8"/>
  <c r="AR316" i="8"/>
  <c r="AQ316" i="8" s="1"/>
  <c r="AP316" i="8" s="1"/>
  <c r="AO316" i="8" s="1"/>
  <c r="AN316" i="8" s="1"/>
  <c r="AM316" i="8" s="1"/>
  <c r="AL316" i="8" s="1"/>
  <c r="AT371" i="8"/>
  <c r="AS371" i="8" s="1"/>
  <c r="AR371" i="8" s="1"/>
  <c r="AQ371" i="8" s="1"/>
  <c r="AP371" i="8" s="1"/>
  <c r="AO371" i="8" s="1"/>
  <c r="AN371" i="8" s="1"/>
  <c r="AM371" i="8" s="1"/>
  <c r="AL371" i="8" s="1"/>
  <c r="AT403" i="8"/>
  <c r="AS403" i="8" s="1"/>
  <c r="AR403" i="8" s="1"/>
  <c r="AQ403" i="8" s="1"/>
  <c r="AP403" i="8" s="1"/>
  <c r="AO403" i="8" s="1"/>
  <c r="AN403" i="8" s="1"/>
  <c r="AM403" i="8" s="1"/>
  <c r="AL403" i="8" s="1"/>
  <c r="K476" i="8"/>
  <c r="AC384" i="8"/>
  <c r="K390" i="8"/>
  <c r="V390" i="8"/>
  <c r="AC390" i="8"/>
  <c r="AC404" i="8"/>
  <c r="V410" i="8"/>
  <c r="AC427" i="8"/>
  <c r="K427" i="8"/>
  <c r="V427" i="8"/>
  <c r="V503" i="8"/>
  <c r="AC503" i="8"/>
  <c r="K503" i="8"/>
  <c r="S21" i="6"/>
  <c r="U21" i="6" s="1"/>
  <c r="V21" i="6"/>
  <c r="V388" i="8"/>
  <c r="AC396" i="8"/>
  <c r="K350" i="8"/>
  <c r="AC350" i="8"/>
  <c r="V350" i="8"/>
  <c r="AT354" i="8"/>
  <c r="AS354" i="8"/>
  <c r="AR354" i="8"/>
  <c r="AQ354" i="8" s="1"/>
  <c r="AP354" i="8" s="1"/>
  <c r="AO354" i="8" s="1"/>
  <c r="AN354" i="8" s="1"/>
  <c r="AM354" i="8" s="1"/>
  <c r="AL354" i="8" s="1"/>
  <c r="AT362" i="8"/>
  <c r="AS362" i="8"/>
  <c r="AR362" i="8" s="1"/>
  <c r="AQ362" i="8" s="1"/>
  <c r="AP362" i="8" s="1"/>
  <c r="AO362" i="8" s="1"/>
  <c r="AN362" i="8" s="1"/>
  <c r="AM362" i="8" s="1"/>
  <c r="AL362" i="8" s="1"/>
  <c r="V380" i="8"/>
  <c r="V434" i="8"/>
  <c r="S436" i="8"/>
  <c r="U436" i="8" s="1"/>
  <c r="I163" i="6"/>
  <c r="V163" i="6"/>
  <c r="K413" i="6"/>
  <c r="V413" i="6"/>
  <c r="AC333" i="8"/>
  <c r="AC421" i="8"/>
  <c r="AT499" i="8"/>
  <c r="AS499" i="8" s="1"/>
  <c r="AR499" i="8" s="1"/>
  <c r="AQ499" i="8" s="1"/>
  <c r="AP499" i="8" s="1"/>
  <c r="AO499" i="8" s="1"/>
  <c r="AN499" i="8" s="1"/>
  <c r="AM499" i="8" s="1"/>
  <c r="AL499" i="8" s="1"/>
  <c r="V348" i="8"/>
  <c r="V499" i="8"/>
  <c r="AC499" i="8"/>
  <c r="K499" i="8"/>
  <c r="V309" i="8"/>
  <c r="V373" i="8"/>
  <c r="V385" i="8"/>
  <c r="S414" i="8"/>
  <c r="U414" i="8" s="1"/>
  <c r="I100" i="6"/>
  <c r="V202" i="6"/>
  <c r="I202" i="6"/>
  <c r="K412" i="8"/>
  <c r="AC412" i="8"/>
  <c r="V412" i="8"/>
  <c r="S398" i="8"/>
  <c r="U398" i="8" s="1"/>
  <c r="V187" i="6"/>
  <c r="S251" i="6"/>
  <c r="U251" i="6" s="1"/>
  <c r="S440" i="6"/>
  <c r="U440" i="6" s="1"/>
  <c r="V45" i="6"/>
  <c r="V79" i="6"/>
  <c r="I117" i="6"/>
  <c r="V117" i="6"/>
  <c r="V172" i="6"/>
  <c r="I199" i="6"/>
  <c r="V199" i="6"/>
  <c r="V241" i="6"/>
  <c r="V316" i="6"/>
  <c r="V137" i="6"/>
  <c r="S173" i="6"/>
  <c r="U173" i="6" s="1"/>
  <c r="V357" i="6"/>
  <c r="V385" i="6"/>
  <c r="V66" i="6"/>
  <c r="V214" i="6"/>
  <c r="V262" i="6"/>
  <c r="V344" i="6"/>
  <c r="V53" i="6"/>
  <c r="I127" i="6"/>
  <c r="V127" i="6"/>
  <c r="V193" i="6"/>
  <c r="S253" i="6"/>
  <c r="U253" i="6" s="1"/>
  <c r="S301" i="6"/>
  <c r="U301" i="6" s="1"/>
  <c r="V352" i="6"/>
  <c r="S72" i="6"/>
  <c r="U72" i="6" s="1"/>
  <c r="V113" i="6"/>
  <c r="J165" i="6"/>
  <c r="V165" i="6"/>
  <c r="V184" i="6"/>
  <c r="S250" i="6"/>
  <c r="U250" i="6" s="1"/>
  <c r="S330" i="6"/>
  <c r="U330" i="6" s="1"/>
  <c r="S409" i="6"/>
  <c r="U409" i="6" s="1"/>
  <c r="S119" i="6"/>
  <c r="U119" i="6" s="1"/>
  <c r="K243" i="6"/>
  <c r="V243" i="6"/>
  <c r="P410" i="1"/>
  <c r="S410" i="1" s="1"/>
  <c r="U410" i="1" s="1"/>
  <c r="I149" i="1"/>
  <c r="G418" i="1"/>
  <c r="V91" i="6"/>
  <c r="V134" i="6"/>
  <c r="I205" i="6"/>
  <c r="V205" i="6"/>
  <c r="P116" i="1"/>
  <c r="S116" i="1" s="1"/>
  <c r="U116" i="1" s="1"/>
  <c r="H41" i="1"/>
  <c r="I97" i="1"/>
  <c r="I148" i="1"/>
  <c r="K393" i="1"/>
  <c r="K321" i="1"/>
  <c r="H55" i="1"/>
  <c r="E25" i="5"/>
  <c r="F42" i="1"/>
  <c r="P42" i="1"/>
  <c r="E86" i="5"/>
  <c r="F162" i="1"/>
  <c r="K304" i="1"/>
  <c r="V215" i="1"/>
  <c r="I151" i="11"/>
  <c r="AC169" i="11"/>
  <c r="V169" i="11"/>
  <c r="J169" i="11"/>
  <c r="V185" i="11"/>
  <c r="AC185" i="11"/>
  <c r="I185" i="11"/>
  <c r="V201" i="11"/>
  <c r="AC201" i="11"/>
  <c r="I201" i="11"/>
  <c r="AC238" i="11"/>
  <c r="I238" i="11"/>
  <c r="V238" i="11"/>
  <c r="S148" i="11"/>
  <c r="K231" i="11"/>
  <c r="S161" i="11"/>
  <c r="K233" i="11"/>
  <c r="K168" i="11"/>
  <c r="K157" i="11"/>
  <c r="K245" i="11"/>
  <c r="K247" i="11"/>
  <c r="K328" i="11"/>
  <c r="S281" i="11"/>
  <c r="S313" i="11"/>
  <c r="S318" i="11"/>
  <c r="V318" i="11"/>
  <c r="AC318" i="11"/>
  <c r="K254" i="11"/>
  <c r="K261" i="11"/>
  <c r="K293" i="11"/>
  <c r="K325" i="11"/>
  <c r="K349" i="11"/>
  <c r="S381" i="11"/>
  <c r="K405" i="11"/>
  <c r="K344" i="11"/>
  <c r="K311" i="11"/>
  <c r="K323" i="11"/>
  <c r="K369" i="11"/>
  <c r="S348" i="11"/>
  <c r="K374" i="11"/>
  <c r="S420" i="11"/>
  <c r="V420" i="11"/>
  <c r="AC420" i="11"/>
  <c r="S431" i="11"/>
  <c r="V431" i="11"/>
  <c r="AC431" i="11"/>
  <c r="K414" i="11"/>
  <c r="S424" i="11"/>
  <c r="AC424" i="11"/>
  <c r="V424" i="11"/>
  <c r="V411" i="11"/>
  <c r="AC411" i="11"/>
  <c r="K411" i="11"/>
  <c r="K434" i="11"/>
  <c r="S406" i="11"/>
  <c r="K436" i="11"/>
  <c r="V436" i="11"/>
  <c r="AC436" i="11"/>
  <c r="S484" i="11"/>
  <c r="AC46" i="11"/>
  <c r="H46" i="11"/>
  <c r="V46" i="11"/>
  <c r="S83" i="9"/>
  <c r="S45" i="9"/>
  <c r="U45" i="9" s="1"/>
  <c r="S39" i="9"/>
  <c r="U39" i="9" s="1"/>
  <c r="S151" i="9"/>
  <c r="U151" i="9" s="1"/>
  <c r="AC151" i="9"/>
  <c r="BI12" i="9"/>
  <c r="BH12" i="9"/>
  <c r="BG12" i="9"/>
  <c r="BF12" i="9"/>
  <c r="BE12" i="9"/>
  <c r="BD12" i="9"/>
  <c r="BC12" i="9"/>
  <c r="BJ12" i="9"/>
  <c r="BK12" i="9"/>
  <c r="BA41" i="9"/>
  <c r="BB41" i="9"/>
  <c r="J66" i="9"/>
  <c r="S52" i="9"/>
  <c r="U52" i="9" s="1"/>
  <c r="AC52" i="9"/>
  <c r="H59" i="9"/>
  <c r="AC89" i="9"/>
  <c r="I89" i="9"/>
  <c r="V89" i="9"/>
  <c r="AS59" i="9"/>
  <c r="AR59" i="9" s="1"/>
  <c r="AQ59" i="9" s="1"/>
  <c r="AP59" i="9" s="1"/>
  <c r="AO59" i="9" s="1"/>
  <c r="AN59" i="9" s="1"/>
  <c r="AM59" i="9" s="1"/>
  <c r="AL59" i="9" s="1"/>
  <c r="AT59" i="9"/>
  <c r="AC24" i="9"/>
  <c r="I24" i="9"/>
  <c r="V24" i="9"/>
  <c r="I91" i="9"/>
  <c r="I111" i="9"/>
  <c r="AT95" i="9"/>
  <c r="AS95" i="9" s="1"/>
  <c r="AR95" i="9"/>
  <c r="AQ95" i="9" s="1"/>
  <c r="AP95" i="9" s="1"/>
  <c r="AO95" i="9" s="1"/>
  <c r="AN95" i="9" s="1"/>
  <c r="AM95" i="9" s="1"/>
  <c r="AL95" i="9" s="1"/>
  <c r="V127" i="9"/>
  <c r="I127" i="9"/>
  <c r="AC127" i="9"/>
  <c r="V52" i="9"/>
  <c r="AT102" i="9"/>
  <c r="AS102" i="9" s="1"/>
  <c r="AR102" i="9" s="1"/>
  <c r="AQ102" i="9" s="1"/>
  <c r="AP102" i="9" s="1"/>
  <c r="AO102" i="9" s="1"/>
  <c r="AN102" i="9" s="1"/>
  <c r="AM102" i="9" s="1"/>
  <c r="AL102" i="9" s="1"/>
  <c r="I136" i="9"/>
  <c r="J198" i="9"/>
  <c r="V68" i="9"/>
  <c r="AT84" i="9"/>
  <c r="AS84" i="9" s="1"/>
  <c r="AR84" i="9"/>
  <c r="AQ84" i="9" s="1"/>
  <c r="AP84" i="9" s="1"/>
  <c r="AO84" i="9" s="1"/>
  <c r="AN84" i="9" s="1"/>
  <c r="AM84" i="9" s="1"/>
  <c r="AL84" i="9" s="1"/>
  <c r="AC120" i="9"/>
  <c r="I120" i="9"/>
  <c r="V120" i="9"/>
  <c r="AC135" i="9"/>
  <c r="I135" i="9"/>
  <c r="V135" i="9"/>
  <c r="S82" i="9"/>
  <c r="U82" i="9"/>
  <c r="AS179" i="9"/>
  <c r="AR179" i="9" s="1"/>
  <c r="AQ179" i="9" s="1"/>
  <c r="AP179" i="9" s="1"/>
  <c r="AO179" i="9" s="1"/>
  <c r="AN179" i="9" s="1"/>
  <c r="AM179" i="9" s="1"/>
  <c r="AL179" i="9" s="1"/>
  <c r="AT179" i="9"/>
  <c r="AT194" i="9"/>
  <c r="AS194" i="9" s="1"/>
  <c r="AR194" i="9" s="1"/>
  <c r="AQ194" i="9" s="1"/>
  <c r="AP194" i="9" s="1"/>
  <c r="AO194" i="9" s="1"/>
  <c r="AN194" i="9" s="1"/>
  <c r="AM194" i="9" s="1"/>
  <c r="AL194" i="9" s="1"/>
  <c r="AT253" i="9"/>
  <c r="AS253" i="9"/>
  <c r="AR253" i="9" s="1"/>
  <c r="AQ253" i="9"/>
  <c r="AP253" i="9" s="1"/>
  <c r="AO253" i="9" s="1"/>
  <c r="AN253" i="9" s="1"/>
  <c r="AM253" i="9" s="1"/>
  <c r="AL253" i="9" s="1"/>
  <c r="I114" i="9"/>
  <c r="V114" i="9"/>
  <c r="AC114" i="9"/>
  <c r="I130" i="9"/>
  <c r="V130" i="9"/>
  <c r="AC130" i="9"/>
  <c r="AR188" i="9"/>
  <c r="AQ188" i="9" s="1"/>
  <c r="AP188" i="9" s="1"/>
  <c r="AO188" i="9" s="1"/>
  <c r="AN188" i="9" s="1"/>
  <c r="AM188" i="9" s="1"/>
  <c r="AL188" i="9" s="1"/>
  <c r="AT188" i="9"/>
  <c r="AS188" i="9" s="1"/>
  <c r="S187" i="9"/>
  <c r="U187" i="9" s="1"/>
  <c r="S239" i="9"/>
  <c r="U239" i="9" s="1"/>
  <c r="S249" i="9"/>
  <c r="U249" i="9" s="1"/>
  <c r="V264" i="9"/>
  <c r="S296" i="9"/>
  <c r="U296" i="9" s="1"/>
  <c r="V296" i="9"/>
  <c r="S211" i="9"/>
  <c r="U211" i="9" s="1"/>
  <c r="S219" i="9"/>
  <c r="U219" i="9" s="1"/>
  <c r="AT251" i="9"/>
  <c r="AS251" i="9"/>
  <c r="AR251" i="9" s="1"/>
  <c r="AQ251" i="9" s="1"/>
  <c r="AP251" i="9" s="1"/>
  <c r="AO251" i="9" s="1"/>
  <c r="AN251" i="9" s="1"/>
  <c r="AM251" i="9" s="1"/>
  <c r="AL251" i="9" s="1"/>
  <c r="I280" i="9"/>
  <c r="V280" i="9"/>
  <c r="AC280" i="9"/>
  <c r="K267" i="9"/>
  <c r="AR302" i="9"/>
  <c r="AQ302" i="9" s="1"/>
  <c r="AP302" i="9" s="1"/>
  <c r="AO302" i="9" s="1"/>
  <c r="AN302" i="9" s="1"/>
  <c r="AM302" i="9" s="1"/>
  <c r="AL302" i="9" s="1"/>
  <c r="AT302" i="9"/>
  <c r="AS302" i="9"/>
  <c r="AC264" i="9"/>
  <c r="AT279" i="9"/>
  <c r="AS279" i="9" s="1"/>
  <c r="AR279" i="9" s="1"/>
  <c r="AQ279" i="9" s="1"/>
  <c r="AP279" i="9" s="1"/>
  <c r="AO279" i="9" s="1"/>
  <c r="AN279" i="9" s="1"/>
  <c r="AM279" i="9" s="1"/>
  <c r="AL279" i="9" s="1"/>
  <c r="AC216" i="9"/>
  <c r="I216" i="9"/>
  <c r="V216" i="9"/>
  <c r="AC236" i="9"/>
  <c r="K236" i="9"/>
  <c r="V236" i="9"/>
  <c r="S191" i="9"/>
  <c r="U191" i="9" s="1"/>
  <c r="V210" i="9"/>
  <c r="I210" i="9"/>
  <c r="K218" i="9"/>
  <c r="K226" i="9"/>
  <c r="V226" i="9"/>
  <c r="AQ244" i="9"/>
  <c r="AP244" i="9" s="1"/>
  <c r="AO244" i="9" s="1"/>
  <c r="AN244" i="9" s="1"/>
  <c r="AM244" i="9" s="1"/>
  <c r="AL244" i="9" s="1"/>
  <c r="AT244" i="9"/>
  <c r="AS244" i="9"/>
  <c r="AR244" i="9" s="1"/>
  <c r="AT264" i="9"/>
  <c r="AS264" i="9" s="1"/>
  <c r="AR264" i="9" s="1"/>
  <c r="AQ264" i="9" s="1"/>
  <c r="AP264" i="9" s="1"/>
  <c r="AO264" i="9" s="1"/>
  <c r="AN264" i="9" s="1"/>
  <c r="AM264" i="9" s="1"/>
  <c r="AL264" i="9" s="1"/>
  <c r="K324" i="9"/>
  <c r="AS348" i="9"/>
  <c r="AR348" i="9" s="1"/>
  <c r="AQ348" i="9" s="1"/>
  <c r="AP348" i="9" s="1"/>
  <c r="AO348" i="9" s="1"/>
  <c r="AN348" i="9" s="1"/>
  <c r="AM348" i="9" s="1"/>
  <c r="AL348" i="9" s="1"/>
  <c r="AT348" i="9"/>
  <c r="V373" i="9"/>
  <c r="K373" i="9"/>
  <c r="S314" i="9"/>
  <c r="U314" i="9" s="1"/>
  <c r="AC338" i="9"/>
  <c r="K338" i="9"/>
  <c r="V338" i="9"/>
  <c r="S363" i="9"/>
  <c r="U363" i="9" s="1"/>
  <c r="AS272" i="9"/>
  <c r="AR272" i="9"/>
  <c r="AT272" i="9"/>
  <c r="AQ272" i="9"/>
  <c r="AP272" i="9" s="1"/>
  <c r="AO272" i="9" s="1"/>
  <c r="AN272" i="9" s="1"/>
  <c r="AM272" i="9" s="1"/>
  <c r="AL272" i="9" s="1"/>
  <c r="AC298" i="9"/>
  <c r="V298" i="9"/>
  <c r="K298" i="9"/>
  <c r="AT347" i="9"/>
  <c r="AR347" i="9"/>
  <c r="AQ347" i="9" s="1"/>
  <c r="AP347" i="9" s="1"/>
  <c r="AO347" i="9" s="1"/>
  <c r="AN347" i="9" s="1"/>
  <c r="AM347" i="9" s="1"/>
  <c r="AL347" i="9" s="1"/>
  <c r="AS347" i="9"/>
  <c r="AT355" i="9"/>
  <c r="AS355" i="9" s="1"/>
  <c r="AR355" i="9" s="1"/>
  <c r="AQ355" i="9" s="1"/>
  <c r="AP355" i="9" s="1"/>
  <c r="AO355" i="9" s="1"/>
  <c r="AN355" i="9" s="1"/>
  <c r="AM355" i="9" s="1"/>
  <c r="AL355" i="9" s="1"/>
  <c r="AT366" i="9"/>
  <c r="AS366" i="9"/>
  <c r="AR366" i="9" s="1"/>
  <c r="AQ366" i="9"/>
  <c r="AP366" i="9" s="1"/>
  <c r="AO366" i="9" s="1"/>
  <c r="AN366" i="9" s="1"/>
  <c r="AM366" i="9" s="1"/>
  <c r="AL366" i="9" s="1"/>
  <c r="K430" i="9"/>
  <c r="K444" i="9"/>
  <c r="AT329" i="9"/>
  <c r="AS329" i="9" s="1"/>
  <c r="AR329" i="9"/>
  <c r="AQ329" i="9" s="1"/>
  <c r="AP329" i="9" s="1"/>
  <c r="AO329" i="9" s="1"/>
  <c r="AN329" i="9" s="1"/>
  <c r="AM329" i="9" s="1"/>
  <c r="AL329" i="9" s="1"/>
  <c r="V344" i="9"/>
  <c r="AC344" i="9"/>
  <c r="K344" i="9"/>
  <c r="AS369" i="9"/>
  <c r="AR369" i="9" s="1"/>
  <c r="AQ369" i="9"/>
  <c r="AP369" i="9" s="1"/>
  <c r="AO369" i="9" s="1"/>
  <c r="AN369" i="9" s="1"/>
  <c r="AM369" i="9" s="1"/>
  <c r="AL369" i="9" s="1"/>
  <c r="AT369" i="9"/>
  <c r="K258" i="9"/>
  <c r="AT282" i="9"/>
  <c r="AS282" i="9" s="1"/>
  <c r="AR282" i="9"/>
  <c r="AQ282" i="9" s="1"/>
  <c r="AP282" i="9" s="1"/>
  <c r="AO282" i="9" s="1"/>
  <c r="AN282" i="9" s="1"/>
  <c r="AM282" i="9" s="1"/>
  <c r="AL282" i="9" s="1"/>
  <c r="S293" i="9"/>
  <c r="U293" i="9" s="1"/>
  <c r="S354" i="9"/>
  <c r="U354" i="9" s="1"/>
  <c r="V365" i="9"/>
  <c r="AC365" i="9"/>
  <c r="K365" i="9"/>
  <c r="AT394" i="9"/>
  <c r="AS394" i="9"/>
  <c r="AR394" i="9" s="1"/>
  <c r="AQ394" i="9"/>
  <c r="AP394" i="9" s="1"/>
  <c r="AO394" i="9"/>
  <c r="AN394" i="9" s="1"/>
  <c r="AM394" i="9" s="1"/>
  <c r="AL394" i="9" s="1"/>
  <c r="K287" i="9"/>
  <c r="K334" i="9"/>
  <c r="AT364" i="9"/>
  <c r="AS364" i="9" s="1"/>
  <c r="AR364" i="9" s="1"/>
  <c r="AQ364" i="9" s="1"/>
  <c r="AP364" i="9" s="1"/>
  <c r="AO364" i="9" s="1"/>
  <c r="AN364" i="9" s="1"/>
  <c r="AM364" i="9" s="1"/>
  <c r="AL364" i="9" s="1"/>
  <c r="AT305" i="9"/>
  <c r="AS305" i="9" s="1"/>
  <c r="AR305" i="9"/>
  <c r="AQ305" i="9" s="1"/>
  <c r="AP305" i="9"/>
  <c r="AO305" i="9" s="1"/>
  <c r="AN305" i="9"/>
  <c r="AM305" i="9" s="1"/>
  <c r="AL305" i="9" s="1"/>
  <c r="AT320" i="9"/>
  <c r="AS320" i="9" s="1"/>
  <c r="AR320" i="9" s="1"/>
  <c r="AQ320" i="9" s="1"/>
  <c r="AP320" i="9" s="1"/>
  <c r="AO320" i="9" s="1"/>
  <c r="AN320" i="9" s="1"/>
  <c r="AM320" i="9" s="1"/>
  <c r="AL320" i="9" s="1"/>
  <c r="AT337" i="9"/>
  <c r="AS337" i="9" s="1"/>
  <c r="AR337" i="9"/>
  <c r="AQ337" i="9" s="1"/>
  <c r="AP337" i="9" s="1"/>
  <c r="AO337" i="9" s="1"/>
  <c r="AN337" i="9" s="1"/>
  <c r="AM337" i="9" s="1"/>
  <c r="AL337" i="9" s="1"/>
  <c r="AT349" i="9"/>
  <c r="AS349" i="9"/>
  <c r="AR349" i="9"/>
  <c r="AQ349" i="9" s="1"/>
  <c r="AP349" i="9" s="1"/>
  <c r="AO349" i="9" s="1"/>
  <c r="AN349" i="9" s="1"/>
  <c r="AM349" i="9" s="1"/>
  <c r="AL349" i="9" s="1"/>
  <c r="AC283" i="9"/>
  <c r="K340" i="9"/>
  <c r="AC388" i="9"/>
  <c r="K419" i="9"/>
  <c r="AT450" i="9"/>
  <c r="AS450" i="9" s="1"/>
  <c r="AR450" i="9" s="1"/>
  <c r="AQ450" i="9" s="1"/>
  <c r="AP450" i="9" s="1"/>
  <c r="AO450" i="9" s="1"/>
  <c r="AN450" i="9" s="1"/>
  <c r="AM450" i="9" s="1"/>
  <c r="AL450" i="9" s="1"/>
  <c r="AT441" i="9"/>
  <c r="AS441" i="9"/>
  <c r="AR441" i="9" s="1"/>
  <c r="AQ441" i="9" s="1"/>
  <c r="AP441" i="9" s="1"/>
  <c r="AO441" i="9" s="1"/>
  <c r="AN441" i="9" s="1"/>
  <c r="AM441" i="9" s="1"/>
  <c r="AL441" i="9" s="1"/>
  <c r="AC366" i="9"/>
  <c r="AC420" i="9"/>
  <c r="K379" i="9"/>
  <c r="V389" i="9"/>
  <c r="AC411" i="9"/>
  <c r="V401" i="9"/>
  <c r="K449" i="9"/>
  <c r="AC385" i="9"/>
  <c r="K438" i="9"/>
  <c r="AZ23" i="8"/>
  <c r="AX23" i="8"/>
  <c r="AZ24" i="8"/>
  <c r="AX24" i="8"/>
  <c r="AZ36" i="8"/>
  <c r="AX36" i="8"/>
  <c r="AZ18" i="8"/>
  <c r="AX18" i="8"/>
  <c r="AZ14" i="8"/>
  <c r="AX14" i="8"/>
  <c r="AZ27" i="8"/>
  <c r="AX27" i="8"/>
  <c r="AZ29" i="8"/>
  <c r="AX29" i="8"/>
  <c r="AZ31" i="8"/>
  <c r="AX31" i="8"/>
  <c r="AZ19" i="8"/>
  <c r="AX19" i="8"/>
  <c r="AZ30" i="8"/>
  <c r="AX30" i="8"/>
  <c r="AZ32" i="8"/>
  <c r="AX32" i="8"/>
  <c r="AZ42" i="8"/>
  <c r="AX42" i="8"/>
  <c r="AZ17" i="8"/>
  <c r="AX17" i="8"/>
  <c r="AZ21" i="8"/>
  <c r="AX21" i="8"/>
  <c r="AZ33" i="8"/>
  <c r="AX33" i="8"/>
  <c r="AZ35" i="8"/>
  <c r="AX35" i="8"/>
  <c r="AZ39" i="8"/>
  <c r="AX39" i="8"/>
  <c r="AZ43" i="8"/>
  <c r="AX43" i="8"/>
  <c r="AZ44" i="8"/>
  <c r="AX44" i="8"/>
  <c r="AZ37" i="8"/>
  <c r="AX37" i="8"/>
  <c r="AH175" i="8"/>
  <c r="AH311" i="8"/>
  <c r="AA311" i="8" s="1"/>
  <c r="AH319" i="8"/>
  <c r="AA319" i="8" s="1"/>
  <c r="AH305" i="8"/>
  <c r="AH313" i="8"/>
  <c r="AA313" i="8"/>
  <c r="AH317" i="8"/>
  <c r="AA317" i="8"/>
  <c r="AH211" i="8"/>
  <c r="AA211" i="8"/>
  <c r="AH251" i="8"/>
  <c r="AH263" i="8"/>
  <c r="AA263" i="8"/>
  <c r="AH249" i="8"/>
  <c r="AA249" i="8" s="1"/>
  <c r="AH440" i="8"/>
  <c r="AH452" i="8"/>
  <c r="AA452" i="8"/>
  <c r="AH460" i="8"/>
  <c r="AA460" i="8"/>
  <c r="AH464" i="8"/>
  <c r="AA464" i="8" s="1"/>
  <c r="AH472" i="8"/>
  <c r="AA472" i="8" s="1"/>
  <c r="AH484" i="8"/>
  <c r="AA484" i="8"/>
  <c r="AH496" i="8"/>
  <c r="AA496" i="8" s="1"/>
  <c r="AH504" i="8"/>
  <c r="AA504" i="8"/>
  <c r="AB504" i="8"/>
  <c r="AH247" i="8"/>
  <c r="AA247" i="8"/>
  <c r="AH384" i="8"/>
  <c r="AH400" i="8"/>
  <c r="AA400" i="8"/>
  <c r="AH445" i="8"/>
  <c r="AA445" i="8"/>
  <c r="AH469" i="8"/>
  <c r="AA469" i="8" s="1"/>
  <c r="AH489" i="8"/>
  <c r="AA489" i="8" s="1"/>
  <c r="AH493" i="8"/>
  <c r="AH434" i="8"/>
  <c r="AA434" i="8"/>
  <c r="AH423" i="8"/>
  <c r="AA423" i="8"/>
  <c r="AH486" i="8"/>
  <c r="AA486" i="8"/>
  <c r="AH329" i="8"/>
  <c r="AH451" i="8"/>
  <c r="AA451" i="8"/>
  <c r="AH463" i="8"/>
  <c r="AA463" i="8" s="1"/>
  <c r="AH467" i="8"/>
  <c r="AA467" i="8"/>
  <c r="AH471" i="8"/>
  <c r="AH475" i="8"/>
  <c r="AA475" i="8"/>
  <c r="AH479" i="8"/>
  <c r="AH491" i="8"/>
  <c r="AH503" i="8"/>
  <c r="AA503" i="8" s="1"/>
  <c r="AH507" i="8"/>
  <c r="AA507" i="8" s="1"/>
  <c r="S146" i="8"/>
  <c r="U146" i="8" s="1"/>
  <c r="BK15" i="8"/>
  <c r="BJ15" i="8"/>
  <c r="BI15" i="8"/>
  <c r="BH15" i="8"/>
  <c r="BG15" i="8"/>
  <c r="BF15" i="8"/>
  <c r="BE15" i="8"/>
  <c r="BD15" i="8"/>
  <c r="BC15" i="8"/>
  <c r="S21" i="8"/>
  <c r="U21" i="8" s="1"/>
  <c r="AC32" i="8"/>
  <c r="J67" i="8"/>
  <c r="V42" i="8"/>
  <c r="J75" i="8"/>
  <c r="AT25" i="8"/>
  <c r="AS25" i="8" s="1"/>
  <c r="AR25" i="8" s="1"/>
  <c r="AQ25" i="8" s="1"/>
  <c r="AP25" i="8" s="1"/>
  <c r="AO25" i="8" s="1"/>
  <c r="AN25" i="8" s="1"/>
  <c r="AM25" i="8" s="1"/>
  <c r="AL25" i="8" s="1"/>
  <c r="S33" i="8"/>
  <c r="U33" i="8" s="1"/>
  <c r="H56" i="8"/>
  <c r="I121" i="8"/>
  <c r="AR176" i="8"/>
  <c r="AQ176" i="8" s="1"/>
  <c r="AP176" i="8" s="1"/>
  <c r="AO176" i="8" s="1"/>
  <c r="AN176" i="8" s="1"/>
  <c r="AM176" i="8" s="1"/>
  <c r="AL176" i="8" s="1"/>
  <c r="AT176" i="8"/>
  <c r="AS176" i="8" s="1"/>
  <c r="AT44" i="8"/>
  <c r="AS44" i="8"/>
  <c r="AR44" i="8"/>
  <c r="AQ44" i="8" s="1"/>
  <c r="AP44" i="8" s="1"/>
  <c r="AO44" i="8" s="1"/>
  <c r="AN44" i="8" s="1"/>
  <c r="AM44" i="8" s="1"/>
  <c r="AL44" i="8" s="1"/>
  <c r="AT62" i="8"/>
  <c r="AS62" i="8"/>
  <c r="AR62" i="8"/>
  <c r="AQ62" i="8" s="1"/>
  <c r="AP62" i="8" s="1"/>
  <c r="AO62" i="8" s="1"/>
  <c r="AN62" i="8" s="1"/>
  <c r="AM62" i="8" s="1"/>
  <c r="AL62" i="8" s="1"/>
  <c r="AT40" i="8"/>
  <c r="AS40" i="8"/>
  <c r="AR40" i="8" s="1"/>
  <c r="AQ40" i="8" s="1"/>
  <c r="AP40" i="8" s="1"/>
  <c r="AO40" i="8" s="1"/>
  <c r="AN40" i="8" s="1"/>
  <c r="AM40" i="8" s="1"/>
  <c r="AL40" i="8" s="1"/>
  <c r="AT87" i="8"/>
  <c r="AS87" i="8" s="1"/>
  <c r="AR87" i="8" s="1"/>
  <c r="AQ87" i="8" s="1"/>
  <c r="AP87" i="8" s="1"/>
  <c r="AO87" i="8" s="1"/>
  <c r="AN87" i="8" s="1"/>
  <c r="AM87" i="8" s="1"/>
  <c r="AL87" i="8" s="1"/>
  <c r="AQ140" i="8"/>
  <c r="AP140" i="8" s="1"/>
  <c r="AO140" i="8" s="1"/>
  <c r="AN140" i="8" s="1"/>
  <c r="AM140" i="8" s="1"/>
  <c r="AL140" i="8" s="1"/>
  <c r="AT140" i="8"/>
  <c r="AS140" i="8" s="1"/>
  <c r="AR140" i="8" s="1"/>
  <c r="I176" i="8"/>
  <c r="J63" i="8"/>
  <c r="V63" i="8"/>
  <c r="AC63" i="8"/>
  <c r="AT80" i="8"/>
  <c r="AS80" i="8"/>
  <c r="AR80" i="8"/>
  <c r="AQ80" i="8" s="1"/>
  <c r="AP80" i="8" s="1"/>
  <c r="AO80" i="8" s="1"/>
  <c r="AN80" i="8" s="1"/>
  <c r="AM80" i="8" s="1"/>
  <c r="AL80" i="8" s="1"/>
  <c r="S124" i="8"/>
  <c r="U124" i="8" s="1"/>
  <c r="AA175" i="8"/>
  <c r="S187" i="8"/>
  <c r="U187" i="8" s="1"/>
  <c r="AT205" i="8"/>
  <c r="AS205" i="8" s="1"/>
  <c r="AR205" i="8" s="1"/>
  <c r="AQ205" i="8" s="1"/>
  <c r="AP205" i="8" s="1"/>
  <c r="AO205" i="8" s="1"/>
  <c r="AN205" i="8" s="1"/>
  <c r="AM205" i="8" s="1"/>
  <c r="AL205" i="8" s="1"/>
  <c r="S141" i="8"/>
  <c r="U141" i="8" s="1"/>
  <c r="S219" i="8"/>
  <c r="U219" i="8" s="1"/>
  <c r="AT78" i="8"/>
  <c r="AS78" i="8"/>
  <c r="AR78" i="8"/>
  <c r="AQ78" i="8" s="1"/>
  <c r="AP78" i="8" s="1"/>
  <c r="AO78" i="8" s="1"/>
  <c r="AN78" i="8" s="1"/>
  <c r="AM78" i="8" s="1"/>
  <c r="AL78" i="8" s="1"/>
  <c r="V122" i="8"/>
  <c r="AC122" i="8"/>
  <c r="I122" i="8"/>
  <c r="AC195" i="8"/>
  <c r="I195" i="8"/>
  <c r="V195" i="8"/>
  <c r="I201" i="8"/>
  <c r="V201" i="8"/>
  <c r="AC201" i="8"/>
  <c r="AT86" i="8"/>
  <c r="AS86" i="8" s="1"/>
  <c r="AR86" i="8" s="1"/>
  <c r="AQ86" i="8" s="1"/>
  <c r="AP86" i="8" s="1"/>
  <c r="AO86" i="8" s="1"/>
  <c r="AN86" i="8" s="1"/>
  <c r="AM86" i="8" s="1"/>
  <c r="AL86" i="8" s="1"/>
  <c r="AT137" i="8"/>
  <c r="AS137" i="8"/>
  <c r="AR137" i="8"/>
  <c r="AQ137" i="8"/>
  <c r="AP137" i="8" s="1"/>
  <c r="AO137" i="8" s="1"/>
  <c r="AN137" i="8" s="1"/>
  <c r="AM137" i="8" s="1"/>
  <c r="AL137" i="8" s="1"/>
  <c r="AC165" i="8"/>
  <c r="J165" i="8"/>
  <c r="V165" i="8"/>
  <c r="S179" i="8"/>
  <c r="U179" i="8" s="1"/>
  <c r="AC96" i="8"/>
  <c r="I96" i="8"/>
  <c r="V96" i="8"/>
  <c r="AC108" i="8"/>
  <c r="I108" i="8"/>
  <c r="V108" i="8"/>
  <c r="AT130" i="8"/>
  <c r="AS130" i="8" s="1"/>
  <c r="AR130" i="8" s="1"/>
  <c r="AQ130" i="8" s="1"/>
  <c r="AP130" i="8" s="1"/>
  <c r="AO130" i="8" s="1"/>
  <c r="AN130" i="8" s="1"/>
  <c r="AM130" i="8" s="1"/>
  <c r="AL130" i="8" s="1"/>
  <c r="AT142" i="8"/>
  <c r="AS142" i="8"/>
  <c r="AR142" i="8"/>
  <c r="AQ142" i="8" s="1"/>
  <c r="AP142" i="8" s="1"/>
  <c r="AO142" i="8" s="1"/>
  <c r="AN142" i="8" s="1"/>
  <c r="AM142" i="8" s="1"/>
  <c r="AL142" i="8" s="1"/>
  <c r="S161" i="8"/>
  <c r="U161" i="8" s="1"/>
  <c r="AC60" i="8"/>
  <c r="AT79" i="8"/>
  <c r="AS79" i="8"/>
  <c r="AR79" i="8"/>
  <c r="AQ79" i="8"/>
  <c r="AP79" i="8" s="1"/>
  <c r="AO79" i="8" s="1"/>
  <c r="AN79" i="8" s="1"/>
  <c r="AM79" i="8" s="1"/>
  <c r="AL79" i="8" s="1"/>
  <c r="S123" i="8"/>
  <c r="U123" i="8" s="1"/>
  <c r="S147" i="8"/>
  <c r="U147" i="8" s="1"/>
  <c r="V182" i="8"/>
  <c r="AC182" i="8"/>
  <c r="I182" i="8"/>
  <c r="AT191" i="8"/>
  <c r="AS191" i="8" s="1"/>
  <c r="AR191" i="8" s="1"/>
  <c r="AQ191" i="8" s="1"/>
  <c r="AP191" i="8" s="1"/>
  <c r="AO191" i="8" s="1"/>
  <c r="AN191" i="8" s="1"/>
  <c r="AM191" i="8" s="1"/>
  <c r="AL191" i="8" s="1"/>
  <c r="S296" i="8"/>
  <c r="U296" i="8" s="1"/>
  <c r="V37" i="8"/>
  <c r="AS82" i="8"/>
  <c r="AR82" i="8" s="1"/>
  <c r="AQ82" i="8" s="1"/>
  <c r="AP82" i="8" s="1"/>
  <c r="AO82" i="8" s="1"/>
  <c r="AN82" i="8" s="1"/>
  <c r="AM82" i="8" s="1"/>
  <c r="AL82" i="8" s="1"/>
  <c r="AT82" i="8"/>
  <c r="I116" i="8"/>
  <c r="V116" i="8"/>
  <c r="AC116" i="8"/>
  <c r="I170" i="8"/>
  <c r="V170" i="8"/>
  <c r="AC170" i="8"/>
  <c r="AT196" i="8"/>
  <c r="AS196" i="8"/>
  <c r="AR196" i="8" s="1"/>
  <c r="AQ196" i="8" s="1"/>
  <c r="AP196" i="8" s="1"/>
  <c r="AO196" i="8" s="1"/>
  <c r="AN196" i="8" s="1"/>
  <c r="AM196" i="8" s="1"/>
  <c r="AL196" i="8" s="1"/>
  <c r="I249" i="8"/>
  <c r="AC307" i="8"/>
  <c r="K307" i="8"/>
  <c r="V307" i="8"/>
  <c r="I114" i="8"/>
  <c r="V114" i="8"/>
  <c r="AC114" i="8"/>
  <c r="AT184" i="8"/>
  <c r="AS184" i="8"/>
  <c r="AR184" i="8"/>
  <c r="AQ184" i="8" s="1"/>
  <c r="AP184" i="8" s="1"/>
  <c r="AO184" i="8" s="1"/>
  <c r="AN184" i="8" s="1"/>
  <c r="AM184" i="8" s="1"/>
  <c r="AL184" i="8" s="1"/>
  <c r="S215" i="8"/>
  <c r="U215" i="8" s="1"/>
  <c r="AC247" i="8"/>
  <c r="AC329" i="8"/>
  <c r="V329" i="8"/>
  <c r="K329" i="8"/>
  <c r="AR242" i="8"/>
  <c r="AQ242" i="8" s="1"/>
  <c r="AP242" i="8" s="1"/>
  <c r="AO242" i="8" s="1"/>
  <c r="AN242" i="8" s="1"/>
  <c r="AM242" i="8" s="1"/>
  <c r="AL242" i="8" s="1"/>
  <c r="AT242" i="8"/>
  <c r="AS242" i="8" s="1"/>
  <c r="AA251" i="8"/>
  <c r="AA305" i="8"/>
  <c r="AT327" i="8"/>
  <c r="AS327" i="8"/>
  <c r="AR327" i="8"/>
  <c r="AQ327" i="8" s="1"/>
  <c r="AP327" i="8" s="1"/>
  <c r="AO327" i="8" s="1"/>
  <c r="AN327" i="8" s="1"/>
  <c r="AM327" i="8" s="1"/>
  <c r="AL327" i="8" s="1"/>
  <c r="AT359" i="8"/>
  <c r="AS359" i="8"/>
  <c r="AR359" i="8" s="1"/>
  <c r="AQ359" i="8" s="1"/>
  <c r="AP359" i="8" s="1"/>
  <c r="AO359" i="8" s="1"/>
  <c r="AN359" i="8" s="1"/>
  <c r="AM359" i="8" s="1"/>
  <c r="AL359" i="8" s="1"/>
  <c r="AT376" i="8"/>
  <c r="AS376" i="8" s="1"/>
  <c r="AR376" i="8" s="1"/>
  <c r="AQ376" i="8" s="1"/>
  <c r="AP376" i="8" s="1"/>
  <c r="AO376" i="8" s="1"/>
  <c r="AN376" i="8" s="1"/>
  <c r="AM376" i="8" s="1"/>
  <c r="AL376" i="8" s="1"/>
  <c r="S407" i="8"/>
  <c r="U407" i="8" s="1"/>
  <c r="V407" i="8"/>
  <c r="K453" i="8"/>
  <c r="K485" i="8"/>
  <c r="I225" i="8"/>
  <c r="V225" i="8"/>
  <c r="AC225" i="8"/>
  <c r="S262" i="8"/>
  <c r="U262" i="8" s="1"/>
  <c r="S272" i="8"/>
  <c r="U272" i="8" s="1"/>
  <c r="AT312" i="8"/>
  <c r="AS312" i="8" s="1"/>
  <c r="AR312" i="8" s="1"/>
  <c r="AQ312" i="8" s="1"/>
  <c r="AP312" i="8" s="1"/>
  <c r="AO312" i="8" s="1"/>
  <c r="AN312" i="8" s="1"/>
  <c r="AM312" i="8" s="1"/>
  <c r="AL312" i="8" s="1"/>
  <c r="AT325" i="8"/>
  <c r="AS325" i="8"/>
  <c r="AR325" i="8" s="1"/>
  <c r="AQ325" i="8" s="1"/>
  <c r="AP325" i="8" s="1"/>
  <c r="AO325" i="8" s="1"/>
  <c r="AN325" i="8" s="1"/>
  <c r="AM325" i="8" s="1"/>
  <c r="AL325" i="8" s="1"/>
  <c r="V351" i="8"/>
  <c r="AT393" i="8"/>
  <c r="AS393" i="8" s="1"/>
  <c r="AR393" i="8" s="1"/>
  <c r="AQ393" i="8"/>
  <c r="AP393" i="8" s="1"/>
  <c r="AO393" i="8" s="1"/>
  <c r="AN393" i="8" s="1"/>
  <c r="AM393" i="8" s="1"/>
  <c r="AL393" i="8" s="1"/>
  <c r="S241" i="8"/>
  <c r="U241" i="8" s="1"/>
  <c r="AT332" i="8"/>
  <c r="AS332" i="8"/>
  <c r="AR332" i="8" s="1"/>
  <c r="AQ332" i="8" s="1"/>
  <c r="AP332" i="8" s="1"/>
  <c r="AO332" i="8" s="1"/>
  <c r="AN332" i="8" s="1"/>
  <c r="AM332" i="8" s="1"/>
  <c r="AL332" i="8" s="1"/>
  <c r="AT396" i="8"/>
  <c r="AS396" i="8" s="1"/>
  <c r="AR396" i="8" s="1"/>
  <c r="AQ396" i="8" s="1"/>
  <c r="AP396" i="8" s="1"/>
  <c r="AO396" i="8" s="1"/>
  <c r="AN396" i="8" s="1"/>
  <c r="AM396" i="8" s="1"/>
  <c r="AL396" i="8" s="1"/>
  <c r="AB423" i="8"/>
  <c r="K423" i="8"/>
  <c r="AC458" i="8"/>
  <c r="K458" i="8"/>
  <c r="V458" i="8"/>
  <c r="AC209" i="8"/>
  <c r="S278" i="8"/>
  <c r="U278" i="8" s="1"/>
  <c r="S302" i="8"/>
  <c r="U302" i="8"/>
  <c r="AT333" i="8"/>
  <c r="AS333" i="8" s="1"/>
  <c r="AR333" i="8" s="1"/>
  <c r="AQ333" i="8" s="1"/>
  <c r="AP333" i="8" s="1"/>
  <c r="AO333" i="8" s="1"/>
  <c r="AN333" i="8" s="1"/>
  <c r="AM333" i="8" s="1"/>
  <c r="AL333" i="8" s="1"/>
  <c r="AT349" i="8"/>
  <c r="AS349" i="8" s="1"/>
  <c r="AR349" i="8" s="1"/>
  <c r="AQ349" i="8" s="1"/>
  <c r="AP349" i="8" s="1"/>
  <c r="AO349" i="8" s="1"/>
  <c r="AN349" i="8" s="1"/>
  <c r="AM349" i="8" s="1"/>
  <c r="AL349" i="8" s="1"/>
  <c r="AA440" i="8"/>
  <c r="AT207" i="8"/>
  <c r="AS207" i="8" s="1"/>
  <c r="AR207" i="8" s="1"/>
  <c r="AQ207" i="8" s="1"/>
  <c r="AP207" i="8" s="1"/>
  <c r="AO207" i="8" s="1"/>
  <c r="AN207" i="8" s="1"/>
  <c r="AM207" i="8" s="1"/>
  <c r="AL207" i="8" s="1"/>
  <c r="AT228" i="8"/>
  <c r="AS228" i="8" s="1"/>
  <c r="AR228" i="8" s="1"/>
  <c r="AQ228" i="8" s="1"/>
  <c r="AP228" i="8" s="1"/>
  <c r="AO228" i="8" s="1"/>
  <c r="AN228" i="8" s="1"/>
  <c r="AM228" i="8" s="1"/>
  <c r="AL228" i="8" s="1"/>
  <c r="S248" i="8"/>
  <c r="U248" i="8" s="1"/>
  <c r="AT351" i="8"/>
  <c r="AS351" i="8"/>
  <c r="AR351" i="8" s="1"/>
  <c r="AQ351" i="8" s="1"/>
  <c r="AP351" i="8" s="1"/>
  <c r="AO351" i="8" s="1"/>
  <c r="AN351" i="8" s="1"/>
  <c r="AM351" i="8" s="1"/>
  <c r="AL351" i="8" s="1"/>
  <c r="V276" i="8"/>
  <c r="AC276" i="8"/>
  <c r="K276" i="8"/>
  <c r="AT401" i="8"/>
  <c r="AS401" i="8" s="1"/>
  <c r="AR401" i="8" s="1"/>
  <c r="AQ401" i="8" s="1"/>
  <c r="AP401" i="8" s="1"/>
  <c r="AO401" i="8" s="1"/>
  <c r="AN401" i="8" s="1"/>
  <c r="AM401" i="8" s="1"/>
  <c r="AL401" i="8" s="1"/>
  <c r="AT210" i="8"/>
  <c r="AS210" i="8" s="1"/>
  <c r="AR210" i="8" s="1"/>
  <c r="AQ210" i="8" s="1"/>
  <c r="AP210" i="8" s="1"/>
  <c r="AO210" i="8" s="1"/>
  <c r="AN210" i="8" s="1"/>
  <c r="AM210" i="8" s="1"/>
  <c r="AL210" i="8" s="1"/>
  <c r="S263" i="8"/>
  <c r="U263" i="8" s="1"/>
  <c r="S371" i="8"/>
  <c r="U371" i="8" s="1"/>
  <c r="V371" i="8"/>
  <c r="S403" i="8"/>
  <c r="U403" i="8" s="1"/>
  <c r="V403" i="8"/>
  <c r="K464" i="8"/>
  <c r="AT390" i="8"/>
  <c r="AS390" i="8" s="1"/>
  <c r="AR390" i="8" s="1"/>
  <c r="AQ390" i="8" s="1"/>
  <c r="AP390" i="8" s="1"/>
  <c r="AO390" i="8" s="1"/>
  <c r="AN390" i="8" s="1"/>
  <c r="AM390" i="8" s="1"/>
  <c r="AL390" i="8" s="1"/>
  <c r="S427" i="8"/>
  <c r="U427" i="8" s="1"/>
  <c r="AT366" i="8"/>
  <c r="AS366" i="8" s="1"/>
  <c r="AR366" i="8" s="1"/>
  <c r="AQ366" i="8" s="1"/>
  <c r="AP366" i="8" s="1"/>
  <c r="AO366" i="8" s="1"/>
  <c r="AN366" i="8" s="1"/>
  <c r="AM366" i="8" s="1"/>
  <c r="AL366" i="8" s="1"/>
  <c r="S374" i="8"/>
  <c r="U374" i="8" s="1"/>
  <c r="S438" i="8"/>
  <c r="U438" i="8" s="1"/>
  <c r="K354" i="8"/>
  <c r="AC354" i="8"/>
  <c r="V354" i="8"/>
  <c r="K362" i="8"/>
  <c r="V362" i="8"/>
  <c r="AC362" i="8"/>
  <c r="AC376" i="8"/>
  <c r="I179" i="6"/>
  <c r="V179" i="6"/>
  <c r="K445" i="6"/>
  <c r="V445" i="6"/>
  <c r="V411" i="8"/>
  <c r="AC411" i="8"/>
  <c r="K411" i="8"/>
  <c r="V421" i="8"/>
  <c r="AT428" i="8"/>
  <c r="AS428" i="8" s="1"/>
  <c r="AR428" i="8" s="1"/>
  <c r="AQ428" i="8" s="1"/>
  <c r="AP428" i="8" s="1"/>
  <c r="AO428" i="8" s="1"/>
  <c r="AN428" i="8" s="1"/>
  <c r="AM428" i="8" s="1"/>
  <c r="AL428" i="8" s="1"/>
  <c r="V504" i="8"/>
  <c r="AC504" i="8"/>
  <c r="K504" i="8"/>
  <c r="V78" i="6"/>
  <c r="V340" i="8"/>
  <c r="V108" i="6"/>
  <c r="I108" i="6"/>
  <c r="V272" i="6"/>
  <c r="V342" i="6"/>
  <c r="V366" i="6"/>
  <c r="V418" i="6"/>
  <c r="K418" i="6"/>
  <c r="V442" i="6"/>
  <c r="K442" i="6"/>
  <c r="AT334" i="8"/>
  <c r="AS334" i="8" s="1"/>
  <c r="AR334" i="8" s="1"/>
  <c r="AQ334" i="8" s="1"/>
  <c r="AP334" i="8" s="1"/>
  <c r="AO334" i="8" s="1"/>
  <c r="AN334" i="8" s="1"/>
  <c r="AM334" i="8" s="1"/>
  <c r="AL334" i="8" s="1"/>
  <c r="AC369" i="8"/>
  <c r="AT412" i="8"/>
  <c r="AS412" i="8"/>
  <c r="AR412" i="8"/>
  <c r="AQ412" i="8" s="1"/>
  <c r="AP412" i="8" s="1"/>
  <c r="AO412" i="8" s="1"/>
  <c r="AN412" i="8" s="1"/>
  <c r="AM412" i="8" s="1"/>
  <c r="AL412" i="8" s="1"/>
  <c r="AC429" i="8"/>
  <c r="K496" i="8"/>
  <c r="V496" i="8"/>
  <c r="AC496" i="8"/>
  <c r="V400" i="8"/>
  <c r="AC435" i="8"/>
  <c r="K435" i="8"/>
  <c r="V435" i="8"/>
  <c r="V24" i="6"/>
  <c r="V182" i="6"/>
  <c r="V54" i="6"/>
  <c r="V326" i="6"/>
  <c r="V52" i="6"/>
  <c r="I175" i="6"/>
  <c r="V208" i="6"/>
  <c r="I277" i="6"/>
  <c r="V277" i="6"/>
  <c r="V433" i="6"/>
  <c r="K433" i="6"/>
  <c r="V22" i="6"/>
  <c r="V140" i="6"/>
  <c r="V247" i="6"/>
  <c r="V112" i="6"/>
  <c r="V158" i="6"/>
  <c r="S203" i="6"/>
  <c r="U203" i="6" s="1"/>
  <c r="V393" i="6"/>
  <c r="S127" i="6"/>
  <c r="U127" i="6" s="1"/>
  <c r="V217" i="6"/>
  <c r="V308" i="6"/>
  <c r="V401" i="6"/>
  <c r="K401" i="6"/>
  <c r="S165" i="6"/>
  <c r="U165" i="6" s="1"/>
  <c r="S263" i="6"/>
  <c r="U263" i="6" s="1"/>
  <c r="S25" i="6"/>
  <c r="U25" i="6" s="1"/>
  <c r="V87" i="6"/>
  <c r="S125" i="6"/>
  <c r="U125" i="6" s="1"/>
  <c r="V212" i="6"/>
  <c r="S243" i="6"/>
  <c r="U243" i="6" s="1"/>
  <c r="S306" i="6"/>
  <c r="U306" i="6" s="1"/>
  <c r="V389" i="6"/>
  <c r="V417" i="6"/>
  <c r="I417" i="6"/>
  <c r="G138" i="3"/>
  <c r="S205" i="6"/>
  <c r="U205" i="6" s="1"/>
  <c r="S327" i="6"/>
  <c r="U327" i="6" s="1"/>
  <c r="P159" i="1"/>
  <c r="S159" i="1" s="1"/>
  <c r="U159" i="1" s="1"/>
  <c r="E11" i="5"/>
  <c r="F22" i="1"/>
  <c r="J69" i="1"/>
  <c r="I100" i="1"/>
  <c r="K344" i="1"/>
  <c r="P400" i="1"/>
  <c r="G400" i="1"/>
  <c r="P112" i="1"/>
  <c r="G39" i="3"/>
  <c r="P57" i="1"/>
  <c r="V57" i="1" s="1"/>
  <c r="P316" i="1"/>
  <c r="K233" i="1"/>
  <c r="K322" i="1"/>
  <c r="K406" i="1"/>
  <c r="E37" i="5"/>
  <c r="F54" i="1"/>
  <c r="G54" i="1" s="1"/>
  <c r="H54" i="1" s="1"/>
  <c r="E27" i="5"/>
  <c r="F44" i="1"/>
  <c r="G44" i="1"/>
  <c r="P121" i="1"/>
  <c r="P118" i="1"/>
  <c r="S118" i="1" s="1"/>
  <c r="U118" i="1" s="1"/>
  <c r="E28" i="5"/>
  <c r="F45" i="1"/>
  <c r="G45" i="1" s="1"/>
  <c r="H45" i="1" s="1"/>
  <c r="I163" i="1"/>
  <c r="V163" i="1"/>
  <c r="K297" i="1"/>
  <c r="S102" i="1"/>
  <c r="U102" i="1" s="1"/>
  <c r="K265" i="1"/>
  <c r="K283" i="11"/>
  <c r="K365" i="11"/>
  <c r="K371" i="11"/>
  <c r="K393" i="11"/>
  <c r="K383" i="11"/>
  <c r="K450" i="11"/>
  <c r="K466" i="11"/>
  <c r="K482" i="11"/>
  <c r="K471" i="11"/>
  <c r="U402" i="11"/>
  <c r="AF402" i="11"/>
  <c r="K425" i="11"/>
  <c r="AC480" i="11"/>
  <c r="K480" i="11"/>
  <c r="V480" i="11"/>
  <c r="S453" i="11"/>
  <c r="V453" i="11"/>
  <c r="AC453" i="11"/>
  <c r="S469" i="11"/>
  <c r="V469" i="11"/>
  <c r="AC469" i="11"/>
  <c r="K415" i="11"/>
  <c r="AF43" i="11"/>
  <c r="U43" i="11"/>
  <c r="I126" i="11"/>
  <c r="I92" i="11"/>
  <c r="S169" i="9"/>
  <c r="U169" i="9" s="1"/>
  <c r="AC169" i="9"/>
  <c r="S31" i="9"/>
  <c r="U31" i="9" s="1"/>
  <c r="V31" i="9"/>
  <c r="AC31" i="9"/>
  <c r="H55" i="11"/>
  <c r="BK5" i="9"/>
  <c r="BJ5" i="9"/>
  <c r="BI5" i="9"/>
  <c r="BH5" i="9"/>
  <c r="BG5" i="9"/>
  <c r="BF5" i="9"/>
  <c r="BE5" i="9"/>
  <c r="BD5" i="9"/>
  <c r="BC5" i="9"/>
  <c r="I99" i="11"/>
  <c r="S240" i="9"/>
  <c r="U240" i="9" s="1"/>
  <c r="V240" i="9"/>
  <c r="BK11" i="9"/>
  <c r="BJ11" i="9"/>
  <c r="BI11" i="9"/>
  <c r="BH11" i="9"/>
  <c r="BG11" i="9"/>
  <c r="BF11" i="9"/>
  <c r="BE11" i="9"/>
  <c r="BD11" i="9"/>
  <c r="BC11" i="9"/>
  <c r="AS25" i="9"/>
  <c r="AR25" i="9"/>
  <c r="AQ25" i="9" s="1"/>
  <c r="AP25" i="9" s="1"/>
  <c r="AO25" i="9" s="1"/>
  <c r="AN25" i="9" s="1"/>
  <c r="AM25" i="9" s="1"/>
  <c r="AL25" i="9" s="1"/>
  <c r="AT25" i="9"/>
  <c r="BA31" i="9"/>
  <c r="BB31" i="9"/>
  <c r="AT29" i="9"/>
  <c r="AS29" i="9" s="1"/>
  <c r="AR29" i="9" s="1"/>
  <c r="AQ29" i="9" s="1"/>
  <c r="AP29" i="9" s="1"/>
  <c r="AO29" i="9" s="1"/>
  <c r="AN29" i="9" s="1"/>
  <c r="AM29" i="9" s="1"/>
  <c r="AL29" i="9" s="1"/>
  <c r="BA57" i="9"/>
  <c r="BB57" i="9"/>
  <c r="AZ57" i="9"/>
  <c r="AX57" i="9"/>
  <c r="I32" i="9"/>
  <c r="AC32" i="9"/>
  <c r="AT91" i="9"/>
  <c r="AS91" i="9" s="1"/>
  <c r="AR91" i="9"/>
  <c r="AQ91" i="9" s="1"/>
  <c r="AP91" i="9" s="1"/>
  <c r="AO91" i="9" s="1"/>
  <c r="AN91" i="9" s="1"/>
  <c r="AM91" i="9" s="1"/>
  <c r="AL91" i="9" s="1"/>
  <c r="H21" i="9"/>
  <c r="AC21" i="9"/>
  <c r="V21" i="9"/>
  <c r="AC47" i="9"/>
  <c r="V47" i="9"/>
  <c r="I47" i="9"/>
  <c r="AT24" i="9"/>
  <c r="AS24" i="9" s="1"/>
  <c r="AR24" i="9" s="1"/>
  <c r="AQ24" i="9" s="1"/>
  <c r="AP24" i="9" s="1"/>
  <c r="AO24" i="9" s="1"/>
  <c r="AN24" i="9" s="1"/>
  <c r="AM24" i="9" s="1"/>
  <c r="AL24" i="9" s="1"/>
  <c r="AT93" i="9"/>
  <c r="AS93" i="9" s="1"/>
  <c r="AR93" i="9" s="1"/>
  <c r="AQ93" i="9" s="1"/>
  <c r="AP93" i="9" s="1"/>
  <c r="AO93" i="9" s="1"/>
  <c r="AN93" i="9" s="1"/>
  <c r="AM93" i="9" s="1"/>
  <c r="AL93" i="9" s="1"/>
  <c r="AT113" i="9"/>
  <c r="AS113" i="9" s="1"/>
  <c r="AR113" i="9" s="1"/>
  <c r="AQ113" i="9" s="1"/>
  <c r="AP113" i="9" s="1"/>
  <c r="AO113" i="9" s="1"/>
  <c r="AN113" i="9" s="1"/>
  <c r="AM113" i="9" s="1"/>
  <c r="AL113" i="9" s="1"/>
  <c r="V67" i="9"/>
  <c r="AC67" i="9"/>
  <c r="J67" i="9"/>
  <c r="AC43" i="9"/>
  <c r="H43" i="9"/>
  <c r="V43" i="9"/>
  <c r="BA60" i="9"/>
  <c r="AZ60" i="9"/>
  <c r="AX60" i="9"/>
  <c r="BB60" i="9"/>
  <c r="J69" i="9"/>
  <c r="V69" i="9"/>
  <c r="AC69" i="9"/>
  <c r="I123" i="9"/>
  <c r="I92" i="9"/>
  <c r="AT127" i="9"/>
  <c r="AS127" i="9" s="1"/>
  <c r="AR127" i="9" s="1"/>
  <c r="AQ127" i="9" s="1"/>
  <c r="AP127" i="9" s="1"/>
  <c r="AO127" i="9" s="1"/>
  <c r="AN127" i="9" s="1"/>
  <c r="AM127" i="9" s="1"/>
  <c r="AL127" i="9" s="1"/>
  <c r="I133" i="9"/>
  <c r="AT175" i="9"/>
  <c r="AS175" i="9"/>
  <c r="AR175" i="9"/>
  <c r="AQ175" i="9" s="1"/>
  <c r="AP175" i="9" s="1"/>
  <c r="AO175" i="9" s="1"/>
  <c r="AN175" i="9" s="1"/>
  <c r="AM175" i="9" s="1"/>
  <c r="AL175" i="9" s="1"/>
  <c r="AC88" i="9"/>
  <c r="I88" i="9"/>
  <c r="V88" i="9"/>
  <c r="I106" i="9"/>
  <c r="V106" i="9"/>
  <c r="AC106" i="9"/>
  <c r="AC129" i="9"/>
  <c r="H129" i="9"/>
  <c r="V129" i="9"/>
  <c r="I86" i="9"/>
  <c r="V86" i="9"/>
  <c r="AC86" i="9"/>
  <c r="AT120" i="9"/>
  <c r="AS120" i="9" s="1"/>
  <c r="AR120" i="9" s="1"/>
  <c r="AQ120" i="9" s="1"/>
  <c r="AP120" i="9" s="1"/>
  <c r="AO120" i="9" s="1"/>
  <c r="AN120" i="9" s="1"/>
  <c r="AM120" i="9" s="1"/>
  <c r="AL120" i="9" s="1"/>
  <c r="AT135" i="9"/>
  <c r="AS135" i="9" s="1"/>
  <c r="AR135" i="9" s="1"/>
  <c r="AQ135" i="9" s="1"/>
  <c r="AP135" i="9" s="1"/>
  <c r="AO135" i="9" s="1"/>
  <c r="AN135" i="9" s="1"/>
  <c r="AM135" i="9" s="1"/>
  <c r="AL135" i="9" s="1"/>
  <c r="AC98" i="9"/>
  <c r="I98" i="9"/>
  <c r="V98" i="9"/>
  <c r="AT207" i="9"/>
  <c r="AS207" i="9"/>
  <c r="AR207" i="9"/>
  <c r="AQ207" i="9"/>
  <c r="AP207" i="9" s="1"/>
  <c r="AO207" i="9"/>
  <c r="AN207" i="9" s="1"/>
  <c r="AM207" i="9" s="1"/>
  <c r="AL207" i="9" s="1"/>
  <c r="K237" i="9"/>
  <c r="AT72" i="9"/>
  <c r="AS72" i="9"/>
  <c r="AR72" i="9" s="1"/>
  <c r="AQ72" i="9"/>
  <c r="AP72" i="9"/>
  <c r="AO72" i="9"/>
  <c r="AN72" i="9" s="1"/>
  <c r="AM72" i="9" s="1"/>
  <c r="AL72" i="9" s="1"/>
  <c r="AT94" i="9"/>
  <c r="AS94" i="9" s="1"/>
  <c r="AR94" i="9" s="1"/>
  <c r="AQ94" i="9" s="1"/>
  <c r="AP94" i="9" s="1"/>
  <c r="AO94" i="9" s="1"/>
  <c r="AN94" i="9" s="1"/>
  <c r="AM94" i="9" s="1"/>
  <c r="AL94" i="9" s="1"/>
  <c r="V112" i="9"/>
  <c r="AC112" i="9"/>
  <c r="I112" i="9"/>
  <c r="AC134" i="9"/>
  <c r="I134" i="9"/>
  <c r="V151" i="9"/>
  <c r="I163" i="9"/>
  <c r="AT176" i="9"/>
  <c r="AS176" i="9"/>
  <c r="AR176" i="9" s="1"/>
  <c r="AQ176" i="9" s="1"/>
  <c r="AP176" i="9" s="1"/>
  <c r="AO176" i="9" s="1"/>
  <c r="AN176" i="9" s="1"/>
  <c r="AM176" i="9" s="1"/>
  <c r="AL176" i="9" s="1"/>
  <c r="K207" i="9"/>
  <c r="K232" i="9"/>
  <c r="V232" i="9"/>
  <c r="AC232" i="9"/>
  <c r="AC242" i="9"/>
  <c r="K242" i="9"/>
  <c r="V242" i="9"/>
  <c r="V215" i="9"/>
  <c r="AC215" i="9"/>
  <c r="I215" i="9"/>
  <c r="V223" i="9"/>
  <c r="AC223" i="9"/>
  <c r="I223" i="9"/>
  <c r="AT300" i="9"/>
  <c r="AS300" i="9" s="1"/>
  <c r="AR300" i="9" s="1"/>
  <c r="AQ300" i="9" s="1"/>
  <c r="AP300" i="9" s="1"/>
  <c r="AO300" i="9" s="1"/>
  <c r="AN300" i="9" s="1"/>
  <c r="AM300" i="9" s="1"/>
  <c r="AL300" i="9" s="1"/>
  <c r="AT245" i="9"/>
  <c r="AS245" i="9" s="1"/>
  <c r="AR245" i="9" s="1"/>
  <c r="AQ245" i="9" s="1"/>
  <c r="AP245" i="9" s="1"/>
  <c r="AO245" i="9" s="1"/>
  <c r="AN245" i="9" s="1"/>
  <c r="AM245" i="9" s="1"/>
  <c r="AL245" i="9" s="1"/>
  <c r="V132" i="9"/>
  <c r="AT195" i="9"/>
  <c r="AS195" i="9"/>
  <c r="AR195" i="9" s="1"/>
  <c r="AQ195" i="9"/>
  <c r="AP195" i="9" s="1"/>
  <c r="AO195" i="9" s="1"/>
  <c r="AN195" i="9" s="1"/>
  <c r="AM195" i="9" s="1"/>
  <c r="AL195" i="9" s="1"/>
  <c r="AC208" i="9"/>
  <c r="K208" i="9"/>
  <c r="V208" i="9"/>
  <c r="AS255" i="9"/>
  <c r="AR255" i="9" s="1"/>
  <c r="AQ255" i="9" s="1"/>
  <c r="AP255" i="9" s="1"/>
  <c r="AO255" i="9" s="1"/>
  <c r="AN255" i="9" s="1"/>
  <c r="AM255" i="9" s="1"/>
  <c r="AL255" i="9" s="1"/>
  <c r="AT255" i="9"/>
  <c r="K265" i="9"/>
  <c r="AT294" i="9"/>
  <c r="AR294" i="9"/>
  <c r="AQ294" i="9" s="1"/>
  <c r="AP294" i="9" s="1"/>
  <c r="AO294" i="9" s="1"/>
  <c r="AN294" i="9" s="1"/>
  <c r="AM294" i="9" s="1"/>
  <c r="AL294" i="9" s="1"/>
  <c r="AS294" i="9"/>
  <c r="I202" i="9"/>
  <c r="V202" i="9"/>
  <c r="AC202" i="9"/>
  <c r="AT220" i="9"/>
  <c r="AS220" i="9" s="1"/>
  <c r="AR220" i="9" s="1"/>
  <c r="AQ220" i="9" s="1"/>
  <c r="AP220" i="9" s="1"/>
  <c r="AO220" i="9" s="1"/>
  <c r="AN220" i="9" s="1"/>
  <c r="AM220" i="9" s="1"/>
  <c r="AL220" i="9" s="1"/>
  <c r="AT236" i="9"/>
  <c r="AS236" i="9" s="1"/>
  <c r="AR236" i="9" s="1"/>
  <c r="AQ236" i="9" s="1"/>
  <c r="AP236" i="9" s="1"/>
  <c r="AO236" i="9" s="1"/>
  <c r="AN236" i="9" s="1"/>
  <c r="AM236" i="9" s="1"/>
  <c r="AL236" i="9" s="1"/>
  <c r="I152" i="9"/>
  <c r="K200" i="9"/>
  <c r="AT290" i="9"/>
  <c r="AS290" i="9"/>
  <c r="AR290" i="9"/>
  <c r="AQ290" i="9" s="1"/>
  <c r="AP290" i="9" s="1"/>
  <c r="AO290" i="9" s="1"/>
  <c r="AN290" i="9" s="1"/>
  <c r="AM290" i="9" s="1"/>
  <c r="AL290" i="9" s="1"/>
  <c r="AT164" i="9"/>
  <c r="AS164" i="9"/>
  <c r="AR164" i="9"/>
  <c r="AQ164" i="9" s="1"/>
  <c r="AP164" i="9"/>
  <c r="AO164" i="9" s="1"/>
  <c r="AN164" i="9" s="1"/>
  <c r="AM164" i="9" s="1"/>
  <c r="AL164" i="9" s="1"/>
  <c r="AT210" i="9"/>
  <c r="AS210" i="9" s="1"/>
  <c r="AR210" i="9" s="1"/>
  <c r="AQ210" i="9" s="1"/>
  <c r="AP210" i="9" s="1"/>
  <c r="AO210" i="9" s="1"/>
  <c r="AN210" i="9" s="1"/>
  <c r="AM210" i="9" s="1"/>
  <c r="AL210" i="9" s="1"/>
  <c r="AT218" i="9"/>
  <c r="AS218" i="9" s="1"/>
  <c r="AR218" i="9" s="1"/>
  <c r="AQ218" i="9" s="1"/>
  <c r="AP218" i="9" s="1"/>
  <c r="AO218" i="9" s="1"/>
  <c r="AN218" i="9" s="1"/>
  <c r="AM218" i="9" s="1"/>
  <c r="AL218" i="9" s="1"/>
  <c r="AT226" i="9"/>
  <c r="AS226" i="9"/>
  <c r="AR226" i="9" s="1"/>
  <c r="AQ226" i="9" s="1"/>
  <c r="AP226" i="9" s="1"/>
  <c r="AO226" i="9" s="1"/>
  <c r="AN226" i="9" s="1"/>
  <c r="AM226" i="9" s="1"/>
  <c r="AL226" i="9" s="1"/>
  <c r="V169" i="9"/>
  <c r="AC335" i="9"/>
  <c r="K335" i="9"/>
  <c r="V335" i="9"/>
  <c r="V357" i="9"/>
  <c r="AC357" i="9"/>
  <c r="K357" i="9"/>
  <c r="AS386" i="9"/>
  <c r="AR386" i="9" s="1"/>
  <c r="AQ386" i="9" s="1"/>
  <c r="AP386" i="9" s="1"/>
  <c r="AO386" i="9" s="1"/>
  <c r="AN386" i="9" s="1"/>
  <c r="AM386" i="9" s="1"/>
  <c r="AL386" i="9" s="1"/>
  <c r="AT386" i="9"/>
  <c r="V266" i="9"/>
  <c r="AC266" i="9"/>
  <c r="K266" i="9"/>
  <c r="AT372" i="9"/>
  <c r="AS372" i="9"/>
  <c r="AR372" i="9" s="1"/>
  <c r="AQ372" i="9" s="1"/>
  <c r="AP372" i="9" s="1"/>
  <c r="AO372" i="9" s="1"/>
  <c r="AN372" i="9" s="1"/>
  <c r="AM372" i="9" s="1"/>
  <c r="AL372" i="9" s="1"/>
  <c r="AT406" i="9"/>
  <c r="AS406" i="9" s="1"/>
  <c r="AR406" i="9" s="1"/>
  <c r="AQ406" i="9" s="1"/>
  <c r="AP406" i="9" s="1"/>
  <c r="AO406" i="9" s="1"/>
  <c r="AN406" i="9" s="1"/>
  <c r="AM406" i="9" s="1"/>
  <c r="AL406" i="9" s="1"/>
  <c r="I431" i="9"/>
  <c r="AT344" i="9"/>
  <c r="AS344" i="9"/>
  <c r="AR344" i="9" s="1"/>
  <c r="AQ344" i="9"/>
  <c r="AP344" i="9"/>
  <c r="AO344" i="9"/>
  <c r="AN344" i="9" s="1"/>
  <c r="AM344" i="9" s="1"/>
  <c r="AL344" i="9" s="1"/>
  <c r="AT408" i="9"/>
  <c r="AS408" i="9" s="1"/>
  <c r="AR408" i="9" s="1"/>
  <c r="AQ408" i="9" s="1"/>
  <c r="AP408" i="9" s="1"/>
  <c r="AO408" i="9" s="1"/>
  <c r="AN408" i="9" s="1"/>
  <c r="AM408" i="9" s="1"/>
  <c r="AL408" i="9" s="1"/>
  <c r="I282" i="9"/>
  <c r="V282" i="9"/>
  <c r="V381" i="9"/>
  <c r="AC381" i="9"/>
  <c r="K381" i="9"/>
  <c r="AS416" i="9"/>
  <c r="AR416" i="9" s="1"/>
  <c r="AQ416" i="9"/>
  <c r="AP416" i="9" s="1"/>
  <c r="AO416" i="9" s="1"/>
  <c r="AN416" i="9" s="1"/>
  <c r="AM416" i="9" s="1"/>
  <c r="AL416" i="9" s="1"/>
  <c r="AT416" i="9"/>
  <c r="AR287" i="9"/>
  <c r="AQ287" i="9"/>
  <c r="AP287" i="9"/>
  <c r="AO287" i="9" s="1"/>
  <c r="AN287" i="9" s="1"/>
  <c r="AM287" i="9" s="1"/>
  <c r="AL287" i="9" s="1"/>
  <c r="AT287" i="9"/>
  <c r="AS287" i="9" s="1"/>
  <c r="K301" i="9"/>
  <c r="AC262" i="9"/>
  <c r="AT411" i="9"/>
  <c r="AS411" i="9"/>
  <c r="AR411" i="9"/>
  <c r="AQ411" i="9"/>
  <c r="AP411" i="9" s="1"/>
  <c r="AO411" i="9"/>
  <c r="AN411" i="9" s="1"/>
  <c r="AM411" i="9" s="1"/>
  <c r="AL411" i="9" s="1"/>
  <c r="AT340" i="9"/>
  <c r="AS340" i="9" s="1"/>
  <c r="AR340" i="9" s="1"/>
  <c r="AQ340" i="9" s="1"/>
  <c r="AP340" i="9" s="1"/>
  <c r="AO340" i="9" s="1"/>
  <c r="AN340" i="9" s="1"/>
  <c r="AM340" i="9" s="1"/>
  <c r="AL340" i="9" s="1"/>
  <c r="AT400" i="9"/>
  <c r="AS400" i="9" s="1"/>
  <c r="AR400" i="9" s="1"/>
  <c r="AQ400" i="9" s="1"/>
  <c r="AP400" i="9" s="1"/>
  <c r="AO400" i="9" s="1"/>
  <c r="AN400" i="9" s="1"/>
  <c r="AM400" i="9" s="1"/>
  <c r="AL400" i="9" s="1"/>
  <c r="AC443" i="9"/>
  <c r="K443" i="9"/>
  <c r="V443" i="9"/>
  <c r="AC371" i="9"/>
  <c r="K371" i="9"/>
  <c r="V371" i="9"/>
  <c r="AT419" i="9"/>
  <c r="AS419" i="9"/>
  <c r="AR419" i="9" s="1"/>
  <c r="AQ419" i="9" s="1"/>
  <c r="AP419" i="9" s="1"/>
  <c r="AO419" i="9" s="1"/>
  <c r="AN419" i="9" s="1"/>
  <c r="AM419" i="9" s="1"/>
  <c r="AL419" i="9" s="1"/>
  <c r="AS449" i="9"/>
  <c r="AR449" i="9" s="1"/>
  <c r="AQ449" i="9" s="1"/>
  <c r="AP449" i="9" s="1"/>
  <c r="AO449" i="9" s="1"/>
  <c r="AN449" i="9" s="1"/>
  <c r="AM449" i="9" s="1"/>
  <c r="AL449" i="9" s="1"/>
  <c r="AT449" i="9"/>
  <c r="AS438" i="9"/>
  <c r="AR438" i="9"/>
  <c r="AQ438" i="9" s="1"/>
  <c r="AP438" i="9" s="1"/>
  <c r="AO438" i="9" s="1"/>
  <c r="AN438" i="9" s="1"/>
  <c r="AM438" i="9" s="1"/>
  <c r="AL438" i="9" s="1"/>
  <c r="AT438" i="9"/>
  <c r="AI22" i="8"/>
  <c r="AH22" i="8" s="1"/>
  <c r="AJ22" i="8"/>
  <c r="AK22" i="8"/>
  <c r="BJ11" i="8"/>
  <c r="BI11" i="8"/>
  <c r="BH11" i="8"/>
  <c r="BG11" i="8"/>
  <c r="BF11" i="8"/>
  <c r="BE11" i="8"/>
  <c r="BD11" i="8"/>
  <c r="BC11" i="8"/>
  <c r="BK11" i="8"/>
  <c r="BK8" i="8"/>
  <c r="BI8" i="8"/>
  <c r="BH8" i="8"/>
  <c r="BG8" i="8"/>
  <c r="BF8" i="8"/>
  <c r="BE8" i="8"/>
  <c r="BD8" i="8"/>
  <c r="BC8" i="8"/>
  <c r="BJ8" i="8"/>
  <c r="BK26" i="8"/>
  <c r="BJ26" i="8"/>
  <c r="BI26" i="8"/>
  <c r="BH26" i="8"/>
  <c r="BG26" i="8"/>
  <c r="BF26" i="8"/>
  <c r="BE26" i="8"/>
  <c r="BD26" i="8"/>
  <c r="BC26" i="8"/>
  <c r="AC21" i="8"/>
  <c r="H21" i="8"/>
  <c r="V21" i="8"/>
  <c r="AT57" i="8"/>
  <c r="AS57" i="8" s="1"/>
  <c r="AR57" i="8" s="1"/>
  <c r="AQ57" i="8" s="1"/>
  <c r="AP57" i="8" s="1"/>
  <c r="AO57" i="8" s="1"/>
  <c r="AN57" i="8" s="1"/>
  <c r="AM57" i="8" s="1"/>
  <c r="AL57" i="8" s="1"/>
  <c r="I48" i="8"/>
  <c r="I103" i="8"/>
  <c r="I140" i="8"/>
  <c r="AT83" i="8"/>
  <c r="AS83" i="8" s="1"/>
  <c r="AR83" i="8" s="1"/>
  <c r="AQ83" i="8" s="1"/>
  <c r="AP83" i="8" s="1"/>
  <c r="AO83" i="8" s="1"/>
  <c r="AN83" i="8" s="1"/>
  <c r="AM83" i="8" s="1"/>
  <c r="AL83" i="8" s="1"/>
  <c r="AT144" i="8"/>
  <c r="AS144" i="8" s="1"/>
  <c r="AR144" i="8" s="1"/>
  <c r="AQ144" i="8" s="1"/>
  <c r="AP144" i="8" s="1"/>
  <c r="AO144" i="8" s="1"/>
  <c r="AN144" i="8" s="1"/>
  <c r="AM144" i="8" s="1"/>
  <c r="AL144" i="8" s="1"/>
  <c r="AT49" i="8"/>
  <c r="AS49" i="8"/>
  <c r="AR49" i="8" s="1"/>
  <c r="AQ49" i="8" s="1"/>
  <c r="AP49" i="8" s="1"/>
  <c r="AO49" i="8" s="1"/>
  <c r="AN49" i="8" s="1"/>
  <c r="AM49" i="8" s="1"/>
  <c r="AL49" i="8" s="1"/>
  <c r="AC33" i="8"/>
  <c r="I33" i="8"/>
  <c r="V33" i="8"/>
  <c r="I152" i="8"/>
  <c r="AS183" i="8"/>
  <c r="AR183" i="8" s="1"/>
  <c r="AQ183" i="8" s="1"/>
  <c r="AP183" i="8" s="1"/>
  <c r="AO183" i="8" s="1"/>
  <c r="AN183" i="8" s="1"/>
  <c r="AM183" i="8" s="1"/>
  <c r="AL183" i="8" s="1"/>
  <c r="AT183" i="8"/>
  <c r="AT70" i="8"/>
  <c r="AS70" i="8"/>
  <c r="AR70" i="8" s="1"/>
  <c r="AQ70" i="8" s="1"/>
  <c r="AP70" i="8" s="1"/>
  <c r="AO70" i="8" s="1"/>
  <c r="AN70" i="8" s="1"/>
  <c r="AM70" i="8" s="1"/>
  <c r="AL70" i="8" s="1"/>
  <c r="BB40" i="8"/>
  <c r="BA40" i="8"/>
  <c r="AT95" i="8"/>
  <c r="AS95" i="8"/>
  <c r="AR95" i="8" s="1"/>
  <c r="AQ95" i="8" s="1"/>
  <c r="AP95" i="8" s="1"/>
  <c r="AO95" i="8" s="1"/>
  <c r="AN95" i="8" s="1"/>
  <c r="AM95" i="8" s="1"/>
  <c r="AL95" i="8" s="1"/>
  <c r="I146" i="8"/>
  <c r="V146" i="8"/>
  <c r="AC146" i="8"/>
  <c r="I183" i="8"/>
  <c r="AT155" i="8"/>
  <c r="AS155" i="8" s="1"/>
  <c r="AR155" i="8" s="1"/>
  <c r="AQ155" i="8" s="1"/>
  <c r="AP155" i="8" s="1"/>
  <c r="AO155" i="8" s="1"/>
  <c r="AN155" i="8" s="1"/>
  <c r="AM155" i="8" s="1"/>
  <c r="AL155" i="8" s="1"/>
  <c r="I185" i="8"/>
  <c r="V185" i="8"/>
  <c r="AC185" i="8"/>
  <c r="AT255" i="8"/>
  <c r="AS255" i="8" s="1"/>
  <c r="AR255" i="8" s="1"/>
  <c r="AQ255" i="8" s="1"/>
  <c r="AP255" i="8" s="1"/>
  <c r="AO255" i="8" s="1"/>
  <c r="AN255" i="8" s="1"/>
  <c r="AM255" i="8" s="1"/>
  <c r="AL255" i="8" s="1"/>
  <c r="AT61" i="8"/>
  <c r="AS61" i="8" s="1"/>
  <c r="AR61" i="8" s="1"/>
  <c r="AQ61" i="8" s="1"/>
  <c r="AP61" i="8" s="1"/>
  <c r="AO61" i="8" s="1"/>
  <c r="AN61" i="8" s="1"/>
  <c r="AM61" i="8" s="1"/>
  <c r="AL61" i="8" s="1"/>
  <c r="V153" i="8"/>
  <c r="AC153" i="8"/>
  <c r="I153" i="8"/>
  <c r="AT122" i="8"/>
  <c r="AS122" i="8" s="1"/>
  <c r="AR122" i="8" s="1"/>
  <c r="AQ122" i="8" s="1"/>
  <c r="AP122" i="8" s="1"/>
  <c r="AO122" i="8" s="1"/>
  <c r="AN122" i="8" s="1"/>
  <c r="AM122" i="8" s="1"/>
  <c r="AL122" i="8" s="1"/>
  <c r="I139" i="8"/>
  <c r="V139" i="8"/>
  <c r="AC139" i="8"/>
  <c r="AC158" i="8"/>
  <c r="I158" i="8"/>
  <c r="V158" i="8"/>
  <c r="AT195" i="8"/>
  <c r="AS195" i="8" s="1"/>
  <c r="AR195" i="8" s="1"/>
  <c r="AQ195" i="8" s="1"/>
  <c r="AP195" i="8" s="1"/>
  <c r="AO195" i="8" s="1"/>
  <c r="AN195" i="8" s="1"/>
  <c r="AM195" i="8" s="1"/>
  <c r="AL195" i="8" s="1"/>
  <c r="V46" i="8"/>
  <c r="AT165" i="8"/>
  <c r="AS165" i="8" s="1"/>
  <c r="AR165" i="8" s="1"/>
  <c r="AQ165" i="8" s="1"/>
  <c r="AP165" i="8" s="1"/>
  <c r="AO165" i="8" s="1"/>
  <c r="AN165" i="8" s="1"/>
  <c r="AM165" i="8" s="1"/>
  <c r="AL165" i="8" s="1"/>
  <c r="V190" i="8"/>
  <c r="AC190" i="8"/>
  <c r="I190" i="8"/>
  <c r="AT244" i="8"/>
  <c r="AS244" i="8" s="1"/>
  <c r="AR244" i="8" s="1"/>
  <c r="AQ244" i="8" s="1"/>
  <c r="AP244" i="8" s="1"/>
  <c r="AO244" i="8" s="1"/>
  <c r="AN244" i="8" s="1"/>
  <c r="AM244" i="8" s="1"/>
  <c r="AL244" i="8" s="1"/>
  <c r="AT264" i="8"/>
  <c r="AS264" i="8"/>
  <c r="AR264" i="8" s="1"/>
  <c r="AQ264" i="8" s="1"/>
  <c r="AP264" i="8" s="1"/>
  <c r="AO264" i="8" s="1"/>
  <c r="AN264" i="8" s="1"/>
  <c r="AM264" i="8" s="1"/>
  <c r="AL264" i="8" s="1"/>
  <c r="AT51" i="8"/>
  <c r="AS51" i="8" s="1"/>
  <c r="AR51" i="8" s="1"/>
  <c r="AQ51" i="8" s="1"/>
  <c r="AP51" i="8" s="1"/>
  <c r="AO51" i="8" s="1"/>
  <c r="AN51" i="8" s="1"/>
  <c r="AM51" i="8" s="1"/>
  <c r="AL51" i="8" s="1"/>
  <c r="AT96" i="8"/>
  <c r="AS96" i="8" s="1"/>
  <c r="AR96" i="8" s="1"/>
  <c r="AQ96" i="8" s="1"/>
  <c r="AP96" i="8" s="1"/>
  <c r="AO96" i="8" s="1"/>
  <c r="AN96" i="8" s="1"/>
  <c r="AM96" i="8" s="1"/>
  <c r="AL96" i="8" s="1"/>
  <c r="AT108" i="8"/>
  <c r="AS108" i="8" s="1"/>
  <c r="AR108" i="8" s="1"/>
  <c r="AQ108" i="8" s="1"/>
  <c r="AP108" i="8" s="1"/>
  <c r="AO108" i="8" s="1"/>
  <c r="AN108" i="8" s="1"/>
  <c r="AM108" i="8" s="1"/>
  <c r="AL108" i="8" s="1"/>
  <c r="I193" i="8"/>
  <c r="AC193" i="8"/>
  <c r="V193" i="8"/>
  <c r="AC89" i="8"/>
  <c r="I89" i="8"/>
  <c r="V89" i="8"/>
  <c r="I106" i="8"/>
  <c r="V106" i="8"/>
  <c r="AC106" i="8"/>
  <c r="AC128" i="8"/>
  <c r="I128" i="8"/>
  <c r="V128" i="8"/>
  <c r="AT224" i="8"/>
  <c r="AS224" i="8" s="1"/>
  <c r="AR224" i="8" s="1"/>
  <c r="AQ224" i="8" s="1"/>
  <c r="AP224" i="8" s="1"/>
  <c r="AO224" i="8" s="1"/>
  <c r="AN224" i="8" s="1"/>
  <c r="AM224" i="8" s="1"/>
  <c r="AL224" i="8" s="1"/>
  <c r="V58" i="8"/>
  <c r="AC58" i="8"/>
  <c r="J58" i="8"/>
  <c r="AT233" i="8"/>
  <c r="AS233" i="8" s="1"/>
  <c r="AR233" i="8" s="1"/>
  <c r="AQ233" i="8" s="1"/>
  <c r="AP233" i="8" s="1"/>
  <c r="AO233" i="8" s="1"/>
  <c r="AN233" i="8" s="1"/>
  <c r="AM233" i="8" s="1"/>
  <c r="AL233" i="8" s="1"/>
  <c r="I102" i="8"/>
  <c r="V102" i="8"/>
  <c r="AC102" i="8"/>
  <c r="AC143" i="8"/>
  <c r="I143" i="8"/>
  <c r="V143" i="8"/>
  <c r="AC157" i="8"/>
  <c r="I157" i="8"/>
  <c r="V157" i="8"/>
  <c r="I244" i="8"/>
  <c r="V177" i="8"/>
  <c r="AT230" i="8"/>
  <c r="AS230" i="8"/>
  <c r="AR230" i="8" s="1"/>
  <c r="AQ230" i="8" s="1"/>
  <c r="AP230" i="8" s="1"/>
  <c r="AO230" i="8" s="1"/>
  <c r="AN230" i="8" s="1"/>
  <c r="AM230" i="8" s="1"/>
  <c r="AL230" i="8" s="1"/>
  <c r="AT254" i="8"/>
  <c r="AS254" i="8" s="1"/>
  <c r="AR254" i="8" s="1"/>
  <c r="AQ254" i="8" s="1"/>
  <c r="AP254" i="8" s="1"/>
  <c r="AO254" i="8" s="1"/>
  <c r="AN254" i="8" s="1"/>
  <c r="AM254" i="8" s="1"/>
  <c r="AL254" i="8" s="1"/>
  <c r="AA329" i="8"/>
  <c r="AB329" i="8" s="1"/>
  <c r="AT341" i="8"/>
  <c r="AS341" i="8" s="1"/>
  <c r="AR341" i="8" s="1"/>
  <c r="AQ341" i="8" s="1"/>
  <c r="AP341" i="8" s="1"/>
  <c r="AO341" i="8" s="1"/>
  <c r="AN341" i="8" s="1"/>
  <c r="AM341" i="8" s="1"/>
  <c r="AL341" i="8" s="1"/>
  <c r="AT357" i="8"/>
  <c r="AS357" i="8" s="1"/>
  <c r="AR357" i="8" s="1"/>
  <c r="AQ357" i="8" s="1"/>
  <c r="AP357" i="8" s="1"/>
  <c r="AO357" i="8" s="1"/>
  <c r="AN357" i="8" s="1"/>
  <c r="AM357" i="8" s="1"/>
  <c r="AL357" i="8" s="1"/>
  <c r="AT373" i="8"/>
  <c r="AS373" i="8" s="1"/>
  <c r="AR373" i="8" s="1"/>
  <c r="AQ373" i="8" s="1"/>
  <c r="AP373" i="8" s="1"/>
  <c r="AO373" i="8" s="1"/>
  <c r="AN373" i="8" s="1"/>
  <c r="AM373" i="8" s="1"/>
  <c r="AL373" i="8" s="1"/>
  <c r="AT389" i="8"/>
  <c r="AS389" i="8" s="1"/>
  <c r="AR389" i="8" s="1"/>
  <c r="AQ389" i="8" s="1"/>
  <c r="AP389" i="8" s="1"/>
  <c r="AO389" i="8" s="1"/>
  <c r="AN389" i="8" s="1"/>
  <c r="AM389" i="8" s="1"/>
  <c r="AL389" i="8" s="1"/>
  <c r="AT405" i="8"/>
  <c r="AS405" i="8" s="1"/>
  <c r="AR405" i="8" s="1"/>
  <c r="AQ405" i="8" s="1"/>
  <c r="AP405" i="8" s="1"/>
  <c r="AO405" i="8" s="1"/>
  <c r="AN405" i="8" s="1"/>
  <c r="AM405" i="8" s="1"/>
  <c r="AL405" i="8" s="1"/>
  <c r="S359" i="8"/>
  <c r="U359" i="8" s="1"/>
  <c r="V359" i="8"/>
  <c r="K465" i="8"/>
  <c r="K270" i="8"/>
  <c r="AT328" i="8"/>
  <c r="AS328" i="8" s="1"/>
  <c r="AR328" i="8" s="1"/>
  <c r="AQ328" i="8" s="1"/>
  <c r="AP328" i="8" s="1"/>
  <c r="AO328" i="8" s="1"/>
  <c r="AN328" i="8" s="1"/>
  <c r="AM328" i="8" s="1"/>
  <c r="AL328" i="8" s="1"/>
  <c r="AA471" i="8"/>
  <c r="AT363" i="8"/>
  <c r="AS363" i="8" s="1"/>
  <c r="AR363" i="8" s="1"/>
  <c r="AQ363" i="8" s="1"/>
  <c r="AP363" i="8" s="1"/>
  <c r="AO363" i="8" s="1"/>
  <c r="AN363" i="8" s="1"/>
  <c r="AM363" i="8" s="1"/>
  <c r="AL363" i="8" s="1"/>
  <c r="K446" i="8"/>
  <c r="K478" i="8"/>
  <c r="K502" i="8"/>
  <c r="V209" i="8"/>
  <c r="AC245" i="8"/>
  <c r="AC279" i="8"/>
  <c r="K279" i="8"/>
  <c r="V279" i="8"/>
  <c r="AC287" i="8"/>
  <c r="K287" i="8"/>
  <c r="V287" i="8"/>
  <c r="K298" i="8"/>
  <c r="K207" i="8"/>
  <c r="V207" i="8"/>
  <c r="AC207" i="8"/>
  <c r="AT276" i="8"/>
  <c r="AS276" i="8" s="1"/>
  <c r="AR276" i="8" s="1"/>
  <c r="AQ276" i="8" s="1"/>
  <c r="AP276" i="8" s="1"/>
  <c r="AO276" i="8" s="1"/>
  <c r="AN276" i="8" s="1"/>
  <c r="AM276" i="8" s="1"/>
  <c r="AL276" i="8" s="1"/>
  <c r="K331" i="8"/>
  <c r="V331" i="8"/>
  <c r="AC331" i="8"/>
  <c r="AT429" i="8"/>
  <c r="AS429" i="8" s="1"/>
  <c r="AR429" i="8" s="1"/>
  <c r="AQ429" i="8" s="1"/>
  <c r="AP429" i="8" s="1"/>
  <c r="AO429" i="8" s="1"/>
  <c r="AN429" i="8" s="1"/>
  <c r="AM429" i="8" s="1"/>
  <c r="AL429" i="8" s="1"/>
  <c r="I210" i="8"/>
  <c r="AC210" i="8"/>
  <c r="V210" i="8"/>
  <c r="K265" i="8"/>
  <c r="AC265" i="8"/>
  <c r="V265" i="8"/>
  <c r="AC316" i="8"/>
  <c r="V316" i="8"/>
  <c r="K316" i="8"/>
  <c r="K452" i="8"/>
  <c r="AB452" i="8"/>
  <c r="K484" i="8"/>
  <c r="AB484" i="8"/>
  <c r="V404" i="8"/>
  <c r="K420" i="8"/>
  <c r="V420" i="8"/>
  <c r="AC420" i="8"/>
  <c r="K366" i="8"/>
  <c r="AC366" i="8"/>
  <c r="V366" i="8"/>
  <c r="AT370" i="8"/>
  <c r="AS370" i="8" s="1"/>
  <c r="AR370" i="8" s="1"/>
  <c r="AQ370" i="8" s="1"/>
  <c r="AP370" i="8" s="1"/>
  <c r="AO370" i="8" s="1"/>
  <c r="AN370" i="8" s="1"/>
  <c r="AM370" i="8" s="1"/>
  <c r="AL370" i="8" s="1"/>
  <c r="AT378" i="8"/>
  <c r="AS378" i="8" s="1"/>
  <c r="AR378" i="8" s="1"/>
  <c r="AQ378" i="8" s="1"/>
  <c r="AP378" i="8" s="1"/>
  <c r="AO378" i="8" s="1"/>
  <c r="AN378" i="8" s="1"/>
  <c r="AM378" i="8" s="1"/>
  <c r="AL378" i="8" s="1"/>
  <c r="V396" i="8"/>
  <c r="V430" i="8"/>
  <c r="AC430" i="8"/>
  <c r="K430" i="8"/>
  <c r="AC434" i="8"/>
  <c r="I191" i="6"/>
  <c r="V191" i="6"/>
  <c r="V333" i="8"/>
  <c r="AC360" i="8"/>
  <c r="AT411" i="8"/>
  <c r="AS411" i="8" s="1"/>
  <c r="AR411" i="8" s="1"/>
  <c r="AQ411" i="8" s="1"/>
  <c r="AP411" i="8" s="1"/>
  <c r="AO411" i="8" s="1"/>
  <c r="AN411" i="8" s="1"/>
  <c r="AM411" i="8" s="1"/>
  <c r="AL411" i="8" s="1"/>
  <c r="AC401" i="8"/>
  <c r="AC373" i="8"/>
  <c r="V275" i="6"/>
  <c r="I275" i="6"/>
  <c r="V346" i="6"/>
  <c r="K346" i="6"/>
  <c r="AC334" i="8"/>
  <c r="K334" i="8"/>
  <c r="V334" i="8"/>
  <c r="V369" i="8"/>
  <c r="V429" i="8"/>
  <c r="S281" i="6"/>
  <c r="U281" i="6" s="1"/>
  <c r="V281" i="6"/>
  <c r="AC349" i="8"/>
  <c r="AC400" i="8"/>
  <c r="K406" i="8"/>
  <c r="V406" i="8"/>
  <c r="AC406" i="8"/>
  <c r="V507" i="8"/>
  <c r="AC507" i="8"/>
  <c r="K507" i="8"/>
  <c r="V34" i="6"/>
  <c r="V284" i="6"/>
  <c r="K333" i="6"/>
  <c r="V333" i="6"/>
  <c r="V85" i="6"/>
  <c r="V145" i="6"/>
  <c r="S290" i="6"/>
  <c r="U290" i="6" s="1"/>
  <c r="K319" i="6"/>
  <c r="V319" i="6"/>
  <c r="V317" i="6"/>
  <c r="K317" i="6"/>
  <c r="S362" i="6"/>
  <c r="U362" i="6" s="1"/>
  <c r="K400" i="6"/>
  <c r="V400" i="6"/>
  <c r="V444" i="6"/>
  <c r="I203" i="6"/>
  <c r="V203" i="6"/>
  <c r="S365" i="6"/>
  <c r="U365" i="6" s="1"/>
  <c r="V452" i="6"/>
  <c r="V129" i="6"/>
  <c r="V283" i="6"/>
  <c r="I283" i="6"/>
  <c r="V373" i="6"/>
  <c r="V27" i="6"/>
  <c r="V75" i="6"/>
  <c r="V225" i="6"/>
  <c r="K263" i="6"/>
  <c r="V263" i="6"/>
  <c r="V25" i="6"/>
  <c r="I25" i="6"/>
  <c r="I125" i="6"/>
  <c r="V125" i="6"/>
  <c r="V161" i="6"/>
  <c r="V260" i="6"/>
  <c r="V306" i="6"/>
  <c r="K306" i="6"/>
  <c r="V348" i="6"/>
  <c r="I112" i="1"/>
  <c r="V97" i="6"/>
  <c r="S157" i="6"/>
  <c r="U157" i="6" s="1"/>
  <c r="K327" i="6"/>
  <c r="V327" i="6"/>
  <c r="P141" i="1"/>
  <c r="S141" i="1" s="1"/>
  <c r="U141" i="1" s="1"/>
  <c r="E32" i="5"/>
  <c r="F49" i="1"/>
  <c r="K352" i="1"/>
  <c r="K408" i="1"/>
  <c r="P376" i="1"/>
  <c r="V376" i="1" s="1"/>
  <c r="G175" i="3"/>
  <c r="P156" i="1"/>
  <c r="S156" i="1" s="1"/>
  <c r="U156" i="1" s="1"/>
  <c r="K242" i="1"/>
  <c r="I26" i="1"/>
  <c r="R40" i="1"/>
  <c r="P128" i="1"/>
  <c r="P384" i="1"/>
  <c r="S384" i="1" s="1"/>
  <c r="U384" i="1" s="1"/>
  <c r="G159" i="3"/>
  <c r="I89" i="1"/>
  <c r="G130" i="1"/>
  <c r="I130" i="1" s="1"/>
  <c r="P130" i="1"/>
  <c r="K404" i="1"/>
  <c r="I201" i="1"/>
  <c r="I241" i="11"/>
  <c r="K234" i="11"/>
  <c r="S144" i="11"/>
  <c r="I176" i="11"/>
  <c r="K253" i="11"/>
  <c r="K280" i="11"/>
  <c r="K312" i="11"/>
  <c r="V312" i="11"/>
  <c r="AC312" i="11"/>
  <c r="K321" i="11"/>
  <c r="I239" i="11"/>
  <c r="V255" i="11"/>
  <c r="AC255" i="11"/>
  <c r="K255" i="11"/>
  <c r="K224" i="11"/>
  <c r="K269" i="11"/>
  <c r="K301" i="11"/>
  <c r="K333" i="11"/>
  <c r="K267" i="11"/>
  <c r="I271" i="11"/>
  <c r="K331" i="11"/>
  <c r="K389" i="11"/>
  <c r="AC287" i="11"/>
  <c r="V287" i="11"/>
  <c r="K287" i="11"/>
  <c r="K299" i="11"/>
  <c r="K315" i="11"/>
  <c r="K295" i="11"/>
  <c r="AC295" i="11"/>
  <c r="V295" i="11"/>
  <c r="I259" i="11"/>
  <c r="K421" i="11"/>
  <c r="K438" i="11"/>
  <c r="K432" i="11"/>
  <c r="S480" i="11"/>
  <c r="I32" i="11"/>
  <c r="K454" i="11"/>
  <c r="K470" i="11"/>
  <c r="K486" i="11"/>
  <c r="U411" i="11"/>
  <c r="AF411" i="11"/>
  <c r="S22" i="11"/>
  <c r="V22" i="11"/>
  <c r="AC22" i="11"/>
  <c r="I26" i="11"/>
  <c r="I35" i="11"/>
  <c r="I86" i="11"/>
  <c r="AC39" i="11"/>
  <c r="I39" i="11"/>
  <c r="V39" i="11"/>
  <c r="AH27" i="9"/>
  <c r="AZ27" i="9"/>
  <c r="AX27" i="9"/>
  <c r="AZ29" i="9"/>
  <c r="AX29" i="9"/>
  <c r="AZ31" i="9"/>
  <c r="AX31" i="9"/>
  <c r="AZ39" i="9"/>
  <c r="AX39" i="9"/>
  <c r="AH41" i="9"/>
  <c r="AA41" i="9" s="1"/>
  <c r="AZ41" i="9"/>
  <c r="AX41" i="9"/>
  <c r="AZ17" i="9"/>
  <c r="AX17" i="9"/>
  <c r="AZ28" i="9"/>
  <c r="AX28" i="9"/>
  <c r="AZ30" i="9"/>
  <c r="AX30" i="9"/>
  <c r="AZ32" i="9"/>
  <c r="AX32" i="9"/>
  <c r="AZ42" i="9"/>
  <c r="AX42" i="9"/>
  <c r="AZ21" i="9"/>
  <c r="AX21" i="9"/>
  <c r="AZ33" i="9"/>
  <c r="AX33" i="9"/>
  <c r="AZ43" i="9"/>
  <c r="AX43" i="9"/>
  <c r="AZ44" i="9"/>
  <c r="AX44" i="9"/>
  <c r="AZ23" i="9"/>
  <c r="AX23" i="9"/>
  <c r="AZ35" i="9"/>
  <c r="AX35" i="9"/>
  <c r="AH45" i="9"/>
  <c r="AA45" i="9" s="1"/>
  <c r="AZ45" i="9"/>
  <c r="AX45" i="9"/>
  <c r="AZ18" i="9"/>
  <c r="AX18" i="9"/>
  <c r="AZ24" i="9"/>
  <c r="AX24" i="9"/>
  <c r="AZ36" i="9"/>
  <c r="AX36" i="9"/>
  <c r="AZ25" i="9"/>
  <c r="AX25" i="9"/>
  <c r="AZ37" i="9"/>
  <c r="AX37" i="9"/>
  <c r="AZ47" i="9"/>
  <c r="AX47" i="9"/>
  <c r="AZ48" i="9"/>
  <c r="AX48" i="9"/>
  <c r="AH49" i="9"/>
  <c r="AA49" i="9"/>
  <c r="AZ49" i="9"/>
  <c r="AX49" i="9"/>
  <c r="AZ14" i="9"/>
  <c r="AX14" i="9"/>
  <c r="AZ38" i="9"/>
  <c r="AX38" i="9"/>
  <c r="AZ40" i="9"/>
  <c r="AX40" i="9"/>
  <c r="AZ46" i="9"/>
  <c r="AX46" i="9"/>
  <c r="AZ50" i="9"/>
  <c r="AX50" i="9"/>
  <c r="AZ51" i="9"/>
  <c r="AX51" i="9"/>
  <c r="AZ52" i="9"/>
  <c r="AX52" i="9"/>
  <c r="AZ53" i="9"/>
  <c r="AX53" i="9"/>
  <c r="AZ54" i="9"/>
  <c r="AX54" i="9"/>
  <c r="AZ55" i="9"/>
  <c r="AX55" i="9"/>
  <c r="AZ56" i="9"/>
  <c r="AX56" i="9"/>
  <c r="AZ58" i="9"/>
  <c r="AX58" i="9"/>
  <c r="AZ61" i="9"/>
  <c r="AX61" i="9"/>
  <c r="AH156" i="9"/>
  <c r="AA156" i="9" s="1"/>
  <c r="AH58" i="9"/>
  <c r="AH81" i="9"/>
  <c r="AH89" i="9"/>
  <c r="AA89" i="9"/>
  <c r="AE89" i="9" s="1"/>
  <c r="AH119" i="9"/>
  <c r="AA119" i="9"/>
  <c r="AZ59" i="9"/>
  <c r="AX59" i="9"/>
  <c r="AH67" i="9"/>
  <c r="AA67" i="9" s="1"/>
  <c r="AZ62" i="9"/>
  <c r="AX62" i="9"/>
  <c r="AH122" i="9"/>
  <c r="AA122" i="9" s="1"/>
  <c r="AH165" i="9"/>
  <c r="AA165" i="9"/>
  <c r="AH141" i="9"/>
  <c r="AA141" i="9" s="1"/>
  <c r="AH157" i="9"/>
  <c r="AH153" i="9"/>
  <c r="AA153" i="9"/>
  <c r="AH166" i="9"/>
  <c r="AA166" i="9" s="1"/>
  <c r="AB166" i="9" s="1"/>
  <c r="AH168" i="9"/>
  <c r="AA168" i="9" s="1"/>
  <c r="AH189" i="9"/>
  <c r="AH270" i="9"/>
  <c r="AA270" i="9" s="1"/>
  <c r="AH190" i="9"/>
  <c r="AA190" i="9" s="1"/>
  <c r="AH209" i="9"/>
  <c r="AA209" i="9"/>
  <c r="AH213" i="9"/>
  <c r="AA213" i="9"/>
  <c r="AH182" i="9"/>
  <c r="AA182" i="9" s="1"/>
  <c r="AB182" i="9" s="1"/>
  <c r="AH205" i="9"/>
  <c r="AA205" i="9"/>
  <c r="AB205" i="9" s="1"/>
  <c r="AH230" i="9"/>
  <c r="AA230" i="9" s="1"/>
  <c r="AB230" i="9" s="1"/>
  <c r="AH161" i="9"/>
  <c r="AA161" i="9" s="1"/>
  <c r="AH227" i="9"/>
  <c r="AA227" i="9"/>
  <c r="AH237" i="9"/>
  <c r="AA237" i="9" s="1"/>
  <c r="AH259" i="9"/>
  <c r="AH269" i="9"/>
  <c r="AA269" i="9" s="1"/>
  <c r="AH256" i="9"/>
  <c r="AA256" i="9"/>
  <c r="AH303" i="9"/>
  <c r="AA303" i="9" s="1"/>
  <c r="AB303" i="9" s="1"/>
  <c r="AH325" i="9"/>
  <c r="AA325" i="9"/>
  <c r="AH313" i="9"/>
  <c r="AA313" i="9" s="1"/>
  <c r="AH323" i="9"/>
  <c r="AA323" i="9" s="1"/>
  <c r="AH381" i="9"/>
  <c r="AA381" i="9"/>
  <c r="AH432" i="9"/>
  <c r="AA432" i="9"/>
  <c r="AH444" i="9"/>
  <c r="AA444" i="9"/>
  <c r="AH448" i="9"/>
  <c r="AA448" i="9"/>
  <c r="AH452" i="9"/>
  <c r="AA452" i="9"/>
  <c r="AH456" i="9"/>
  <c r="AA456" i="9" s="1"/>
  <c r="AH373" i="9"/>
  <c r="AA373" i="9" s="1"/>
  <c r="AH389" i="9"/>
  <c r="AA389" i="9"/>
  <c r="AH405" i="9"/>
  <c r="AA405" i="9" s="1"/>
  <c r="S33" i="9"/>
  <c r="U33" i="9" s="1"/>
  <c r="S29" i="9"/>
  <c r="AC29" i="9"/>
  <c r="BK8" i="9"/>
  <c r="BJ8" i="9"/>
  <c r="BI8" i="9"/>
  <c r="BH8" i="9"/>
  <c r="BG8" i="9"/>
  <c r="BF8" i="9"/>
  <c r="BE8" i="9"/>
  <c r="BD8" i="9"/>
  <c r="BC8" i="9"/>
  <c r="BJ26" i="9"/>
  <c r="BI26" i="9"/>
  <c r="BH26" i="9"/>
  <c r="BG26" i="9"/>
  <c r="BF26" i="9"/>
  <c r="BE26" i="9"/>
  <c r="BD26" i="9"/>
  <c r="BC26" i="9"/>
  <c r="BK26" i="9"/>
  <c r="BJ19" i="9"/>
  <c r="BI19" i="9"/>
  <c r="BH19" i="9"/>
  <c r="BG19" i="9"/>
  <c r="BF19" i="9"/>
  <c r="BE19" i="9"/>
  <c r="BD19" i="9"/>
  <c r="BC19" i="9"/>
  <c r="BK19" i="9"/>
  <c r="AT21" i="9"/>
  <c r="AS21" i="9" s="1"/>
  <c r="AR21" i="9" s="1"/>
  <c r="AQ21" i="9" s="1"/>
  <c r="AP21" i="9" s="1"/>
  <c r="AO21" i="9"/>
  <c r="AN21" i="9" s="1"/>
  <c r="AM21" i="9" s="1"/>
  <c r="AL21" i="9" s="1"/>
  <c r="S40" i="9"/>
  <c r="AC40" i="9"/>
  <c r="AT76" i="9"/>
  <c r="AS76" i="9" s="1"/>
  <c r="AR76" i="9" s="1"/>
  <c r="AQ76" i="9" s="1"/>
  <c r="AP76" i="9" s="1"/>
  <c r="AO76" i="9" s="1"/>
  <c r="AN76" i="9" s="1"/>
  <c r="AM76" i="9" s="1"/>
  <c r="AL76" i="9" s="1"/>
  <c r="AT32" i="9"/>
  <c r="AS32" i="9"/>
  <c r="AR32" i="9" s="1"/>
  <c r="AQ32" i="9" s="1"/>
  <c r="AP32" i="9" s="1"/>
  <c r="AO32" i="9" s="1"/>
  <c r="AN32" i="9" s="1"/>
  <c r="AM32" i="9" s="1"/>
  <c r="AL32" i="9" s="1"/>
  <c r="AT54" i="9"/>
  <c r="AS54" i="9" s="1"/>
  <c r="AR54" i="9" s="1"/>
  <c r="AQ54" i="9" s="1"/>
  <c r="AP54" i="9" s="1"/>
  <c r="AO54" i="9" s="1"/>
  <c r="AN54" i="9" s="1"/>
  <c r="AM54" i="9" s="1"/>
  <c r="AL54" i="9"/>
  <c r="J61" i="9"/>
  <c r="AC61" i="9"/>
  <c r="V61" i="9"/>
  <c r="AC97" i="9"/>
  <c r="I97" i="9"/>
  <c r="V97" i="9"/>
  <c r="AT47" i="9"/>
  <c r="AS47" i="9"/>
  <c r="AR47" i="9" s="1"/>
  <c r="AQ47" i="9" s="1"/>
  <c r="AP47" i="9" s="1"/>
  <c r="AO47" i="9" s="1"/>
  <c r="AN47" i="9" s="1"/>
  <c r="AM47" i="9" s="1"/>
  <c r="AL47" i="9" s="1"/>
  <c r="AT115" i="9"/>
  <c r="AS115" i="9" s="1"/>
  <c r="AR115" i="9" s="1"/>
  <c r="AQ115" i="9" s="1"/>
  <c r="AP115" i="9" s="1"/>
  <c r="AO115" i="9" s="1"/>
  <c r="AN115" i="9" s="1"/>
  <c r="AM115" i="9" s="1"/>
  <c r="AL115" i="9" s="1"/>
  <c r="S67" i="9"/>
  <c r="U67" i="9" s="1"/>
  <c r="I30" i="9"/>
  <c r="V30" i="9"/>
  <c r="AC30" i="9"/>
  <c r="I101" i="9"/>
  <c r="V101" i="9"/>
  <c r="AC101" i="9"/>
  <c r="AT125" i="9"/>
  <c r="AS125" i="9" s="1"/>
  <c r="AR125" i="9" s="1"/>
  <c r="AQ125" i="9" s="1"/>
  <c r="AP125" i="9" s="1"/>
  <c r="AO125" i="9" s="1"/>
  <c r="AN125" i="9" s="1"/>
  <c r="AM125" i="9" s="1"/>
  <c r="AL125" i="9" s="1"/>
  <c r="AT92" i="9"/>
  <c r="AS92" i="9" s="1"/>
  <c r="AR92" i="9" s="1"/>
  <c r="AQ92" i="9" s="1"/>
  <c r="AP92" i="9" s="1"/>
  <c r="AO92" i="9" s="1"/>
  <c r="AN92" i="9" s="1"/>
  <c r="AM92" i="9" s="1"/>
  <c r="AL92" i="9" s="1"/>
  <c r="AT133" i="9"/>
  <c r="AS133" i="9"/>
  <c r="AR133" i="9"/>
  <c r="AQ133" i="9"/>
  <c r="AP133" i="9" s="1"/>
  <c r="AO133" i="9" s="1"/>
  <c r="AN133" i="9" s="1"/>
  <c r="AM133" i="9" s="1"/>
  <c r="AL133" i="9" s="1"/>
  <c r="AA157" i="9"/>
  <c r="AC108" i="9"/>
  <c r="I108" i="9"/>
  <c r="V108" i="9"/>
  <c r="AT88" i="9"/>
  <c r="AS88" i="9" s="1"/>
  <c r="AR88" i="9" s="1"/>
  <c r="AQ88" i="9" s="1"/>
  <c r="AP88" i="9" s="1"/>
  <c r="AO88" i="9" s="1"/>
  <c r="AN88" i="9" s="1"/>
  <c r="AM88" i="9" s="1"/>
  <c r="AL88" i="9" s="1"/>
  <c r="S106" i="9"/>
  <c r="AR129" i="9"/>
  <c r="AQ129" i="9" s="1"/>
  <c r="AP129" i="9" s="1"/>
  <c r="AO129" i="9" s="1"/>
  <c r="AN129" i="9" s="1"/>
  <c r="AM129" i="9" s="1"/>
  <c r="AL129" i="9" s="1"/>
  <c r="AT129" i="9"/>
  <c r="AS129" i="9" s="1"/>
  <c r="V166" i="9"/>
  <c r="AC166" i="9"/>
  <c r="K166" i="9"/>
  <c r="S86" i="9"/>
  <c r="U86" i="9" s="1"/>
  <c r="I102" i="9"/>
  <c r="AC102" i="9"/>
  <c r="I140" i="9"/>
  <c r="AR199" i="9"/>
  <c r="AQ199" i="9" s="1"/>
  <c r="AP199" i="9" s="1"/>
  <c r="AO199" i="9" s="1"/>
  <c r="AN199" i="9" s="1"/>
  <c r="AM199" i="9" s="1"/>
  <c r="AL199" i="9" s="1"/>
  <c r="AT199" i="9"/>
  <c r="AS199" i="9" s="1"/>
  <c r="V50" i="9"/>
  <c r="AC68" i="9"/>
  <c r="S84" i="9"/>
  <c r="U84" i="9" s="1"/>
  <c r="AT98" i="9"/>
  <c r="AS98" i="9" s="1"/>
  <c r="AR98" i="9" s="1"/>
  <c r="AQ98" i="9" s="1"/>
  <c r="AP98" i="9" s="1"/>
  <c r="AO98" i="9" s="1"/>
  <c r="AN98" i="9" s="1"/>
  <c r="AM98" i="9" s="1"/>
  <c r="AL98" i="9" s="1"/>
  <c r="I182" i="9"/>
  <c r="V107" i="9"/>
  <c r="AS116" i="9"/>
  <c r="AR116" i="9" s="1"/>
  <c r="AQ116" i="9" s="1"/>
  <c r="AP116" i="9" s="1"/>
  <c r="AO116" i="9" s="1"/>
  <c r="AN116" i="9" s="1"/>
  <c r="AM116" i="9" s="1"/>
  <c r="AL116" i="9" s="1"/>
  <c r="AT116" i="9"/>
  <c r="AL112" i="9"/>
  <c r="AT112" i="9"/>
  <c r="AS112" i="9" s="1"/>
  <c r="AR112" i="9" s="1"/>
  <c r="AQ112" i="9" s="1"/>
  <c r="AP112" i="9" s="1"/>
  <c r="AO112" i="9" s="1"/>
  <c r="AN112" i="9" s="1"/>
  <c r="AM112" i="9" s="1"/>
  <c r="I138" i="9"/>
  <c r="AT154" i="9"/>
  <c r="AS154" i="9" s="1"/>
  <c r="AR154" i="9" s="1"/>
  <c r="AQ154" i="9" s="1"/>
  <c r="AP154" i="9" s="1"/>
  <c r="AO154" i="9"/>
  <c r="AN154" i="9" s="1"/>
  <c r="AM154" i="9" s="1"/>
  <c r="AL154" i="9" s="1"/>
  <c r="AT163" i="9"/>
  <c r="AS163" i="9" s="1"/>
  <c r="AR163" i="9" s="1"/>
  <c r="AQ163" i="9" s="1"/>
  <c r="AP163" i="9" s="1"/>
  <c r="AO163" i="9" s="1"/>
  <c r="AN163" i="9" s="1"/>
  <c r="AM163" i="9" s="1"/>
  <c r="AL163" i="9" s="1"/>
  <c r="I194" i="9"/>
  <c r="AT234" i="9"/>
  <c r="AS234" i="9"/>
  <c r="AR234" i="9"/>
  <c r="AQ234" i="9" s="1"/>
  <c r="AP234" i="9" s="1"/>
  <c r="AO234" i="9" s="1"/>
  <c r="AN234" i="9" s="1"/>
  <c r="AM234" i="9" s="1"/>
  <c r="AL234" i="9" s="1"/>
  <c r="AT160" i="9"/>
  <c r="AS160" i="9" s="1"/>
  <c r="AR160" i="9" s="1"/>
  <c r="AQ160" i="9" s="1"/>
  <c r="AP160" i="9" s="1"/>
  <c r="AO160" i="9" s="1"/>
  <c r="AN160" i="9" s="1"/>
  <c r="AM160" i="9" s="1"/>
  <c r="AL160" i="9" s="1"/>
  <c r="AT242" i="9"/>
  <c r="AS242" i="9" s="1"/>
  <c r="AR242" i="9" s="1"/>
  <c r="AQ242" i="9" s="1"/>
  <c r="AP242" i="9" s="1"/>
  <c r="AO242" i="9" s="1"/>
  <c r="AN242" i="9" s="1"/>
  <c r="AM242" i="9" s="1"/>
  <c r="AL242" i="9" s="1"/>
  <c r="AT215" i="9"/>
  <c r="AS215" i="9"/>
  <c r="AR215" i="9" s="1"/>
  <c r="AQ215" i="9" s="1"/>
  <c r="AP215" i="9" s="1"/>
  <c r="AO215" i="9" s="1"/>
  <c r="AN215" i="9" s="1"/>
  <c r="AM215" i="9" s="1"/>
  <c r="AL215" i="9" s="1"/>
  <c r="AN223" i="9"/>
  <c r="AM223" i="9" s="1"/>
  <c r="AL223" i="9" s="1"/>
  <c r="AT223" i="9"/>
  <c r="AS223" i="9" s="1"/>
  <c r="AR223" i="9" s="1"/>
  <c r="AQ223" i="9" s="1"/>
  <c r="AP223" i="9" s="1"/>
  <c r="AO223" i="9" s="1"/>
  <c r="AT262" i="9"/>
  <c r="AS262" i="9" s="1"/>
  <c r="AR262" i="9" s="1"/>
  <c r="AQ262" i="9" s="1"/>
  <c r="AP262" i="9"/>
  <c r="AO262" i="9" s="1"/>
  <c r="AN262" i="9" s="1"/>
  <c r="AM262" i="9" s="1"/>
  <c r="AL262" i="9" s="1"/>
  <c r="AK262" i="9" s="1"/>
  <c r="AP173" i="9"/>
  <c r="AO173" i="9" s="1"/>
  <c r="AN173" i="9" s="1"/>
  <c r="AM173" i="9" s="1"/>
  <c r="AL173" i="9" s="1"/>
  <c r="AJ173" i="9" s="1"/>
  <c r="AH173" i="9" s="1"/>
  <c r="AA173" i="9" s="1"/>
  <c r="AT173" i="9"/>
  <c r="AS173" i="9" s="1"/>
  <c r="AR173" i="9" s="1"/>
  <c r="AQ173" i="9" s="1"/>
  <c r="K286" i="9"/>
  <c r="K303" i="9"/>
  <c r="AC279" i="9"/>
  <c r="AT167" i="9"/>
  <c r="AS167" i="9"/>
  <c r="AR167" i="9"/>
  <c r="AQ167" i="9" s="1"/>
  <c r="AP167" i="9" s="1"/>
  <c r="AO167" i="9" s="1"/>
  <c r="AN167" i="9" s="1"/>
  <c r="AM167" i="9" s="1"/>
  <c r="AL167" i="9" s="1"/>
  <c r="AJ167" i="9" s="1"/>
  <c r="S202" i="9"/>
  <c r="U202" i="9" s="1"/>
  <c r="AC176" i="9"/>
  <c r="AP200" i="9"/>
  <c r="AO200" i="9" s="1"/>
  <c r="AN200" i="9" s="1"/>
  <c r="AM200" i="9" s="1"/>
  <c r="AL200" i="9" s="1"/>
  <c r="AT200" i="9"/>
  <c r="AS200" i="9" s="1"/>
  <c r="AR200" i="9" s="1"/>
  <c r="AQ200" i="9" s="1"/>
  <c r="AT148" i="9"/>
  <c r="AS148" i="9"/>
  <c r="AR148" i="9" s="1"/>
  <c r="AQ148" i="9" s="1"/>
  <c r="AP148" i="9" s="1"/>
  <c r="AO148" i="9" s="1"/>
  <c r="AN148" i="9" s="1"/>
  <c r="AM148" i="9" s="1"/>
  <c r="AL148" i="9" s="1"/>
  <c r="AT268" i="9"/>
  <c r="AS268" i="9" s="1"/>
  <c r="AR268" i="9" s="1"/>
  <c r="AQ268" i="9" s="1"/>
  <c r="AP268" i="9" s="1"/>
  <c r="AO268" i="9" s="1"/>
  <c r="AN268" i="9" s="1"/>
  <c r="AM268" i="9"/>
  <c r="AL268" i="9" s="1"/>
  <c r="AI268" i="9" s="1"/>
  <c r="AT335" i="9"/>
  <c r="AS335" i="9"/>
  <c r="AR335" i="9" s="1"/>
  <c r="AQ335" i="9" s="1"/>
  <c r="AP335" i="9" s="1"/>
  <c r="AO335" i="9" s="1"/>
  <c r="AN335" i="9" s="1"/>
  <c r="AM335" i="9" s="1"/>
  <c r="AL335" i="9" s="1"/>
  <c r="AT357" i="9"/>
  <c r="AS357" i="9" s="1"/>
  <c r="AR357" i="9" s="1"/>
  <c r="AQ357" i="9" s="1"/>
  <c r="AP357" i="9" s="1"/>
  <c r="AO357" i="9" s="1"/>
  <c r="AN357" i="9" s="1"/>
  <c r="AM357" i="9" s="1"/>
  <c r="AL357" i="9" s="1"/>
  <c r="AO402" i="9"/>
  <c r="AN402" i="9" s="1"/>
  <c r="AM402" i="9" s="1"/>
  <c r="AL402" i="9" s="1"/>
  <c r="AT402" i="9"/>
  <c r="AS402" i="9" s="1"/>
  <c r="AR402" i="9" s="1"/>
  <c r="AQ402" i="9" s="1"/>
  <c r="AP402" i="9" s="1"/>
  <c r="S266" i="9"/>
  <c r="U266" i="9" s="1"/>
  <c r="AT358" i="9"/>
  <c r="AS358" i="9" s="1"/>
  <c r="AR358" i="9" s="1"/>
  <c r="AQ358" i="9" s="1"/>
  <c r="AP358" i="9" s="1"/>
  <c r="AO358" i="9" s="1"/>
  <c r="AN358" i="9" s="1"/>
  <c r="AM358" i="9" s="1"/>
  <c r="AL358" i="9" s="1"/>
  <c r="K310" i="9"/>
  <c r="V310" i="9"/>
  <c r="AC310" i="9"/>
  <c r="V341" i="9"/>
  <c r="AC341" i="9"/>
  <c r="K341" i="9"/>
  <c r="AB432" i="9"/>
  <c r="K432" i="9"/>
  <c r="AB448" i="9"/>
  <c r="K448" i="9"/>
  <c r="AC329" i="9"/>
  <c r="K329" i="9"/>
  <c r="V329" i="9"/>
  <c r="AT376" i="9"/>
  <c r="AS376" i="9"/>
  <c r="AR376" i="9" s="1"/>
  <c r="AQ376" i="9" s="1"/>
  <c r="AP376" i="9" s="1"/>
  <c r="AO376" i="9"/>
  <c r="AN376" i="9" s="1"/>
  <c r="AM376" i="9" s="1"/>
  <c r="AL376" i="9" s="1"/>
  <c r="AC339" i="9"/>
  <c r="K339" i="9"/>
  <c r="V339" i="9"/>
  <c r="AT395" i="9"/>
  <c r="AS395" i="9" s="1"/>
  <c r="AR395" i="9" s="1"/>
  <c r="AQ395" i="9" s="1"/>
  <c r="AP395" i="9" s="1"/>
  <c r="AO395" i="9" s="1"/>
  <c r="AN395" i="9" s="1"/>
  <c r="AM395" i="9" s="1"/>
  <c r="AL395" i="9" s="1"/>
  <c r="V251" i="9"/>
  <c r="AO301" i="9"/>
  <c r="AN301" i="9" s="1"/>
  <c r="AM301" i="9" s="1"/>
  <c r="AL301" i="9" s="1"/>
  <c r="AT301" i="9"/>
  <c r="AS301" i="9" s="1"/>
  <c r="AR301" i="9" s="1"/>
  <c r="AQ301" i="9" s="1"/>
  <c r="AP301" i="9" s="1"/>
  <c r="AT342" i="9"/>
  <c r="AS342" i="9" s="1"/>
  <c r="AR342" i="9" s="1"/>
  <c r="AQ342" i="9"/>
  <c r="AP342" i="9" s="1"/>
  <c r="AO342" i="9" s="1"/>
  <c r="AN342" i="9" s="1"/>
  <c r="AM342" i="9" s="1"/>
  <c r="AL342" i="9" s="1"/>
  <c r="S443" i="9"/>
  <c r="U443" i="9" s="1"/>
  <c r="S371" i="9"/>
  <c r="U371" i="9" s="1"/>
  <c r="K414" i="9"/>
  <c r="V352" i="9"/>
  <c r="K399" i="9"/>
  <c r="AT407" i="9"/>
  <c r="AS407" i="9" s="1"/>
  <c r="AR407" i="9" s="1"/>
  <c r="AQ407" i="9" s="1"/>
  <c r="AP407" i="9" s="1"/>
  <c r="AO407" i="9" s="1"/>
  <c r="AN407" i="9" s="1"/>
  <c r="AM407" i="9" s="1"/>
  <c r="AL407" i="9" s="1"/>
  <c r="AT377" i="9"/>
  <c r="AS377" i="9" s="1"/>
  <c r="AR377" i="9" s="1"/>
  <c r="AQ377" i="9" s="1"/>
  <c r="AP377" i="9"/>
  <c r="AO377" i="9" s="1"/>
  <c r="AN377" i="9" s="1"/>
  <c r="AM377" i="9" s="1"/>
  <c r="AL377" i="9" s="1"/>
  <c r="V395" i="9"/>
  <c r="V348" i="9"/>
  <c r="V385" i="9"/>
  <c r="S162" i="8"/>
  <c r="U162" i="8" s="1"/>
  <c r="BK6" i="8"/>
  <c r="BJ6" i="8"/>
  <c r="BI6" i="8"/>
  <c r="BH6" i="8"/>
  <c r="BG6" i="8"/>
  <c r="BF6" i="8"/>
  <c r="BE6" i="8"/>
  <c r="BD6" i="8"/>
  <c r="BC6" i="8"/>
  <c r="BK9" i="8"/>
  <c r="BJ9" i="8"/>
  <c r="BI9" i="8"/>
  <c r="BH9" i="8"/>
  <c r="BG9" i="8"/>
  <c r="BF9" i="8"/>
  <c r="BE9" i="8"/>
  <c r="BD9" i="8"/>
  <c r="BC9" i="8"/>
  <c r="AT21" i="8"/>
  <c r="AS21" i="8" s="1"/>
  <c r="AR21" i="8" s="1"/>
  <c r="AQ21" i="8" s="1"/>
  <c r="AP21" i="8" s="1"/>
  <c r="AO21" i="8" s="1"/>
  <c r="AN21" i="8" s="1"/>
  <c r="AM21" i="8" s="1"/>
  <c r="AL21" i="8" s="1"/>
  <c r="AT29" i="8"/>
  <c r="AS29" i="8"/>
  <c r="AR29" i="8" s="1"/>
  <c r="AQ29" i="8" s="1"/>
  <c r="AP29" i="8" s="1"/>
  <c r="AO29" i="8" s="1"/>
  <c r="AN29" i="8" s="1"/>
  <c r="AM29" i="8" s="1"/>
  <c r="AL29" i="8" s="1"/>
  <c r="AC107" i="8"/>
  <c r="I107" i="8"/>
  <c r="V107" i="8"/>
  <c r="AT91" i="8"/>
  <c r="AS91" i="8" s="1"/>
  <c r="AR91" i="8" s="1"/>
  <c r="AQ91" i="8" s="1"/>
  <c r="AP91" i="8" s="1"/>
  <c r="AO91" i="8" s="1"/>
  <c r="AN91" i="8" s="1"/>
  <c r="AM91" i="8" s="1"/>
  <c r="AL91" i="8" s="1"/>
  <c r="AT152" i="8"/>
  <c r="AS152" i="8" s="1"/>
  <c r="AR152" i="8" s="1"/>
  <c r="AQ152" i="8" s="1"/>
  <c r="AP152" i="8" s="1"/>
  <c r="AO152" i="8" s="1"/>
  <c r="AN152" i="8" s="1"/>
  <c r="AM152" i="8" s="1"/>
  <c r="AL152" i="8" s="1"/>
  <c r="AC38" i="8"/>
  <c r="AT33" i="8"/>
  <c r="AS33" i="8" s="1"/>
  <c r="AR33" i="8" s="1"/>
  <c r="AQ33" i="8" s="1"/>
  <c r="AP33" i="8" s="1"/>
  <c r="AO33" i="8" s="1"/>
  <c r="AN33" i="8" s="1"/>
  <c r="AM33" i="8" s="1"/>
  <c r="AL33" i="8" s="1"/>
  <c r="V62" i="8"/>
  <c r="AC62" i="8"/>
  <c r="J62" i="8"/>
  <c r="AT154" i="8"/>
  <c r="AS154" i="8"/>
  <c r="AR154" i="8" s="1"/>
  <c r="AQ154" i="8" s="1"/>
  <c r="AP154" i="8" s="1"/>
  <c r="AO154" i="8" s="1"/>
  <c r="AN154" i="8" s="1"/>
  <c r="AM154" i="8" s="1"/>
  <c r="AL154" i="8" s="1"/>
  <c r="V23" i="8"/>
  <c r="AC23" i="8"/>
  <c r="I23" i="8"/>
  <c r="AT45" i="8"/>
  <c r="AS45" i="8"/>
  <c r="AR45" i="8" s="1"/>
  <c r="AQ45" i="8" s="1"/>
  <c r="AP45" i="8" s="1"/>
  <c r="AO45" i="8" s="1"/>
  <c r="AN45" i="8" s="1"/>
  <c r="AM45" i="8" s="1"/>
  <c r="AL45" i="8" s="1"/>
  <c r="AT103" i="8"/>
  <c r="AS103" i="8" s="1"/>
  <c r="AR103" i="8" s="1"/>
  <c r="AQ103" i="8" s="1"/>
  <c r="AP103" i="8" s="1"/>
  <c r="AO103" i="8" s="1"/>
  <c r="AN103" i="8" s="1"/>
  <c r="AM103" i="8" s="1"/>
  <c r="AL103" i="8" s="1"/>
  <c r="V73" i="8"/>
  <c r="AC73" i="8"/>
  <c r="J73" i="8"/>
  <c r="I85" i="8"/>
  <c r="V85" i="8"/>
  <c r="AC85" i="8"/>
  <c r="S185" i="8"/>
  <c r="AT221" i="8"/>
  <c r="AS221" i="8" s="1"/>
  <c r="AR221" i="8" s="1"/>
  <c r="AQ221" i="8" s="1"/>
  <c r="AP221" i="8" s="1"/>
  <c r="AO221" i="8" s="1"/>
  <c r="AN221" i="8" s="1"/>
  <c r="AM221" i="8" s="1"/>
  <c r="AL221" i="8" s="1"/>
  <c r="J61" i="8"/>
  <c r="V61" i="8"/>
  <c r="AC61" i="8"/>
  <c r="V112" i="8"/>
  <c r="AC112" i="8"/>
  <c r="I112" i="8"/>
  <c r="AT153" i="8"/>
  <c r="AS153" i="8" s="1"/>
  <c r="AR153" i="8" s="1"/>
  <c r="AQ153" i="8" s="1"/>
  <c r="AP153" i="8" s="1"/>
  <c r="AO153" i="8" s="1"/>
  <c r="AN153" i="8" s="1"/>
  <c r="AM153" i="8" s="1"/>
  <c r="AL153" i="8" s="1"/>
  <c r="AC98" i="8"/>
  <c r="I98" i="8"/>
  <c r="V98" i="8"/>
  <c r="S139" i="8"/>
  <c r="U139" i="8" s="1"/>
  <c r="AT158" i="8"/>
  <c r="AS158" i="8" s="1"/>
  <c r="AR158" i="8" s="1"/>
  <c r="AQ158" i="8" s="1"/>
  <c r="AP158" i="8" s="1"/>
  <c r="AO158" i="8" s="1"/>
  <c r="AN158" i="8" s="1"/>
  <c r="AM158" i="8" s="1"/>
  <c r="AL158" i="8" s="1"/>
  <c r="AC46" i="8"/>
  <c r="I86" i="8"/>
  <c r="V86" i="8"/>
  <c r="AC86" i="8"/>
  <c r="AT190" i="8"/>
  <c r="AS190" i="8"/>
  <c r="AR190" i="8" s="1"/>
  <c r="AQ190" i="8" s="1"/>
  <c r="AP190" i="8" s="1"/>
  <c r="AO190" i="8" s="1"/>
  <c r="AN190" i="8" s="1"/>
  <c r="AM190" i="8" s="1"/>
  <c r="AL190" i="8" s="1"/>
  <c r="V76" i="8"/>
  <c r="AC135" i="8"/>
  <c r="I135" i="8"/>
  <c r="V135" i="8"/>
  <c r="AC149" i="8"/>
  <c r="I149" i="8"/>
  <c r="V149" i="8"/>
  <c r="AT180" i="8"/>
  <c r="AS180" i="8" s="1"/>
  <c r="AR180" i="8" s="1"/>
  <c r="AQ180" i="8" s="1"/>
  <c r="AP180" i="8" s="1"/>
  <c r="AO180" i="8" s="1"/>
  <c r="AN180" i="8" s="1"/>
  <c r="AM180" i="8" s="1"/>
  <c r="AL180" i="8" s="1"/>
  <c r="S193" i="8"/>
  <c r="U193" i="8" s="1"/>
  <c r="AT253" i="8"/>
  <c r="AS253" i="8"/>
  <c r="AR253" i="8" s="1"/>
  <c r="AQ253" i="8" s="1"/>
  <c r="AP253" i="8" s="1"/>
  <c r="AO253" i="8" s="1"/>
  <c r="AN253" i="8" s="1"/>
  <c r="AM253" i="8" s="1"/>
  <c r="AL253" i="8" s="1"/>
  <c r="AK253" i="8" s="1"/>
  <c r="V53" i="8"/>
  <c r="V79" i="8"/>
  <c r="AC79" i="8"/>
  <c r="I79" i="8"/>
  <c r="AT89" i="8"/>
  <c r="AS89" i="8"/>
  <c r="AR89" i="8" s="1"/>
  <c r="AQ89" i="8" s="1"/>
  <c r="AP89" i="8" s="1"/>
  <c r="AO89" i="8" s="1"/>
  <c r="AN89" i="8" s="1"/>
  <c r="AM89" i="8" s="1"/>
  <c r="AL89" i="8" s="1"/>
  <c r="AT128" i="8"/>
  <c r="AS128" i="8" s="1"/>
  <c r="AR128" i="8" s="1"/>
  <c r="AQ128" i="8" s="1"/>
  <c r="AP128" i="8" s="1"/>
  <c r="AO128" i="8" s="1"/>
  <c r="AN128" i="8" s="1"/>
  <c r="AM128" i="8" s="1"/>
  <c r="AL128" i="8" s="1"/>
  <c r="AC159" i="8"/>
  <c r="K159" i="8"/>
  <c r="V159" i="8"/>
  <c r="AT104" i="8"/>
  <c r="AS104" i="8" s="1"/>
  <c r="AR104" i="8" s="1"/>
  <c r="AQ104" i="8" s="1"/>
  <c r="AP104" i="8" s="1"/>
  <c r="AO104" i="8" s="1"/>
  <c r="AN104" i="8" s="1"/>
  <c r="AM104" i="8" s="1"/>
  <c r="AL104" i="8" s="1"/>
  <c r="V167" i="8"/>
  <c r="AC167" i="8"/>
  <c r="J167" i="8"/>
  <c r="AC171" i="8"/>
  <c r="I171" i="8"/>
  <c r="V171" i="8"/>
  <c r="AT204" i="8"/>
  <c r="AS204" i="8" s="1"/>
  <c r="AR204" i="8" s="1"/>
  <c r="AQ204" i="8" s="1"/>
  <c r="AP204" i="8" s="1"/>
  <c r="AO204" i="8" s="1"/>
  <c r="AN204" i="8" s="1"/>
  <c r="AM204" i="8" s="1"/>
  <c r="AL204" i="8" s="1"/>
  <c r="K253" i="8"/>
  <c r="I277" i="8"/>
  <c r="AB311" i="8"/>
  <c r="K311" i="8"/>
  <c r="AC126" i="8"/>
  <c r="I126" i="8"/>
  <c r="V126" i="8"/>
  <c r="AT143" i="8"/>
  <c r="AS143" i="8" s="1"/>
  <c r="AR143" i="8" s="1"/>
  <c r="AQ143" i="8" s="1"/>
  <c r="AP143" i="8" s="1"/>
  <c r="AO143" i="8" s="1"/>
  <c r="AN143" i="8" s="1"/>
  <c r="AM143" i="8" s="1"/>
  <c r="AL143" i="8" s="1"/>
  <c r="AT157" i="8"/>
  <c r="AS157" i="8" s="1"/>
  <c r="AR157" i="8" s="1"/>
  <c r="AQ157" i="8" s="1"/>
  <c r="AP157" i="8" s="1"/>
  <c r="AO157" i="8" s="1"/>
  <c r="AN157" i="8" s="1"/>
  <c r="AM157" i="8" s="1"/>
  <c r="AL157" i="8" s="1"/>
  <c r="I189" i="8"/>
  <c r="V189" i="8"/>
  <c r="AC189" i="8"/>
  <c r="I230" i="8"/>
  <c r="V230" i="8"/>
  <c r="AC230" i="8"/>
  <c r="K242" i="8"/>
  <c r="AC242" i="8"/>
  <c r="V242" i="8"/>
  <c r="AT279" i="8"/>
  <c r="AS279" i="8" s="1"/>
  <c r="AR279" i="8" s="1"/>
  <c r="AQ279" i="8" s="1"/>
  <c r="AP279" i="8" s="1"/>
  <c r="AO279" i="8" s="1"/>
  <c r="AN279" i="8" s="1"/>
  <c r="AM279" i="8" s="1"/>
  <c r="AL279" i="8" s="1"/>
  <c r="K318" i="8"/>
  <c r="AT335" i="8"/>
  <c r="AS335" i="8" s="1"/>
  <c r="AR335" i="8" s="1"/>
  <c r="AQ335" i="8" s="1"/>
  <c r="AP335" i="8" s="1"/>
  <c r="AO335" i="8" s="1"/>
  <c r="AN335" i="8" s="1"/>
  <c r="AM335" i="8" s="1"/>
  <c r="AL335" i="8" s="1"/>
  <c r="AC359" i="8"/>
  <c r="AT391" i="8"/>
  <c r="AS391" i="8" s="1"/>
  <c r="AR391" i="8" s="1"/>
  <c r="AQ391" i="8" s="1"/>
  <c r="AP391" i="8" s="1"/>
  <c r="AO391" i="8" s="1"/>
  <c r="AN391" i="8" s="1"/>
  <c r="AM391" i="8" s="1"/>
  <c r="AL391" i="8" s="1"/>
  <c r="AT410" i="8"/>
  <c r="AS410" i="8" s="1"/>
  <c r="AR410" i="8" s="1"/>
  <c r="AQ410" i="8" s="1"/>
  <c r="AP410" i="8" s="1"/>
  <c r="AO410" i="8" s="1"/>
  <c r="AN410" i="8" s="1"/>
  <c r="AM410" i="8" s="1"/>
  <c r="AL410" i="8" s="1"/>
  <c r="AI410" i="8" s="1"/>
  <c r="AH410" i="8" s="1"/>
  <c r="AA410" i="8" s="1"/>
  <c r="AB445" i="8"/>
  <c r="K445" i="8"/>
  <c r="K477" i="8"/>
  <c r="AT270" i="8"/>
  <c r="AS270" i="8" s="1"/>
  <c r="AR270" i="8" s="1"/>
  <c r="AQ270" i="8" s="1"/>
  <c r="AP270" i="8" s="1"/>
  <c r="AO270" i="8" s="1"/>
  <c r="AN270" i="8" s="1"/>
  <c r="AM270" i="8" s="1"/>
  <c r="AL270" i="8" s="1"/>
  <c r="AC312" i="8"/>
  <c r="V312" i="8"/>
  <c r="K312" i="8"/>
  <c r="AC328" i="8"/>
  <c r="V328" i="8"/>
  <c r="K328" i="8"/>
  <c r="AT413" i="8"/>
  <c r="AS413" i="8" s="1"/>
  <c r="AR413" i="8" s="1"/>
  <c r="AQ413" i="8" s="1"/>
  <c r="AP413" i="8" s="1"/>
  <c r="AO413" i="8" s="1"/>
  <c r="AN413" i="8" s="1"/>
  <c r="AM413" i="8" s="1"/>
  <c r="AL413" i="8" s="1"/>
  <c r="AA491" i="8"/>
  <c r="V229" i="8"/>
  <c r="K259" i="8"/>
  <c r="AC259" i="8"/>
  <c r="V259" i="8"/>
  <c r="V326" i="8"/>
  <c r="AC326" i="8"/>
  <c r="K326" i="8"/>
  <c r="AT339" i="8"/>
  <c r="AS339" i="8" s="1"/>
  <c r="AR339" i="8" s="1"/>
  <c r="AQ339" i="8"/>
  <c r="AP339" i="8" s="1"/>
  <c r="AO339" i="8" s="1"/>
  <c r="AN339" i="8" s="1"/>
  <c r="AM339" i="8" s="1"/>
  <c r="AL339" i="8" s="1"/>
  <c r="AT380" i="8"/>
  <c r="AS380" i="8" s="1"/>
  <c r="AR380" i="8" s="1"/>
  <c r="AQ380" i="8" s="1"/>
  <c r="AP380" i="8" s="1"/>
  <c r="AO380" i="8" s="1"/>
  <c r="AN380" i="8" s="1"/>
  <c r="AM380" i="8" s="1"/>
  <c r="AL380" i="8" s="1"/>
  <c r="K424" i="8"/>
  <c r="K466" i="8"/>
  <c r="V245" i="8"/>
  <c r="AT408" i="8"/>
  <c r="AS408" i="8" s="1"/>
  <c r="AR408" i="8" s="1"/>
  <c r="AQ408" i="8" s="1"/>
  <c r="AP408" i="8" s="1"/>
  <c r="AO408" i="8" s="1"/>
  <c r="AN408" i="8" s="1"/>
  <c r="AM408" i="8" s="1"/>
  <c r="AL408" i="8" s="1"/>
  <c r="AC228" i="8"/>
  <c r="I228" i="8"/>
  <c r="V228" i="8"/>
  <c r="AC256" i="8"/>
  <c r="K256" i="8"/>
  <c r="V256" i="8"/>
  <c r="AT266" i="8"/>
  <c r="AS266" i="8"/>
  <c r="AR266" i="8" s="1"/>
  <c r="AQ266" i="8" s="1"/>
  <c r="AP266" i="8" s="1"/>
  <c r="AO266" i="8" s="1"/>
  <c r="AN266" i="8" s="1"/>
  <c r="AM266" i="8" s="1"/>
  <c r="AL266" i="8" s="1"/>
  <c r="K281" i="8"/>
  <c r="V281" i="8"/>
  <c r="AC281" i="8"/>
  <c r="K289" i="8"/>
  <c r="V289" i="8"/>
  <c r="AC289" i="8"/>
  <c r="AT308" i="8"/>
  <c r="AS308" i="8" s="1"/>
  <c r="AR308" i="8" s="1"/>
  <c r="AQ308" i="8" s="1"/>
  <c r="AP308" i="8" s="1"/>
  <c r="AO308" i="8" s="1"/>
  <c r="AN308" i="8" s="1"/>
  <c r="AM308" i="8" s="1"/>
  <c r="AL308" i="8" s="1"/>
  <c r="AC351" i="8"/>
  <c r="AT383" i="8"/>
  <c r="AS383" i="8" s="1"/>
  <c r="AR383" i="8" s="1"/>
  <c r="AQ383" i="8" s="1"/>
  <c r="AP383" i="8" s="1"/>
  <c r="AO383" i="8" s="1"/>
  <c r="AN383" i="8" s="1"/>
  <c r="AM383" i="8" s="1"/>
  <c r="AL383" i="8" s="1"/>
  <c r="K431" i="8"/>
  <c r="K447" i="8"/>
  <c r="K455" i="8"/>
  <c r="AB463" i="8"/>
  <c r="K463" i="8"/>
  <c r="V471" i="8"/>
  <c r="AB471" i="8"/>
  <c r="AC471" i="8"/>
  <c r="K471" i="8"/>
  <c r="K479" i="8"/>
  <c r="K487" i="8"/>
  <c r="AC197" i="8"/>
  <c r="AT331" i="8"/>
  <c r="AS331" i="8" s="1"/>
  <c r="AR331" i="8" s="1"/>
  <c r="AQ331" i="8" s="1"/>
  <c r="AP331" i="8"/>
  <c r="AO331" i="8" s="1"/>
  <c r="AN331" i="8" s="1"/>
  <c r="AM331" i="8" s="1"/>
  <c r="AL331" i="8" s="1"/>
  <c r="AT385" i="8"/>
  <c r="AS385" i="8" s="1"/>
  <c r="AR385" i="8" s="1"/>
  <c r="AQ385" i="8" s="1"/>
  <c r="AP385" i="8" s="1"/>
  <c r="AO385" i="8" s="1"/>
  <c r="AN385" i="8" s="1"/>
  <c r="AM385" i="8" s="1"/>
  <c r="AL385" i="8" s="1"/>
  <c r="AT265" i="8"/>
  <c r="AS265" i="8" s="1"/>
  <c r="AR265" i="8" s="1"/>
  <c r="AQ265" i="8" s="1"/>
  <c r="AP265" i="8" s="1"/>
  <c r="AO265" i="8" s="1"/>
  <c r="AN265" i="8" s="1"/>
  <c r="AM265" i="8" s="1"/>
  <c r="AL265" i="8" s="1"/>
  <c r="S316" i="8"/>
  <c r="U316" i="8"/>
  <c r="AT372" i="8"/>
  <c r="AS372" i="8" s="1"/>
  <c r="AR372" i="8" s="1"/>
  <c r="AQ372" i="8" s="1"/>
  <c r="AP372" i="8" s="1"/>
  <c r="AO372" i="8" s="1"/>
  <c r="AN372" i="8" s="1"/>
  <c r="AM372" i="8" s="1"/>
  <c r="AL372" i="8" s="1"/>
  <c r="AT404" i="8"/>
  <c r="AS404" i="8" s="1"/>
  <c r="AR404" i="8" s="1"/>
  <c r="AQ404" i="8" s="1"/>
  <c r="AP404" i="8" s="1"/>
  <c r="AO404" i="8" s="1"/>
  <c r="AN404" i="8" s="1"/>
  <c r="AM404" i="8" s="1"/>
  <c r="AL404" i="8" s="1"/>
  <c r="K439" i="8"/>
  <c r="K472" i="8"/>
  <c r="AB472" i="8"/>
  <c r="K492" i="8"/>
  <c r="AT382" i="8"/>
  <c r="AS382" i="8" s="1"/>
  <c r="AR382" i="8" s="1"/>
  <c r="AQ382" i="8" s="1"/>
  <c r="AP382" i="8" s="1"/>
  <c r="AO382" i="8" s="1"/>
  <c r="AN382" i="8" s="1"/>
  <c r="AM382" i="8" s="1"/>
  <c r="AL382" i="8" s="1"/>
  <c r="AT420" i="8"/>
  <c r="AS420" i="8" s="1"/>
  <c r="AR420" i="8"/>
  <c r="AQ420" i="8" s="1"/>
  <c r="AP420" i="8" s="1"/>
  <c r="AO420" i="8" s="1"/>
  <c r="AN420" i="8" s="1"/>
  <c r="AM420" i="8" s="1"/>
  <c r="AL420" i="8" s="1"/>
  <c r="K370" i="8"/>
  <c r="AC370" i="8"/>
  <c r="V370" i="8"/>
  <c r="K378" i="8"/>
  <c r="V378" i="8"/>
  <c r="AC378" i="8"/>
  <c r="AC392" i="8"/>
  <c r="AT430" i="8"/>
  <c r="AS430" i="8" s="1"/>
  <c r="AR430" i="8"/>
  <c r="AQ430" i="8" s="1"/>
  <c r="AP430" i="8" s="1"/>
  <c r="AO430" i="8" s="1"/>
  <c r="AN430" i="8" s="1"/>
  <c r="AM430" i="8" s="1"/>
  <c r="AL430" i="8" s="1"/>
  <c r="V352" i="8"/>
  <c r="V376" i="8"/>
  <c r="AT501" i="8"/>
  <c r="AS501" i="8" s="1"/>
  <c r="AR501" i="8" s="1"/>
  <c r="AQ501" i="8" s="1"/>
  <c r="AP501" i="8" s="1"/>
  <c r="AO501" i="8" s="1"/>
  <c r="AN501" i="8" s="1"/>
  <c r="AM501" i="8" s="1"/>
  <c r="AL501" i="8" s="1"/>
  <c r="I195" i="6"/>
  <c r="V195" i="6"/>
  <c r="K428" i="8"/>
  <c r="V428" i="8"/>
  <c r="AC428" i="8"/>
  <c r="V389" i="8"/>
  <c r="V401" i="8"/>
  <c r="AT338" i="8"/>
  <c r="AS338" i="8" s="1"/>
  <c r="AR338" i="8" s="1"/>
  <c r="AQ338" i="8" s="1"/>
  <c r="AP338" i="8" s="1"/>
  <c r="AO338" i="8" s="1"/>
  <c r="AN338" i="8" s="1"/>
  <c r="AM338" i="8" s="1"/>
  <c r="AL338" i="8" s="1"/>
  <c r="AC381" i="8"/>
  <c r="I76" i="6"/>
  <c r="V141" i="6"/>
  <c r="I141" i="6"/>
  <c r="V325" i="6"/>
  <c r="K325" i="6"/>
  <c r="V71" i="6"/>
  <c r="S71" i="6"/>
  <c r="U71" i="6" s="1"/>
  <c r="AC317" i="8"/>
  <c r="V349" i="8"/>
  <c r="AT406" i="8"/>
  <c r="AS406" i="8" s="1"/>
  <c r="AR406" i="8"/>
  <c r="AQ406" i="8" s="1"/>
  <c r="AP406" i="8" s="1"/>
  <c r="AO406" i="8" s="1"/>
  <c r="AN406" i="8" s="1"/>
  <c r="AM406" i="8" s="1"/>
  <c r="AL406" i="8" s="1"/>
  <c r="V270" i="6"/>
  <c r="J299" i="6"/>
  <c r="V299" i="6"/>
  <c r="V361" i="6"/>
  <c r="G115" i="3"/>
  <c r="H115" i="3"/>
  <c r="V28" i="6"/>
  <c r="V148" i="6"/>
  <c r="V213" i="6"/>
  <c r="I213" i="6"/>
  <c r="K290" i="6"/>
  <c r="K448" i="6"/>
  <c r="V448" i="6"/>
  <c r="V103" i="6"/>
  <c r="V197" i="6"/>
  <c r="I197" i="6"/>
  <c r="S400" i="6"/>
  <c r="U400" i="6" s="1"/>
  <c r="V160" i="6"/>
  <c r="I227" i="6"/>
  <c r="V227" i="6"/>
  <c r="V278" i="6"/>
  <c r="V305" i="6"/>
  <c r="K408" i="6"/>
  <c r="V408" i="6"/>
  <c r="V132" i="6"/>
  <c r="V81" i="6"/>
  <c r="V144" i="6"/>
  <c r="V168" i="6"/>
  <c r="V267" i="6"/>
  <c r="K267" i="6"/>
  <c r="S445" i="6"/>
  <c r="U445" i="6" s="1"/>
  <c r="V49" i="6"/>
  <c r="V93" i="6"/>
  <c r="V130" i="6"/>
  <c r="V189" i="6"/>
  <c r="I189" i="6"/>
  <c r="V311" i="6"/>
  <c r="K311" i="6"/>
  <c r="G42" i="3"/>
  <c r="P176" i="1"/>
  <c r="G176" i="1"/>
  <c r="I176" i="1" s="1"/>
  <c r="I39" i="6"/>
  <c r="V39" i="6"/>
  <c r="V164" i="6"/>
  <c r="V244" i="6"/>
  <c r="S349" i="6"/>
  <c r="U349" i="6" s="1"/>
  <c r="V377" i="6"/>
  <c r="P207" i="1"/>
  <c r="S207" i="1" s="1"/>
  <c r="U207" i="1" s="1"/>
  <c r="E40" i="5"/>
  <c r="F76" i="1"/>
  <c r="G76" i="1" s="1"/>
  <c r="I76" i="1" s="1"/>
  <c r="P111" i="1"/>
  <c r="G111" i="1"/>
  <c r="I111" i="1" s="1"/>
  <c r="I181" i="1"/>
  <c r="K416" i="1"/>
  <c r="S61" i="1"/>
  <c r="U61" i="1" s="1"/>
  <c r="I78" i="1"/>
  <c r="K258" i="1"/>
  <c r="V342" i="1"/>
  <c r="K342" i="1"/>
  <c r="E33" i="5"/>
  <c r="F50" i="1"/>
  <c r="G50" i="1" s="1"/>
  <c r="E13" i="5"/>
  <c r="F24" i="1"/>
  <c r="P24" i="1"/>
  <c r="E39" i="5"/>
  <c r="F56" i="1"/>
  <c r="G56" i="1"/>
  <c r="I38" i="1"/>
  <c r="P402" i="1"/>
  <c r="S402" i="1" s="1"/>
  <c r="U402" i="1" s="1"/>
  <c r="I93" i="1"/>
  <c r="V93" i="1"/>
  <c r="I134" i="1"/>
  <c r="K412" i="1"/>
  <c r="V417" i="1"/>
  <c r="V251" i="1"/>
  <c r="K464" i="11"/>
  <c r="K426" i="11"/>
  <c r="S435" i="11"/>
  <c r="V435" i="11"/>
  <c r="AC435" i="11"/>
  <c r="K390" i="11"/>
  <c r="V390" i="11"/>
  <c r="AC390" i="11"/>
  <c r="K428" i="11"/>
  <c r="K452" i="11"/>
  <c r="H120" i="11"/>
  <c r="I110" i="11"/>
  <c r="I100" i="11"/>
  <c r="BK4" i="9"/>
  <c r="BJ4" i="9"/>
  <c r="BI4" i="9"/>
  <c r="BH4" i="9"/>
  <c r="BG4" i="9"/>
  <c r="BF4" i="9"/>
  <c r="BE4" i="9"/>
  <c r="BD4" i="9"/>
  <c r="BC4" i="9"/>
  <c r="I35" i="9"/>
  <c r="AA27" i="9"/>
  <c r="BK20" i="9"/>
  <c r="BJ20" i="9"/>
  <c r="BI20" i="9"/>
  <c r="BH20" i="9"/>
  <c r="BG20" i="9"/>
  <c r="BF20" i="9"/>
  <c r="BE20" i="9"/>
  <c r="BD20" i="9"/>
  <c r="BC20" i="9"/>
  <c r="AS33" i="9"/>
  <c r="AR33" i="9" s="1"/>
  <c r="AQ33" i="9" s="1"/>
  <c r="AP33" i="9" s="1"/>
  <c r="AO33" i="9" s="1"/>
  <c r="AN33" i="9" s="1"/>
  <c r="AM33" i="9"/>
  <c r="AL33" i="9" s="1"/>
  <c r="AT33" i="9"/>
  <c r="AC36" i="9"/>
  <c r="I36" i="9"/>
  <c r="V36" i="9"/>
  <c r="H42" i="9"/>
  <c r="V42" i="9"/>
  <c r="AC42" i="9"/>
  <c r="AE49" i="9"/>
  <c r="AB49" i="9"/>
  <c r="H49" i="9"/>
  <c r="V49" i="9"/>
  <c r="AC49" i="9"/>
  <c r="S54" i="9"/>
  <c r="U54" i="9" s="1"/>
  <c r="AC54" i="9"/>
  <c r="AT99" i="9"/>
  <c r="AS99" i="9" s="1"/>
  <c r="AR99" i="9" s="1"/>
  <c r="AQ99" i="9" s="1"/>
  <c r="AP99" i="9" s="1"/>
  <c r="AO99" i="9" s="1"/>
  <c r="AN99" i="9" s="1"/>
  <c r="AM99" i="9" s="1"/>
  <c r="AL99" i="9" s="1"/>
  <c r="AT31" i="9"/>
  <c r="AS31" i="9"/>
  <c r="AR31" i="9"/>
  <c r="AQ31" i="9" s="1"/>
  <c r="AP31" i="9" s="1"/>
  <c r="AO31" i="9" s="1"/>
  <c r="AN31" i="9" s="1"/>
  <c r="AM31" i="9" s="1"/>
  <c r="AL31" i="9" s="1"/>
  <c r="AR61" i="9"/>
  <c r="AQ61" i="9" s="1"/>
  <c r="AP61" i="9" s="1"/>
  <c r="AO61" i="9" s="1"/>
  <c r="AN61" i="9" s="1"/>
  <c r="AM61" i="9" s="1"/>
  <c r="AL61" i="9" s="1"/>
  <c r="AT61" i="9"/>
  <c r="AS61" i="9" s="1"/>
  <c r="AS73" i="9"/>
  <c r="AR73" i="9"/>
  <c r="AQ73" i="9" s="1"/>
  <c r="AP73" i="9" s="1"/>
  <c r="AO73" i="9" s="1"/>
  <c r="AN73" i="9" s="1"/>
  <c r="AM73" i="9" s="1"/>
  <c r="AL73" i="9" s="1"/>
  <c r="AT73" i="9"/>
  <c r="I99" i="9"/>
  <c r="AC46" i="9"/>
  <c r="H46" i="9"/>
  <c r="V46" i="9"/>
  <c r="AT30" i="9"/>
  <c r="AS30" i="9" s="1"/>
  <c r="AR30" i="9" s="1"/>
  <c r="AQ30" i="9"/>
  <c r="AP30" i="9" s="1"/>
  <c r="AO30" i="9" s="1"/>
  <c r="AN30" i="9" s="1"/>
  <c r="AM30" i="9" s="1"/>
  <c r="AL30" i="9" s="1"/>
  <c r="AC45" i="9"/>
  <c r="H45" i="9"/>
  <c r="V45" i="9"/>
  <c r="AA81" i="9"/>
  <c r="AT103" i="9"/>
  <c r="AS103" i="9" s="1"/>
  <c r="AR103" i="9" s="1"/>
  <c r="AQ103" i="9" s="1"/>
  <c r="AP103" i="9" s="1"/>
  <c r="AO103" i="9" s="1"/>
  <c r="AN103" i="9"/>
  <c r="AM103" i="9" s="1"/>
  <c r="AL103" i="9" s="1"/>
  <c r="I137" i="9"/>
  <c r="V137" i="9"/>
  <c r="AC137" i="9"/>
  <c r="AT145" i="9"/>
  <c r="AS145" i="9" s="1"/>
  <c r="AR145" i="9" s="1"/>
  <c r="AQ145" i="9" s="1"/>
  <c r="AP145" i="9" s="1"/>
  <c r="AO145" i="9" s="1"/>
  <c r="AN145" i="9" s="1"/>
  <c r="AM145" i="9" s="1"/>
  <c r="AL145" i="9" s="1"/>
  <c r="I157" i="9"/>
  <c r="V157" i="9"/>
  <c r="AC157" i="9"/>
  <c r="AT171" i="9"/>
  <c r="AS171" i="9" s="1"/>
  <c r="AR171" i="9" s="1"/>
  <c r="AQ171" i="9" s="1"/>
  <c r="AP171" i="9" s="1"/>
  <c r="AO171" i="9" s="1"/>
  <c r="AN171" i="9" s="1"/>
  <c r="AM171" i="9" s="1"/>
  <c r="AL171" i="9" s="1"/>
  <c r="AC240" i="9"/>
  <c r="AT64" i="9"/>
  <c r="AS64" i="9"/>
  <c r="AR64" i="9" s="1"/>
  <c r="AQ64" i="9" s="1"/>
  <c r="AP64" i="9" s="1"/>
  <c r="AO64" i="9" s="1"/>
  <c r="AN64" i="9" s="1"/>
  <c r="AM64" i="9" s="1"/>
  <c r="AL64" i="9" s="1"/>
  <c r="AP108" i="9"/>
  <c r="AO108" i="9" s="1"/>
  <c r="AN108" i="9" s="1"/>
  <c r="AM108" i="9" s="1"/>
  <c r="AL108" i="9" s="1"/>
  <c r="AT108" i="9"/>
  <c r="AS108" i="9" s="1"/>
  <c r="AR108" i="9" s="1"/>
  <c r="AQ108" i="9" s="1"/>
  <c r="S88" i="9"/>
  <c r="U88" i="9" s="1"/>
  <c r="AT104" i="9"/>
  <c r="AS104" i="9"/>
  <c r="AR104" i="9" s="1"/>
  <c r="AQ104" i="9" s="1"/>
  <c r="AP104" i="9" s="1"/>
  <c r="AO104" i="9" s="1"/>
  <c r="AN104" i="9" s="1"/>
  <c r="AM104" i="9" s="1"/>
  <c r="AL104" i="9" s="1"/>
  <c r="V53" i="9"/>
  <c r="AT184" i="9"/>
  <c r="AS184" i="9"/>
  <c r="AR184" i="9" s="1"/>
  <c r="AQ184" i="9" s="1"/>
  <c r="AP184" i="9" s="1"/>
  <c r="AO184" i="9"/>
  <c r="AN184" i="9"/>
  <c r="AM184" i="9" s="1"/>
  <c r="AL184" i="9" s="1"/>
  <c r="AC205" i="9"/>
  <c r="I205" i="9"/>
  <c r="V205" i="9"/>
  <c r="AT131" i="9"/>
  <c r="AS131" i="9"/>
  <c r="AR131" i="9" s="1"/>
  <c r="AQ131" i="9"/>
  <c r="AP131" i="9" s="1"/>
  <c r="AO131" i="9" s="1"/>
  <c r="AN131" i="9" s="1"/>
  <c r="AM131" i="9" s="1"/>
  <c r="AL131" i="9" s="1"/>
  <c r="AT77" i="9"/>
  <c r="AS77" i="9" s="1"/>
  <c r="AR77" i="9" s="1"/>
  <c r="AQ77" i="9" s="1"/>
  <c r="AP77" i="9" s="1"/>
  <c r="AO77" i="9" s="1"/>
  <c r="AN77" i="9" s="1"/>
  <c r="AM77" i="9" s="1"/>
  <c r="AL77" i="9" s="1"/>
  <c r="V199" i="9"/>
  <c r="AC199" i="9"/>
  <c r="I199" i="9"/>
  <c r="AR238" i="9"/>
  <c r="AQ238" i="9" s="1"/>
  <c r="AP238" i="9" s="1"/>
  <c r="AO238" i="9" s="1"/>
  <c r="AN238" i="9" s="1"/>
  <c r="AM238" i="9" s="1"/>
  <c r="AL238" i="9" s="1"/>
  <c r="AT238" i="9"/>
  <c r="AS238" i="9" s="1"/>
  <c r="V51" i="9"/>
  <c r="AC72" i="9"/>
  <c r="V72" i="9"/>
  <c r="J72" i="9"/>
  <c r="AC80" i="9"/>
  <c r="I80" i="9"/>
  <c r="V80" i="9"/>
  <c r="I94" i="9"/>
  <c r="V94" i="9"/>
  <c r="AC94" i="9"/>
  <c r="AE165" i="9"/>
  <c r="J165" i="9"/>
  <c r="V165" i="9"/>
  <c r="AB165" i="9"/>
  <c r="AC165" i="9"/>
  <c r="AT178" i="9"/>
  <c r="AS178" i="9"/>
  <c r="AR178" i="9" s="1"/>
  <c r="AQ178" i="9" s="1"/>
  <c r="AP178" i="9" s="1"/>
  <c r="AO178" i="9" s="1"/>
  <c r="AN178" i="9" s="1"/>
  <c r="AM178" i="9" s="1"/>
  <c r="AL178" i="9" s="1"/>
  <c r="AT196" i="9"/>
  <c r="AS196" i="9" s="1"/>
  <c r="AR196" i="9" s="1"/>
  <c r="AQ196" i="9" s="1"/>
  <c r="AP196" i="9" s="1"/>
  <c r="AO196" i="9" s="1"/>
  <c r="AN196" i="9" s="1"/>
  <c r="AM196" i="9" s="1"/>
  <c r="AL196" i="9" s="1"/>
  <c r="AC160" i="9"/>
  <c r="I160" i="9"/>
  <c r="V160" i="9"/>
  <c r="AC245" i="9"/>
  <c r="I245" i="9"/>
  <c r="V245" i="9"/>
  <c r="AC132" i="9"/>
  <c r="I195" i="9"/>
  <c r="V195" i="9"/>
  <c r="AC195" i="9"/>
  <c r="AP233" i="9"/>
  <c r="AO233" i="9" s="1"/>
  <c r="AN233" i="9" s="1"/>
  <c r="AM233" i="9" s="1"/>
  <c r="AL233" i="9" s="1"/>
  <c r="AT233" i="9"/>
  <c r="AS233" i="9" s="1"/>
  <c r="AR233" i="9" s="1"/>
  <c r="AQ233" i="9" s="1"/>
  <c r="AT267" i="9"/>
  <c r="AS267" i="9" s="1"/>
  <c r="AR267" i="9" s="1"/>
  <c r="AQ267" i="9" s="1"/>
  <c r="AP267" i="9" s="1"/>
  <c r="AO267" i="9" s="1"/>
  <c r="AN267" i="9" s="1"/>
  <c r="AM267" i="9" s="1"/>
  <c r="AL267" i="9" s="1"/>
  <c r="AS280" i="9"/>
  <c r="AR280" i="9" s="1"/>
  <c r="AQ280" i="9" s="1"/>
  <c r="AP280" i="9" s="1"/>
  <c r="AO280" i="9" s="1"/>
  <c r="AN280" i="9" s="1"/>
  <c r="AM280" i="9" s="1"/>
  <c r="AL280" i="9" s="1"/>
  <c r="AT280" i="9"/>
  <c r="J167" i="9"/>
  <c r="V167" i="9"/>
  <c r="AC167" i="9"/>
  <c r="AT212" i="9"/>
  <c r="AS212" i="9"/>
  <c r="AR212" i="9" s="1"/>
  <c r="AQ212" i="9" s="1"/>
  <c r="AP212" i="9" s="1"/>
  <c r="AO212" i="9" s="1"/>
  <c r="AN212" i="9" s="1"/>
  <c r="AM212" i="9" s="1"/>
  <c r="AL212" i="9" s="1"/>
  <c r="AC220" i="9"/>
  <c r="K220" i="9"/>
  <c r="V220" i="9"/>
  <c r="AT144" i="9"/>
  <c r="AS144" i="9" s="1"/>
  <c r="AR144" i="9" s="1"/>
  <c r="AQ144" i="9" s="1"/>
  <c r="AP144" i="9" s="1"/>
  <c r="AO144" i="9" s="1"/>
  <c r="AN144" i="9" s="1"/>
  <c r="AM144" i="9" s="1"/>
  <c r="AL144" i="9" s="1"/>
  <c r="J300" i="9"/>
  <c r="K323" i="9"/>
  <c r="I164" i="9"/>
  <c r="V164" i="9"/>
  <c r="AC164" i="9"/>
  <c r="J299" i="9"/>
  <c r="I148" i="9"/>
  <c r="V148" i="9"/>
  <c r="AC148" i="9"/>
  <c r="K270" i="9"/>
  <c r="S335" i="9"/>
  <c r="U335" i="9" s="1"/>
  <c r="AT352" i="9"/>
  <c r="AS352" i="9" s="1"/>
  <c r="AR352" i="9" s="1"/>
  <c r="AQ352" i="9" s="1"/>
  <c r="AP352" i="9" s="1"/>
  <c r="AO352" i="9" s="1"/>
  <c r="AN352" i="9" s="1"/>
  <c r="AM352" i="9" s="1"/>
  <c r="AL352" i="9" s="1"/>
  <c r="K312" i="9"/>
  <c r="AT331" i="9"/>
  <c r="AS331" i="9"/>
  <c r="AR331" i="9" s="1"/>
  <c r="AQ331" i="9" s="1"/>
  <c r="AP331" i="9" s="1"/>
  <c r="AO331" i="9" s="1"/>
  <c r="AN331" i="9" s="1"/>
  <c r="AM331" i="9" s="1"/>
  <c r="AL331" i="9" s="1"/>
  <c r="AT388" i="9"/>
  <c r="AS388" i="9" s="1"/>
  <c r="AR388" i="9" s="1"/>
  <c r="AQ388" i="9" s="1"/>
  <c r="AP388" i="9" s="1"/>
  <c r="AO388" i="9" s="1"/>
  <c r="AN388" i="9" s="1"/>
  <c r="AM388" i="9" s="1"/>
  <c r="AL388" i="9" s="1"/>
  <c r="AT310" i="9"/>
  <c r="AS310" i="9" s="1"/>
  <c r="AR310" i="9" s="1"/>
  <c r="AQ310" i="9" s="1"/>
  <c r="AP310" i="9" s="1"/>
  <c r="AO310" i="9" s="1"/>
  <c r="AN310" i="9" s="1"/>
  <c r="AM310" i="9" s="1"/>
  <c r="AL310" i="9" s="1"/>
  <c r="AT341" i="9"/>
  <c r="AS341" i="9" s="1"/>
  <c r="AR341" i="9"/>
  <c r="AQ341" i="9" s="1"/>
  <c r="AP341" i="9" s="1"/>
  <c r="AO341" i="9" s="1"/>
  <c r="AN341" i="9" s="1"/>
  <c r="AM341" i="9" s="1"/>
  <c r="AL341" i="9" s="1"/>
  <c r="AC351" i="9"/>
  <c r="K351" i="9"/>
  <c r="V351" i="9"/>
  <c r="AC359" i="9"/>
  <c r="I359" i="9"/>
  <c r="V359" i="9"/>
  <c r="AT382" i="9"/>
  <c r="AS382" i="9" s="1"/>
  <c r="AR382" i="9" s="1"/>
  <c r="AQ382" i="9" s="1"/>
  <c r="AP382" i="9" s="1"/>
  <c r="AO382" i="9" s="1"/>
  <c r="AN382" i="9" s="1"/>
  <c r="AM382" i="9" s="1"/>
  <c r="AL382" i="9" s="1"/>
  <c r="S376" i="9"/>
  <c r="U376" i="9" s="1"/>
  <c r="AC376" i="9"/>
  <c r="S282" i="9"/>
  <c r="U282" i="9" s="1"/>
  <c r="AT307" i="9"/>
  <c r="AS307" i="9"/>
  <c r="AR307" i="9" s="1"/>
  <c r="AQ307" i="9" s="1"/>
  <c r="AP307" i="9" s="1"/>
  <c r="AO307" i="9" s="1"/>
  <c r="AN307" i="9" s="1"/>
  <c r="AM307" i="9" s="1"/>
  <c r="AL307" i="9" s="1"/>
  <c r="AT339" i="9"/>
  <c r="AS339" i="9" s="1"/>
  <c r="AR339" i="9" s="1"/>
  <c r="AQ339" i="9" s="1"/>
  <c r="AP339" i="9" s="1"/>
  <c r="AO339" i="9" s="1"/>
  <c r="AN339" i="9" s="1"/>
  <c r="AM339" i="9" s="1"/>
  <c r="AL339" i="9" s="1"/>
  <c r="K350" i="9"/>
  <c r="S381" i="9"/>
  <c r="AE381" i="9" s="1"/>
  <c r="U381" i="9"/>
  <c r="AT380" i="9"/>
  <c r="AS380" i="9"/>
  <c r="AR380" i="9"/>
  <c r="AQ380" i="9" s="1"/>
  <c r="AP380" i="9" s="1"/>
  <c r="AO380" i="9" s="1"/>
  <c r="AN380" i="9" s="1"/>
  <c r="AM380" i="9" s="1"/>
  <c r="AL380" i="9" s="1"/>
  <c r="AT291" i="9"/>
  <c r="AS291" i="9" s="1"/>
  <c r="AR291" i="9" s="1"/>
  <c r="AQ291" i="9" s="1"/>
  <c r="AP291" i="9" s="1"/>
  <c r="AO291" i="9" s="1"/>
  <c r="AN291" i="9" s="1"/>
  <c r="AM291" i="9" s="1"/>
  <c r="AL291" i="9" s="1"/>
  <c r="K318" i="9"/>
  <c r="K345" i="9"/>
  <c r="K353" i="9"/>
  <c r="AT398" i="9"/>
  <c r="AS398" i="9" s="1"/>
  <c r="AR398" i="9" s="1"/>
  <c r="AQ398" i="9" s="1"/>
  <c r="AP398" i="9" s="1"/>
  <c r="AO398" i="9" s="1"/>
  <c r="AN398" i="9" s="1"/>
  <c r="AM398" i="9" s="1"/>
  <c r="AL398" i="9" s="1"/>
  <c r="AT401" i="9"/>
  <c r="AS401" i="9" s="1"/>
  <c r="AR401" i="9" s="1"/>
  <c r="AQ401" i="9" s="1"/>
  <c r="AP401" i="9" s="1"/>
  <c r="AO401" i="9" s="1"/>
  <c r="AN401" i="9" s="1"/>
  <c r="AM401" i="9" s="1"/>
  <c r="AL401" i="9" s="1"/>
  <c r="AC404" i="9"/>
  <c r="V445" i="9"/>
  <c r="AC445" i="9"/>
  <c r="K445" i="9"/>
  <c r="AR414" i="9"/>
  <c r="AQ414" i="9" s="1"/>
  <c r="AP414" i="9" s="1"/>
  <c r="AO414" i="9" s="1"/>
  <c r="AN414" i="9" s="1"/>
  <c r="AM414" i="9" s="1"/>
  <c r="AL414" i="9" s="1"/>
  <c r="AT414" i="9"/>
  <c r="AS414" i="9" s="1"/>
  <c r="K435" i="9"/>
  <c r="AC395" i="9"/>
  <c r="BK5" i="8"/>
  <c r="BJ5" i="8"/>
  <c r="BI5" i="8"/>
  <c r="BH5" i="8"/>
  <c r="BG5" i="8"/>
  <c r="BF5" i="8"/>
  <c r="BE5" i="8"/>
  <c r="BD5" i="8"/>
  <c r="BC5" i="8"/>
  <c r="BK34" i="8"/>
  <c r="BJ34" i="8"/>
  <c r="BI34" i="8"/>
  <c r="BH34" i="8"/>
  <c r="BG34" i="8"/>
  <c r="BF34" i="8"/>
  <c r="BE34" i="8"/>
  <c r="BD34" i="8"/>
  <c r="BC34" i="8"/>
  <c r="BK4" i="8"/>
  <c r="BJ4" i="8"/>
  <c r="BI4" i="8"/>
  <c r="BH4" i="8"/>
  <c r="BG4" i="8"/>
  <c r="BF4" i="8"/>
  <c r="BE4" i="8"/>
  <c r="BD4" i="8"/>
  <c r="BC4" i="8"/>
  <c r="S29" i="8"/>
  <c r="AC29" i="8"/>
  <c r="AC36" i="8"/>
  <c r="I36" i="8"/>
  <c r="V36" i="8"/>
  <c r="AT50" i="8"/>
  <c r="AS50" i="8"/>
  <c r="AR50" i="8" s="1"/>
  <c r="AQ50" i="8" s="1"/>
  <c r="AP50" i="8" s="1"/>
  <c r="AO50" i="8" s="1"/>
  <c r="AN50" i="8" s="1"/>
  <c r="AM50" i="8" s="1"/>
  <c r="AL50" i="8" s="1"/>
  <c r="AS76" i="8"/>
  <c r="AR76" i="8" s="1"/>
  <c r="AQ76" i="8" s="1"/>
  <c r="AP76" i="8" s="1"/>
  <c r="AO76" i="8" s="1"/>
  <c r="AN76" i="8" s="1"/>
  <c r="AM76" i="8" s="1"/>
  <c r="AL76" i="8" s="1"/>
  <c r="AT76" i="8"/>
  <c r="AT48" i="8"/>
  <c r="AS48" i="8" s="1"/>
  <c r="AR48" i="8" s="1"/>
  <c r="AQ48" i="8" s="1"/>
  <c r="AP48" i="8" s="1"/>
  <c r="AO48" i="8" s="1"/>
  <c r="AN48" i="8" s="1"/>
  <c r="AM48" i="8" s="1"/>
  <c r="AL48" i="8" s="1"/>
  <c r="AS160" i="8"/>
  <c r="AR160" i="8"/>
  <c r="AQ160" i="8" s="1"/>
  <c r="AP160" i="8" s="1"/>
  <c r="AO160" i="8" s="1"/>
  <c r="AN160" i="8" s="1"/>
  <c r="AM160" i="8" s="1"/>
  <c r="AL160" i="8" s="1"/>
  <c r="AT160" i="8"/>
  <c r="AC25" i="8"/>
  <c r="I25" i="8"/>
  <c r="V25" i="8"/>
  <c r="AC64" i="8"/>
  <c r="J64" i="8"/>
  <c r="V64" i="8"/>
  <c r="AC70" i="8"/>
  <c r="V70" i="8"/>
  <c r="J70" i="8"/>
  <c r="AT105" i="8"/>
  <c r="AS105" i="8" s="1"/>
  <c r="AR105" i="8" s="1"/>
  <c r="AQ105" i="8" s="1"/>
  <c r="AP105" i="8" s="1"/>
  <c r="AO105" i="8" s="1"/>
  <c r="AN105" i="8" s="1"/>
  <c r="AM105" i="8" s="1"/>
  <c r="AL105" i="8" s="1"/>
  <c r="AT23" i="8"/>
  <c r="AS23" i="8" s="1"/>
  <c r="AR23" i="8"/>
  <c r="AQ23" i="8" s="1"/>
  <c r="AP23" i="8" s="1"/>
  <c r="AO23" i="8" s="1"/>
  <c r="AN23" i="8" s="1"/>
  <c r="AM23" i="8" s="1"/>
  <c r="AL23" i="8" s="1"/>
  <c r="H52" i="8"/>
  <c r="AR107" i="8"/>
  <c r="AQ107" i="8" s="1"/>
  <c r="AP107" i="8" s="1"/>
  <c r="AO107" i="8" s="1"/>
  <c r="AN107" i="8" s="1"/>
  <c r="AM107" i="8" s="1"/>
  <c r="AL107" i="8" s="1"/>
  <c r="AT107" i="8"/>
  <c r="AS107" i="8" s="1"/>
  <c r="I154" i="8"/>
  <c r="V154" i="8"/>
  <c r="AC154" i="8"/>
  <c r="AT54" i="8"/>
  <c r="AR54" i="8"/>
  <c r="AQ54" i="8" s="1"/>
  <c r="AP54" i="8" s="1"/>
  <c r="AO54" i="8" s="1"/>
  <c r="AN54" i="8" s="1"/>
  <c r="AM54" i="8" s="1"/>
  <c r="AL54" i="8" s="1"/>
  <c r="AS54" i="8"/>
  <c r="AT73" i="8"/>
  <c r="AS73" i="8"/>
  <c r="AR73" i="8" s="1"/>
  <c r="AQ73" i="8" s="1"/>
  <c r="AP73" i="8" s="1"/>
  <c r="AO73" i="8" s="1"/>
  <c r="AN73" i="8" s="1"/>
  <c r="AM73" i="8" s="1"/>
  <c r="AL73" i="8" s="1"/>
  <c r="AT85" i="8"/>
  <c r="AS85" i="8" s="1"/>
  <c r="AR85" i="8" s="1"/>
  <c r="AQ85" i="8" s="1"/>
  <c r="AP85" i="8" s="1"/>
  <c r="AO85" i="8" s="1"/>
  <c r="AN85" i="8" s="1"/>
  <c r="AM85" i="8" s="1"/>
  <c r="AL85" i="8" s="1"/>
  <c r="I155" i="8"/>
  <c r="V155" i="8"/>
  <c r="AC155" i="8"/>
  <c r="AA186" i="8"/>
  <c r="AC50" i="8"/>
  <c r="AT71" i="8"/>
  <c r="AS71" i="8"/>
  <c r="AR71" i="8" s="1"/>
  <c r="AQ71" i="8" s="1"/>
  <c r="AP71" i="8" s="1"/>
  <c r="AO71" i="8" s="1"/>
  <c r="AN71" i="8" s="1"/>
  <c r="AM71" i="8" s="1"/>
  <c r="AL71" i="8" s="1"/>
  <c r="AS112" i="8"/>
  <c r="AR112" i="8" s="1"/>
  <c r="AQ112" i="8" s="1"/>
  <c r="AP112" i="8" s="1"/>
  <c r="AO112" i="8" s="1"/>
  <c r="AN112" i="8" s="1"/>
  <c r="AM112" i="8" s="1"/>
  <c r="AL112" i="8" s="1"/>
  <c r="AT112" i="8"/>
  <c r="AC134" i="8"/>
  <c r="I134" i="8"/>
  <c r="V134" i="8"/>
  <c r="V198" i="8"/>
  <c r="AT69" i="8"/>
  <c r="AS69" i="8" s="1"/>
  <c r="AR69" i="8" s="1"/>
  <c r="AQ69" i="8" s="1"/>
  <c r="AP69" i="8" s="1"/>
  <c r="AO69" i="8" s="1"/>
  <c r="AN69" i="8" s="1"/>
  <c r="AM69" i="8" s="1"/>
  <c r="AL69" i="8" s="1"/>
  <c r="AC88" i="8"/>
  <c r="I88" i="8"/>
  <c r="V88" i="8"/>
  <c r="AT98" i="8"/>
  <c r="AS98" i="8" s="1"/>
  <c r="AR98" i="8" s="1"/>
  <c r="AQ98" i="8" s="1"/>
  <c r="AP98" i="8" s="1"/>
  <c r="AO98" i="8" s="1"/>
  <c r="AN98" i="8" s="1"/>
  <c r="AM98" i="8" s="1"/>
  <c r="AL98" i="8" s="1"/>
  <c r="AT197" i="8"/>
  <c r="AS197" i="8"/>
  <c r="AR197" i="8" s="1"/>
  <c r="AQ197" i="8" s="1"/>
  <c r="AP197" i="8" s="1"/>
  <c r="AO197" i="8" s="1"/>
  <c r="AN197" i="8" s="1"/>
  <c r="AM197" i="8" s="1"/>
  <c r="AL197" i="8" s="1"/>
  <c r="AC203" i="8"/>
  <c r="I203" i="8"/>
  <c r="V203" i="8"/>
  <c r="AT217" i="8"/>
  <c r="AS217" i="8" s="1"/>
  <c r="AR217" i="8" s="1"/>
  <c r="AQ217" i="8" s="1"/>
  <c r="AP217" i="8" s="1"/>
  <c r="AO217" i="8" s="1"/>
  <c r="AN217" i="8" s="1"/>
  <c r="AM217" i="8" s="1"/>
  <c r="AL217" i="8" s="1"/>
  <c r="AC120" i="8"/>
  <c r="I120" i="8"/>
  <c r="V120" i="8"/>
  <c r="AT163" i="8"/>
  <c r="AS163" i="8" s="1"/>
  <c r="AR163" i="8" s="1"/>
  <c r="AQ163" i="8" s="1"/>
  <c r="AP163" i="8" s="1"/>
  <c r="AO163" i="8" s="1"/>
  <c r="AN163" i="8" s="1"/>
  <c r="AM163" i="8" s="1"/>
  <c r="AL163" i="8" s="1"/>
  <c r="AC51" i="8"/>
  <c r="I51" i="8"/>
  <c r="V51" i="8"/>
  <c r="I101" i="8"/>
  <c r="V101" i="8"/>
  <c r="AC101" i="8"/>
  <c r="I113" i="8"/>
  <c r="V113" i="8"/>
  <c r="AC113" i="8"/>
  <c r="AS135" i="8"/>
  <c r="AR135" i="8" s="1"/>
  <c r="AQ135" i="8" s="1"/>
  <c r="AP135" i="8" s="1"/>
  <c r="AO135" i="8" s="1"/>
  <c r="AN135" i="8" s="1"/>
  <c r="AM135" i="8" s="1"/>
  <c r="AL135" i="8" s="1"/>
  <c r="AT135" i="8"/>
  <c r="AT149" i="8"/>
  <c r="AS149" i="8" s="1"/>
  <c r="AR149" i="8" s="1"/>
  <c r="AQ149" i="8" s="1"/>
  <c r="AP149" i="8" s="1"/>
  <c r="AO149" i="8" s="1"/>
  <c r="AN149" i="8" s="1"/>
  <c r="AM149" i="8" s="1"/>
  <c r="AL149" i="8" s="1"/>
  <c r="AC198" i="8"/>
  <c r="AT208" i="8"/>
  <c r="AS208" i="8"/>
  <c r="AR208" i="8" s="1"/>
  <c r="AQ208" i="8" s="1"/>
  <c r="AP208" i="8" s="1"/>
  <c r="AO208" i="8" s="1"/>
  <c r="AN208" i="8" s="1"/>
  <c r="AM208" i="8" s="1"/>
  <c r="AL208" i="8" s="1"/>
  <c r="AC227" i="8"/>
  <c r="I227" i="8"/>
  <c r="V227" i="8"/>
  <c r="S79" i="8"/>
  <c r="U79" i="8" s="1"/>
  <c r="S89" i="8"/>
  <c r="U89" i="8" s="1"/>
  <c r="AC118" i="8"/>
  <c r="I118" i="8"/>
  <c r="V118" i="8"/>
  <c r="AT159" i="8"/>
  <c r="AS159" i="8"/>
  <c r="AR159" i="8" s="1"/>
  <c r="AQ159" i="8" s="1"/>
  <c r="AP159" i="8" s="1"/>
  <c r="AO159" i="8" s="1"/>
  <c r="AN159" i="8" s="1"/>
  <c r="AM159" i="8" s="1"/>
  <c r="AL159" i="8" s="1"/>
  <c r="V199" i="8"/>
  <c r="AC199" i="8"/>
  <c r="I199" i="8"/>
  <c r="AT47" i="8"/>
  <c r="AS47" i="8"/>
  <c r="AR47" i="8"/>
  <c r="AQ47" i="8" s="1"/>
  <c r="AP47" i="8" s="1"/>
  <c r="AO47" i="8" s="1"/>
  <c r="AN47" i="8" s="1"/>
  <c r="AM47" i="8" s="1"/>
  <c r="AL47" i="8" s="1"/>
  <c r="AC68" i="8"/>
  <c r="AC133" i="8"/>
  <c r="I133" i="8"/>
  <c r="V133" i="8"/>
  <c r="AT167" i="8"/>
  <c r="AS167" i="8" s="1"/>
  <c r="AR167" i="8" s="1"/>
  <c r="AQ167" i="8" s="1"/>
  <c r="AP167" i="8" s="1"/>
  <c r="AO167" i="8" s="1"/>
  <c r="AN167" i="8" s="1"/>
  <c r="AM167" i="8" s="1"/>
  <c r="AL167" i="8" s="1"/>
  <c r="S171" i="8"/>
  <c r="U171" i="8" s="1"/>
  <c r="AT220" i="8"/>
  <c r="AS220" i="8"/>
  <c r="AR220" i="8" s="1"/>
  <c r="AQ220" i="8" s="1"/>
  <c r="AP220" i="8" s="1"/>
  <c r="AO220" i="8" s="1"/>
  <c r="AN220" i="8" s="1"/>
  <c r="AM220" i="8" s="1"/>
  <c r="AL220" i="8" s="1"/>
  <c r="AC109" i="8"/>
  <c r="I109" i="8"/>
  <c r="V109" i="8"/>
  <c r="AS126" i="8"/>
  <c r="AR126" i="8" s="1"/>
  <c r="AQ126" i="8" s="1"/>
  <c r="AP126" i="8" s="1"/>
  <c r="AO126" i="8" s="1"/>
  <c r="AN126" i="8" s="1"/>
  <c r="AM126" i="8" s="1"/>
  <c r="AL126" i="8" s="1"/>
  <c r="AT126" i="8"/>
  <c r="S157" i="8"/>
  <c r="U157" i="8" s="1"/>
  <c r="AS189" i="8"/>
  <c r="AR189" i="8" s="1"/>
  <c r="AQ189" i="8" s="1"/>
  <c r="AP189" i="8" s="1"/>
  <c r="AO189" i="8" s="1"/>
  <c r="AN189" i="8" s="1"/>
  <c r="AM189" i="8" s="1"/>
  <c r="AL189" i="8" s="1"/>
  <c r="AT189" i="8"/>
  <c r="V206" i="8"/>
  <c r="AT235" i="8"/>
  <c r="AS235" i="8" s="1"/>
  <c r="AR235" i="8" s="1"/>
  <c r="AQ235" i="8" s="1"/>
  <c r="AP235" i="8" s="1"/>
  <c r="AO235" i="8" s="1"/>
  <c r="AN235" i="8" s="1"/>
  <c r="AM235" i="8" s="1"/>
  <c r="AL235" i="8" s="1"/>
  <c r="K254" i="8"/>
  <c r="V254" i="8"/>
  <c r="AC254" i="8"/>
  <c r="AS274" i="8"/>
  <c r="AR274" i="8" s="1"/>
  <c r="AQ274" i="8" s="1"/>
  <c r="AP274" i="8" s="1"/>
  <c r="AO274" i="8" s="1"/>
  <c r="AN274" i="8" s="1"/>
  <c r="AM274" i="8" s="1"/>
  <c r="AL274" i="8" s="1"/>
  <c r="AT274" i="8"/>
  <c r="AT246" i="8"/>
  <c r="AS246" i="8" s="1"/>
  <c r="AR246" i="8" s="1"/>
  <c r="AQ246" i="8" s="1"/>
  <c r="AP246" i="8" s="1"/>
  <c r="AO246" i="8" s="1"/>
  <c r="AN246" i="8" s="1"/>
  <c r="AM246" i="8" s="1"/>
  <c r="AL246" i="8" s="1"/>
  <c r="AT283" i="8"/>
  <c r="AS283" i="8"/>
  <c r="AR283" i="8" s="1"/>
  <c r="AQ283" i="8" s="1"/>
  <c r="AP283" i="8" s="1"/>
  <c r="AO283" i="8" s="1"/>
  <c r="AN283" i="8" s="1"/>
  <c r="AM283" i="8" s="1"/>
  <c r="AL283" i="8" s="1"/>
  <c r="AT318" i="8"/>
  <c r="AS318" i="8" s="1"/>
  <c r="AR318" i="8" s="1"/>
  <c r="AQ318" i="8" s="1"/>
  <c r="AP318" i="8" s="1"/>
  <c r="AO318" i="8" s="1"/>
  <c r="AN318" i="8" s="1"/>
  <c r="AM318" i="8" s="1"/>
  <c r="AL318" i="8" s="1"/>
  <c r="K335" i="8"/>
  <c r="AT360" i="8"/>
  <c r="AS360" i="8" s="1"/>
  <c r="AR360" i="8" s="1"/>
  <c r="AQ360" i="8" s="1"/>
  <c r="AP360" i="8" s="1"/>
  <c r="AO360" i="8" s="1"/>
  <c r="AN360" i="8" s="1"/>
  <c r="AM360" i="8" s="1"/>
  <c r="AL360" i="8" s="1"/>
  <c r="S391" i="8"/>
  <c r="U391" i="8" s="1"/>
  <c r="V391" i="8"/>
  <c r="K415" i="8"/>
  <c r="K457" i="8"/>
  <c r="AB489" i="8"/>
  <c r="K489" i="8"/>
  <c r="S312" i="8"/>
  <c r="U312" i="8" s="1"/>
  <c r="S328" i="8"/>
  <c r="U328" i="8" s="1"/>
  <c r="AA384" i="8"/>
  <c r="AA479" i="8"/>
  <c r="AT259" i="8"/>
  <c r="AS259" i="8" s="1"/>
  <c r="AR259" i="8" s="1"/>
  <c r="AQ259" i="8" s="1"/>
  <c r="AP259" i="8" s="1"/>
  <c r="AO259" i="8" s="1"/>
  <c r="AN259" i="8" s="1"/>
  <c r="AM259" i="8" s="1"/>
  <c r="AL259" i="8" s="1"/>
  <c r="V295" i="8"/>
  <c r="AC295" i="8"/>
  <c r="K295" i="8"/>
  <c r="AT326" i="8"/>
  <c r="AS326" i="8"/>
  <c r="AR326" i="8" s="1"/>
  <c r="AQ326" i="8" s="1"/>
  <c r="AP326" i="8" s="1"/>
  <c r="AO326" i="8" s="1"/>
  <c r="AN326" i="8" s="1"/>
  <c r="AM326" i="8" s="1"/>
  <c r="AL326" i="8" s="1"/>
  <c r="AC339" i="8"/>
  <c r="K339" i="8"/>
  <c r="V339" i="8"/>
  <c r="AC363" i="8"/>
  <c r="K454" i="8"/>
  <c r="AK466" i="8"/>
  <c r="AI466" i="8"/>
  <c r="AH466" i="8"/>
  <c r="AA466" i="8" s="1"/>
  <c r="AB466" i="8" s="1"/>
  <c r="AJ466" i="8"/>
  <c r="AB486" i="8"/>
  <c r="K486" i="8"/>
  <c r="K506" i="8"/>
  <c r="AT232" i="8"/>
  <c r="AS232" i="8"/>
  <c r="AR232" i="8" s="1"/>
  <c r="AQ232" i="8" s="1"/>
  <c r="AP232" i="8" s="1"/>
  <c r="AO232" i="8" s="1"/>
  <c r="AN232" i="8" s="1"/>
  <c r="AM232" i="8" s="1"/>
  <c r="AL232" i="8" s="1"/>
  <c r="S279" i="8"/>
  <c r="U279" i="8" s="1"/>
  <c r="S287" i="8"/>
  <c r="U287" i="8" s="1"/>
  <c r="S298" i="8"/>
  <c r="U298" i="8" s="1"/>
  <c r="S207" i="8"/>
  <c r="U207" i="8" s="1"/>
  <c r="S228" i="8"/>
  <c r="U228" i="8" s="1"/>
  <c r="AT281" i="8"/>
  <c r="AS281" i="8" s="1"/>
  <c r="AR281" i="8" s="1"/>
  <c r="AQ281" i="8" s="1"/>
  <c r="AP281" i="8" s="1"/>
  <c r="AO281" i="8" s="1"/>
  <c r="AN281" i="8" s="1"/>
  <c r="AM281" i="8" s="1"/>
  <c r="AL281" i="8" s="1"/>
  <c r="AT289" i="8"/>
  <c r="AS289" i="8"/>
  <c r="AR289" i="8"/>
  <c r="AQ289" i="8" s="1"/>
  <c r="AP289" i="8" s="1"/>
  <c r="AO289" i="8" s="1"/>
  <c r="AN289" i="8" s="1"/>
  <c r="AM289" i="8" s="1"/>
  <c r="AL289" i="8" s="1"/>
  <c r="AT343" i="8"/>
  <c r="AS343" i="8" s="1"/>
  <c r="AR343" i="8" s="1"/>
  <c r="AQ343" i="8" s="1"/>
  <c r="AP343" i="8" s="1"/>
  <c r="AO343" i="8" s="1"/>
  <c r="AN343" i="8" s="1"/>
  <c r="AM343" i="8" s="1"/>
  <c r="AL343" i="8" s="1"/>
  <c r="V197" i="8"/>
  <c r="S331" i="8"/>
  <c r="U331" i="8"/>
  <c r="AC327" i="8"/>
  <c r="K327" i="8"/>
  <c r="V327" i="8"/>
  <c r="AT355" i="8"/>
  <c r="AS355" i="8"/>
  <c r="AR355" i="8" s="1"/>
  <c r="AQ355" i="8" s="1"/>
  <c r="AP355" i="8" s="1"/>
  <c r="AO355" i="8" s="1"/>
  <c r="AN355" i="8" s="1"/>
  <c r="AM355" i="8" s="1"/>
  <c r="AL355" i="8" s="1"/>
  <c r="AT387" i="8"/>
  <c r="AS387" i="8" s="1"/>
  <c r="AR387" i="8" s="1"/>
  <c r="AQ387" i="8" s="1"/>
  <c r="AP387" i="8" s="1"/>
  <c r="AO387" i="8" s="1"/>
  <c r="AN387" i="8" s="1"/>
  <c r="AM387" i="8" s="1"/>
  <c r="AL387" i="8" s="1"/>
  <c r="K408" i="8"/>
  <c r="K440" i="8"/>
  <c r="AB440" i="8"/>
  <c r="K460" i="8"/>
  <c r="AB460" i="8"/>
  <c r="AC332" i="8"/>
  <c r="K382" i="8"/>
  <c r="AC382" i="8"/>
  <c r="V382" i="8"/>
  <c r="AT386" i="8"/>
  <c r="AS386" i="8" s="1"/>
  <c r="AR386" i="8" s="1"/>
  <c r="AQ386" i="8" s="1"/>
  <c r="AP386" i="8" s="1"/>
  <c r="AO386" i="8" s="1"/>
  <c r="AN386" i="8" s="1"/>
  <c r="AM386" i="8" s="1"/>
  <c r="AL386" i="8" s="1"/>
  <c r="AT394" i="8"/>
  <c r="AS394" i="8"/>
  <c r="AR394" i="8" s="1"/>
  <c r="AQ394" i="8" s="1"/>
  <c r="AP394" i="8" s="1"/>
  <c r="AO394" i="8" s="1"/>
  <c r="AN394" i="8" s="1"/>
  <c r="AM394" i="8" s="1"/>
  <c r="AL394" i="8" s="1"/>
  <c r="S366" i="8"/>
  <c r="U366" i="8" s="1"/>
  <c r="AC352" i="8"/>
  <c r="K358" i="8"/>
  <c r="V358" i="8"/>
  <c r="AC358" i="8"/>
  <c r="AC372" i="8"/>
  <c r="K509" i="8"/>
  <c r="K255" i="6"/>
  <c r="V255" i="6"/>
  <c r="V360" i="8"/>
  <c r="S428" i="8"/>
  <c r="U428" i="8" s="1"/>
  <c r="AC338" i="8"/>
  <c r="K338" i="8"/>
  <c r="V338" i="8"/>
  <c r="AS342" i="8"/>
  <c r="AR342" i="8" s="1"/>
  <c r="AQ342" i="8" s="1"/>
  <c r="AP342" i="8" s="1"/>
  <c r="AO342" i="8" s="1"/>
  <c r="AN342" i="8" s="1"/>
  <c r="AM342" i="8" s="1"/>
  <c r="AL342" i="8" s="1"/>
  <c r="AT342" i="8"/>
  <c r="V381" i="8"/>
  <c r="I84" i="6"/>
  <c r="V378" i="6"/>
  <c r="K378" i="6"/>
  <c r="AC325" i="8"/>
  <c r="S334" i="8"/>
  <c r="U334" i="8" s="1"/>
  <c r="S329" i="6"/>
  <c r="U329" i="6" s="1"/>
  <c r="V329" i="6"/>
  <c r="S507" i="8"/>
  <c r="U507" i="8"/>
  <c r="V47" i="6"/>
  <c r="V67" i="6"/>
  <c r="V128" i="6"/>
  <c r="V166" i="6"/>
  <c r="S299" i="6"/>
  <c r="U299" i="6" s="1"/>
  <c r="V376" i="6"/>
  <c r="S108" i="6"/>
  <c r="U108" i="6" s="1"/>
  <c r="J178" i="6"/>
  <c r="V178" i="6"/>
  <c r="S213" i="6"/>
  <c r="U213" i="6" s="1"/>
  <c r="V293" i="6"/>
  <c r="K293" i="6"/>
  <c r="V364" i="6"/>
  <c r="S410" i="6"/>
  <c r="U410" i="6" s="1"/>
  <c r="S448" i="6"/>
  <c r="U448" i="6" s="1"/>
  <c r="R216" i="2"/>
  <c r="I146" i="6"/>
  <c r="V146" i="6"/>
  <c r="S197" i="6"/>
  <c r="U197" i="6" s="1"/>
  <c r="V252" i="6"/>
  <c r="V421" i="6"/>
  <c r="V449" i="6"/>
  <c r="K449" i="6"/>
  <c r="V46" i="6"/>
  <c r="V83" i="6"/>
  <c r="V206" i="6"/>
  <c r="S227" i="6"/>
  <c r="U227" i="6"/>
  <c r="V310" i="6"/>
  <c r="S408" i="6"/>
  <c r="U408" i="6" s="1"/>
  <c r="V101" i="6"/>
  <c r="V222" i="6"/>
  <c r="S378" i="6"/>
  <c r="U378" i="6" s="1"/>
  <c r="K416" i="6"/>
  <c r="V416" i="6"/>
  <c r="V38" i="6"/>
  <c r="I171" i="6"/>
  <c r="V171" i="6"/>
  <c r="S267" i="6"/>
  <c r="U267" i="6" s="1"/>
  <c r="V56" i="6"/>
  <c r="S189" i="6"/>
  <c r="U189" i="6" s="1"/>
  <c r="I231" i="6"/>
  <c r="V231" i="6"/>
  <c r="V276" i="6"/>
  <c r="S311" i="6"/>
  <c r="U311" i="6" s="1"/>
  <c r="K432" i="6"/>
  <c r="V432" i="6"/>
  <c r="K207" i="1"/>
  <c r="V207" i="1"/>
  <c r="S39" i="6"/>
  <c r="U39" i="6" s="1"/>
  <c r="V183" i="6"/>
  <c r="V221" i="6"/>
  <c r="I221" i="6"/>
  <c r="V268" i="6"/>
  <c r="K392" i="6"/>
  <c r="V392" i="6"/>
  <c r="V441" i="6"/>
  <c r="K441" i="6"/>
  <c r="I119" i="1"/>
  <c r="I161" i="1"/>
  <c r="K243" i="1"/>
  <c r="K361" i="1"/>
  <c r="P145" i="1"/>
  <c r="I94" i="1"/>
  <c r="I143" i="1"/>
  <c r="K350" i="1"/>
  <c r="I47" i="1"/>
  <c r="V47" i="1"/>
  <c r="P242" i="1"/>
  <c r="P150" i="1"/>
  <c r="I98" i="1"/>
  <c r="I142" i="1"/>
  <c r="K428" i="1"/>
  <c r="I144" i="1"/>
  <c r="V144" i="1"/>
  <c r="AK410" i="8"/>
  <c r="AJ410" i="8"/>
  <c r="AK128" i="8"/>
  <c r="AI128" i="8"/>
  <c r="AH128" i="8"/>
  <c r="AA128" i="8" s="1"/>
  <c r="AJ128" i="8"/>
  <c r="AJ253" i="8"/>
  <c r="AK33" i="8"/>
  <c r="AI33" i="8"/>
  <c r="AJ33" i="8"/>
  <c r="AH33" i="8" s="1"/>
  <c r="AA33" i="8" s="1"/>
  <c r="AK268" i="9"/>
  <c r="AJ268" i="9"/>
  <c r="AB209" i="9"/>
  <c r="AI328" i="8"/>
  <c r="AJ328" i="8"/>
  <c r="AK328" i="8"/>
  <c r="AI230" i="8"/>
  <c r="AK230" i="8"/>
  <c r="AJ230" i="8"/>
  <c r="AJ224" i="8"/>
  <c r="AI224" i="8"/>
  <c r="AH224" i="8" s="1"/>
  <c r="AA224" i="8" s="1"/>
  <c r="AK224" i="8"/>
  <c r="AI96" i="8"/>
  <c r="AJ96" i="8"/>
  <c r="AH96" i="8" s="1"/>
  <c r="AA96" i="8" s="1"/>
  <c r="AK96" i="8"/>
  <c r="AI155" i="8"/>
  <c r="AJ155" i="8"/>
  <c r="AK155" i="8"/>
  <c r="AI57" i="8"/>
  <c r="AJ57" i="8"/>
  <c r="AH57" i="8" s="1"/>
  <c r="AA57" i="8" s="1"/>
  <c r="AK57" i="8"/>
  <c r="AI411" i="9"/>
  <c r="AJ411" i="9"/>
  <c r="AH411" i="9" s="1"/>
  <c r="AA411" i="9" s="1"/>
  <c r="AK411" i="9"/>
  <c r="AJ287" i="9"/>
  <c r="AK287" i="9"/>
  <c r="AI287" i="9"/>
  <c r="AI406" i="9"/>
  <c r="AJ406" i="9"/>
  <c r="AK406" i="9"/>
  <c r="AJ72" i="9"/>
  <c r="AI72" i="9"/>
  <c r="AK72" i="9"/>
  <c r="BA11" i="9"/>
  <c r="BB11" i="9"/>
  <c r="AK334" i="8"/>
  <c r="AI334" i="8"/>
  <c r="AH334" i="8"/>
  <c r="AA334" i="8" s="1"/>
  <c r="AJ334" i="8"/>
  <c r="AK396" i="8"/>
  <c r="AI396" i="8"/>
  <c r="AJ396" i="8"/>
  <c r="AK327" i="8"/>
  <c r="AI327" i="8"/>
  <c r="AH327" i="8"/>
  <c r="AA327" i="8" s="1"/>
  <c r="AJ327" i="8"/>
  <c r="AI142" i="8"/>
  <c r="AH142" i="8"/>
  <c r="AA142" i="8" s="1"/>
  <c r="AJ142" i="8"/>
  <c r="AK142" i="8"/>
  <c r="AI205" i="8"/>
  <c r="AJ205" i="8"/>
  <c r="AK205" i="8"/>
  <c r="AI44" i="8"/>
  <c r="AH44" i="8"/>
  <c r="AA44" i="8" s="1"/>
  <c r="AJ44" i="8"/>
  <c r="AK44" i="8"/>
  <c r="AB451" i="8"/>
  <c r="AI320" i="9"/>
  <c r="AH320" i="9" s="1"/>
  <c r="AA320" i="9" s="1"/>
  <c r="AJ320" i="9"/>
  <c r="AK320" i="9"/>
  <c r="AJ348" i="9"/>
  <c r="AK348" i="9"/>
  <c r="AI348" i="9"/>
  <c r="AI302" i="9"/>
  <c r="AH302" i="9" s="1"/>
  <c r="AJ302" i="9"/>
  <c r="AK302" i="9"/>
  <c r="AI84" i="9"/>
  <c r="AJ84" i="9"/>
  <c r="AK84" i="9"/>
  <c r="AI129" i="8"/>
  <c r="AH129" i="8" s="1"/>
  <c r="AA129" i="8" s="1"/>
  <c r="AJ129" i="8"/>
  <c r="AK129" i="8"/>
  <c r="AJ375" i="9"/>
  <c r="AK375" i="9"/>
  <c r="AI375" i="9"/>
  <c r="AI105" i="9"/>
  <c r="AJ105" i="9"/>
  <c r="AH105" i="9" s="1"/>
  <c r="AK105" i="9"/>
  <c r="AI316" i="9"/>
  <c r="AJ316" i="9"/>
  <c r="AK316" i="9"/>
  <c r="AI359" i="9"/>
  <c r="AJ359" i="9"/>
  <c r="AK359" i="9"/>
  <c r="BB87" i="11"/>
  <c r="BA87" i="11"/>
  <c r="AK72" i="11"/>
  <c r="BB60" i="11"/>
  <c r="BA60" i="11"/>
  <c r="AZ60" i="11"/>
  <c r="AX60" i="11"/>
  <c r="BB41" i="11"/>
  <c r="BA41" i="11"/>
  <c r="AZ41" i="11"/>
  <c r="AX41" i="11"/>
  <c r="BB14" i="11"/>
  <c r="BA14" i="11"/>
  <c r="AZ14" i="11"/>
  <c r="AX14" i="11"/>
  <c r="BB4" i="9"/>
  <c r="BA4" i="9"/>
  <c r="AZ4" i="9"/>
  <c r="AX4" i="9"/>
  <c r="AK143" i="8"/>
  <c r="AI143" i="8"/>
  <c r="AH143" i="8" s="1"/>
  <c r="AA143" i="8" s="1"/>
  <c r="AJ143" i="8"/>
  <c r="AI158" i="8"/>
  <c r="AH158" i="8" s="1"/>
  <c r="AA158" i="8" s="1"/>
  <c r="AJ158" i="8"/>
  <c r="AK158" i="8"/>
  <c r="AI173" i="9"/>
  <c r="AK173" i="9"/>
  <c r="AI21" i="9"/>
  <c r="AJ21" i="9"/>
  <c r="AK21" i="9"/>
  <c r="AB381" i="9"/>
  <c r="AE190" i="9"/>
  <c r="AB190" i="9"/>
  <c r="AI373" i="8"/>
  <c r="AH373" i="8" s="1"/>
  <c r="AJ373" i="8"/>
  <c r="AK373" i="8"/>
  <c r="AI165" i="8"/>
  <c r="AJ165" i="8"/>
  <c r="AK165" i="8"/>
  <c r="AK61" i="8"/>
  <c r="AI61" i="8"/>
  <c r="AJ61" i="8"/>
  <c r="AI49" i="8"/>
  <c r="AJ49" i="8"/>
  <c r="AK49" i="8"/>
  <c r="BA11" i="8"/>
  <c r="AZ11" i="8"/>
  <c r="AX11" i="8"/>
  <c r="BB11" i="8"/>
  <c r="AI438" i="9"/>
  <c r="AH438" i="9" s="1"/>
  <c r="AA438" i="9" s="1"/>
  <c r="AB438" i="9" s="1"/>
  <c r="AJ438" i="9"/>
  <c r="AK438" i="9"/>
  <c r="AJ210" i="9"/>
  <c r="AK210" i="9"/>
  <c r="AI210" i="9"/>
  <c r="AJ255" i="9"/>
  <c r="AI255" i="9"/>
  <c r="AH255" i="9" s="1"/>
  <c r="AK255" i="9"/>
  <c r="AI245" i="9"/>
  <c r="AH245" i="9" s="1"/>
  <c r="AA245" i="9" s="1"/>
  <c r="AJ245" i="9"/>
  <c r="AK245" i="9"/>
  <c r="AK175" i="9"/>
  <c r="AI175" i="9"/>
  <c r="AH175" i="9" s="1"/>
  <c r="AA175" i="9" s="1"/>
  <c r="AB175" i="9" s="1"/>
  <c r="AJ175" i="9"/>
  <c r="AJ332" i="8"/>
  <c r="AK332" i="8"/>
  <c r="AI332" i="8"/>
  <c r="AI312" i="8"/>
  <c r="AJ312" i="8"/>
  <c r="AK312" i="8"/>
  <c r="AI86" i="8"/>
  <c r="AJ86" i="8"/>
  <c r="AK86" i="8"/>
  <c r="BA15" i="8"/>
  <c r="AZ15" i="8"/>
  <c r="AX15" i="8"/>
  <c r="BB15" i="8"/>
  <c r="AJ441" i="9"/>
  <c r="AK441" i="9"/>
  <c r="AI441" i="9"/>
  <c r="AJ305" i="9"/>
  <c r="AK305" i="9"/>
  <c r="AI305" i="9"/>
  <c r="AH305" i="9" s="1"/>
  <c r="AA305" i="9" s="1"/>
  <c r="AK418" i="8"/>
  <c r="AI418" i="8"/>
  <c r="AJ418" i="8"/>
  <c r="AI86" i="9"/>
  <c r="AJ86" i="9"/>
  <c r="AK86" i="9"/>
  <c r="AI106" i="9"/>
  <c r="AJ106" i="9"/>
  <c r="AH106" i="9" s="1"/>
  <c r="AA106" i="9" s="1"/>
  <c r="AK106" i="9"/>
  <c r="AI173" i="8"/>
  <c r="AJ173" i="8"/>
  <c r="AK173" i="8"/>
  <c r="AI114" i="8"/>
  <c r="AJ114" i="8"/>
  <c r="AH114" i="8" s="1"/>
  <c r="AA114" i="8" s="1"/>
  <c r="AK114" i="8"/>
  <c r="AI324" i="8"/>
  <c r="AJ324" i="8"/>
  <c r="AK324" i="8"/>
  <c r="AI48" i="9"/>
  <c r="AH48" i="9" s="1"/>
  <c r="AJ48" i="9"/>
  <c r="AK48" i="9"/>
  <c r="AI50" i="9"/>
  <c r="AJ50" i="9"/>
  <c r="AK50" i="9"/>
  <c r="BB61" i="11"/>
  <c r="BA61" i="11"/>
  <c r="BB130" i="11"/>
  <c r="BA130" i="11"/>
  <c r="AZ130" i="11"/>
  <c r="AX130" i="11"/>
  <c r="BB123" i="11"/>
  <c r="BA123" i="11"/>
  <c r="AZ123" i="11"/>
  <c r="AX123" i="11"/>
  <c r="BB154" i="11"/>
  <c r="BA154" i="11"/>
  <c r="AZ154" i="11"/>
  <c r="AX154" i="11"/>
  <c r="BA20" i="9"/>
  <c r="AZ20" i="9"/>
  <c r="AX20" i="9"/>
  <c r="BB20" i="9"/>
  <c r="AI391" i="8"/>
  <c r="AJ391" i="8"/>
  <c r="AK391" i="8"/>
  <c r="AK279" i="8"/>
  <c r="AI279" i="8"/>
  <c r="AJ279" i="8"/>
  <c r="AJ204" i="8"/>
  <c r="AI204" i="8"/>
  <c r="AH204" i="8" s="1"/>
  <c r="AA204" i="8" s="1"/>
  <c r="AK204" i="8"/>
  <c r="AI89" i="8"/>
  <c r="AH89" i="8" s="1"/>
  <c r="AA89" i="8" s="1"/>
  <c r="AB89" i="8" s="1"/>
  <c r="AJ89" i="8"/>
  <c r="AK89" i="8"/>
  <c r="AI180" i="8"/>
  <c r="AJ180" i="8"/>
  <c r="AK180" i="8"/>
  <c r="AJ152" i="8"/>
  <c r="AK152" i="8"/>
  <c r="AI152" i="8"/>
  <c r="AH152" i="8" s="1"/>
  <c r="AA152" i="8" s="1"/>
  <c r="AI148" i="9"/>
  <c r="AJ148" i="9"/>
  <c r="AK148" i="9"/>
  <c r="AJ262" i="9"/>
  <c r="AI262" i="9"/>
  <c r="AH262" i="9"/>
  <c r="AA262" i="9" s="1"/>
  <c r="AI234" i="9"/>
  <c r="AJ234" i="9"/>
  <c r="AK234" i="9"/>
  <c r="BB8" i="9"/>
  <c r="BA8" i="9"/>
  <c r="AB452" i="9"/>
  <c r="AB313" i="9"/>
  <c r="AI429" i="8"/>
  <c r="AJ429" i="8"/>
  <c r="AK429" i="8"/>
  <c r="AI357" i="8"/>
  <c r="AH357" i="8" s="1"/>
  <c r="AJ357" i="8"/>
  <c r="AK357" i="8"/>
  <c r="AI233" i="8"/>
  <c r="AJ233" i="8"/>
  <c r="AK233" i="8"/>
  <c r="AK51" i="8"/>
  <c r="AI51" i="8"/>
  <c r="AJ51" i="8"/>
  <c r="AJ144" i="8"/>
  <c r="AK144" i="8"/>
  <c r="AI144" i="8"/>
  <c r="AH144" i="8" s="1"/>
  <c r="AA144" i="8" s="1"/>
  <c r="AJ416" i="9"/>
  <c r="AK416" i="9"/>
  <c r="AI416" i="9"/>
  <c r="AI408" i="9"/>
  <c r="AJ408" i="9"/>
  <c r="AK408" i="9"/>
  <c r="AK164" i="9"/>
  <c r="AI164" i="9"/>
  <c r="AJ164" i="9"/>
  <c r="AK135" i="9"/>
  <c r="AI135" i="9"/>
  <c r="AH135" i="9" s="1"/>
  <c r="AA135" i="9" s="1"/>
  <c r="AJ135" i="9"/>
  <c r="AI113" i="9"/>
  <c r="AH113" i="9" s="1"/>
  <c r="AA113" i="9" s="1"/>
  <c r="AB113" i="9" s="1"/>
  <c r="AJ113" i="9"/>
  <c r="AK113" i="9"/>
  <c r="AI428" i="8"/>
  <c r="AJ428" i="8"/>
  <c r="AK428" i="8"/>
  <c r="AK390" i="8"/>
  <c r="AJ390" i="8"/>
  <c r="AI390" i="8"/>
  <c r="AH390" i="8" s="1"/>
  <c r="AA390" i="8" s="1"/>
  <c r="AI351" i="8"/>
  <c r="AJ351" i="8"/>
  <c r="AK351" i="8"/>
  <c r="AI349" i="8"/>
  <c r="AH349" i="8" s="1"/>
  <c r="AA349" i="8" s="1"/>
  <c r="AK349" i="8"/>
  <c r="AJ349" i="8"/>
  <c r="AJ196" i="8"/>
  <c r="AI196" i="8"/>
  <c r="AH196" i="8" s="1"/>
  <c r="AK196" i="8"/>
  <c r="AK82" i="8"/>
  <c r="AI82" i="8"/>
  <c r="AJ82" i="8"/>
  <c r="AB475" i="8"/>
  <c r="AI450" i="9"/>
  <c r="AJ450" i="9"/>
  <c r="AK450" i="9"/>
  <c r="AJ369" i="9"/>
  <c r="AK369" i="9"/>
  <c r="AI369" i="9"/>
  <c r="AI347" i="9"/>
  <c r="AJ347" i="9"/>
  <c r="AK347" i="9"/>
  <c r="AI188" i="9"/>
  <c r="AJ188" i="9"/>
  <c r="AH188" i="9" s="1"/>
  <c r="AK188" i="9"/>
  <c r="AI499" i="8"/>
  <c r="AJ499" i="8"/>
  <c r="AK499" i="8"/>
  <c r="AI63" i="8"/>
  <c r="AH63" i="8" s="1"/>
  <c r="AA63" i="8" s="1"/>
  <c r="AJ63" i="8"/>
  <c r="AK63" i="8"/>
  <c r="AI60" i="8"/>
  <c r="AJ60" i="8"/>
  <c r="AK60" i="8"/>
  <c r="AI162" i="9"/>
  <c r="AH162" i="9" s="1"/>
  <c r="AA162" i="9" s="1"/>
  <c r="AJ162" i="9"/>
  <c r="AK162" i="9"/>
  <c r="AJ348" i="8"/>
  <c r="AK348" i="8"/>
  <c r="AI348" i="8"/>
  <c r="AI81" i="8"/>
  <c r="AH81" i="8" s="1"/>
  <c r="AA81" i="8" s="1"/>
  <c r="AJ81" i="8"/>
  <c r="AK81" i="8"/>
  <c r="AI431" i="9"/>
  <c r="AJ431" i="9"/>
  <c r="AK431" i="9"/>
  <c r="BB6" i="11"/>
  <c r="BA6" i="11"/>
  <c r="AE352" i="8"/>
  <c r="AB352" i="8"/>
  <c r="BB101" i="11"/>
  <c r="BA101" i="11"/>
  <c r="BB136" i="11"/>
  <c r="BA136" i="11"/>
  <c r="BB63" i="11"/>
  <c r="BA63" i="11"/>
  <c r="AZ63" i="11"/>
  <c r="AX63" i="11"/>
  <c r="AI104" i="8"/>
  <c r="AJ104" i="8"/>
  <c r="AK104" i="8"/>
  <c r="AJ190" i="8"/>
  <c r="AK190" i="8"/>
  <c r="AI190" i="8"/>
  <c r="AH190" i="8" s="1"/>
  <c r="AA190" i="8" s="1"/>
  <c r="AI154" i="8"/>
  <c r="AJ154" i="8"/>
  <c r="AK154" i="8"/>
  <c r="AI29" i="8"/>
  <c r="AH29" i="8" s="1"/>
  <c r="AA29" i="8" s="1"/>
  <c r="AJ29" i="8"/>
  <c r="AK29" i="8"/>
  <c r="AK167" i="9"/>
  <c r="AI167" i="9"/>
  <c r="AJ199" i="9"/>
  <c r="AK199" i="9"/>
  <c r="AI199" i="9"/>
  <c r="AI54" i="9"/>
  <c r="AJ54" i="9"/>
  <c r="AH54" i="9" s="1"/>
  <c r="AA54" i="9" s="1"/>
  <c r="AB54" i="9" s="1"/>
  <c r="AK54" i="9"/>
  <c r="AE45" i="9"/>
  <c r="AB45" i="9"/>
  <c r="AI411" i="8"/>
  <c r="AK411" i="8"/>
  <c r="AJ411" i="8"/>
  <c r="AJ264" i="8"/>
  <c r="AK264" i="8"/>
  <c r="AI264" i="8"/>
  <c r="AI255" i="8"/>
  <c r="AJ255" i="8"/>
  <c r="AK255" i="8"/>
  <c r="AJ70" i="8"/>
  <c r="AI70" i="8"/>
  <c r="AK70" i="8"/>
  <c r="AJ344" i="9"/>
  <c r="AK344" i="9"/>
  <c r="AI344" i="9"/>
  <c r="AI386" i="9"/>
  <c r="AJ386" i="9"/>
  <c r="AK386" i="9"/>
  <c r="AI290" i="9"/>
  <c r="AJ290" i="9"/>
  <c r="AH290" i="9" s="1"/>
  <c r="AA290" i="9" s="1"/>
  <c r="AK290" i="9"/>
  <c r="AK294" i="9"/>
  <c r="AI294" i="9"/>
  <c r="AH294" i="9" s="1"/>
  <c r="AA294" i="9" s="1"/>
  <c r="AJ294" i="9"/>
  <c r="AI93" i="9"/>
  <c r="AH93" i="9"/>
  <c r="AA93" i="9" s="1"/>
  <c r="AJ93" i="9"/>
  <c r="AK93" i="9"/>
  <c r="AJ91" i="9"/>
  <c r="AK91" i="9"/>
  <c r="AI91" i="9"/>
  <c r="AH91" i="9" s="1"/>
  <c r="AA91" i="9" s="1"/>
  <c r="AI29" i="9"/>
  <c r="AJ29" i="9"/>
  <c r="AH29" i="9" s="1"/>
  <c r="AA29" i="9" s="1"/>
  <c r="AB29" i="9" s="1"/>
  <c r="AK29" i="9"/>
  <c r="AJ333" i="8"/>
  <c r="AI333" i="8"/>
  <c r="AH333" i="8" s="1"/>
  <c r="AA333" i="8" s="1"/>
  <c r="AK333" i="8"/>
  <c r="AI130" i="8"/>
  <c r="AH130" i="8" s="1"/>
  <c r="AA130" i="8" s="1"/>
  <c r="AJ130" i="8"/>
  <c r="AK130" i="8"/>
  <c r="AI176" i="8"/>
  <c r="AJ176" i="8"/>
  <c r="AK176" i="8"/>
  <c r="AB507" i="8"/>
  <c r="AE507" i="8"/>
  <c r="AI316" i="8"/>
  <c r="AH316" i="8" s="1"/>
  <c r="AA316" i="8" s="1"/>
  <c r="AJ316" i="8"/>
  <c r="AK316" i="8"/>
  <c r="AJ67" i="8"/>
  <c r="AI67" i="8"/>
  <c r="AH67" i="8" s="1"/>
  <c r="AA67" i="8" s="1"/>
  <c r="AK67" i="8"/>
  <c r="AI117" i="9"/>
  <c r="AH117" i="9"/>
  <c r="AA117" i="9" s="1"/>
  <c r="AE117" i="9" s="1"/>
  <c r="AJ117" i="9"/>
  <c r="AK117" i="9"/>
  <c r="BB9" i="9"/>
  <c r="BA9" i="9"/>
  <c r="AZ9" i="9"/>
  <c r="AX9" i="9"/>
  <c r="BA13" i="9"/>
  <c r="BB13" i="9"/>
  <c r="AK298" i="8"/>
  <c r="AI298" i="8"/>
  <c r="AH298" i="8" s="1"/>
  <c r="AA298" i="8" s="1"/>
  <c r="AJ298" i="8"/>
  <c r="AK72" i="8"/>
  <c r="AI72" i="8"/>
  <c r="AJ72" i="8"/>
  <c r="AJ314" i="9"/>
  <c r="AK314" i="9"/>
  <c r="AI314" i="9"/>
  <c r="AH314" i="9"/>
  <c r="AA314" i="9" s="1"/>
  <c r="AJ322" i="8"/>
  <c r="AI322" i="8"/>
  <c r="AK322" i="8"/>
  <c r="AK291" i="8"/>
  <c r="AI291" i="8"/>
  <c r="AH291" i="8" s="1"/>
  <c r="AA291" i="8" s="1"/>
  <c r="AJ291" i="8"/>
  <c r="AI147" i="8"/>
  <c r="AH147" i="8" s="1"/>
  <c r="AA147" i="8" s="1"/>
  <c r="AJ147" i="8"/>
  <c r="AK147" i="8"/>
  <c r="AK174" i="8"/>
  <c r="AI174" i="8"/>
  <c r="AH174" i="8" s="1"/>
  <c r="AA174" i="8" s="1"/>
  <c r="AJ174" i="8"/>
  <c r="AK385" i="9"/>
  <c r="AI385" i="9"/>
  <c r="AJ385" i="9"/>
  <c r="AI420" i="9"/>
  <c r="AJ420" i="9"/>
  <c r="AK420" i="9"/>
  <c r="AK422" i="8"/>
  <c r="AI422" i="8"/>
  <c r="AJ422" i="8"/>
  <c r="AK288" i="9"/>
  <c r="AI288" i="9"/>
  <c r="AH288" i="9" s="1"/>
  <c r="AA288" i="9" s="1"/>
  <c r="AJ288" i="9"/>
  <c r="BB11" i="11"/>
  <c r="BA11" i="11"/>
  <c r="BB112" i="11"/>
  <c r="BA112" i="11"/>
  <c r="AJ68" i="11"/>
  <c r="BB18" i="11"/>
  <c r="BA18" i="11"/>
  <c r="AZ18" i="11"/>
  <c r="AX18" i="11"/>
  <c r="AI335" i="8"/>
  <c r="AJ335" i="8"/>
  <c r="AK335" i="8"/>
  <c r="AJ91" i="8"/>
  <c r="AK91" i="8"/>
  <c r="AI91" i="8"/>
  <c r="AH91" i="8"/>
  <c r="AA91" i="8" s="1"/>
  <c r="AI402" i="9"/>
  <c r="AH402" i="9" s="1"/>
  <c r="AJ402" i="9"/>
  <c r="AK402" i="9"/>
  <c r="AI223" i="9"/>
  <c r="AJ223" i="9"/>
  <c r="AK223" i="9"/>
  <c r="AI112" i="9"/>
  <c r="AH112" i="9" s="1"/>
  <c r="AA112" i="9" s="1"/>
  <c r="AJ112" i="9"/>
  <c r="AK112" i="9"/>
  <c r="AI129" i="9"/>
  <c r="AH129" i="9"/>
  <c r="AA129" i="9"/>
  <c r="AK129" i="9"/>
  <c r="AJ129" i="9"/>
  <c r="AI47" i="9"/>
  <c r="AH47" i="9" s="1"/>
  <c r="AA47" i="9" s="1"/>
  <c r="AJ47" i="9"/>
  <c r="AK47" i="9"/>
  <c r="AI32" i="9"/>
  <c r="AJ32" i="9"/>
  <c r="AK32" i="9"/>
  <c r="BA19" i="9"/>
  <c r="AZ19" i="9"/>
  <c r="AX19" i="9"/>
  <c r="BB19" i="9"/>
  <c r="AJ341" i="8"/>
  <c r="AI341" i="8"/>
  <c r="AK341" i="8"/>
  <c r="AI244" i="8"/>
  <c r="AJ244" i="8"/>
  <c r="AK244" i="8"/>
  <c r="AI195" i="8"/>
  <c r="AH195" i="8"/>
  <c r="AA195" i="8" s="1"/>
  <c r="AK195" i="8"/>
  <c r="AJ195" i="8"/>
  <c r="AJ83" i="8"/>
  <c r="AK83" i="8"/>
  <c r="AI83" i="8"/>
  <c r="AH83" i="8" s="1"/>
  <c r="AA83" i="8" s="1"/>
  <c r="BA26" i="8"/>
  <c r="AZ26" i="8"/>
  <c r="AX26" i="8"/>
  <c r="BB26" i="8"/>
  <c r="AJ449" i="9"/>
  <c r="AK449" i="9"/>
  <c r="AI449" i="9"/>
  <c r="AH449" i="9" s="1"/>
  <c r="AI372" i="9"/>
  <c r="AH372" i="9" s="1"/>
  <c r="AA372" i="9" s="1"/>
  <c r="AJ372" i="9"/>
  <c r="AK372" i="9"/>
  <c r="AK236" i="9"/>
  <c r="AI236" i="9"/>
  <c r="AJ236" i="9"/>
  <c r="AJ300" i="9"/>
  <c r="AK300" i="9"/>
  <c r="AI300" i="9"/>
  <c r="AH300" i="9" s="1"/>
  <c r="AA300" i="9" s="1"/>
  <c r="AI176" i="9"/>
  <c r="AH176" i="9" s="1"/>
  <c r="AA176" i="9" s="1"/>
  <c r="AJ176" i="9"/>
  <c r="AK176" i="9"/>
  <c r="AI207" i="9"/>
  <c r="AJ207" i="9"/>
  <c r="AK207" i="9"/>
  <c r="AK120" i="9"/>
  <c r="AI120" i="9"/>
  <c r="AJ120" i="9"/>
  <c r="AK24" i="9"/>
  <c r="AI24" i="9"/>
  <c r="AH24" i="9"/>
  <c r="AA24" i="9" s="1"/>
  <c r="AJ24" i="9"/>
  <c r="AI210" i="8"/>
  <c r="AJ210" i="8"/>
  <c r="AH210" i="8" s="1"/>
  <c r="AA210" i="8" s="1"/>
  <c r="AK210" i="8"/>
  <c r="AI242" i="8"/>
  <c r="AJ242" i="8"/>
  <c r="AK242" i="8"/>
  <c r="AK78" i="8"/>
  <c r="AJ78" i="8"/>
  <c r="AI78" i="8"/>
  <c r="AH78" i="8"/>
  <c r="AA78" i="8" s="1"/>
  <c r="AI80" i="8"/>
  <c r="AJ80" i="8"/>
  <c r="AK80" i="8"/>
  <c r="AI140" i="8"/>
  <c r="AJ140" i="8"/>
  <c r="AH140" i="8" s="1"/>
  <c r="AA140" i="8" s="1"/>
  <c r="AB140" i="8" s="1"/>
  <c r="AK140" i="8"/>
  <c r="AI25" i="8"/>
  <c r="AJ25" i="8"/>
  <c r="AK25" i="8"/>
  <c r="AE211" i="8"/>
  <c r="AB211" i="8"/>
  <c r="AI349" i="9"/>
  <c r="AH349" i="9" s="1"/>
  <c r="AA349" i="9" s="1"/>
  <c r="AJ349" i="9"/>
  <c r="AK349" i="9"/>
  <c r="AI364" i="9"/>
  <c r="AJ364" i="9"/>
  <c r="AK364" i="9"/>
  <c r="AI394" i="9"/>
  <c r="AK394" i="9"/>
  <c r="AJ394" i="9"/>
  <c r="AJ337" i="8"/>
  <c r="AI337" i="8"/>
  <c r="AH337" i="8"/>
  <c r="AA337" i="8" s="1"/>
  <c r="AB337" i="8" s="1"/>
  <c r="AK337" i="8"/>
  <c r="AI267" i="8"/>
  <c r="AH267" i="8"/>
  <c r="AA267" i="8" s="1"/>
  <c r="AJ267" i="8"/>
  <c r="AK267" i="8"/>
  <c r="AK356" i="9"/>
  <c r="AI356" i="9"/>
  <c r="AH356" i="9"/>
  <c r="AA356" i="9" s="1"/>
  <c r="AE356" i="9" s="1"/>
  <c r="AJ356" i="9"/>
  <c r="AJ248" i="8"/>
  <c r="AI248" i="8"/>
  <c r="AK248" i="8"/>
  <c r="BB149" i="11"/>
  <c r="BA149" i="11"/>
  <c r="AI103" i="8"/>
  <c r="AJ103" i="8"/>
  <c r="AK103" i="8"/>
  <c r="AJ21" i="8"/>
  <c r="AK21" i="8"/>
  <c r="AI21" i="8"/>
  <c r="AI200" i="9"/>
  <c r="AH200" i="9" s="1"/>
  <c r="AA200" i="9" s="1"/>
  <c r="AB200" i="9" s="1"/>
  <c r="AJ200" i="9"/>
  <c r="AK200" i="9"/>
  <c r="AB270" i="9"/>
  <c r="AK378" i="8"/>
  <c r="AI378" i="8"/>
  <c r="AH378" i="8"/>
  <c r="AA378" i="8" s="1"/>
  <c r="AJ378" i="8"/>
  <c r="AI122" i="8"/>
  <c r="AH122" i="8"/>
  <c r="AA122" i="8" s="1"/>
  <c r="AJ122" i="8"/>
  <c r="AK122" i="8"/>
  <c r="AI419" i="9"/>
  <c r="AH419" i="9"/>
  <c r="AJ419" i="9"/>
  <c r="AK419" i="9"/>
  <c r="AI400" i="9"/>
  <c r="AJ400" i="9"/>
  <c r="AK400" i="9"/>
  <c r="AI195" i="9"/>
  <c r="AJ195" i="9"/>
  <c r="AK195" i="9"/>
  <c r="AK412" i="8"/>
  <c r="AI412" i="8"/>
  <c r="AJ412" i="8"/>
  <c r="AI401" i="8"/>
  <c r="AJ401" i="8"/>
  <c r="AK401" i="8"/>
  <c r="AI228" i="8"/>
  <c r="AJ228" i="8"/>
  <c r="AH228" i="8" s="1"/>
  <c r="AA228" i="8" s="1"/>
  <c r="AB228" i="8" s="1"/>
  <c r="AK228" i="8"/>
  <c r="AI393" i="8"/>
  <c r="AJ393" i="8"/>
  <c r="AK393" i="8"/>
  <c r="AI184" i="8"/>
  <c r="AJ184" i="8"/>
  <c r="AH184" i="8" s="1"/>
  <c r="AK184" i="8"/>
  <c r="AJ79" i="8"/>
  <c r="AI79" i="8"/>
  <c r="AH79" i="8"/>
  <c r="AA79" i="8" s="1"/>
  <c r="AE79" i="8" s="1"/>
  <c r="AK79" i="8"/>
  <c r="AI87" i="8"/>
  <c r="AH87" i="8"/>
  <c r="AA87" i="8" s="1"/>
  <c r="AJ87" i="8"/>
  <c r="AK87" i="8"/>
  <c r="AI337" i="9"/>
  <c r="AH337" i="9" s="1"/>
  <c r="AA337" i="9" s="1"/>
  <c r="AJ337" i="9"/>
  <c r="AK337" i="9"/>
  <c r="AK282" i="9"/>
  <c r="AI282" i="9"/>
  <c r="AH282" i="9" s="1"/>
  <c r="AA282" i="9" s="1"/>
  <c r="AJ282" i="9"/>
  <c r="AI366" i="9"/>
  <c r="AH366" i="9" s="1"/>
  <c r="AA366" i="9" s="1"/>
  <c r="AJ366" i="9"/>
  <c r="AK366" i="9"/>
  <c r="AK264" i="9"/>
  <c r="AI264" i="9"/>
  <c r="AH264" i="9" s="1"/>
  <c r="AA264" i="9" s="1"/>
  <c r="AJ264" i="9"/>
  <c r="AI279" i="9"/>
  <c r="AH279" i="9"/>
  <c r="AA279" i="9" s="1"/>
  <c r="AJ279" i="9"/>
  <c r="AK279" i="9"/>
  <c r="AJ59" i="9"/>
  <c r="AI59" i="9"/>
  <c r="AH59" i="9" s="1"/>
  <c r="AA59" i="9" s="1"/>
  <c r="AB59" i="9" s="1"/>
  <c r="AK59" i="9"/>
  <c r="AI345" i="8"/>
  <c r="AH345" i="8"/>
  <c r="AA345" i="8" s="1"/>
  <c r="AJ345" i="8"/>
  <c r="AK345" i="8"/>
  <c r="AI192" i="8"/>
  <c r="AJ192" i="8"/>
  <c r="AK192" i="8"/>
  <c r="AJ188" i="8"/>
  <c r="AI188" i="8"/>
  <c r="AK188" i="8"/>
  <c r="AI354" i="9"/>
  <c r="AK354" i="9"/>
  <c r="AJ354" i="9"/>
  <c r="AJ277" i="9"/>
  <c r="AI277" i="9"/>
  <c r="AK277" i="9"/>
  <c r="BB3" i="9"/>
  <c r="BA3" i="9"/>
  <c r="AZ3" i="9"/>
  <c r="AX3" i="9"/>
  <c r="AI209" i="8"/>
  <c r="AJ209" i="8"/>
  <c r="AK209" i="8"/>
  <c r="AJ245" i="8"/>
  <c r="AK245" i="8"/>
  <c r="AI245" i="8"/>
  <c r="AH245" i="8"/>
  <c r="BB37" i="11"/>
  <c r="BA37" i="11"/>
  <c r="AZ37" i="11"/>
  <c r="AX37" i="11"/>
  <c r="BB7" i="11"/>
  <c r="BA7" i="11"/>
  <c r="AZ7" i="11"/>
  <c r="AX7" i="11"/>
  <c r="BB164" i="11"/>
  <c r="BA164" i="11"/>
  <c r="AZ164" i="11"/>
  <c r="AX164" i="11"/>
  <c r="BB102" i="11"/>
  <c r="BA102" i="11"/>
  <c r="AZ102" i="11"/>
  <c r="AX102" i="11"/>
  <c r="BB34" i="8"/>
  <c r="BA34" i="8"/>
  <c r="AZ34" i="8"/>
  <c r="AX34" i="8"/>
  <c r="BA9" i="8"/>
  <c r="BB9" i="8"/>
  <c r="AI116" i="9"/>
  <c r="AH116" i="9" s="1"/>
  <c r="AA116" i="9" s="1"/>
  <c r="AJ116" i="9"/>
  <c r="AK116" i="9"/>
  <c r="AI133" i="9"/>
  <c r="AK133" i="9"/>
  <c r="AJ133" i="9"/>
  <c r="BA26" i="9"/>
  <c r="BB26" i="9"/>
  <c r="AB323" i="9"/>
  <c r="AJ276" i="8"/>
  <c r="AK276" i="8"/>
  <c r="AI276" i="8"/>
  <c r="AI363" i="8"/>
  <c r="AJ363" i="8"/>
  <c r="AK363" i="8"/>
  <c r="AI405" i="8"/>
  <c r="AJ405" i="8"/>
  <c r="AH405" i="8" s="1"/>
  <c r="AK405" i="8"/>
  <c r="AI183" i="8"/>
  <c r="AJ183" i="8"/>
  <c r="AK183" i="8"/>
  <c r="BA8" i="8"/>
  <c r="AZ8" i="8"/>
  <c r="AX8" i="8"/>
  <c r="BB8" i="8"/>
  <c r="AK226" i="9"/>
  <c r="AI226" i="9"/>
  <c r="AH226" i="9" s="1"/>
  <c r="AA226" i="9" s="1"/>
  <c r="AJ226" i="9"/>
  <c r="AI220" i="9"/>
  <c r="AH220" i="9" s="1"/>
  <c r="AA220" i="9" s="1"/>
  <c r="AJ220" i="9"/>
  <c r="AK220" i="9"/>
  <c r="AI127" i="9"/>
  <c r="AJ127" i="9"/>
  <c r="AK127" i="9"/>
  <c r="BB5" i="9"/>
  <c r="BA5" i="9"/>
  <c r="AK366" i="8"/>
  <c r="AI366" i="8"/>
  <c r="AJ366" i="8"/>
  <c r="AK207" i="8"/>
  <c r="AI207" i="8"/>
  <c r="AH207" i="8"/>
  <c r="AA207" i="8" s="1"/>
  <c r="AJ207" i="8"/>
  <c r="AK376" i="8"/>
  <c r="AI376" i="8"/>
  <c r="AJ376" i="8"/>
  <c r="AJ40" i="8"/>
  <c r="AI40" i="8"/>
  <c r="AH40" i="8"/>
  <c r="AA40" i="8" s="1"/>
  <c r="AB40" i="8" s="1"/>
  <c r="AK40" i="8"/>
  <c r="AI329" i="9"/>
  <c r="AH329" i="9" s="1"/>
  <c r="AA329" i="9" s="1"/>
  <c r="AJ329" i="9"/>
  <c r="AK329" i="9"/>
  <c r="AK354" i="8"/>
  <c r="AI354" i="8"/>
  <c r="AH354" i="8"/>
  <c r="AA354" i="8" s="1"/>
  <c r="AJ354" i="8"/>
  <c r="AI262" i="8"/>
  <c r="AH262" i="8"/>
  <c r="AA262" i="8" s="1"/>
  <c r="AE262" i="8" s="1"/>
  <c r="AJ262" i="8"/>
  <c r="AK262" i="8"/>
  <c r="AI146" i="8"/>
  <c r="AJ146" i="8"/>
  <c r="AK146" i="8"/>
  <c r="AI65" i="8"/>
  <c r="AH65" i="8"/>
  <c r="AA65" i="8" s="1"/>
  <c r="AJ65" i="8"/>
  <c r="AK65" i="8"/>
  <c r="AI412" i="9"/>
  <c r="AJ412" i="9"/>
  <c r="AK412" i="9"/>
  <c r="AJ138" i="9"/>
  <c r="AI138" i="9"/>
  <c r="AK138" i="9"/>
  <c r="BB2" i="9"/>
  <c r="BA2" i="9"/>
  <c r="AZ2" i="9"/>
  <c r="AX2" i="9"/>
  <c r="AI435" i="8"/>
  <c r="AJ435" i="8"/>
  <c r="AK435" i="8"/>
  <c r="AI346" i="9"/>
  <c r="AK346" i="9"/>
  <c r="AJ346" i="9"/>
  <c r="AI249" i="9"/>
  <c r="AH249" i="9" s="1"/>
  <c r="AA249" i="9" s="1"/>
  <c r="AE249" i="9" s="1"/>
  <c r="AK249" i="9"/>
  <c r="AJ249" i="9"/>
  <c r="AI186" i="9"/>
  <c r="AJ186" i="9"/>
  <c r="AH186" i="9" s="1"/>
  <c r="AA186" i="9" s="1"/>
  <c r="AK186" i="9"/>
  <c r="AJ243" i="9"/>
  <c r="AK243" i="9"/>
  <c r="AI243" i="9"/>
  <c r="AH243" i="9" s="1"/>
  <c r="AA243" i="9" s="1"/>
  <c r="AI417" i="8"/>
  <c r="AH417" i="8"/>
  <c r="AA417" i="8" s="1"/>
  <c r="AJ417" i="8"/>
  <c r="AK417" i="8"/>
  <c r="BB13" i="8"/>
  <c r="BA13" i="8"/>
  <c r="AZ13" i="8"/>
  <c r="AX13" i="8"/>
  <c r="BB185" i="11"/>
  <c r="BA185" i="11"/>
  <c r="AZ185" i="11"/>
  <c r="AX185" i="11"/>
  <c r="BB4" i="8"/>
  <c r="BA4" i="8"/>
  <c r="AI45" i="8"/>
  <c r="AJ45" i="8"/>
  <c r="AK45" i="8"/>
  <c r="BA5" i="8"/>
  <c r="AZ5" i="8"/>
  <c r="AX5" i="8"/>
  <c r="BB5" i="8"/>
  <c r="AJ270" i="8"/>
  <c r="AK270" i="8"/>
  <c r="AI270" i="8"/>
  <c r="AI157" i="8"/>
  <c r="AJ157" i="8"/>
  <c r="AK157" i="8"/>
  <c r="AI153" i="8"/>
  <c r="AH153" i="8" s="1"/>
  <c r="AA153" i="8" s="1"/>
  <c r="AJ153" i="8"/>
  <c r="AK153" i="8"/>
  <c r="AI221" i="8"/>
  <c r="AJ221" i="8"/>
  <c r="AK221" i="8"/>
  <c r="BA6" i="8"/>
  <c r="AZ6" i="8"/>
  <c r="AX6" i="8"/>
  <c r="BB6" i="8"/>
  <c r="AJ154" i="9"/>
  <c r="AI154" i="9"/>
  <c r="AK154" i="9"/>
  <c r="AB256" i="9"/>
  <c r="AB141" i="9"/>
  <c r="AK370" i="8"/>
  <c r="AI370" i="8"/>
  <c r="AH370" i="8"/>
  <c r="AA370" i="8" s="1"/>
  <c r="AJ370" i="8"/>
  <c r="AI389" i="8"/>
  <c r="AH389" i="8"/>
  <c r="AA389" i="8" s="1"/>
  <c r="AJ389" i="8"/>
  <c r="AK389" i="8"/>
  <c r="AJ254" i="8"/>
  <c r="AK254" i="8"/>
  <c r="AI254" i="8"/>
  <c r="AI108" i="8"/>
  <c r="AH108" i="8"/>
  <c r="AA108" i="8" s="1"/>
  <c r="AJ108" i="8"/>
  <c r="AK108" i="8"/>
  <c r="AI95" i="8"/>
  <c r="AJ95" i="8"/>
  <c r="AK95" i="8"/>
  <c r="AJ340" i="9"/>
  <c r="AH340" i="9" s="1"/>
  <c r="AA340" i="9" s="1"/>
  <c r="AB340" i="9" s="1"/>
  <c r="AK340" i="9"/>
  <c r="AI340" i="9"/>
  <c r="AJ218" i="9"/>
  <c r="AK218" i="9"/>
  <c r="AI218" i="9"/>
  <c r="AH218" i="9"/>
  <c r="AA218" i="9" s="1"/>
  <c r="AI94" i="9"/>
  <c r="AJ94" i="9"/>
  <c r="AK94" i="9"/>
  <c r="AJ25" i="9"/>
  <c r="AK25" i="9"/>
  <c r="AI25" i="9"/>
  <c r="AH25" i="9"/>
  <c r="AA25" i="9" s="1"/>
  <c r="AB25" i="9" s="1"/>
  <c r="AJ325" i="8"/>
  <c r="AK325" i="8"/>
  <c r="AI325" i="8"/>
  <c r="AI359" i="8"/>
  <c r="AJ359" i="8"/>
  <c r="AH359" i="8" s="1"/>
  <c r="AA359" i="8" s="1"/>
  <c r="AK359" i="8"/>
  <c r="AI191" i="8"/>
  <c r="AJ191" i="8"/>
  <c r="AK191" i="8"/>
  <c r="AI137" i="8"/>
  <c r="AJ137" i="8"/>
  <c r="AH137" i="8" s="1"/>
  <c r="AA137" i="8" s="1"/>
  <c r="AK137" i="8"/>
  <c r="AJ62" i="8"/>
  <c r="AI62" i="8"/>
  <c r="AH62" i="8"/>
  <c r="AA62" i="8" s="1"/>
  <c r="AB62" i="8" s="1"/>
  <c r="AK62" i="8"/>
  <c r="AI355" i="9"/>
  <c r="AJ355" i="9"/>
  <c r="AH355" i="9" s="1"/>
  <c r="AA355" i="9" s="1"/>
  <c r="AK355" i="9"/>
  <c r="AJ421" i="8"/>
  <c r="AK421" i="8"/>
  <c r="AI421" i="8"/>
  <c r="AI141" i="8"/>
  <c r="AH141" i="8" s="1"/>
  <c r="AA141" i="8" s="1"/>
  <c r="AJ141" i="8"/>
  <c r="AK141" i="8"/>
  <c r="AK258" i="9"/>
  <c r="AJ258" i="9"/>
  <c r="AI258" i="9"/>
  <c r="AK110" i="8"/>
  <c r="AI110" i="8"/>
  <c r="AJ110" i="8"/>
  <c r="AK215" i="8"/>
  <c r="AI215" i="8"/>
  <c r="AH215" i="8" s="1"/>
  <c r="AA215" i="8" s="1"/>
  <c r="AJ215" i="8"/>
  <c r="AI237" i="8"/>
  <c r="AH237" i="8" s="1"/>
  <c r="AJ237" i="8"/>
  <c r="AK237" i="8"/>
  <c r="AK151" i="8"/>
  <c r="AI151" i="8"/>
  <c r="AH151" i="8" s="1"/>
  <c r="AA151" i="8" s="1"/>
  <c r="AJ151" i="8"/>
  <c r="AI229" i="8"/>
  <c r="AH229" i="8" s="1"/>
  <c r="AA229" i="8" s="1"/>
  <c r="AJ229" i="8"/>
  <c r="AK229" i="8"/>
  <c r="AI239" i="9"/>
  <c r="AJ239" i="9"/>
  <c r="AK239" i="9"/>
  <c r="AK398" i="8"/>
  <c r="AI398" i="8"/>
  <c r="AJ398" i="8"/>
  <c r="AI369" i="8"/>
  <c r="AJ369" i="8"/>
  <c r="AK369" i="8"/>
  <c r="AI177" i="8"/>
  <c r="AH177" i="8" s="1"/>
  <c r="AJ177" i="8"/>
  <c r="AK177" i="8"/>
  <c r="BB100" i="11"/>
  <c r="BA100" i="11"/>
  <c r="AZ100" i="11"/>
  <c r="AX100" i="11"/>
  <c r="BB111" i="11"/>
  <c r="BA111" i="11"/>
  <c r="AZ111" i="11"/>
  <c r="AX111" i="11"/>
  <c r="BB132" i="11"/>
  <c r="BA132" i="11"/>
  <c r="AZ132" i="11"/>
  <c r="AX132" i="11"/>
  <c r="AE384" i="8"/>
  <c r="AB384" i="8"/>
  <c r="AB479" i="8"/>
  <c r="AB213" i="9"/>
  <c r="U144" i="11"/>
  <c r="AF144" i="11"/>
  <c r="AB496" i="8"/>
  <c r="AJ300" i="8"/>
  <c r="AK300" i="8"/>
  <c r="AI300" i="8"/>
  <c r="AH300" i="8" s="1"/>
  <c r="AA300" i="8" s="1"/>
  <c r="AB300" i="8" s="1"/>
  <c r="AI377" i="8"/>
  <c r="AJ377" i="8"/>
  <c r="AK377" i="8"/>
  <c r="AK90" i="8"/>
  <c r="AI90" i="8"/>
  <c r="AH90" i="8"/>
  <c r="AA90" i="8" s="1"/>
  <c r="AJ90" i="8"/>
  <c r="AJ56" i="8"/>
  <c r="AI56" i="8"/>
  <c r="AK56" i="8"/>
  <c r="AI27" i="8"/>
  <c r="AJ27" i="8"/>
  <c r="AK27" i="8"/>
  <c r="AI96" i="9"/>
  <c r="AJ96" i="9"/>
  <c r="AH96" i="9" s="1"/>
  <c r="AA96" i="9" s="1"/>
  <c r="AK96" i="9"/>
  <c r="AJ83" i="9"/>
  <c r="AK83" i="9"/>
  <c r="AI83" i="9"/>
  <c r="AH83" i="9" s="1"/>
  <c r="AA83" i="9" s="1"/>
  <c r="AI202" i="8"/>
  <c r="AJ202" i="8"/>
  <c r="AK202" i="8"/>
  <c r="AI115" i="8"/>
  <c r="AJ115" i="8"/>
  <c r="AK115" i="8"/>
  <c r="AI334" i="9"/>
  <c r="AH334" i="9"/>
  <c r="AA334" i="9" s="1"/>
  <c r="AJ334" i="9"/>
  <c r="AK334" i="9"/>
  <c r="AI298" i="9"/>
  <c r="AJ298" i="9"/>
  <c r="AK298" i="9"/>
  <c r="AI114" i="9"/>
  <c r="AH114" i="9"/>
  <c r="AA114" i="9" s="1"/>
  <c r="AJ114" i="9"/>
  <c r="AK114" i="9"/>
  <c r="AJ310" i="8"/>
  <c r="AI310" i="8"/>
  <c r="AH310" i="8" s="1"/>
  <c r="AA310" i="8" s="1"/>
  <c r="AB310" i="8" s="1"/>
  <c r="AK310" i="8"/>
  <c r="AI397" i="8"/>
  <c r="AH397" i="8" s="1"/>
  <c r="AA397" i="8" s="1"/>
  <c r="AK397" i="8"/>
  <c r="AJ397" i="8"/>
  <c r="AI395" i="8"/>
  <c r="AJ395" i="8"/>
  <c r="AK395" i="8"/>
  <c r="BA22" i="8"/>
  <c r="AZ22" i="8"/>
  <c r="AX22" i="8"/>
  <c r="BB22" i="8"/>
  <c r="AI187" i="9"/>
  <c r="AJ187" i="9"/>
  <c r="AH187" i="9" s="1"/>
  <c r="AA187" i="9" s="1"/>
  <c r="AE187" i="9" s="1"/>
  <c r="AK187" i="9"/>
  <c r="AI118" i="9"/>
  <c r="AJ118" i="9"/>
  <c r="AK118" i="9"/>
  <c r="AK65" i="9"/>
  <c r="AI65" i="9"/>
  <c r="AJ65" i="9"/>
  <c r="BA22" i="9"/>
  <c r="BB22" i="9"/>
  <c r="AK414" i="8"/>
  <c r="AI414" i="8"/>
  <c r="AH414" i="8" s="1"/>
  <c r="AA414" i="8" s="1"/>
  <c r="AJ414" i="8"/>
  <c r="AI436" i="8"/>
  <c r="AH436" i="8" s="1"/>
  <c r="AA436" i="8" s="1"/>
  <c r="AJ436" i="8"/>
  <c r="AK436" i="8"/>
  <c r="AI139" i="9"/>
  <c r="AK139" i="9"/>
  <c r="AJ139" i="9"/>
  <c r="AF39" i="11"/>
  <c r="U39" i="11"/>
  <c r="BB85" i="11"/>
  <c r="BA85" i="11"/>
  <c r="AZ85" i="11"/>
  <c r="AX85" i="11"/>
  <c r="AJ145" i="11"/>
  <c r="BB35" i="11"/>
  <c r="BA35" i="11"/>
  <c r="AZ35" i="11"/>
  <c r="AX35" i="11"/>
  <c r="BB74" i="11"/>
  <c r="BA74" i="11"/>
  <c r="AZ74" i="11"/>
  <c r="AX74" i="11"/>
  <c r="AE469" i="8"/>
  <c r="AB469" i="8"/>
  <c r="AB317" i="8"/>
  <c r="AE317" i="8"/>
  <c r="AK272" i="9"/>
  <c r="AI272" i="9"/>
  <c r="AH272" i="9"/>
  <c r="AJ272" i="9"/>
  <c r="AI244" i="9"/>
  <c r="AH244" i="9" s="1"/>
  <c r="AA244" i="9" s="1"/>
  <c r="AJ244" i="9"/>
  <c r="AK244" i="9"/>
  <c r="AI365" i="8"/>
  <c r="AK365" i="8"/>
  <c r="AJ365" i="8"/>
  <c r="AI379" i="8"/>
  <c r="AJ379" i="8"/>
  <c r="AK379" i="8"/>
  <c r="AI407" i="8"/>
  <c r="AH407" i="8" s="1"/>
  <c r="AA407" i="8" s="1"/>
  <c r="AJ407" i="8"/>
  <c r="AK407" i="8"/>
  <c r="AI201" i="8"/>
  <c r="AJ201" i="8"/>
  <c r="AK201" i="8"/>
  <c r="AI185" i="8"/>
  <c r="AH185" i="8" s="1"/>
  <c r="AA185" i="8" s="1"/>
  <c r="AB185" i="8" s="1"/>
  <c r="AK185" i="8"/>
  <c r="AJ185" i="8"/>
  <c r="AI168" i="8"/>
  <c r="AJ168" i="8"/>
  <c r="AK168" i="8"/>
  <c r="AI208" i="9"/>
  <c r="AH208" i="9" s="1"/>
  <c r="AA208" i="9" s="1"/>
  <c r="AE208" i="9" s="1"/>
  <c r="AJ208" i="9"/>
  <c r="AK208" i="9"/>
  <c r="AI185" i="9"/>
  <c r="AJ185" i="9"/>
  <c r="AK185" i="9"/>
  <c r="AI240" i="9"/>
  <c r="AH240" i="9" s="1"/>
  <c r="AA240" i="9" s="1"/>
  <c r="AJ240" i="9"/>
  <c r="AK240" i="9"/>
  <c r="AK90" i="9"/>
  <c r="AI90" i="9"/>
  <c r="AH90" i="9"/>
  <c r="AA90" i="9" s="1"/>
  <c r="AJ90" i="9"/>
  <c r="AI52" i="9"/>
  <c r="AH52" i="9" s="1"/>
  <c r="AA52" i="9" s="1"/>
  <c r="AJ52" i="9"/>
  <c r="AK52" i="9"/>
  <c r="AK374" i="8"/>
  <c r="AJ374" i="8"/>
  <c r="AI374" i="8"/>
  <c r="AK356" i="8"/>
  <c r="AI356" i="8"/>
  <c r="AJ356" i="8"/>
  <c r="AJ314" i="8"/>
  <c r="AI314" i="8"/>
  <c r="AH314" i="8" s="1"/>
  <c r="AA314" i="8" s="1"/>
  <c r="AK314" i="8"/>
  <c r="AI241" i="8"/>
  <c r="AH241" i="8" s="1"/>
  <c r="AA241" i="8" s="1"/>
  <c r="AB241" i="8" s="1"/>
  <c r="AJ241" i="8"/>
  <c r="AK241" i="8"/>
  <c r="AI361" i="8"/>
  <c r="AJ361" i="8"/>
  <c r="AK361" i="8"/>
  <c r="AI169" i="8"/>
  <c r="AH169" i="8" s="1"/>
  <c r="AA169" i="8" s="1"/>
  <c r="AJ169" i="8"/>
  <c r="AK169" i="8"/>
  <c r="AK55" i="8"/>
  <c r="AI55" i="8"/>
  <c r="AH55" i="8" s="1"/>
  <c r="AA55" i="8" s="1"/>
  <c r="AJ55" i="8"/>
  <c r="AI132" i="8"/>
  <c r="AH132" i="8" s="1"/>
  <c r="AA132" i="8" s="1"/>
  <c r="AJ132" i="8"/>
  <c r="AK132" i="8"/>
  <c r="AI211" i="9"/>
  <c r="AJ211" i="9"/>
  <c r="AK211" i="9"/>
  <c r="AI203" i="9"/>
  <c r="AH203" i="9" s="1"/>
  <c r="AJ203" i="9"/>
  <c r="AK203" i="9"/>
  <c r="AI232" i="9"/>
  <c r="AJ232" i="9"/>
  <c r="AK232" i="9"/>
  <c r="AI320" i="8"/>
  <c r="AJ320" i="8"/>
  <c r="AH320" i="8" s="1"/>
  <c r="AA320" i="8" s="1"/>
  <c r="AK320" i="8"/>
  <c r="AI258" i="8"/>
  <c r="AJ258" i="8"/>
  <c r="AK258" i="8"/>
  <c r="AI124" i="8"/>
  <c r="AJ124" i="8"/>
  <c r="AH124" i="8" s="1"/>
  <c r="AA124" i="8" s="1"/>
  <c r="AK124" i="8"/>
  <c r="AI53" i="8"/>
  <c r="AJ53" i="8"/>
  <c r="AK53" i="8"/>
  <c r="AI74" i="8"/>
  <c r="AJ74" i="8"/>
  <c r="AH74" i="8" s="1"/>
  <c r="AA74" i="8" s="1"/>
  <c r="AB74" i="8" s="1"/>
  <c r="AK74" i="8"/>
  <c r="AJ222" i="9"/>
  <c r="AK222" i="9"/>
  <c r="AI222" i="9"/>
  <c r="AI204" i="9"/>
  <c r="AH204" i="9" s="1"/>
  <c r="AJ204" i="9"/>
  <c r="AK204" i="9"/>
  <c r="AI409" i="8"/>
  <c r="AJ409" i="8"/>
  <c r="AK409" i="8"/>
  <c r="AJ295" i="8"/>
  <c r="AK295" i="8"/>
  <c r="AI295" i="8"/>
  <c r="AH295" i="8"/>
  <c r="AA295" i="8" s="1"/>
  <c r="AI133" i="8"/>
  <c r="AJ133" i="8"/>
  <c r="AK133" i="8"/>
  <c r="AJ182" i="8"/>
  <c r="AK182" i="8"/>
  <c r="AI182" i="8"/>
  <c r="AJ198" i="8"/>
  <c r="AK198" i="8"/>
  <c r="AI198" i="8"/>
  <c r="AH198" i="8" s="1"/>
  <c r="AA198" i="8" s="1"/>
  <c r="AB198" i="8" s="1"/>
  <c r="AI138" i="8"/>
  <c r="AJ138" i="8"/>
  <c r="AH138" i="8" s="1"/>
  <c r="AA138" i="8" s="1"/>
  <c r="AK138" i="8"/>
  <c r="AI353" i="9"/>
  <c r="AJ353" i="9"/>
  <c r="AK353" i="9"/>
  <c r="AK360" i="9"/>
  <c r="AI360" i="9"/>
  <c r="AJ360" i="9"/>
  <c r="AI284" i="9"/>
  <c r="AJ284" i="9"/>
  <c r="AK284" i="9"/>
  <c r="AI201" i="9"/>
  <c r="AJ201" i="9"/>
  <c r="AK201" i="9"/>
  <c r="AK46" i="9"/>
  <c r="AI46" i="9"/>
  <c r="AJ46" i="9"/>
  <c r="AI68" i="9"/>
  <c r="AJ68" i="9"/>
  <c r="AK68" i="9"/>
  <c r="BB142" i="11"/>
  <c r="BA142" i="11"/>
  <c r="BB40" i="11"/>
  <c r="BA40" i="11"/>
  <c r="BB19" i="11"/>
  <c r="BA19" i="11"/>
  <c r="BB79" i="11"/>
  <c r="BA79" i="11"/>
  <c r="BB145" i="11"/>
  <c r="BA145" i="11"/>
  <c r="BB175" i="11"/>
  <c r="BA175" i="11"/>
  <c r="AK39" i="11"/>
  <c r="BB163" i="11"/>
  <c r="BA163" i="11"/>
  <c r="AZ163" i="11"/>
  <c r="AX163" i="11"/>
  <c r="BB56" i="11"/>
  <c r="BA56" i="11"/>
  <c r="AZ56" i="11"/>
  <c r="AX56" i="11"/>
  <c r="BB153" i="11"/>
  <c r="BA153" i="11"/>
  <c r="BB8" i="11"/>
  <c r="BA8" i="11"/>
  <c r="BB81" i="11"/>
  <c r="BA81" i="11"/>
  <c r="BB126" i="11"/>
  <c r="BA126" i="11"/>
  <c r="BB150" i="11"/>
  <c r="BA150" i="11"/>
  <c r="AB373" i="9"/>
  <c r="U469" i="11"/>
  <c r="AF469" i="11"/>
  <c r="P45" i="1"/>
  <c r="S45" i="1" s="1"/>
  <c r="U45" i="1" s="1"/>
  <c r="AE122" i="9"/>
  <c r="AB122" i="9"/>
  <c r="U22" i="11"/>
  <c r="AF22" i="11"/>
  <c r="AB67" i="9"/>
  <c r="AE504" i="8"/>
  <c r="AE503" i="8"/>
  <c r="AB503" i="8"/>
  <c r="AE329" i="8"/>
  <c r="AB319" i="8"/>
  <c r="AE175" i="8"/>
  <c r="AB175" i="8"/>
  <c r="AE263" i="8"/>
  <c r="AB263" i="8"/>
  <c r="AJ293" i="8"/>
  <c r="AK293" i="8"/>
  <c r="AI293" i="8"/>
  <c r="AI102" i="8"/>
  <c r="AJ102" i="8"/>
  <c r="AK102" i="8"/>
  <c r="AI145" i="8"/>
  <c r="AH145" i="8" s="1"/>
  <c r="AA145" i="8" s="1"/>
  <c r="AE145" i="8" s="1"/>
  <c r="AJ145" i="8"/>
  <c r="AK145" i="8"/>
  <c r="AJ257" i="8"/>
  <c r="AK257" i="8"/>
  <c r="AI257" i="8"/>
  <c r="AI202" i="9"/>
  <c r="AH202" i="9" s="1"/>
  <c r="AA202" i="9" s="1"/>
  <c r="AJ202" i="9"/>
  <c r="AK202" i="9"/>
  <c r="AI28" i="9"/>
  <c r="AJ28" i="9"/>
  <c r="AK28" i="9"/>
  <c r="AI116" i="8"/>
  <c r="AJ116" i="8"/>
  <c r="AK116" i="8"/>
  <c r="AI85" i="9"/>
  <c r="AJ85" i="9"/>
  <c r="AK85" i="9"/>
  <c r="AI213" i="8"/>
  <c r="AH213" i="8"/>
  <c r="AA213" i="8" s="1"/>
  <c r="AJ213" i="8"/>
  <c r="AK213" i="8"/>
  <c r="BB10" i="8"/>
  <c r="BA10" i="8"/>
  <c r="AZ10" i="8"/>
  <c r="AX10" i="8"/>
  <c r="AI100" i="9"/>
  <c r="AJ100" i="9"/>
  <c r="AK100" i="9"/>
  <c r="BB3" i="8"/>
  <c r="BA3" i="8"/>
  <c r="AI80" i="9"/>
  <c r="AJ80" i="9"/>
  <c r="AK80" i="9"/>
  <c r="BH36" i="11"/>
  <c r="BG36" i="11"/>
  <c r="BF36" i="11"/>
  <c r="BE36" i="11"/>
  <c r="BD36" i="11"/>
  <c r="BC36" i="11"/>
  <c r="BK36" i="11"/>
  <c r="BJ36" i="11"/>
  <c r="BI36" i="11"/>
  <c r="BK53" i="11"/>
  <c r="BJ53" i="11"/>
  <c r="BI53" i="11"/>
  <c r="BH53" i="11"/>
  <c r="BG53" i="11"/>
  <c r="BF53" i="11"/>
  <c r="BE53" i="11"/>
  <c r="BD53" i="11"/>
  <c r="BC53" i="11"/>
  <c r="AT40" i="11"/>
  <c r="AS40" i="11"/>
  <c r="AR40" i="11" s="1"/>
  <c r="AQ40" i="11" s="1"/>
  <c r="AP40" i="11" s="1"/>
  <c r="AO40" i="11" s="1"/>
  <c r="AN40" i="11" s="1"/>
  <c r="AM40" i="11" s="1"/>
  <c r="AL40" i="11" s="1"/>
  <c r="BB13" i="11"/>
  <c r="BA13" i="11"/>
  <c r="AZ13" i="11"/>
  <c r="AX13" i="11"/>
  <c r="BB135" i="11"/>
  <c r="BA135" i="11"/>
  <c r="AZ135" i="11"/>
  <c r="AX135" i="11"/>
  <c r="BB55" i="11"/>
  <c r="BA55" i="11"/>
  <c r="AZ55" i="11"/>
  <c r="AX55" i="11"/>
  <c r="BB99" i="11"/>
  <c r="BA99" i="11"/>
  <c r="AZ99" i="11"/>
  <c r="AX99" i="11"/>
  <c r="BB159" i="11"/>
  <c r="BA159" i="11"/>
  <c r="AZ159" i="11"/>
  <c r="AX159" i="11"/>
  <c r="BB148" i="11"/>
  <c r="BA148" i="11"/>
  <c r="AZ148" i="11"/>
  <c r="AX148" i="11"/>
  <c r="BB157" i="11"/>
  <c r="BA157" i="11"/>
  <c r="AZ157" i="11"/>
  <c r="AX157" i="11"/>
  <c r="BK97" i="11"/>
  <c r="BJ97" i="11"/>
  <c r="BI97" i="11"/>
  <c r="BH97" i="11"/>
  <c r="BG97" i="11"/>
  <c r="BF97" i="11"/>
  <c r="BE97" i="11"/>
  <c r="BD97" i="11"/>
  <c r="BC97" i="11"/>
  <c r="BK114" i="11"/>
  <c r="BG114" i="11"/>
  <c r="BF114" i="11"/>
  <c r="BE114" i="11"/>
  <c r="BD114" i="11"/>
  <c r="BC114" i="11"/>
  <c r="BJ114" i="11"/>
  <c r="BI114" i="11"/>
  <c r="BH114" i="11"/>
  <c r="BK168" i="11"/>
  <c r="BJ168" i="11"/>
  <c r="BI168" i="11"/>
  <c r="BH168" i="11"/>
  <c r="BG168" i="11"/>
  <c r="BF168" i="11"/>
  <c r="BE168" i="11"/>
  <c r="BD168" i="11"/>
  <c r="BC168" i="11"/>
  <c r="AB157" i="9"/>
  <c r="AE119" i="9"/>
  <c r="AB119" i="9"/>
  <c r="V384" i="1"/>
  <c r="AB467" i="8"/>
  <c r="AK253" i="9"/>
  <c r="AI253" i="9"/>
  <c r="AJ253" i="9"/>
  <c r="AH253" i="9" s="1"/>
  <c r="AA253" i="9" s="1"/>
  <c r="BA12" i="9"/>
  <c r="AZ12" i="9"/>
  <c r="AX12" i="9"/>
  <c r="BB12" i="9"/>
  <c r="AJ269" i="8"/>
  <c r="AK269" i="8"/>
  <c r="AI269" i="8"/>
  <c r="AH269" i="8" s="1"/>
  <c r="AA269" i="8" s="1"/>
  <c r="AI437" i="8"/>
  <c r="AJ437" i="8"/>
  <c r="AK437" i="8"/>
  <c r="AI106" i="8"/>
  <c r="AH106" i="8" s="1"/>
  <c r="AA106" i="8" s="1"/>
  <c r="AJ106" i="8"/>
  <c r="AK106" i="8"/>
  <c r="AI100" i="8"/>
  <c r="AJ100" i="8"/>
  <c r="AK100" i="8"/>
  <c r="AI37" i="8"/>
  <c r="AH37" i="8" s="1"/>
  <c r="AA37" i="8" s="1"/>
  <c r="AE37" i="8" s="1"/>
  <c r="AK37" i="8"/>
  <c r="AJ37" i="8"/>
  <c r="AK266" i="9"/>
  <c r="AJ266" i="9"/>
  <c r="AI266" i="9"/>
  <c r="BA15" i="9"/>
  <c r="AZ15" i="9"/>
  <c r="AX15" i="9"/>
  <c r="BB15" i="9"/>
  <c r="AK350" i="8"/>
  <c r="AI350" i="8"/>
  <c r="AJ350" i="8"/>
  <c r="AI381" i="8"/>
  <c r="AH381" i="8"/>
  <c r="AA381" i="8" s="1"/>
  <c r="AK381" i="8"/>
  <c r="AJ381" i="8"/>
  <c r="AJ302" i="8"/>
  <c r="AK302" i="8"/>
  <c r="AI302" i="8"/>
  <c r="AH302" i="8" s="1"/>
  <c r="AA302" i="8" s="1"/>
  <c r="AK223" i="8"/>
  <c r="AI223" i="8"/>
  <c r="AH223" i="8" s="1"/>
  <c r="AA223" i="8" s="1"/>
  <c r="AJ223" i="8"/>
  <c r="AI172" i="8"/>
  <c r="AH172" i="8" s="1"/>
  <c r="AA172" i="8" s="1"/>
  <c r="AJ172" i="8"/>
  <c r="AK172" i="8"/>
  <c r="AJ42" i="8"/>
  <c r="AI42" i="8"/>
  <c r="AH42" i="8" s="1"/>
  <c r="AA42" i="8" s="1"/>
  <c r="AE42" i="8" s="1"/>
  <c r="AK42" i="8"/>
  <c r="AI362" i="9"/>
  <c r="AJ362" i="9"/>
  <c r="AK362" i="9"/>
  <c r="AI315" i="9"/>
  <c r="AH315" i="9" s="1"/>
  <c r="AA315" i="9" s="1"/>
  <c r="AJ315" i="9"/>
  <c r="AK315" i="9"/>
  <c r="AI426" i="9"/>
  <c r="AJ426" i="9"/>
  <c r="AK426" i="9"/>
  <c r="AI306" i="9"/>
  <c r="AH306" i="9" s="1"/>
  <c r="AA306" i="9" s="1"/>
  <c r="AJ306" i="9"/>
  <c r="AK306" i="9"/>
  <c r="AK82" i="9"/>
  <c r="AI82" i="9"/>
  <c r="AH82" i="9" s="1"/>
  <c r="AA82" i="9" s="1"/>
  <c r="AJ82" i="9"/>
  <c r="AJ174" i="9"/>
  <c r="AK174" i="9"/>
  <c r="AI174" i="9"/>
  <c r="AH174" i="9" s="1"/>
  <c r="AA174" i="9" s="1"/>
  <c r="AE174" i="9" s="1"/>
  <c r="AK438" i="8"/>
  <c r="AI438" i="8"/>
  <c r="AH438" i="8" s="1"/>
  <c r="AA438" i="8" s="1"/>
  <c r="AJ438" i="8"/>
  <c r="AI278" i="8"/>
  <c r="AH278" i="8" s="1"/>
  <c r="AA278" i="8" s="1"/>
  <c r="AJ278" i="8"/>
  <c r="AK278" i="8"/>
  <c r="AI166" i="8"/>
  <c r="AH166" i="8"/>
  <c r="AA166" i="8" s="1"/>
  <c r="AB166" i="8" s="1"/>
  <c r="AJ166" i="8"/>
  <c r="AK166" i="8"/>
  <c r="AI41" i="8"/>
  <c r="AK41" i="8"/>
  <c r="AJ41" i="8"/>
  <c r="BA2" i="8"/>
  <c r="BB2" i="8"/>
  <c r="AI454" i="9"/>
  <c r="AJ454" i="9"/>
  <c r="AK454" i="9"/>
  <c r="AI295" i="9"/>
  <c r="AJ295" i="9"/>
  <c r="AH295" i="9" s="1"/>
  <c r="AA295" i="9" s="1"/>
  <c r="AK295" i="9"/>
  <c r="AK428" i="9"/>
  <c r="AI428" i="9"/>
  <c r="AH428" i="9"/>
  <c r="AA428" i="9" s="1"/>
  <c r="AB428" i="9" s="1"/>
  <c r="AJ428" i="9"/>
  <c r="AK326" i="9"/>
  <c r="AI326" i="9"/>
  <c r="AJ326" i="9"/>
  <c r="AJ134" i="9"/>
  <c r="AI134" i="9"/>
  <c r="AH134" i="9"/>
  <c r="AA134" i="9" s="1"/>
  <c r="AK134" i="9"/>
  <c r="AJ126" i="9"/>
  <c r="AK126" i="9"/>
  <c r="AI126" i="9"/>
  <c r="AK358" i="8"/>
  <c r="AJ358" i="8"/>
  <c r="AI358" i="8"/>
  <c r="AI77" i="8"/>
  <c r="AJ77" i="8"/>
  <c r="AK77" i="8"/>
  <c r="AI88" i="8"/>
  <c r="AH88" i="8"/>
  <c r="AA88" i="8" s="1"/>
  <c r="AJ88" i="8"/>
  <c r="AK88" i="8"/>
  <c r="AI156" i="8"/>
  <c r="AJ156" i="8"/>
  <c r="AK156" i="8"/>
  <c r="AI68" i="8"/>
  <c r="AH68" i="8"/>
  <c r="AA68" i="8" s="1"/>
  <c r="AE68" i="8" s="1"/>
  <c r="AJ68" i="8"/>
  <c r="AK68" i="8"/>
  <c r="AI297" i="9"/>
  <c r="AH297" i="9" s="1"/>
  <c r="AA297" i="9" s="1"/>
  <c r="AB297" i="9" s="1"/>
  <c r="AJ297" i="9"/>
  <c r="AK297" i="9"/>
  <c r="AI345" i="9"/>
  <c r="AJ345" i="9"/>
  <c r="AK345" i="9"/>
  <c r="AJ79" i="9"/>
  <c r="AI79" i="9"/>
  <c r="AK79" i="9"/>
  <c r="AI42" i="9"/>
  <c r="AJ42" i="9"/>
  <c r="AK42" i="9"/>
  <c r="BB68" i="11"/>
  <c r="BA68" i="11"/>
  <c r="BB86" i="11"/>
  <c r="BA86" i="11"/>
  <c r="BB125" i="11"/>
  <c r="BA125" i="11"/>
  <c r="BB162" i="11"/>
  <c r="BA162" i="11"/>
  <c r="BB120" i="11"/>
  <c r="BA120" i="11"/>
  <c r="BB12" i="11"/>
  <c r="BA12" i="11"/>
  <c r="AJ60" i="11"/>
  <c r="AI60" i="11"/>
  <c r="AK60" i="11"/>
  <c r="BB170" i="11"/>
  <c r="BA170" i="11"/>
  <c r="AZ170" i="11"/>
  <c r="AX170" i="11"/>
  <c r="BK57" i="11"/>
  <c r="BJ57" i="11"/>
  <c r="BI57" i="11"/>
  <c r="BH57" i="11"/>
  <c r="BG57" i="11"/>
  <c r="BF57" i="11"/>
  <c r="BE57" i="11"/>
  <c r="BD57" i="11"/>
  <c r="BC57" i="11"/>
  <c r="AT59" i="11"/>
  <c r="AS59" i="11" s="1"/>
  <c r="AR59" i="11" s="1"/>
  <c r="AQ59" i="11" s="1"/>
  <c r="AP59" i="11" s="1"/>
  <c r="AO59" i="11" s="1"/>
  <c r="AN59" i="11" s="1"/>
  <c r="AM59" i="11" s="1"/>
  <c r="AL59" i="11" s="1"/>
  <c r="BJ48" i="11"/>
  <c r="BI48" i="11"/>
  <c r="BH48" i="11"/>
  <c r="BG48" i="11"/>
  <c r="BF48" i="11"/>
  <c r="BE48" i="11"/>
  <c r="BD48" i="11"/>
  <c r="BC48" i="11"/>
  <c r="BK48" i="11"/>
  <c r="AT110" i="11"/>
  <c r="AS110" i="11" s="1"/>
  <c r="AR110" i="11" s="1"/>
  <c r="AQ110" i="11" s="1"/>
  <c r="AP110" i="11" s="1"/>
  <c r="AO110" i="11" s="1"/>
  <c r="AN110" i="11" s="1"/>
  <c r="AM110" i="11" s="1"/>
  <c r="AL110" i="11" s="1"/>
  <c r="AT136" i="11"/>
  <c r="AS136" i="11" s="1"/>
  <c r="AR136" i="11" s="1"/>
  <c r="AQ136" i="11" s="1"/>
  <c r="AP136" i="11" s="1"/>
  <c r="AO136" i="11" s="1"/>
  <c r="AN136" i="11" s="1"/>
  <c r="AM136" i="11" s="1"/>
  <c r="AL136" i="11" s="1"/>
  <c r="AT133" i="11"/>
  <c r="AS133" i="11" s="1"/>
  <c r="AR133" i="11" s="1"/>
  <c r="AQ133" i="11" s="1"/>
  <c r="AP133" i="11" s="1"/>
  <c r="AO133" i="11" s="1"/>
  <c r="AN133" i="11" s="1"/>
  <c r="AM133" i="11" s="1"/>
  <c r="AL133" i="11" s="1"/>
  <c r="AT497" i="11"/>
  <c r="AS497" i="11"/>
  <c r="AR497" i="11"/>
  <c r="AQ497" i="11" s="1"/>
  <c r="AP497" i="11" s="1"/>
  <c r="AO497" i="11" s="1"/>
  <c r="AN497" i="11" s="1"/>
  <c r="AM497" i="11" s="1"/>
  <c r="AL497" i="11" s="1"/>
  <c r="AT139" i="11"/>
  <c r="AS139" i="11"/>
  <c r="AR139" i="11" s="1"/>
  <c r="AQ139" i="11" s="1"/>
  <c r="AP139" i="11" s="1"/>
  <c r="AO139" i="11" s="1"/>
  <c r="AN139" i="11" s="1"/>
  <c r="AM139" i="11" s="1"/>
  <c r="AL139" i="11" s="1"/>
  <c r="AT101" i="11"/>
  <c r="AS101" i="11" s="1"/>
  <c r="AR101" i="11" s="1"/>
  <c r="AQ101" i="11" s="1"/>
  <c r="AP101" i="11" s="1"/>
  <c r="AO101" i="11" s="1"/>
  <c r="AN101" i="11" s="1"/>
  <c r="AM101" i="11" s="1"/>
  <c r="AL101" i="11" s="1"/>
  <c r="AT502" i="11"/>
  <c r="AS502" i="11" s="1"/>
  <c r="AR502" i="11" s="1"/>
  <c r="AQ502" i="11" s="1"/>
  <c r="AP502" i="11" s="1"/>
  <c r="AO502" i="11" s="1"/>
  <c r="AN502" i="11" s="1"/>
  <c r="AM502" i="11" s="1"/>
  <c r="AL502" i="11" s="1"/>
  <c r="AT26" i="11"/>
  <c r="AR26" i="11"/>
  <c r="AQ26" i="11"/>
  <c r="AP26" i="11" s="1"/>
  <c r="AO26" i="11" s="1"/>
  <c r="AN26" i="11" s="1"/>
  <c r="AM26" i="11" s="1"/>
  <c r="AL26" i="11" s="1"/>
  <c r="AS26" i="11"/>
  <c r="AT487" i="11"/>
  <c r="AS487" i="11"/>
  <c r="AR487" i="11" s="1"/>
  <c r="AQ487" i="11" s="1"/>
  <c r="AP487" i="11" s="1"/>
  <c r="AO487" i="11" s="1"/>
  <c r="AN487" i="11" s="1"/>
  <c r="AM487" i="11" s="1"/>
  <c r="AL487" i="11" s="1"/>
  <c r="AT427" i="11"/>
  <c r="AS427" i="11" s="1"/>
  <c r="AR427" i="11" s="1"/>
  <c r="AQ427" i="11" s="1"/>
  <c r="AP427" i="11" s="1"/>
  <c r="AO427" i="11" s="1"/>
  <c r="AN427" i="11" s="1"/>
  <c r="AM427" i="11" s="1"/>
  <c r="AL427" i="11" s="1"/>
  <c r="AT23" i="11"/>
  <c r="AS23" i="11" s="1"/>
  <c r="AR23" i="11" s="1"/>
  <c r="AQ23" i="11" s="1"/>
  <c r="AP23" i="11" s="1"/>
  <c r="AO23" i="11" s="1"/>
  <c r="AN23" i="11" s="1"/>
  <c r="AM23" i="11" s="1"/>
  <c r="AL23" i="11" s="1"/>
  <c r="AT441" i="11"/>
  <c r="AS441" i="11"/>
  <c r="AR441" i="11"/>
  <c r="AQ441" i="11" s="1"/>
  <c r="AP441" i="11" s="1"/>
  <c r="AO441" i="11" s="1"/>
  <c r="AN441" i="11" s="1"/>
  <c r="AM441" i="11" s="1"/>
  <c r="AL441" i="11" s="1"/>
  <c r="AT30" i="11"/>
  <c r="AS30" i="11"/>
  <c r="AR30" i="11" s="1"/>
  <c r="AQ30" i="11" s="1"/>
  <c r="AP30" i="11" s="1"/>
  <c r="AO30" i="11" s="1"/>
  <c r="AN30" i="11" s="1"/>
  <c r="AM30" i="11" s="1"/>
  <c r="AL30" i="11" s="1"/>
  <c r="AT483" i="11"/>
  <c r="AS483" i="11" s="1"/>
  <c r="AR483" i="11" s="1"/>
  <c r="AQ483" i="11" s="1"/>
  <c r="AP483" i="11" s="1"/>
  <c r="AO483" i="11" s="1"/>
  <c r="AN483" i="11" s="1"/>
  <c r="AM483" i="11" s="1"/>
  <c r="AL483" i="11" s="1"/>
  <c r="AT481" i="11"/>
  <c r="AS481" i="11" s="1"/>
  <c r="AR481" i="11" s="1"/>
  <c r="AQ481" i="11" s="1"/>
  <c r="AP481" i="11" s="1"/>
  <c r="AO481" i="11" s="1"/>
  <c r="AN481" i="11" s="1"/>
  <c r="AM481" i="11" s="1"/>
  <c r="AL481" i="11" s="1"/>
  <c r="AT501" i="11"/>
  <c r="AS501" i="11"/>
  <c r="AR501" i="11"/>
  <c r="AQ501" i="11" s="1"/>
  <c r="AP501" i="11" s="1"/>
  <c r="AO501" i="11" s="1"/>
  <c r="AN501" i="11" s="1"/>
  <c r="AM501" i="11" s="1"/>
  <c r="AL501" i="11" s="1"/>
  <c r="AT437" i="11"/>
  <c r="AS437" i="11"/>
  <c r="AR437" i="11" s="1"/>
  <c r="AQ437" i="11" s="1"/>
  <c r="AP437" i="11" s="1"/>
  <c r="AO437" i="11" s="1"/>
  <c r="AN437" i="11" s="1"/>
  <c r="AM437" i="11" s="1"/>
  <c r="AL437" i="11" s="1"/>
  <c r="AT450" i="11"/>
  <c r="AS450" i="11" s="1"/>
  <c r="AR450" i="11" s="1"/>
  <c r="AQ450" i="11" s="1"/>
  <c r="AP450" i="11" s="1"/>
  <c r="AO450" i="11" s="1"/>
  <c r="AN450" i="11" s="1"/>
  <c r="AM450" i="11" s="1"/>
  <c r="AL450" i="11" s="1"/>
  <c r="AT393" i="11"/>
  <c r="AS393" i="11" s="1"/>
  <c r="AR393" i="11" s="1"/>
  <c r="AQ393" i="11" s="1"/>
  <c r="AP393" i="11" s="1"/>
  <c r="AO393" i="11" s="1"/>
  <c r="AN393" i="11" s="1"/>
  <c r="AM393" i="11" s="1"/>
  <c r="AL393" i="11" s="1"/>
  <c r="AT432" i="11"/>
  <c r="AS432" i="11"/>
  <c r="AR432" i="11"/>
  <c r="AQ432" i="11" s="1"/>
  <c r="AP432" i="11" s="1"/>
  <c r="AO432" i="11" s="1"/>
  <c r="AN432" i="11" s="1"/>
  <c r="AM432" i="11" s="1"/>
  <c r="AL432" i="11" s="1"/>
  <c r="AT364" i="11"/>
  <c r="AS364" i="11"/>
  <c r="AR364" i="11" s="1"/>
  <c r="AQ364" i="11" s="1"/>
  <c r="AP364" i="11" s="1"/>
  <c r="AO364" i="11" s="1"/>
  <c r="AN364" i="11" s="1"/>
  <c r="AM364" i="11" s="1"/>
  <c r="AL364" i="11" s="1"/>
  <c r="AT370" i="11"/>
  <c r="AS370" i="11" s="1"/>
  <c r="AR370" i="11" s="1"/>
  <c r="AQ370" i="11" s="1"/>
  <c r="AP370" i="11" s="1"/>
  <c r="AO370" i="11" s="1"/>
  <c r="AN370" i="11" s="1"/>
  <c r="AM370" i="11" s="1"/>
  <c r="AL370" i="11" s="1"/>
  <c r="AT478" i="11"/>
  <c r="AS478" i="11" s="1"/>
  <c r="AR478" i="11" s="1"/>
  <c r="AQ478" i="11" s="1"/>
  <c r="AP478" i="11" s="1"/>
  <c r="AO478" i="11" s="1"/>
  <c r="AN478" i="11" s="1"/>
  <c r="AM478" i="11" s="1"/>
  <c r="AL478" i="11" s="1"/>
  <c r="AT413" i="11"/>
  <c r="AS413" i="11"/>
  <c r="AR413" i="11"/>
  <c r="AQ413" i="11" s="1"/>
  <c r="AP413" i="11" s="1"/>
  <c r="AO413" i="11" s="1"/>
  <c r="AN413" i="11" s="1"/>
  <c r="AM413" i="11" s="1"/>
  <c r="AL413" i="11" s="1"/>
  <c r="AT342" i="11"/>
  <c r="AS342" i="11"/>
  <c r="AR342" i="11" s="1"/>
  <c r="AQ342" i="11" s="1"/>
  <c r="AP342" i="11" s="1"/>
  <c r="AO342" i="11" s="1"/>
  <c r="AN342" i="11" s="1"/>
  <c r="AM342" i="11" s="1"/>
  <c r="AL342" i="11" s="1"/>
  <c r="AT408" i="11"/>
  <c r="AS408" i="11"/>
  <c r="AR408" i="11" s="1"/>
  <c r="AQ408" i="11" s="1"/>
  <c r="AP408" i="11" s="1"/>
  <c r="AO408" i="11" s="1"/>
  <c r="AN408" i="11" s="1"/>
  <c r="AM408" i="11" s="1"/>
  <c r="AL408" i="11" s="1"/>
  <c r="AT390" i="11"/>
  <c r="AS390" i="11" s="1"/>
  <c r="AR390" i="11" s="1"/>
  <c r="AQ390" i="11" s="1"/>
  <c r="AP390" i="11" s="1"/>
  <c r="AO390" i="11" s="1"/>
  <c r="AN390" i="11" s="1"/>
  <c r="AM390" i="11" s="1"/>
  <c r="AL390" i="11" s="1"/>
  <c r="AT411" i="11"/>
  <c r="AS411" i="11"/>
  <c r="AR411" i="11"/>
  <c r="AQ411" i="11" s="1"/>
  <c r="AP411" i="11" s="1"/>
  <c r="AO411" i="11" s="1"/>
  <c r="AN411" i="11"/>
  <c r="AM411" i="11" s="1"/>
  <c r="AL411" i="11" s="1"/>
  <c r="AM347" i="11"/>
  <c r="AL347" i="11" s="1"/>
  <c r="AT347" i="11"/>
  <c r="AS347" i="11"/>
  <c r="AR347" i="11"/>
  <c r="AQ347" i="11" s="1"/>
  <c r="AP347" i="11" s="1"/>
  <c r="AO347" i="11" s="1"/>
  <c r="AN347" i="11" s="1"/>
  <c r="AT296" i="11"/>
  <c r="AS296" i="11" s="1"/>
  <c r="AR296" i="11" s="1"/>
  <c r="AQ296" i="11" s="1"/>
  <c r="AP296" i="11" s="1"/>
  <c r="AO296" i="11" s="1"/>
  <c r="AN296" i="11" s="1"/>
  <c r="AM296" i="11" s="1"/>
  <c r="AL296" i="11" s="1"/>
  <c r="AT310" i="11"/>
  <c r="AS310" i="11" s="1"/>
  <c r="AR310" i="11" s="1"/>
  <c r="AQ310" i="11" s="1"/>
  <c r="AP310" i="11" s="1"/>
  <c r="AO310" i="11" s="1"/>
  <c r="AN310" i="11" s="1"/>
  <c r="AM310" i="11" s="1"/>
  <c r="AL310" i="11" s="1"/>
  <c r="AT321" i="11"/>
  <c r="AS321" i="11" s="1"/>
  <c r="AR321" i="11" s="1"/>
  <c r="AQ321" i="11" s="1"/>
  <c r="AP321" i="11" s="1"/>
  <c r="AO321" i="11" s="1"/>
  <c r="AN321" i="11" s="1"/>
  <c r="AM321" i="11" s="1"/>
  <c r="AL321" i="11" s="1"/>
  <c r="AT367" i="11"/>
  <c r="AS367" i="11" s="1"/>
  <c r="AR367" i="11" s="1"/>
  <c r="AQ367" i="11" s="1"/>
  <c r="AP367" i="11" s="1"/>
  <c r="AO367" i="11" s="1"/>
  <c r="AN367" i="11" s="1"/>
  <c r="AM367" i="11" s="1"/>
  <c r="AL367" i="11" s="1"/>
  <c r="AT316" i="11"/>
  <c r="AS316" i="11" s="1"/>
  <c r="AR316" i="11" s="1"/>
  <c r="AQ316" i="11" s="1"/>
  <c r="AP316" i="11" s="1"/>
  <c r="AO316" i="11" s="1"/>
  <c r="AN316" i="11" s="1"/>
  <c r="AM316" i="11" s="1"/>
  <c r="AL316" i="11" s="1"/>
  <c r="AT330" i="11"/>
  <c r="AS330" i="11"/>
  <c r="AR330" i="11"/>
  <c r="AQ330" i="11" s="1"/>
  <c r="AP330" i="11" s="1"/>
  <c r="AO330" i="11" s="1"/>
  <c r="AN330" i="11" s="1"/>
  <c r="AM330" i="11" s="1"/>
  <c r="AL330" i="11" s="1"/>
  <c r="AT266" i="11"/>
  <c r="AS266" i="11"/>
  <c r="AR266" i="11" s="1"/>
  <c r="AQ266" i="11" s="1"/>
  <c r="AP266" i="11" s="1"/>
  <c r="AO266" i="11" s="1"/>
  <c r="AN266" i="11" s="1"/>
  <c r="AM266" i="11" s="1"/>
  <c r="AL266" i="11" s="1"/>
  <c r="AT301" i="11"/>
  <c r="AS301" i="11" s="1"/>
  <c r="AR301" i="11" s="1"/>
  <c r="AQ301" i="11" s="1"/>
  <c r="AP301" i="11" s="1"/>
  <c r="AO301" i="11" s="1"/>
  <c r="AN301" i="11" s="1"/>
  <c r="AM301" i="11" s="1"/>
  <c r="AL301" i="11" s="1"/>
  <c r="AT323" i="11"/>
  <c r="AS323" i="11" s="1"/>
  <c r="AR323" i="11" s="1"/>
  <c r="AQ323" i="11" s="1"/>
  <c r="AP323" i="11" s="1"/>
  <c r="AO323" i="11" s="1"/>
  <c r="AN323" i="11" s="1"/>
  <c r="AM323" i="11" s="1"/>
  <c r="AL323" i="11" s="1"/>
  <c r="AT259" i="11"/>
  <c r="AS259" i="11"/>
  <c r="AR259" i="11"/>
  <c r="AQ259" i="11" s="1"/>
  <c r="AP259" i="11" s="1"/>
  <c r="AO259" i="11" s="1"/>
  <c r="AN259" i="11" s="1"/>
  <c r="AM259" i="11" s="1"/>
  <c r="AL259" i="11" s="1"/>
  <c r="AT196" i="11"/>
  <c r="AS196" i="11"/>
  <c r="AR196" i="11" s="1"/>
  <c r="AQ196" i="11" s="1"/>
  <c r="AP196" i="11" s="1"/>
  <c r="AO196" i="11" s="1"/>
  <c r="AN196" i="11" s="1"/>
  <c r="AM196" i="11" s="1"/>
  <c r="AL196" i="11" s="1"/>
  <c r="AT194" i="11"/>
  <c r="AS194" i="11" s="1"/>
  <c r="AR194" i="11" s="1"/>
  <c r="AQ194" i="11" s="1"/>
  <c r="AP194" i="11" s="1"/>
  <c r="AO194" i="11" s="1"/>
  <c r="AN194" i="11" s="1"/>
  <c r="AM194" i="11" s="1"/>
  <c r="AL194" i="11" s="1"/>
  <c r="AO217" i="11"/>
  <c r="AN217" i="11" s="1"/>
  <c r="AM217" i="11" s="1"/>
  <c r="AL217" i="11" s="1"/>
  <c r="AT217" i="11"/>
  <c r="AS217" i="11" s="1"/>
  <c r="AR217" i="11" s="1"/>
  <c r="AQ217" i="11" s="1"/>
  <c r="AP217" i="11" s="1"/>
  <c r="AS256" i="11"/>
  <c r="AR256" i="11" s="1"/>
  <c r="AQ256" i="11" s="1"/>
  <c r="AP256" i="11" s="1"/>
  <c r="AO256" i="11" s="1"/>
  <c r="AN256" i="11" s="1"/>
  <c r="AM256" i="11" s="1"/>
  <c r="AL256" i="11" s="1"/>
  <c r="AT256" i="11"/>
  <c r="AT335" i="11"/>
  <c r="AS335" i="11"/>
  <c r="AR335" i="11" s="1"/>
  <c r="AQ335" i="11" s="1"/>
  <c r="AP335" i="11" s="1"/>
  <c r="AO335" i="11"/>
  <c r="AN335" i="11" s="1"/>
  <c r="AM335" i="11" s="1"/>
  <c r="AL335" i="11" s="1"/>
  <c r="AT271" i="11"/>
  <c r="AS271" i="11" s="1"/>
  <c r="AR271" i="11" s="1"/>
  <c r="AQ271" i="11" s="1"/>
  <c r="AP271" i="11"/>
  <c r="AO271" i="11" s="1"/>
  <c r="AN271" i="11" s="1"/>
  <c r="AM271" i="11" s="1"/>
  <c r="AL271" i="11"/>
  <c r="AT208" i="11"/>
  <c r="AS208" i="11" s="1"/>
  <c r="AR208" i="11" s="1"/>
  <c r="AQ208" i="11"/>
  <c r="AP208" i="11" s="1"/>
  <c r="AO208" i="11" s="1"/>
  <c r="AN208" i="11" s="1"/>
  <c r="AM208" i="11" s="1"/>
  <c r="AL208" i="11" s="1"/>
  <c r="AT230" i="11"/>
  <c r="AS230" i="11"/>
  <c r="AR230" i="11"/>
  <c r="AQ230" i="11" s="1"/>
  <c r="AP230" i="11" s="1"/>
  <c r="AO230" i="11" s="1"/>
  <c r="AN230" i="11"/>
  <c r="AM230" i="11" s="1"/>
  <c r="AL230" i="11" s="1"/>
  <c r="AT253" i="11"/>
  <c r="AS253" i="11"/>
  <c r="AR253" i="11" s="1"/>
  <c r="AQ253" i="11" s="1"/>
  <c r="AP253" i="11" s="1"/>
  <c r="AO253" i="11"/>
  <c r="AN253" i="11" s="1"/>
  <c r="AM253" i="11" s="1"/>
  <c r="AL253" i="11" s="1"/>
  <c r="AS185" i="11"/>
  <c r="AR185" i="11" s="1"/>
  <c r="AQ185" i="11" s="1"/>
  <c r="AP185" i="11" s="1"/>
  <c r="AO185" i="11" s="1"/>
  <c r="AN185" i="11" s="1"/>
  <c r="AM185" i="11" s="1"/>
  <c r="AL185" i="11" s="1"/>
  <c r="AT185" i="11"/>
  <c r="AT220" i="11"/>
  <c r="AS220" i="11" s="1"/>
  <c r="AR220" i="11" s="1"/>
  <c r="AQ220" i="11"/>
  <c r="AP220" i="11" s="1"/>
  <c r="AO220" i="11" s="1"/>
  <c r="AN220" i="11" s="1"/>
  <c r="AM220" i="11"/>
  <c r="AL220" i="11" s="1"/>
  <c r="AT143" i="11"/>
  <c r="AS143" i="11"/>
  <c r="AR143" i="11"/>
  <c r="AQ143" i="11" s="1"/>
  <c r="AP143" i="11" s="1"/>
  <c r="AO143" i="11" s="1"/>
  <c r="AN143" i="11" s="1"/>
  <c r="AM143" i="11" s="1"/>
  <c r="AL143" i="11" s="1"/>
  <c r="AT161" i="11"/>
  <c r="AS161" i="11" s="1"/>
  <c r="AR161" i="11" s="1"/>
  <c r="AQ161" i="11" s="1"/>
  <c r="AP161" i="11" s="1"/>
  <c r="AO161" i="11" s="1"/>
  <c r="AN161" i="11" s="1"/>
  <c r="AM161" i="11" s="1"/>
  <c r="AL161" i="11" s="1"/>
  <c r="BB10" i="11"/>
  <c r="BA10" i="11"/>
  <c r="AZ10" i="11"/>
  <c r="AX10" i="11"/>
  <c r="BB59" i="11"/>
  <c r="BA59" i="11"/>
  <c r="AZ59" i="11"/>
  <c r="AX59" i="11"/>
  <c r="AJ153" i="11"/>
  <c r="AB161" i="9"/>
  <c r="AE161" i="9"/>
  <c r="P76" i="1"/>
  <c r="S76" i="1" s="1"/>
  <c r="U76" i="1" s="1"/>
  <c r="AE81" i="9"/>
  <c r="AB81" i="9"/>
  <c r="U435" i="11"/>
  <c r="AF435" i="11"/>
  <c r="S376" i="1"/>
  <c r="U376" i="1" s="1"/>
  <c r="AZ40" i="8"/>
  <c r="AX40" i="8"/>
  <c r="AB237" i="9"/>
  <c r="U453" i="11"/>
  <c r="AF453" i="11"/>
  <c r="AB464" i="8"/>
  <c r="AB251" i="8"/>
  <c r="AE251" i="8"/>
  <c r="AJ251" i="9"/>
  <c r="AK251" i="9"/>
  <c r="AI251" i="9"/>
  <c r="AH251" i="9"/>
  <c r="AA251" i="9" s="1"/>
  <c r="AI194" i="9"/>
  <c r="AJ194" i="9"/>
  <c r="AH194" i="9" s="1"/>
  <c r="AA194" i="9" s="1"/>
  <c r="AK194" i="9"/>
  <c r="AI403" i="8"/>
  <c r="AJ403" i="8"/>
  <c r="AK403" i="8"/>
  <c r="AI147" i="9"/>
  <c r="AK147" i="9"/>
  <c r="AJ147" i="9"/>
  <c r="AB491" i="8"/>
  <c r="AJ306" i="8"/>
  <c r="AI306" i="8"/>
  <c r="AH306" i="8" s="1"/>
  <c r="AA306" i="8" s="1"/>
  <c r="AK306" i="8"/>
  <c r="AI123" i="8"/>
  <c r="AH123" i="8" s="1"/>
  <c r="AA123" i="8" s="1"/>
  <c r="AJ123" i="8"/>
  <c r="AK123" i="8"/>
  <c r="AI161" i="8"/>
  <c r="AJ161" i="8"/>
  <c r="AK161" i="8"/>
  <c r="AJ59" i="8"/>
  <c r="AI59" i="8"/>
  <c r="AK59" i="8"/>
  <c r="AI31" i="8"/>
  <c r="AJ31" i="8"/>
  <c r="AK31" i="8"/>
  <c r="AI368" i="9"/>
  <c r="AH368" i="9"/>
  <c r="AA368" i="9" s="1"/>
  <c r="AK368" i="9"/>
  <c r="AJ368" i="9"/>
  <c r="AK293" i="9"/>
  <c r="AI293" i="9"/>
  <c r="AJ293" i="9"/>
  <c r="AI216" i="9"/>
  <c r="AJ216" i="9"/>
  <c r="AK216" i="9"/>
  <c r="AI248" i="9"/>
  <c r="AJ248" i="9"/>
  <c r="AH248" i="9" s="1"/>
  <c r="AA248" i="9" s="1"/>
  <c r="AK248" i="9"/>
  <c r="BB10" i="9"/>
  <c r="BA10" i="9"/>
  <c r="AZ10" i="9"/>
  <c r="AX10" i="9"/>
  <c r="AK392" i="8"/>
  <c r="AI392" i="8"/>
  <c r="AH392" i="8" s="1"/>
  <c r="AA392" i="8" s="1"/>
  <c r="AJ392" i="8"/>
  <c r="AI84" i="8"/>
  <c r="AH84" i="8" s="1"/>
  <c r="AA84" i="8" s="1"/>
  <c r="AJ84" i="8"/>
  <c r="AK84" i="8"/>
  <c r="AI330" i="9"/>
  <c r="AJ330" i="9"/>
  <c r="AK330" i="9"/>
  <c r="AI392" i="9"/>
  <c r="AH392" i="9"/>
  <c r="AA392" i="9" s="1"/>
  <c r="AJ392" i="9"/>
  <c r="AK392" i="9"/>
  <c r="AI390" i="9"/>
  <c r="AJ390" i="9"/>
  <c r="AK390" i="9"/>
  <c r="AI404" i="9"/>
  <c r="AH404" i="9"/>
  <c r="AA404" i="9" s="1"/>
  <c r="AB404" i="9" s="1"/>
  <c r="AJ404" i="9"/>
  <c r="AK404" i="9"/>
  <c r="AJ214" i="9"/>
  <c r="AK214" i="9"/>
  <c r="AI214" i="9"/>
  <c r="AI193" i="9"/>
  <c r="AH193" i="9"/>
  <c r="AA193" i="9" s="1"/>
  <c r="AJ193" i="9"/>
  <c r="AK193" i="9"/>
  <c r="AK70" i="9"/>
  <c r="AI70" i="9"/>
  <c r="AJ70" i="9"/>
  <c r="AH70" i="9" s="1"/>
  <c r="AA70" i="9" s="1"/>
  <c r="AK287" i="8"/>
  <c r="AI287" i="8"/>
  <c r="AH287" i="8" s="1"/>
  <c r="AA287" i="8" s="1"/>
  <c r="AB287" i="8" s="1"/>
  <c r="AJ287" i="8"/>
  <c r="AI131" i="8"/>
  <c r="AH131" i="8" s="1"/>
  <c r="AA131" i="8" s="1"/>
  <c r="AJ131" i="8"/>
  <c r="AK131" i="8"/>
  <c r="AI113" i="8"/>
  <c r="AJ113" i="8"/>
  <c r="AK113" i="8"/>
  <c r="AI117" i="8"/>
  <c r="AH117" i="8" s="1"/>
  <c r="AA117" i="8" s="1"/>
  <c r="AJ117" i="8"/>
  <c r="AK117" i="8"/>
  <c r="AI430" i="9"/>
  <c r="AJ430" i="9"/>
  <c r="AK430" i="9"/>
  <c r="AJ285" i="9"/>
  <c r="AI285" i="9"/>
  <c r="AK285" i="9"/>
  <c r="BK65" i="11"/>
  <c r="BJ65" i="11"/>
  <c r="BI65" i="11"/>
  <c r="BH65" i="11"/>
  <c r="BG65" i="11"/>
  <c r="BF65" i="11"/>
  <c r="BE65" i="11"/>
  <c r="BD65" i="11"/>
  <c r="BC65" i="11"/>
  <c r="BK94" i="11"/>
  <c r="BJ94" i="11"/>
  <c r="BI94" i="11"/>
  <c r="BH94" i="11"/>
  <c r="BG94" i="11"/>
  <c r="BF94" i="11"/>
  <c r="BE94" i="11"/>
  <c r="BD94" i="11"/>
  <c r="BC94" i="11"/>
  <c r="AT52" i="11"/>
  <c r="AS52" i="11" s="1"/>
  <c r="AR52" i="11" s="1"/>
  <c r="AQ52" i="11" s="1"/>
  <c r="AP52" i="11" s="1"/>
  <c r="AO52" i="11" s="1"/>
  <c r="AN52" i="11" s="1"/>
  <c r="AM52" i="11" s="1"/>
  <c r="AL52" i="11" s="1"/>
  <c r="BK179" i="11"/>
  <c r="BJ179" i="11"/>
  <c r="BI179" i="11"/>
  <c r="BH179" i="11"/>
  <c r="BG179" i="11"/>
  <c r="BF179" i="11"/>
  <c r="BE179" i="11"/>
  <c r="BD179" i="11"/>
  <c r="BC179" i="11"/>
  <c r="BB124" i="11"/>
  <c r="BA124" i="11"/>
  <c r="AZ124" i="11"/>
  <c r="AX124" i="11"/>
  <c r="BB171" i="11"/>
  <c r="BA171" i="11"/>
  <c r="AZ171" i="11"/>
  <c r="AX171" i="11"/>
  <c r="AB186" i="8"/>
  <c r="AE186" i="8"/>
  <c r="AB405" i="9"/>
  <c r="AB227" i="9"/>
  <c r="P54" i="1"/>
  <c r="S54" i="1" s="1"/>
  <c r="U54" i="1" s="1"/>
  <c r="AB249" i="8"/>
  <c r="AE247" i="8"/>
  <c r="AB247" i="8"/>
  <c r="AI95" i="9"/>
  <c r="AJ95" i="9"/>
  <c r="AK95" i="9"/>
  <c r="AI399" i="8"/>
  <c r="AH399" i="8"/>
  <c r="AA399" i="8" s="1"/>
  <c r="AB399" i="8" s="1"/>
  <c r="AJ399" i="8"/>
  <c r="AK399" i="8"/>
  <c r="AJ285" i="8"/>
  <c r="AK285" i="8"/>
  <c r="AI285" i="8"/>
  <c r="AI150" i="8"/>
  <c r="AH150" i="8"/>
  <c r="AA150" i="8" s="1"/>
  <c r="AE150" i="8" s="1"/>
  <c r="AJ150" i="8"/>
  <c r="AK150" i="8"/>
  <c r="AI139" i="8"/>
  <c r="AJ139" i="8"/>
  <c r="AK139" i="8"/>
  <c r="AI75" i="8"/>
  <c r="AH75" i="8"/>
  <c r="AA75" i="8" s="1"/>
  <c r="AJ75" i="8"/>
  <c r="AK75" i="8"/>
  <c r="BA16" i="8"/>
  <c r="BB16" i="8"/>
  <c r="AK397" i="9"/>
  <c r="AI397" i="9"/>
  <c r="AJ397" i="9"/>
  <c r="AJ371" i="9"/>
  <c r="AH371" i="9" s="1"/>
  <c r="AA371" i="9" s="1"/>
  <c r="AK371" i="9"/>
  <c r="AI371" i="9"/>
  <c r="AI396" i="9"/>
  <c r="AH396" i="9" s="1"/>
  <c r="AA396" i="9" s="1"/>
  <c r="AJ396" i="9"/>
  <c r="AK396" i="9"/>
  <c r="AI289" i="9"/>
  <c r="AJ289" i="9"/>
  <c r="AK289" i="9"/>
  <c r="AI40" i="9"/>
  <c r="AH40" i="9" s="1"/>
  <c r="AA40" i="9" s="1"/>
  <c r="AB40" i="9" s="1"/>
  <c r="AJ40" i="9"/>
  <c r="AK40" i="9"/>
  <c r="AK218" i="8"/>
  <c r="AI218" i="8"/>
  <c r="AH218" i="8"/>
  <c r="AA218" i="8" s="1"/>
  <c r="AJ218" i="8"/>
  <c r="AI225" i="8"/>
  <c r="AH225" i="8"/>
  <c r="AA225" i="8" s="1"/>
  <c r="AJ225" i="8"/>
  <c r="AK225" i="8"/>
  <c r="AI170" i="8"/>
  <c r="AH170" i="8" s="1"/>
  <c r="AA170" i="8" s="1"/>
  <c r="AK170" i="8"/>
  <c r="AJ170" i="8"/>
  <c r="AI343" i="9"/>
  <c r="AH343" i="9" s="1"/>
  <c r="AA343" i="9" s="1"/>
  <c r="AJ343" i="9"/>
  <c r="AK343" i="9"/>
  <c r="AK191" i="9"/>
  <c r="AI191" i="9"/>
  <c r="AH191" i="9" s="1"/>
  <c r="AA191" i="9" s="1"/>
  <c r="AJ191" i="9"/>
  <c r="AI263" i="9"/>
  <c r="AH263" i="9"/>
  <c r="AA263" i="9" s="1"/>
  <c r="AJ263" i="9"/>
  <c r="AK263" i="9"/>
  <c r="AK183" i="9"/>
  <c r="AI183" i="9"/>
  <c r="AH183" i="9" s="1"/>
  <c r="AA183" i="9" s="1"/>
  <c r="AJ183" i="9"/>
  <c r="AJ192" i="9"/>
  <c r="AK192" i="9"/>
  <c r="AI192" i="9"/>
  <c r="AI74" i="9"/>
  <c r="AJ74" i="9"/>
  <c r="AK74" i="9"/>
  <c r="BB6" i="9"/>
  <c r="BA6" i="9"/>
  <c r="AI375" i="8"/>
  <c r="AJ375" i="8"/>
  <c r="AH375" i="8" s="1"/>
  <c r="AA375" i="8" s="1"/>
  <c r="AK375" i="8"/>
  <c r="AI97" i="8"/>
  <c r="AJ97" i="8"/>
  <c r="AK97" i="8"/>
  <c r="AK181" i="8"/>
  <c r="AI181" i="8"/>
  <c r="AJ181" i="8"/>
  <c r="AI261" i="8"/>
  <c r="AJ261" i="8"/>
  <c r="AK261" i="8"/>
  <c r="AI125" i="8"/>
  <c r="AH125" i="8"/>
  <c r="AA125" i="8" s="1"/>
  <c r="AJ125" i="8"/>
  <c r="AK125" i="8"/>
  <c r="AJ271" i="9"/>
  <c r="AI271" i="9"/>
  <c r="AK271" i="9"/>
  <c r="AK322" i="9"/>
  <c r="AI322" i="9"/>
  <c r="AH322" i="9" s="1"/>
  <c r="AA322" i="9" s="1"/>
  <c r="AE322" i="9" s="1"/>
  <c r="AJ322" i="9"/>
  <c r="AJ327" i="9"/>
  <c r="AK327" i="9"/>
  <c r="AI327" i="9"/>
  <c r="AB269" i="9"/>
  <c r="AJ62" i="9"/>
  <c r="AI62" i="9"/>
  <c r="AK62" i="9"/>
  <c r="AK78" i="9"/>
  <c r="AJ78" i="9"/>
  <c r="AI78" i="9"/>
  <c r="AI123" i="9"/>
  <c r="AJ123" i="9"/>
  <c r="AH123" i="9" s="1"/>
  <c r="AA123" i="9" s="1"/>
  <c r="AK123" i="9"/>
  <c r="AJ111" i="9"/>
  <c r="AK111" i="9"/>
  <c r="AI111" i="9"/>
  <c r="AH111" i="9" s="1"/>
  <c r="AA111" i="9" s="1"/>
  <c r="AB111" i="9" s="1"/>
  <c r="V368" i="1"/>
  <c r="S127" i="1"/>
  <c r="U127" i="1" s="1"/>
  <c r="AK364" i="8"/>
  <c r="AI364" i="8"/>
  <c r="AH364" i="8"/>
  <c r="AA364" i="8" s="1"/>
  <c r="AJ364" i="8"/>
  <c r="AK256" i="8"/>
  <c r="AI256" i="8"/>
  <c r="AJ256" i="8"/>
  <c r="AI347" i="8"/>
  <c r="AJ347" i="8"/>
  <c r="AK347" i="8"/>
  <c r="AI109" i="8"/>
  <c r="AJ109" i="8"/>
  <c r="AH109" i="8" s="1"/>
  <c r="AA109" i="8" s="1"/>
  <c r="AK109" i="8"/>
  <c r="AI118" i="8"/>
  <c r="AJ118" i="8"/>
  <c r="AK118" i="8"/>
  <c r="AI66" i="8"/>
  <c r="AJ66" i="8"/>
  <c r="AH66" i="8" s="1"/>
  <c r="AA66" i="8" s="1"/>
  <c r="AK66" i="8"/>
  <c r="AJ38" i="8"/>
  <c r="AI38" i="8"/>
  <c r="AH38" i="8"/>
  <c r="AA38" i="8" s="1"/>
  <c r="AE38" i="8" s="1"/>
  <c r="AK38" i="8"/>
  <c r="BB7" i="8"/>
  <c r="BA7" i="8"/>
  <c r="AI424" i="9"/>
  <c r="AH424" i="9" s="1"/>
  <c r="AJ424" i="9"/>
  <c r="AK424" i="9"/>
  <c r="AK304" i="9"/>
  <c r="AI304" i="9"/>
  <c r="AH304" i="9" s="1"/>
  <c r="AA304" i="9" s="1"/>
  <c r="AJ304" i="9"/>
  <c r="AI170" i="9"/>
  <c r="AH170" i="9" s="1"/>
  <c r="AA170" i="9" s="1"/>
  <c r="AJ170" i="9"/>
  <c r="AK170" i="9"/>
  <c r="AJ130" i="9"/>
  <c r="AI130" i="9"/>
  <c r="AH130" i="9" s="1"/>
  <c r="AA130" i="9" s="1"/>
  <c r="AE130" i="9" s="1"/>
  <c r="AK130" i="9"/>
  <c r="AI137" i="9"/>
  <c r="AH137" i="9"/>
  <c r="AA137" i="9" s="1"/>
  <c r="AK137" i="9"/>
  <c r="AJ137" i="9"/>
  <c r="AI107" i="9"/>
  <c r="AJ107" i="9"/>
  <c r="AK107" i="9"/>
  <c r="AK36" i="9"/>
  <c r="AI36" i="9"/>
  <c r="AJ36" i="9"/>
  <c r="AI163" i="11"/>
  <c r="AK163" i="11"/>
  <c r="BB80" i="11"/>
  <c r="BA80" i="11"/>
  <c r="BB147" i="11"/>
  <c r="BA147" i="11"/>
  <c r="BB184" i="11"/>
  <c r="BA184" i="11"/>
  <c r="BJ34" i="11"/>
  <c r="BI34" i="11"/>
  <c r="BH34" i="11"/>
  <c r="BK34" i="11"/>
  <c r="BG34" i="11"/>
  <c r="BF34" i="11"/>
  <c r="BE34" i="11"/>
  <c r="BD34" i="11"/>
  <c r="BC34" i="11"/>
  <c r="BK93" i="11"/>
  <c r="BJ93" i="11"/>
  <c r="BI93" i="11"/>
  <c r="BH93" i="11"/>
  <c r="BG93" i="11"/>
  <c r="BF93" i="11"/>
  <c r="BE93" i="11"/>
  <c r="BD93" i="11"/>
  <c r="BC93" i="11"/>
  <c r="BJ155" i="11"/>
  <c r="BI155" i="11"/>
  <c r="BH155" i="11"/>
  <c r="BG155" i="11"/>
  <c r="BF155" i="11"/>
  <c r="BE155" i="11"/>
  <c r="BD155" i="11"/>
  <c r="BC155" i="11"/>
  <c r="BK155" i="11"/>
  <c r="BB83" i="11"/>
  <c r="BA83" i="11"/>
  <c r="AZ83" i="11"/>
  <c r="AX83" i="11"/>
  <c r="BB115" i="11"/>
  <c r="BA115" i="11"/>
  <c r="AZ115" i="11"/>
  <c r="AX115" i="11"/>
  <c r="BB144" i="11"/>
  <c r="BA144" i="11"/>
  <c r="AZ144" i="11"/>
  <c r="AX144" i="11"/>
  <c r="BB174" i="11"/>
  <c r="BA174" i="11"/>
  <c r="AZ174" i="11"/>
  <c r="AX174" i="11"/>
  <c r="BB38" i="11"/>
  <c r="BA38" i="11"/>
  <c r="AZ38" i="11"/>
  <c r="AX38" i="11"/>
  <c r="BB129" i="11"/>
  <c r="BA129" i="11"/>
  <c r="AZ129" i="11"/>
  <c r="AX129" i="11"/>
  <c r="BB166" i="11"/>
  <c r="BA166" i="11"/>
  <c r="AZ166" i="11"/>
  <c r="AX166" i="11"/>
  <c r="U480" i="11"/>
  <c r="AF480" i="11"/>
  <c r="G24" i="1"/>
  <c r="V24" i="1" s="1"/>
  <c r="AB456" i="9"/>
  <c r="AE153" i="9"/>
  <c r="AB153" i="9"/>
  <c r="AB156" i="9"/>
  <c r="AE434" i="8"/>
  <c r="AB434" i="8"/>
  <c r="AB400" i="8"/>
  <c r="AE400" i="8"/>
  <c r="AI102" i="9"/>
  <c r="AJ102" i="9"/>
  <c r="AH102" i="9" s="1"/>
  <c r="AA102" i="9" s="1"/>
  <c r="AK102" i="9"/>
  <c r="AB89" i="9"/>
  <c r="AI371" i="8"/>
  <c r="AJ371" i="8"/>
  <c r="AH371" i="8" s="1"/>
  <c r="AA371" i="8" s="1"/>
  <c r="AK371" i="8"/>
  <c r="AI425" i="8"/>
  <c r="AJ425" i="8"/>
  <c r="AK425" i="8"/>
  <c r="AI193" i="8"/>
  <c r="AK193" i="8"/>
  <c r="AJ193" i="8"/>
  <c r="AJ121" i="8"/>
  <c r="AK121" i="8"/>
  <c r="AI121" i="8"/>
  <c r="AI443" i="9"/>
  <c r="AJ443" i="9"/>
  <c r="AK443" i="9"/>
  <c r="AJ427" i="9"/>
  <c r="AK427" i="9"/>
  <c r="AI427" i="9"/>
  <c r="AH427" i="9" s="1"/>
  <c r="AA427" i="9" s="1"/>
  <c r="AI333" i="9"/>
  <c r="AJ333" i="9"/>
  <c r="AK333" i="9"/>
  <c r="AI299" i="9"/>
  <c r="AH299" i="9" s="1"/>
  <c r="AA299" i="9" s="1"/>
  <c r="AJ299" i="9"/>
  <c r="AK299" i="9"/>
  <c r="AI317" i="9"/>
  <c r="AJ317" i="9"/>
  <c r="AK317" i="9"/>
  <c r="I77" i="1"/>
  <c r="V77" i="1"/>
  <c r="AI353" i="8"/>
  <c r="AJ353" i="8"/>
  <c r="AK353" i="8"/>
  <c r="AJ437" i="9"/>
  <c r="AH437" i="9" s="1"/>
  <c r="AK437" i="9"/>
  <c r="AI437" i="9"/>
  <c r="AI292" i="9"/>
  <c r="AH292" i="9" s="1"/>
  <c r="AA292" i="9" s="1"/>
  <c r="AB292" i="9" s="1"/>
  <c r="AJ292" i="9"/>
  <c r="AK292" i="9"/>
  <c r="AJ146" i="9"/>
  <c r="AI146" i="9"/>
  <c r="AH146" i="9" s="1"/>
  <c r="AK146" i="9"/>
  <c r="AI427" i="8"/>
  <c r="AH427" i="8"/>
  <c r="AA427" i="8" s="1"/>
  <c r="AE427" i="8" s="1"/>
  <c r="AJ427" i="8"/>
  <c r="AK427" i="8"/>
  <c r="AI431" i="8"/>
  <c r="AJ431" i="8"/>
  <c r="AK431" i="8"/>
  <c r="AJ252" i="8"/>
  <c r="AK252" i="8"/>
  <c r="AI252" i="8"/>
  <c r="AH252" i="8"/>
  <c r="AI162" i="8"/>
  <c r="AJ162" i="8"/>
  <c r="AK162" i="8"/>
  <c r="BB38" i="8"/>
  <c r="BA38" i="8"/>
  <c r="AI361" i="9"/>
  <c r="AH361" i="9"/>
  <c r="AJ361" i="9"/>
  <c r="AK361" i="9"/>
  <c r="AJ336" i="9"/>
  <c r="AK336" i="9"/>
  <c r="AI336" i="9"/>
  <c r="AJ37" i="9"/>
  <c r="AK37" i="9"/>
  <c r="AI37" i="9"/>
  <c r="AH37" i="9" s="1"/>
  <c r="AA37" i="9" s="1"/>
  <c r="AB37" i="9" s="1"/>
  <c r="AI260" i="8"/>
  <c r="AJ260" i="8"/>
  <c r="AK260" i="8"/>
  <c r="AI94" i="8"/>
  <c r="AJ94" i="8"/>
  <c r="AH94" i="8" s="1"/>
  <c r="AA94" i="8" s="1"/>
  <c r="AK94" i="8"/>
  <c r="AI101" i="8"/>
  <c r="AJ101" i="8"/>
  <c r="AK101" i="8"/>
  <c r="AI134" i="8"/>
  <c r="AJ134" i="8"/>
  <c r="AH134" i="8" s="1"/>
  <c r="AA134" i="8" s="1"/>
  <c r="AE134" i="8" s="1"/>
  <c r="AK134" i="8"/>
  <c r="AJ247" i="9"/>
  <c r="AK247" i="9"/>
  <c r="AI247" i="9"/>
  <c r="AJ74" i="11"/>
  <c r="AI74" i="11"/>
  <c r="AH74" i="11"/>
  <c r="AA74" i="11"/>
  <c r="BB62" i="11"/>
  <c r="BA62" i="11"/>
  <c r="AZ62" i="11"/>
  <c r="AX62" i="11"/>
  <c r="BB43" i="11"/>
  <c r="BA43" i="11"/>
  <c r="AZ43" i="11"/>
  <c r="AX43" i="11"/>
  <c r="BB109" i="11"/>
  <c r="BA109" i="11"/>
  <c r="AZ109" i="11"/>
  <c r="AX109" i="11"/>
  <c r="BB151" i="11"/>
  <c r="BA151" i="11"/>
  <c r="AZ151" i="11"/>
  <c r="AX151" i="11"/>
  <c r="AE27" i="9"/>
  <c r="AB27" i="9"/>
  <c r="V402" i="1"/>
  <c r="AE389" i="9"/>
  <c r="AB389" i="9"/>
  <c r="AB444" i="9"/>
  <c r="AB325" i="9"/>
  <c r="AB168" i="9"/>
  <c r="P22" i="1"/>
  <c r="G22" i="1"/>
  <c r="I22" i="1"/>
  <c r="AI179" i="9"/>
  <c r="AJ179" i="9"/>
  <c r="AK179" i="9"/>
  <c r="U313" i="11"/>
  <c r="AF313" i="11"/>
  <c r="AK362" i="8"/>
  <c r="AI362" i="8"/>
  <c r="AJ362" i="8"/>
  <c r="AK58" i="8"/>
  <c r="AI58" i="8"/>
  <c r="AJ58" i="8"/>
  <c r="AI179" i="8"/>
  <c r="AJ179" i="8"/>
  <c r="AK179" i="8"/>
  <c r="AI93" i="8"/>
  <c r="AJ93" i="8"/>
  <c r="AH93" i="8" s="1"/>
  <c r="AA93" i="8" s="1"/>
  <c r="AK93" i="8"/>
  <c r="AI187" i="8"/>
  <c r="AH187" i="8" s="1"/>
  <c r="AA187" i="8" s="1"/>
  <c r="AK187" i="8"/>
  <c r="AJ187" i="8"/>
  <c r="AI46" i="8"/>
  <c r="AH46" i="8"/>
  <c r="AA46" i="8" s="1"/>
  <c r="AJ46" i="8"/>
  <c r="AK46" i="8"/>
  <c r="AI283" i="9"/>
  <c r="AJ283" i="9"/>
  <c r="AK283" i="9"/>
  <c r="AK110" i="9"/>
  <c r="AI110" i="9"/>
  <c r="AH110" i="9"/>
  <c r="AA110" i="9" s="1"/>
  <c r="AE110" i="9" s="1"/>
  <c r="AJ110" i="9"/>
  <c r="AI43" i="9"/>
  <c r="AH43" i="9" s="1"/>
  <c r="AA43" i="9" s="1"/>
  <c r="AJ43" i="9"/>
  <c r="AK43" i="9"/>
  <c r="AJ121" i="9"/>
  <c r="AK121" i="9"/>
  <c r="AI121" i="9"/>
  <c r="AK388" i="8"/>
  <c r="AI388" i="8"/>
  <c r="AJ388" i="8"/>
  <c r="AJ226" i="8"/>
  <c r="AK226" i="8"/>
  <c r="AI226" i="8"/>
  <c r="AH226" i="8" s="1"/>
  <c r="AA226" i="8" s="1"/>
  <c r="AJ272" i="8"/>
  <c r="AK272" i="8"/>
  <c r="AI272" i="8"/>
  <c r="AI199" i="8"/>
  <c r="AJ199" i="8"/>
  <c r="AH199" i="8" s="1"/>
  <c r="AA199" i="8" s="1"/>
  <c r="AB199" i="8" s="1"/>
  <c r="AK199" i="8"/>
  <c r="AI39" i="8"/>
  <c r="AH39" i="8" s="1"/>
  <c r="AA39" i="8" s="1"/>
  <c r="AK39" i="8"/>
  <c r="AJ39" i="8"/>
  <c r="AI338" i="9"/>
  <c r="AH338" i="9" s="1"/>
  <c r="AA338" i="9" s="1"/>
  <c r="AJ338" i="9"/>
  <c r="AK338" i="9"/>
  <c r="AI219" i="9"/>
  <c r="AJ219" i="9"/>
  <c r="AK219" i="9"/>
  <c r="AJ311" i="9"/>
  <c r="AI311" i="9"/>
  <c r="AK311" i="9"/>
  <c r="BA34" i="9"/>
  <c r="BB34" i="9"/>
  <c r="AI367" i="8"/>
  <c r="AJ367" i="8"/>
  <c r="AK367" i="8"/>
  <c r="AK433" i="8"/>
  <c r="AI433" i="8"/>
  <c r="AJ433" i="8"/>
  <c r="AI328" i="9"/>
  <c r="AJ328" i="9"/>
  <c r="AH328" i="9" s="1"/>
  <c r="AA328" i="9" s="1"/>
  <c r="AK328" i="9"/>
  <c r="AJ275" i="9"/>
  <c r="AI275" i="9"/>
  <c r="AH275" i="9"/>
  <c r="AA275" i="9" s="1"/>
  <c r="AB275" i="9" s="1"/>
  <c r="AK275" i="9"/>
  <c r="AI260" i="9"/>
  <c r="AH260" i="9" s="1"/>
  <c r="AA260" i="9" s="1"/>
  <c r="AK260" i="9"/>
  <c r="AJ260" i="9"/>
  <c r="AI273" i="9"/>
  <c r="AJ273" i="9"/>
  <c r="AK273" i="9"/>
  <c r="AJ124" i="9"/>
  <c r="AI124" i="9"/>
  <c r="AK124" i="9"/>
  <c r="AI87" i="9"/>
  <c r="AJ87" i="9"/>
  <c r="AK87" i="9"/>
  <c r="BB16" i="9"/>
  <c r="BA16" i="9"/>
  <c r="AK239" i="8"/>
  <c r="AI239" i="8"/>
  <c r="AJ239" i="8"/>
  <c r="AK120" i="8"/>
  <c r="AI120" i="8"/>
  <c r="AJ120" i="8"/>
  <c r="AH120" i="8" s="1"/>
  <c r="AA120" i="8" s="1"/>
  <c r="AI35" i="8"/>
  <c r="AK35" i="8"/>
  <c r="AJ35" i="8"/>
  <c r="AI423" i="9"/>
  <c r="AJ423" i="9"/>
  <c r="AK423" i="9"/>
  <c r="AJ445" i="9"/>
  <c r="AK445" i="9"/>
  <c r="AI445" i="9"/>
  <c r="AH445" i="9"/>
  <c r="AA445" i="9"/>
  <c r="AE445" i="9" s="1"/>
  <c r="AK318" i="9"/>
  <c r="AI318" i="9"/>
  <c r="AJ318" i="9"/>
  <c r="AH318" i="9" s="1"/>
  <c r="AA318" i="9" s="1"/>
  <c r="AI370" i="9"/>
  <c r="AJ370" i="9"/>
  <c r="AH370" i="9" s="1"/>
  <c r="AA370" i="9" s="1"/>
  <c r="AK370" i="9"/>
  <c r="AK413" i="9"/>
  <c r="AI413" i="9"/>
  <c r="AH413" i="9"/>
  <c r="AJ413" i="9"/>
  <c r="AI224" i="9"/>
  <c r="AJ224" i="9"/>
  <c r="AK224" i="9"/>
  <c r="AI180" i="9"/>
  <c r="AH180" i="9" s="1"/>
  <c r="AA180" i="9" s="1"/>
  <c r="AB180" i="9" s="1"/>
  <c r="AJ180" i="9"/>
  <c r="AK180" i="9"/>
  <c r="AI143" i="9"/>
  <c r="AJ143" i="9"/>
  <c r="AK143" i="9"/>
  <c r="AI101" i="9"/>
  <c r="AH101" i="9" s="1"/>
  <c r="AA101" i="9" s="1"/>
  <c r="AJ101" i="9"/>
  <c r="AK101" i="9"/>
  <c r="BB7" i="9"/>
  <c r="BA7" i="9"/>
  <c r="AZ7" i="9"/>
  <c r="AX7" i="9"/>
  <c r="BB77" i="11"/>
  <c r="BA77" i="11"/>
  <c r="AZ77" i="11"/>
  <c r="AX77" i="11"/>
  <c r="BB119" i="11"/>
  <c r="BA119" i="11"/>
  <c r="AZ119" i="11"/>
  <c r="AX119" i="11"/>
  <c r="AJ62" i="11"/>
  <c r="AI62" i="11"/>
  <c r="AH62" i="11"/>
  <c r="AA62" i="11" s="1"/>
  <c r="AK62" i="11"/>
  <c r="AE309" i="8"/>
  <c r="AB309" i="8"/>
  <c r="BB104" i="11"/>
  <c r="BA104" i="11"/>
  <c r="BB122" i="11"/>
  <c r="BA122" i="11"/>
  <c r="AJ66" i="11"/>
  <c r="AK66" i="11"/>
  <c r="BB180" i="11"/>
  <c r="BA180" i="11"/>
  <c r="AZ180" i="11"/>
  <c r="AX180" i="11"/>
  <c r="BB158" i="11"/>
  <c r="BA158" i="11"/>
  <c r="AZ158" i="11"/>
  <c r="AX158" i="11"/>
  <c r="BB186" i="11"/>
  <c r="BA186" i="11"/>
  <c r="AZ186" i="11"/>
  <c r="AX186" i="11"/>
  <c r="U484" i="11"/>
  <c r="AF484" i="11"/>
  <c r="U281" i="11"/>
  <c r="AF281" i="11"/>
  <c r="K418" i="1"/>
  <c r="U279" i="11"/>
  <c r="AF279" i="11"/>
  <c r="G39" i="1"/>
  <c r="I39" i="1" s="1"/>
  <c r="P39" i="1"/>
  <c r="U287" i="11"/>
  <c r="AF287" i="11"/>
  <c r="BH30" i="11"/>
  <c r="BG30" i="11"/>
  <c r="BF30" i="11"/>
  <c r="BE30" i="11"/>
  <c r="BD30" i="11"/>
  <c r="BC30" i="11"/>
  <c r="BK30" i="11"/>
  <c r="BJ30" i="11"/>
  <c r="BI30" i="11"/>
  <c r="BI139" i="11"/>
  <c r="BH139" i="11"/>
  <c r="BG139" i="11"/>
  <c r="BF139" i="11"/>
  <c r="BE139" i="11"/>
  <c r="BD139" i="11"/>
  <c r="BC139" i="11"/>
  <c r="BK139" i="11"/>
  <c r="BJ139" i="11"/>
  <c r="BK172" i="11"/>
  <c r="BJ172" i="11"/>
  <c r="BI172" i="11"/>
  <c r="BH172" i="11"/>
  <c r="BG172" i="11"/>
  <c r="BF172" i="11"/>
  <c r="BE172" i="11"/>
  <c r="BD172" i="11"/>
  <c r="BC172" i="11"/>
  <c r="BH44" i="11"/>
  <c r="BG44" i="11"/>
  <c r="BF44" i="11"/>
  <c r="BE44" i="11"/>
  <c r="BD44" i="11"/>
  <c r="BC44" i="11"/>
  <c r="BJ44" i="11"/>
  <c r="BK44" i="11"/>
  <c r="BI44" i="11"/>
  <c r="BK113" i="11"/>
  <c r="BJ113" i="11"/>
  <c r="BI113" i="11"/>
  <c r="BH113" i="11"/>
  <c r="BG113" i="11"/>
  <c r="BF113" i="11"/>
  <c r="BE113" i="11"/>
  <c r="BD113" i="11"/>
  <c r="BC113" i="11"/>
  <c r="AT58" i="11"/>
  <c r="AS58" i="11"/>
  <c r="AR58" i="11" s="1"/>
  <c r="AQ58" i="11" s="1"/>
  <c r="AP58" i="11" s="1"/>
  <c r="AO58" i="11" s="1"/>
  <c r="AN58" i="11" s="1"/>
  <c r="AM58" i="11" s="1"/>
  <c r="AL58" i="11" s="1"/>
  <c r="AR183" i="11"/>
  <c r="AQ183" i="11" s="1"/>
  <c r="AP183" i="11" s="1"/>
  <c r="AO183" i="11" s="1"/>
  <c r="AN183" i="11" s="1"/>
  <c r="AM183" i="11" s="1"/>
  <c r="AL183" i="11" s="1"/>
  <c r="AT183" i="11"/>
  <c r="AS183" i="11" s="1"/>
  <c r="BI45" i="11"/>
  <c r="BH45" i="11"/>
  <c r="BG45" i="11"/>
  <c r="BF45" i="11"/>
  <c r="BE45" i="11"/>
  <c r="BD45" i="11"/>
  <c r="BC45" i="11"/>
  <c r="BK45" i="11"/>
  <c r="BJ45" i="11"/>
  <c r="BK141" i="11"/>
  <c r="BJ141" i="11"/>
  <c r="BI141" i="11"/>
  <c r="BH141" i="11"/>
  <c r="BG141" i="11"/>
  <c r="BF141" i="11"/>
  <c r="BE141" i="11"/>
  <c r="BD141" i="11"/>
  <c r="BC141" i="11"/>
  <c r="AT42" i="11"/>
  <c r="AS42" i="11" s="1"/>
  <c r="AR42" i="11" s="1"/>
  <c r="AQ42" i="11" s="1"/>
  <c r="AP42" i="11" s="1"/>
  <c r="AO42" i="11" s="1"/>
  <c r="AN42" i="11" s="1"/>
  <c r="AM42" i="11" s="1"/>
  <c r="AL42" i="11" s="1"/>
  <c r="BK39" i="11"/>
  <c r="BJ39" i="11"/>
  <c r="BI39" i="11"/>
  <c r="BH39" i="11"/>
  <c r="BG39" i="11"/>
  <c r="BF39" i="11"/>
  <c r="BE39" i="11"/>
  <c r="BD39" i="11"/>
  <c r="BC39" i="11"/>
  <c r="BK66" i="11"/>
  <c r="BJ66" i="11"/>
  <c r="BI66" i="11"/>
  <c r="BH66" i="11"/>
  <c r="BG66" i="11"/>
  <c r="BF66" i="11"/>
  <c r="BE66" i="11"/>
  <c r="BD66" i="11"/>
  <c r="BC66" i="11"/>
  <c r="BK91" i="11"/>
  <c r="BJ91" i="11"/>
  <c r="BI91" i="11"/>
  <c r="BH91" i="11"/>
  <c r="BG91" i="11"/>
  <c r="BF91" i="11"/>
  <c r="BE91" i="11"/>
  <c r="BD91" i="11"/>
  <c r="BC91" i="11"/>
  <c r="BK15" i="11"/>
  <c r="BJ15" i="11"/>
  <c r="BI15" i="11"/>
  <c r="BH15" i="11"/>
  <c r="BG15" i="11"/>
  <c r="BF15" i="11"/>
  <c r="BE15" i="11"/>
  <c r="BD15" i="11"/>
  <c r="BC15" i="11"/>
  <c r="AT102" i="11"/>
  <c r="AS102" i="11"/>
  <c r="AR102" i="11" s="1"/>
  <c r="AQ102" i="11"/>
  <c r="AP102" i="11" s="1"/>
  <c r="AO102" i="11" s="1"/>
  <c r="AN102" i="11" s="1"/>
  <c r="AM102" i="11" s="1"/>
  <c r="AL102" i="11" s="1"/>
  <c r="AT129" i="11"/>
  <c r="AS129" i="11" s="1"/>
  <c r="AR129" i="11" s="1"/>
  <c r="AQ129" i="11" s="1"/>
  <c r="AP129" i="11" s="1"/>
  <c r="AO129" i="11" s="1"/>
  <c r="AN129" i="11" s="1"/>
  <c r="AM129" i="11" s="1"/>
  <c r="AL129" i="11" s="1"/>
  <c r="AT127" i="11"/>
  <c r="AS127" i="11"/>
  <c r="AR127" i="11" s="1"/>
  <c r="AQ127" i="11" s="1"/>
  <c r="AP127" i="11" s="1"/>
  <c r="AO127" i="11" s="1"/>
  <c r="AN127" i="11" s="1"/>
  <c r="AM127" i="11" s="1"/>
  <c r="AL127" i="11" s="1"/>
  <c r="AS130" i="11"/>
  <c r="AR130" i="11" s="1"/>
  <c r="AQ130" i="11" s="1"/>
  <c r="AP130" i="11" s="1"/>
  <c r="AO130" i="11" s="1"/>
  <c r="AN130" i="11" s="1"/>
  <c r="AM130" i="11" s="1"/>
  <c r="AL130" i="11" s="1"/>
  <c r="AT130" i="11"/>
  <c r="AT135" i="11"/>
  <c r="AS135" i="11"/>
  <c r="AR135" i="11" s="1"/>
  <c r="AQ135" i="11" s="1"/>
  <c r="AP135" i="11" s="1"/>
  <c r="AO135" i="11" s="1"/>
  <c r="AN135" i="11" s="1"/>
  <c r="AM135" i="11" s="1"/>
  <c r="AL135" i="11" s="1"/>
  <c r="AT93" i="11"/>
  <c r="AS93" i="11" s="1"/>
  <c r="AR93" i="11"/>
  <c r="AQ93" i="11"/>
  <c r="AP93" i="11" s="1"/>
  <c r="AO93" i="11" s="1"/>
  <c r="AN93" i="11" s="1"/>
  <c r="AM93" i="11" s="1"/>
  <c r="AL93" i="11" s="1"/>
  <c r="AT124" i="11"/>
  <c r="AS124" i="11"/>
  <c r="AR124" i="11"/>
  <c r="AQ124" i="11"/>
  <c r="AP124" i="11" s="1"/>
  <c r="AO124" i="11" s="1"/>
  <c r="AN124" i="11" s="1"/>
  <c r="AM124" i="11" s="1"/>
  <c r="AL124" i="11" s="1"/>
  <c r="AT500" i="11"/>
  <c r="AS500" i="11"/>
  <c r="AR500" i="11" s="1"/>
  <c r="AQ500" i="11" s="1"/>
  <c r="AP500" i="11" s="1"/>
  <c r="AO500" i="11" s="1"/>
  <c r="AN500" i="11" s="1"/>
  <c r="AM500" i="11" s="1"/>
  <c r="AL500" i="11" s="1"/>
  <c r="AT479" i="11"/>
  <c r="AS479" i="11"/>
  <c r="AR479" i="11" s="1"/>
  <c r="AQ479" i="11"/>
  <c r="AP479" i="11" s="1"/>
  <c r="AO479" i="11" s="1"/>
  <c r="AN479" i="11" s="1"/>
  <c r="AM479" i="11" s="1"/>
  <c r="AL479" i="11" s="1"/>
  <c r="AT493" i="11"/>
  <c r="AS493" i="11" s="1"/>
  <c r="AR493" i="11" s="1"/>
  <c r="AQ493" i="11" s="1"/>
  <c r="AP493" i="11" s="1"/>
  <c r="AO493" i="11" s="1"/>
  <c r="AN493" i="11" s="1"/>
  <c r="AM493" i="11" s="1"/>
  <c r="AL493" i="11" s="1"/>
  <c r="AT496" i="11"/>
  <c r="AS496" i="11" s="1"/>
  <c r="AR496" i="11" s="1"/>
  <c r="AQ496" i="11" s="1"/>
  <c r="AP496" i="11" s="1"/>
  <c r="AO496" i="11" s="1"/>
  <c r="AN496" i="11" s="1"/>
  <c r="AM496" i="11" s="1"/>
  <c r="AL496" i="11" s="1"/>
  <c r="AT433" i="11"/>
  <c r="AS433" i="11" s="1"/>
  <c r="AR433" i="11" s="1"/>
  <c r="AQ433" i="11" s="1"/>
  <c r="AP433" i="11" s="1"/>
  <c r="AO433" i="11" s="1"/>
  <c r="AN433" i="11" s="1"/>
  <c r="AM433" i="11" s="1"/>
  <c r="AL433" i="11" s="1"/>
  <c r="AT22" i="11"/>
  <c r="AS22" i="11" s="1"/>
  <c r="AR22" i="11" s="1"/>
  <c r="AQ22" i="11" s="1"/>
  <c r="AP22" i="11" s="1"/>
  <c r="AO22" i="11" s="1"/>
  <c r="AN22" i="11" s="1"/>
  <c r="AM22" i="11" s="1"/>
  <c r="AL22" i="11" s="1"/>
  <c r="AT475" i="11"/>
  <c r="AS475" i="11" s="1"/>
  <c r="AR475" i="11" s="1"/>
  <c r="AQ475" i="11" s="1"/>
  <c r="AP475" i="11" s="1"/>
  <c r="AO475" i="11" s="1"/>
  <c r="AN475" i="11" s="1"/>
  <c r="AM475" i="11" s="1"/>
  <c r="AL475" i="11" s="1"/>
  <c r="AT473" i="11"/>
  <c r="AS473" i="11"/>
  <c r="AR473" i="11"/>
  <c r="AQ473" i="11" s="1"/>
  <c r="AP473" i="11" s="1"/>
  <c r="AO473" i="11" s="1"/>
  <c r="AN473" i="11" s="1"/>
  <c r="AM473" i="11" s="1"/>
  <c r="AL473" i="11" s="1"/>
  <c r="AT492" i="11"/>
  <c r="AS492" i="11"/>
  <c r="AR492" i="11" s="1"/>
  <c r="AQ492" i="11" s="1"/>
  <c r="AP492" i="11" s="1"/>
  <c r="AO492" i="11" s="1"/>
  <c r="AN492" i="11" s="1"/>
  <c r="AM492" i="11" s="1"/>
  <c r="AL492" i="11" s="1"/>
  <c r="AT429" i="11"/>
  <c r="AS429" i="11" s="1"/>
  <c r="AR429" i="11" s="1"/>
  <c r="AQ429" i="11" s="1"/>
  <c r="AP429" i="11" s="1"/>
  <c r="AO429" i="11" s="1"/>
  <c r="AN429" i="11" s="1"/>
  <c r="AM429" i="11" s="1"/>
  <c r="AL429" i="11" s="1"/>
  <c r="AT442" i="11"/>
  <c r="AS442" i="11" s="1"/>
  <c r="AR442" i="11" s="1"/>
  <c r="AQ442" i="11" s="1"/>
  <c r="AP442" i="11" s="1"/>
  <c r="AO442" i="11" s="1"/>
  <c r="AN442" i="11" s="1"/>
  <c r="AM442" i="11" s="1"/>
  <c r="AL442" i="11" s="1"/>
  <c r="AT385" i="11"/>
  <c r="AS385" i="11" s="1"/>
  <c r="AR385" i="11" s="1"/>
  <c r="AQ385" i="11" s="1"/>
  <c r="AP385" i="11" s="1"/>
  <c r="AO385" i="11" s="1"/>
  <c r="AN385" i="11" s="1"/>
  <c r="AM385" i="11" s="1"/>
  <c r="AL385" i="11" s="1"/>
  <c r="AT420" i="11"/>
  <c r="AS420" i="11" s="1"/>
  <c r="AR420" i="11" s="1"/>
  <c r="AQ420" i="11" s="1"/>
  <c r="AP420" i="11" s="1"/>
  <c r="AO420" i="11" s="1"/>
  <c r="AN420" i="11" s="1"/>
  <c r="AM420" i="11" s="1"/>
  <c r="AL420" i="11" s="1"/>
  <c r="AT356" i="11"/>
  <c r="AS356" i="11"/>
  <c r="AR356" i="11" s="1"/>
  <c r="AQ356" i="11" s="1"/>
  <c r="AP356" i="11" s="1"/>
  <c r="AO356" i="11" s="1"/>
  <c r="AN356" i="11" s="1"/>
  <c r="AM356" i="11" s="1"/>
  <c r="AL356" i="11" s="1"/>
  <c r="AT362" i="11"/>
  <c r="AS362" i="11"/>
  <c r="AR362" i="11" s="1"/>
  <c r="AQ362" i="11" s="1"/>
  <c r="AP362" i="11" s="1"/>
  <c r="AO362" i="11" s="1"/>
  <c r="AN362" i="11" s="1"/>
  <c r="AM362" i="11" s="1"/>
  <c r="AL362" i="11" s="1"/>
  <c r="AT470" i="11"/>
  <c r="AS470" i="11"/>
  <c r="AR470" i="11"/>
  <c r="AQ470" i="11" s="1"/>
  <c r="AP470" i="11" s="1"/>
  <c r="AO470" i="11" s="1"/>
  <c r="AN470" i="11" s="1"/>
  <c r="AM470" i="11" s="1"/>
  <c r="AL470" i="11" s="1"/>
  <c r="AT405" i="11"/>
  <c r="AS405" i="11" s="1"/>
  <c r="AR405" i="11" s="1"/>
  <c r="AQ405" i="11" s="1"/>
  <c r="AP405" i="11" s="1"/>
  <c r="AO405" i="11" s="1"/>
  <c r="AN405" i="11" s="1"/>
  <c r="AM405" i="11" s="1"/>
  <c r="AL405" i="11" s="1"/>
  <c r="AT349" i="11"/>
  <c r="AS349" i="11" s="1"/>
  <c r="AR349" i="11" s="1"/>
  <c r="AQ349" i="11" s="1"/>
  <c r="AP349" i="11" s="1"/>
  <c r="AO349" i="11" s="1"/>
  <c r="AN349" i="11" s="1"/>
  <c r="AM349" i="11" s="1"/>
  <c r="AL349" i="11" s="1"/>
  <c r="AT400" i="11"/>
  <c r="AS400" i="11"/>
  <c r="AR400" i="11" s="1"/>
  <c r="AQ400" i="11" s="1"/>
  <c r="AP400" i="11" s="1"/>
  <c r="AO400" i="11" s="1"/>
  <c r="AN400" i="11" s="1"/>
  <c r="AM400" i="11" s="1"/>
  <c r="AL400" i="11" s="1"/>
  <c r="AT382" i="11"/>
  <c r="AS382" i="11" s="1"/>
  <c r="AR382" i="11" s="1"/>
  <c r="AQ382" i="11" s="1"/>
  <c r="AP382" i="11" s="1"/>
  <c r="AO382" i="11" s="1"/>
  <c r="AN382" i="11" s="1"/>
  <c r="AM382" i="11" s="1"/>
  <c r="AL382" i="11" s="1"/>
  <c r="AT403" i="11"/>
  <c r="AS403" i="11" s="1"/>
  <c r="AR403" i="11" s="1"/>
  <c r="AQ403" i="11" s="1"/>
  <c r="AP403" i="11" s="1"/>
  <c r="AO403" i="11" s="1"/>
  <c r="AN403" i="11" s="1"/>
  <c r="AM403" i="11" s="1"/>
  <c r="AL403" i="11" s="1"/>
  <c r="AT238" i="11"/>
  <c r="AS238" i="11"/>
  <c r="AR238" i="11" s="1"/>
  <c r="AQ238" i="11" s="1"/>
  <c r="AP238" i="11" s="1"/>
  <c r="AO238" i="11" s="1"/>
  <c r="AN238" i="11" s="1"/>
  <c r="AM238" i="11" s="1"/>
  <c r="AL238" i="11" s="1"/>
  <c r="AT288" i="11"/>
  <c r="AS288" i="11" s="1"/>
  <c r="AR288" i="11" s="1"/>
  <c r="AQ288" i="11" s="1"/>
  <c r="AP288" i="11" s="1"/>
  <c r="AO288" i="11" s="1"/>
  <c r="AN288" i="11" s="1"/>
  <c r="AM288" i="11" s="1"/>
  <c r="AL288" i="11" s="1"/>
  <c r="AT302" i="11"/>
  <c r="AS302" i="11"/>
  <c r="AR302" i="11"/>
  <c r="AQ302" i="11" s="1"/>
  <c r="AP302" i="11" s="1"/>
  <c r="AO302" i="11" s="1"/>
  <c r="AN302" i="11" s="1"/>
  <c r="AM302" i="11" s="1"/>
  <c r="AL302" i="11" s="1"/>
  <c r="AT313" i="11"/>
  <c r="AS313" i="11"/>
  <c r="AR313" i="11" s="1"/>
  <c r="AQ313" i="11" s="1"/>
  <c r="AP313" i="11" s="1"/>
  <c r="AO313" i="11" s="1"/>
  <c r="AN313" i="11" s="1"/>
  <c r="AM313" i="11" s="1"/>
  <c r="AL313" i="11" s="1"/>
  <c r="AT423" i="11"/>
  <c r="AS423" i="11"/>
  <c r="AR423" i="11" s="1"/>
  <c r="AQ423" i="11" s="1"/>
  <c r="AP423" i="11" s="1"/>
  <c r="AO423" i="11" s="1"/>
  <c r="AN423" i="11" s="1"/>
  <c r="AM423" i="11" s="1"/>
  <c r="AL423" i="11" s="1"/>
  <c r="AT359" i="11"/>
  <c r="AS359" i="11"/>
  <c r="AR359" i="11"/>
  <c r="AQ359" i="11" s="1"/>
  <c r="AP359" i="11" s="1"/>
  <c r="AO359" i="11" s="1"/>
  <c r="AN359" i="11" s="1"/>
  <c r="AM359" i="11" s="1"/>
  <c r="AL359" i="11" s="1"/>
  <c r="AT308" i="11"/>
  <c r="AS308" i="11"/>
  <c r="AR308" i="11" s="1"/>
  <c r="AQ308" i="11" s="1"/>
  <c r="AP308" i="11" s="1"/>
  <c r="AO308" i="11" s="1"/>
  <c r="AN308" i="11" s="1"/>
  <c r="AM308" i="11" s="1"/>
  <c r="AL308" i="11" s="1"/>
  <c r="AT322" i="11"/>
  <c r="AS322" i="11" s="1"/>
  <c r="AR322" i="11" s="1"/>
  <c r="AQ322" i="11" s="1"/>
  <c r="AP322" i="11" s="1"/>
  <c r="AO322" i="11" s="1"/>
  <c r="AN322" i="11" s="1"/>
  <c r="AM322" i="11" s="1"/>
  <c r="AL322" i="11" s="1"/>
  <c r="AT258" i="11"/>
  <c r="AS258" i="11"/>
  <c r="AR258" i="11" s="1"/>
  <c r="AQ258" i="11" s="1"/>
  <c r="AP258" i="11" s="1"/>
  <c r="AO258" i="11" s="1"/>
  <c r="AN258" i="11" s="1"/>
  <c r="AM258" i="11" s="1"/>
  <c r="AL258" i="11" s="1"/>
  <c r="AT293" i="11"/>
  <c r="AS293" i="11" s="1"/>
  <c r="AR293" i="11" s="1"/>
  <c r="AQ293" i="11" s="1"/>
  <c r="AP293" i="11" s="1"/>
  <c r="AO293" i="11" s="1"/>
  <c r="AN293" i="11" s="1"/>
  <c r="AM293" i="11" s="1"/>
  <c r="AL293" i="11" s="1"/>
  <c r="AT315" i="11"/>
  <c r="AS315" i="11"/>
  <c r="AR315" i="11"/>
  <c r="AQ315" i="11" s="1"/>
  <c r="AP315" i="11" s="1"/>
  <c r="AO315" i="11" s="1"/>
  <c r="AN315" i="11" s="1"/>
  <c r="AM315" i="11" s="1"/>
  <c r="AL315" i="11" s="1"/>
  <c r="AT251" i="11"/>
  <c r="AS251" i="11"/>
  <c r="AR251" i="11" s="1"/>
  <c r="AQ251" i="11" s="1"/>
  <c r="AP251" i="11" s="1"/>
  <c r="AO251" i="11" s="1"/>
  <c r="AN251" i="11" s="1"/>
  <c r="AM251" i="11" s="1"/>
  <c r="AL251" i="11" s="1"/>
  <c r="AT188" i="11"/>
  <c r="AS188" i="11" s="1"/>
  <c r="AR188" i="11" s="1"/>
  <c r="AQ188" i="11" s="1"/>
  <c r="AP188" i="11" s="1"/>
  <c r="AO188" i="11" s="1"/>
  <c r="AN188" i="11" s="1"/>
  <c r="AM188" i="11" s="1"/>
  <c r="AL188" i="11" s="1"/>
  <c r="AT186" i="11"/>
  <c r="AS186" i="11"/>
  <c r="AR186" i="11" s="1"/>
  <c r="AQ186" i="11" s="1"/>
  <c r="AP186" i="11" s="1"/>
  <c r="AO186" i="11" s="1"/>
  <c r="AN186" i="11" s="1"/>
  <c r="AM186" i="11" s="1"/>
  <c r="AL186" i="11" s="1"/>
  <c r="AT213" i="11"/>
  <c r="AS213" i="11" s="1"/>
  <c r="AR213" i="11" s="1"/>
  <c r="AQ213" i="11" s="1"/>
  <c r="AP213" i="11" s="1"/>
  <c r="AO213" i="11" s="1"/>
  <c r="AN213" i="11" s="1"/>
  <c r="AM213" i="11" s="1"/>
  <c r="AL213" i="11" s="1"/>
  <c r="AT248" i="11"/>
  <c r="AR248" i="11"/>
  <c r="AQ248" i="11" s="1"/>
  <c r="AP248" i="11" s="1"/>
  <c r="AO248" i="11" s="1"/>
  <c r="AN248" i="11" s="1"/>
  <c r="AM248" i="11" s="1"/>
  <c r="AL248" i="11" s="1"/>
  <c r="AS248" i="11"/>
  <c r="AT327" i="11"/>
  <c r="AS327" i="11"/>
  <c r="AR327" i="11" s="1"/>
  <c r="AQ327" i="11" s="1"/>
  <c r="AP327" i="11" s="1"/>
  <c r="AO327" i="11" s="1"/>
  <c r="AN327" i="11" s="1"/>
  <c r="AM327" i="11" s="1"/>
  <c r="AL327" i="11" s="1"/>
  <c r="AT263" i="11"/>
  <c r="AS263" i="11" s="1"/>
  <c r="AR263" i="11" s="1"/>
  <c r="AQ263" i="11" s="1"/>
  <c r="AP263" i="11" s="1"/>
  <c r="AO263" i="11" s="1"/>
  <c r="AN263" i="11" s="1"/>
  <c r="AM263" i="11" s="1"/>
  <c r="AL263" i="11" s="1"/>
  <c r="AT200" i="11"/>
  <c r="AS200" i="11"/>
  <c r="AR200" i="11"/>
  <c r="AQ200" i="11" s="1"/>
  <c r="AP200" i="11" s="1"/>
  <c r="AO200" i="11" s="1"/>
  <c r="AN200" i="11" s="1"/>
  <c r="AM200" i="11" s="1"/>
  <c r="AL200" i="11" s="1"/>
  <c r="AT222" i="11"/>
  <c r="AS222" i="11"/>
  <c r="AR222" i="11" s="1"/>
  <c r="AQ222" i="11" s="1"/>
  <c r="AP222" i="11" s="1"/>
  <c r="AO222" i="11" s="1"/>
  <c r="AN222" i="11" s="1"/>
  <c r="AM222" i="11" s="1"/>
  <c r="AL222" i="11" s="1"/>
  <c r="AT245" i="11"/>
  <c r="AS245" i="11" s="1"/>
  <c r="AR245" i="11" s="1"/>
  <c r="AQ245" i="11" s="1"/>
  <c r="AP245" i="11" s="1"/>
  <c r="AO245" i="11" s="1"/>
  <c r="AN245" i="11" s="1"/>
  <c r="AM245" i="11" s="1"/>
  <c r="AL245" i="11" s="1"/>
  <c r="AT177" i="11"/>
  <c r="AS177" i="11"/>
  <c r="AR177" i="11" s="1"/>
  <c r="AQ177" i="11" s="1"/>
  <c r="AP177" i="11" s="1"/>
  <c r="AO177" i="11" s="1"/>
  <c r="AN177" i="11" s="1"/>
  <c r="AM177" i="11" s="1"/>
  <c r="AL177" i="11" s="1"/>
  <c r="AT211" i="11"/>
  <c r="AS211" i="11" s="1"/>
  <c r="AR211" i="11" s="1"/>
  <c r="AQ211" i="11" s="1"/>
  <c r="AP211" i="11" s="1"/>
  <c r="AO211" i="11" s="1"/>
  <c r="AN211" i="11" s="1"/>
  <c r="AM211" i="11" s="1"/>
  <c r="AL211" i="11" s="1"/>
  <c r="AT152" i="11"/>
  <c r="AS152" i="11" s="1"/>
  <c r="AR152" i="11" s="1"/>
  <c r="AQ152" i="11" s="1"/>
  <c r="AP152" i="11" s="1"/>
  <c r="AO152" i="11" s="1"/>
  <c r="AN152" i="11" s="1"/>
  <c r="AM152" i="11" s="1"/>
  <c r="AL152" i="11" s="1"/>
  <c r="AS158" i="11"/>
  <c r="AR158" i="11" s="1"/>
  <c r="AQ158" i="11" s="1"/>
  <c r="AP158" i="11" s="1"/>
  <c r="AO158" i="11" s="1"/>
  <c r="AN158" i="11" s="1"/>
  <c r="AM158" i="11" s="1"/>
  <c r="AL158" i="11" s="1"/>
  <c r="AT158" i="11"/>
  <c r="BK64" i="11"/>
  <c r="BJ64" i="11"/>
  <c r="BI64" i="11"/>
  <c r="BH64" i="11"/>
  <c r="BG64" i="11"/>
  <c r="BF64" i="11"/>
  <c r="BE64" i="11"/>
  <c r="BD64" i="11"/>
  <c r="BC64" i="11"/>
  <c r="BK128" i="11"/>
  <c r="BJ128" i="11"/>
  <c r="BI128" i="11"/>
  <c r="BH128" i="11"/>
  <c r="BG128" i="11"/>
  <c r="BF128" i="11"/>
  <c r="BE128" i="11"/>
  <c r="BD128" i="11"/>
  <c r="BC128" i="11"/>
  <c r="AT46" i="11"/>
  <c r="AS46" i="11"/>
  <c r="AR46" i="11" s="1"/>
  <c r="AQ46" i="11" s="1"/>
  <c r="AP46" i="11" s="1"/>
  <c r="AO46" i="11" s="1"/>
  <c r="AN46" i="11" s="1"/>
  <c r="AM46" i="11" s="1"/>
  <c r="AL46" i="11" s="1"/>
  <c r="AT67" i="11"/>
  <c r="AS67" i="11" s="1"/>
  <c r="AR67" i="11" s="1"/>
  <c r="AQ67" i="11" s="1"/>
  <c r="AP67" i="11" s="1"/>
  <c r="AO67" i="11" s="1"/>
  <c r="AN67" i="11" s="1"/>
  <c r="AM67" i="11" s="1"/>
  <c r="AL67" i="11" s="1"/>
  <c r="U406" i="11"/>
  <c r="AF406" i="11"/>
  <c r="U431" i="11"/>
  <c r="AF431" i="11"/>
  <c r="U228" i="11"/>
  <c r="AF228" i="11"/>
  <c r="G188" i="1"/>
  <c r="P188" i="1"/>
  <c r="S188" i="1" s="1"/>
  <c r="U188" i="1" s="1"/>
  <c r="U378" i="11"/>
  <c r="AF378" i="11"/>
  <c r="G52" i="1"/>
  <c r="H52" i="1" s="1"/>
  <c r="P52" i="1"/>
  <c r="S52" i="1" s="1"/>
  <c r="U52" i="1" s="1"/>
  <c r="U336" i="11"/>
  <c r="AF336" i="11"/>
  <c r="BK90" i="11"/>
  <c r="BJ90" i="11"/>
  <c r="BI90" i="11"/>
  <c r="BH90" i="11"/>
  <c r="BG90" i="11"/>
  <c r="BF90" i="11"/>
  <c r="BE90" i="11"/>
  <c r="BD90" i="11"/>
  <c r="BC90" i="11"/>
  <c r="BJ138" i="11"/>
  <c r="BI138" i="11"/>
  <c r="BH138" i="11"/>
  <c r="BG138" i="11"/>
  <c r="BF138" i="11"/>
  <c r="BE138" i="11"/>
  <c r="BD138" i="11"/>
  <c r="BC138" i="11"/>
  <c r="BK138" i="11"/>
  <c r="BK146" i="11"/>
  <c r="BJ146" i="11"/>
  <c r="BI146" i="11"/>
  <c r="BH146" i="11"/>
  <c r="BG146" i="11"/>
  <c r="BF146" i="11"/>
  <c r="BE146" i="11"/>
  <c r="BD146" i="11"/>
  <c r="BC146" i="11"/>
  <c r="U298" i="11"/>
  <c r="AF298" i="11"/>
  <c r="AT179" i="11"/>
  <c r="AS179" i="11" s="1"/>
  <c r="AR179" i="11" s="1"/>
  <c r="AQ179" i="11" s="1"/>
  <c r="AP179" i="11" s="1"/>
  <c r="AO179" i="11" s="1"/>
  <c r="AN179" i="11" s="1"/>
  <c r="AM179" i="11" s="1"/>
  <c r="AL179" i="11" s="1"/>
  <c r="BK49" i="11"/>
  <c r="BJ49" i="11"/>
  <c r="BI49" i="11"/>
  <c r="BH49" i="11"/>
  <c r="BG49" i="11"/>
  <c r="BF49" i="11"/>
  <c r="BE49" i="11"/>
  <c r="BD49" i="11"/>
  <c r="BC49" i="11"/>
  <c r="BK161" i="11"/>
  <c r="BJ161" i="11"/>
  <c r="BI161" i="11"/>
  <c r="BH161" i="11"/>
  <c r="BG161" i="11"/>
  <c r="BF161" i="11"/>
  <c r="BE161" i="11"/>
  <c r="BD161" i="11"/>
  <c r="BC161" i="11"/>
  <c r="AT43" i="11"/>
  <c r="AS43" i="11" s="1"/>
  <c r="AR43" i="11" s="1"/>
  <c r="AQ43" i="11" s="1"/>
  <c r="AP43" i="11" s="1"/>
  <c r="AO43" i="11" s="1"/>
  <c r="AN43" i="11" s="1"/>
  <c r="AM43" i="11" s="1"/>
  <c r="AL43" i="11" s="1"/>
  <c r="AT167" i="11"/>
  <c r="AS167" i="11" s="1"/>
  <c r="AR167" i="11" s="1"/>
  <c r="AQ167" i="11" s="1"/>
  <c r="AP167" i="11" s="1"/>
  <c r="AO167" i="11" s="1"/>
  <c r="AN167" i="11" s="1"/>
  <c r="AM167" i="11" s="1"/>
  <c r="AL167" i="11" s="1"/>
  <c r="BK105" i="11"/>
  <c r="BJ105" i="11"/>
  <c r="BI105" i="11"/>
  <c r="BH105" i="11"/>
  <c r="BG105" i="11"/>
  <c r="BF105" i="11"/>
  <c r="BE105" i="11"/>
  <c r="BD105" i="11"/>
  <c r="BC105" i="11"/>
  <c r="BK118" i="11"/>
  <c r="BJ118" i="11"/>
  <c r="BI118" i="11"/>
  <c r="BH118" i="11"/>
  <c r="BG118" i="11"/>
  <c r="BF118" i="11"/>
  <c r="BE118" i="11"/>
  <c r="BD118" i="11"/>
  <c r="BC118" i="11"/>
  <c r="AT70" i="11"/>
  <c r="AS70" i="11" s="1"/>
  <c r="AR70" i="11" s="1"/>
  <c r="AQ70" i="11" s="1"/>
  <c r="AP70" i="11" s="1"/>
  <c r="AO70" i="11" s="1"/>
  <c r="AN70" i="11"/>
  <c r="AM70" i="11" s="1"/>
  <c r="AL70" i="11" s="1"/>
  <c r="BK33" i="11"/>
  <c r="BJ33" i="11"/>
  <c r="BI33" i="11"/>
  <c r="BH33" i="11"/>
  <c r="BG33" i="11"/>
  <c r="BF33" i="11"/>
  <c r="BE33" i="11"/>
  <c r="BD33" i="11"/>
  <c r="BC33" i="11"/>
  <c r="BK25" i="11"/>
  <c r="BJ25" i="11"/>
  <c r="BI25" i="11"/>
  <c r="BH25" i="11"/>
  <c r="BG25" i="11"/>
  <c r="BF25" i="11"/>
  <c r="BE25" i="11"/>
  <c r="BD25" i="11"/>
  <c r="BC25" i="11"/>
  <c r="BK46" i="11"/>
  <c r="BJ46" i="11"/>
  <c r="BI46" i="11"/>
  <c r="BH46" i="11"/>
  <c r="BG46" i="11"/>
  <c r="BF46" i="11"/>
  <c r="BE46" i="11"/>
  <c r="BD46" i="11"/>
  <c r="BC46" i="11"/>
  <c r="BK181" i="11"/>
  <c r="BJ181" i="11"/>
  <c r="BI181" i="11"/>
  <c r="BH181" i="11"/>
  <c r="BG181" i="11"/>
  <c r="BF181" i="11"/>
  <c r="BE181" i="11"/>
  <c r="BD181" i="11"/>
  <c r="BC181" i="11"/>
  <c r="AS94" i="11"/>
  <c r="AR94" i="11" s="1"/>
  <c r="AQ94" i="11" s="1"/>
  <c r="AP94" i="11" s="1"/>
  <c r="AO94" i="11" s="1"/>
  <c r="AN94" i="11" s="1"/>
  <c r="AM94" i="11" s="1"/>
  <c r="AL94" i="11" s="1"/>
  <c r="AT94" i="11"/>
  <c r="AT121" i="11"/>
  <c r="AS121" i="11" s="1"/>
  <c r="AR121" i="11" s="1"/>
  <c r="AQ121" i="11" s="1"/>
  <c r="AP121" i="11" s="1"/>
  <c r="AO121" i="11" s="1"/>
  <c r="AN121" i="11" s="1"/>
  <c r="AM121" i="11" s="1"/>
  <c r="AL121" i="11" s="1"/>
  <c r="AT119" i="11"/>
  <c r="AS119" i="11" s="1"/>
  <c r="AR119" i="11" s="1"/>
  <c r="AQ119" i="11" s="1"/>
  <c r="AP119" i="11" s="1"/>
  <c r="AO119" i="11" s="1"/>
  <c r="AN119" i="11" s="1"/>
  <c r="AM119" i="11" s="1"/>
  <c r="AL119" i="11" s="1"/>
  <c r="AT122" i="11"/>
  <c r="AS122" i="11"/>
  <c r="AR122" i="11" s="1"/>
  <c r="AQ122" i="11" s="1"/>
  <c r="AP122" i="11" s="1"/>
  <c r="AO122" i="11" s="1"/>
  <c r="AN122" i="11" s="1"/>
  <c r="AM122" i="11" s="1"/>
  <c r="AL122" i="11" s="1"/>
  <c r="AT28" i="11"/>
  <c r="AS28" i="11" s="1"/>
  <c r="AR28" i="11" s="1"/>
  <c r="AQ28" i="11" s="1"/>
  <c r="AP28" i="11" s="1"/>
  <c r="AO28" i="11" s="1"/>
  <c r="AN28" i="11" s="1"/>
  <c r="AM28" i="11" s="1"/>
  <c r="AL28" i="11" s="1"/>
  <c r="AT123" i="11"/>
  <c r="AS123" i="11" s="1"/>
  <c r="AR123" i="11"/>
  <c r="AQ123" i="11"/>
  <c r="AP123" i="11" s="1"/>
  <c r="AO123" i="11" s="1"/>
  <c r="AN123" i="11" s="1"/>
  <c r="AM123" i="11" s="1"/>
  <c r="AL123" i="11" s="1"/>
  <c r="AT116" i="11"/>
  <c r="AS116" i="11"/>
  <c r="AR116" i="11" s="1"/>
  <c r="AQ116" i="11" s="1"/>
  <c r="AP116" i="11" s="1"/>
  <c r="AO116" i="11" s="1"/>
  <c r="AN116" i="11" s="1"/>
  <c r="AM116" i="11" s="1"/>
  <c r="AL116" i="11" s="1"/>
  <c r="AT498" i="11"/>
  <c r="AS498" i="11"/>
  <c r="AR498" i="11" s="1"/>
  <c r="AQ498" i="11" s="1"/>
  <c r="AP498" i="11" s="1"/>
  <c r="AO498" i="11" s="1"/>
  <c r="AN498" i="11" s="1"/>
  <c r="AM498" i="11" s="1"/>
  <c r="AL498" i="11" s="1"/>
  <c r="AT471" i="11"/>
  <c r="AS471" i="11" s="1"/>
  <c r="AR471" i="11" s="1"/>
  <c r="AQ471" i="11" s="1"/>
  <c r="AP471" i="11" s="1"/>
  <c r="AO471" i="11" s="1"/>
  <c r="AN471" i="11" s="1"/>
  <c r="AM471" i="11" s="1"/>
  <c r="AL471" i="11" s="1"/>
  <c r="AT485" i="11"/>
  <c r="AS485" i="11"/>
  <c r="AR485" i="11" s="1"/>
  <c r="AQ485" i="11"/>
  <c r="AP485" i="11" s="1"/>
  <c r="AO485" i="11" s="1"/>
  <c r="AN485" i="11" s="1"/>
  <c r="AM485" i="11" s="1"/>
  <c r="AL485" i="11" s="1"/>
  <c r="AS488" i="11"/>
  <c r="AT488" i="11"/>
  <c r="AR488" i="11"/>
  <c r="AQ488" i="11" s="1"/>
  <c r="AP488" i="11" s="1"/>
  <c r="AO488" i="11" s="1"/>
  <c r="AN488" i="11" s="1"/>
  <c r="AM488" i="11" s="1"/>
  <c r="AL488" i="11" s="1"/>
  <c r="AT418" i="11"/>
  <c r="AS418" i="11" s="1"/>
  <c r="AR418" i="11" s="1"/>
  <c r="AQ418" i="11" s="1"/>
  <c r="AP418" i="11" s="1"/>
  <c r="AO418" i="11" s="1"/>
  <c r="AN418" i="11" s="1"/>
  <c r="AM418" i="11" s="1"/>
  <c r="AL418" i="11" s="1"/>
  <c r="AT467" i="11"/>
  <c r="AS467" i="11" s="1"/>
  <c r="AR467" i="11"/>
  <c r="AQ467" i="11"/>
  <c r="AP467" i="11" s="1"/>
  <c r="AO467" i="11" s="1"/>
  <c r="AN467" i="11" s="1"/>
  <c r="AM467" i="11" s="1"/>
  <c r="AL467" i="11" s="1"/>
  <c r="AT465" i="11"/>
  <c r="AS465" i="11"/>
  <c r="AR465" i="11" s="1"/>
  <c r="AQ465" i="11" s="1"/>
  <c r="AP465" i="11" s="1"/>
  <c r="AO465" i="11" s="1"/>
  <c r="AN465" i="11" s="1"/>
  <c r="AM465" i="11" s="1"/>
  <c r="AL465" i="11" s="1"/>
  <c r="AT484" i="11"/>
  <c r="AS484" i="11" s="1"/>
  <c r="AR484" i="11" s="1"/>
  <c r="AQ484" i="11" s="1"/>
  <c r="AP484" i="11" s="1"/>
  <c r="AO484" i="11" s="1"/>
  <c r="AN484" i="11" s="1"/>
  <c r="AM484" i="11" s="1"/>
  <c r="AL484" i="11" s="1"/>
  <c r="AT406" i="11"/>
  <c r="AS406" i="11"/>
  <c r="AR406" i="11" s="1"/>
  <c r="AQ406" i="11" s="1"/>
  <c r="AP406" i="11" s="1"/>
  <c r="AO406" i="11" s="1"/>
  <c r="AN406" i="11" s="1"/>
  <c r="AM406" i="11" s="1"/>
  <c r="AL406" i="11" s="1"/>
  <c r="AT434" i="11"/>
  <c r="AS434" i="11" s="1"/>
  <c r="AR434" i="11" s="1"/>
  <c r="AQ434" i="11" s="1"/>
  <c r="AP434" i="11" s="1"/>
  <c r="AO434" i="11" s="1"/>
  <c r="AN434" i="11" s="1"/>
  <c r="AM434" i="11" s="1"/>
  <c r="AL434" i="11" s="1"/>
  <c r="AS377" i="11"/>
  <c r="AR377" i="11" s="1"/>
  <c r="AQ377" i="11" s="1"/>
  <c r="AP377" i="11" s="1"/>
  <c r="AO377" i="11" s="1"/>
  <c r="AN377" i="11" s="1"/>
  <c r="AM377" i="11" s="1"/>
  <c r="AL377" i="11" s="1"/>
  <c r="AT377" i="11"/>
  <c r="AT412" i="11"/>
  <c r="AS412" i="11"/>
  <c r="AR412" i="11" s="1"/>
  <c r="AQ412" i="11" s="1"/>
  <c r="AP412" i="11" s="1"/>
  <c r="AO412" i="11" s="1"/>
  <c r="AN412" i="11" s="1"/>
  <c r="AM412" i="11" s="1"/>
  <c r="AL412" i="11" s="1"/>
  <c r="AT338" i="11"/>
  <c r="AS338" i="11" s="1"/>
  <c r="AR338" i="11" s="1"/>
  <c r="AQ338" i="11" s="1"/>
  <c r="AP338" i="11" s="1"/>
  <c r="AO338" i="11" s="1"/>
  <c r="AN338" i="11" s="1"/>
  <c r="AM338" i="11" s="1"/>
  <c r="AL338" i="11" s="1"/>
  <c r="AT354" i="11"/>
  <c r="AS354" i="11"/>
  <c r="AR354" i="11" s="1"/>
  <c r="AQ354" i="11" s="1"/>
  <c r="AP354" i="11" s="1"/>
  <c r="AO354" i="11" s="1"/>
  <c r="AN354" i="11" s="1"/>
  <c r="AM354" i="11" s="1"/>
  <c r="AL354" i="11" s="1"/>
  <c r="AT462" i="11"/>
  <c r="AS462" i="11" s="1"/>
  <c r="AR462" i="11" s="1"/>
  <c r="AQ462" i="11" s="1"/>
  <c r="AP462" i="11" s="1"/>
  <c r="AO462" i="11" s="1"/>
  <c r="AN462" i="11" s="1"/>
  <c r="AM462" i="11" s="1"/>
  <c r="AL462" i="11" s="1"/>
  <c r="AT397" i="11"/>
  <c r="AS397" i="11" s="1"/>
  <c r="AR397" i="11" s="1"/>
  <c r="AQ397" i="11" s="1"/>
  <c r="AP397" i="11" s="1"/>
  <c r="AO397" i="11" s="1"/>
  <c r="AN397" i="11" s="1"/>
  <c r="AM397" i="11" s="1"/>
  <c r="AL397" i="11" s="1"/>
  <c r="AT341" i="11"/>
  <c r="AS341" i="11" s="1"/>
  <c r="AR341" i="11" s="1"/>
  <c r="AQ341" i="11" s="1"/>
  <c r="AP341" i="11" s="1"/>
  <c r="AO341" i="11" s="1"/>
  <c r="AN341" i="11" s="1"/>
  <c r="AM341" i="11" s="1"/>
  <c r="AL341" i="11" s="1"/>
  <c r="AT392" i="11"/>
  <c r="AS392" i="11" s="1"/>
  <c r="AR392" i="11" s="1"/>
  <c r="AQ392" i="11" s="1"/>
  <c r="AP392" i="11" s="1"/>
  <c r="AO392" i="11" s="1"/>
  <c r="AN392" i="11" s="1"/>
  <c r="AM392" i="11" s="1"/>
  <c r="AL392" i="11" s="1"/>
  <c r="AT374" i="11"/>
  <c r="AS374" i="11" s="1"/>
  <c r="AR374" i="11" s="1"/>
  <c r="AQ374" i="11" s="1"/>
  <c r="AP374" i="11" s="1"/>
  <c r="AO374" i="11" s="1"/>
  <c r="AN374" i="11" s="1"/>
  <c r="AM374" i="11" s="1"/>
  <c r="AL374" i="11" s="1"/>
  <c r="AT395" i="11"/>
  <c r="AS395" i="11"/>
  <c r="AR395" i="11" s="1"/>
  <c r="AQ395" i="11" s="1"/>
  <c r="AP395" i="11" s="1"/>
  <c r="AO395" i="11" s="1"/>
  <c r="AN395" i="11" s="1"/>
  <c r="AM395" i="11" s="1"/>
  <c r="AL395" i="11" s="1"/>
  <c r="AT346" i="11"/>
  <c r="AS346" i="11"/>
  <c r="AR346" i="11" s="1"/>
  <c r="AQ346" i="11" s="1"/>
  <c r="AP346" i="11" s="1"/>
  <c r="AO346" i="11" s="1"/>
  <c r="AN346" i="11" s="1"/>
  <c r="AM346" i="11" s="1"/>
  <c r="AL346" i="11" s="1"/>
  <c r="AT280" i="11"/>
  <c r="AS280" i="11"/>
  <c r="AR280" i="11" s="1"/>
  <c r="AQ280" i="11" s="1"/>
  <c r="AP280" i="11" s="1"/>
  <c r="AO280" i="11" s="1"/>
  <c r="AN280" i="11" s="1"/>
  <c r="AM280" i="11" s="1"/>
  <c r="AL280" i="11" s="1"/>
  <c r="AT294" i="11"/>
  <c r="AS294" i="11" s="1"/>
  <c r="AR294" i="11" s="1"/>
  <c r="AQ294" i="11" s="1"/>
  <c r="AP294" i="11" s="1"/>
  <c r="AO294" i="11" s="1"/>
  <c r="AN294" i="11" s="1"/>
  <c r="AM294" i="11" s="1"/>
  <c r="AL294" i="11" s="1"/>
  <c r="AT305" i="11"/>
  <c r="AS305" i="11"/>
  <c r="AR305" i="11"/>
  <c r="AQ305" i="11" s="1"/>
  <c r="AP305" i="11" s="1"/>
  <c r="AO305" i="11" s="1"/>
  <c r="AN305" i="11" s="1"/>
  <c r="AM305" i="11" s="1"/>
  <c r="AL305" i="11" s="1"/>
  <c r="AT415" i="11"/>
  <c r="AS415" i="11"/>
  <c r="AR415" i="11" s="1"/>
  <c r="AQ415" i="11" s="1"/>
  <c r="AP415" i="11" s="1"/>
  <c r="AO415" i="11" s="1"/>
  <c r="AN415" i="11" s="1"/>
  <c r="AM415" i="11" s="1"/>
  <c r="AL415" i="11" s="1"/>
  <c r="AT351" i="11"/>
  <c r="AS351" i="11" s="1"/>
  <c r="AR351" i="11" s="1"/>
  <c r="AQ351" i="11" s="1"/>
  <c r="AP351" i="11" s="1"/>
  <c r="AO351" i="11" s="1"/>
  <c r="AN351" i="11" s="1"/>
  <c r="AM351" i="11" s="1"/>
  <c r="AL351" i="11"/>
  <c r="AT300" i="11"/>
  <c r="AS300" i="11" s="1"/>
  <c r="AR300" i="11" s="1"/>
  <c r="AQ300" i="11" s="1"/>
  <c r="AP300" i="11" s="1"/>
  <c r="AO300" i="11" s="1"/>
  <c r="AN300" i="11" s="1"/>
  <c r="AM300" i="11"/>
  <c r="AL300" i="11" s="1"/>
  <c r="AT314" i="11"/>
  <c r="AS314" i="11"/>
  <c r="AR314" i="11" s="1"/>
  <c r="AQ314" i="11" s="1"/>
  <c r="AP314" i="11" s="1"/>
  <c r="AO314" i="11" s="1"/>
  <c r="AN314" i="11"/>
  <c r="AM314" i="11" s="1"/>
  <c r="AL314" i="11" s="1"/>
  <c r="AT250" i="11"/>
  <c r="AS250" i="11" s="1"/>
  <c r="AR250" i="11" s="1"/>
  <c r="AQ250" i="11" s="1"/>
  <c r="AP250" i="11" s="1"/>
  <c r="AO250" i="11" s="1"/>
  <c r="AN250" i="11" s="1"/>
  <c r="AM250" i="11" s="1"/>
  <c r="AL250" i="11" s="1"/>
  <c r="AT285" i="11"/>
  <c r="AS285" i="11" s="1"/>
  <c r="AR285" i="11" s="1"/>
  <c r="AQ285" i="11" s="1"/>
  <c r="AP285" i="11" s="1"/>
  <c r="AO285" i="11" s="1"/>
  <c r="AN285" i="11" s="1"/>
  <c r="AM285" i="11" s="1"/>
  <c r="AL285" i="11" s="1"/>
  <c r="AT307" i="11"/>
  <c r="AS307" i="11" s="1"/>
  <c r="AR307" i="11" s="1"/>
  <c r="AQ307" i="11" s="1"/>
  <c r="AP307" i="11" s="1"/>
  <c r="AO307" i="11" s="1"/>
  <c r="AN307" i="11" s="1"/>
  <c r="AM307" i="11" s="1"/>
  <c r="AL307" i="11" s="1"/>
  <c r="AT243" i="11"/>
  <c r="AS243" i="11"/>
  <c r="AR243" i="11"/>
  <c r="AQ243" i="11" s="1"/>
  <c r="AP243" i="11" s="1"/>
  <c r="AO243" i="11" s="1"/>
  <c r="AN243" i="11" s="1"/>
  <c r="AM243" i="11" s="1"/>
  <c r="AL243" i="11" s="1"/>
  <c r="AT180" i="11"/>
  <c r="AS180" i="11"/>
  <c r="AR180" i="11" s="1"/>
  <c r="AQ180" i="11" s="1"/>
  <c r="AP180" i="11" s="1"/>
  <c r="AO180" i="11" s="1"/>
  <c r="AN180" i="11" s="1"/>
  <c r="AM180" i="11" s="1"/>
  <c r="AL180" i="11" s="1"/>
  <c r="AT178" i="11"/>
  <c r="AS178" i="11"/>
  <c r="AR178" i="11" s="1"/>
  <c r="AQ178" i="11" s="1"/>
  <c r="AP178" i="11" s="1"/>
  <c r="AO178" i="11" s="1"/>
  <c r="AN178" i="11" s="1"/>
  <c r="AM178" i="11" s="1"/>
  <c r="AL178" i="11" s="1"/>
  <c r="AT205" i="11"/>
  <c r="AS205" i="11" s="1"/>
  <c r="AR205" i="11" s="1"/>
  <c r="AQ205" i="11" s="1"/>
  <c r="AP205" i="11" s="1"/>
  <c r="AO205" i="11" s="1"/>
  <c r="AN205" i="11" s="1"/>
  <c r="AM205" i="11"/>
  <c r="AL205" i="11" s="1"/>
  <c r="AT240" i="11"/>
  <c r="AS240" i="11"/>
  <c r="AR240" i="11" s="1"/>
  <c r="AQ240" i="11" s="1"/>
  <c r="AP240" i="11" s="1"/>
  <c r="AO240" i="11" s="1"/>
  <c r="AN240" i="11" s="1"/>
  <c r="AM240" i="11" s="1"/>
  <c r="AL240" i="11" s="1"/>
  <c r="AT319" i="11"/>
  <c r="AS319" i="11" s="1"/>
  <c r="AR319" i="11" s="1"/>
  <c r="AQ319" i="11" s="1"/>
  <c r="AP319" i="11" s="1"/>
  <c r="AO319" i="11"/>
  <c r="AN319" i="11" s="1"/>
  <c r="AM319" i="11" s="1"/>
  <c r="AL319" i="11" s="1"/>
  <c r="AT255" i="11"/>
  <c r="AS255" i="11"/>
  <c r="AR255" i="11" s="1"/>
  <c r="AQ255" i="11" s="1"/>
  <c r="AP255" i="11"/>
  <c r="AO255" i="11" s="1"/>
  <c r="AN255" i="11" s="1"/>
  <c r="AM255" i="11" s="1"/>
  <c r="AL255" i="11" s="1"/>
  <c r="AT192" i="11"/>
  <c r="AS192" i="11" s="1"/>
  <c r="AR192" i="11" s="1"/>
  <c r="AQ192" i="11"/>
  <c r="AP192" i="11" s="1"/>
  <c r="AO192" i="11" s="1"/>
  <c r="AN192" i="11" s="1"/>
  <c r="AM192" i="11" s="1"/>
  <c r="AL192" i="11" s="1"/>
  <c r="AT206" i="11"/>
  <c r="AS206" i="11"/>
  <c r="AR206" i="11"/>
  <c r="AQ206" i="11" s="1"/>
  <c r="AP206" i="11" s="1"/>
  <c r="AO206" i="11" s="1"/>
  <c r="AN206" i="11" s="1"/>
  <c r="AM206" i="11" s="1"/>
  <c r="AL206" i="11" s="1"/>
  <c r="AR237" i="11"/>
  <c r="AQ237" i="11" s="1"/>
  <c r="AP237" i="11" s="1"/>
  <c r="AO237" i="11" s="1"/>
  <c r="AN237" i="11" s="1"/>
  <c r="AM237" i="11" s="1"/>
  <c r="AL237" i="11" s="1"/>
  <c r="AT237" i="11"/>
  <c r="AS237" i="11" s="1"/>
  <c r="AT169" i="11"/>
  <c r="AS169" i="11" s="1"/>
  <c r="AR169" i="11" s="1"/>
  <c r="AQ169" i="11" s="1"/>
  <c r="AP169" i="11" s="1"/>
  <c r="AO169" i="11" s="1"/>
  <c r="AN169" i="11" s="1"/>
  <c r="AM169" i="11" s="1"/>
  <c r="AL169" i="11"/>
  <c r="AT203" i="11"/>
  <c r="AS203" i="11" s="1"/>
  <c r="AR203" i="11" s="1"/>
  <c r="AQ203" i="11" s="1"/>
  <c r="AP203" i="11" s="1"/>
  <c r="AO203" i="11" s="1"/>
  <c r="AN203" i="11" s="1"/>
  <c r="AM203" i="11" s="1"/>
  <c r="AL203" i="11" s="1"/>
  <c r="AT144" i="11"/>
  <c r="AS144" i="11"/>
  <c r="AR144" i="11" s="1"/>
  <c r="AQ144" i="11" s="1"/>
  <c r="AP144" i="11" s="1"/>
  <c r="AO144" i="11" s="1"/>
  <c r="AN144" i="11"/>
  <c r="AM144" i="11" s="1"/>
  <c r="AL144" i="11" s="1"/>
  <c r="AT150" i="11"/>
  <c r="AS150" i="11" s="1"/>
  <c r="AR150" i="11" s="1"/>
  <c r="AQ150" i="11" s="1"/>
  <c r="AP150" i="11" s="1"/>
  <c r="AO150" i="11"/>
  <c r="AN150" i="11" s="1"/>
  <c r="AM150" i="11" s="1"/>
  <c r="AL150" i="11" s="1"/>
  <c r="BK78" i="11"/>
  <c r="BJ78" i="11"/>
  <c r="BI78" i="11"/>
  <c r="BH78" i="11"/>
  <c r="BG78" i="11"/>
  <c r="BF78" i="11"/>
  <c r="BE78" i="11"/>
  <c r="BD78" i="11"/>
  <c r="BC78" i="11"/>
  <c r="BJ160" i="11"/>
  <c r="BI160" i="11"/>
  <c r="BH160" i="11"/>
  <c r="BG160" i="11"/>
  <c r="BF160" i="11"/>
  <c r="BE160" i="11"/>
  <c r="BD160" i="11"/>
  <c r="BC160" i="11"/>
  <c r="BK160" i="11"/>
  <c r="AO79" i="11"/>
  <c r="AN79" i="11" s="1"/>
  <c r="AM79" i="11" s="1"/>
  <c r="AL79" i="11" s="1"/>
  <c r="AT79" i="11"/>
  <c r="AS79" i="11"/>
  <c r="AR79" i="11" s="1"/>
  <c r="AQ79" i="11" s="1"/>
  <c r="AP79" i="11"/>
  <c r="U381" i="11"/>
  <c r="AF381" i="11"/>
  <c r="U318" i="11"/>
  <c r="AF318" i="11"/>
  <c r="AF56" i="11"/>
  <c r="U56" i="11"/>
  <c r="U354" i="11"/>
  <c r="AF354" i="11"/>
  <c r="U322" i="11"/>
  <c r="AF322" i="11"/>
  <c r="U240" i="11"/>
  <c r="AF240" i="11"/>
  <c r="K386" i="1"/>
  <c r="V386" i="1"/>
  <c r="U335" i="11"/>
  <c r="AF335" i="11"/>
  <c r="BK51" i="11"/>
  <c r="BJ51" i="11"/>
  <c r="BI51" i="11"/>
  <c r="BH51" i="11"/>
  <c r="BG51" i="11"/>
  <c r="BF51" i="11"/>
  <c r="BE51" i="11"/>
  <c r="BD51" i="11"/>
  <c r="BC51" i="11"/>
  <c r="BK121" i="11"/>
  <c r="BJ121" i="11"/>
  <c r="BI121" i="11"/>
  <c r="BH121" i="11"/>
  <c r="BG121" i="11"/>
  <c r="BF121" i="11"/>
  <c r="BE121" i="11"/>
  <c r="BD121" i="11"/>
  <c r="BC121" i="11"/>
  <c r="AT38" i="11"/>
  <c r="AS38" i="11" s="1"/>
  <c r="AR38" i="11" s="1"/>
  <c r="AQ38" i="11" s="1"/>
  <c r="AP38" i="11" s="1"/>
  <c r="AO38" i="11"/>
  <c r="AN38" i="11" s="1"/>
  <c r="AM38" i="11" s="1"/>
  <c r="AL38" i="11" s="1"/>
  <c r="AT159" i="11"/>
  <c r="AS159" i="11"/>
  <c r="AR159" i="11" s="1"/>
  <c r="AQ159" i="11" s="1"/>
  <c r="AP159" i="11" s="1"/>
  <c r="AO159" i="11" s="1"/>
  <c r="AN159" i="11" s="1"/>
  <c r="AM159" i="11" s="1"/>
  <c r="AL159" i="11" s="1"/>
  <c r="BK106" i="11"/>
  <c r="BJ106" i="11"/>
  <c r="BI106" i="11"/>
  <c r="BH106" i="11"/>
  <c r="BG106" i="11"/>
  <c r="BF106" i="11"/>
  <c r="BE106" i="11"/>
  <c r="BD106" i="11"/>
  <c r="BC106" i="11"/>
  <c r="BK137" i="11"/>
  <c r="BJ137" i="11"/>
  <c r="BI137" i="11"/>
  <c r="BH137" i="11"/>
  <c r="BG137" i="11"/>
  <c r="BF137" i="11"/>
  <c r="BE137" i="11"/>
  <c r="BD137" i="11"/>
  <c r="BC137" i="11"/>
  <c r="BJ173" i="11"/>
  <c r="BI173" i="11"/>
  <c r="BH173" i="11"/>
  <c r="BG173" i="11"/>
  <c r="BF173" i="11"/>
  <c r="BE173" i="11"/>
  <c r="BD173" i="11"/>
  <c r="BC173" i="11"/>
  <c r="BK173" i="11"/>
  <c r="BJ182" i="11"/>
  <c r="BI182" i="11"/>
  <c r="BH182" i="11"/>
  <c r="BG182" i="11"/>
  <c r="BF182" i="11"/>
  <c r="BE182" i="11"/>
  <c r="BD182" i="11"/>
  <c r="BC182" i="11"/>
  <c r="BK182" i="11"/>
  <c r="BJ92" i="11"/>
  <c r="BI92" i="11"/>
  <c r="BH92" i="11"/>
  <c r="BG92" i="11"/>
  <c r="BF92" i="11"/>
  <c r="BE92" i="11"/>
  <c r="BD92" i="11"/>
  <c r="BC92" i="11"/>
  <c r="BK92" i="11"/>
  <c r="AT57" i="11"/>
  <c r="AS57" i="11"/>
  <c r="AR57" i="11" s="1"/>
  <c r="AQ57" i="11" s="1"/>
  <c r="AP57" i="11" s="1"/>
  <c r="AO57" i="11" s="1"/>
  <c r="AN57" i="11" s="1"/>
  <c r="AM57" i="11" s="1"/>
  <c r="AL57" i="11" s="1"/>
  <c r="BK9" i="11"/>
  <c r="BJ9" i="11"/>
  <c r="BF9" i="11"/>
  <c r="BE9" i="11"/>
  <c r="BD9" i="11"/>
  <c r="BC9" i="11"/>
  <c r="BI9" i="11"/>
  <c r="BH9" i="11"/>
  <c r="BG9" i="11"/>
  <c r="BK27" i="11"/>
  <c r="BJ27" i="11"/>
  <c r="BI27" i="11"/>
  <c r="BH27" i="11"/>
  <c r="BG27" i="11"/>
  <c r="BF27" i="11"/>
  <c r="BE27" i="11"/>
  <c r="BD27" i="11"/>
  <c r="BC27" i="11"/>
  <c r="BK89" i="11"/>
  <c r="BJ89" i="11"/>
  <c r="BI89" i="11"/>
  <c r="BH89" i="11"/>
  <c r="BG89" i="11"/>
  <c r="BF89" i="11"/>
  <c r="BE89" i="11"/>
  <c r="BD89" i="11"/>
  <c r="BC89" i="11"/>
  <c r="BK178" i="11"/>
  <c r="BJ178" i="11"/>
  <c r="BI178" i="11"/>
  <c r="BH178" i="11"/>
  <c r="BG178" i="11"/>
  <c r="BF178" i="11"/>
  <c r="BE178" i="11"/>
  <c r="BD178" i="11"/>
  <c r="BC178" i="11"/>
  <c r="AS86" i="11"/>
  <c r="AT86" i="11"/>
  <c r="AR86" i="11"/>
  <c r="AQ86" i="11" s="1"/>
  <c r="AP86" i="11" s="1"/>
  <c r="AO86" i="11" s="1"/>
  <c r="AN86" i="11" s="1"/>
  <c r="AM86" i="11" s="1"/>
  <c r="AL86" i="11" s="1"/>
  <c r="AT113" i="11"/>
  <c r="AS113" i="11"/>
  <c r="AR113" i="11" s="1"/>
  <c r="AQ113" i="11" s="1"/>
  <c r="AP113" i="11"/>
  <c r="AO113" i="11" s="1"/>
  <c r="AN113" i="11" s="1"/>
  <c r="AM113" i="11" s="1"/>
  <c r="AL113" i="11" s="1"/>
  <c r="AT111" i="11"/>
  <c r="AS111" i="11" s="1"/>
  <c r="AR111" i="11" s="1"/>
  <c r="AQ111" i="11"/>
  <c r="AP111" i="11" s="1"/>
  <c r="AO111" i="11" s="1"/>
  <c r="AN111" i="11" s="1"/>
  <c r="AM111" i="11" s="1"/>
  <c r="AL111" i="11" s="1"/>
  <c r="AT114" i="11"/>
  <c r="AS114" i="11" s="1"/>
  <c r="AR114" i="11" s="1"/>
  <c r="AQ114" i="11" s="1"/>
  <c r="AP114" i="11" s="1"/>
  <c r="AO114" i="11" s="1"/>
  <c r="AN114" i="11" s="1"/>
  <c r="AM114" i="11" s="1"/>
  <c r="AL114" i="11" s="1"/>
  <c r="AT137" i="11"/>
  <c r="AS137" i="11"/>
  <c r="AR137" i="11" s="1"/>
  <c r="AQ137" i="11" s="1"/>
  <c r="AP137" i="11" s="1"/>
  <c r="AO137" i="11" s="1"/>
  <c r="AN137" i="11" s="1"/>
  <c r="AM137" i="11" s="1"/>
  <c r="AL137" i="11" s="1"/>
  <c r="AT115" i="11"/>
  <c r="AS115" i="11"/>
  <c r="AR115" i="11" s="1"/>
  <c r="AQ115" i="11" s="1"/>
  <c r="AP115" i="11" s="1"/>
  <c r="AO115" i="11" s="1"/>
  <c r="AN115" i="11" s="1"/>
  <c r="AM115" i="11" s="1"/>
  <c r="AL115" i="11" s="1"/>
  <c r="AT108" i="11"/>
  <c r="AS108" i="11" s="1"/>
  <c r="AR108" i="11" s="1"/>
  <c r="AQ108" i="11" s="1"/>
  <c r="AP108" i="11"/>
  <c r="AO108" i="11" s="1"/>
  <c r="AN108" i="11" s="1"/>
  <c r="AM108" i="11" s="1"/>
  <c r="AL108" i="11" s="1"/>
  <c r="AT422" i="11"/>
  <c r="AS422" i="11"/>
  <c r="AR422" i="11" s="1"/>
  <c r="AQ422" i="11" s="1"/>
  <c r="AP422" i="11" s="1"/>
  <c r="AO422" i="11" s="1"/>
  <c r="AN422" i="11" s="1"/>
  <c r="AM422" i="11" s="1"/>
  <c r="AL422" i="11" s="1"/>
  <c r="AT463" i="11"/>
  <c r="AS463" i="11"/>
  <c r="AR463" i="11" s="1"/>
  <c r="AQ463" i="11" s="1"/>
  <c r="AP463" i="11" s="1"/>
  <c r="AO463" i="11" s="1"/>
  <c r="AN463" i="11" s="1"/>
  <c r="AM463" i="11" s="1"/>
  <c r="AL463" i="11" s="1"/>
  <c r="AT477" i="11"/>
  <c r="AS477" i="11"/>
  <c r="AR477" i="11" s="1"/>
  <c r="AQ477" i="11" s="1"/>
  <c r="AP477" i="11"/>
  <c r="AO477" i="11"/>
  <c r="AN477" i="11" s="1"/>
  <c r="AM477" i="11" s="1"/>
  <c r="AL477" i="11" s="1"/>
  <c r="AT480" i="11"/>
  <c r="AS480" i="11" s="1"/>
  <c r="AR480" i="11" s="1"/>
  <c r="AQ480" i="11" s="1"/>
  <c r="AP480" i="11" s="1"/>
  <c r="AO480" i="11" s="1"/>
  <c r="AN480" i="11" s="1"/>
  <c r="AM480" i="11" s="1"/>
  <c r="AL480" i="11" s="1"/>
  <c r="AT120" i="11"/>
  <c r="AS120" i="11"/>
  <c r="AR120" i="11"/>
  <c r="AQ120" i="11"/>
  <c r="AP120" i="11" s="1"/>
  <c r="AO120" i="11" s="1"/>
  <c r="AN120" i="11" s="1"/>
  <c r="AM120" i="11" s="1"/>
  <c r="AL120" i="11" s="1"/>
  <c r="AT83" i="11"/>
  <c r="AS83" i="11"/>
  <c r="AR83" i="11"/>
  <c r="AQ83" i="11" s="1"/>
  <c r="AP83" i="11" s="1"/>
  <c r="AO83" i="11" s="1"/>
  <c r="AN83" i="11" s="1"/>
  <c r="AM83" i="11" s="1"/>
  <c r="AL83" i="11" s="1"/>
  <c r="AT459" i="11"/>
  <c r="AS459" i="11"/>
  <c r="AR459" i="11" s="1"/>
  <c r="AQ459" i="11"/>
  <c r="AP459" i="11"/>
  <c r="AO459" i="11" s="1"/>
  <c r="AN459" i="11" s="1"/>
  <c r="AM459" i="11" s="1"/>
  <c r="AL459" i="11" s="1"/>
  <c r="AT457" i="11"/>
  <c r="AS457" i="11" s="1"/>
  <c r="AR457" i="11" s="1"/>
  <c r="AQ457" i="11" s="1"/>
  <c r="AP457" i="11" s="1"/>
  <c r="AO457" i="11" s="1"/>
  <c r="AN457" i="11" s="1"/>
  <c r="AM457" i="11" s="1"/>
  <c r="AL457" i="11" s="1"/>
  <c r="AT476" i="11"/>
  <c r="AS476" i="11" s="1"/>
  <c r="AR476" i="11" s="1"/>
  <c r="AQ476" i="11" s="1"/>
  <c r="AP476" i="11" s="1"/>
  <c r="AO476" i="11" s="1"/>
  <c r="AN476" i="11" s="1"/>
  <c r="AM476" i="11" s="1"/>
  <c r="AL476" i="11" s="1"/>
  <c r="AT490" i="11"/>
  <c r="AS490" i="11"/>
  <c r="AR490" i="11" s="1"/>
  <c r="AQ490" i="11" s="1"/>
  <c r="AP490" i="11" s="1"/>
  <c r="AO490" i="11" s="1"/>
  <c r="AN490" i="11" s="1"/>
  <c r="AM490" i="11" s="1"/>
  <c r="AL490" i="11" s="1"/>
  <c r="AS426" i="11"/>
  <c r="AR426" i="11" s="1"/>
  <c r="AQ426" i="11" s="1"/>
  <c r="AP426" i="11" s="1"/>
  <c r="AO426" i="11" s="1"/>
  <c r="AN426" i="11" s="1"/>
  <c r="AM426" i="11" s="1"/>
  <c r="AL426" i="11" s="1"/>
  <c r="AT426" i="11"/>
  <c r="AS369" i="11"/>
  <c r="AR369" i="11" s="1"/>
  <c r="AQ369" i="11" s="1"/>
  <c r="AP369" i="11" s="1"/>
  <c r="AO369" i="11" s="1"/>
  <c r="AN369" i="11" s="1"/>
  <c r="AM369" i="11" s="1"/>
  <c r="AL369" i="11" s="1"/>
  <c r="AT369" i="11"/>
  <c r="AT404" i="11"/>
  <c r="AS404" i="11" s="1"/>
  <c r="AR404" i="11" s="1"/>
  <c r="AQ404" i="11" s="1"/>
  <c r="AP404" i="11" s="1"/>
  <c r="AO404" i="11" s="1"/>
  <c r="AN404" i="11" s="1"/>
  <c r="AM404" i="11" s="1"/>
  <c r="AL404" i="11" s="1"/>
  <c r="AT337" i="11"/>
  <c r="AS337" i="11"/>
  <c r="AR337" i="11" s="1"/>
  <c r="AQ337" i="11" s="1"/>
  <c r="AP337" i="11" s="1"/>
  <c r="AO337" i="11" s="1"/>
  <c r="AN337" i="11" s="1"/>
  <c r="AM337" i="11" s="1"/>
  <c r="AL337" i="11" s="1"/>
  <c r="AT352" i="11"/>
  <c r="AS352" i="11"/>
  <c r="AR352" i="11" s="1"/>
  <c r="AQ352" i="11"/>
  <c r="AP352" i="11"/>
  <c r="AO352" i="11" s="1"/>
  <c r="AN352" i="11" s="1"/>
  <c r="AM352" i="11" s="1"/>
  <c r="AL352" i="11" s="1"/>
  <c r="AT454" i="11"/>
  <c r="AS454" i="11" s="1"/>
  <c r="AR454" i="11" s="1"/>
  <c r="AQ454" i="11" s="1"/>
  <c r="AP454" i="11" s="1"/>
  <c r="AO454" i="11" s="1"/>
  <c r="AN454" i="11" s="1"/>
  <c r="AM454" i="11" s="1"/>
  <c r="AL454" i="11" s="1"/>
  <c r="AR389" i="11"/>
  <c r="AQ389" i="11"/>
  <c r="AP389" i="11" s="1"/>
  <c r="AO389" i="11" s="1"/>
  <c r="AN389" i="11" s="1"/>
  <c r="AM389" i="11" s="1"/>
  <c r="AL389" i="11" s="1"/>
  <c r="AT389" i="11"/>
  <c r="AS389" i="11" s="1"/>
  <c r="AT444" i="11"/>
  <c r="AS444" i="11" s="1"/>
  <c r="AR444" i="11" s="1"/>
  <c r="AQ444" i="11" s="1"/>
  <c r="AP444" i="11" s="1"/>
  <c r="AO444" i="11" s="1"/>
  <c r="AN444" i="11" s="1"/>
  <c r="AM444" i="11" s="1"/>
  <c r="AL444" i="11" s="1"/>
  <c r="AT384" i="11"/>
  <c r="AS384" i="11"/>
  <c r="AR384" i="11" s="1"/>
  <c r="AQ384" i="11" s="1"/>
  <c r="AP384" i="11" s="1"/>
  <c r="AO384" i="11" s="1"/>
  <c r="AN384" i="11" s="1"/>
  <c r="AM384" i="11" s="1"/>
  <c r="AL384" i="11" s="1"/>
  <c r="AT366" i="11"/>
  <c r="AS366" i="11" s="1"/>
  <c r="AR366" i="11" s="1"/>
  <c r="AQ366" i="11" s="1"/>
  <c r="AP366" i="11" s="1"/>
  <c r="AO366" i="11" s="1"/>
  <c r="AN366" i="11" s="1"/>
  <c r="AM366" i="11" s="1"/>
  <c r="AL366" i="11" s="1"/>
  <c r="AT387" i="11"/>
  <c r="AS387" i="11"/>
  <c r="AR387" i="11" s="1"/>
  <c r="AQ387" i="11" s="1"/>
  <c r="AP387" i="11" s="1"/>
  <c r="AO387" i="11" s="1"/>
  <c r="AN387" i="11" s="1"/>
  <c r="AM387" i="11" s="1"/>
  <c r="AL387" i="11" s="1"/>
  <c r="AT336" i="11"/>
  <c r="AS336" i="11"/>
  <c r="AR336" i="11"/>
  <c r="AQ336" i="11" s="1"/>
  <c r="AP336" i="11" s="1"/>
  <c r="AO336" i="11" s="1"/>
  <c r="AN336" i="11" s="1"/>
  <c r="AM336" i="11" s="1"/>
  <c r="AL336" i="11" s="1"/>
  <c r="AT272" i="11"/>
  <c r="AS272" i="11"/>
  <c r="AR272" i="11" s="1"/>
  <c r="AQ272" i="11"/>
  <c r="AP272" i="11"/>
  <c r="AO272" i="11" s="1"/>
  <c r="AN272" i="11" s="1"/>
  <c r="AM272" i="11" s="1"/>
  <c r="AL272" i="11" s="1"/>
  <c r="AT286" i="11"/>
  <c r="AS286" i="11" s="1"/>
  <c r="AR286" i="11" s="1"/>
  <c r="AQ286" i="11" s="1"/>
  <c r="AP286" i="11" s="1"/>
  <c r="AO286" i="11" s="1"/>
  <c r="AN286" i="11" s="1"/>
  <c r="AM286" i="11" s="1"/>
  <c r="AL286" i="11" s="1"/>
  <c r="AT297" i="11"/>
  <c r="AS297" i="11"/>
  <c r="AR297" i="11" s="1"/>
  <c r="AQ297" i="11" s="1"/>
  <c r="AP297" i="11" s="1"/>
  <c r="AO297" i="11" s="1"/>
  <c r="AN297" i="11" s="1"/>
  <c r="AM297" i="11" s="1"/>
  <c r="AL297" i="11" s="1"/>
  <c r="AT407" i="11"/>
  <c r="AS407" i="11"/>
  <c r="AR407" i="11"/>
  <c r="AQ407" i="11" s="1"/>
  <c r="AP407" i="11"/>
  <c r="AO407" i="11" s="1"/>
  <c r="AN407" i="11" s="1"/>
  <c r="AM407" i="11" s="1"/>
  <c r="AL407" i="11" s="1"/>
  <c r="AT246" i="11"/>
  <c r="AS246" i="11" s="1"/>
  <c r="AR246" i="11" s="1"/>
  <c r="AQ246" i="11" s="1"/>
  <c r="AP246" i="11" s="1"/>
  <c r="AO246" i="11" s="1"/>
  <c r="AN246" i="11" s="1"/>
  <c r="AM246" i="11" s="1"/>
  <c r="AL246" i="11" s="1"/>
  <c r="AT292" i="11"/>
  <c r="AS292" i="11" s="1"/>
  <c r="AR292" i="11" s="1"/>
  <c r="AQ292" i="11" s="1"/>
  <c r="AP292" i="11" s="1"/>
  <c r="AO292" i="11" s="1"/>
  <c r="AN292" i="11" s="1"/>
  <c r="AM292" i="11" s="1"/>
  <c r="AL292" i="11" s="1"/>
  <c r="AT306" i="11"/>
  <c r="AS306" i="11"/>
  <c r="AR306" i="11" s="1"/>
  <c r="AQ306" i="11" s="1"/>
  <c r="AP306" i="11" s="1"/>
  <c r="AO306" i="11" s="1"/>
  <c r="AN306" i="11" s="1"/>
  <c r="AM306" i="11" s="1"/>
  <c r="AL306" i="11" s="1"/>
  <c r="AT234" i="11"/>
  <c r="AS234" i="11"/>
  <c r="AR234" i="11" s="1"/>
  <c r="AQ234" i="11" s="1"/>
  <c r="AP234" i="11" s="1"/>
  <c r="AO234" i="11" s="1"/>
  <c r="AN234" i="11" s="1"/>
  <c r="AM234" i="11" s="1"/>
  <c r="AL234" i="11" s="1"/>
  <c r="AT277" i="11"/>
  <c r="AS277" i="11"/>
  <c r="AR277" i="11" s="1"/>
  <c r="AQ277" i="11"/>
  <c r="AP277" i="11"/>
  <c r="AO277" i="11" s="1"/>
  <c r="AN277" i="11" s="1"/>
  <c r="AM277" i="11" s="1"/>
  <c r="AL277" i="11" s="1"/>
  <c r="AT299" i="11"/>
  <c r="AS299" i="11" s="1"/>
  <c r="AR299" i="11" s="1"/>
  <c r="AQ299" i="11" s="1"/>
  <c r="AP299" i="11" s="1"/>
  <c r="AO299" i="11" s="1"/>
  <c r="AN299" i="11" s="1"/>
  <c r="AM299" i="11" s="1"/>
  <c r="AL299" i="11" s="1"/>
  <c r="AT235" i="11"/>
  <c r="AS235" i="11"/>
  <c r="AR235" i="11" s="1"/>
  <c r="AQ235" i="11" s="1"/>
  <c r="AP235" i="11" s="1"/>
  <c r="AO235" i="11" s="1"/>
  <c r="AN235" i="11" s="1"/>
  <c r="AM235" i="11" s="1"/>
  <c r="AL235" i="11" s="1"/>
  <c r="AT172" i="11"/>
  <c r="AS172" i="11"/>
  <c r="AR172" i="11"/>
  <c r="AQ172" i="11"/>
  <c r="AP172" i="11" s="1"/>
  <c r="AO172" i="11" s="1"/>
  <c r="AN172" i="11" s="1"/>
  <c r="AM172" i="11" s="1"/>
  <c r="AL172" i="11" s="1"/>
  <c r="AT170" i="11"/>
  <c r="AS170" i="11"/>
  <c r="AR170" i="11" s="1"/>
  <c r="AQ170" i="11" s="1"/>
  <c r="AP170" i="11" s="1"/>
  <c r="AO170" i="11" s="1"/>
  <c r="AN170" i="11" s="1"/>
  <c r="AM170" i="11" s="1"/>
  <c r="AL170" i="11" s="1"/>
  <c r="AT197" i="11"/>
  <c r="AS197" i="11"/>
  <c r="AR197" i="11"/>
  <c r="AQ197" i="11"/>
  <c r="AP197" i="11" s="1"/>
  <c r="AO197" i="11" s="1"/>
  <c r="AN197" i="11" s="1"/>
  <c r="AM197" i="11" s="1"/>
  <c r="AL197" i="11" s="1"/>
  <c r="AT232" i="11"/>
  <c r="AS232" i="11"/>
  <c r="AR232" i="11" s="1"/>
  <c r="AQ232" i="11" s="1"/>
  <c r="AP232" i="11" s="1"/>
  <c r="AO232" i="11" s="1"/>
  <c r="AN232" i="11" s="1"/>
  <c r="AM232" i="11" s="1"/>
  <c r="AL232" i="11" s="1"/>
  <c r="AT311" i="11"/>
  <c r="AS311" i="11" s="1"/>
  <c r="AR311" i="11" s="1"/>
  <c r="AQ311" i="11" s="1"/>
  <c r="AP311" i="11" s="1"/>
  <c r="AO311" i="11" s="1"/>
  <c r="AN311" i="11" s="1"/>
  <c r="AM311" i="11" s="1"/>
  <c r="AL311" i="11" s="1"/>
  <c r="AT247" i="11"/>
  <c r="AS247" i="11"/>
  <c r="AR247" i="11" s="1"/>
  <c r="AQ247" i="11" s="1"/>
  <c r="AP247" i="11" s="1"/>
  <c r="AO247" i="11" s="1"/>
  <c r="AN247" i="11" s="1"/>
  <c r="AM247" i="11" s="1"/>
  <c r="AL247" i="11" s="1"/>
  <c r="AT184" i="11"/>
  <c r="AS184" i="11" s="1"/>
  <c r="AR184" i="11"/>
  <c r="AQ184" i="11"/>
  <c r="AP184" i="11" s="1"/>
  <c r="AO184" i="11" s="1"/>
  <c r="AN184" i="11" s="1"/>
  <c r="AM184" i="11" s="1"/>
  <c r="AL184" i="11" s="1"/>
  <c r="AT198" i="11"/>
  <c r="AS198" i="11"/>
  <c r="AR198" i="11"/>
  <c r="AQ198" i="11"/>
  <c r="AP198" i="11" s="1"/>
  <c r="AO198" i="11" s="1"/>
  <c r="AN198" i="11" s="1"/>
  <c r="AM198" i="11" s="1"/>
  <c r="AL198" i="11" s="1"/>
  <c r="AT229" i="11"/>
  <c r="AS229" i="11" s="1"/>
  <c r="AR229" i="11" s="1"/>
  <c r="AQ229" i="11" s="1"/>
  <c r="AP229" i="11" s="1"/>
  <c r="AO229" i="11"/>
  <c r="AN229" i="11" s="1"/>
  <c r="AM229" i="11" s="1"/>
  <c r="AL229" i="11" s="1"/>
  <c r="AT156" i="11"/>
  <c r="AS156" i="11"/>
  <c r="AR156" i="11" s="1"/>
  <c r="AQ156" i="11" s="1"/>
  <c r="AP156" i="11" s="1"/>
  <c r="AO156" i="11" s="1"/>
  <c r="AN156" i="11" s="1"/>
  <c r="AM156" i="11" s="1"/>
  <c r="AL156" i="11" s="1"/>
  <c r="AT195" i="11"/>
  <c r="AS195" i="11" s="1"/>
  <c r="AR195" i="11" s="1"/>
  <c r="AQ195" i="11" s="1"/>
  <c r="AP195" i="11" s="1"/>
  <c r="AO195" i="11" s="1"/>
  <c r="AN195" i="11" s="1"/>
  <c r="AM195" i="11" s="1"/>
  <c r="AL195" i="11" s="1"/>
  <c r="AI195" i="11" s="1"/>
  <c r="AT207" i="11"/>
  <c r="AS207" i="11"/>
  <c r="AR207" i="11" s="1"/>
  <c r="AQ207" i="11"/>
  <c r="AP207" i="11" s="1"/>
  <c r="AO207" i="11" s="1"/>
  <c r="AN207" i="11" s="1"/>
  <c r="AM207" i="11" s="1"/>
  <c r="AL207" i="11" s="1"/>
  <c r="AT147" i="11"/>
  <c r="AS147" i="11" s="1"/>
  <c r="AR147" i="11" s="1"/>
  <c r="AQ147" i="11" s="1"/>
  <c r="AP147" i="11" s="1"/>
  <c r="AO147" i="11" s="1"/>
  <c r="AN147" i="11" s="1"/>
  <c r="AM147" i="11" s="1"/>
  <c r="AL147" i="11" s="1"/>
  <c r="BK16" i="11"/>
  <c r="BJ16" i="11"/>
  <c r="BE16" i="11"/>
  <c r="BD16" i="11"/>
  <c r="BC16" i="11"/>
  <c r="BI16" i="11"/>
  <c r="BH16" i="11"/>
  <c r="BG16" i="11"/>
  <c r="BF16" i="11"/>
  <c r="BK67" i="11"/>
  <c r="BJ67" i="11"/>
  <c r="BI67" i="11"/>
  <c r="BH67" i="11"/>
  <c r="BG67" i="11"/>
  <c r="BF67" i="11"/>
  <c r="BE67" i="11"/>
  <c r="BD67" i="11"/>
  <c r="BC67" i="11"/>
  <c r="BI127" i="11"/>
  <c r="BH127" i="11"/>
  <c r="BG127" i="11"/>
  <c r="BJ127" i="11"/>
  <c r="BK127" i="11"/>
  <c r="BF127" i="11"/>
  <c r="BE127" i="11"/>
  <c r="BD127" i="11"/>
  <c r="BC127" i="11"/>
  <c r="AT175" i="11"/>
  <c r="AS175" i="11" s="1"/>
  <c r="AR175" i="11" s="1"/>
  <c r="AQ175" i="11" s="1"/>
  <c r="AP175" i="11" s="1"/>
  <c r="AO175" i="11" s="1"/>
  <c r="AN175" i="11" s="1"/>
  <c r="AM175" i="11" s="1"/>
  <c r="AL175" i="11" s="1"/>
  <c r="AT71" i="11"/>
  <c r="AS71" i="11"/>
  <c r="AR71" i="11" s="1"/>
  <c r="AQ71" i="11" s="1"/>
  <c r="AP71" i="11" s="1"/>
  <c r="AO71" i="11" s="1"/>
  <c r="AN71" i="11" s="1"/>
  <c r="AM71" i="11" s="1"/>
  <c r="AL71" i="11" s="1"/>
  <c r="U148" i="11"/>
  <c r="AF148" i="11"/>
  <c r="U274" i="11"/>
  <c r="AF274" i="11"/>
  <c r="U159" i="11"/>
  <c r="AF159" i="11"/>
  <c r="BK75" i="11"/>
  <c r="BJ75" i="11"/>
  <c r="BI75" i="11"/>
  <c r="BH75" i="11"/>
  <c r="BG75" i="11"/>
  <c r="BF75" i="11"/>
  <c r="BE75" i="11"/>
  <c r="BD75" i="11"/>
  <c r="BC75" i="11"/>
  <c r="BK110" i="11"/>
  <c r="BJ110" i="11"/>
  <c r="BI110" i="11"/>
  <c r="BH110" i="11"/>
  <c r="BG110" i="11"/>
  <c r="BF110" i="11"/>
  <c r="BE110" i="11"/>
  <c r="BD110" i="11"/>
  <c r="BC110" i="11"/>
  <c r="AT55" i="11"/>
  <c r="AS55" i="11" s="1"/>
  <c r="AR55" i="11" s="1"/>
  <c r="AQ55" i="11" s="1"/>
  <c r="AP55" i="11" s="1"/>
  <c r="AO55" i="11" s="1"/>
  <c r="AN55" i="11" s="1"/>
  <c r="AM55" i="11" s="1"/>
  <c r="AL55" i="11" s="1"/>
  <c r="AT141" i="11"/>
  <c r="AS141" i="11"/>
  <c r="AR141" i="11" s="1"/>
  <c r="AQ141" i="11"/>
  <c r="AP141" i="11" s="1"/>
  <c r="AO141" i="11" s="1"/>
  <c r="AN141" i="11" s="1"/>
  <c r="AM141" i="11" s="1"/>
  <c r="AL141" i="11" s="1"/>
  <c r="BK96" i="11"/>
  <c r="BJ96" i="11"/>
  <c r="BI96" i="11"/>
  <c r="BH96" i="11"/>
  <c r="BG96" i="11"/>
  <c r="BF96" i="11"/>
  <c r="BE96" i="11"/>
  <c r="BD96" i="11"/>
  <c r="BC96" i="11"/>
  <c r="BK103" i="11"/>
  <c r="BJ103" i="11"/>
  <c r="BI103" i="11"/>
  <c r="BH103" i="11"/>
  <c r="BG103" i="11"/>
  <c r="BF103" i="11"/>
  <c r="BE103" i="11"/>
  <c r="BD103" i="11"/>
  <c r="BC103" i="11"/>
  <c r="AT69" i="11"/>
  <c r="AS69" i="11" s="1"/>
  <c r="AR69" i="11" s="1"/>
  <c r="AQ69" i="11" s="1"/>
  <c r="AP69" i="11" s="1"/>
  <c r="AO69" i="11" s="1"/>
  <c r="AN69" i="11" s="1"/>
  <c r="AM69" i="11" s="1"/>
  <c r="AL69" i="11" s="1"/>
  <c r="BK31" i="11"/>
  <c r="BJ31" i="11"/>
  <c r="BI31" i="11"/>
  <c r="BH31" i="11"/>
  <c r="BG31" i="11"/>
  <c r="BF31" i="11"/>
  <c r="BE31" i="11"/>
  <c r="BD31" i="11"/>
  <c r="BC31" i="11"/>
  <c r="BK95" i="11"/>
  <c r="BJ95" i="11"/>
  <c r="BI95" i="11"/>
  <c r="BH95" i="11"/>
  <c r="BG95" i="11"/>
  <c r="BF95" i="11"/>
  <c r="BE95" i="11"/>
  <c r="BD95" i="11"/>
  <c r="BC95" i="11"/>
  <c r="BK152" i="11"/>
  <c r="BJ152" i="11"/>
  <c r="BI152" i="11"/>
  <c r="BH152" i="11"/>
  <c r="BG152" i="11"/>
  <c r="BF152" i="11"/>
  <c r="BE152" i="11"/>
  <c r="BD152" i="11"/>
  <c r="BC152" i="11"/>
  <c r="BK58" i="11"/>
  <c r="BJ58" i="11"/>
  <c r="BI58" i="11"/>
  <c r="BH58" i="11"/>
  <c r="BG58" i="11"/>
  <c r="BF58" i="11"/>
  <c r="BE58" i="11"/>
  <c r="BD58" i="11"/>
  <c r="BC58" i="11"/>
  <c r="BK22" i="11"/>
  <c r="BJ22" i="11"/>
  <c r="BI22" i="11"/>
  <c r="BH22" i="11"/>
  <c r="BG22" i="11"/>
  <c r="BF22" i="11"/>
  <c r="BE22" i="11"/>
  <c r="BD22" i="11"/>
  <c r="BC22" i="11"/>
  <c r="BK98" i="11"/>
  <c r="BH98" i="11"/>
  <c r="BG98" i="11"/>
  <c r="BF98" i="11"/>
  <c r="BE98" i="11"/>
  <c r="BD98" i="11"/>
  <c r="BC98" i="11"/>
  <c r="BJ98" i="11"/>
  <c r="BI98" i="11"/>
  <c r="AQ84" i="11"/>
  <c r="AP84" i="11"/>
  <c r="AO84" i="11" s="1"/>
  <c r="AN84" i="11" s="1"/>
  <c r="AM84" i="11" s="1"/>
  <c r="AL84" i="11" s="1"/>
  <c r="AT84" i="11"/>
  <c r="AS84" i="11"/>
  <c r="AR84" i="11"/>
  <c r="AT32" i="11"/>
  <c r="AS32" i="11"/>
  <c r="AR32" i="11" s="1"/>
  <c r="AQ32" i="11" s="1"/>
  <c r="AP32" i="11" s="1"/>
  <c r="AO32" i="11" s="1"/>
  <c r="AN32" i="11" s="1"/>
  <c r="AM32" i="11" s="1"/>
  <c r="AL32" i="11" s="1"/>
  <c r="AO105" i="11"/>
  <c r="AN105" i="11" s="1"/>
  <c r="AM105" i="11" s="1"/>
  <c r="AL105" i="11" s="1"/>
  <c r="AT105" i="11"/>
  <c r="AS105" i="11"/>
  <c r="AR105" i="11" s="1"/>
  <c r="AQ105" i="11" s="1"/>
  <c r="AP105" i="11" s="1"/>
  <c r="AT103" i="11"/>
  <c r="AS103" i="11"/>
  <c r="AR103" i="11"/>
  <c r="AQ103" i="11" s="1"/>
  <c r="AP103" i="11"/>
  <c r="AO103" i="11" s="1"/>
  <c r="AN103" i="11" s="1"/>
  <c r="AM103" i="11" s="1"/>
  <c r="AL103" i="11" s="1"/>
  <c r="AT106" i="11"/>
  <c r="AS106" i="11" s="1"/>
  <c r="AR106" i="11" s="1"/>
  <c r="AQ106" i="11" s="1"/>
  <c r="AP106" i="11" s="1"/>
  <c r="AO106" i="11" s="1"/>
  <c r="AN106" i="11" s="1"/>
  <c r="AM106" i="11" s="1"/>
  <c r="AL106" i="11" s="1"/>
  <c r="AT132" i="11"/>
  <c r="AS132" i="11" s="1"/>
  <c r="AR132" i="11"/>
  <c r="AQ132" i="11" s="1"/>
  <c r="AP132" i="11" s="1"/>
  <c r="AO132" i="11" s="1"/>
  <c r="AN132" i="11" s="1"/>
  <c r="AM132" i="11"/>
  <c r="AL132" i="11" s="1"/>
  <c r="AT107" i="11"/>
  <c r="AS107" i="11"/>
  <c r="AR107" i="11"/>
  <c r="AQ107" i="11" s="1"/>
  <c r="AP107" i="11" s="1"/>
  <c r="AO107" i="11" s="1"/>
  <c r="AN107" i="11" s="1"/>
  <c r="AM107" i="11" s="1"/>
  <c r="AL107" i="11" s="1"/>
  <c r="AI107" i="11" s="1"/>
  <c r="AT100" i="11"/>
  <c r="AS100" i="11" s="1"/>
  <c r="AR100" i="11" s="1"/>
  <c r="AQ100" i="11" s="1"/>
  <c r="AP100" i="11" s="1"/>
  <c r="AO100" i="11"/>
  <c r="AN100" i="11" s="1"/>
  <c r="AM100" i="11" s="1"/>
  <c r="AL100" i="11" s="1"/>
  <c r="AT414" i="11"/>
  <c r="AS414" i="11"/>
  <c r="AR414" i="11" s="1"/>
  <c r="AQ414" i="11" s="1"/>
  <c r="AP414" i="11" s="1"/>
  <c r="AO414" i="11" s="1"/>
  <c r="AN414" i="11" s="1"/>
  <c r="AM414" i="11"/>
  <c r="AL414" i="11" s="1"/>
  <c r="AT455" i="11"/>
  <c r="AS455" i="11"/>
  <c r="AR455" i="11" s="1"/>
  <c r="AQ455" i="11" s="1"/>
  <c r="AP455" i="11" s="1"/>
  <c r="AO455" i="11" s="1"/>
  <c r="AN455" i="11" s="1"/>
  <c r="AM455" i="11" s="1"/>
  <c r="AL455" i="11" s="1"/>
  <c r="AT469" i="11"/>
  <c r="AS469" i="11"/>
  <c r="AR469" i="11"/>
  <c r="AQ469" i="11"/>
  <c r="AP469" i="11" s="1"/>
  <c r="AO469" i="11" s="1"/>
  <c r="AN469" i="11" s="1"/>
  <c r="AM469" i="11" s="1"/>
  <c r="AL469" i="11" s="1"/>
  <c r="AS472" i="11"/>
  <c r="AR472" i="11" s="1"/>
  <c r="AQ472" i="11" s="1"/>
  <c r="AP472" i="11" s="1"/>
  <c r="AO472" i="11" s="1"/>
  <c r="AN472" i="11" s="1"/>
  <c r="AM472" i="11" s="1"/>
  <c r="AL472" i="11" s="1"/>
  <c r="AT472" i="11"/>
  <c r="AT112" i="11"/>
  <c r="AS112" i="11"/>
  <c r="AR112" i="11" s="1"/>
  <c r="AQ112" i="11" s="1"/>
  <c r="AP112" i="11" s="1"/>
  <c r="AO112" i="11"/>
  <c r="AN112" i="11" s="1"/>
  <c r="AM112" i="11" s="1"/>
  <c r="AL112" i="11" s="1"/>
  <c r="AI112" i="11" s="1"/>
  <c r="AT37" i="11"/>
  <c r="AS37" i="11" s="1"/>
  <c r="AR37" i="11" s="1"/>
  <c r="AQ37" i="11"/>
  <c r="AP37" i="11" s="1"/>
  <c r="AO37" i="11" s="1"/>
  <c r="AN37" i="11" s="1"/>
  <c r="AM37" i="11" s="1"/>
  <c r="AL37" i="11" s="1"/>
  <c r="AT451" i="11"/>
  <c r="AS451" i="11"/>
  <c r="AR451" i="11" s="1"/>
  <c r="AQ451" i="11"/>
  <c r="AP451" i="11" s="1"/>
  <c r="AO451" i="11" s="1"/>
  <c r="AN451" i="11" s="1"/>
  <c r="AM451" i="11" s="1"/>
  <c r="AL451" i="11" s="1"/>
  <c r="AT449" i="11"/>
  <c r="AS449" i="11" s="1"/>
  <c r="AR449" i="11" s="1"/>
  <c r="AQ449" i="11" s="1"/>
  <c r="AP449" i="11" s="1"/>
  <c r="AO449" i="11"/>
  <c r="AN449" i="11" s="1"/>
  <c r="AM449" i="11" s="1"/>
  <c r="AL449" i="11" s="1"/>
  <c r="AT482" i="11"/>
  <c r="AS482" i="11"/>
  <c r="AR482" i="11" s="1"/>
  <c r="AQ482" i="11" s="1"/>
  <c r="AP482" i="11" s="1"/>
  <c r="AO482" i="11" s="1"/>
  <c r="AN482" i="11" s="1"/>
  <c r="AM482" i="11" s="1"/>
  <c r="AL482" i="11" s="1"/>
  <c r="AT425" i="11"/>
  <c r="AS425" i="11"/>
  <c r="AR425" i="11" s="1"/>
  <c r="AQ425" i="11" s="1"/>
  <c r="AP425" i="11" s="1"/>
  <c r="AO425" i="11" s="1"/>
  <c r="AN425" i="11" s="1"/>
  <c r="AM425" i="11" s="1"/>
  <c r="AL425" i="11" s="1"/>
  <c r="AT361" i="11"/>
  <c r="AS361" i="11" s="1"/>
  <c r="AR361" i="11" s="1"/>
  <c r="AQ361" i="11" s="1"/>
  <c r="AP361" i="11" s="1"/>
  <c r="AO361" i="11"/>
  <c r="AN361" i="11" s="1"/>
  <c r="AM361" i="11" s="1"/>
  <c r="AL361" i="11" s="1"/>
  <c r="AT396" i="11"/>
  <c r="AS396" i="11"/>
  <c r="AR396" i="11" s="1"/>
  <c r="AQ396" i="11"/>
  <c r="AP396" i="11"/>
  <c r="AO396" i="11" s="1"/>
  <c r="AN396" i="11" s="1"/>
  <c r="AM396" i="11" s="1"/>
  <c r="AL396" i="11" s="1"/>
  <c r="AT402" i="11"/>
  <c r="AS402" i="11" s="1"/>
  <c r="AR402" i="11"/>
  <c r="AQ402" i="11" s="1"/>
  <c r="AP402" i="11" s="1"/>
  <c r="AO402" i="11" s="1"/>
  <c r="AN402" i="11" s="1"/>
  <c r="AM402" i="11" s="1"/>
  <c r="AL402" i="11" s="1"/>
  <c r="AT344" i="11"/>
  <c r="AS344" i="11"/>
  <c r="AR344" i="11"/>
  <c r="AQ344" i="11" s="1"/>
  <c r="AP344" i="11" s="1"/>
  <c r="AO344" i="11"/>
  <c r="AN344" i="11" s="1"/>
  <c r="AM344" i="11" s="1"/>
  <c r="AL344" i="11" s="1"/>
  <c r="AT446" i="11"/>
  <c r="AS446" i="11"/>
  <c r="AR446" i="11" s="1"/>
  <c r="AQ446" i="11" s="1"/>
  <c r="AP446" i="11" s="1"/>
  <c r="AO446" i="11" s="1"/>
  <c r="AN446" i="11" s="1"/>
  <c r="AM446" i="11" s="1"/>
  <c r="AL446" i="11" s="1"/>
  <c r="AR381" i="11"/>
  <c r="AQ381" i="11" s="1"/>
  <c r="AP381" i="11" s="1"/>
  <c r="AO381" i="11" s="1"/>
  <c r="AN381" i="11" s="1"/>
  <c r="AM381" i="11" s="1"/>
  <c r="AL381" i="11" s="1"/>
  <c r="AT381" i="11"/>
  <c r="AS381" i="11" s="1"/>
  <c r="AT436" i="11"/>
  <c r="AS436" i="11"/>
  <c r="AR436" i="11" s="1"/>
  <c r="AQ436" i="11" s="1"/>
  <c r="AP436" i="11" s="1"/>
  <c r="AO436" i="11" s="1"/>
  <c r="AN436" i="11" s="1"/>
  <c r="AM436" i="11" s="1"/>
  <c r="AL436" i="11" s="1"/>
  <c r="AT376" i="11"/>
  <c r="AS376" i="11"/>
  <c r="AR376" i="11"/>
  <c r="AQ376" i="11"/>
  <c r="AP376" i="11" s="1"/>
  <c r="AO376" i="11" s="1"/>
  <c r="AN376" i="11" s="1"/>
  <c r="AM376" i="11" s="1"/>
  <c r="AL376" i="11" s="1"/>
  <c r="AT358" i="11"/>
  <c r="AS358" i="11"/>
  <c r="AR358" i="11" s="1"/>
  <c r="AQ358" i="11" s="1"/>
  <c r="AP358" i="11" s="1"/>
  <c r="AO358" i="11"/>
  <c r="AN358" i="11" s="1"/>
  <c r="AM358" i="11" s="1"/>
  <c r="AL358" i="11" s="1"/>
  <c r="AT379" i="11"/>
  <c r="AS379" i="11" s="1"/>
  <c r="AR379" i="11" s="1"/>
  <c r="AQ379" i="11" s="1"/>
  <c r="AP379" i="11" s="1"/>
  <c r="AO379" i="11" s="1"/>
  <c r="AN379" i="11" s="1"/>
  <c r="AM379" i="11" s="1"/>
  <c r="AL379" i="11" s="1"/>
  <c r="AT328" i="11"/>
  <c r="AS328" i="11" s="1"/>
  <c r="AR328" i="11" s="1"/>
  <c r="AQ328" i="11" s="1"/>
  <c r="AP328" i="11" s="1"/>
  <c r="AO328" i="11" s="1"/>
  <c r="AN328" i="11" s="1"/>
  <c r="AM328" i="11" s="1"/>
  <c r="AL328" i="11" s="1"/>
  <c r="AM264" i="11"/>
  <c r="AL264" i="11" s="1"/>
  <c r="AT264" i="11"/>
  <c r="AS264" i="11" s="1"/>
  <c r="AR264" i="11" s="1"/>
  <c r="AQ264" i="11"/>
  <c r="AP264" i="11" s="1"/>
  <c r="AO264" i="11" s="1"/>
  <c r="AN264" i="11" s="1"/>
  <c r="AT278" i="11"/>
  <c r="AS278" i="11"/>
  <c r="AR278" i="11" s="1"/>
  <c r="AQ278" i="11" s="1"/>
  <c r="AP278" i="11" s="1"/>
  <c r="AO278" i="11" s="1"/>
  <c r="AN278" i="11" s="1"/>
  <c r="AM278" i="11" s="1"/>
  <c r="AL278" i="11" s="1"/>
  <c r="AM289" i="11"/>
  <c r="AL289" i="11" s="1"/>
  <c r="AT289" i="11"/>
  <c r="AS289" i="11" s="1"/>
  <c r="AR289" i="11"/>
  <c r="AQ289" i="11" s="1"/>
  <c r="AP289" i="11" s="1"/>
  <c r="AO289" i="11" s="1"/>
  <c r="AN289" i="11" s="1"/>
  <c r="AT399" i="11"/>
  <c r="AS399" i="11"/>
  <c r="AR399" i="11"/>
  <c r="AQ399" i="11" s="1"/>
  <c r="AP399" i="11" s="1"/>
  <c r="AO399" i="11" s="1"/>
  <c r="AN399" i="11" s="1"/>
  <c r="AM399" i="11" s="1"/>
  <c r="AL399" i="11" s="1"/>
  <c r="AI399" i="11" s="1"/>
  <c r="AT350" i="11"/>
  <c r="AS350" i="11"/>
  <c r="AR350" i="11"/>
  <c r="AQ350" i="11"/>
  <c r="AP350" i="11" s="1"/>
  <c r="AO350" i="11" s="1"/>
  <c r="AN350" i="11" s="1"/>
  <c r="AM350" i="11" s="1"/>
  <c r="AL350" i="11" s="1"/>
  <c r="AT284" i="11"/>
  <c r="AS284" i="11"/>
  <c r="AR284" i="11" s="1"/>
  <c r="AQ284" i="11" s="1"/>
  <c r="AP284" i="11" s="1"/>
  <c r="AO284" i="11" s="1"/>
  <c r="AN284" i="11" s="1"/>
  <c r="AM284" i="11" s="1"/>
  <c r="AL284" i="11" s="1"/>
  <c r="AT298" i="11"/>
  <c r="AS298" i="11" s="1"/>
  <c r="AR298" i="11" s="1"/>
  <c r="AQ298" i="11" s="1"/>
  <c r="AP298" i="11" s="1"/>
  <c r="AO298" i="11" s="1"/>
  <c r="AN298" i="11" s="1"/>
  <c r="AM298" i="11" s="1"/>
  <c r="AL298" i="11" s="1"/>
  <c r="AT333" i="11"/>
  <c r="AS333" i="11" s="1"/>
  <c r="AR333" i="11"/>
  <c r="AQ333" i="11" s="1"/>
  <c r="AP333" i="11" s="1"/>
  <c r="AO333" i="11" s="1"/>
  <c r="AN333" i="11" s="1"/>
  <c r="AM333" i="11" s="1"/>
  <c r="AL333" i="11" s="1"/>
  <c r="AR269" i="11"/>
  <c r="AQ269" i="11" s="1"/>
  <c r="AP269" i="11" s="1"/>
  <c r="AO269" i="11" s="1"/>
  <c r="AN269" i="11" s="1"/>
  <c r="AM269" i="11" s="1"/>
  <c r="AL269" i="11" s="1"/>
  <c r="AT269" i="11"/>
  <c r="AS269" i="11" s="1"/>
  <c r="AT291" i="11"/>
  <c r="AS291" i="11" s="1"/>
  <c r="AR291" i="11" s="1"/>
  <c r="AQ291" i="11" s="1"/>
  <c r="AP291" i="11" s="1"/>
  <c r="AO291" i="11" s="1"/>
  <c r="AN291" i="11" s="1"/>
  <c r="AM291" i="11" s="1"/>
  <c r="AL291" i="11" s="1"/>
  <c r="AT227" i="11"/>
  <c r="AS227" i="11" s="1"/>
  <c r="AR227" i="11" s="1"/>
  <c r="AQ227" i="11" s="1"/>
  <c r="AP227" i="11" s="1"/>
  <c r="AO227" i="11" s="1"/>
  <c r="AN227" i="11" s="1"/>
  <c r="AM227" i="11" s="1"/>
  <c r="AL227" i="11" s="1"/>
  <c r="AQ226" i="11"/>
  <c r="AP226" i="11" s="1"/>
  <c r="AO226" i="11" s="1"/>
  <c r="AN226" i="11" s="1"/>
  <c r="AM226" i="11" s="1"/>
  <c r="AL226" i="11" s="1"/>
  <c r="AK226" i="11" s="1"/>
  <c r="AT226" i="11"/>
  <c r="AS226" i="11" s="1"/>
  <c r="AR226" i="11" s="1"/>
  <c r="AR249" i="11"/>
  <c r="AQ249" i="11" s="1"/>
  <c r="AP249" i="11" s="1"/>
  <c r="AO249" i="11" s="1"/>
  <c r="AN249" i="11" s="1"/>
  <c r="AM249" i="11" s="1"/>
  <c r="AL249" i="11" s="1"/>
  <c r="AT249" i="11"/>
  <c r="AS249" i="11" s="1"/>
  <c r="AT189" i="11"/>
  <c r="AS189" i="11"/>
  <c r="AR189" i="11" s="1"/>
  <c r="AQ189" i="11" s="1"/>
  <c r="AP189" i="11" s="1"/>
  <c r="AO189" i="11" s="1"/>
  <c r="AN189" i="11" s="1"/>
  <c r="AM189" i="11" s="1"/>
  <c r="AL189" i="11" s="1"/>
  <c r="AT224" i="11"/>
  <c r="AS224" i="11" s="1"/>
  <c r="AR224" i="11" s="1"/>
  <c r="AQ224" i="11"/>
  <c r="AP224" i="11" s="1"/>
  <c r="AO224" i="11" s="1"/>
  <c r="AN224" i="11" s="1"/>
  <c r="AM224" i="11" s="1"/>
  <c r="AL224" i="11" s="1"/>
  <c r="AK224" i="11" s="1"/>
  <c r="AT303" i="11"/>
  <c r="AS303" i="11" s="1"/>
  <c r="AR303" i="11"/>
  <c r="AQ303" i="11" s="1"/>
  <c r="AP303" i="11"/>
  <c r="AO303" i="11" s="1"/>
  <c r="AN303" i="11" s="1"/>
  <c r="AM303" i="11" s="1"/>
  <c r="AL303" i="11" s="1"/>
  <c r="AO239" i="11"/>
  <c r="AT239" i="11"/>
  <c r="AS239" i="11"/>
  <c r="AR239" i="11" s="1"/>
  <c r="AQ239" i="11" s="1"/>
  <c r="AP239" i="11" s="1"/>
  <c r="AN239" i="11"/>
  <c r="AM239" i="11" s="1"/>
  <c r="AL239" i="11" s="1"/>
  <c r="AT176" i="11"/>
  <c r="AS176" i="11"/>
  <c r="AR176" i="11" s="1"/>
  <c r="AQ176" i="11" s="1"/>
  <c r="AP176" i="11" s="1"/>
  <c r="AO176" i="11" s="1"/>
  <c r="AN176" i="11" s="1"/>
  <c r="AM176" i="11" s="1"/>
  <c r="AL176" i="11" s="1"/>
  <c r="AT190" i="11"/>
  <c r="AS190" i="11"/>
  <c r="AR190" i="11" s="1"/>
  <c r="AQ190" i="11" s="1"/>
  <c r="AP190" i="11" s="1"/>
  <c r="AO190" i="11" s="1"/>
  <c r="AN190" i="11" s="1"/>
  <c r="AM190" i="11" s="1"/>
  <c r="AL190" i="11" s="1"/>
  <c r="AT221" i="11"/>
  <c r="AS221" i="11" s="1"/>
  <c r="AR221" i="11" s="1"/>
  <c r="AQ221" i="11" s="1"/>
  <c r="AP221" i="11" s="1"/>
  <c r="AO221" i="11" s="1"/>
  <c r="AN221" i="11" s="1"/>
  <c r="AM221" i="11" s="1"/>
  <c r="AL221" i="11" s="1"/>
  <c r="AT252" i="11"/>
  <c r="AQ252" i="11"/>
  <c r="AP252" i="11" s="1"/>
  <c r="AO252" i="11"/>
  <c r="AN252" i="11" s="1"/>
  <c r="AM252" i="11" s="1"/>
  <c r="AL252" i="11" s="1"/>
  <c r="AS252" i="11"/>
  <c r="AR252" i="11" s="1"/>
  <c r="AT187" i="11"/>
  <c r="AS187" i="11" s="1"/>
  <c r="AR187" i="11" s="1"/>
  <c r="AQ187" i="11" s="1"/>
  <c r="AP187" i="11" s="1"/>
  <c r="AO187" i="11" s="1"/>
  <c r="AN187" i="11" s="1"/>
  <c r="AM187" i="11" s="1"/>
  <c r="AL187" i="11" s="1"/>
  <c r="AT199" i="11"/>
  <c r="AS199" i="11"/>
  <c r="AR199" i="11" s="1"/>
  <c r="AQ199" i="11"/>
  <c r="AP199" i="11" s="1"/>
  <c r="AO199" i="11" s="1"/>
  <c r="AN199" i="11" s="1"/>
  <c r="AM199" i="11" s="1"/>
  <c r="AL199" i="11" s="1"/>
  <c r="AJ199" i="11" s="1"/>
  <c r="AT148" i="11"/>
  <c r="AS148" i="11" s="1"/>
  <c r="AR148" i="11" s="1"/>
  <c r="AQ148" i="11" s="1"/>
  <c r="AP148" i="11" s="1"/>
  <c r="AO148" i="11" s="1"/>
  <c r="AN148" i="11" s="1"/>
  <c r="AM148" i="11" s="1"/>
  <c r="AL148" i="11" s="1"/>
  <c r="BJ26" i="11"/>
  <c r="BI26" i="11"/>
  <c r="BH26" i="11"/>
  <c r="BG26" i="11"/>
  <c r="BF26" i="11"/>
  <c r="BK26" i="11"/>
  <c r="BE26" i="11"/>
  <c r="BD26" i="11"/>
  <c r="BC26" i="11"/>
  <c r="BG54" i="11"/>
  <c r="BF54" i="11"/>
  <c r="BE54" i="11"/>
  <c r="BD54" i="11"/>
  <c r="BC54" i="11"/>
  <c r="BK54" i="11"/>
  <c r="BJ54" i="11"/>
  <c r="BI54" i="11"/>
  <c r="BH54" i="11"/>
  <c r="AT155" i="11"/>
  <c r="AS155" i="11" s="1"/>
  <c r="AR155" i="11"/>
  <c r="AQ155" i="11" s="1"/>
  <c r="AP155" i="11" s="1"/>
  <c r="AO155" i="11" s="1"/>
  <c r="AN155" i="11" s="1"/>
  <c r="AM155" i="11" s="1"/>
  <c r="AL155" i="11" s="1"/>
  <c r="AT56" i="11"/>
  <c r="AS56" i="11"/>
  <c r="AR56" i="11"/>
  <c r="AQ56" i="11" s="1"/>
  <c r="AP56" i="11" s="1"/>
  <c r="AO56" i="11" s="1"/>
  <c r="AN56" i="11" s="1"/>
  <c r="AM56" i="11" s="1"/>
  <c r="AL56" i="11" s="1"/>
  <c r="U286" i="11"/>
  <c r="AF286" i="11"/>
  <c r="AT506" i="11"/>
  <c r="AS506" i="11" s="1"/>
  <c r="AR506" i="11" s="1"/>
  <c r="AQ506" i="11" s="1"/>
  <c r="AP506" i="11" s="1"/>
  <c r="AO506" i="11" s="1"/>
  <c r="AN506" i="11" s="1"/>
  <c r="AM506" i="11" s="1"/>
  <c r="AL506" i="11" s="1"/>
  <c r="BK69" i="11"/>
  <c r="BJ69" i="11"/>
  <c r="BI69" i="11"/>
  <c r="BH69" i="11"/>
  <c r="BG69" i="11"/>
  <c r="BF69" i="11"/>
  <c r="BE69" i="11"/>
  <c r="BD69" i="11"/>
  <c r="BC69" i="11"/>
  <c r="BK167" i="11"/>
  <c r="BJ167" i="11"/>
  <c r="BI167" i="11"/>
  <c r="BH167" i="11"/>
  <c r="BG167" i="11"/>
  <c r="BF167" i="11"/>
  <c r="BE167" i="11"/>
  <c r="BD167" i="11"/>
  <c r="BC167" i="11"/>
  <c r="AT78" i="11"/>
  <c r="AS78" i="11"/>
  <c r="AR78" i="11" s="1"/>
  <c r="AQ78" i="11" s="1"/>
  <c r="AP78" i="11" s="1"/>
  <c r="AO78" i="11" s="1"/>
  <c r="AN78" i="11" s="1"/>
  <c r="AM78" i="11" s="1"/>
  <c r="AL78" i="11" s="1"/>
  <c r="AT64" i="11"/>
  <c r="AS64" i="11"/>
  <c r="AR64" i="11" s="1"/>
  <c r="AQ64" i="11" s="1"/>
  <c r="AP64" i="11" s="1"/>
  <c r="AO64" i="11" s="1"/>
  <c r="AN64" i="11" s="1"/>
  <c r="AM64" i="11" s="1"/>
  <c r="AL64" i="11" s="1"/>
  <c r="BK183" i="11"/>
  <c r="BJ183" i="11"/>
  <c r="BI183" i="11"/>
  <c r="BH183" i="11"/>
  <c r="BG183" i="11"/>
  <c r="BF183" i="11"/>
  <c r="BE183" i="11"/>
  <c r="BD183" i="11"/>
  <c r="BC183" i="11"/>
  <c r="BK76" i="11"/>
  <c r="BJ76" i="11"/>
  <c r="BI76" i="11"/>
  <c r="BH76" i="11"/>
  <c r="BG76" i="11"/>
  <c r="BF76" i="11"/>
  <c r="BE76" i="11"/>
  <c r="BD76" i="11"/>
  <c r="BC76" i="11"/>
  <c r="AT49" i="11"/>
  <c r="AS49" i="11" s="1"/>
  <c r="AR49" i="11"/>
  <c r="AQ49" i="11" s="1"/>
  <c r="AP49" i="11" s="1"/>
  <c r="AO49" i="11" s="1"/>
  <c r="AN49" i="11" s="1"/>
  <c r="AM49" i="11" s="1"/>
  <c r="AL49" i="11" s="1"/>
  <c r="BK29" i="11"/>
  <c r="BJ29" i="11"/>
  <c r="BI29" i="11"/>
  <c r="BH29" i="11"/>
  <c r="BG29" i="11"/>
  <c r="BF29" i="11"/>
  <c r="BE29" i="11"/>
  <c r="BD29" i="11"/>
  <c r="BC29" i="11"/>
  <c r="BK116" i="11"/>
  <c r="BJ116" i="11"/>
  <c r="BI116" i="11"/>
  <c r="BH116" i="11"/>
  <c r="BG116" i="11"/>
  <c r="BF116" i="11"/>
  <c r="BE116" i="11"/>
  <c r="BD116" i="11"/>
  <c r="BC116" i="11"/>
  <c r="AT50" i="11"/>
  <c r="AS50" i="11" s="1"/>
  <c r="AR50" i="11" s="1"/>
  <c r="AQ50" i="11" s="1"/>
  <c r="AP50" i="11" s="1"/>
  <c r="AO50" i="11" s="1"/>
  <c r="AN50" i="11" s="1"/>
  <c r="AM50" i="11" s="1"/>
  <c r="AL50" i="11" s="1"/>
  <c r="AT73" i="11"/>
  <c r="AS73" i="11" s="1"/>
  <c r="AR73" i="11"/>
  <c r="AQ73" i="11" s="1"/>
  <c r="AP73" i="11" s="1"/>
  <c r="AO73" i="11" s="1"/>
  <c r="AN73" i="11" s="1"/>
  <c r="AM73" i="11" s="1"/>
  <c r="AL73" i="11" s="1"/>
  <c r="AT151" i="11"/>
  <c r="AS151" i="11" s="1"/>
  <c r="AR151" i="11" s="1"/>
  <c r="AQ151" i="11" s="1"/>
  <c r="AP151" i="11" s="1"/>
  <c r="AO151" i="11" s="1"/>
  <c r="AN151" i="11" s="1"/>
  <c r="AM151" i="11" s="1"/>
  <c r="AL151" i="11" s="1"/>
  <c r="BE73" i="11"/>
  <c r="BD73" i="11"/>
  <c r="BC73" i="11"/>
  <c r="BK73" i="11"/>
  <c r="BJ73" i="11"/>
  <c r="BI73" i="11"/>
  <c r="BH73" i="11"/>
  <c r="BG73" i="11"/>
  <c r="BF73" i="11"/>
  <c r="AT171" i="11"/>
  <c r="AS171" i="11"/>
  <c r="AR171" i="11"/>
  <c r="AQ171" i="11" s="1"/>
  <c r="AP171" i="11" s="1"/>
  <c r="AO171" i="11" s="1"/>
  <c r="AN171" i="11" s="1"/>
  <c r="AM171" i="11" s="1"/>
  <c r="AL171" i="11" s="1"/>
  <c r="AJ171" i="11" s="1"/>
  <c r="BE47" i="11"/>
  <c r="BD47" i="11"/>
  <c r="BC47" i="11"/>
  <c r="BK47" i="11"/>
  <c r="BJ47" i="11"/>
  <c r="BI47" i="11"/>
  <c r="BH47" i="11"/>
  <c r="BG47" i="11"/>
  <c r="BF47" i="11"/>
  <c r="BG28" i="11"/>
  <c r="BF28" i="11"/>
  <c r="BE28" i="11"/>
  <c r="BD28" i="11"/>
  <c r="BC28" i="11"/>
  <c r="BK28" i="11"/>
  <c r="BJ28" i="11"/>
  <c r="BI28" i="11"/>
  <c r="BH28" i="11"/>
  <c r="AT134" i="11"/>
  <c r="AS134" i="11" s="1"/>
  <c r="AR134" i="11"/>
  <c r="AQ134" i="11" s="1"/>
  <c r="AP134" i="11" s="1"/>
  <c r="AO134" i="11" s="1"/>
  <c r="AN134" i="11" s="1"/>
  <c r="AM134" i="11" s="1"/>
  <c r="AL134" i="11" s="1"/>
  <c r="AQ131" i="11"/>
  <c r="AP131" i="11" s="1"/>
  <c r="AO131" i="11" s="1"/>
  <c r="AN131" i="11" s="1"/>
  <c r="AM131" i="11" s="1"/>
  <c r="AL131" i="11" s="1"/>
  <c r="AT131" i="11"/>
  <c r="AS131" i="11" s="1"/>
  <c r="AR131" i="11" s="1"/>
  <c r="AT97" i="11"/>
  <c r="AS97" i="11" s="1"/>
  <c r="AR97" i="11"/>
  <c r="AQ97" i="11" s="1"/>
  <c r="AP97" i="11" s="1"/>
  <c r="AO97" i="11" s="1"/>
  <c r="AN97" i="11" s="1"/>
  <c r="AM97" i="11" s="1"/>
  <c r="AL97" i="11" s="1"/>
  <c r="AT95" i="11"/>
  <c r="AS95" i="11" s="1"/>
  <c r="AR95" i="11" s="1"/>
  <c r="AQ95" i="11" s="1"/>
  <c r="AP95" i="11" s="1"/>
  <c r="AO95" i="11" s="1"/>
  <c r="AN95" i="11" s="1"/>
  <c r="AM95" i="11" s="1"/>
  <c r="AL95" i="11" s="1"/>
  <c r="AT98" i="11"/>
  <c r="AS98" i="11" s="1"/>
  <c r="AR98" i="11" s="1"/>
  <c r="AQ98" i="11" s="1"/>
  <c r="AP98" i="11" s="1"/>
  <c r="AO98" i="11" s="1"/>
  <c r="AN98" i="11" s="1"/>
  <c r="AM98" i="11" s="1"/>
  <c r="AL98" i="11" s="1"/>
  <c r="AT125" i="11"/>
  <c r="AS125" i="11"/>
  <c r="AR125" i="11" s="1"/>
  <c r="AQ125" i="11" s="1"/>
  <c r="AP125" i="11" s="1"/>
  <c r="AO125" i="11" s="1"/>
  <c r="AN125" i="11" s="1"/>
  <c r="AM125" i="11" s="1"/>
  <c r="AL125" i="11" s="1"/>
  <c r="AT99" i="11"/>
  <c r="AS99" i="11" s="1"/>
  <c r="AR99" i="11" s="1"/>
  <c r="AQ99" i="11" s="1"/>
  <c r="AP99" i="11" s="1"/>
  <c r="AO99" i="11" s="1"/>
  <c r="AN99" i="11" s="1"/>
  <c r="AM99" i="11" s="1"/>
  <c r="AL99" i="11" s="1"/>
  <c r="AT92" i="11"/>
  <c r="AS92" i="11" s="1"/>
  <c r="AR92" i="11" s="1"/>
  <c r="AQ92" i="11" s="1"/>
  <c r="AP92" i="11" s="1"/>
  <c r="AO92" i="11" s="1"/>
  <c r="AN92" i="11" s="1"/>
  <c r="AM92" i="11" s="1"/>
  <c r="AL92" i="11" s="1"/>
  <c r="AS33" i="11"/>
  <c r="AR33" i="11" s="1"/>
  <c r="AQ33" i="11" s="1"/>
  <c r="AP33" i="11" s="1"/>
  <c r="AO33" i="11" s="1"/>
  <c r="AN33" i="11" s="1"/>
  <c r="AM33" i="11" s="1"/>
  <c r="AL33" i="11" s="1"/>
  <c r="AJ33" i="11" s="1"/>
  <c r="AT33" i="11"/>
  <c r="AT447" i="11"/>
  <c r="AS447" i="11"/>
  <c r="AR447" i="11" s="1"/>
  <c r="AQ447" i="11" s="1"/>
  <c r="AP447" i="11" s="1"/>
  <c r="AO447" i="11" s="1"/>
  <c r="AN447" i="11" s="1"/>
  <c r="AM447" i="11" s="1"/>
  <c r="AL447" i="11" s="1"/>
  <c r="AT461" i="11"/>
  <c r="AS461" i="11" s="1"/>
  <c r="AR461" i="11" s="1"/>
  <c r="AQ461" i="11" s="1"/>
  <c r="AP461" i="11" s="1"/>
  <c r="AO461" i="11" s="1"/>
  <c r="AN461" i="11" s="1"/>
  <c r="AM461" i="11" s="1"/>
  <c r="AL461" i="11" s="1"/>
  <c r="AT464" i="11"/>
  <c r="AS464" i="11" s="1"/>
  <c r="AR464" i="11" s="1"/>
  <c r="AQ464" i="11" s="1"/>
  <c r="AP464" i="11" s="1"/>
  <c r="AO464" i="11" s="1"/>
  <c r="AN464" i="11" s="1"/>
  <c r="AM464" i="11" s="1"/>
  <c r="AL464" i="11" s="1"/>
  <c r="AT29" i="11"/>
  <c r="AS29" i="11"/>
  <c r="AR29" i="11" s="1"/>
  <c r="AQ29" i="11" s="1"/>
  <c r="AP29" i="11" s="1"/>
  <c r="AO29" i="11" s="1"/>
  <c r="AN29" i="11" s="1"/>
  <c r="AM29" i="11" s="1"/>
  <c r="AL29" i="11" s="1"/>
  <c r="AT439" i="11"/>
  <c r="AS439" i="11" s="1"/>
  <c r="AR439" i="11" s="1"/>
  <c r="AQ439" i="11" s="1"/>
  <c r="AP439" i="11" s="1"/>
  <c r="AO439" i="11" s="1"/>
  <c r="AN439" i="11" s="1"/>
  <c r="AM439" i="11" s="1"/>
  <c r="AL439" i="11" s="1"/>
  <c r="AT410" i="11"/>
  <c r="AS410" i="11"/>
  <c r="AR410" i="11" s="1"/>
  <c r="AQ410" i="11" s="1"/>
  <c r="AP410" i="11" s="1"/>
  <c r="AO410" i="11" s="1"/>
  <c r="AN410" i="11" s="1"/>
  <c r="AM410" i="11" s="1"/>
  <c r="AL410" i="11" s="1"/>
  <c r="AS460" i="11"/>
  <c r="AR460" i="11" s="1"/>
  <c r="AQ460" i="11" s="1"/>
  <c r="AP460" i="11" s="1"/>
  <c r="AO460" i="11" s="1"/>
  <c r="AN460" i="11" s="1"/>
  <c r="AM460" i="11" s="1"/>
  <c r="AL460" i="11" s="1"/>
  <c r="AT460" i="11"/>
  <c r="AT474" i="11"/>
  <c r="AS474" i="11" s="1"/>
  <c r="AR474" i="11" s="1"/>
  <c r="AQ474" i="11" s="1"/>
  <c r="AP474" i="11" s="1"/>
  <c r="AO474" i="11" s="1"/>
  <c r="AN474" i="11" s="1"/>
  <c r="AM474" i="11" s="1"/>
  <c r="AL474" i="11" s="1"/>
  <c r="AT417" i="11"/>
  <c r="AS417" i="11" s="1"/>
  <c r="AR417" i="11" s="1"/>
  <c r="AQ417" i="11" s="1"/>
  <c r="AP417" i="11" s="1"/>
  <c r="AO417" i="11" s="1"/>
  <c r="AN417" i="11" s="1"/>
  <c r="AM417" i="11" s="1"/>
  <c r="AL417" i="11" s="1"/>
  <c r="AS353" i="11"/>
  <c r="AR353" i="11" s="1"/>
  <c r="AQ353" i="11" s="1"/>
  <c r="AP353" i="11" s="1"/>
  <c r="AO353" i="11" s="1"/>
  <c r="AN353" i="11" s="1"/>
  <c r="AM353" i="11" s="1"/>
  <c r="AL353" i="11" s="1"/>
  <c r="AT353" i="11"/>
  <c r="AT388" i="11"/>
  <c r="AS388" i="11" s="1"/>
  <c r="AR388" i="11"/>
  <c r="AQ388" i="11" s="1"/>
  <c r="AP388" i="11" s="1"/>
  <c r="AO388" i="11" s="1"/>
  <c r="AN388" i="11" s="1"/>
  <c r="AM388" i="11" s="1"/>
  <c r="AL388" i="11" s="1"/>
  <c r="AT394" i="11"/>
  <c r="AS394" i="11"/>
  <c r="AR394" i="11"/>
  <c r="AQ394" i="11" s="1"/>
  <c r="AP394" i="11" s="1"/>
  <c r="AO394" i="11" s="1"/>
  <c r="AN394" i="11" s="1"/>
  <c r="AM394" i="11" s="1"/>
  <c r="AL394" i="11" s="1"/>
  <c r="AT334" i="11"/>
  <c r="AS334" i="11"/>
  <c r="AR334" i="11" s="1"/>
  <c r="AQ334" i="11" s="1"/>
  <c r="AP334" i="11" s="1"/>
  <c r="AO334" i="11" s="1"/>
  <c r="AN334" i="11" s="1"/>
  <c r="AM334" i="11" s="1"/>
  <c r="AL334" i="11" s="1"/>
  <c r="AS438" i="11"/>
  <c r="AR438" i="11" s="1"/>
  <c r="AQ438" i="11" s="1"/>
  <c r="AP438" i="11" s="1"/>
  <c r="AO438" i="11" s="1"/>
  <c r="AN438" i="11" s="1"/>
  <c r="AM438" i="11" s="1"/>
  <c r="AL438" i="11" s="1"/>
  <c r="AT438" i="11"/>
  <c r="AT373" i="11"/>
  <c r="AS373" i="11" s="1"/>
  <c r="AR373" i="11" s="1"/>
  <c r="AQ373" i="11" s="1"/>
  <c r="AP373" i="11" s="1"/>
  <c r="AO373" i="11" s="1"/>
  <c r="AN373" i="11" s="1"/>
  <c r="AM373" i="11" s="1"/>
  <c r="AL373" i="11" s="1"/>
  <c r="AT428" i="11"/>
  <c r="AS428" i="11"/>
  <c r="AR428" i="11"/>
  <c r="AQ428" i="11" s="1"/>
  <c r="AP428" i="11" s="1"/>
  <c r="AO428" i="11" s="1"/>
  <c r="AN428" i="11" s="1"/>
  <c r="AM428" i="11" s="1"/>
  <c r="AL428" i="11" s="1"/>
  <c r="AI428" i="11" s="1"/>
  <c r="AT368" i="11"/>
  <c r="AS368" i="11" s="1"/>
  <c r="AR368" i="11" s="1"/>
  <c r="AQ368" i="11" s="1"/>
  <c r="AP368" i="11" s="1"/>
  <c r="AO368" i="11" s="1"/>
  <c r="AN368" i="11" s="1"/>
  <c r="AM368" i="11" s="1"/>
  <c r="AL368" i="11" s="1"/>
  <c r="AT348" i="11"/>
  <c r="AS348" i="11" s="1"/>
  <c r="AR348" i="11" s="1"/>
  <c r="AQ348" i="11" s="1"/>
  <c r="AP348" i="11" s="1"/>
  <c r="AO348" i="11" s="1"/>
  <c r="AN348" i="11" s="1"/>
  <c r="AM348" i="11" s="1"/>
  <c r="AL348" i="11" s="1"/>
  <c r="AT371" i="11"/>
  <c r="AS371" i="11" s="1"/>
  <c r="AR371" i="11"/>
  <c r="AQ371" i="11" s="1"/>
  <c r="AP371" i="11" s="1"/>
  <c r="AO371" i="11" s="1"/>
  <c r="AN371" i="11" s="1"/>
  <c r="AM371" i="11" s="1"/>
  <c r="AL371" i="11" s="1"/>
  <c r="AT320" i="11"/>
  <c r="AS320" i="11"/>
  <c r="AR320" i="11" s="1"/>
  <c r="AQ320" i="11" s="1"/>
  <c r="AP320" i="11" s="1"/>
  <c r="AO320" i="11" s="1"/>
  <c r="AN320" i="11" s="1"/>
  <c r="AM320" i="11" s="1"/>
  <c r="AL320" i="11" s="1"/>
  <c r="AT254" i="11"/>
  <c r="AS254" i="11" s="1"/>
  <c r="AR254" i="11" s="1"/>
  <c r="AQ254" i="11" s="1"/>
  <c r="AP254" i="11" s="1"/>
  <c r="AO254" i="11" s="1"/>
  <c r="AN254" i="11" s="1"/>
  <c r="AM254" i="11" s="1"/>
  <c r="AL254" i="11" s="1"/>
  <c r="AT270" i="11"/>
  <c r="AS270" i="11" s="1"/>
  <c r="AR270" i="11" s="1"/>
  <c r="AQ270" i="11" s="1"/>
  <c r="AP270" i="11" s="1"/>
  <c r="AO270" i="11" s="1"/>
  <c r="AN270" i="11" s="1"/>
  <c r="AM270" i="11" s="1"/>
  <c r="AL270" i="11" s="1"/>
  <c r="AI270" i="11" s="1"/>
  <c r="AT281" i="11"/>
  <c r="AS281" i="11"/>
  <c r="AR281" i="11" s="1"/>
  <c r="AQ281" i="11" s="1"/>
  <c r="AP281" i="11" s="1"/>
  <c r="AO281" i="11" s="1"/>
  <c r="AN281" i="11" s="1"/>
  <c r="AM281" i="11" s="1"/>
  <c r="AL281" i="11" s="1"/>
  <c r="AK281" i="11" s="1"/>
  <c r="AT391" i="11"/>
  <c r="AS391" i="11" s="1"/>
  <c r="AR391" i="11" s="1"/>
  <c r="AQ391" i="11" s="1"/>
  <c r="AP391" i="11" s="1"/>
  <c r="AO391" i="11" s="1"/>
  <c r="AN391" i="11" s="1"/>
  <c r="AM391" i="11" s="1"/>
  <c r="AL391" i="11" s="1"/>
  <c r="AT340" i="11"/>
  <c r="AS340" i="11" s="1"/>
  <c r="AR340" i="11" s="1"/>
  <c r="AQ340" i="11" s="1"/>
  <c r="AP340" i="11" s="1"/>
  <c r="AO340" i="11" s="1"/>
  <c r="AN340" i="11" s="1"/>
  <c r="AM340" i="11" s="1"/>
  <c r="AL340" i="11" s="1"/>
  <c r="AT276" i="11"/>
  <c r="AS276" i="11" s="1"/>
  <c r="AR276" i="11" s="1"/>
  <c r="AQ276" i="11" s="1"/>
  <c r="AP276" i="11" s="1"/>
  <c r="AO276" i="11" s="1"/>
  <c r="AN276" i="11" s="1"/>
  <c r="AM276" i="11" s="1"/>
  <c r="AL276" i="11" s="1"/>
  <c r="AT290" i="11"/>
  <c r="AS290" i="11" s="1"/>
  <c r="AR290" i="11"/>
  <c r="AQ290" i="11" s="1"/>
  <c r="AP290" i="11" s="1"/>
  <c r="AO290" i="11" s="1"/>
  <c r="AN290" i="11" s="1"/>
  <c r="AM290" i="11" s="1"/>
  <c r="AL290" i="11" s="1"/>
  <c r="AT325" i="11"/>
  <c r="AS325" i="11" s="1"/>
  <c r="AR325" i="11" s="1"/>
  <c r="AQ325" i="11" s="1"/>
  <c r="AP325" i="11" s="1"/>
  <c r="AO325" i="11" s="1"/>
  <c r="AN325" i="11" s="1"/>
  <c r="AM325" i="11" s="1"/>
  <c r="AL325" i="11" s="1"/>
  <c r="AS261" i="11"/>
  <c r="AR261" i="11" s="1"/>
  <c r="AQ261" i="11" s="1"/>
  <c r="AP261" i="11" s="1"/>
  <c r="AO261" i="11" s="1"/>
  <c r="AN261" i="11" s="1"/>
  <c r="AM261" i="11" s="1"/>
  <c r="AL261" i="11" s="1"/>
  <c r="AT261" i="11"/>
  <c r="AT283" i="11"/>
  <c r="AS283" i="11" s="1"/>
  <c r="AR283" i="11" s="1"/>
  <c r="AQ283" i="11" s="1"/>
  <c r="AP283" i="11" s="1"/>
  <c r="AO283" i="11" s="1"/>
  <c r="AN283" i="11" s="1"/>
  <c r="AM283" i="11" s="1"/>
  <c r="AL283" i="11" s="1"/>
  <c r="AT219" i="11"/>
  <c r="AS219" i="11" s="1"/>
  <c r="AR219" i="11" s="1"/>
  <c r="AQ219" i="11" s="1"/>
  <c r="AP219" i="11" s="1"/>
  <c r="AO219" i="11" s="1"/>
  <c r="AN219" i="11" s="1"/>
  <c r="AM219" i="11" s="1"/>
  <c r="AL219" i="11" s="1"/>
  <c r="AR218" i="11"/>
  <c r="AQ218" i="11" s="1"/>
  <c r="AP218" i="11" s="1"/>
  <c r="AO218" i="11" s="1"/>
  <c r="AN218" i="11" s="1"/>
  <c r="AM218" i="11" s="1"/>
  <c r="AL218" i="11" s="1"/>
  <c r="AT218" i="11"/>
  <c r="AS218" i="11" s="1"/>
  <c r="AT241" i="11"/>
  <c r="AS241" i="11" s="1"/>
  <c r="AR241" i="11" s="1"/>
  <c r="AQ241" i="11" s="1"/>
  <c r="AP241" i="11" s="1"/>
  <c r="AO241" i="11" s="1"/>
  <c r="AN241" i="11" s="1"/>
  <c r="AM241" i="11" s="1"/>
  <c r="AL241" i="11" s="1"/>
  <c r="AT181" i="11"/>
  <c r="AS181" i="11"/>
  <c r="AR181" i="11" s="1"/>
  <c r="AQ181" i="11" s="1"/>
  <c r="AP181" i="11" s="1"/>
  <c r="AO181" i="11" s="1"/>
  <c r="AN181" i="11" s="1"/>
  <c r="AM181" i="11"/>
  <c r="AL181" i="11" s="1"/>
  <c r="AT216" i="11"/>
  <c r="AS216" i="11" s="1"/>
  <c r="AR216" i="11" s="1"/>
  <c r="AQ216" i="11" s="1"/>
  <c r="AP216" i="11" s="1"/>
  <c r="AO216" i="11" s="1"/>
  <c r="AN216" i="11" s="1"/>
  <c r="AM216" i="11" s="1"/>
  <c r="AL216" i="11" s="1"/>
  <c r="AT295" i="11"/>
  <c r="AS295" i="11"/>
  <c r="AR295" i="11" s="1"/>
  <c r="AQ295" i="11" s="1"/>
  <c r="AP295" i="11" s="1"/>
  <c r="AO295" i="11" s="1"/>
  <c r="AN295" i="11" s="1"/>
  <c r="AM295" i="11" s="1"/>
  <c r="AL295" i="11" s="1"/>
  <c r="AT231" i="11"/>
  <c r="AS231" i="11" s="1"/>
  <c r="AR231" i="11" s="1"/>
  <c r="AQ231" i="11" s="1"/>
  <c r="AP231" i="11" s="1"/>
  <c r="AO231" i="11" s="1"/>
  <c r="AN231" i="11" s="1"/>
  <c r="AM231" i="11" s="1"/>
  <c r="AL231" i="11" s="1"/>
  <c r="AK231" i="11" s="1"/>
  <c r="AQ168" i="11"/>
  <c r="AP168" i="11" s="1"/>
  <c r="AO168" i="11" s="1"/>
  <c r="AN168" i="11" s="1"/>
  <c r="AM168" i="11" s="1"/>
  <c r="AL168" i="11" s="1"/>
  <c r="AT168" i="11"/>
  <c r="AS168" i="11" s="1"/>
  <c r="AR168" i="11" s="1"/>
  <c r="AT182" i="11"/>
  <c r="AS182" i="11" s="1"/>
  <c r="AR182" i="11" s="1"/>
  <c r="AQ182" i="11"/>
  <c r="AP182" i="11" s="1"/>
  <c r="AO182" i="11" s="1"/>
  <c r="AN182" i="11" s="1"/>
  <c r="AM182" i="11" s="1"/>
  <c r="AL182" i="11" s="1"/>
  <c r="AJ182" i="11" s="1"/>
  <c r="AR209" i="11"/>
  <c r="AQ209" i="11" s="1"/>
  <c r="AP209" i="11" s="1"/>
  <c r="AO209" i="11" s="1"/>
  <c r="AN209" i="11"/>
  <c r="AM209" i="11" s="1"/>
  <c r="AL209" i="11" s="1"/>
  <c r="AT209" i="11"/>
  <c r="AS209" i="11" s="1"/>
  <c r="AT244" i="11"/>
  <c r="AS244" i="11" s="1"/>
  <c r="AR244" i="11" s="1"/>
  <c r="AQ244" i="11" s="1"/>
  <c r="AP244" i="11" s="1"/>
  <c r="AO244" i="11" s="1"/>
  <c r="AN244" i="11" s="1"/>
  <c r="AM244" i="11" s="1"/>
  <c r="AL244" i="11" s="1"/>
  <c r="AT142" i="11"/>
  <c r="AQ142" i="11"/>
  <c r="AP142" i="11" s="1"/>
  <c r="AO142" i="11" s="1"/>
  <c r="AN142" i="11" s="1"/>
  <c r="AM142" i="11" s="1"/>
  <c r="AL142" i="11" s="1"/>
  <c r="AS142" i="11"/>
  <c r="AR142" i="11" s="1"/>
  <c r="AT191" i="11"/>
  <c r="AS191" i="11" s="1"/>
  <c r="AR191" i="11" s="1"/>
  <c r="AQ191" i="11" s="1"/>
  <c r="AP191" i="11"/>
  <c r="AO191" i="11" s="1"/>
  <c r="AN191" i="11" s="1"/>
  <c r="AM191" i="11" s="1"/>
  <c r="AL191" i="11" s="1"/>
  <c r="BJ2" i="11"/>
  <c r="BK2" i="11"/>
  <c r="BI2" i="11"/>
  <c r="BH2" i="11"/>
  <c r="BG2" i="11"/>
  <c r="BF2" i="11"/>
  <c r="BE2" i="11"/>
  <c r="BD2" i="11"/>
  <c r="BC2" i="11"/>
  <c r="BH20" i="11"/>
  <c r="BG20" i="11"/>
  <c r="BF20" i="11"/>
  <c r="BE20" i="11"/>
  <c r="BD20" i="11"/>
  <c r="BC20" i="11"/>
  <c r="BK20" i="11"/>
  <c r="BJ20" i="11"/>
  <c r="BI20" i="11"/>
  <c r="BK140" i="11"/>
  <c r="BG140" i="11"/>
  <c r="BF140" i="11"/>
  <c r="BE140" i="11"/>
  <c r="BD140" i="11"/>
  <c r="BC140" i="11"/>
  <c r="BJ140" i="11"/>
  <c r="BI140" i="11"/>
  <c r="BH140" i="11"/>
  <c r="BK176" i="11"/>
  <c r="BJ176" i="11"/>
  <c r="BI176" i="11"/>
  <c r="BH176" i="11"/>
  <c r="BG176" i="11"/>
  <c r="BF176" i="11"/>
  <c r="BE176" i="11"/>
  <c r="BD176" i="11"/>
  <c r="BC176" i="11"/>
  <c r="U424" i="11"/>
  <c r="AF424" i="11"/>
  <c r="U348" i="11"/>
  <c r="AF348" i="11"/>
  <c r="U161" i="11"/>
  <c r="AF161" i="11"/>
  <c r="G162" i="1"/>
  <c r="I162" i="1" s="1"/>
  <c r="P162" i="1"/>
  <c r="G48" i="1"/>
  <c r="P48" i="1"/>
  <c r="G92" i="1"/>
  <c r="P92" i="1"/>
  <c r="AF106" i="11"/>
  <c r="K432" i="1"/>
  <c r="G164" i="1"/>
  <c r="I164" i="1"/>
  <c r="P164" i="1"/>
  <c r="V164" i="1" s="1"/>
  <c r="BK32" i="11"/>
  <c r="BJ32" i="11"/>
  <c r="BI32" i="11"/>
  <c r="BH32" i="11"/>
  <c r="BG32" i="11"/>
  <c r="BF32" i="11"/>
  <c r="BE32" i="11"/>
  <c r="BD32" i="11"/>
  <c r="BC32" i="11"/>
  <c r="BH72" i="11"/>
  <c r="BG72" i="11"/>
  <c r="BF72" i="11"/>
  <c r="BE72" i="11"/>
  <c r="BD72" i="11"/>
  <c r="BC72" i="11"/>
  <c r="BK72" i="11"/>
  <c r="BJ72" i="11"/>
  <c r="BI72" i="11"/>
  <c r="BJ134" i="11"/>
  <c r="BI134" i="11"/>
  <c r="BH134" i="11"/>
  <c r="BG134" i="11"/>
  <c r="BF134" i="11"/>
  <c r="BE134" i="11"/>
  <c r="BD134" i="11"/>
  <c r="BC134" i="11"/>
  <c r="BK134" i="11"/>
  <c r="AF69" i="11"/>
  <c r="U69" i="11"/>
  <c r="BK23" i="11"/>
  <c r="BJ23" i="11"/>
  <c r="BI23" i="11"/>
  <c r="BH23" i="11"/>
  <c r="BG23" i="11"/>
  <c r="BF23" i="11"/>
  <c r="BE23" i="11"/>
  <c r="BD23" i="11"/>
  <c r="BC23" i="11"/>
  <c r="BG88" i="11"/>
  <c r="BF88" i="11"/>
  <c r="BE88" i="11"/>
  <c r="BD88" i="11"/>
  <c r="BC88" i="11"/>
  <c r="BK88" i="11"/>
  <c r="BJ88" i="11"/>
  <c r="BI88" i="11"/>
  <c r="BH88" i="11"/>
  <c r="BK143" i="11"/>
  <c r="BJ143" i="11"/>
  <c r="BI143" i="11"/>
  <c r="BH143" i="11"/>
  <c r="BG143" i="11"/>
  <c r="BF143" i="11"/>
  <c r="BE143" i="11"/>
  <c r="BD143" i="11"/>
  <c r="BC143" i="11"/>
  <c r="BJ52" i="11"/>
  <c r="BI52" i="11"/>
  <c r="BH52" i="11"/>
  <c r="BG52" i="11"/>
  <c r="BF52" i="11"/>
  <c r="BE52" i="11"/>
  <c r="BD52" i="11"/>
  <c r="BC52" i="11"/>
  <c r="BK52" i="11"/>
  <c r="BK107" i="11"/>
  <c r="BJ107" i="11"/>
  <c r="BI107" i="11"/>
  <c r="BH107" i="11"/>
  <c r="BG107" i="11"/>
  <c r="BF107" i="11"/>
  <c r="BE107" i="11"/>
  <c r="BD107" i="11"/>
  <c r="BC107" i="11"/>
  <c r="BK165" i="11"/>
  <c r="BJ165" i="11"/>
  <c r="BI165" i="11"/>
  <c r="BH165" i="11"/>
  <c r="BG165" i="11"/>
  <c r="BF165" i="11"/>
  <c r="BE165" i="11"/>
  <c r="BD165" i="11"/>
  <c r="BC165" i="11"/>
  <c r="BK3" i="11"/>
  <c r="BJ3" i="11"/>
  <c r="BI3" i="11"/>
  <c r="BH3" i="11"/>
  <c r="BG3" i="11"/>
  <c r="BF3" i="11"/>
  <c r="BE3" i="11"/>
  <c r="BD3" i="11"/>
  <c r="BC3" i="11"/>
  <c r="BK71" i="11"/>
  <c r="BJ71" i="11"/>
  <c r="BI71" i="11"/>
  <c r="BH71" i="11"/>
  <c r="BG71" i="11"/>
  <c r="BF71" i="11"/>
  <c r="BE71" i="11"/>
  <c r="BD71" i="11"/>
  <c r="BC71" i="11"/>
  <c r="BK24" i="11"/>
  <c r="BJ24" i="11"/>
  <c r="BI24" i="11"/>
  <c r="BH24" i="11"/>
  <c r="BG24" i="11"/>
  <c r="BF24" i="11"/>
  <c r="BE24" i="11"/>
  <c r="BD24" i="11"/>
  <c r="BC24" i="11"/>
  <c r="BE5" i="11"/>
  <c r="BD5" i="11"/>
  <c r="BC5" i="11"/>
  <c r="BK5" i="11"/>
  <c r="BJ5" i="11"/>
  <c r="BI5" i="11"/>
  <c r="BH5" i="11"/>
  <c r="BG5" i="11"/>
  <c r="BF5" i="11"/>
  <c r="AT126" i="11"/>
  <c r="AS126" i="11" s="1"/>
  <c r="AR126" i="11"/>
  <c r="AQ126" i="11" s="1"/>
  <c r="AP126" i="11" s="1"/>
  <c r="AO126" i="11"/>
  <c r="AN126" i="11" s="1"/>
  <c r="AM126" i="11" s="1"/>
  <c r="AL126" i="11" s="1"/>
  <c r="AS81" i="11"/>
  <c r="AR81" i="11" s="1"/>
  <c r="AQ81" i="11" s="1"/>
  <c r="AP81" i="11" s="1"/>
  <c r="AO81" i="11"/>
  <c r="AN81" i="11" s="1"/>
  <c r="AM81" i="11"/>
  <c r="AL81" i="11" s="1"/>
  <c r="AT81" i="11"/>
  <c r="AT89" i="11"/>
  <c r="AS89" i="11"/>
  <c r="AR89" i="11" s="1"/>
  <c r="AQ89" i="11" s="1"/>
  <c r="AP89" i="11" s="1"/>
  <c r="AO89" i="11" s="1"/>
  <c r="AN89" i="11" s="1"/>
  <c r="AM89" i="11" s="1"/>
  <c r="AL89" i="11" s="1"/>
  <c r="AT87" i="11"/>
  <c r="AS87" i="11" s="1"/>
  <c r="AR87" i="11"/>
  <c r="AQ87" i="11" s="1"/>
  <c r="AP87" i="11" s="1"/>
  <c r="AO87" i="11" s="1"/>
  <c r="AN87" i="11" s="1"/>
  <c r="AM87" i="11"/>
  <c r="AL87" i="11" s="1"/>
  <c r="AI87" i="11" s="1"/>
  <c r="AR90" i="11"/>
  <c r="AQ90" i="11" s="1"/>
  <c r="AP90" i="11" s="1"/>
  <c r="AO90" i="11" s="1"/>
  <c r="AN90" i="11" s="1"/>
  <c r="AM90" i="11" s="1"/>
  <c r="AL90" i="11" s="1"/>
  <c r="AT90" i="11"/>
  <c r="AS90" i="11" s="1"/>
  <c r="AT117" i="11"/>
  <c r="AS117" i="11"/>
  <c r="AR117" i="11" s="1"/>
  <c r="AQ117" i="11" s="1"/>
  <c r="AP117" i="11" s="1"/>
  <c r="AO117" i="11" s="1"/>
  <c r="AN117" i="11" s="1"/>
  <c r="AM117" i="11" s="1"/>
  <c r="AL117" i="11" s="1"/>
  <c r="AT91" i="11"/>
  <c r="AS91" i="11" s="1"/>
  <c r="AR91" i="11" s="1"/>
  <c r="AQ91" i="11"/>
  <c r="AP91" i="11" s="1"/>
  <c r="AO91" i="11" s="1"/>
  <c r="AN91" i="11" s="1"/>
  <c r="AM91" i="11" s="1"/>
  <c r="AL91" i="11" s="1"/>
  <c r="AT80" i="11"/>
  <c r="AS80" i="11" s="1"/>
  <c r="AR80" i="11"/>
  <c r="AQ80" i="11" s="1"/>
  <c r="AP80" i="11"/>
  <c r="AO80" i="11" s="1"/>
  <c r="AN80" i="11" s="1"/>
  <c r="AM80" i="11" s="1"/>
  <c r="AL80" i="11" s="1"/>
  <c r="AK80" i="11" s="1"/>
  <c r="AT25" i="11"/>
  <c r="AS25" i="11"/>
  <c r="AR25" i="11"/>
  <c r="AQ25" i="11" s="1"/>
  <c r="AP25" i="11" s="1"/>
  <c r="AO25" i="11" s="1"/>
  <c r="AN25" i="11" s="1"/>
  <c r="AM25" i="11" s="1"/>
  <c r="AL25" i="11" s="1"/>
  <c r="AT443" i="11"/>
  <c r="AS443" i="11" s="1"/>
  <c r="AR443" i="11" s="1"/>
  <c r="AQ443" i="11" s="1"/>
  <c r="AP443" i="11"/>
  <c r="AO443" i="11" s="1"/>
  <c r="AN443" i="11" s="1"/>
  <c r="AM443" i="11" s="1"/>
  <c r="AL443" i="11" s="1"/>
  <c r="AT453" i="11"/>
  <c r="AS453" i="11" s="1"/>
  <c r="AR453" i="11" s="1"/>
  <c r="AQ453" i="11"/>
  <c r="AP453" i="11" s="1"/>
  <c r="AO453" i="11" s="1"/>
  <c r="AN453" i="11" s="1"/>
  <c r="AM453" i="11" s="1"/>
  <c r="AL453" i="11" s="1"/>
  <c r="AT456" i="11"/>
  <c r="AS456" i="11" s="1"/>
  <c r="AR456" i="11"/>
  <c r="AQ456" i="11" s="1"/>
  <c r="AP456" i="11" s="1"/>
  <c r="AO456" i="11" s="1"/>
  <c r="AN456" i="11" s="1"/>
  <c r="AM456" i="11"/>
  <c r="AL456" i="11" s="1"/>
  <c r="AT96" i="11"/>
  <c r="AS96" i="11"/>
  <c r="AR96" i="11"/>
  <c r="AQ96" i="11" s="1"/>
  <c r="AP96" i="11" s="1"/>
  <c r="AO96" i="11" s="1"/>
  <c r="AN96" i="11" s="1"/>
  <c r="AM96" i="11"/>
  <c r="AL96" i="11" s="1"/>
  <c r="AT21" i="11"/>
  <c r="AS21" i="11"/>
  <c r="AR21" i="11" s="1"/>
  <c r="AQ21" i="11" s="1"/>
  <c r="AP21" i="11" s="1"/>
  <c r="AO21" i="11" s="1"/>
  <c r="AN21" i="11" s="1"/>
  <c r="AM21" i="11" s="1"/>
  <c r="AL21" i="11" s="1"/>
  <c r="AT431" i="11"/>
  <c r="AS431" i="11" s="1"/>
  <c r="AR431" i="11" s="1"/>
  <c r="AQ431" i="11"/>
  <c r="AP431" i="11" s="1"/>
  <c r="AO431" i="11" s="1"/>
  <c r="AN431" i="11" s="1"/>
  <c r="AM431" i="11" s="1"/>
  <c r="AL431" i="11" s="1"/>
  <c r="AI431" i="11" s="1"/>
  <c r="AT35" i="11"/>
  <c r="AS35" i="11" s="1"/>
  <c r="AR35" i="11" s="1"/>
  <c r="AQ35" i="11" s="1"/>
  <c r="AP35" i="11" s="1"/>
  <c r="AO35" i="11" s="1"/>
  <c r="AN35" i="11" s="1"/>
  <c r="AM35" i="11" s="1"/>
  <c r="AL35" i="11" s="1"/>
  <c r="AT452" i="11"/>
  <c r="AS452" i="11" s="1"/>
  <c r="AR452" i="11" s="1"/>
  <c r="AQ452" i="11"/>
  <c r="AP452" i="11" s="1"/>
  <c r="AO452" i="11" s="1"/>
  <c r="AN452" i="11"/>
  <c r="AM452" i="11" s="1"/>
  <c r="AL452" i="11" s="1"/>
  <c r="AT466" i="11"/>
  <c r="AS466" i="11" s="1"/>
  <c r="AR466" i="11"/>
  <c r="AQ466" i="11" s="1"/>
  <c r="AP466" i="11" s="1"/>
  <c r="AO466" i="11" s="1"/>
  <c r="AN466" i="11" s="1"/>
  <c r="AM466" i="11" s="1"/>
  <c r="AL466" i="11" s="1"/>
  <c r="AR409" i="11"/>
  <c r="AQ409" i="11" s="1"/>
  <c r="AP409" i="11" s="1"/>
  <c r="AO409" i="11" s="1"/>
  <c r="AN409" i="11" s="1"/>
  <c r="AM409" i="11" s="1"/>
  <c r="AL409" i="11" s="1"/>
  <c r="AT409" i="11"/>
  <c r="AS409" i="11" s="1"/>
  <c r="AT345" i="11"/>
  <c r="AS345" i="11"/>
  <c r="AR345" i="11"/>
  <c r="AQ345" i="11" s="1"/>
  <c r="AP345" i="11" s="1"/>
  <c r="AO345" i="11" s="1"/>
  <c r="AN345" i="11" s="1"/>
  <c r="AM345" i="11" s="1"/>
  <c r="AL345" i="11" s="1"/>
  <c r="AT494" i="11"/>
  <c r="AS494" i="11"/>
  <c r="AR494" i="11" s="1"/>
  <c r="AQ494" i="11" s="1"/>
  <c r="AP494" i="11"/>
  <c r="AO494" i="11" s="1"/>
  <c r="AN494" i="11" s="1"/>
  <c r="AM494" i="11" s="1"/>
  <c r="AL494" i="11" s="1"/>
  <c r="AT430" i="11"/>
  <c r="AS430" i="11" s="1"/>
  <c r="AR430" i="11" s="1"/>
  <c r="AQ430" i="11"/>
  <c r="AP430" i="11" s="1"/>
  <c r="AO430" i="11" s="1"/>
  <c r="AN430" i="11"/>
  <c r="AM430" i="11" s="1"/>
  <c r="AL430" i="11" s="1"/>
  <c r="AT365" i="11"/>
  <c r="AS365" i="11"/>
  <c r="AR365" i="11" s="1"/>
  <c r="AQ365" i="11"/>
  <c r="AP365" i="11" s="1"/>
  <c r="AO365" i="11" s="1"/>
  <c r="AN365" i="11" s="1"/>
  <c r="AM365" i="11" s="1"/>
  <c r="AL365" i="11" s="1"/>
  <c r="AT424" i="11"/>
  <c r="AS424" i="11" s="1"/>
  <c r="AR424" i="11" s="1"/>
  <c r="AQ424" i="11" s="1"/>
  <c r="AP424" i="11" s="1"/>
  <c r="AO424" i="11"/>
  <c r="AN424" i="11" s="1"/>
  <c r="AM424" i="11" s="1"/>
  <c r="AL424" i="11"/>
  <c r="AI424" i="11" s="1"/>
  <c r="AH424" i="11" s="1"/>
  <c r="AQ360" i="11"/>
  <c r="AP360" i="11" s="1"/>
  <c r="AO360" i="11" s="1"/>
  <c r="AN360" i="11" s="1"/>
  <c r="AM360" i="11" s="1"/>
  <c r="AL360" i="11" s="1"/>
  <c r="AT360" i="11"/>
  <c r="AS360" i="11" s="1"/>
  <c r="AR360" i="11" s="1"/>
  <c r="AT329" i="11"/>
  <c r="AS329" i="11" s="1"/>
  <c r="AR329" i="11" s="1"/>
  <c r="AQ329" i="11"/>
  <c r="AP329" i="11" s="1"/>
  <c r="AO329" i="11" s="1"/>
  <c r="AN329" i="11" s="1"/>
  <c r="AM329" i="11" s="1"/>
  <c r="AL329" i="11" s="1"/>
  <c r="AT363" i="11"/>
  <c r="AS363" i="11"/>
  <c r="AR363" i="11" s="1"/>
  <c r="AQ363" i="11"/>
  <c r="AP363" i="11" s="1"/>
  <c r="AO363" i="11" s="1"/>
  <c r="AN363" i="11" s="1"/>
  <c r="AM363" i="11" s="1"/>
  <c r="AL363" i="11" s="1"/>
  <c r="AS312" i="11"/>
  <c r="AR312" i="11" s="1"/>
  <c r="AQ312" i="11" s="1"/>
  <c r="AP312" i="11" s="1"/>
  <c r="AO312" i="11" s="1"/>
  <c r="AN312" i="11" s="1"/>
  <c r="AM312" i="11" s="1"/>
  <c r="AL312" i="11" s="1"/>
  <c r="AT312" i="11"/>
  <c r="AT326" i="11"/>
  <c r="AS326" i="11"/>
  <c r="AR326" i="11" s="1"/>
  <c r="AQ326" i="11" s="1"/>
  <c r="AP326" i="11"/>
  <c r="AO326" i="11" s="1"/>
  <c r="AN326" i="11"/>
  <c r="AM326" i="11" s="1"/>
  <c r="AL326" i="11" s="1"/>
  <c r="AK326" i="11" s="1"/>
  <c r="AT262" i="11"/>
  <c r="AS262" i="11"/>
  <c r="AR262" i="11"/>
  <c r="AQ262" i="11"/>
  <c r="AP262" i="11" s="1"/>
  <c r="AO262" i="11" s="1"/>
  <c r="AN262" i="11" s="1"/>
  <c r="AM262" i="11" s="1"/>
  <c r="AL262" i="11" s="1"/>
  <c r="AI262" i="11" s="1"/>
  <c r="AT273" i="11"/>
  <c r="AS273" i="11" s="1"/>
  <c r="AR273" i="11" s="1"/>
  <c r="AQ273" i="11" s="1"/>
  <c r="AP273" i="11" s="1"/>
  <c r="AO273" i="11" s="1"/>
  <c r="AN273" i="11" s="1"/>
  <c r="AM273" i="11" s="1"/>
  <c r="AL273" i="11" s="1"/>
  <c r="AT383" i="11"/>
  <c r="AS383" i="11" s="1"/>
  <c r="AR383" i="11" s="1"/>
  <c r="AQ383" i="11" s="1"/>
  <c r="AP383" i="11" s="1"/>
  <c r="AO383" i="11" s="1"/>
  <c r="AN383" i="11" s="1"/>
  <c r="AM383" i="11" s="1"/>
  <c r="AL383" i="11" s="1"/>
  <c r="AI383" i="11" s="1"/>
  <c r="AT332" i="11"/>
  <c r="AS332" i="11"/>
  <c r="AR332" i="11" s="1"/>
  <c r="AQ332" i="11"/>
  <c r="AP332" i="11" s="1"/>
  <c r="AO332" i="11" s="1"/>
  <c r="AN332" i="11" s="1"/>
  <c r="AM332" i="11" s="1"/>
  <c r="AL332" i="11" s="1"/>
  <c r="AT268" i="11"/>
  <c r="AS268" i="11"/>
  <c r="AR268" i="11" s="1"/>
  <c r="AQ268" i="11" s="1"/>
  <c r="AP268" i="11" s="1"/>
  <c r="AO268" i="11" s="1"/>
  <c r="AN268" i="11" s="1"/>
  <c r="AM268" i="11" s="1"/>
  <c r="AL268" i="11" s="1"/>
  <c r="AK268" i="11" s="1"/>
  <c r="AT282" i="11"/>
  <c r="AS282" i="11"/>
  <c r="AR282" i="11"/>
  <c r="AQ282" i="11" s="1"/>
  <c r="AP282" i="11" s="1"/>
  <c r="AO282" i="11" s="1"/>
  <c r="AN282" i="11" s="1"/>
  <c r="AM282" i="11" s="1"/>
  <c r="AL282" i="11" s="1"/>
  <c r="AT317" i="11"/>
  <c r="AS317" i="11" s="1"/>
  <c r="AR317" i="11" s="1"/>
  <c r="AQ317" i="11" s="1"/>
  <c r="AP317" i="11" s="1"/>
  <c r="AO317" i="11" s="1"/>
  <c r="AN317" i="11" s="1"/>
  <c r="AM317" i="11" s="1"/>
  <c r="AL317" i="11" s="1"/>
  <c r="AT339" i="11"/>
  <c r="AS339" i="11" s="1"/>
  <c r="AR339" i="11" s="1"/>
  <c r="AQ339" i="11" s="1"/>
  <c r="AP339" i="11" s="1"/>
  <c r="AO339" i="11" s="1"/>
  <c r="AN339" i="11" s="1"/>
  <c r="AM339" i="11" s="1"/>
  <c r="AL339" i="11" s="1"/>
  <c r="AT275" i="11"/>
  <c r="AS275" i="11"/>
  <c r="AR275" i="11" s="1"/>
  <c r="AQ275" i="11" s="1"/>
  <c r="AP275" i="11" s="1"/>
  <c r="AO275" i="11" s="1"/>
  <c r="AN275" i="11" s="1"/>
  <c r="AM275" i="11" s="1"/>
  <c r="AL275" i="11" s="1"/>
  <c r="AT212" i="11"/>
  <c r="AS212" i="11"/>
  <c r="AR212" i="11"/>
  <c r="AQ212" i="11" s="1"/>
  <c r="AP212" i="11" s="1"/>
  <c r="AO212" i="11" s="1"/>
  <c r="AN212" i="11" s="1"/>
  <c r="AM212" i="11" s="1"/>
  <c r="AL212" i="11" s="1"/>
  <c r="AT210" i="11"/>
  <c r="AS210" i="11" s="1"/>
  <c r="AR210" i="11" s="1"/>
  <c r="AQ210" i="11" s="1"/>
  <c r="AP210" i="11" s="1"/>
  <c r="AO210" i="11" s="1"/>
  <c r="AN210" i="11" s="1"/>
  <c r="AM210" i="11" s="1"/>
  <c r="AL210" i="11" s="1"/>
  <c r="AT233" i="11"/>
  <c r="AS233" i="11" s="1"/>
  <c r="AR233" i="11" s="1"/>
  <c r="AQ233" i="11" s="1"/>
  <c r="AP233" i="11" s="1"/>
  <c r="AO233" i="11" s="1"/>
  <c r="AN233" i="11" s="1"/>
  <c r="AM233" i="11" s="1"/>
  <c r="AL233" i="11" s="1"/>
  <c r="AT173" i="11"/>
  <c r="AS173" i="11" s="1"/>
  <c r="AR173" i="11" s="1"/>
  <c r="AQ173" i="11" s="1"/>
  <c r="AP173" i="11" s="1"/>
  <c r="AO173" i="11" s="1"/>
  <c r="AN173" i="11" s="1"/>
  <c r="AM173" i="11" s="1"/>
  <c r="AL173" i="11" s="1"/>
  <c r="AT214" i="11"/>
  <c r="AS214" i="11"/>
  <c r="AR214" i="11"/>
  <c r="AQ214" i="11" s="1"/>
  <c r="AP214" i="11" s="1"/>
  <c r="AO214" i="11" s="1"/>
  <c r="AN214" i="11" s="1"/>
  <c r="AM214" i="11" s="1"/>
  <c r="AL214" i="11" s="1"/>
  <c r="AK214" i="11" s="1"/>
  <c r="AT287" i="11"/>
  <c r="AS287" i="11" s="1"/>
  <c r="AR287" i="11" s="1"/>
  <c r="AQ287" i="11" s="1"/>
  <c r="AP287" i="11" s="1"/>
  <c r="AO287" i="11" s="1"/>
  <c r="AN287" i="11" s="1"/>
  <c r="AM287" i="11" s="1"/>
  <c r="AL287" i="11" s="1"/>
  <c r="AT223" i="11"/>
  <c r="AS223" i="11" s="1"/>
  <c r="AR223" i="11" s="1"/>
  <c r="AQ223" i="11" s="1"/>
  <c r="AP223" i="11" s="1"/>
  <c r="AO223" i="11" s="1"/>
  <c r="AN223" i="11" s="1"/>
  <c r="AM223" i="11" s="1"/>
  <c r="AL223" i="11" s="1"/>
  <c r="AK223" i="11" s="1"/>
  <c r="AT164" i="11"/>
  <c r="AS164" i="11"/>
  <c r="AR164" i="11" s="1"/>
  <c r="AQ164" i="11" s="1"/>
  <c r="AP164" i="11" s="1"/>
  <c r="AO164" i="11" s="1"/>
  <c r="AN164" i="11" s="1"/>
  <c r="AM164" i="11" s="1"/>
  <c r="AL164" i="11" s="1"/>
  <c r="AT174" i="11"/>
  <c r="AS174" i="11"/>
  <c r="AR174" i="11"/>
  <c r="AQ174" i="11" s="1"/>
  <c r="AP174" i="11" s="1"/>
  <c r="AO174" i="11" s="1"/>
  <c r="AN174" i="11" s="1"/>
  <c r="AM174" i="11" s="1"/>
  <c r="AL174" i="11" s="1"/>
  <c r="AT201" i="11"/>
  <c r="AS201" i="11" s="1"/>
  <c r="AR201" i="11"/>
  <c r="AQ201" i="11"/>
  <c r="AP201" i="11" s="1"/>
  <c r="AO201" i="11" s="1"/>
  <c r="AN201" i="11" s="1"/>
  <c r="AM201" i="11" s="1"/>
  <c r="AL201" i="11" s="1"/>
  <c r="AI201" i="11" s="1"/>
  <c r="AT236" i="11"/>
  <c r="AS236" i="11" s="1"/>
  <c r="AR236" i="11" s="1"/>
  <c r="AQ236" i="11" s="1"/>
  <c r="AP236" i="11" s="1"/>
  <c r="AO236" i="11" s="1"/>
  <c r="AN236" i="11" s="1"/>
  <c r="AM236" i="11" s="1"/>
  <c r="AL236" i="11" s="1"/>
  <c r="AT140" i="11"/>
  <c r="AS140" i="11" s="1"/>
  <c r="AR140" i="11" s="1"/>
  <c r="AQ140" i="11" s="1"/>
  <c r="AP140" i="11" s="1"/>
  <c r="AO140" i="11" s="1"/>
  <c r="AN140" i="11" s="1"/>
  <c r="AM140" i="11" s="1"/>
  <c r="AL140" i="11" s="1"/>
  <c r="AT146" i="11"/>
  <c r="AS146" i="11"/>
  <c r="AR146" i="11"/>
  <c r="AQ146" i="11" s="1"/>
  <c r="AP146" i="11" s="1"/>
  <c r="AO146" i="11" s="1"/>
  <c r="AN146" i="11" s="1"/>
  <c r="AM146" i="11" s="1"/>
  <c r="AL146" i="11" s="1"/>
  <c r="BI21" i="11"/>
  <c r="BH21" i="11"/>
  <c r="BG21" i="11"/>
  <c r="BF21" i="11"/>
  <c r="BE21" i="11"/>
  <c r="BD21" i="11"/>
  <c r="BC21" i="11"/>
  <c r="BK21" i="11"/>
  <c r="BJ21" i="11"/>
  <c r="BK131" i="11"/>
  <c r="BJ131" i="11"/>
  <c r="BI131" i="11"/>
  <c r="BH131" i="11"/>
  <c r="BG131" i="11"/>
  <c r="BF131" i="11"/>
  <c r="BE131" i="11"/>
  <c r="BD131" i="11"/>
  <c r="BC131" i="11"/>
  <c r="BJ156" i="11"/>
  <c r="BI156" i="11"/>
  <c r="BH156" i="11"/>
  <c r="BG156" i="11"/>
  <c r="BF156" i="11"/>
  <c r="BE156" i="11"/>
  <c r="BD156" i="11"/>
  <c r="BC156" i="11"/>
  <c r="BK156" i="11"/>
  <c r="U420" i="11"/>
  <c r="AF420" i="11"/>
  <c r="U390" i="11"/>
  <c r="AF390" i="11"/>
  <c r="U398" i="11"/>
  <c r="AF398" i="11"/>
  <c r="V137" i="1"/>
  <c r="U377" i="11"/>
  <c r="AF377" i="11"/>
  <c r="U295" i="11"/>
  <c r="AF295" i="11"/>
  <c r="BJ42" i="11"/>
  <c r="BI42" i="11"/>
  <c r="BH42" i="11"/>
  <c r="BG42" i="11"/>
  <c r="BF42" i="11"/>
  <c r="BK42" i="11"/>
  <c r="BE42" i="11"/>
  <c r="BD42" i="11"/>
  <c r="BC42" i="11"/>
  <c r="BG70" i="11"/>
  <c r="BF70" i="11"/>
  <c r="BE70" i="11"/>
  <c r="BD70" i="11"/>
  <c r="BC70" i="11"/>
  <c r="BK70" i="11"/>
  <c r="BJ70" i="11"/>
  <c r="BI70" i="11"/>
  <c r="BH70" i="11"/>
  <c r="AT53" i="11"/>
  <c r="AS53" i="11"/>
  <c r="AR53" i="11" s="1"/>
  <c r="AQ53" i="11" s="1"/>
  <c r="AP53" i="11" s="1"/>
  <c r="AO53" i="11" s="1"/>
  <c r="AN53" i="11" s="1"/>
  <c r="AM53" i="11" s="1"/>
  <c r="AL53" i="11" s="1"/>
  <c r="BK17" i="11"/>
  <c r="BJ17" i="11"/>
  <c r="BI17" i="11"/>
  <c r="BH17" i="11"/>
  <c r="BG17" i="11"/>
  <c r="BF17" i="11"/>
  <c r="BE17" i="11"/>
  <c r="BD17" i="11"/>
  <c r="BC17" i="11"/>
  <c r="BK108" i="11"/>
  <c r="BJ108" i="11"/>
  <c r="BI108" i="11"/>
  <c r="BH108" i="11"/>
  <c r="BG108" i="11"/>
  <c r="BF108" i="11"/>
  <c r="BE108" i="11"/>
  <c r="BD108" i="11"/>
  <c r="BC108" i="11"/>
  <c r="BK169" i="11"/>
  <c r="BJ169" i="11"/>
  <c r="BI169" i="11"/>
  <c r="BH169" i="11"/>
  <c r="BG169" i="11"/>
  <c r="BF169" i="11"/>
  <c r="BE169" i="11"/>
  <c r="BD169" i="11"/>
  <c r="BC169" i="11"/>
  <c r="AT75" i="11"/>
  <c r="AS75" i="11"/>
  <c r="AR75" i="11" s="1"/>
  <c r="AQ75" i="11"/>
  <c r="AP75" i="11" s="1"/>
  <c r="AO75" i="11" s="1"/>
  <c r="AN75" i="11" s="1"/>
  <c r="AM75" i="11" s="1"/>
  <c r="AL75" i="11" s="1"/>
  <c r="BJ50" i="11"/>
  <c r="BF50" i="11"/>
  <c r="BE50" i="11"/>
  <c r="BD50" i="11"/>
  <c r="BC50" i="11"/>
  <c r="BK50" i="11"/>
  <c r="BI50" i="11"/>
  <c r="BH50" i="11"/>
  <c r="BG50" i="11"/>
  <c r="BK117" i="11"/>
  <c r="BJ117" i="11"/>
  <c r="BI117" i="11"/>
  <c r="BH117" i="11"/>
  <c r="BG117" i="11"/>
  <c r="BE117" i="11"/>
  <c r="BD117" i="11"/>
  <c r="BC117" i="11"/>
  <c r="BF117" i="11"/>
  <c r="AT65" i="11"/>
  <c r="AS65" i="11" s="1"/>
  <c r="AR65" i="11" s="1"/>
  <c r="AQ65" i="11" s="1"/>
  <c r="AP65" i="11" s="1"/>
  <c r="AO65" i="11" s="1"/>
  <c r="AN65" i="11" s="1"/>
  <c r="AM65" i="11" s="1"/>
  <c r="AL65" i="11" s="1"/>
  <c r="BF177" i="11"/>
  <c r="BE177" i="11"/>
  <c r="BD177" i="11"/>
  <c r="BC177" i="11"/>
  <c r="BK177" i="11"/>
  <c r="BJ177" i="11"/>
  <c r="BI177" i="11"/>
  <c r="BH177" i="11"/>
  <c r="BG177" i="11"/>
  <c r="BJ84" i="11"/>
  <c r="BI84" i="11"/>
  <c r="BK84" i="11"/>
  <c r="BH84" i="11"/>
  <c r="BG84" i="11"/>
  <c r="BF84" i="11"/>
  <c r="BE84" i="11"/>
  <c r="BD84" i="11"/>
  <c r="BC84" i="11"/>
  <c r="AT517" i="11"/>
  <c r="AS517" i="11"/>
  <c r="AR517" i="11" s="1"/>
  <c r="AQ517" i="11"/>
  <c r="AP517" i="11" s="1"/>
  <c r="AO517" i="11" s="1"/>
  <c r="AN517" i="11" s="1"/>
  <c r="AM517" i="11" s="1"/>
  <c r="AL517" i="11" s="1"/>
  <c r="BG4" i="11"/>
  <c r="BF4" i="11"/>
  <c r="BE4" i="11"/>
  <c r="BD4" i="11"/>
  <c r="BC4" i="11"/>
  <c r="BK4" i="11"/>
  <c r="BJ4" i="11"/>
  <c r="BI4" i="11"/>
  <c r="BH4" i="11"/>
  <c r="AT118" i="11"/>
  <c r="AS118" i="11"/>
  <c r="AR118" i="11"/>
  <c r="AQ118" i="11" s="1"/>
  <c r="AP118" i="11" s="1"/>
  <c r="AO118" i="11" s="1"/>
  <c r="AN118" i="11" s="1"/>
  <c r="AM118" i="11" s="1"/>
  <c r="AL118" i="11" s="1"/>
  <c r="AT138" i="11"/>
  <c r="AS138" i="11" s="1"/>
  <c r="AR138" i="11" s="1"/>
  <c r="AQ138" i="11" s="1"/>
  <c r="AP138" i="11" s="1"/>
  <c r="AO138" i="11" s="1"/>
  <c r="AN138" i="11" s="1"/>
  <c r="AM138" i="11" s="1"/>
  <c r="AL138" i="11" s="1"/>
  <c r="AT24" i="11"/>
  <c r="AS24" i="11"/>
  <c r="AR24" i="11" s="1"/>
  <c r="AQ24" i="11" s="1"/>
  <c r="AP24" i="11" s="1"/>
  <c r="AO24" i="11" s="1"/>
  <c r="AN24" i="11" s="1"/>
  <c r="AM24" i="11" s="1"/>
  <c r="AL24" i="11" s="1"/>
  <c r="AK24" i="11" s="1"/>
  <c r="AT36" i="11"/>
  <c r="AS36" i="11" s="1"/>
  <c r="AR36" i="11"/>
  <c r="AQ36" i="11" s="1"/>
  <c r="AP36" i="11" s="1"/>
  <c r="AO36" i="11" s="1"/>
  <c r="AN36" i="11" s="1"/>
  <c r="AM36" i="11" s="1"/>
  <c r="AL36" i="11" s="1"/>
  <c r="AT85" i="11"/>
  <c r="AS85" i="11"/>
  <c r="AR85" i="11"/>
  <c r="AQ85" i="11" s="1"/>
  <c r="AP85" i="11" s="1"/>
  <c r="AO85" i="11" s="1"/>
  <c r="AN85" i="11" s="1"/>
  <c r="AM85" i="11" s="1"/>
  <c r="AL85" i="11" s="1"/>
  <c r="AT82" i="11"/>
  <c r="AS82" i="11" s="1"/>
  <c r="AR82" i="11" s="1"/>
  <c r="AQ82" i="11" s="1"/>
  <c r="AP82" i="11" s="1"/>
  <c r="AO82" i="11" s="1"/>
  <c r="AN82" i="11" s="1"/>
  <c r="AM82" i="11" s="1"/>
  <c r="AL82" i="11" s="1"/>
  <c r="AT34" i="11"/>
  <c r="AQ34" i="11"/>
  <c r="AP34" i="11" s="1"/>
  <c r="AO34" i="11" s="1"/>
  <c r="AN34" i="11" s="1"/>
  <c r="AM34" i="11" s="1"/>
  <c r="AL34" i="11" s="1"/>
  <c r="AI34" i="11" s="1"/>
  <c r="AS34" i="11"/>
  <c r="AR34" i="11" s="1"/>
  <c r="AS495" i="11"/>
  <c r="AR495" i="11" s="1"/>
  <c r="AQ495" i="11" s="1"/>
  <c r="AP495" i="11" s="1"/>
  <c r="AO495" i="11" s="1"/>
  <c r="AN495" i="11" s="1"/>
  <c r="AM495" i="11" s="1"/>
  <c r="AL495" i="11" s="1"/>
  <c r="AK495" i="11" s="1"/>
  <c r="AT495" i="11"/>
  <c r="AT435" i="11"/>
  <c r="AS435" i="11" s="1"/>
  <c r="AR435" i="11" s="1"/>
  <c r="AQ435" i="11" s="1"/>
  <c r="AP435" i="11" s="1"/>
  <c r="AO435" i="11" s="1"/>
  <c r="AN435" i="11" s="1"/>
  <c r="AM435" i="11" s="1"/>
  <c r="AL435" i="11" s="1"/>
  <c r="AS448" i="11"/>
  <c r="AR448" i="11" s="1"/>
  <c r="AT448" i="11"/>
  <c r="AQ448" i="11"/>
  <c r="AP448" i="11"/>
  <c r="AO448" i="11" s="1"/>
  <c r="AN448" i="11" s="1"/>
  <c r="AM448" i="11" s="1"/>
  <c r="AL448" i="11" s="1"/>
  <c r="AT88" i="11"/>
  <c r="AS88" i="11"/>
  <c r="AR88" i="11"/>
  <c r="AQ88" i="11" s="1"/>
  <c r="AP88" i="11" s="1"/>
  <c r="AO88" i="11" s="1"/>
  <c r="AN88" i="11" s="1"/>
  <c r="AM88" i="11" s="1"/>
  <c r="AL88" i="11" s="1"/>
  <c r="AT491" i="11"/>
  <c r="AS491" i="11" s="1"/>
  <c r="AR491" i="11" s="1"/>
  <c r="AQ491" i="11" s="1"/>
  <c r="AP491" i="11" s="1"/>
  <c r="AO491" i="11" s="1"/>
  <c r="AN491" i="11" s="1"/>
  <c r="AM491" i="11" s="1"/>
  <c r="AL491" i="11" s="1"/>
  <c r="AI491" i="11" s="1"/>
  <c r="AT489" i="11"/>
  <c r="AS489" i="11" s="1"/>
  <c r="AR489" i="11" s="1"/>
  <c r="AQ489" i="11" s="1"/>
  <c r="AP489" i="11" s="1"/>
  <c r="AO489" i="11" s="1"/>
  <c r="AN489" i="11" s="1"/>
  <c r="AM489" i="11" s="1"/>
  <c r="AL489" i="11" s="1"/>
  <c r="AT27" i="11"/>
  <c r="AS27" i="11" s="1"/>
  <c r="AR27" i="11" s="1"/>
  <c r="AQ27" i="11" s="1"/>
  <c r="AP27" i="11" s="1"/>
  <c r="AO27" i="11" s="1"/>
  <c r="AN27" i="11" s="1"/>
  <c r="AM27" i="11" s="1"/>
  <c r="AL27" i="11" s="1"/>
  <c r="AT445" i="11"/>
  <c r="AS445" i="11" s="1"/>
  <c r="AR445" i="11" s="1"/>
  <c r="AQ445" i="11" s="1"/>
  <c r="AP445" i="11" s="1"/>
  <c r="AO445" i="11" s="1"/>
  <c r="AN445" i="11" s="1"/>
  <c r="AM445" i="11" s="1"/>
  <c r="AL445" i="11" s="1"/>
  <c r="AT458" i="11"/>
  <c r="AS458" i="11" s="1"/>
  <c r="AR458" i="11" s="1"/>
  <c r="AQ458" i="11" s="1"/>
  <c r="AP458" i="11" s="1"/>
  <c r="AO458" i="11" s="1"/>
  <c r="AN458" i="11" s="1"/>
  <c r="AM458" i="11" s="1"/>
  <c r="AL458" i="11" s="1"/>
  <c r="AJ458" i="11" s="1"/>
  <c r="AT401" i="11"/>
  <c r="AS401" i="11"/>
  <c r="AR401" i="11" s="1"/>
  <c r="AQ401" i="11" s="1"/>
  <c r="AP401" i="11" s="1"/>
  <c r="AO401" i="11" s="1"/>
  <c r="AN401" i="11" s="1"/>
  <c r="AM401" i="11" s="1"/>
  <c r="AL401" i="11" s="1"/>
  <c r="AT440" i="11"/>
  <c r="AS440" i="11" s="1"/>
  <c r="AR440" i="11"/>
  <c r="AQ440" i="11"/>
  <c r="AP440" i="11" s="1"/>
  <c r="AO440" i="11" s="1"/>
  <c r="AN440" i="11" s="1"/>
  <c r="AM440" i="11" s="1"/>
  <c r="AL440" i="11" s="1"/>
  <c r="AT372" i="11"/>
  <c r="AS372" i="11"/>
  <c r="AR372" i="11"/>
  <c r="AQ372" i="11"/>
  <c r="AP372" i="11" s="1"/>
  <c r="AO372" i="11" s="1"/>
  <c r="AN372" i="11" s="1"/>
  <c r="AM372" i="11" s="1"/>
  <c r="AL372" i="11" s="1"/>
  <c r="AT378" i="11"/>
  <c r="AS378" i="11" s="1"/>
  <c r="AR378" i="11" s="1"/>
  <c r="AQ378" i="11" s="1"/>
  <c r="AP378" i="11" s="1"/>
  <c r="AO378" i="11" s="1"/>
  <c r="AN378" i="11" s="1"/>
  <c r="AM378" i="11" s="1"/>
  <c r="AL378" i="11" s="1"/>
  <c r="AJ378" i="11" s="1"/>
  <c r="AT486" i="11"/>
  <c r="AS486" i="11"/>
  <c r="AR486" i="11" s="1"/>
  <c r="AQ486" i="11" s="1"/>
  <c r="AP486" i="11" s="1"/>
  <c r="AO486" i="11" s="1"/>
  <c r="AN486" i="11" s="1"/>
  <c r="AM486" i="11" s="1"/>
  <c r="AL486" i="11" s="1"/>
  <c r="AT421" i="11"/>
  <c r="AS421" i="11" s="1"/>
  <c r="AR421" i="11"/>
  <c r="AQ421" i="11"/>
  <c r="AP421" i="11" s="1"/>
  <c r="AO421" i="11" s="1"/>
  <c r="AN421" i="11" s="1"/>
  <c r="AM421" i="11" s="1"/>
  <c r="AL421" i="11" s="1"/>
  <c r="AT357" i="11"/>
  <c r="AS357" i="11" s="1"/>
  <c r="AR357" i="11" s="1"/>
  <c r="AQ357" i="11" s="1"/>
  <c r="AP357" i="11" s="1"/>
  <c r="AO357" i="11" s="1"/>
  <c r="AN357" i="11" s="1"/>
  <c r="AM357" i="11" s="1"/>
  <c r="AL357" i="11" s="1"/>
  <c r="AK357" i="11" s="1"/>
  <c r="AT416" i="11"/>
  <c r="AS416" i="11" s="1"/>
  <c r="AR416" i="11" s="1"/>
  <c r="AQ416" i="11" s="1"/>
  <c r="AP416" i="11" s="1"/>
  <c r="AO416" i="11" s="1"/>
  <c r="AN416" i="11" s="1"/>
  <c r="AM416" i="11" s="1"/>
  <c r="AL416" i="11" s="1"/>
  <c r="AT398" i="11"/>
  <c r="AS398" i="11" s="1"/>
  <c r="AR398" i="11" s="1"/>
  <c r="AQ398" i="11" s="1"/>
  <c r="AP398" i="11" s="1"/>
  <c r="AO398" i="11" s="1"/>
  <c r="AN398" i="11" s="1"/>
  <c r="AM398" i="11" s="1"/>
  <c r="AL398" i="11" s="1"/>
  <c r="AT419" i="11"/>
  <c r="AS419" i="11" s="1"/>
  <c r="AR419" i="11"/>
  <c r="AQ419" i="11" s="1"/>
  <c r="AP419" i="11" s="1"/>
  <c r="AO419" i="11" s="1"/>
  <c r="AN419" i="11" s="1"/>
  <c r="AM419" i="11" s="1"/>
  <c r="AL419" i="11" s="1"/>
  <c r="AI419" i="11" s="1"/>
  <c r="AT355" i="11"/>
  <c r="AS355" i="11"/>
  <c r="AR355" i="11"/>
  <c r="AQ355" i="11" s="1"/>
  <c r="AP355" i="11" s="1"/>
  <c r="AO355" i="11" s="1"/>
  <c r="AN355" i="11" s="1"/>
  <c r="AM355" i="11" s="1"/>
  <c r="AL355" i="11" s="1"/>
  <c r="AI355" i="11" s="1"/>
  <c r="AT304" i="11"/>
  <c r="AS304" i="11" s="1"/>
  <c r="AR304" i="11" s="1"/>
  <c r="AQ304" i="11" s="1"/>
  <c r="AP304" i="11" s="1"/>
  <c r="AO304" i="11" s="1"/>
  <c r="AN304" i="11" s="1"/>
  <c r="AM304" i="11" s="1"/>
  <c r="AL304" i="11" s="1"/>
  <c r="AI304" i="11" s="1"/>
  <c r="AT318" i="11"/>
  <c r="AS318" i="11" s="1"/>
  <c r="AR318" i="11" s="1"/>
  <c r="AQ318" i="11" s="1"/>
  <c r="AP318" i="11" s="1"/>
  <c r="AO318" i="11"/>
  <c r="AN318" i="11" s="1"/>
  <c r="AM318" i="11" s="1"/>
  <c r="AL318" i="11" s="1"/>
  <c r="AT242" i="11"/>
  <c r="AS242" i="11" s="1"/>
  <c r="AR242" i="11" s="1"/>
  <c r="AQ242" i="11" s="1"/>
  <c r="AP242" i="11" s="1"/>
  <c r="AO242" i="11" s="1"/>
  <c r="AN242" i="11" s="1"/>
  <c r="AM242" i="11" s="1"/>
  <c r="AL242" i="11" s="1"/>
  <c r="AT265" i="11"/>
  <c r="AS265" i="11"/>
  <c r="AR265" i="11"/>
  <c r="AQ265" i="11" s="1"/>
  <c r="AP265" i="11" s="1"/>
  <c r="AO265" i="11" s="1"/>
  <c r="AN265" i="11" s="1"/>
  <c r="AM265" i="11" s="1"/>
  <c r="AL265" i="11" s="1"/>
  <c r="AT375" i="11"/>
  <c r="AS375" i="11" s="1"/>
  <c r="AR375" i="11" s="1"/>
  <c r="AQ375" i="11" s="1"/>
  <c r="AP375" i="11" s="1"/>
  <c r="AO375" i="11" s="1"/>
  <c r="AN375" i="11" s="1"/>
  <c r="AM375" i="11" s="1"/>
  <c r="AL375" i="11" s="1"/>
  <c r="AT324" i="11"/>
  <c r="AS324" i="11" s="1"/>
  <c r="AR324" i="11" s="1"/>
  <c r="AQ324" i="11" s="1"/>
  <c r="AP324" i="11" s="1"/>
  <c r="AO324" i="11" s="1"/>
  <c r="AN324" i="11" s="1"/>
  <c r="AM324" i="11" s="1"/>
  <c r="AL324" i="11" s="1"/>
  <c r="AT260" i="11"/>
  <c r="AS260" i="11" s="1"/>
  <c r="AR260" i="11"/>
  <c r="AQ260" i="11" s="1"/>
  <c r="AP260" i="11" s="1"/>
  <c r="AO260" i="11" s="1"/>
  <c r="AN260" i="11" s="1"/>
  <c r="AM260" i="11"/>
  <c r="AL260" i="11" s="1"/>
  <c r="AT274" i="11"/>
  <c r="AS274" i="11"/>
  <c r="AR274" i="11"/>
  <c r="AQ274" i="11" s="1"/>
  <c r="AP274" i="11" s="1"/>
  <c r="AO274" i="11" s="1"/>
  <c r="AN274" i="11" s="1"/>
  <c r="AM274" i="11"/>
  <c r="AL274" i="11" s="1"/>
  <c r="AK274" i="11" s="1"/>
  <c r="AT309" i="11"/>
  <c r="AS309" i="11" s="1"/>
  <c r="AR309" i="11" s="1"/>
  <c r="AQ309" i="11" s="1"/>
  <c r="AP309" i="11" s="1"/>
  <c r="AO309" i="11" s="1"/>
  <c r="AN309" i="11" s="1"/>
  <c r="AM309" i="11" s="1"/>
  <c r="AL309" i="11" s="1"/>
  <c r="AQ331" i="11"/>
  <c r="AP331" i="11" s="1"/>
  <c r="AO331" i="11" s="1"/>
  <c r="AN331" i="11" s="1"/>
  <c r="AM331" i="11" s="1"/>
  <c r="AL331" i="11"/>
  <c r="AT331" i="11"/>
  <c r="AS331" i="11"/>
  <c r="AR331" i="11"/>
  <c r="AT267" i="11"/>
  <c r="AS267" i="11" s="1"/>
  <c r="AR267" i="11" s="1"/>
  <c r="AQ267" i="11" s="1"/>
  <c r="AP267" i="11" s="1"/>
  <c r="AO267" i="11" s="1"/>
  <c r="AN267" i="11" s="1"/>
  <c r="AM267" i="11" s="1"/>
  <c r="AL267" i="11" s="1"/>
  <c r="AT204" i="11"/>
  <c r="AS204" i="11"/>
  <c r="AR204" i="11" s="1"/>
  <c r="AQ204" i="11" s="1"/>
  <c r="AP204" i="11" s="1"/>
  <c r="AO204" i="11" s="1"/>
  <c r="AN204" i="11"/>
  <c r="AM204" i="11" s="1"/>
  <c r="AL204" i="11" s="1"/>
  <c r="AK204" i="11" s="1"/>
  <c r="AT202" i="11"/>
  <c r="AS202" i="11"/>
  <c r="AR202" i="11"/>
  <c r="AQ202" i="11" s="1"/>
  <c r="AP202" i="11" s="1"/>
  <c r="AO202" i="11" s="1"/>
  <c r="AN202" i="11" s="1"/>
  <c r="AM202" i="11" s="1"/>
  <c r="AL202" i="11"/>
  <c r="AR225" i="11"/>
  <c r="AQ225" i="11" s="1"/>
  <c r="AP225" i="11" s="1"/>
  <c r="AO225" i="11" s="1"/>
  <c r="AN225" i="11" s="1"/>
  <c r="AM225" i="11" s="1"/>
  <c r="AL225" i="11" s="1"/>
  <c r="AT225" i="11"/>
  <c r="AS225" i="11"/>
  <c r="AT166" i="11"/>
  <c r="AS166" i="11" s="1"/>
  <c r="AR166" i="11" s="1"/>
  <c r="AQ166" i="11" s="1"/>
  <c r="AP166" i="11" s="1"/>
  <c r="AO166" i="11" s="1"/>
  <c r="AN166" i="11"/>
  <c r="AM166" i="11" s="1"/>
  <c r="AL166" i="11" s="1"/>
  <c r="AJ166" i="11" s="1"/>
  <c r="AT343" i="11"/>
  <c r="AS343" i="11"/>
  <c r="AR343" i="11" s="1"/>
  <c r="AQ343" i="11" s="1"/>
  <c r="AP343" i="11" s="1"/>
  <c r="AO343" i="11" s="1"/>
  <c r="AN343" i="11" s="1"/>
  <c r="AM343" i="11" s="1"/>
  <c r="AL343" i="11" s="1"/>
  <c r="AT279" i="11"/>
  <c r="AS279" i="11"/>
  <c r="AR279" i="11"/>
  <c r="AQ279" i="11" s="1"/>
  <c r="AP279" i="11" s="1"/>
  <c r="AO279" i="11" s="1"/>
  <c r="AN279" i="11" s="1"/>
  <c r="AM279" i="11" s="1"/>
  <c r="AL279" i="11" s="1"/>
  <c r="AT215" i="11"/>
  <c r="AS215" i="11" s="1"/>
  <c r="AR215" i="11" s="1"/>
  <c r="AQ215" i="11" s="1"/>
  <c r="AP215" i="11" s="1"/>
  <c r="AO215" i="11" s="1"/>
  <c r="AN215" i="11" s="1"/>
  <c r="AM215" i="11" s="1"/>
  <c r="AL215" i="11" s="1"/>
  <c r="AT160" i="11"/>
  <c r="AS160" i="11" s="1"/>
  <c r="AR160" i="11" s="1"/>
  <c r="AQ160" i="11" s="1"/>
  <c r="AP160" i="11" s="1"/>
  <c r="AO160" i="11" s="1"/>
  <c r="AN160" i="11" s="1"/>
  <c r="AM160" i="11" s="1"/>
  <c r="AL160" i="11" s="1"/>
  <c r="AT162" i="11"/>
  <c r="AS162" i="11" s="1"/>
  <c r="AR162" i="11" s="1"/>
  <c r="AQ162" i="11"/>
  <c r="AP162" i="11" s="1"/>
  <c r="AO162" i="11" s="1"/>
  <c r="AN162" i="11" s="1"/>
  <c r="AM162" i="11" s="1"/>
  <c r="AL162" i="11"/>
  <c r="AS193" i="11"/>
  <c r="AR193" i="11" s="1"/>
  <c r="AQ193" i="11" s="1"/>
  <c r="AP193" i="11" s="1"/>
  <c r="AO193" i="11"/>
  <c r="AN193" i="11" s="1"/>
  <c r="AM193" i="11" s="1"/>
  <c r="AL193" i="11" s="1"/>
  <c r="AT193" i="11"/>
  <c r="AT228" i="11"/>
  <c r="AS228" i="11" s="1"/>
  <c r="AR228" i="11" s="1"/>
  <c r="AQ228" i="11" s="1"/>
  <c r="AP228" i="11" s="1"/>
  <c r="AO228" i="11" s="1"/>
  <c r="AN228" i="11" s="1"/>
  <c r="AM228" i="11" s="1"/>
  <c r="AL228" i="11" s="1"/>
  <c r="AT154" i="11"/>
  <c r="AS154" i="11" s="1"/>
  <c r="AR154" i="11"/>
  <c r="AQ154" i="11" s="1"/>
  <c r="AP154" i="11" s="1"/>
  <c r="AO154" i="11" s="1"/>
  <c r="AN154" i="11" s="1"/>
  <c r="AM154" i="11"/>
  <c r="AL154" i="11" s="1"/>
  <c r="AK154" i="11" s="1"/>
  <c r="AT165" i="11"/>
  <c r="AS165" i="11"/>
  <c r="AR165" i="11"/>
  <c r="AQ165" i="11" s="1"/>
  <c r="AP165" i="11" s="1"/>
  <c r="AO165" i="11" s="1"/>
  <c r="AN165" i="11" s="1"/>
  <c r="AM165" i="11"/>
  <c r="AL165" i="11" s="1"/>
  <c r="BK82" i="11"/>
  <c r="BJ82" i="11"/>
  <c r="BI82" i="11"/>
  <c r="BH82" i="11"/>
  <c r="BG82" i="11"/>
  <c r="BF82" i="11"/>
  <c r="BE82" i="11"/>
  <c r="BD82" i="11"/>
  <c r="BC82" i="11"/>
  <c r="BK133" i="11"/>
  <c r="BJ133" i="11"/>
  <c r="BI133" i="11"/>
  <c r="BH133" i="11"/>
  <c r="BG133" i="11"/>
  <c r="BF133" i="11"/>
  <c r="BE133" i="11"/>
  <c r="BD133" i="11"/>
  <c r="BC133" i="11"/>
  <c r="AT157" i="11"/>
  <c r="AS157" i="11" s="1"/>
  <c r="AR157" i="11"/>
  <c r="AQ157" i="11" s="1"/>
  <c r="AP157" i="11" s="1"/>
  <c r="AO157" i="11" s="1"/>
  <c r="AN157" i="11" s="1"/>
  <c r="AM157" i="11" s="1"/>
  <c r="AL157" i="11" s="1"/>
  <c r="AK517" i="11"/>
  <c r="AK118" i="11"/>
  <c r="AJ424" i="11"/>
  <c r="AK424" i="11"/>
  <c r="BB23" i="11"/>
  <c r="BA23" i="11"/>
  <c r="AZ23" i="11"/>
  <c r="AX23" i="11"/>
  <c r="AK260" i="11"/>
  <c r="AJ117" i="11"/>
  <c r="AI33" i="11"/>
  <c r="AH33" i="11"/>
  <c r="AK33" i="11"/>
  <c r="AI226" i="11"/>
  <c r="AJ226" i="11"/>
  <c r="AJ489" i="11"/>
  <c r="AK85" i="11"/>
  <c r="BB156" i="11"/>
  <c r="BA156" i="11"/>
  <c r="AZ156" i="11"/>
  <c r="AX156" i="11"/>
  <c r="BB165" i="11"/>
  <c r="BA165" i="11"/>
  <c r="AZ165" i="11"/>
  <c r="AX165" i="11"/>
  <c r="BB134" i="11"/>
  <c r="BA134" i="11"/>
  <c r="BB2" i="11"/>
  <c r="BA2" i="11"/>
  <c r="AZ2" i="11"/>
  <c r="AX2" i="11"/>
  <c r="AI231" i="11"/>
  <c r="AI281" i="11"/>
  <c r="AH281" i="11"/>
  <c r="AJ281" i="11"/>
  <c r="AI303" i="11"/>
  <c r="AJ303" i="11"/>
  <c r="AK303" i="11"/>
  <c r="AJ399" i="11"/>
  <c r="AK399" i="11"/>
  <c r="AJ105" i="11"/>
  <c r="AI105" i="11"/>
  <c r="AK105" i="11"/>
  <c r="BB152" i="11"/>
  <c r="BA152" i="11"/>
  <c r="BB103" i="11"/>
  <c r="BA103" i="11"/>
  <c r="AZ103" i="11"/>
  <c r="AX103" i="11"/>
  <c r="AH195" i="11"/>
  <c r="AJ195" i="11"/>
  <c r="AK195" i="11"/>
  <c r="AI247" i="11"/>
  <c r="AJ247" i="11"/>
  <c r="AK247" i="11"/>
  <c r="AI170" i="11"/>
  <c r="AJ170" i="11"/>
  <c r="AK170" i="11"/>
  <c r="AI352" i="11"/>
  <c r="AH352" i="11" s="1"/>
  <c r="AJ352" i="11"/>
  <c r="AK352" i="11"/>
  <c r="AI205" i="11"/>
  <c r="AH205" i="11" s="1"/>
  <c r="AJ205" i="11"/>
  <c r="AK205" i="11"/>
  <c r="AJ177" i="11"/>
  <c r="AK177" i="11"/>
  <c r="AI177" i="11"/>
  <c r="AI403" i="11"/>
  <c r="AJ403" i="11"/>
  <c r="AK403" i="11"/>
  <c r="AJ356" i="11"/>
  <c r="AI356" i="11"/>
  <c r="AH356" i="11" s="1"/>
  <c r="AK356" i="11"/>
  <c r="AI492" i="11"/>
  <c r="AH492" i="11"/>
  <c r="AJ492" i="11"/>
  <c r="AK492" i="11"/>
  <c r="AI124" i="11"/>
  <c r="AJ124" i="11"/>
  <c r="AK124" i="11"/>
  <c r="AI275" i="11"/>
  <c r="BB21" i="11"/>
  <c r="BA21" i="11"/>
  <c r="AJ91" i="11"/>
  <c r="AJ388" i="11"/>
  <c r="AI388" i="11"/>
  <c r="AH388" i="11" s="1"/>
  <c r="AK388" i="11"/>
  <c r="AK126" i="11"/>
  <c r="AH428" i="11"/>
  <c r="AJ428" i="11"/>
  <c r="AK428" i="11"/>
  <c r="BB131" i="11"/>
  <c r="BA131" i="11"/>
  <c r="AI173" i="11"/>
  <c r="AJ244" i="11"/>
  <c r="AI261" i="11"/>
  <c r="AJ261" i="11"/>
  <c r="AK261" i="11"/>
  <c r="AJ270" i="11"/>
  <c r="AK270" i="11"/>
  <c r="AI371" i="11"/>
  <c r="AJ371" i="11"/>
  <c r="AK371" i="11"/>
  <c r="AI373" i="11"/>
  <c r="AJ373" i="11"/>
  <c r="AK373" i="11"/>
  <c r="AI171" i="11"/>
  <c r="AK171" i="11"/>
  <c r="BB167" i="11"/>
  <c r="BA167" i="11"/>
  <c r="AZ167" i="11"/>
  <c r="AX167" i="11"/>
  <c r="AI199" i="11"/>
  <c r="AH199" i="11"/>
  <c r="AK199" i="11"/>
  <c r="AI224" i="11"/>
  <c r="AJ224" i="11"/>
  <c r="AI379" i="11"/>
  <c r="AJ379" i="11"/>
  <c r="AK379" i="11"/>
  <c r="AJ112" i="11"/>
  <c r="AK112" i="11"/>
  <c r="AJ107" i="11"/>
  <c r="AK107" i="11"/>
  <c r="AJ55" i="11"/>
  <c r="AI55" i="11"/>
  <c r="AH55" i="11" s="1"/>
  <c r="AK55" i="11"/>
  <c r="AJ71" i="11"/>
  <c r="AI71" i="11"/>
  <c r="AH71" i="11" s="1"/>
  <c r="AK71" i="11"/>
  <c r="AI311" i="11"/>
  <c r="AH311" i="11" s="1"/>
  <c r="AJ311" i="11"/>
  <c r="AK311" i="11"/>
  <c r="AI457" i="11"/>
  <c r="AH457" i="11" s="1"/>
  <c r="AJ457" i="11"/>
  <c r="AK457" i="11"/>
  <c r="AJ115" i="11"/>
  <c r="AI115" i="11"/>
  <c r="AK115" i="11"/>
  <c r="AJ351" i="11"/>
  <c r="AI351" i="11"/>
  <c r="AK351" i="11"/>
  <c r="BB90" i="11"/>
  <c r="BA90" i="11"/>
  <c r="AZ90" i="11"/>
  <c r="AX90" i="11"/>
  <c r="AI302" i="11"/>
  <c r="AJ302" i="11"/>
  <c r="AK302" i="11"/>
  <c r="AJ420" i="11"/>
  <c r="AI420" i="11"/>
  <c r="AH420" i="11"/>
  <c r="AK420" i="11"/>
  <c r="AI473" i="11"/>
  <c r="AJ473" i="11"/>
  <c r="AK473" i="11"/>
  <c r="BB179" i="11"/>
  <c r="BA179" i="11"/>
  <c r="AJ441" i="11"/>
  <c r="AI441" i="11"/>
  <c r="AH441" i="11" s="1"/>
  <c r="AK441" i="11"/>
  <c r="AJ329" i="11"/>
  <c r="AJ87" i="11"/>
  <c r="AK87" i="11"/>
  <c r="BB107" i="11"/>
  <c r="BA107" i="11"/>
  <c r="AZ107" i="11"/>
  <c r="AX107" i="11"/>
  <c r="BB143" i="11"/>
  <c r="BA143" i="11"/>
  <c r="BB72" i="11"/>
  <c r="BA72" i="11"/>
  <c r="AZ72" i="11"/>
  <c r="AX72" i="11"/>
  <c r="BB176" i="11"/>
  <c r="BA176" i="11"/>
  <c r="AJ439" i="11"/>
  <c r="AH439" i="11" s="1"/>
  <c r="AI439" i="11"/>
  <c r="AK439" i="11"/>
  <c r="AI98" i="11"/>
  <c r="AH98" i="11" s="1"/>
  <c r="AJ98" i="11"/>
  <c r="AK98" i="11"/>
  <c r="BB116" i="11"/>
  <c r="BA116" i="11"/>
  <c r="BB69" i="11"/>
  <c r="BA69" i="11"/>
  <c r="AZ69" i="11"/>
  <c r="AX69" i="11"/>
  <c r="AJ284" i="11"/>
  <c r="AI284" i="11"/>
  <c r="AK284" i="11"/>
  <c r="AI289" i="11"/>
  <c r="AJ289" i="11"/>
  <c r="AK289" i="11"/>
  <c r="AI132" i="11"/>
  <c r="AJ132" i="11"/>
  <c r="AK132" i="11"/>
  <c r="BB22" i="11"/>
  <c r="BA22" i="11"/>
  <c r="BB95" i="11"/>
  <c r="BA95" i="11"/>
  <c r="AZ95" i="11"/>
  <c r="AX95" i="11"/>
  <c r="BB96" i="11"/>
  <c r="BA96" i="11"/>
  <c r="AZ96" i="11"/>
  <c r="AX96" i="11"/>
  <c r="BB110" i="11"/>
  <c r="BA110" i="11"/>
  <c r="AZ110" i="11"/>
  <c r="AX110" i="11"/>
  <c r="AJ156" i="11"/>
  <c r="AK156" i="11"/>
  <c r="AI156" i="11"/>
  <c r="AH156" i="11" s="1"/>
  <c r="AI306" i="11"/>
  <c r="AJ306" i="11"/>
  <c r="AH306" i="11" s="1"/>
  <c r="AK306" i="11"/>
  <c r="AI297" i="11"/>
  <c r="AJ297" i="11"/>
  <c r="AK297" i="11"/>
  <c r="AJ366" i="11"/>
  <c r="AH366" i="11" s="1"/>
  <c r="AI366" i="11"/>
  <c r="AK366" i="11"/>
  <c r="AJ459" i="11"/>
  <c r="AH459" i="11" s="1"/>
  <c r="AI459" i="11"/>
  <c r="AK459" i="11"/>
  <c r="AI480" i="11"/>
  <c r="AH480" i="11" s="1"/>
  <c r="AJ480" i="11"/>
  <c r="AK480" i="11"/>
  <c r="BB51" i="11"/>
  <c r="BA51" i="11"/>
  <c r="AZ51" i="11"/>
  <c r="AX51" i="11"/>
  <c r="AI338" i="11"/>
  <c r="AJ338" i="11"/>
  <c r="AK338" i="11"/>
  <c r="AI485" i="11"/>
  <c r="AH485" i="11" s="1"/>
  <c r="AJ485" i="11"/>
  <c r="AK485" i="11"/>
  <c r="AJ67" i="11"/>
  <c r="AK67" i="11"/>
  <c r="AI67" i="11"/>
  <c r="BB66" i="11"/>
  <c r="BA66" i="11"/>
  <c r="AZ66" i="11"/>
  <c r="AX66" i="11"/>
  <c r="AI253" i="11"/>
  <c r="AH253" i="11"/>
  <c r="AJ253" i="11"/>
  <c r="AK253" i="11"/>
  <c r="AJ196" i="11"/>
  <c r="AI196" i="11"/>
  <c r="AH196" i="11" s="1"/>
  <c r="AK196" i="11"/>
  <c r="AJ316" i="11"/>
  <c r="AI316" i="11"/>
  <c r="AH316" i="11" s="1"/>
  <c r="AK316" i="11"/>
  <c r="AI310" i="11"/>
  <c r="AH310" i="11"/>
  <c r="AJ310" i="11"/>
  <c r="AK310" i="11"/>
  <c r="AI23" i="11"/>
  <c r="AH23" i="11"/>
  <c r="AJ23" i="11"/>
  <c r="AK23" i="11"/>
  <c r="AI416" i="11"/>
  <c r="AJ262" i="11"/>
  <c r="AK262" i="11"/>
  <c r="BB82" i="11"/>
  <c r="BA82" i="11"/>
  <c r="AZ82" i="11"/>
  <c r="AX82" i="11"/>
  <c r="AK193" i="11"/>
  <c r="AJ355" i="11"/>
  <c r="AK355" i="11"/>
  <c r="AK372" i="11"/>
  <c r="AK435" i="11"/>
  <c r="BB169" i="11"/>
  <c r="BA169" i="11"/>
  <c r="AJ326" i="11"/>
  <c r="AI326" i="11"/>
  <c r="AH326" i="11"/>
  <c r="AJ494" i="11"/>
  <c r="AJ340" i="11"/>
  <c r="AI340" i="11"/>
  <c r="AK340" i="11"/>
  <c r="AI134" i="11"/>
  <c r="AJ134" i="11"/>
  <c r="AK134" i="11"/>
  <c r="BB29" i="11"/>
  <c r="BA29" i="11"/>
  <c r="AZ29" i="11"/>
  <c r="AX29" i="11"/>
  <c r="AJ49" i="11"/>
  <c r="AI49" i="11"/>
  <c r="AK49" i="11"/>
  <c r="AI291" i="11"/>
  <c r="AJ291" i="11"/>
  <c r="AK291" i="11"/>
  <c r="AI278" i="11"/>
  <c r="AJ278" i="11"/>
  <c r="AK278" i="11"/>
  <c r="AI106" i="11"/>
  <c r="AJ106" i="11"/>
  <c r="AK106" i="11"/>
  <c r="AJ32" i="11"/>
  <c r="AI32" i="11"/>
  <c r="AK32" i="11"/>
  <c r="AJ232" i="11"/>
  <c r="AI232" i="11"/>
  <c r="AK232" i="11"/>
  <c r="AJ384" i="11"/>
  <c r="AI384" i="11"/>
  <c r="AH384" i="11" s="1"/>
  <c r="AK384" i="11"/>
  <c r="AI477" i="11"/>
  <c r="AH477" i="11" s="1"/>
  <c r="AJ477" i="11"/>
  <c r="AK477" i="11"/>
  <c r="AJ113" i="11"/>
  <c r="AI113" i="11"/>
  <c r="AK113" i="11"/>
  <c r="BB89" i="11"/>
  <c r="BA89" i="11"/>
  <c r="AZ89" i="11"/>
  <c r="AX89" i="11"/>
  <c r="AJ415" i="11"/>
  <c r="AI415" i="11"/>
  <c r="AK415" i="11"/>
  <c r="AI341" i="11"/>
  <c r="AJ341" i="11"/>
  <c r="AH341" i="11" s="1"/>
  <c r="AK341" i="11"/>
  <c r="BB118" i="11"/>
  <c r="BA118" i="11"/>
  <c r="AZ118" i="11"/>
  <c r="AX118" i="11"/>
  <c r="AI315" i="11"/>
  <c r="AJ315" i="11"/>
  <c r="AH315" i="11" s="1"/>
  <c r="AK315" i="11"/>
  <c r="AI359" i="11"/>
  <c r="AJ359" i="11"/>
  <c r="AH359" i="11" s="1"/>
  <c r="AK359" i="11"/>
  <c r="AI230" i="11"/>
  <c r="AJ230" i="11"/>
  <c r="AK230" i="11"/>
  <c r="AI36" i="11"/>
  <c r="AI209" i="11"/>
  <c r="AJ209" i="11"/>
  <c r="AK209" i="11"/>
  <c r="AI348" i="11"/>
  <c r="AJ348" i="11"/>
  <c r="AH348" i="11" s="1"/>
  <c r="AK348" i="11"/>
  <c r="AI334" i="11"/>
  <c r="AJ334" i="11"/>
  <c r="AK334" i="11"/>
  <c r="AI417" i="11"/>
  <c r="AJ417" i="11"/>
  <c r="AK417" i="11"/>
  <c r="AI461" i="11"/>
  <c r="AH461" i="11" s="1"/>
  <c r="AJ461" i="11"/>
  <c r="AK461" i="11"/>
  <c r="AI95" i="11"/>
  <c r="AH95" i="11" s="1"/>
  <c r="AJ95" i="11"/>
  <c r="AK95" i="11"/>
  <c r="AJ506" i="11"/>
  <c r="AK506" i="11"/>
  <c r="AI506" i="11"/>
  <c r="AJ176" i="11"/>
  <c r="AI176" i="11"/>
  <c r="AH176" i="11" s="1"/>
  <c r="AK176" i="11"/>
  <c r="AJ350" i="11"/>
  <c r="AI350" i="11"/>
  <c r="AK350" i="11"/>
  <c r="AJ358" i="11"/>
  <c r="AI358" i="11"/>
  <c r="AK358" i="11"/>
  <c r="AI361" i="11"/>
  <c r="AJ361" i="11"/>
  <c r="AK361" i="11"/>
  <c r="BB31" i="11"/>
  <c r="BA31" i="11"/>
  <c r="BB75" i="11"/>
  <c r="BA75" i="11"/>
  <c r="AZ75" i="11"/>
  <c r="AX75" i="11"/>
  <c r="AJ292" i="11"/>
  <c r="AI292" i="11"/>
  <c r="AH292" i="11" s="1"/>
  <c r="AA292" i="11" s="1"/>
  <c r="AK292" i="11"/>
  <c r="AI444" i="11"/>
  <c r="AH444" i="11" s="1"/>
  <c r="AJ444" i="11"/>
  <c r="AK444" i="11"/>
  <c r="AJ137" i="11"/>
  <c r="AI137" i="11"/>
  <c r="AH137" i="11" s="1"/>
  <c r="AK137" i="11"/>
  <c r="AJ180" i="11"/>
  <c r="AI180" i="11"/>
  <c r="AH180" i="11"/>
  <c r="AK180" i="11"/>
  <c r="AI305" i="11"/>
  <c r="AH305" i="11" s="1"/>
  <c r="AJ305" i="11"/>
  <c r="AK305" i="11"/>
  <c r="AI395" i="11"/>
  <c r="AH395" i="11" s="1"/>
  <c r="AA395" i="11" s="1"/>
  <c r="AE395" i="11" s="1"/>
  <c r="AJ395" i="11"/>
  <c r="AK395" i="11"/>
  <c r="AI28" i="11"/>
  <c r="AJ28" i="11"/>
  <c r="AK28" i="11"/>
  <c r="AI94" i="11"/>
  <c r="AJ94" i="11"/>
  <c r="AK94" i="11"/>
  <c r="BB105" i="11"/>
  <c r="BA105" i="11"/>
  <c r="AZ105" i="11"/>
  <c r="AX105" i="11"/>
  <c r="AJ152" i="11"/>
  <c r="AK152" i="11"/>
  <c r="AI152" i="11"/>
  <c r="AI470" i="11"/>
  <c r="AJ470" i="11"/>
  <c r="AK470" i="11"/>
  <c r="AI493" i="11"/>
  <c r="AJ493" i="11"/>
  <c r="AK493" i="11"/>
  <c r="AI102" i="11"/>
  <c r="AH102" i="11"/>
  <c r="AJ102" i="11"/>
  <c r="AK102" i="11"/>
  <c r="BB44" i="11"/>
  <c r="BA44" i="11"/>
  <c r="AZ44" i="11"/>
  <c r="AX44" i="11"/>
  <c r="AI323" i="11"/>
  <c r="AJ323" i="11"/>
  <c r="AK323" i="11"/>
  <c r="AI110" i="11"/>
  <c r="AH110" i="11" s="1"/>
  <c r="AJ110" i="11"/>
  <c r="AK110" i="11"/>
  <c r="AJ491" i="11"/>
  <c r="AH491" i="11" s="1"/>
  <c r="AA491" i="11" s="1"/>
  <c r="AK491" i="11"/>
  <c r="AI456" i="11"/>
  <c r="AJ456" i="11"/>
  <c r="AK456" i="11"/>
  <c r="AI146" i="11"/>
  <c r="AH146" i="11" s="1"/>
  <c r="AJ146" i="11"/>
  <c r="AK146" i="11"/>
  <c r="BB24" i="11"/>
  <c r="BA24" i="11"/>
  <c r="AZ24" i="11"/>
  <c r="AX24" i="11"/>
  <c r="BA3" i="11"/>
  <c r="AZ3" i="11"/>
  <c r="AX3" i="11"/>
  <c r="BB3" i="11"/>
  <c r="AI182" i="11"/>
  <c r="AK182" i="11"/>
  <c r="AJ181" i="11"/>
  <c r="AK181" i="11"/>
  <c r="AI181" i="11"/>
  <c r="AH181" i="11"/>
  <c r="AI219" i="11"/>
  <c r="AH219" i="11"/>
  <c r="AJ219" i="11"/>
  <c r="AK219" i="11"/>
  <c r="AI394" i="11"/>
  <c r="AH394" i="11"/>
  <c r="AJ394" i="11"/>
  <c r="AK394" i="11"/>
  <c r="AJ447" i="11"/>
  <c r="AI447" i="11"/>
  <c r="AH447" i="11" s="1"/>
  <c r="AK447" i="11"/>
  <c r="AJ249" i="11"/>
  <c r="AI249" i="11"/>
  <c r="AK249" i="11"/>
  <c r="AI269" i="11"/>
  <c r="AJ269" i="11"/>
  <c r="AK269" i="11"/>
  <c r="AI100" i="11"/>
  <c r="AH100" i="11" s="1"/>
  <c r="AA100" i="11" s="1"/>
  <c r="AE100" i="11" s="1"/>
  <c r="AJ100" i="11"/>
  <c r="AK100" i="11"/>
  <c r="AI103" i="11"/>
  <c r="AJ103" i="11"/>
  <c r="AK103" i="11"/>
  <c r="AI235" i="11"/>
  <c r="AJ235" i="11"/>
  <c r="AK235" i="11"/>
  <c r="AJ272" i="11"/>
  <c r="AI272" i="11"/>
  <c r="AK272" i="11"/>
  <c r="AJ404" i="11"/>
  <c r="AI404" i="11"/>
  <c r="AK404" i="11"/>
  <c r="AI490" i="11"/>
  <c r="AJ490" i="11"/>
  <c r="AK490" i="11"/>
  <c r="AI122" i="11"/>
  <c r="AJ122" i="11"/>
  <c r="AK122" i="11"/>
  <c r="BB15" i="11"/>
  <c r="BA15" i="11"/>
  <c r="AZ15" i="11"/>
  <c r="AX15" i="11"/>
  <c r="BB39" i="11"/>
  <c r="BA39" i="11"/>
  <c r="AZ39" i="11"/>
  <c r="AX39" i="11"/>
  <c r="AI370" i="11"/>
  <c r="AH370" i="11" s="1"/>
  <c r="AJ370" i="11"/>
  <c r="AK370" i="11"/>
  <c r="AJ75" i="11"/>
  <c r="AI75" i="11"/>
  <c r="AH75" i="11" s="1"/>
  <c r="AK75" i="11"/>
  <c r="AI138" i="11"/>
  <c r="AJ138" i="11"/>
  <c r="AK138" i="11"/>
  <c r="AJ383" i="11"/>
  <c r="AH383" i="11" s="1"/>
  <c r="AA383" i="11" s="1"/>
  <c r="AE383" i="11" s="1"/>
  <c r="AK383" i="11"/>
  <c r="BB52" i="11"/>
  <c r="BA52" i="11"/>
  <c r="AZ52" i="11"/>
  <c r="AX52" i="11"/>
  <c r="AI391" i="11"/>
  <c r="AJ391" i="11"/>
  <c r="AK391" i="11"/>
  <c r="AI474" i="11"/>
  <c r="AH474" i="11" s="1"/>
  <c r="AJ474" i="11"/>
  <c r="AK474" i="11"/>
  <c r="AJ155" i="11"/>
  <c r="AH155" i="11" s="1"/>
  <c r="AK155" i="11"/>
  <c r="AI155" i="11"/>
  <c r="AI333" i="11"/>
  <c r="AH333" i="11" s="1"/>
  <c r="AA333" i="11" s="1"/>
  <c r="AE333" i="11" s="1"/>
  <c r="AJ333" i="11"/>
  <c r="AK333" i="11"/>
  <c r="AI344" i="11"/>
  <c r="AH344" i="11" s="1"/>
  <c r="AJ344" i="11"/>
  <c r="AK344" i="11"/>
  <c r="AJ451" i="11"/>
  <c r="AI451" i="11"/>
  <c r="AK451" i="11"/>
  <c r="AK84" i="11"/>
  <c r="AI84" i="11"/>
  <c r="AJ84" i="11"/>
  <c r="AI147" i="11"/>
  <c r="AJ147" i="11"/>
  <c r="AK147" i="11"/>
  <c r="AI197" i="11"/>
  <c r="AH197" i="11"/>
  <c r="AJ197" i="11"/>
  <c r="AK197" i="11"/>
  <c r="AJ336" i="11"/>
  <c r="AI336" i="11"/>
  <c r="AH336" i="11" s="1"/>
  <c r="AK336" i="11"/>
  <c r="AI389" i="11"/>
  <c r="AJ389" i="11"/>
  <c r="AK389" i="11"/>
  <c r="AI422" i="11"/>
  <c r="AH422" i="11" s="1"/>
  <c r="AJ422" i="11"/>
  <c r="AK422" i="11"/>
  <c r="AI114" i="11"/>
  <c r="AH114" i="11" s="1"/>
  <c r="AJ114" i="11"/>
  <c r="AK114" i="11"/>
  <c r="AJ57" i="11"/>
  <c r="AK57" i="11"/>
  <c r="AI57" i="11"/>
  <c r="AI498" i="11"/>
  <c r="AJ498" i="11"/>
  <c r="AK498" i="11"/>
  <c r="AI119" i="11"/>
  <c r="AJ119" i="11"/>
  <c r="AK119" i="11"/>
  <c r="AI130" i="11"/>
  <c r="AH130" i="11"/>
  <c r="AJ130" i="11"/>
  <c r="AK130" i="11"/>
  <c r="AI301" i="11"/>
  <c r="AJ301" i="11"/>
  <c r="AK301" i="11"/>
  <c r="AJ26" i="11"/>
  <c r="AI26" i="11"/>
  <c r="AH26" i="11"/>
  <c r="AK26" i="11"/>
  <c r="BB48" i="11"/>
  <c r="BA48" i="11"/>
  <c r="AJ268" i="11"/>
  <c r="AI268" i="11"/>
  <c r="AH268" i="11"/>
  <c r="AI357" i="11"/>
  <c r="AJ357" i="11"/>
  <c r="AI166" i="11"/>
  <c r="AK166" i="11"/>
  <c r="AJ419" i="11"/>
  <c r="AK419" i="11"/>
  <c r="AI214" i="11"/>
  <c r="AJ214" i="11"/>
  <c r="AI290" i="11"/>
  <c r="AJ290" i="11"/>
  <c r="AK290" i="11"/>
  <c r="AJ431" i="11"/>
  <c r="AK431" i="11"/>
  <c r="BB20" i="11"/>
  <c r="BA20" i="11"/>
  <c r="AZ20" i="11"/>
  <c r="AX20" i="11"/>
  <c r="AJ97" i="11"/>
  <c r="AI97" i="11"/>
  <c r="AK97" i="11"/>
  <c r="AI298" i="11"/>
  <c r="AH298" i="11" s="1"/>
  <c r="AJ298" i="11"/>
  <c r="AK298" i="11"/>
  <c r="AJ376" i="11"/>
  <c r="AI376" i="11"/>
  <c r="AK376" i="11"/>
  <c r="AI469" i="11"/>
  <c r="AJ469" i="11"/>
  <c r="AK469" i="11"/>
  <c r="AI207" i="11"/>
  <c r="AH207" i="11" s="1"/>
  <c r="AA207" i="11" s="1"/>
  <c r="AE207" i="11" s="1"/>
  <c r="AJ207" i="11"/>
  <c r="AK207" i="11"/>
  <c r="AI277" i="11"/>
  <c r="AH277" i="11" s="1"/>
  <c r="AJ277" i="11"/>
  <c r="AK277" i="11"/>
  <c r="AI454" i="11"/>
  <c r="AJ454" i="11"/>
  <c r="AK454" i="11"/>
  <c r="AI120" i="11"/>
  <c r="AJ120" i="11"/>
  <c r="AK120" i="11"/>
  <c r="AJ467" i="11"/>
  <c r="AI467" i="11"/>
  <c r="AH467" i="11"/>
  <c r="AK467" i="11"/>
  <c r="BB33" i="11"/>
  <c r="BA33" i="11"/>
  <c r="AJ188" i="11"/>
  <c r="AI188" i="11"/>
  <c r="AH188" i="11"/>
  <c r="AK188" i="11"/>
  <c r="AJ429" i="11"/>
  <c r="AH429" i="11" s="1"/>
  <c r="AI429" i="11"/>
  <c r="AK429" i="11"/>
  <c r="AJ500" i="11"/>
  <c r="AI500" i="11"/>
  <c r="AK500" i="11"/>
  <c r="BB50" i="11"/>
  <c r="BA50" i="11"/>
  <c r="AZ50" i="11"/>
  <c r="AX50" i="11"/>
  <c r="AJ201" i="11"/>
  <c r="AK201" i="11"/>
  <c r="AI452" i="11"/>
  <c r="AJ452" i="11"/>
  <c r="AK452" i="11"/>
  <c r="AI239" i="11"/>
  <c r="AJ239" i="11"/>
  <c r="AK239" i="11"/>
  <c r="BB67" i="11"/>
  <c r="BA67" i="11"/>
  <c r="AZ67" i="11"/>
  <c r="AX67" i="11"/>
  <c r="AI426" i="11"/>
  <c r="AH426" i="11"/>
  <c r="AJ426" i="11"/>
  <c r="AK426" i="11"/>
  <c r="AI255" i="11"/>
  <c r="AJ255" i="11"/>
  <c r="AK255" i="11"/>
  <c r="AI349" i="11"/>
  <c r="AJ349" i="11"/>
  <c r="AK349" i="11"/>
  <c r="AE74" i="11"/>
  <c r="AJ161" i="11"/>
  <c r="AI161" i="11"/>
  <c r="AH161" i="11" s="1"/>
  <c r="AK161" i="11"/>
  <c r="AI321" i="11"/>
  <c r="AJ321" i="11"/>
  <c r="AK321" i="11"/>
  <c r="AJ427" i="11"/>
  <c r="AI427" i="11"/>
  <c r="AK427" i="11"/>
  <c r="AB42" i="8"/>
  <c r="BB53" i="11"/>
  <c r="BA53" i="11"/>
  <c r="AB145" i="8"/>
  <c r="AB218" i="9"/>
  <c r="AB262" i="8"/>
  <c r="AB337" i="9"/>
  <c r="AB79" i="8"/>
  <c r="AE24" i="9"/>
  <c r="AB24" i="9"/>
  <c r="AB117" i="9"/>
  <c r="AJ398" i="11"/>
  <c r="AI398" i="11"/>
  <c r="AK398" i="11"/>
  <c r="AJ495" i="11"/>
  <c r="AI495" i="11"/>
  <c r="AI223" i="11"/>
  <c r="AH223" i="11"/>
  <c r="AJ223" i="11"/>
  <c r="AI460" i="11"/>
  <c r="AJ460" i="11"/>
  <c r="AK460" i="11"/>
  <c r="AI446" i="11"/>
  <c r="AJ446" i="11"/>
  <c r="AK446" i="11"/>
  <c r="AJ172" i="11"/>
  <c r="AI172" i="11"/>
  <c r="AH172" i="11"/>
  <c r="AK172" i="11"/>
  <c r="AI285" i="11"/>
  <c r="AH285" i="11" s="1"/>
  <c r="AJ285" i="11"/>
  <c r="AK285" i="11"/>
  <c r="AI222" i="11"/>
  <c r="AJ222" i="11"/>
  <c r="AK222" i="11"/>
  <c r="BB65" i="11"/>
  <c r="BA65" i="11"/>
  <c r="AJ342" i="11"/>
  <c r="AI342" i="11"/>
  <c r="AH342" i="11"/>
  <c r="AK342" i="11"/>
  <c r="AI393" i="11"/>
  <c r="AJ393" i="11"/>
  <c r="AK393" i="11"/>
  <c r="AB68" i="8"/>
  <c r="AB253" i="9"/>
  <c r="BB114" i="11"/>
  <c r="BA114" i="11"/>
  <c r="BB42" i="11"/>
  <c r="BA42" i="11"/>
  <c r="AZ42" i="11"/>
  <c r="AX42" i="11"/>
  <c r="BB88" i="11"/>
  <c r="BA88" i="11"/>
  <c r="AI410" i="11"/>
  <c r="AJ410" i="11"/>
  <c r="AK410" i="11"/>
  <c r="AJ151" i="11"/>
  <c r="AK151" i="11"/>
  <c r="AI151" i="11"/>
  <c r="AH151" i="11" s="1"/>
  <c r="AI229" i="11"/>
  <c r="AJ229" i="11"/>
  <c r="AH229" i="11" s="1"/>
  <c r="AA229" i="11" s="1"/>
  <c r="AE229" i="11" s="1"/>
  <c r="AK229" i="11"/>
  <c r="BB173" i="11"/>
  <c r="BA173" i="11"/>
  <c r="AZ173" i="11"/>
  <c r="AX173" i="11"/>
  <c r="AJ38" i="11"/>
  <c r="AI38" i="11"/>
  <c r="AK38" i="11"/>
  <c r="BB78" i="11"/>
  <c r="BA78" i="11"/>
  <c r="AI203" i="11"/>
  <c r="AJ203" i="11"/>
  <c r="AK203" i="11"/>
  <c r="AI178" i="11"/>
  <c r="AJ178" i="11"/>
  <c r="AH178" i="11" s="1"/>
  <c r="AK178" i="11"/>
  <c r="AJ412" i="11"/>
  <c r="AI412" i="11"/>
  <c r="AK412" i="11"/>
  <c r="AJ43" i="11"/>
  <c r="AH43" i="11" s="1"/>
  <c r="AI43" i="11"/>
  <c r="AK43" i="11"/>
  <c r="AJ248" i="11"/>
  <c r="AH248" i="11" s="1"/>
  <c r="AA248" i="11" s="1"/>
  <c r="AE248" i="11" s="1"/>
  <c r="AI248" i="11"/>
  <c r="AK248" i="11"/>
  <c r="AJ308" i="11"/>
  <c r="AH308" i="11" s="1"/>
  <c r="AI308" i="11"/>
  <c r="AK308" i="11"/>
  <c r="AI313" i="11"/>
  <c r="AH313" i="11" s="1"/>
  <c r="AJ313" i="11"/>
  <c r="AK313" i="11"/>
  <c r="AI238" i="11"/>
  <c r="AJ238" i="11"/>
  <c r="AK238" i="11"/>
  <c r="AI385" i="11"/>
  <c r="AJ385" i="11"/>
  <c r="AK385" i="11"/>
  <c r="AJ135" i="11"/>
  <c r="AI135" i="11"/>
  <c r="AK135" i="11"/>
  <c r="BB113" i="11"/>
  <c r="BA113" i="11"/>
  <c r="BB34" i="11"/>
  <c r="BA34" i="11"/>
  <c r="AZ34" i="11"/>
  <c r="AX34" i="11"/>
  <c r="AI143" i="11"/>
  <c r="AH143" i="11" s="1"/>
  <c r="AJ143" i="11"/>
  <c r="AK143" i="11"/>
  <c r="AI259" i="11"/>
  <c r="AJ259" i="11"/>
  <c r="AK259" i="11"/>
  <c r="AI330" i="11"/>
  <c r="AJ330" i="11"/>
  <c r="AK330" i="11"/>
  <c r="AI450" i="11"/>
  <c r="AJ450" i="11"/>
  <c r="AK450" i="11"/>
  <c r="AJ483" i="11"/>
  <c r="AI483" i="11"/>
  <c r="AK483" i="11"/>
  <c r="AJ487" i="11"/>
  <c r="AI487" i="11"/>
  <c r="AH487" i="11"/>
  <c r="AK487" i="11"/>
  <c r="AJ101" i="11"/>
  <c r="AI101" i="11"/>
  <c r="AH101" i="11"/>
  <c r="AK101" i="11"/>
  <c r="AE74" i="8"/>
  <c r="AB90" i="9"/>
  <c r="AK304" i="11"/>
  <c r="AJ24" i="11"/>
  <c r="AI24" i="11"/>
  <c r="AI363" i="11"/>
  <c r="AJ363" i="11"/>
  <c r="AK363" i="11"/>
  <c r="AI482" i="11"/>
  <c r="AJ482" i="11"/>
  <c r="AK482" i="11"/>
  <c r="AI246" i="11"/>
  <c r="AH246" i="11" s="1"/>
  <c r="AJ246" i="11"/>
  <c r="AK246" i="11"/>
  <c r="AJ46" i="11"/>
  <c r="AI46" i="11"/>
  <c r="AH46" i="11"/>
  <c r="AK46" i="11"/>
  <c r="AJ58" i="11"/>
  <c r="AI58" i="11"/>
  <c r="AH58" i="11"/>
  <c r="AK58" i="11"/>
  <c r="AJ34" i="11"/>
  <c r="AK34" i="11"/>
  <c r="AJ80" i="11"/>
  <c r="AI80" i="11"/>
  <c r="BB140" i="11"/>
  <c r="BA140" i="11"/>
  <c r="AZ140" i="11"/>
  <c r="AX140" i="11"/>
  <c r="AJ276" i="11"/>
  <c r="AI276" i="11"/>
  <c r="AK276" i="11"/>
  <c r="AI78" i="11"/>
  <c r="AJ78" i="11"/>
  <c r="AH78" i="11" s="1"/>
  <c r="AK78" i="11"/>
  <c r="AJ56" i="11"/>
  <c r="AK56" i="11"/>
  <c r="AI56" i="11"/>
  <c r="AI221" i="11"/>
  <c r="AJ221" i="11"/>
  <c r="AK221" i="11"/>
  <c r="AI141" i="11"/>
  <c r="AJ141" i="11"/>
  <c r="AK141" i="11"/>
  <c r="AI198" i="11"/>
  <c r="AH198" i="11"/>
  <c r="AJ198" i="11"/>
  <c r="AK198" i="11"/>
  <c r="AJ407" i="11"/>
  <c r="AI407" i="11"/>
  <c r="AH407" i="11" s="1"/>
  <c r="AK407" i="11"/>
  <c r="BB137" i="11"/>
  <c r="BA137" i="11"/>
  <c r="AZ137" i="11"/>
  <c r="AX137" i="11"/>
  <c r="AI319" i="11"/>
  <c r="AH319" i="11"/>
  <c r="AJ319" i="11"/>
  <c r="AK319" i="11"/>
  <c r="AJ280" i="11"/>
  <c r="AI280" i="11"/>
  <c r="AH280" i="11" s="1"/>
  <c r="AA280" i="11" s="1"/>
  <c r="AE280" i="11" s="1"/>
  <c r="AK280" i="11"/>
  <c r="AJ374" i="11"/>
  <c r="AI374" i="11"/>
  <c r="AH374" i="11" s="1"/>
  <c r="AK374" i="11"/>
  <c r="AI397" i="11"/>
  <c r="AH397" i="11"/>
  <c r="AJ397" i="11"/>
  <c r="AK397" i="11"/>
  <c r="AI377" i="11"/>
  <c r="AH377" i="11"/>
  <c r="AJ377" i="11"/>
  <c r="AK377" i="11"/>
  <c r="AJ123" i="11"/>
  <c r="AI123" i="11"/>
  <c r="AH123" i="11"/>
  <c r="AK123" i="11"/>
  <c r="BB161" i="11"/>
  <c r="BA161" i="11"/>
  <c r="AZ161" i="11"/>
  <c r="AX161" i="11"/>
  <c r="BB138" i="11"/>
  <c r="BA138" i="11"/>
  <c r="AZ138" i="11"/>
  <c r="AX138" i="11"/>
  <c r="AJ200" i="11"/>
  <c r="AI200" i="11"/>
  <c r="AH200" i="11"/>
  <c r="AK200" i="11"/>
  <c r="AI213" i="11"/>
  <c r="AJ213" i="11"/>
  <c r="AK213" i="11"/>
  <c r="AI362" i="11"/>
  <c r="AJ362" i="11"/>
  <c r="AK362" i="11"/>
  <c r="AI442" i="11"/>
  <c r="AJ442" i="11"/>
  <c r="AK442" i="11"/>
  <c r="AJ433" i="11"/>
  <c r="AI433" i="11"/>
  <c r="AH433" i="11" s="1"/>
  <c r="AK433" i="11"/>
  <c r="BB139" i="11"/>
  <c r="BA139" i="11"/>
  <c r="AB43" i="9"/>
  <c r="AE43" i="9"/>
  <c r="AB93" i="8"/>
  <c r="AB427" i="9"/>
  <c r="AI220" i="11"/>
  <c r="AJ220" i="11"/>
  <c r="AK220" i="11"/>
  <c r="AJ208" i="11"/>
  <c r="AI208" i="11"/>
  <c r="AH208" i="11" s="1"/>
  <c r="AA208" i="11" s="1"/>
  <c r="AE208" i="11" s="1"/>
  <c r="AK208" i="11"/>
  <c r="AJ256" i="11"/>
  <c r="AI256" i="11"/>
  <c r="AK256" i="11"/>
  <c r="AJ347" i="11"/>
  <c r="AI347" i="11"/>
  <c r="AK347" i="11"/>
  <c r="AI413" i="11"/>
  <c r="AJ413" i="11"/>
  <c r="AK413" i="11"/>
  <c r="AJ437" i="11"/>
  <c r="AI437" i="11"/>
  <c r="AH437" i="11"/>
  <c r="AK437" i="11"/>
  <c r="BB57" i="11"/>
  <c r="BA57" i="11"/>
  <c r="AZ57" i="11"/>
  <c r="AX57" i="11"/>
  <c r="BB97" i="11"/>
  <c r="BA97" i="11"/>
  <c r="AZ97" i="11"/>
  <c r="AX97" i="11"/>
  <c r="BB36" i="11"/>
  <c r="BA36" i="11"/>
  <c r="AE213" i="8"/>
  <c r="AB213" i="8"/>
  <c r="AI202" i="11"/>
  <c r="AJ202" i="11"/>
  <c r="AK202" i="11"/>
  <c r="BB70" i="11"/>
  <c r="BA70" i="11"/>
  <c r="AJ332" i="11"/>
  <c r="AI332" i="11"/>
  <c r="AH332" i="11" s="1"/>
  <c r="AK332" i="11"/>
  <c r="AI218" i="11"/>
  <c r="AJ218" i="11"/>
  <c r="AK218" i="11"/>
  <c r="AJ252" i="11"/>
  <c r="AI252" i="11"/>
  <c r="AK252" i="11"/>
  <c r="AI414" i="11"/>
  <c r="AJ414" i="11"/>
  <c r="AK414" i="11"/>
  <c r="BB178" i="11"/>
  <c r="BA178" i="11"/>
  <c r="AZ178" i="11"/>
  <c r="AX178" i="11"/>
  <c r="AJ70" i="11"/>
  <c r="AI70" i="11"/>
  <c r="AK70" i="11"/>
  <c r="AI251" i="11"/>
  <c r="AJ251" i="11"/>
  <c r="AK251" i="11"/>
  <c r="BB108" i="11"/>
  <c r="BA108" i="11"/>
  <c r="AZ108" i="11"/>
  <c r="AX108" i="11"/>
  <c r="AI287" i="11"/>
  <c r="AH287" i="11" s="1"/>
  <c r="AJ287" i="11"/>
  <c r="AK287" i="11"/>
  <c r="AI345" i="11"/>
  <c r="AJ345" i="11"/>
  <c r="AK345" i="11"/>
  <c r="AI90" i="11"/>
  <c r="AJ90" i="11"/>
  <c r="AK90" i="11"/>
  <c r="AJ168" i="11"/>
  <c r="AI168" i="11"/>
  <c r="AK168" i="11"/>
  <c r="AI325" i="11"/>
  <c r="AH325" i="11"/>
  <c r="AJ325" i="11"/>
  <c r="AK325" i="11"/>
  <c r="AJ50" i="11"/>
  <c r="AK50" i="11"/>
  <c r="AI50" i="11"/>
  <c r="BB54" i="11"/>
  <c r="BA54" i="11"/>
  <c r="AZ54" i="11"/>
  <c r="AX54" i="11"/>
  <c r="AJ162" i="11"/>
  <c r="AI162" i="11"/>
  <c r="AK162" i="11"/>
  <c r="AI92" i="11"/>
  <c r="AJ92" i="11"/>
  <c r="AK92" i="11"/>
  <c r="BB26" i="11"/>
  <c r="BA26" i="11"/>
  <c r="AZ26" i="11"/>
  <c r="AX26" i="11"/>
  <c r="BB58" i="11"/>
  <c r="BA58" i="11"/>
  <c r="AJ69" i="11"/>
  <c r="AK69" i="11"/>
  <c r="AI69" i="11"/>
  <c r="AH69" i="11" s="1"/>
  <c r="AI175" i="11"/>
  <c r="AH175" i="11" s="1"/>
  <c r="AA175" i="11" s="1"/>
  <c r="AE175" i="11" s="1"/>
  <c r="AJ175" i="11"/>
  <c r="AK175" i="11"/>
  <c r="AI299" i="11"/>
  <c r="AH299" i="11" s="1"/>
  <c r="AJ299" i="11"/>
  <c r="AK299" i="11"/>
  <c r="AI108" i="11"/>
  <c r="AJ108" i="11"/>
  <c r="AK108" i="11"/>
  <c r="BB121" i="11"/>
  <c r="BA121" i="11"/>
  <c r="AZ121" i="11"/>
  <c r="AX121" i="11"/>
  <c r="AJ169" i="11"/>
  <c r="AK169" i="11"/>
  <c r="AI169" i="11"/>
  <c r="AI250" i="11"/>
  <c r="AJ250" i="11"/>
  <c r="AK250" i="11"/>
  <c r="AI462" i="11"/>
  <c r="AJ462" i="11"/>
  <c r="AK462" i="11"/>
  <c r="AI484" i="11"/>
  <c r="AJ484" i="11"/>
  <c r="AK484" i="11"/>
  <c r="BB128" i="11"/>
  <c r="BA128" i="11"/>
  <c r="AI211" i="11"/>
  <c r="AJ211" i="11"/>
  <c r="AK211" i="11"/>
  <c r="AI263" i="11"/>
  <c r="AJ263" i="11"/>
  <c r="AK263" i="11"/>
  <c r="AI186" i="11"/>
  <c r="AH186" i="11" s="1"/>
  <c r="AJ186" i="11"/>
  <c r="AK186" i="11"/>
  <c r="AJ475" i="11"/>
  <c r="AI475" i="11"/>
  <c r="AH475" i="11" s="1"/>
  <c r="AA475" i="11" s="1"/>
  <c r="AE475" i="11" s="1"/>
  <c r="AK475" i="11"/>
  <c r="AJ411" i="11"/>
  <c r="AI411" i="11"/>
  <c r="AH411" i="11" s="1"/>
  <c r="AK411" i="11"/>
  <c r="AJ364" i="11"/>
  <c r="AI364" i="11"/>
  <c r="AK364" i="11"/>
  <c r="AJ30" i="11"/>
  <c r="AI30" i="11"/>
  <c r="AK30" i="11"/>
  <c r="AI139" i="11"/>
  <c r="AJ139" i="11"/>
  <c r="AK139" i="11"/>
  <c r="AJ331" i="11"/>
  <c r="AI331" i="11"/>
  <c r="AH331" i="11"/>
  <c r="AK331" i="11"/>
  <c r="AJ65" i="11"/>
  <c r="AK65" i="11"/>
  <c r="AI65" i="11"/>
  <c r="AH65" i="11" s="1"/>
  <c r="AJ212" i="11"/>
  <c r="AH212" i="11" s="1"/>
  <c r="AA212" i="11" s="1"/>
  <c r="AI212" i="11"/>
  <c r="AK212" i="11"/>
  <c r="AI216" i="11"/>
  <c r="AJ216" i="11"/>
  <c r="AK216" i="11"/>
  <c r="AJ125" i="11"/>
  <c r="AI125" i="11"/>
  <c r="AH125" i="11"/>
  <c r="AK125" i="11"/>
  <c r="AJ148" i="11"/>
  <c r="AK148" i="11"/>
  <c r="AI148" i="11"/>
  <c r="AH148" i="11" s="1"/>
  <c r="AJ328" i="11"/>
  <c r="AI328" i="11"/>
  <c r="AK328" i="11"/>
  <c r="AI234" i="11"/>
  <c r="AJ234" i="11"/>
  <c r="AK234" i="11"/>
  <c r="BB160" i="11"/>
  <c r="BA160" i="11"/>
  <c r="AZ160" i="11"/>
  <c r="AX160" i="11"/>
  <c r="AB37" i="8"/>
  <c r="AI421" i="11"/>
  <c r="AJ421" i="11"/>
  <c r="AK421" i="11"/>
  <c r="BB177" i="11"/>
  <c r="BA177" i="11"/>
  <c r="AI242" i="11"/>
  <c r="AJ242" i="11"/>
  <c r="AK242" i="11"/>
  <c r="BB84" i="11"/>
  <c r="BA84" i="11"/>
  <c r="AZ84" i="11"/>
  <c r="AX84" i="11"/>
  <c r="BB117" i="11"/>
  <c r="BA117" i="11"/>
  <c r="AJ233" i="11"/>
  <c r="AI233" i="11"/>
  <c r="AH233" i="11" s="1"/>
  <c r="AK233" i="11"/>
  <c r="AI409" i="11"/>
  <c r="AJ409" i="11"/>
  <c r="AK409" i="11"/>
  <c r="AI453" i="11"/>
  <c r="AH453" i="11" s="1"/>
  <c r="AJ453" i="11"/>
  <c r="AK453" i="11"/>
  <c r="BB71" i="11"/>
  <c r="BA71" i="11"/>
  <c r="AZ71" i="11"/>
  <c r="AX71" i="11"/>
  <c r="AJ99" i="11"/>
  <c r="AI99" i="11"/>
  <c r="AH99" i="11"/>
  <c r="AK99" i="11"/>
  <c r="AI187" i="11"/>
  <c r="AH187" i="11" s="1"/>
  <c r="AA187" i="11" s="1"/>
  <c r="AE187" i="11" s="1"/>
  <c r="AJ187" i="11"/>
  <c r="AK187" i="11"/>
  <c r="AI436" i="11"/>
  <c r="AJ436" i="11"/>
  <c r="AK436" i="11"/>
  <c r="AI402" i="11"/>
  <c r="AJ402" i="11"/>
  <c r="AK402" i="11"/>
  <c r="BB16" i="11"/>
  <c r="BA16" i="11"/>
  <c r="AJ184" i="11"/>
  <c r="AI184" i="11"/>
  <c r="AH184" i="11"/>
  <c r="AK184" i="11"/>
  <c r="AI387" i="11"/>
  <c r="AJ387" i="11"/>
  <c r="AK387" i="11"/>
  <c r="AI369" i="11"/>
  <c r="AH369" i="11"/>
  <c r="AJ369" i="11"/>
  <c r="AK369" i="11"/>
  <c r="AI476" i="11"/>
  <c r="AH476" i="11"/>
  <c r="AJ476" i="11"/>
  <c r="AK476" i="11"/>
  <c r="AI83" i="11"/>
  <c r="AJ83" i="11"/>
  <c r="AK83" i="11"/>
  <c r="BB92" i="11"/>
  <c r="BA92" i="11"/>
  <c r="AZ92" i="11"/>
  <c r="AX92" i="11"/>
  <c r="BB106" i="11"/>
  <c r="BA106" i="11"/>
  <c r="AJ150" i="11"/>
  <c r="AI150" i="11"/>
  <c r="AH150" i="11"/>
  <c r="AK150" i="11"/>
  <c r="AJ240" i="11"/>
  <c r="AI240" i="11"/>
  <c r="AK240" i="11"/>
  <c r="AI314" i="11"/>
  <c r="AH314" i="11"/>
  <c r="AJ314" i="11"/>
  <c r="AK314" i="11"/>
  <c r="AI346" i="11"/>
  <c r="AJ346" i="11"/>
  <c r="AH346" i="11" s="1"/>
  <c r="AK346" i="11"/>
  <c r="AI354" i="11"/>
  <c r="AJ354" i="11"/>
  <c r="AK354" i="11"/>
  <c r="AI465" i="11"/>
  <c r="AJ465" i="11"/>
  <c r="AK465" i="11"/>
  <c r="BB181" i="11"/>
  <c r="BA181" i="11"/>
  <c r="BB49" i="11"/>
  <c r="BA49" i="11"/>
  <c r="AZ49" i="11"/>
  <c r="AX49" i="11"/>
  <c r="BB64" i="11"/>
  <c r="BA64" i="11"/>
  <c r="AZ64" i="11"/>
  <c r="AX64" i="11"/>
  <c r="AI293" i="11"/>
  <c r="AH293" i="11" s="1"/>
  <c r="AJ293" i="11"/>
  <c r="AK293" i="11"/>
  <c r="AI405" i="11"/>
  <c r="AJ405" i="11"/>
  <c r="AK405" i="11"/>
  <c r="AI496" i="11"/>
  <c r="AJ496" i="11"/>
  <c r="AK496" i="11"/>
  <c r="BB45" i="11"/>
  <c r="BA45" i="11"/>
  <c r="BB30" i="11"/>
  <c r="BA30" i="11"/>
  <c r="AZ30" i="11"/>
  <c r="AX30" i="11"/>
  <c r="AB318" i="9"/>
  <c r="AE275" i="9"/>
  <c r="AB134" i="8"/>
  <c r="AB427" i="8"/>
  <c r="AJ185" i="11"/>
  <c r="AK185" i="11"/>
  <c r="AI185" i="11"/>
  <c r="AH185" i="11" s="1"/>
  <c r="AI271" i="11"/>
  <c r="AH271" i="11"/>
  <c r="AJ271" i="11"/>
  <c r="AK271" i="11"/>
  <c r="AI367" i="11"/>
  <c r="AJ367" i="11"/>
  <c r="AK367" i="11"/>
  <c r="AJ390" i="11"/>
  <c r="AI390" i="11"/>
  <c r="AH390" i="11"/>
  <c r="AK390" i="11"/>
  <c r="AI478" i="11"/>
  <c r="AJ478" i="11"/>
  <c r="AK478" i="11"/>
  <c r="AJ497" i="11"/>
  <c r="AI497" i="11"/>
  <c r="AK497" i="11"/>
  <c r="AI27" i="11"/>
  <c r="AJ27" i="11"/>
  <c r="AK27" i="11"/>
  <c r="AI25" i="11"/>
  <c r="AH25" i="11" s="1"/>
  <c r="AJ25" i="11"/>
  <c r="AK25" i="11"/>
  <c r="AJ73" i="11"/>
  <c r="AK73" i="11"/>
  <c r="AI73" i="11"/>
  <c r="AI227" i="11"/>
  <c r="AJ227" i="11"/>
  <c r="AK227" i="11"/>
  <c r="AJ396" i="11"/>
  <c r="AI396" i="11"/>
  <c r="AK396" i="11"/>
  <c r="AI111" i="11"/>
  <c r="AH111" i="11" s="1"/>
  <c r="AJ111" i="11"/>
  <c r="AK111" i="11"/>
  <c r="AI294" i="11"/>
  <c r="AJ294" i="11"/>
  <c r="AK294" i="11"/>
  <c r="BB141" i="11"/>
  <c r="BA141" i="11"/>
  <c r="AZ141" i="11"/>
  <c r="AX141" i="11"/>
  <c r="AB315" i="9"/>
  <c r="AI282" i="11"/>
  <c r="AH282" i="11"/>
  <c r="AJ282" i="11"/>
  <c r="AK282" i="11"/>
  <c r="AI440" i="11"/>
  <c r="AH440" i="11"/>
  <c r="AJ440" i="11"/>
  <c r="AK440" i="11"/>
  <c r="AI82" i="11"/>
  <c r="AJ82" i="11"/>
  <c r="AH82" i="11" s="1"/>
  <c r="AK82" i="11"/>
  <c r="BB17" i="11"/>
  <c r="BA17" i="11"/>
  <c r="AZ17" i="11"/>
  <c r="AX17" i="11"/>
  <c r="AI273" i="11"/>
  <c r="AH273" i="11" s="1"/>
  <c r="AJ273" i="11"/>
  <c r="AK273" i="11"/>
  <c r="AI191" i="11"/>
  <c r="AJ191" i="11"/>
  <c r="AK191" i="11"/>
  <c r="AI254" i="11"/>
  <c r="AJ254" i="11"/>
  <c r="AK254" i="11"/>
  <c r="BB28" i="11"/>
  <c r="BA28" i="11"/>
  <c r="AI190" i="11"/>
  <c r="AJ190" i="11"/>
  <c r="AH190" i="11" s="1"/>
  <c r="AK190" i="11"/>
  <c r="AI449" i="11"/>
  <c r="AJ449" i="11"/>
  <c r="AK449" i="11"/>
  <c r="BB127" i="11"/>
  <c r="BA127" i="11"/>
  <c r="AI86" i="11"/>
  <c r="AJ86" i="11"/>
  <c r="AK86" i="11"/>
  <c r="BB27" i="11"/>
  <c r="BA27" i="11"/>
  <c r="AZ27" i="11"/>
  <c r="AX27" i="11"/>
  <c r="AI237" i="11"/>
  <c r="AJ237" i="11"/>
  <c r="AK237" i="11"/>
  <c r="AJ392" i="11"/>
  <c r="AI392" i="11"/>
  <c r="AH392" i="11" s="1"/>
  <c r="AA392" i="11" s="1"/>
  <c r="AE392" i="11" s="1"/>
  <c r="AK392" i="11"/>
  <c r="AJ471" i="11"/>
  <c r="AI471" i="11"/>
  <c r="AH471" i="11" s="1"/>
  <c r="AA471" i="11" s="1"/>
  <c r="AE471" i="11" s="1"/>
  <c r="AK471" i="11"/>
  <c r="BB46" i="11"/>
  <c r="BA46" i="11"/>
  <c r="AI327" i="11"/>
  <c r="AJ327" i="11"/>
  <c r="AK327" i="11"/>
  <c r="AI258" i="11"/>
  <c r="AJ258" i="11"/>
  <c r="AK258" i="11"/>
  <c r="AJ382" i="11"/>
  <c r="AI382" i="11"/>
  <c r="AH382" i="11" s="1"/>
  <c r="AK382" i="11"/>
  <c r="AB137" i="9"/>
  <c r="AE137" i="9"/>
  <c r="AB304" i="9"/>
  <c r="AB38" i="8"/>
  <c r="AE375" i="8"/>
  <c r="AB375" i="8"/>
  <c r="AE191" i="9"/>
  <c r="AB191" i="9"/>
  <c r="AE40" i="9"/>
  <c r="AJ217" i="11"/>
  <c r="AI217" i="11"/>
  <c r="AK217" i="11"/>
  <c r="AI501" i="11"/>
  <c r="AH501" i="11" s="1"/>
  <c r="AJ501" i="11"/>
  <c r="AK501" i="11"/>
  <c r="BB168" i="11"/>
  <c r="BA168" i="11"/>
  <c r="AZ168" i="11"/>
  <c r="AX168" i="11"/>
  <c r="AB187" i="9"/>
  <c r="AE397" i="8"/>
  <c r="AB397" i="8"/>
  <c r="BB133" i="11"/>
  <c r="BA133" i="11"/>
  <c r="AZ133" i="11"/>
  <c r="AX133" i="11"/>
  <c r="AI81" i="11"/>
  <c r="AJ81" i="11"/>
  <c r="AK81" i="11"/>
  <c r="BB183" i="11"/>
  <c r="BA183" i="11"/>
  <c r="AZ183" i="11"/>
  <c r="AX183" i="11"/>
  <c r="AI37" i="11"/>
  <c r="AH37" i="11" s="1"/>
  <c r="AJ37" i="11"/>
  <c r="AK37" i="11"/>
  <c r="BB9" i="11"/>
  <c r="BA9" i="11"/>
  <c r="AZ9" i="11"/>
  <c r="AX9" i="11"/>
  <c r="AI116" i="11"/>
  <c r="AH116" i="11" s="1"/>
  <c r="AJ116" i="11"/>
  <c r="AK116" i="11"/>
  <c r="AI322" i="11"/>
  <c r="AH322" i="11" s="1"/>
  <c r="AJ322" i="11"/>
  <c r="AK322" i="11"/>
  <c r="AJ445" i="11"/>
  <c r="AI445" i="11"/>
  <c r="AH445" i="11"/>
  <c r="AA445" i="11" s="1"/>
  <c r="AK445" i="11"/>
  <c r="AJ53" i="11"/>
  <c r="AK53" i="11"/>
  <c r="AI53" i="11"/>
  <c r="AH53" i="11" s="1"/>
  <c r="AA53" i="11" s="1"/>
  <c r="AI35" i="11"/>
  <c r="AH35" i="11" s="1"/>
  <c r="AJ35" i="11"/>
  <c r="AK35" i="11"/>
  <c r="AJ443" i="11"/>
  <c r="AI443" i="11"/>
  <c r="AH443" i="11"/>
  <c r="AK443" i="11"/>
  <c r="BB32" i="11"/>
  <c r="BA32" i="11"/>
  <c r="AZ32" i="11"/>
  <c r="AX32" i="11"/>
  <c r="AI142" i="11"/>
  <c r="AH142" i="11" s="1"/>
  <c r="AJ142" i="11"/>
  <c r="AK142" i="11"/>
  <c r="AJ241" i="11"/>
  <c r="AI241" i="11"/>
  <c r="AH241" i="11" s="1"/>
  <c r="AK241" i="11"/>
  <c r="AJ368" i="11"/>
  <c r="AI368" i="11"/>
  <c r="AH368" i="11"/>
  <c r="AK368" i="11"/>
  <c r="AI353" i="11"/>
  <c r="AH353" i="11" s="1"/>
  <c r="AJ353" i="11"/>
  <c r="AK353" i="11"/>
  <c r="AI464" i="11"/>
  <c r="AH464" i="11" s="1"/>
  <c r="AJ464" i="11"/>
  <c r="AK464" i="11"/>
  <c r="BB47" i="11"/>
  <c r="BA47" i="11"/>
  <c r="AZ47" i="11"/>
  <c r="AX47" i="11"/>
  <c r="BB76" i="11"/>
  <c r="BA76" i="11"/>
  <c r="AZ76" i="11"/>
  <c r="AX76" i="11"/>
  <c r="AJ64" i="11"/>
  <c r="AK64" i="11"/>
  <c r="AI64" i="11"/>
  <c r="AJ264" i="11"/>
  <c r="AI264" i="11"/>
  <c r="AH264" i="11"/>
  <c r="AK264" i="11"/>
  <c r="AI381" i="11"/>
  <c r="AH381" i="11" s="1"/>
  <c r="AJ381" i="11"/>
  <c r="AK381" i="11"/>
  <c r="AJ425" i="11"/>
  <c r="AI425" i="11"/>
  <c r="AH425" i="11" s="1"/>
  <c r="AK425" i="11"/>
  <c r="AJ455" i="11"/>
  <c r="AI455" i="11"/>
  <c r="AK455" i="11"/>
  <c r="BB98" i="11"/>
  <c r="BA98" i="11"/>
  <c r="AZ98" i="11"/>
  <c r="AX98" i="11"/>
  <c r="AI286" i="11"/>
  <c r="AJ286" i="11"/>
  <c r="AK286" i="11"/>
  <c r="AI337" i="11"/>
  <c r="AH337" i="11" s="1"/>
  <c r="AJ337" i="11"/>
  <c r="AK337" i="11"/>
  <c r="AJ159" i="11"/>
  <c r="AK159" i="11"/>
  <c r="AI159" i="11"/>
  <c r="AJ79" i="11"/>
  <c r="AK79" i="11"/>
  <c r="AI79" i="11"/>
  <c r="AH79" i="11" s="1"/>
  <c r="AI206" i="11"/>
  <c r="AH206" i="11" s="1"/>
  <c r="AJ206" i="11"/>
  <c r="AK206" i="11"/>
  <c r="AI243" i="11"/>
  <c r="AH243" i="11" s="1"/>
  <c r="AA243" i="11" s="1"/>
  <c r="AE243" i="11" s="1"/>
  <c r="AJ243" i="11"/>
  <c r="AK243" i="11"/>
  <c r="AI434" i="11"/>
  <c r="AJ434" i="11"/>
  <c r="AK434" i="11"/>
  <c r="BB25" i="11"/>
  <c r="BA25" i="11"/>
  <c r="AZ25" i="11"/>
  <c r="AX25" i="11"/>
  <c r="AI179" i="11"/>
  <c r="AH179" i="11"/>
  <c r="AJ179" i="11"/>
  <c r="AK179" i="11"/>
  <c r="BB146" i="11"/>
  <c r="BA146" i="11"/>
  <c r="AZ146" i="11"/>
  <c r="AX146" i="11"/>
  <c r="AJ423" i="11"/>
  <c r="AI423" i="11"/>
  <c r="AH423" i="11" s="1"/>
  <c r="AB423" i="11" s="1"/>
  <c r="AK423" i="11"/>
  <c r="AJ288" i="11"/>
  <c r="AI288" i="11"/>
  <c r="AK288" i="11"/>
  <c r="AJ400" i="11"/>
  <c r="AI400" i="11"/>
  <c r="AH400" i="11" s="1"/>
  <c r="AA400" i="11" s="1"/>
  <c r="AK400" i="11"/>
  <c r="AJ93" i="11"/>
  <c r="AI93" i="11"/>
  <c r="AH93" i="11" s="1"/>
  <c r="AA93" i="11" s="1"/>
  <c r="AK93" i="11"/>
  <c r="AI127" i="11"/>
  <c r="AJ127" i="11"/>
  <c r="AK127" i="11"/>
  <c r="BB91" i="11"/>
  <c r="BA91" i="11"/>
  <c r="AJ42" i="11"/>
  <c r="AH42" i="11" s="1"/>
  <c r="AI42" i="11"/>
  <c r="AK42" i="11"/>
  <c r="AI183" i="11"/>
  <c r="AJ183" i="11"/>
  <c r="AK183" i="11"/>
  <c r="BB172" i="11"/>
  <c r="BA172" i="11"/>
  <c r="BB155" i="11"/>
  <c r="BA155" i="11"/>
  <c r="AZ155" i="11"/>
  <c r="AX155" i="11"/>
  <c r="AJ52" i="11"/>
  <c r="AI52" i="11"/>
  <c r="AK52" i="11"/>
  <c r="AJ335" i="11"/>
  <c r="AH335" i="11" s="1"/>
  <c r="AI335" i="11"/>
  <c r="AK335" i="11"/>
  <c r="AI194" i="11"/>
  <c r="AJ194" i="11"/>
  <c r="AK194" i="11"/>
  <c r="AJ296" i="11"/>
  <c r="AH296" i="11" s="1"/>
  <c r="AI296" i="11"/>
  <c r="AK296" i="11"/>
  <c r="AI432" i="11"/>
  <c r="AJ432" i="11"/>
  <c r="AK432" i="11"/>
  <c r="AI481" i="11"/>
  <c r="AJ481" i="11"/>
  <c r="AK481" i="11"/>
  <c r="AI502" i="11"/>
  <c r="AH502" i="11" s="1"/>
  <c r="AJ502" i="11"/>
  <c r="AK502" i="11"/>
  <c r="AJ133" i="11"/>
  <c r="AI133" i="11"/>
  <c r="AH133" i="11" s="1"/>
  <c r="AA133" i="11" s="1"/>
  <c r="AK133" i="11"/>
  <c r="BB4" i="11"/>
  <c r="BA4" i="11"/>
  <c r="AI317" i="11"/>
  <c r="AJ317" i="11"/>
  <c r="AK317" i="11"/>
  <c r="AI189" i="11"/>
  <c r="AH189" i="11"/>
  <c r="AA189" i="11" s="1"/>
  <c r="AJ189" i="11"/>
  <c r="AK189" i="11"/>
  <c r="AI472" i="11"/>
  <c r="AJ472" i="11"/>
  <c r="AK472" i="11"/>
  <c r="AJ463" i="11"/>
  <c r="AH463" i="11" s="1"/>
  <c r="AA463" i="11" s="1"/>
  <c r="AE463" i="11" s="1"/>
  <c r="AI463" i="11"/>
  <c r="AK463" i="11"/>
  <c r="AI406" i="11"/>
  <c r="AH406" i="11" s="1"/>
  <c r="AJ406" i="11"/>
  <c r="AK406" i="11"/>
  <c r="AJ479" i="11"/>
  <c r="AI479" i="11"/>
  <c r="AK479" i="11"/>
  <c r="AI401" i="11"/>
  <c r="AJ401" i="11"/>
  <c r="AK401" i="11"/>
  <c r="AI448" i="11"/>
  <c r="AJ448" i="11"/>
  <c r="AK448" i="11"/>
  <c r="AJ236" i="11"/>
  <c r="AI236" i="11"/>
  <c r="AK236" i="11"/>
  <c r="AJ339" i="11"/>
  <c r="AI339" i="11"/>
  <c r="AH339" i="11" s="1"/>
  <c r="AK339" i="11"/>
  <c r="AJ312" i="11"/>
  <c r="AI312" i="11"/>
  <c r="AH312" i="11" s="1"/>
  <c r="AK312" i="11"/>
  <c r="AI96" i="11"/>
  <c r="AH96" i="11"/>
  <c r="AA96" i="11" s="1"/>
  <c r="AJ96" i="11"/>
  <c r="AK96" i="11"/>
  <c r="AJ89" i="11"/>
  <c r="AI89" i="11"/>
  <c r="AK89" i="11"/>
  <c r="AI295" i="11"/>
  <c r="AJ295" i="11"/>
  <c r="AK295" i="11"/>
  <c r="AI283" i="11"/>
  <c r="AJ283" i="11"/>
  <c r="AH283" i="11" s="1"/>
  <c r="AA283" i="11" s="1"/>
  <c r="AK283" i="11"/>
  <c r="AJ320" i="11"/>
  <c r="AI320" i="11"/>
  <c r="AH320" i="11"/>
  <c r="AK320" i="11"/>
  <c r="AI438" i="11"/>
  <c r="AH438" i="11" s="1"/>
  <c r="AJ438" i="11"/>
  <c r="AK438" i="11"/>
  <c r="AI29" i="11"/>
  <c r="AJ29" i="11"/>
  <c r="AK29" i="11"/>
  <c r="AJ131" i="11"/>
  <c r="AI131" i="11"/>
  <c r="AH131" i="11" s="1"/>
  <c r="AA131" i="11" s="1"/>
  <c r="AE131" i="11" s="1"/>
  <c r="AK131" i="11"/>
  <c r="AI210" i="11"/>
  <c r="AH210" i="11" s="1"/>
  <c r="AJ210" i="11"/>
  <c r="AK210" i="11"/>
  <c r="AJ360" i="11"/>
  <c r="AI360" i="11"/>
  <c r="AH360" i="11" s="1"/>
  <c r="AK360" i="11"/>
  <c r="AI466" i="11"/>
  <c r="AJ466" i="11"/>
  <c r="AK466" i="11"/>
  <c r="BB5" i="11"/>
  <c r="BA5" i="11"/>
  <c r="AZ5" i="11"/>
  <c r="AX5" i="11"/>
  <c r="BB73" i="11"/>
  <c r="BA73" i="11"/>
  <c r="BB182" i="11"/>
  <c r="BA182" i="11"/>
  <c r="AZ182" i="11"/>
  <c r="AX182" i="11"/>
  <c r="AJ144" i="11"/>
  <c r="AK144" i="11"/>
  <c r="AI144" i="11"/>
  <c r="AJ192" i="11"/>
  <c r="AI192" i="11"/>
  <c r="AH192" i="11" s="1"/>
  <c r="AA192" i="11" s="1"/>
  <c r="AE192" i="11" s="1"/>
  <c r="AK192" i="11"/>
  <c r="AI307" i="11"/>
  <c r="AH307" i="11" s="1"/>
  <c r="AA307" i="11" s="1"/>
  <c r="AE307" i="11" s="1"/>
  <c r="AJ307" i="11"/>
  <c r="AK307" i="11"/>
  <c r="AJ300" i="11"/>
  <c r="AI300" i="11"/>
  <c r="AH300" i="11" s="1"/>
  <c r="AK300" i="11"/>
  <c r="AI418" i="11"/>
  <c r="AH418" i="11" s="1"/>
  <c r="AA418" i="11" s="1"/>
  <c r="AE418" i="11" s="1"/>
  <c r="AJ418" i="11"/>
  <c r="AK418" i="11"/>
  <c r="AI488" i="11"/>
  <c r="AH488" i="11" s="1"/>
  <c r="AJ488" i="11"/>
  <c r="AK488" i="11"/>
  <c r="AJ121" i="11"/>
  <c r="AI121" i="11"/>
  <c r="AH121" i="11" s="1"/>
  <c r="AK121" i="11"/>
  <c r="AI167" i="11"/>
  <c r="AJ167" i="11"/>
  <c r="AK167" i="11"/>
  <c r="AJ158" i="11"/>
  <c r="AI158" i="11"/>
  <c r="AK158" i="11"/>
  <c r="AI245" i="11"/>
  <c r="AJ245" i="11"/>
  <c r="AH245" i="11" s="1"/>
  <c r="AA245" i="11" s="1"/>
  <c r="AE245" i="11" s="1"/>
  <c r="AK245" i="11"/>
  <c r="AJ22" i="11"/>
  <c r="AH22" i="11" s="1"/>
  <c r="AI22" i="11"/>
  <c r="AK22" i="11"/>
  <c r="AJ129" i="11"/>
  <c r="AI129" i="11"/>
  <c r="AK129" i="11"/>
  <c r="BB93" i="11"/>
  <c r="BA93" i="11"/>
  <c r="BB94" i="11"/>
  <c r="BA94" i="11"/>
  <c r="AZ94" i="11"/>
  <c r="AX94" i="11"/>
  <c r="AB194" i="9"/>
  <c r="AI266" i="11"/>
  <c r="AH266" i="11" s="1"/>
  <c r="AA266" i="11" s="1"/>
  <c r="AJ266" i="11"/>
  <c r="AK266" i="11"/>
  <c r="AJ408" i="11"/>
  <c r="AI408" i="11"/>
  <c r="AH408" i="11" s="1"/>
  <c r="AK408" i="11"/>
  <c r="AI136" i="11"/>
  <c r="AH136" i="11"/>
  <c r="AJ136" i="11"/>
  <c r="AK136" i="11"/>
  <c r="AJ59" i="11"/>
  <c r="AK59" i="11"/>
  <c r="AI59" i="11"/>
  <c r="AJ40" i="11"/>
  <c r="AI40" i="11"/>
  <c r="AH40" i="11"/>
  <c r="AA40" i="11" s="1"/>
  <c r="AE40" i="11" s="1"/>
  <c r="AK40" i="11"/>
  <c r="AB93" i="9"/>
  <c r="AE93" i="9"/>
  <c r="AE54" i="9"/>
  <c r="AE190" i="8"/>
  <c r="AB190" i="8"/>
  <c r="AE81" i="8"/>
  <c r="AB81" i="8"/>
  <c r="AB152" i="8"/>
  <c r="AE89" i="8"/>
  <c r="AZ122" i="11"/>
  <c r="AX122" i="11"/>
  <c r="AZ16" i="9"/>
  <c r="AX16" i="9"/>
  <c r="AH433" i="8"/>
  <c r="AA433" i="8" s="1"/>
  <c r="AH219" i="9"/>
  <c r="AA219" i="9" s="1"/>
  <c r="AE226" i="8"/>
  <c r="AB226" i="8"/>
  <c r="AH362" i="8"/>
  <c r="AA362" i="8"/>
  <c r="AH179" i="9"/>
  <c r="AA179" i="9"/>
  <c r="AB179" i="9" s="1"/>
  <c r="AH260" i="8"/>
  <c r="AA260" i="8"/>
  <c r="AH317" i="9"/>
  <c r="AA317" i="9"/>
  <c r="AZ147" i="11"/>
  <c r="AX147" i="11"/>
  <c r="AH36" i="9"/>
  <c r="AA36" i="9"/>
  <c r="AH181" i="8"/>
  <c r="AA181" i="8"/>
  <c r="AZ6" i="9"/>
  <c r="AX6" i="9"/>
  <c r="AZ16" i="8"/>
  <c r="AX16" i="8"/>
  <c r="AH95" i="9"/>
  <c r="AA95" i="9" s="1"/>
  <c r="AH330" i="9"/>
  <c r="AA330" i="9" s="1"/>
  <c r="AH293" i="9"/>
  <c r="AA293" i="9"/>
  <c r="AH161" i="8"/>
  <c r="AA161" i="8"/>
  <c r="AH403" i="8"/>
  <c r="AA403" i="8" s="1"/>
  <c r="AE251" i="9"/>
  <c r="AB251" i="9"/>
  <c r="AZ12" i="11"/>
  <c r="AX12" i="11"/>
  <c r="AZ125" i="11"/>
  <c r="AX125" i="11"/>
  <c r="AH42" i="9"/>
  <c r="AA42" i="9"/>
  <c r="AH77" i="8"/>
  <c r="AA77" i="8"/>
  <c r="AZ2" i="8"/>
  <c r="AX2" i="8"/>
  <c r="AH437" i="8"/>
  <c r="AA437" i="8"/>
  <c r="AZ150" i="11"/>
  <c r="AX150" i="11"/>
  <c r="AZ153" i="11"/>
  <c r="AX153" i="11"/>
  <c r="AZ79" i="11"/>
  <c r="AX79" i="11"/>
  <c r="AH201" i="9"/>
  <c r="AA201" i="9"/>
  <c r="AH360" i="9"/>
  <c r="AA360" i="9"/>
  <c r="AE198" i="8"/>
  <c r="AH133" i="8"/>
  <c r="AA133" i="8"/>
  <c r="AH258" i="8"/>
  <c r="AA258" i="8"/>
  <c r="AH211" i="9"/>
  <c r="AA211" i="9" s="1"/>
  <c r="AH374" i="8"/>
  <c r="AA374" i="8"/>
  <c r="AH379" i="8"/>
  <c r="AA379" i="8"/>
  <c r="AH65" i="9"/>
  <c r="AA65" i="9"/>
  <c r="AH298" i="9"/>
  <c r="AA298" i="9"/>
  <c r="AH56" i="8"/>
  <c r="AA56" i="8" s="1"/>
  <c r="AH377" i="8"/>
  <c r="AH239" i="9"/>
  <c r="AA239" i="9"/>
  <c r="AH258" i="9"/>
  <c r="AA258" i="9"/>
  <c r="AH191" i="8"/>
  <c r="AA191" i="8"/>
  <c r="AB243" i="9"/>
  <c r="AB249" i="9"/>
  <c r="AH127" i="9"/>
  <c r="AA127" i="9"/>
  <c r="AH277" i="9"/>
  <c r="AA277" i="9" s="1"/>
  <c r="AH400" i="9"/>
  <c r="AA400" i="9"/>
  <c r="AH103" i="8"/>
  <c r="AA103" i="8"/>
  <c r="AB83" i="8"/>
  <c r="AE83" i="8"/>
  <c r="AH244" i="8"/>
  <c r="AA244" i="8" s="1"/>
  <c r="AB129" i="9"/>
  <c r="AE129" i="9"/>
  <c r="AB91" i="8"/>
  <c r="AH335" i="8"/>
  <c r="AA335" i="8"/>
  <c r="AH420" i="9"/>
  <c r="AA420" i="9" s="1"/>
  <c r="AE314" i="9"/>
  <c r="AB314" i="9"/>
  <c r="AH176" i="8"/>
  <c r="AA176" i="8"/>
  <c r="AH386" i="9"/>
  <c r="AH70" i="8"/>
  <c r="AA70" i="8"/>
  <c r="AH199" i="9"/>
  <c r="AA199" i="9" s="1"/>
  <c r="AZ6" i="11"/>
  <c r="AX6" i="11"/>
  <c r="AH348" i="8"/>
  <c r="AA348" i="8" s="1"/>
  <c r="AH60" i="8"/>
  <c r="AA60" i="8" s="1"/>
  <c r="AH351" i="8"/>
  <c r="AA351" i="8"/>
  <c r="AH234" i="9"/>
  <c r="AA234" i="9" s="1"/>
  <c r="AB234" i="9" s="1"/>
  <c r="AH391" i="8"/>
  <c r="AA391" i="8"/>
  <c r="AZ61" i="11"/>
  <c r="AX61" i="11"/>
  <c r="AH173" i="8"/>
  <c r="AH418" i="8"/>
  <c r="AA418" i="8" s="1"/>
  <c r="AH61" i="8"/>
  <c r="AA61" i="8" s="1"/>
  <c r="AH21" i="9"/>
  <c r="AA21" i="9" s="1"/>
  <c r="AH375" i="9"/>
  <c r="AA375" i="9"/>
  <c r="AH84" i="9"/>
  <c r="AA84" i="9"/>
  <c r="AH205" i="8"/>
  <c r="AH396" i="8"/>
  <c r="AA396" i="8"/>
  <c r="AH72" i="9"/>
  <c r="AA72" i="9"/>
  <c r="AH155" i="8"/>
  <c r="AA155" i="8"/>
  <c r="AH268" i="9"/>
  <c r="AA268" i="9" s="1"/>
  <c r="AE292" i="9"/>
  <c r="AE371" i="8"/>
  <c r="AB371" i="8"/>
  <c r="AB130" i="9"/>
  <c r="AE109" i="8"/>
  <c r="AB109" i="8"/>
  <c r="AB364" i="8"/>
  <c r="AB322" i="9"/>
  <c r="AB183" i="9"/>
  <c r="AE225" i="8"/>
  <c r="AB225" i="8"/>
  <c r="AB150" i="8"/>
  <c r="AB117" i="8"/>
  <c r="AE287" i="8"/>
  <c r="AE193" i="9"/>
  <c r="AB193" i="9"/>
  <c r="AB134" i="9"/>
  <c r="AE166" i="8"/>
  <c r="AB174" i="9"/>
  <c r="AB306" i="9"/>
  <c r="AB269" i="8"/>
  <c r="AE269" i="8"/>
  <c r="AB202" i="9"/>
  <c r="AE202" i="9"/>
  <c r="AE295" i="8"/>
  <c r="AB295" i="8"/>
  <c r="AE169" i="8"/>
  <c r="AB169" i="8"/>
  <c r="AE241" i="8"/>
  <c r="AB208" i="9"/>
  <c r="AB436" i="8"/>
  <c r="AE436" i="8"/>
  <c r="AE310" i="8"/>
  <c r="AE300" i="8"/>
  <c r="AE62" i="8"/>
  <c r="AE25" i="9"/>
  <c r="AE354" i="8"/>
  <c r="AB354" i="8"/>
  <c r="AB366" i="9"/>
  <c r="AE228" i="8"/>
  <c r="AE122" i="8"/>
  <c r="AB122" i="8"/>
  <c r="AB356" i="9"/>
  <c r="AB349" i="9"/>
  <c r="AB176" i="9"/>
  <c r="AB288" i="9"/>
  <c r="AE147" i="8"/>
  <c r="AB147" i="8"/>
  <c r="AB67" i="8"/>
  <c r="AE29" i="9"/>
  <c r="AB294" i="9"/>
  <c r="AH344" i="9"/>
  <c r="AA344" i="9" s="1"/>
  <c r="AB390" i="8"/>
  <c r="AE262" i="9"/>
  <c r="AB262" i="9"/>
  <c r="AE175" i="9"/>
  <c r="AH210" i="9"/>
  <c r="AA210" i="9"/>
  <c r="AE158" i="8"/>
  <c r="AB158" i="8"/>
  <c r="AB320" i="9"/>
  <c r="AH230" i="8"/>
  <c r="AA230" i="8" s="1"/>
  <c r="AB230" i="8" s="1"/>
  <c r="AE128" i="8"/>
  <c r="AB128" i="8"/>
  <c r="AE180" i="9"/>
  <c r="AB445" i="9"/>
  <c r="AH35" i="8"/>
  <c r="AA35" i="8" s="1"/>
  <c r="AE199" i="8"/>
  <c r="AB110" i="9"/>
  <c r="AB46" i="8"/>
  <c r="AE46" i="8"/>
  <c r="AZ104" i="11"/>
  <c r="AX104" i="11"/>
  <c r="AH273" i="9"/>
  <c r="AA273" i="9"/>
  <c r="AZ34" i="9"/>
  <c r="AX34" i="9"/>
  <c r="AH272" i="8"/>
  <c r="AA272" i="8"/>
  <c r="AH121" i="9"/>
  <c r="AA121" i="9"/>
  <c r="AE121" i="9" s="1"/>
  <c r="AH179" i="8"/>
  <c r="AA179" i="8"/>
  <c r="AH101" i="8"/>
  <c r="AA101" i="8"/>
  <c r="AZ38" i="8"/>
  <c r="AX38" i="8"/>
  <c r="AA437" i="9"/>
  <c r="AH353" i="8"/>
  <c r="AA353" i="8"/>
  <c r="AH193" i="8"/>
  <c r="AA193" i="8"/>
  <c r="AZ80" i="11"/>
  <c r="AX80" i="11"/>
  <c r="AH62" i="9"/>
  <c r="AA62" i="9"/>
  <c r="AH289" i="9"/>
  <c r="AA289" i="9" s="1"/>
  <c r="AH397" i="9"/>
  <c r="AH285" i="8"/>
  <c r="AA285" i="8"/>
  <c r="AH285" i="9"/>
  <c r="AH214" i="9"/>
  <c r="AA214" i="9" s="1"/>
  <c r="AH390" i="9"/>
  <c r="AA390" i="9"/>
  <c r="AH31" i="8"/>
  <c r="AA31" i="8"/>
  <c r="AH147" i="9"/>
  <c r="AA147" i="9"/>
  <c r="AZ120" i="11"/>
  <c r="AX120" i="11"/>
  <c r="AZ86" i="11"/>
  <c r="AX86" i="11"/>
  <c r="AH79" i="9"/>
  <c r="AA79" i="9" s="1"/>
  <c r="AH156" i="8"/>
  <c r="AA156" i="8"/>
  <c r="AH358" i="8"/>
  <c r="AA358" i="8"/>
  <c r="AH362" i="9"/>
  <c r="AH266" i="9"/>
  <c r="AA266" i="9" s="1"/>
  <c r="AH100" i="8"/>
  <c r="AA100" i="8"/>
  <c r="AH80" i="9"/>
  <c r="AA80" i="9" s="1"/>
  <c r="AH100" i="9"/>
  <c r="AA100" i="9"/>
  <c r="AH116" i="8"/>
  <c r="AA116" i="8"/>
  <c r="AH257" i="8"/>
  <c r="AH102" i="8"/>
  <c r="AA102" i="8"/>
  <c r="AZ126" i="11"/>
  <c r="AX126" i="11"/>
  <c r="AZ19" i="11"/>
  <c r="AX19" i="11"/>
  <c r="AH68" i="9"/>
  <c r="AA68" i="9" s="1"/>
  <c r="AH222" i="9"/>
  <c r="AA222" i="9"/>
  <c r="AH53" i="8"/>
  <c r="AA53" i="8"/>
  <c r="AH232" i="9"/>
  <c r="AA232" i="9"/>
  <c r="AH201" i="8"/>
  <c r="AA201" i="8"/>
  <c r="AH369" i="8"/>
  <c r="AA369" i="8"/>
  <c r="AH95" i="8"/>
  <c r="AA95" i="8"/>
  <c r="AB95" i="8" s="1"/>
  <c r="AH157" i="8"/>
  <c r="AA157" i="8"/>
  <c r="AB157" i="8" s="1"/>
  <c r="AH138" i="9"/>
  <c r="AA138" i="9"/>
  <c r="AH366" i="8"/>
  <c r="AA366" i="8"/>
  <c r="AH133" i="9"/>
  <c r="AA133" i="9" s="1"/>
  <c r="AH192" i="8"/>
  <c r="AA192" i="8"/>
  <c r="AE192" i="8" s="1"/>
  <c r="AH195" i="9"/>
  <c r="AA195" i="9"/>
  <c r="AZ149" i="11"/>
  <c r="AX149" i="11"/>
  <c r="AH242" i="8"/>
  <c r="AA242" i="8"/>
  <c r="AH120" i="9"/>
  <c r="AA120" i="9" s="1"/>
  <c r="AB300" i="9"/>
  <c r="AH341" i="8"/>
  <c r="AH32" i="9"/>
  <c r="AA32" i="9"/>
  <c r="AH385" i="9"/>
  <c r="AA385" i="9" s="1"/>
  <c r="AZ13" i="9"/>
  <c r="AX13" i="9"/>
  <c r="AB91" i="9"/>
  <c r="AH411" i="8"/>
  <c r="AA411" i="8" s="1"/>
  <c r="AZ136" i="11"/>
  <c r="AX136" i="11"/>
  <c r="AH450" i="9"/>
  <c r="AA450" i="9" s="1"/>
  <c r="AH408" i="9"/>
  <c r="AA408" i="9"/>
  <c r="AH51" i="8"/>
  <c r="AA51" i="8" s="1"/>
  <c r="AH324" i="8"/>
  <c r="AA324" i="8" s="1"/>
  <c r="AZ87" i="11"/>
  <c r="AX87" i="11"/>
  <c r="AE411" i="9"/>
  <c r="AB411" i="9"/>
  <c r="H46" i="1"/>
  <c r="AE101" i="9"/>
  <c r="AB101" i="9"/>
  <c r="AB120" i="8"/>
  <c r="AB338" i="9"/>
  <c r="AB299" i="9"/>
  <c r="AB66" i="8"/>
  <c r="AE66" i="8"/>
  <c r="AB125" i="8"/>
  <c r="AE343" i="9"/>
  <c r="AB343" i="9"/>
  <c r="AE218" i="8"/>
  <c r="AB218" i="8"/>
  <c r="AB75" i="8"/>
  <c r="AE84" i="8"/>
  <c r="AB84" i="8"/>
  <c r="AB248" i="9"/>
  <c r="AE123" i="8"/>
  <c r="AB123" i="8"/>
  <c r="AB295" i="9"/>
  <c r="AH41" i="8"/>
  <c r="AA41" i="8" s="1"/>
  <c r="AE172" i="8"/>
  <c r="AB172" i="8"/>
  <c r="AH293" i="8"/>
  <c r="AA293" i="8" s="1"/>
  <c r="AH182" i="8"/>
  <c r="AA182" i="8" s="1"/>
  <c r="AE320" i="8"/>
  <c r="AB320" i="8"/>
  <c r="AB132" i="8"/>
  <c r="AE314" i="8"/>
  <c r="AB314" i="8"/>
  <c r="AE240" i="9"/>
  <c r="AB240" i="9"/>
  <c r="AH365" i="8"/>
  <c r="AA365" i="8"/>
  <c r="AE244" i="9"/>
  <c r="AB244" i="9"/>
  <c r="AH139" i="9"/>
  <c r="AA139" i="9"/>
  <c r="AE414" i="8"/>
  <c r="AB414" i="8"/>
  <c r="AB334" i="9"/>
  <c r="AE96" i="9"/>
  <c r="AB96" i="9"/>
  <c r="AE90" i="8"/>
  <c r="AB90" i="8"/>
  <c r="AE229" i="8"/>
  <c r="AB229" i="8"/>
  <c r="AE215" i="8"/>
  <c r="AB215" i="8"/>
  <c r="AE359" i="8"/>
  <c r="AB359" i="8"/>
  <c r="AE389" i="8"/>
  <c r="AB389" i="8"/>
  <c r="AH270" i="8"/>
  <c r="AA270" i="8"/>
  <c r="AH346" i="9"/>
  <c r="AA346" i="9"/>
  <c r="AB346" i="9" s="1"/>
  <c r="AB220" i="9"/>
  <c r="AE220" i="9"/>
  <c r="AB279" i="9"/>
  <c r="AB282" i="9"/>
  <c r="AE282" i="9"/>
  <c r="AE378" i="8"/>
  <c r="AB378" i="8"/>
  <c r="AH21" i="8"/>
  <c r="AA21" i="8"/>
  <c r="AE21" i="8" s="1"/>
  <c r="AH394" i="9"/>
  <c r="AA394" i="9"/>
  <c r="AE112" i="9"/>
  <c r="AB112" i="9"/>
  <c r="AE291" i="8"/>
  <c r="AB291" i="8"/>
  <c r="AB130" i="8"/>
  <c r="AE29" i="8"/>
  <c r="AB29" i="8"/>
  <c r="AB63" i="8"/>
  <c r="AE135" i="9"/>
  <c r="AB135" i="9"/>
  <c r="AH416" i="9"/>
  <c r="AA416" i="9"/>
  <c r="AB106" i="9"/>
  <c r="AE173" i="9"/>
  <c r="AB173" i="9"/>
  <c r="AB143" i="8"/>
  <c r="AE143" i="8"/>
  <c r="AE142" i="8"/>
  <c r="AB142" i="8"/>
  <c r="AB334" i="8"/>
  <c r="AE334" i="8"/>
  <c r="AB96" i="8"/>
  <c r="AE33" i="8"/>
  <c r="AB33" i="8"/>
  <c r="AE410" i="8"/>
  <c r="AB410" i="8"/>
  <c r="AH224" i="9"/>
  <c r="AA224" i="9"/>
  <c r="AB224" i="9" s="1"/>
  <c r="AH87" i="9"/>
  <c r="AA87" i="9"/>
  <c r="AH367" i="8"/>
  <c r="AA367" i="8"/>
  <c r="AH311" i="9"/>
  <c r="AA311" i="9"/>
  <c r="AH388" i="8"/>
  <c r="AA388" i="8"/>
  <c r="AB388" i="8" s="1"/>
  <c r="AE187" i="8"/>
  <c r="AB187" i="8"/>
  <c r="AH58" i="8"/>
  <c r="AA58" i="8"/>
  <c r="AE58" i="8" s="1"/>
  <c r="AH247" i="9"/>
  <c r="AA247" i="9"/>
  <c r="AH336" i="9"/>
  <c r="AA336" i="9"/>
  <c r="AH431" i="8"/>
  <c r="AA431" i="8"/>
  <c r="AH443" i="9"/>
  <c r="AA443" i="9"/>
  <c r="AH107" i="9"/>
  <c r="AA107" i="9"/>
  <c r="AZ7" i="8"/>
  <c r="AX7" i="8"/>
  <c r="AH347" i="8"/>
  <c r="AH271" i="9"/>
  <c r="AA271" i="9"/>
  <c r="AH97" i="8"/>
  <c r="AA97" i="8"/>
  <c r="AH74" i="9"/>
  <c r="AH113" i="8"/>
  <c r="AA113" i="8"/>
  <c r="AB368" i="9"/>
  <c r="AH59" i="8"/>
  <c r="AA59" i="8"/>
  <c r="AZ68" i="11"/>
  <c r="AX68" i="11"/>
  <c r="AH326" i="9"/>
  <c r="AA326" i="9"/>
  <c r="AH426" i="9"/>
  <c r="AA426" i="9" s="1"/>
  <c r="AB426" i="9" s="1"/>
  <c r="AE381" i="8"/>
  <c r="AB381" i="8"/>
  <c r="AZ81" i="11"/>
  <c r="AX81" i="11"/>
  <c r="AZ175" i="11"/>
  <c r="AX175" i="11"/>
  <c r="AZ40" i="11"/>
  <c r="AX40" i="11"/>
  <c r="AH46" i="9"/>
  <c r="AA46" i="9" s="1"/>
  <c r="AH353" i="9"/>
  <c r="AA353" i="9"/>
  <c r="AH168" i="8"/>
  <c r="AA168" i="8"/>
  <c r="AH118" i="9"/>
  <c r="AA118" i="9" s="1"/>
  <c r="AH395" i="8"/>
  <c r="AA395" i="8"/>
  <c r="AE395" i="8" s="1"/>
  <c r="AH202" i="8"/>
  <c r="AA202" i="8"/>
  <c r="AH398" i="8"/>
  <c r="AA398" i="8"/>
  <c r="AH325" i="8"/>
  <c r="AA325" i="8"/>
  <c r="AH221" i="8"/>
  <c r="AH45" i="8"/>
  <c r="AA45" i="8"/>
  <c r="AE45" i="8" s="1"/>
  <c r="AH146" i="8"/>
  <c r="AA146" i="8"/>
  <c r="AH376" i="8"/>
  <c r="AA376" i="8"/>
  <c r="AE376" i="8" s="1"/>
  <c r="AZ5" i="9"/>
  <c r="AX5" i="9"/>
  <c r="AH363" i="8"/>
  <c r="AA363" i="8"/>
  <c r="AZ26" i="9"/>
  <c r="AX26" i="9"/>
  <c r="AH209" i="8"/>
  <c r="AA209" i="8"/>
  <c r="AH354" i="9"/>
  <c r="AA354" i="9"/>
  <c r="AH401" i="8"/>
  <c r="AA401" i="8"/>
  <c r="AB401" i="8" s="1"/>
  <c r="AH80" i="8"/>
  <c r="AA80" i="8" s="1"/>
  <c r="AZ112" i="11"/>
  <c r="AX112" i="11"/>
  <c r="AH422" i="8"/>
  <c r="AH72" i="8"/>
  <c r="AA72" i="8" s="1"/>
  <c r="AH255" i="8"/>
  <c r="AA255" i="8" s="1"/>
  <c r="AH167" i="9"/>
  <c r="AA167" i="9"/>
  <c r="AH104" i="8"/>
  <c r="AA104" i="8" s="1"/>
  <c r="AZ101" i="11"/>
  <c r="AX101" i="11"/>
  <c r="AH431" i="9"/>
  <c r="AA431" i="9"/>
  <c r="AH347" i="9"/>
  <c r="AA347" i="9" s="1"/>
  <c r="AH180" i="8"/>
  <c r="AA180" i="8" s="1"/>
  <c r="AH279" i="8"/>
  <c r="AA279" i="8" s="1"/>
  <c r="AH50" i="9"/>
  <c r="AA50" i="9"/>
  <c r="AB50" i="9" s="1"/>
  <c r="AH312" i="8"/>
  <c r="AA312" i="8" s="1"/>
  <c r="AH165" i="8"/>
  <c r="AA165" i="8" s="1"/>
  <c r="AH316" i="9"/>
  <c r="AA316" i="9"/>
  <c r="AH348" i="9"/>
  <c r="AA348" i="9"/>
  <c r="AH406" i="9"/>
  <c r="AH328" i="8"/>
  <c r="AA328" i="8" s="1"/>
  <c r="I33" i="1"/>
  <c r="AB260" i="9"/>
  <c r="AE94" i="8"/>
  <c r="AB94" i="8"/>
  <c r="AB102" i="9"/>
  <c r="AE170" i="9"/>
  <c r="AB170" i="9"/>
  <c r="AH327" i="9"/>
  <c r="AH192" i="9"/>
  <c r="AA192" i="9"/>
  <c r="AB396" i="9"/>
  <c r="AB70" i="9"/>
  <c r="AB392" i="9"/>
  <c r="AE88" i="8"/>
  <c r="AB88" i="8"/>
  <c r="AE278" i="8"/>
  <c r="AB278" i="8"/>
  <c r="AE223" i="8"/>
  <c r="AB223" i="8"/>
  <c r="AB106" i="8"/>
  <c r="AE106" i="8"/>
  <c r="AB124" i="8"/>
  <c r="AE124" i="8"/>
  <c r="AB55" i="8"/>
  <c r="AE52" i="9"/>
  <c r="AB52" i="9"/>
  <c r="AE407" i="8"/>
  <c r="AB407" i="8"/>
  <c r="AB114" i="9"/>
  <c r="AE151" i="8"/>
  <c r="AB151" i="8"/>
  <c r="AE141" i="8"/>
  <c r="AB141" i="8"/>
  <c r="AB355" i="9"/>
  <c r="AE355" i="9"/>
  <c r="AB137" i="8"/>
  <c r="AB108" i="8"/>
  <c r="AB370" i="8"/>
  <c r="AE370" i="8"/>
  <c r="AB186" i="9"/>
  <c r="AB329" i="9"/>
  <c r="AB226" i="9"/>
  <c r="AH276" i="8"/>
  <c r="AA276" i="8" s="1"/>
  <c r="AB116" i="9"/>
  <c r="AE345" i="8"/>
  <c r="AB345" i="8"/>
  <c r="AE264" i="9"/>
  <c r="AB264" i="9"/>
  <c r="AB87" i="8"/>
  <c r="AB267" i="8"/>
  <c r="AE78" i="8"/>
  <c r="AB78" i="8"/>
  <c r="AB210" i="8"/>
  <c r="AE210" i="8"/>
  <c r="AB372" i="9"/>
  <c r="AE195" i="8"/>
  <c r="AB195" i="8"/>
  <c r="AE47" i="9"/>
  <c r="AB47" i="9"/>
  <c r="AE174" i="8"/>
  <c r="AB174" i="8"/>
  <c r="AE316" i="8"/>
  <c r="AB316" i="8"/>
  <c r="AE333" i="8"/>
  <c r="AB333" i="8"/>
  <c r="AB290" i="9"/>
  <c r="AH264" i="8"/>
  <c r="AA264" i="8" s="1"/>
  <c r="AB264" i="8" s="1"/>
  <c r="AB162" i="9"/>
  <c r="AH369" i="9"/>
  <c r="AA369" i="9"/>
  <c r="AB369" i="9" s="1"/>
  <c r="AB349" i="8"/>
  <c r="AE349" i="8"/>
  <c r="AE114" i="8"/>
  <c r="AB114" i="8"/>
  <c r="AH441" i="9"/>
  <c r="AA441" i="9" s="1"/>
  <c r="AH332" i="8"/>
  <c r="AA332" i="8" s="1"/>
  <c r="AE245" i="9"/>
  <c r="AB245" i="9"/>
  <c r="AE129" i="8"/>
  <c r="AB129" i="8"/>
  <c r="AE44" i="8"/>
  <c r="AB44" i="8"/>
  <c r="AB327" i="8"/>
  <c r="AH287" i="9"/>
  <c r="AA287" i="9"/>
  <c r="AE57" i="8"/>
  <c r="AB57" i="8"/>
  <c r="AB224" i="8"/>
  <c r="AH121" i="8"/>
  <c r="AA121" i="8" s="1"/>
  <c r="AB123" i="9"/>
  <c r="AE263" i="9"/>
  <c r="AB263" i="9"/>
  <c r="AB392" i="8"/>
  <c r="AE392" i="8"/>
  <c r="AE306" i="8"/>
  <c r="AB306" i="8"/>
  <c r="AH126" i="9"/>
  <c r="AA126" i="9"/>
  <c r="AE82" i="9"/>
  <c r="AB82" i="9"/>
  <c r="I188" i="1"/>
  <c r="AH66" i="11"/>
  <c r="AA66" i="11" s="1"/>
  <c r="AE66" i="11" s="1"/>
  <c r="AH143" i="9"/>
  <c r="AA143" i="9"/>
  <c r="AH423" i="9"/>
  <c r="AA423" i="9"/>
  <c r="AH239" i="8"/>
  <c r="AA239" i="8"/>
  <c r="AB239" i="8" s="1"/>
  <c r="AH124" i="9"/>
  <c r="AA124" i="9"/>
  <c r="AE124" i="9" s="1"/>
  <c r="AE39" i="8"/>
  <c r="AB39" i="8"/>
  <c r="AH283" i="9"/>
  <c r="AA283" i="9"/>
  <c r="AH162" i="8"/>
  <c r="AA162" i="8" s="1"/>
  <c r="AH333" i="9"/>
  <c r="AA333" i="9"/>
  <c r="AH425" i="8"/>
  <c r="AZ184" i="11"/>
  <c r="AX184" i="11"/>
  <c r="AH163" i="11"/>
  <c r="AA163" i="11" s="1"/>
  <c r="AH118" i="8"/>
  <c r="AA118" i="8"/>
  <c r="AB118" i="8" s="1"/>
  <c r="AH256" i="8"/>
  <c r="AA256" i="8"/>
  <c r="AB256" i="8" s="1"/>
  <c r="AH78" i="9"/>
  <c r="AA78" i="9"/>
  <c r="AH261" i="8"/>
  <c r="AA261" i="8"/>
  <c r="AE170" i="8"/>
  <c r="AB170" i="8"/>
  <c r="AB371" i="9"/>
  <c r="AE371" i="9"/>
  <c r="AH139" i="8"/>
  <c r="AA139" i="8"/>
  <c r="AH430" i="9"/>
  <c r="AA430" i="9"/>
  <c r="AH216" i="9"/>
  <c r="AA216" i="9"/>
  <c r="AE216" i="9" s="1"/>
  <c r="AH60" i="11"/>
  <c r="AZ162" i="11"/>
  <c r="AX162" i="11"/>
  <c r="AH345" i="9"/>
  <c r="AA345" i="9" s="1"/>
  <c r="AH454" i="9"/>
  <c r="AA454" i="9"/>
  <c r="AB454" i="9" s="1"/>
  <c r="AH350" i="8"/>
  <c r="AA350" i="8" s="1"/>
  <c r="AZ3" i="8"/>
  <c r="AX3" i="8"/>
  <c r="AH85" i="9"/>
  <c r="AA85" i="9"/>
  <c r="AB85" i="9" s="1"/>
  <c r="AH28" i="9"/>
  <c r="AA28" i="9"/>
  <c r="AZ8" i="11"/>
  <c r="AX8" i="11"/>
  <c r="AZ145" i="11"/>
  <c r="AX145" i="11"/>
  <c r="AZ142" i="11"/>
  <c r="AX142" i="11"/>
  <c r="AH284" i="9"/>
  <c r="AA284" i="9"/>
  <c r="AE284" i="9" s="1"/>
  <c r="AH409" i="8"/>
  <c r="AA409" i="8"/>
  <c r="AB409" i="8" s="1"/>
  <c r="AH361" i="8"/>
  <c r="AA361" i="8"/>
  <c r="AB361" i="8" s="1"/>
  <c r="AH356" i="8"/>
  <c r="AA356" i="8"/>
  <c r="AH185" i="9"/>
  <c r="AA185" i="9"/>
  <c r="AE185" i="9" s="1"/>
  <c r="AZ22" i="9"/>
  <c r="AX22" i="9"/>
  <c r="AH115" i="8"/>
  <c r="AA115" i="8"/>
  <c r="AB83" i="9"/>
  <c r="AH27" i="8"/>
  <c r="AA27" i="8"/>
  <c r="AB27" i="8" s="1"/>
  <c r="I50" i="1"/>
  <c r="AH110" i="8"/>
  <c r="AA110" i="8" s="1"/>
  <c r="AH421" i="8"/>
  <c r="AA421" i="8" s="1"/>
  <c r="AH94" i="9"/>
  <c r="AA94" i="9"/>
  <c r="AE94" i="9" s="1"/>
  <c r="AH254" i="8"/>
  <c r="AA254" i="8" s="1"/>
  <c r="AH154" i="9"/>
  <c r="AA154" i="9" s="1"/>
  <c r="AZ4" i="8"/>
  <c r="AX4" i="8"/>
  <c r="AH435" i="8"/>
  <c r="AA435" i="8" s="1"/>
  <c r="AH412" i="9"/>
  <c r="AA412" i="9"/>
  <c r="AH183" i="8"/>
  <c r="AA183" i="8" s="1"/>
  <c r="AZ9" i="8"/>
  <c r="AX9" i="8"/>
  <c r="AH188" i="8"/>
  <c r="AH393" i="8"/>
  <c r="AH412" i="8"/>
  <c r="AA412" i="8" s="1"/>
  <c r="AH248" i="8"/>
  <c r="AA248" i="8" s="1"/>
  <c r="AH364" i="9"/>
  <c r="AA364" i="9" s="1"/>
  <c r="AH25" i="8"/>
  <c r="AA25" i="8" s="1"/>
  <c r="AH207" i="9"/>
  <c r="AA207" i="9"/>
  <c r="AB207" i="9" s="1"/>
  <c r="AH236" i="9"/>
  <c r="AA236" i="9"/>
  <c r="AH223" i="9"/>
  <c r="AA223" i="9"/>
  <c r="AB223" i="9" s="1"/>
  <c r="AZ11" i="11"/>
  <c r="AX11" i="11"/>
  <c r="AH322" i="8"/>
  <c r="AA322" i="8" s="1"/>
  <c r="AH154" i="8"/>
  <c r="AA154" i="8" s="1"/>
  <c r="AH499" i="8"/>
  <c r="AA499" i="8" s="1"/>
  <c r="AH82" i="8"/>
  <c r="AA82" i="8" s="1"/>
  <c r="AH428" i="8"/>
  <c r="AA428" i="8" s="1"/>
  <c r="AH164" i="9"/>
  <c r="AA164" i="9" s="1"/>
  <c r="AE144" i="8"/>
  <c r="AB144" i="8"/>
  <c r="AH233" i="8"/>
  <c r="AA233" i="8" s="1"/>
  <c r="AH429" i="8"/>
  <c r="AA429" i="8" s="1"/>
  <c r="AZ8" i="9"/>
  <c r="AX8" i="9"/>
  <c r="AH148" i="9"/>
  <c r="AA148" i="9" s="1"/>
  <c r="AH86" i="9"/>
  <c r="AA86" i="9"/>
  <c r="AH86" i="8"/>
  <c r="AA86" i="8" s="1"/>
  <c r="AH49" i="8"/>
  <c r="AA49" i="8" s="1"/>
  <c r="AH359" i="9"/>
  <c r="AA359" i="9" s="1"/>
  <c r="AZ11" i="9"/>
  <c r="AX11" i="9"/>
  <c r="AB185" i="9"/>
  <c r="AE223" i="9"/>
  <c r="AB356" i="8"/>
  <c r="AB124" i="9"/>
  <c r="AE236" i="9"/>
  <c r="AB236" i="9"/>
  <c r="AE239" i="8"/>
  <c r="AE401" i="8"/>
  <c r="AE146" i="8"/>
  <c r="AB146" i="8"/>
  <c r="AB395" i="8"/>
  <c r="AB21" i="8"/>
  <c r="AE195" i="9"/>
  <c r="AB195" i="9"/>
  <c r="AE157" i="8"/>
  <c r="AE53" i="8"/>
  <c r="AB53" i="8"/>
  <c r="AE100" i="9"/>
  <c r="AB100" i="9"/>
  <c r="AB101" i="8"/>
  <c r="AB65" i="9"/>
  <c r="AE65" i="9"/>
  <c r="AB317" i="9"/>
  <c r="AH129" i="11"/>
  <c r="AH144" i="11"/>
  <c r="AH401" i="11"/>
  <c r="AZ4" i="11"/>
  <c r="AX4" i="11"/>
  <c r="AH194" i="11"/>
  <c r="AH217" i="11"/>
  <c r="AH327" i="11"/>
  <c r="AH86" i="11"/>
  <c r="AH191" i="11"/>
  <c r="AH396" i="11"/>
  <c r="AZ45" i="11"/>
  <c r="AX45" i="11"/>
  <c r="AH354" i="11"/>
  <c r="AB354" i="11" s="1"/>
  <c r="AH240" i="11"/>
  <c r="AZ16" i="11"/>
  <c r="AX16" i="11"/>
  <c r="AZ177" i="11"/>
  <c r="AX177" i="11"/>
  <c r="AH364" i="11"/>
  <c r="AH211" i="11"/>
  <c r="AH462" i="11"/>
  <c r="AH168" i="11"/>
  <c r="AZ36" i="11"/>
  <c r="AX36" i="11"/>
  <c r="AH256" i="11"/>
  <c r="AZ139" i="11"/>
  <c r="AX139" i="11"/>
  <c r="AH221" i="11"/>
  <c r="AH276" i="11"/>
  <c r="AH34" i="11"/>
  <c r="AH330" i="11"/>
  <c r="AH135" i="11"/>
  <c r="AH38" i="11"/>
  <c r="AH446" i="11"/>
  <c r="AH495" i="11"/>
  <c r="AH427" i="11"/>
  <c r="AH120" i="11"/>
  <c r="AH290" i="11"/>
  <c r="AH166" i="11"/>
  <c r="AZ48" i="11"/>
  <c r="AX48" i="11"/>
  <c r="AH498" i="11"/>
  <c r="AH122" i="11"/>
  <c r="AH272" i="11"/>
  <c r="AH470" i="11"/>
  <c r="AH94" i="11"/>
  <c r="AZ31" i="11"/>
  <c r="AX31" i="11"/>
  <c r="AH415" i="11"/>
  <c r="AH278" i="11"/>
  <c r="AH262" i="11"/>
  <c r="AZ22" i="11"/>
  <c r="AX22" i="11"/>
  <c r="AH379" i="11"/>
  <c r="AH403" i="11"/>
  <c r="AH105" i="11"/>
  <c r="AZ134" i="11"/>
  <c r="AX134" i="11"/>
  <c r="AE27" i="8"/>
  <c r="AE409" i="8"/>
  <c r="AA60" i="11"/>
  <c r="AE60" i="11" s="1"/>
  <c r="AB261" i="8"/>
  <c r="AB333" i="9"/>
  <c r="AE333" i="9"/>
  <c r="AE354" i="9"/>
  <c r="AB354" i="9"/>
  <c r="AB326" i="9"/>
  <c r="AB97" i="8"/>
  <c r="AB247" i="9"/>
  <c r="AE87" i="9"/>
  <c r="AB87" i="9"/>
  <c r="AB192" i="8"/>
  <c r="AE222" i="9"/>
  <c r="AB222" i="9"/>
  <c r="AE230" i="8"/>
  <c r="AB155" i="8"/>
  <c r="AE155" i="8"/>
  <c r="AB244" i="8"/>
  <c r="AB360" i="9"/>
  <c r="AB77" i="8"/>
  <c r="AE77" i="8"/>
  <c r="AB260" i="8"/>
  <c r="AH158" i="11"/>
  <c r="AH236" i="11"/>
  <c r="AZ172" i="11"/>
  <c r="AX172" i="11"/>
  <c r="AZ91" i="11"/>
  <c r="AX91" i="11"/>
  <c r="AH455" i="11"/>
  <c r="AZ46" i="11"/>
  <c r="AX46" i="11"/>
  <c r="AZ127" i="11"/>
  <c r="AX127" i="11"/>
  <c r="AZ28" i="11"/>
  <c r="AX28" i="11"/>
  <c r="AA282" i="11"/>
  <c r="AH497" i="11"/>
  <c r="AZ181" i="11"/>
  <c r="AX181" i="11"/>
  <c r="AA369" i="11"/>
  <c r="AZ117" i="11"/>
  <c r="AX117" i="11"/>
  <c r="AZ128" i="11"/>
  <c r="AX128" i="11"/>
  <c r="AH50" i="11"/>
  <c r="AH70" i="11"/>
  <c r="AH252" i="11"/>
  <c r="AZ70" i="11"/>
  <c r="AX70" i="11"/>
  <c r="AH56" i="11"/>
  <c r="AH483" i="11"/>
  <c r="AZ114" i="11"/>
  <c r="AX114" i="11"/>
  <c r="AZ65" i="11"/>
  <c r="AX65" i="11"/>
  <c r="AZ53" i="11"/>
  <c r="AX53" i="11"/>
  <c r="AH500" i="11"/>
  <c r="AA500" i="11" s="1"/>
  <c r="AZ33" i="11"/>
  <c r="AX33" i="11"/>
  <c r="AH431" i="11"/>
  <c r="AH57" i="11"/>
  <c r="AA422" i="11"/>
  <c r="AA219" i="11"/>
  <c r="AH152" i="11"/>
  <c r="AH358" i="11"/>
  <c r="AH506" i="11"/>
  <c r="AA461" i="11"/>
  <c r="AA315" i="11"/>
  <c r="AH32" i="11"/>
  <c r="AA310" i="11"/>
  <c r="AH284" i="11"/>
  <c r="AA98" i="11"/>
  <c r="AZ143" i="11"/>
  <c r="AX143" i="11"/>
  <c r="AZ179" i="11"/>
  <c r="AX179" i="11"/>
  <c r="AA311" i="11"/>
  <c r="AH107" i="11"/>
  <c r="AZ131" i="11"/>
  <c r="AX131" i="11"/>
  <c r="AA428" i="11"/>
  <c r="AH177" i="11"/>
  <c r="AB209" i="8"/>
  <c r="AE209" i="8"/>
  <c r="AB45" i="8"/>
  <c r="AB271" i="9"/>
  <c r="AE271" i="9"/>
  <c r="AB58" i="8"/>
  <c r="AE224" i="9"/>
  <c r="AB416" i="9"/>
  <c r="AB270" i="8"/>
  <c r="AB68" i="9"/>
  <c r="AE68" i="9"/>
  <c r="AB100" i="8"/>
  <c r="AE147" i="9"/>
  <c r="AB147" i="9"/>
  <c r="AE62" i="9"/>
  <c r="AB62" i="9"/>
  <c r="AE179" i="8"/>
  <c r="AB179" i="8"/>
  <c r="AB210" i="9"/>
  <c r="AE72" i="9"/>
  <c r="AB72" i="9"/>
  <c r="AE391" i="8"/>
  <c r="AB391" i="8"/>
  <c r="AB420" i="9"/>
  <c r="AE277" i="9"/>
  <c r="AB277" i="9"/>
  <c r="AE191" i="8"/>
  <c r="AB191" i="8"/>
  <c r="AB379" i="8"/>
  <c r="AE201" i="9"/>
  <c r="AB201" i="9"/>
  <c r="AB42" i="9"/>
  <c r="AE42" i="9"/>
  <c r="AB181" i="8"/>
  <c r="AA136" i="11"/>
  <c r="AA264" i="11"/>
  <c r="AA319" i="11"/>
  <c r="AE319" i="11" s="1"/>
  <c r="AA246" i="11"/>
  <c r="AA313" i="11"/>
  <c r="AB313" i="11"/>
  <c r="AA285" i="11"/>
  <c r="AA426" i="11"/>
  <c r="AA130" i="11"/>
  <c r="AA197" i="11"/>
  <c r="AA474" i="11"/>
  <c r="AA75" i="11"/>
  <c r="AA181" i="11"/>
  <c r="AE181" i="11" s="1"/>
  <c r="AB181" i="11"/>
  <c r="AA110" i="11"/>
  <c r="AE110" i="11" s="1"/>
  <c r="AA253" i="11"/>
  <c r="AA485" i="11"/>
  <c r="AA480" i="11"/>
  <c r="AB480" i="11"/>
  <c r="AA195" i="11"/>
  <c r="AA281" i="11"/>
  <c r="AB281" i="11"/>
  <c r="AA424" i="11"/>
  <c r="AD424" i="11" s="1"/>
  <c r="AB424" i="11"/>
  <c r="AB216" i="9"/>
  <c r="AB86" i="9"/>
  <c r="AE86" i="9"/>
  <c r="AE192" i="9"/>
  <c r="AB192" i="9"/>
  <c r="AE167" i="9"/>
  <c r="AB167" i="9"/>
  <c r="AB59" i="8"/>
  <c r="AB139" i="9"/>
  <c r="AB31" i="8"/>
  <c r="AE31" i="8"/>
  <c r="AB121" i="9"/>
  <c r="AE344" i="9"/>
  <c r="AB344" i="9"/>
  <c r="AE396" i="8"/>
  <c r="AB396" i="8"/>
  <c r="AE127" i="9"/>
  <c r="AB127" i="9"/>
  <c r="AB258" i="9"/>
  <c r="AB374" i="8"/>
  <c r="AE374" i="8"/>
  <c r="AE161" i="8"/>
  <c r="AB161" i="8"/>
  <c r="AB362" i="8"/>
  <c r="AE362" i="8"/>
  <c r="AH466" i="11"/>
  <c r="AH295" i="11"/>
  <c r="AH434" i="11"/>
  <c r="AA368" i="11"/>
  <c r="AH81" i="11"/>
  <c r="AH237" i="11"/>
  <c r="AH294" i="11"/>
  <c r="AH367" i="11"/>
  <c r="AA367" i="11" s="1"/>
  <c r="AE367" i="11" s="1"/>
  <c r="AA150" i="11"/>
  <c r="AE150" i="11" s="1"/>
  <c r="AH83" i="11"/>
  <c r="AH234" i="11"/>
  <c r="AH139" i="11"/>
  <c r="AA139" i="11" s="1"/>
  <c r="AH250" i="11"/>
  <c r="AH108" i="11"/>
  <c r="AH92" i="11"/>
  <c r="AH413" i="11"/>
  <c r="AA58" i="11"/>
  <c r="AH363" i="11"/>
  <c r="AA101" i="11"/>
  <c r="AH259" i="11"/>
  <c r="AH460" i="11"/>
  <c r="AH454" i="11"/>
  <c r="AH214" i="11"/>
  <c r="AA214" i="11" s="1"/>
  <c r="AE214" i="11" s="1"/>
  <c r="AA26" i="11"/>
  <c r="AH490" i="11"/>
  <c r="AH28" i="11"/>
  <c r="AA180" i="11"/>
  <c r="AH230" i="11"/>
  <c r="AA384" i="11"/>
  <c r="AH291" i="11"/>
  <c r="AH134" i="11"/>
  <c r="AA134" i="11" s="1"/>
  <c r="AA326" i="11"/>
  <c r="AA316" i="11"/>
  <c r="AH297" i="11"/>
  <c r="AA439" i="11"/>
  <c r="AH302" i="11"/>
  <c r="AA71" i="11"/>
  <c r="AH224" i="11"/>
  <c r="AH171" i="11"/>
  <c r="AB284" i="9"/>
  <c r="AB78" i="9"/>
  <c r="AB430" i="9"/>
  <c r="AB94" i="9"/>
  <c r="AB115" i="8"/>
  <c r="AB139" i="8"/>
  <c r="AE139" i="8"/>
  <c r="AE118" i="8"/>
  <c r="AE283" i="9"/>
  <c r="AB283" i="9"/>
  <c r="AB287" i="9"/>
  <c r="AB348" i="9"/>
  <c r="AE242" i="8"/>
  <c r="AB242" i="8"/>
  <c r="AE193" i="8"/>
  <c r="AB193" i="8"/>
  <c r="AE272" i="8"/>
  <c r="AB272" i="8"/>
  <c r="AE351" i="8"/>
  <c r="AB351" i="8"/>
  <c r="AB335" i="8"/>
  <c r="AE239" i="9"/>
  <c r="AB239" i="9"/>
  <c r="AE211" i="9"/>
  <c r="AB211" i="9"/>
  <c r="AB293" i="9"/>
  <c r="AE293" i="9"/>
  <c r="AA320" i="11"/>
  <c r="AE320" i="11" s="1"/>
  <c r="AH481" i="11"/>
  <c r="AH64" i="11"/>
  <c r="AA64" i="11" s="1"/>
  <c r="AH227" i="11"/>
  <c r="AA227" i="11" s="1"/>
  <c r="AH496" i="11"/>
  <c r="AH387" i="11"/>
  <c r="AH402" i="11"/>
  <c r="AB402" i="11" s="1"/>
  <c r="AA99" i="11"/>
  <c r="AH421" i="11"/>
  <c r="AH169" i="11"/>
  <c r="AH90" i="11"/>
  <c r="AH385" i="11"/>
  <c r="AH203" i="11"/>
  <c r="AH410" i="11"/>
  <c r="AH321" i="11"/>
  <c r="AA321" i="11" s="1"/>
  <c r="AE321" i="11" s="1"/>
  <c r="AH349" i="11"/>
  <c r="AA467" i="11"/>
  <c r="AH469" i="11"/>
  <c r="AH357" i="11"/>
  <c r="AH389" i="11"/>
  <c r="AH235" i="11"/>
  <c r="AH417" i="11"/>
  <c r="AA459" i="11"/>
  <c r="AH132" i="11"/>
  <c r="AH270" i="11"/>
  <c r="AA356" i="11"/>
  <c r="AH170" i="11"/>
  <c r="AH399" i="11"/>
  <c r="AE143" i="9"/>
  <c r="AB143" i="9"/>
  <c r="AE256" i="8"/>
  <c r="AB126" i="9"/>
  <c r="AB316" i="9"/>
  <c r="AE363" i="8"/>
  <c r="AB363" i="8"/>
  <c r="AB325" i="8"/>
  <c r="AB168" i="8"/>
  <c r="AB107" i="9"/>
  <c r="AE107" i="9"/>
  <c r="AE388" i="8"/>
  <c r="AE394" i="9"/>
  <c r="AB394" i="9"/>
  <c r="AE408" i="9"/>
  <c r="AB408" i="9"/>
  <c r="AB366" i="8"/>
  <c r="AE366" i="8"/>
  <c r="AB369" i="8"/>
  <c r="AE369" i="8"/>
  <c r="AE102" i="8"/>
  <c r="AB102" i="8"/>
  <c r="AE358" i="8"/>
  <c r="AB358" i="8"/>
  <c r="AE353" i="8"/>
  <c r="AB353" i="8"/>
  <c r="AB84" i="9"/>
  <c r="AE84" i="9"/>
  <c r="AE21" i="9"/>
  <c r="AB21" i="9"/>
  <c r="AB60" i="8"/>
  <c r="AB70" i="8"/>
  <c r="AB103" i="8"/>
  <c r="AB258" i="8"/>
  <c r="AB330" i="9"/>
  <c r="AH59" i="11"/>
  <c r="AZ93" i="11"/>
  <c r="AX93" i="11"/>
  <c r="AH167" i="11"/>
  <c r="AZ73" i="11"/>
  <c r="AX73" i="11"/>
  <c r="AH89" i="11"/>
  <c r="AH448" i="11"/>
  <c r="AA448" i="11" s="1"/>
  <c r="AH479" i="11"/>
  <c r="AH52" i="11"/>
  <c r="AH183" i="11"/>
  <c r="AA183" i="11" s="1"/>
  <c r="AH127" i="11"/>
  <c r="AH288" i="11"/>
  <c r="AH159" i="11"/>
  <c r="AH286" i="11"/>
  <c r="AH258" i="11"/>
  <c r="AH449" i="11"/>
  <c r="AH254" i="11"/>
  <c r="AH73" i="11"/>
  <c r="AA73" i="11" s="1"/>
  <c r="AH27" i="11"/>
  <c r="AH478" i="11"/>
  <c r="AA478" i="11" s="1"/>
  <c r="AH465" i="11"/>
  <c r="AZ106" i="11"/>
  <c r="AX106" i="11"/>
  <c r="AH409" i="11"/>
  <c r="AH328" i="11"/>
  <c r="AH30" i="11"/>
  <c r="AH263" i="11"/>
  <c r="AH484" i="11"/>
  <c r="AB484" i="11" s="1"/>
  <c r="AZ58" i="11"/>
  <c r="AX58" i="11"/>
  <c r="AH162" i="11"/>
  <c r="AH218" i="11"/>
  <c r="AH202" i="11"/>
  <c r="AH347" i="11"/>
  <c r="AA347" i="11" s="1"/>
  <c r="AE347" i="11" s="1"/>
  <c r="AH213" i="11"/>
  <c r="AH141" i="11"/>
  <c r="AH80" i="11"/>
  <c r="AH482" i="11"/>
  <c r="AH24" i="11"/>
  <c r="AH450" i="11"/>
  <c r="AA450" i="11" s="1"/>
  <c r="AE450" i="11" s="1"/>
  <c r="AZ113" i="11"/>
  <c r="AX113" i="11"/>
  <c r="AH412" i="11"/>
  <c r="AZ78" i="11"/>
  <c r="AX78" i="11"/>
  <c r="AZ88" i="11"/>
  <c r="AX88" i="11"/>
  <c r="AH393" i="11"/>
  <c r="AA393" i="11" s="1"/>
  <c r="AH201" i="11"/>
  <c r="AH419" i="11"/>
  <c r="AH119" i="11"/>
  <c r="AH147" i="11"/>
  <c r="AH391" i="11"/>
  <c r="AH138" i="11"/>
  <c r="AH404" i="11"/>
  <c r="AH269" i="11"/>
  <c r="AA269" i="11" s="1"/>
  <c r="AH323" i="11"/>
  <c r="AH493" i="11"/>
  <c r="AH209" i="11"/>
  <c r="AH113" i="11"/>
  <c r="AH106" i="11"/>
  <c r="AH49" i="11"/>
  <c r="AH340" i="11"/>
  <c r="AZ169" i="11"/>
  <c r="AX169" i="11"/>
  <c r="AH67" i="11"/>
  <c r="AH338" i="11"/>
  <c r="AZ116" i="11"/>
  <c r="AX116" i="11"/>
  <c r="AZ176" i="11"/>
  <c r="AX176" i="11"/>
  <c r="AH473" i="11"/>
  <c r="AH112" i="11"/>
  <c r="AZ21" i="11"/>
  <c r="AX21" i="11"/>
  <c r="AZ152" i="11"/>
  <c r="AX152" i="11"/>
  <c r="AB431" i="9"/>
  <c r="AB398" i="8"/>
  <c r="AE398" i="8"/>
  <c r="AB353" i="9"/>
  <c r="AE113" i="8"/>
  <c r="AB113" i="8"/>
  <c r="AE443" i="9"/>
  <c r="AB443" i="9"/>
  <c r="AB311" i="9"/>
  <c r="AE365" i="8"/>
  <c r="AB365" i="8"/>
  <c r="AE32" i="9"/>
  <c r="AB32" i="9"/>
  <c r="AB138" i="9"/>
  <c r="AB201" i="8"/>
  <c r="AE201" i="8"/>
  <c r="AB156" i="8"/>
  <c r="AB273" i="9"/>
  <c r="AB133" i="8"/>
  <c r="AE36" i="9"/>
  <c r="AB36" i="9"/>
  <c r="AB219" i="9"/>
  <c r="AE219" i="9"/>
  <c r="AA179" i="11"/>
  <c r="AA443" i="11"/>
  <c r="AA271" i="11"/>
  <c r="AE271" i="11" s="1"/>
  <c r="AA314" i="11"/>
  <c r="AA184" i="11"/>
  <c r="AA325" i="11"/>
  <c r="AA377" i="11"/>
  <c r="AD377" i="11" s="1"/>
  <c r="AB377" i="11"/>
  <c r="AA46" i="11"/>
  <c r="AA487" i="11"/>
  <c r="AA143" i="11"/>
  <c r="AA223" i="11"/>
  <c r="AA161" i="11"/>
  <c r="AB161" i="11"/>
  <c r="AA394" i="11"/>
  <c r="AA146" i="11"/>
  <c r="AA359" i="11"/>
  <c r="AA341" i="11"/>
  <c r="AA196" i="11"/>
  <c r="AA306" i="11"/>
  <c r="AE306" i="11" s="1"/>
  <c r="AA457" i="11"/>
  <c r="AA55" i="11"/>
  <c r="AA199" i="11"/>
  <c r="AE199" i="11" s="1"/>
  <c r="AE28" i="9"/>
  <c r="AB28" i="9"/>
  <c r="AB376" i="8"/>
  <c r="AE202" i="8"/>
  <c r="AB202" i="8"/>
  <c r="AB431" i="8"/>
  <c r="AE367" i="8"/>
  <c r="AB367" i="8"/>
  <c r="AE232" i="9"/>
  <c r="AB232" i="9"/>
  <c r="AB116" i="8"/>
  <c r="AE116" i="8"/>
  <c r="AE285" i="8"/>
  <c r="AB285" i="8"/>
  <c r="AB268" i="9"/>
  <c r="AE268" i="9"/>
  <c r="AB418" i="8"/>
  <c r="AB176" i="8"/>
  <c r="AB400" i="9"/>
  <c r="AB298" i="9"/>
  <c r="AE437" i="8"/>
  <c r="AB437" i="8"/>
  <c r="AH29" i="11"/>
  <c r="AH472" i="11"/>
  <c r="AA472" i="11" s="1"/>
  <c r="AH317" i="11"/>
  <c r="AH432" i="11"/>
  <c r="AA432" i="11" s="1"/>
  <c r="AA390" i="11"/>
  <c r="AD390" i="11" s="1"/>
  <c r="AB390" i="11"/>
  <c r="AH405" i="11"/>
  <c r="AH436" i="11"/>
  <c r="AH242" i="11"/>
  <c r="AA242" i="11" s="1"/>
  <c r="AE242" i="11" s="1"/>
  <c r="AH216" i="11"/>
  <c r="AA331" i="11"/>
  <c r="AH345" i="11"/>
  <c r="AH251" i="11"/>
  <c r="AH414" i="11"/>
  <c r="AA437" i="11"/>
  <c r="AH220" i="11"/>
  <c r="AH442" i="11"/>
  <c r="AA200" i="11"/>
  <c r="AE200" i="11" s="1"/>
  <c r="AA123" i="11"/>
  <c r="AH238" i="11"/>
  <c r="AA342" i="11"/>
  <c r="AE342" i="11" s="1"/>
  <c r="AH222" i="11"/>
  <c r="AH255" i="11"/>
  <c r="AA255" i="11" s="1"/>
  <c r="AE255" i="11" s="1"/>
  <c r="AH239" i="11"/>
  <c r="AA188" i="11"/>
  <c r="AH301" i="11"/>
  <c r="AH84" i="11"/>
  <c r="AH103" i="11"/>
  <c r="AA103" i="11" s="1"/>
  <c r="AE103" i="11" s="1"/>
  <c r="AH182" i="11"/>
  <c r="AA182" i="11" s="1"/>
  <c r="AE182" i="11" s="1"/>
  <c r="AH361" i="11"/>
  <c r="AA176" i="11"/>
  <c r="AH334" i="11"/>
  <c r="AH355" i="11"/>
  <c r="AA355" i="11" s="1"/>
  <c r="AE355" i="11" s="1"/>
  <c r="AA366" i="11"/>
  <c r="AE366" i="11" s="1"/>
  <c r="AA156" i="11"/>
  <c r="AH289" i="11"/>
  <c r="AA289" i="11" s="1"/>
  <c r="AE289" i="11" s="1"/>
  <c r="AH87" i="11"/>
  <c r="AA441" i="11"/>
  <c r="AA420" i="11"/>
  <c r="AB420" i="11"/>
  <c r="AH261" i="11"/>
  <c r="AA388" i="11"/>
  <c r="AH124" i="11"/>
  <c r="AH247" i="11"/>
  <c r="AH303" i="11"/>
  <c r="AA303" i="11" s="1"/>
  <c r="AE303" i="11" s="1"/>
  <c r="AH226" i="11"/>
  <c r="AD181" i="11"/>
  <c r="AB255" i="11"/>
  <c r="AA473" i="11"/>
  <c r="AA404" i="11"/>
  <c r="AA482" i="11"/>
  <c r="AA402" i="11"/>
  <c r="AA29" i="11"/>
  <c r="AE441" i="11"/>
  <c r="AA334" i="11"/>
  <c r="AE123" i="11"/>
  <c r="AD123" i="11"/>
  <c r="AE341" i="11"/>
  <c r="AE46" i="11"/>
  <c r="AE377" i="11"/>
  <c r="AE184" i="11"/>
  <c r="AA106" i="11"/>
  <c r="AB106" i="11"/>
  <c r="AA141" i="11"/>
  <c r="AE141" i="11" s="1"/>
  <c r="AA263" i="11"/>
  <c r="AA170" i="11"/>
  <c r="AA270" i="11"/>
  <c r="AE467" i="11"/>
  <c r="AA385" i="11"/>
  <c r="AA302" i="11"/>
  <c r="AE180" i="11"/>
  <c r="AA363" i="11"/>
  <c r="AA237" i="11"/>
  <c r="AA466" i="11"/>
  <c r="AA177" i="11"/>
  <c r="AE315" i="11"/>
  <c r="AA152" i="11"/>
  <c r="AE282" i="11"/>
  <c r="AA354" i="11"/>
  <c r="AE354" i="11" s="1"/>
  <c r="AE485" i="11"/>
  <c r="AA113" i="11"/>
  <c r="AA254" i="11"/>
  <c r="AE424" i="11"/>
  <c r="AE195" i="11"/>
  <c r="AE264" i="11"/>
  <c r="AE422" i="11"/>
  <c r="AA455" i="11"/>
  <c r="AA158" i="11"/>
  <c r="AA379" i="11"/>
  <c r="AA166" i="11"/>
  <c r="AA330" i="11"/>
  <c r="AA168" i="11"/>
  <c r="AA465" i="11"/>
  <c r="AE388" i="11"/>
  <c r="AA414" i="11"/>
  <c r="AE414" i="11" s="1"/>
  <c r="AE196" i="11"/>
  <c r="AA391" i="11"/>
  <c r="AA52" i="11"/>
  <c r="AA132" i="11"/>
  <c r="AA301" i="11"/>
  <c r="AA251" i="11"/>
  <c r="AA209" i="11"/>
  <c r="AA147" i="11"/>
  <c r="AA412" i="11"/>
  <c r="AA328" i="11"/>
  <c r="AE328" i="11" s="1"/>
  <c r="AE459" i="11"/>
  <c r="AA235" i="11"/>
  <c r="AA169" i="11"/>
  <c r="AD169" i="11" s="1"/>
  <c r="AB169" i="11"/>
  <c r="AE439" i="11"/>
  <c r="AE58" i="11"/>
  <c r="AA413" i="11"/>
  <c r="AE311" i="11"/>
  <c r="AE310" i="11"/>
  <c r="AA290" i="11"/>
  <c r="AB462" i="11"/>
  <c r="AA462" i="11"/>
  <c r="AA396" i="11"/>
  <c r="AA194" i="11"/>
  <c r="AA162" i="11"/>
  <c r="AE197" i="11"/>
  <c r="AE390" i="11"/>
  <c r="AE491" i="11"/>
  <c r="AA213" i="11"/>
  <c r="AA167" i="11"/>
  <c r="AA345" i="11"/>
  <c r="AE345" i="11" s="1"/>
  <c r="AE55" i="11"/>
  <c r="AE146" i="11"/>
  <c r="AA493" i="11"/>
  <c r="AA202" i="11"/>
  <c r="AA409" i="11"/>
  <c r="AA258" i="11"/>
  <c r="AA59" i="11"/>
  <c r="AA389" i="11"/>
  <c r="AA421" i="11"/>
  <c r="AA297" i="11"/>
  <c r="AA92" i="11"/>
  <c r="AA294" i="11"/>
  <c r="AE294" i="11" s="1"/>
  <c r="AE480" i="11"/>
  <c r="AD480" i="11"/>
  <c r="AE75" i="11"/>
  <c r="AE313" i="11"/>
  <c r="AD313" i="11"/>
  <c r="AE461" i="11"/>
  <c r="AA252" i="11"/>
  <c r="AA262" i="11"/>
  <c r="AE262" i="11" s="1"/>
  <c r="AA470" i="11"/>
  <c r="AA120" i="11"/>
  <c r="AA211" i="11"/>
  <c r="AA191" i="11"/>
  <c r="AA239" i="11"/>
  <c r="AE239" i="11" s="1"/>
  <c r="AA405" i="11"/>
  <c r="AE405" i="11" s="1"/>
  <c r="AE99" i="11"/>
  <c r="AA490" i="11"/>
  <c r="AE93" i="11"/>
  <c r="AA454" i="11"/>
  <c r="AA261" i="11"/>
  <c r="AE176" i="11"/>
  <c r="AE359" i="11"/>
  <c r="AE143" i="11"/>
  <c r="AE325" i="11"/>
  <c r="AA338" i="11"/>
  <c r="AA449" i="11"/>
  <c r="AA361" i="11"/>
  <c r="AA442" i="11"/>
  <c r="AA67" i="11"/>
  <c r="AA119" i="11"/>
  <c r="AA226" i="11"/>
  <c r="AE226" i="11" s="1"/>
  <c r="AE156" i="11"/>
  <c r="AE188" i="11"/>
  <c r="AA220" i="11"/>
  <c r="AE220" i="11" s="1"/>
  <c r="AE331" i="11"/>
  <c r="AA436" i="11"/>
  <c r="AE161" i="11"/>
  <c r="AD161" i="11"/>
  <c r="AE487" i="11"/>
  <c r="AE314" i="11"/>
  <c r="AE443" i="11"/>
  <c r="AE179" i="11"/>
  <c r="AA323" i="11"/>
  <c r="AA419" i="11"/>
  <c r="AA218" i="11"/>
  <c r="AA286" i="11"/>
  <c r="AB286" i="11"/>
  <c r="AA479" i="11"/>
  <c r="AA417" i="11"/>
  <c r="AA357" i="11"/>
  <c r="AA349" i="11"/>
  <c r="AA171" i="11"/>
  <c r="AA291" i="11"/>
  <c r="AE291" i="11" s="1"/>
  <c r="AA460" i="11"/>
  <c r="AE428" i="11"/>
  <c r="AE219" i="11"/>
  <c r="AA431" i="11"/>
  <c r="AE431" i="11" s="1"/>
  <c r="AB431" i="11"/>
  <c r="AE369" i="11"/>
  <c r="AA236" i="11"/>
  <c r="AE236" i="11" s="1"/>
  <c r="AA105" i="11"/>
  <c r="AA427" i="11"/>
  <c r="AA276" i="11"/>
  <c r="AA401" i="11"/>
  <c r="AE401" i="11" s="1"/>
  <c r="AA32" i="11"/>
  <c r="AE32" i="11" s="1"/>
  <c r="AA86" i="11"/>
  <c r="AE86" i="11" s="1"/>
  <c r="AA317" i="11"/>
  <c r="AD317" i="11" s="1"/>
  <c r="AB317" i="11"/>
  <c r="AA159" i="11"/>
  <c r="AB159" i="11"/>
  <c r="AA203" i="11"/>
  <c r="AA259" i="11"/>
  <c r="AA234" i="11"/>
  <c r="AA295" i="11"/>
  <c r="AB295" i="11"/>
  <c r="AE246" i="11"/>
  <c r="AE437" i="11"/>
  <c r="AE394" i="11"/>
  <c r="AA340" i="11"/>
  <c r="AA201" i="11"/>
  <c r="AB201" i="11"/>
  <c r="AA288" i="11"/>
  <c r="AE384" i="11"/>
  <c r="AA83" i="11"/>
  <c r="AA434" i="11"/>
  <c r="AE400" i="11"/>
  <c r="AA483" i="11"/>
  <c r="AA497" i="11"/>
  <c r="AA296" i="11"/>
  <c r="AE96" i="11"/>
  <c r="AA278" i="11"/>
  <c r="AA446" i="11"/>
  <c r="AA327" i="11"/>
  <c r="AA144" i="11"/>
  <c r="AB144" i="11"/>
  <c r="AE223" i="11"/>
  <c r="AA224" i="11"/>
  <c r="AA250" i="11"/>
  <c r="AE368" i="11"/>
  <c r="AE426" i="11"/>
  <c r="AE420" i="11"/>
  <c r="AD420" i="11"/>
  <c r="AA238" i="11"/>
  <c r="AE457" i="11"/>
  <c r="AA89" i="11"/>
  <c r="AA222" i="11"/>
  <c r="AA49" i="11"/>
  <c r="AA80" i="11"/>
  <c r="AA484" i="11"/>
  <c r="AE484" i="11" s="1"/>
  <c r="AA360" i="11"/>
  <c r="AA399" i="11"/>
  <c r="AA469" i="11"/>
  <c r="AE469" i="11" s="1"/>
  <c r="AB469" i="11"/>
  <c r="AA387" i="11"/>
  <c r="AA481" i="11"/>
  <c r="AE71" i="11"/>
  <c r="AA230" i="11"/>
  <c r="AE230" i="11" s="1"/>
  <c r="AE26" i="11"/>
  <c r="AE101" i="11"/>
  <c r="AE281" i="11"/>
  <c r="AD281" i="11"/>
  <c r="AE253" i="11"/>
  <c r="AE474" i="11"/>
  <c r="AE130" i="11"/>
  <c r="AE285" i="11"/>
  <c r="AE136" i="11"/>
  <c r="AA56" i="11"/>
  <c r="AE56" i="11" s="1"/>
  <c r="AB56" i="11"/>
  <c r="AA415" i="11"/>
  <c r="AA498" i="11"/>
  <c r="AA256" i="11"/>
  <c r="AA240" i="11"/>
  <c r="AE240" i="11" s="1"/>
  <c r="AB240" i="11"/>
  <c r="AE481" i="11"/>
  <c r="AE393" i="11"/>
  <c r="AE89" i="11"/>
  <c r="AE238" i="11"/>
  <c r="AD201" i="11"/>
  <c r="AE201" i="11"/>
  <c r="AE159" i="11"/>
  <c r="AD159" i="11"/>
  <c r="AE427" i="11"/>
  <c r="AD431" i="11"/>
  <c r="AE454" i="11"/>
  <c r="AE462" i="11"/>
  <c r="AD462" i="11"/>
  <c r="AE212" i="11"/>
  <c r="AE478" i="11"/>
  <c r="AE171" i="11"/>
  <c r="AE349" i="11"/>
  <c r="AE211" i="11"/>
  <c r="AE59" i="11"/>
  <c r="AE202" i="11"/>
  <c r="AE162" i="11"/>
  <c r="AE413" i="11"/>
  <c r="AE301" i="11"/>
  <c r="AE52" i="11"/>
  <c r="AE266" i="11"/>
  <c r="AE166" i="11"/>
  <c r="AE263" i="11"/>
  <c r="AD255" i="11"/>
  <c r="AE80" i="11"/>
  <c r="AE387" i="11"/>
  <c r="AE49" i="11"/>
  <c r="AE144" i="11"/>
  <c r="AD144" i="11"/>
  <c r="AE278" i="11"/>
  <c r="AE296" i="11"/>
  <c r="AE83" i="11"/>
  <c r="AE340" i="11"/>
  <c r="AE269" i="11"/>
  <c r="AE479" i="11"/>
  <c r="AE419" i="11"/>
  <c r="AE167" i="11"/>
  <c r="AE152" i="11"/>
  <c r="AE177" i="11"/>
  <c r="AE237" i="11"/>
  <c r="AE363" i="11"/>
  <c r="AE302" i="11"/>
  <c r="AE270" i="11"/>
  <c r="AE482" i="11"/>
  <c r="AE399" i="11"/>
  <c r="AE490" i="11"/>
  <c r="AE389" i="11"/>
  <c r="AE133" i="11"/>
  <c r="AE493" i="11"/>
  <c r="AE412" i="11"/>
  <c r="AE379" i="11"/>
  <c r="AE334" i="11"/>
  <c r="AE29" i="11"/>
  <c r="AD56" i="11"/>
  <c r="AD240" i="11"/>
  <c r="AE415" i="11"/>
  <c r="AD484" i="11"/>
  <c r="AE250" i="11"/>
  <c r="AE497" i="11"/>
  <c r="AE295" i="11"/>
  <c r="AD295" i="11"/>
  <c r="AE203" i="11"/>
  <c r="AE317" i="11"/>
  <c r="AE357" i="11"/>
  <c r="AE286" i="11"/>
  <c r="AD286" i="11"/>
  <c r="AE323" i="11"/>
  <c r="AE119" i="11"/>
  <c r="AE442" i="11"/>
  <c r="AE449" i="11"/>
  <c r="AE120" i="11"/>
  <c r="AE421" i="11"/>
  <c r="AE170" i="11"/>
  <c r="AE105" i="11"/>
  <c r="AE417" i="11"/>
  <c r="AE92" i="11"/>
  <c r="AE134" i="11"/>
  <c r="AE258" i="11"/>
  <c r="AE213" i="11"/>
  <c r="AE194" i="11"/>
  <c r="AE290" i="11"/>
  <c r="AE169" i="11"/>
  <c r="AE147" i="11"/>
  <c r="AE227" i="11"/>
  <c r="AE391" i="11"/>
  <c r="AE465" i="11"/>
  <c r="AE168" i="11"/>
  <c r="AE158" i="11"/>
  <c r="AE254" i="11"/>
  <c r="AE385" i="11"/>
  <c r="AE183" i="11"/>
  <c r="AE402" i="11"/>
  <c r="AD402" i="11"/>
  <c r="AE404" i="11"/>
  <c r="AE472" i="11"/>
  <c r="AE446" i="11"/>
  <c r="AD469" i="11"/>
  <c r="AE360" i="11"/>
  <c r="AE224" i="11"/>
  <c r="AE434" i="11"/>
  <c r="AE288" i="11"/>
  <c r="AE234" i="11"/>
  <c r="AE283" i="11"/>
  <c r="AE276" i="11"/>
  <c r="AE460" i="11"/>
  <c r="AE218" i="11"/>
  <c r="AE436" i="11"/>
  <c r="AE67" i="11"/>
  <c r="AE361" i="11"/>
  <c r="AE338" i="11"/>
  <c r="AE261" i="11"/>
  <c r="AE396" i="11"/>
  <c r="AD354" i="11"/>
  <c r="AE139" i="11"/>
  <c r="AE256" i="11"/>
  <c r="AE259" i="11"/>
  <c r="AE191" i="11"/>
  <c r="AE470" i="11"/>
  <c r="AE297" i="11"/>
  <c r="AE409" i="11"/>
  <c r="AE235" i="11"/>
  <c r="AE209" i="11"/>
  <c r="AE251" i="11"/>
  <c r="AE132" i="11"/>
  <c r="AE330" i="11"/>
  <c r="AE113" i="11"/>
  <c r="AE448" i="11"/>
  <c r="AE466" i="11"/>
  <c r="AE73" i="11"/>
  <c r="AE106" i="11"/>
  <c r="AD106" i="11"/>
  <c r="AE473" i="11"/>
  <c r="K513" i="9"/>
  <c r="AT483" i="9"/>
  <c r="AS483" i="9"/>
  <c r="AR483" i="9" s="1"/>
  <c r="AQ483" i="9" s="1"/>
  <c r="AP483" i="9" s="1"/>
  <c r="AO483" i="9" s="1"/>
  <c r="AN483" i="9" s="1"/>
  <c r="AM483" i="9" s="1"/>
  <c r="AL483" i="9" s="1"/>
  <c r="P497" i="9"/>
  <c r="V497" i="9" s="1"/>
  <c r="AU497" i="9"/>
  <c r="Z497" i="9"/>
  <c r="G497" i="9"/>
  <c r="Z489" i="9"/>
  <c r="G489" i="9"/>
  <c r="P489" i="9"/>
  <c r="S489" i="9" s="1"/>
  <c r="U489" i="9" s="1"/>
  <c r="AU489" i="9"/>
  <c r="K494" i="9"/>
  <c r="P490" i="9"/>
  <c r="V490" i="9" s="1"/>
  <c r="AU490" i="9"/>
  <c r="AT490" i="9" s="1"/>
  <c r="G487" i="9"/>
  <c r="Z487" i="9"/>
  <c r="K479" i="9"/>
  <c r="AU478" i="9"/>
  <c r="Z478" i="9"/>
  <c r="G478" i="9"/>
  <c r="Z490" i="9"/>
  <c r="G484" i="9"/>
  <c r="Z484" i="9"/>
  <c r="P484" i="9"/>
  <c r="AU484" i="9"/>
  <c r="G474" i="9"/>
  <c r="Z474" i="9"/>
  <c r="P474" i="9"/>
  <c r="AC474" i="9" s="1"/>
  <c r="P493" i="9"/>
  <c r="P485" i="9"/>
  <c r="G466" i="9"/>
  <c r="Z466" i="9"/>
  <c r="P466" i="9"/>
  <c r="AU466" i="9"/>
  <c r="AT502" i="9"/>
  <c r="AS502" i="9"/>
  <c r="AR502" i="9" s="1"/>
  <c r="AQ502" i="9" s="1"/>
  <c r="AP502" i="9" s="1"/>
  <c r="AO502" i="9" s="1"/>
  <c r="AN502" i="9" s="1"/>
  <c r="AM502" i="9" s="1"/>
  <c r="AL502" i="9" s="1"/>
  <c r="G493" i="9"/>
  <c r="G488" i="9"/>
  <c r="Z488" i="9"/>
  <c r="P488" i="9"/>
  <c r="AU488" i="9"/>
  <c r="G485" i="9"/>
  <c r="P482" i="9"/>
  <c r="S482" i="9" s="1"/>
  <c r="U482" i="9" s="1"/>
  <c r="AU482" i="9"/>
  <c r="G482" i="9"/>
  <c r="Z482" i="9"/>
  <c r="G458" i="9"/>
  <c r="Z458" i="9"/>
  <c r="P458" i="9"/>
  <c r="S458" i="9" s="1"/>
  <c r="U458" i="9" s="1"/>
  <c r="AU458" i="9"/>
  <c r="AU513" i="9"/>
  <c r="P513" i="9"/>
  <c r="P494" i="9"/>
  <c r="S494" i="9" s="1"/>
  <c r="U494" i="9" s="1"/>
  <c r="AU487" i="9"/>
  <c r="P498" i="9"/>
  <c r="G483" i="9"/>
  <c r="Z483" i="9"/>
  <c r="P486" i="9"/>
  <c r="V486" i="9" s="1"/>
  <c r="AU486" i="9"/>
  <c r="G486" i="9"/>
  <c r="Z486" i="9"/>
  <c r="AU474" i="9"/>
  <c r="P471" i="9"/>
  <c r="AU471" i="9"/>
  <c r="G471" i="9"/>
  <c r="Z471" i="9"/>
  <c r="Z513" i="9"/>
  <c r="AU494" i="9"/>
  <c r="G492" i="9"/>
  <c r="Z492" i="9"/>
  <c r="P492" i="9"/>
  <c r="AU492" i="9"/>
  <c r="G490" i="9"/>
  <c r="P487" i="9"/>
  <c r="S487" i="9" s="1"/>
  <c r="U487" i="9" s="1"/>
  <c r="AU485" i="9"/>
  <c r="P478" i="9"/>
  <c r="S478" i="9" s="1"/>
  <c r="U478" i="9" s="1"/>
  <c r="G476" i="9"/>
  <c r="Z476" i="9"/>
  <c r="G470" i="9"/>
  <c r="Z470" i="9"/>
  <c r="P470" i="9"/>
  <c r="AC470" i="9" s="1"/>
  <c r="AU470" i="9"/>
  <c r="AU476" i="9"/>
  <c r="AS473" i="9"/>
  <c r="AR473" i="9" s="1"/>
  <c r="AQ473" i="9" s="1"/>
  <c r="AP473" i="9" s="1"/>
  <c r="AO473" i="9" s="1"/>
  <c r="AN473" i="9" s="1"/>
  <c r="AM473" i="9" s="1"/>
  <c r="AL473" i="9" s="1"/>
  <c r="AT473" i="9"/>
  <c r="G473" i="9"/>
  <c r="Z473" i="9"/>
  <c r="G461" i="9"/>
  <c r="Z461" i="9"/>
  <c r="P461" i="9"/>
  <c r="AU461" i="9"/>
  <c r="P479" i="9"/>
  <c r="S479" i="9" s="1"/>
  <c r="U479" i="9" s="1"/>
  <c r="AU479" i="9"/>
  <c r="Z477" i="9"/>
  <c r="AS469" i="9"/>
  <c r="AR469" i="9" s="1"/>
  <c r="AQ469" i="9" s="1"/>
  <c r="AP469" i="9" s="1"/>
  <c r="AO469" i="9" s="1"/>
  <c r="AN469" i="9" s="1"/>
  <c r="AM469" i="9" s="1"/>
  <c r="AL469" i="9" s="1"/>
  <c r="AT469" i="9"/>
  <c r="G469" i="9"/>
  <c r="Z469" i="9"/>
  <c r="G480" i="9"/>
  <c r="Z480" i="9"/>
  <c r="G462" i="9"/>
  <c r="Z462" i="9"/>
  <c r="P462" i="9"/>
  <c r="AU462" i="9"/>
  <c r="AT481" i="9"/>
  <c r="AS481" i="9" s="1"/>
  <c r="AR481" i="9" s="1"/>
  <c r="AQ481" i="9" s="1"/>
  <c r="AP481" i="9" s="1"/>
  <c r="AO481" i="9" s="1"/>
  <c r="AN481" i="9" s="1"/>
  <c r="AM481" i="9" s="1"/>
  <c r="AL481" i="9" s="1"/>
  <c r="AU477" i="9"/>
  <c r="AU480" i="9"/>
  <c r="P475" i="9"/>
  <c r="S475" i="9" s="1"/>
  <c r="U475" i="9" s="1"/>
  <c r="AU475" i="9"/>
  <c r="G475" i="9"/>
  <c r="Z475" i="9"/>
  <c r="G465" i="9"/>
  <c r="Z465" i="9"/>
  <c r="P465" i="9"/>
  <c r="AU465" i="9"/>
  <c r="G457" i="9"/>
  <c r="Z457" i="9"/>
  <c r="P457" i="9"/>
  <c r="AU457" i="9"/>
  <c r="Z467" i="9"/>
  <c r="G467" i="9"/>
  <c r="Z463" i="9"/>
  <c r="G463" i="9"/>
  <c r="K463" i="9" s="1"/>
  <c r="Z459" i="9"/>
  <c r="G459" i="9"/>
  <c r="Z472" i="9"/>
  <c r="Z468" i="9"/>
  <c r="Z464" i="9"/>
  <c r="Z460" i="9"/>
  <c r="AU467" i="9"/>
  <c r="AU463" i="9"/>
  <c r="AU459" i="9"/>
  <c r="G502" i="6"/>
  <c r="P502" i="6"/>
  <c r="S502" i="6" s="1"/>
  <c r="U502" i="6" s="1"/>
  <c r="K488" i="6"/>
  <c r="G485" i="6"/>
  <c r="P485" i="6"/>
  <c r="S485" i="6" s="1"/>
  <c r="U485" i="6" s="1"/>
  <c r="G482" i="6"/>
  <c r="P482" i="6"/>
  <c r="K472" i="6"/>
  <c r="G469" i="6"/>
  <c r="P469" i="6"/>
  <c r="G466" i="6"/>
  <c r="P466" i="6"/>
  <c r="S466" i="6" s="1"/>
  <c r="U466" i="6" s="1"/>
  <c r="G498" i="6"/>
  <c r="P498" i="6"/>
  <c r="S498" i="6" s="1"/>
  <c r="U498" i="6" s="1"/>
  <c r="G494" i="6"/>
  <c r="P494" i="6"/>
  <c r="K484" i="6"/>
  <c r="G481" i="6"/>
  <c r="P481" i="6"/>
  <c r="S481" i="6" s="1"/>
  <c r="U481" i="6" s="1"/>
  <c r="G478" i="6"/>
  <c r="P478" i="6"/>
  <c r="S478" i="6" s="1"/>
  <c r="U478" i="6" s="1"/>
  <c r="K468" i="6"/>
  <c r="G465" i="6"/>
  <c r="P465" i="6"/>
  <c r="G462" i="6"/>
  <c r="S462" i="6" s="1"/>
  <c r="U462" i="6" s="1"/>
  <c r="P462" i="6"/>
  <c r="K497" i="6"/>
  <c r="G493" i="6"/>
  <c r="P493" i="6"/>
  <c r="G490" i="6"/>
  <c r="P490" i="6"/>
  <c r="S490" i="6" s="1"/>
  <c r="U490" i="6" s="1"/>
  <c r="K480" i="6"/>
  <c r="G477" i="6"/>
  <c r="P477" i="6"/>
  <c r="G474" i="6"/>
  <c r="P474" i="6"/>
  <c r="K464" i="6"/>
  <c r="G461" i="6"/>
  <c r="P461" i="6"/>
  <c r="S461" i="6" s="1"/>
  <c r="U461" i="6" s="1"/>
  <c r="G458" i="6"/>
  <c r="P458" i="6"/>
  <c r="K492" i="6"/>
  <c r="G489" i="6"/>
  <c r="P489" i="6"/>
  <c r="G486" i="6"/>
  <c r="P486" i="6"/>
  <c r="S486" i="6" s="1"/>
  <c r="U486" i="6" s="1"/>
  <c r="K476" i="6"/>
  <c r="G473" i="6"/>
  <c r="P473" i="6"/>
  <c r="S473" i="6" s="1"/>
  <c r="U473" i="6" s="1"/>
  <c r="G470" i="6"/>
  <c r="P470" i="6"/>
  <c r="K460" i="6"/>
  <c r="G457" i="6"/>
  <c r="P457" i="6"/>
  <c r="G513" i="6"/>
  <c r="G496" i="6"/>
  <c r="G491" i="6"/>
  <c r="K491" i="6" s="1"/>
  <c r="G487" i="6"/>
  <c r="G483" i="6"/>
  <c r="G479" i="6"/>
  <c r="G475" i="6"/>
  <c r="G471" i="6"/>
  <c r="G467" i="6"/>
  <c r="G463" i="6"/>
  <c r="G459" i="6"/>
  <c r="P497" i="6"/>
  <c r="S497" i="6" s="1"/>
  <c r="U497" i="6" s="1"/>
  <c r="P492" i="6"/>
  <c r="S492" i="6" s="1"/>
  <c r="U492" i="6" s="1"/>
  <c r="P488" i="6"/>
  <c r="S488" i="6" s="1"/>
  <c r="U488" i="6" s="1"/>
  <c r="P484" i="6"/>
  <c r="S484" i="6" s="1"/>
  <c r="U484" i="6" s="1"/>
  <c r="P480" i="6"/>
  <c r="S480" i="6" s="1"/>
  <c r="U480" i="6" s="1"/>
  <c r="P476" i="6"/>
  <c r="S476" i="6" s="1"/>
  <c r="U476" i="6" s="1"/>
  <c r="P472" i="6"/>
  <c r="S472" i="6" s="1"/>
  <c r="U472" i="6" s="1"/>
  <c r="P468" i="6"/>
  <c r="S468" i="6" s="1"/>
  <c r="U468" i="6" s="1"/>
  <c r="P464" i="6"/>
  <c r="S464" i="6" s="1"/>
  <c r="U464" i="6" s="1"/>
  <c r="P460" i="6"/>
  <c r="S460" i="6" s="1"/>
  <c r="U460" i="6" s="1"/>
  <c r="K507" i="1"/>
  <c r="K498" i="1"/>
  <c r="K494" i="1"/>
  <c r="K490" i="1"/>
  <c r="K486" i="1"/>
  <c r="K482" i="1"/>
  <c r="K478" i="1"/>
  <c r="K474" i="1"/>
  <c r="K470" i="1"/>
  <c r="K511" i="1"/>
  <c r="K503" i="1"/>
  <c r="K499" i="1"/>
  <c r="K495" i="1"/>
  <c r="K491" i="1"/>
  <c r="K487" i="1"/>
  <c r="K483" i="1"/>
  <c r="K479" i="1"/>
  <c r="K475" i="1"/>
  <c r="K471" i="1"/>
  <c r="K467" i="1"/>
  <c r="G506" i="1"/>
  <c r="K506" i="1" s="1"/>
  <c r="G501" i="1"/>
  <c r="G497" i="1"/>
  <c r="G493" i="1"/>
  <c r="G489" i="1"/>
  <c r="G485" i="1"/>
  <c r="K485" i="1" s="1"/>
  <c r="G481" i="1"/>
  <c r="K481" i="1" s="1"/>
  <c r="G477" i="1"/>
  <c r="G473" i="1"/>
  <c r="K473" i="1" s="1"/>
  <c r="G469" i="1"/>
  <c r="K469" i="1" s="1"/>
  <c r="P507" i="1"/>
  <c r="S507" i="1" s="1"/>
  <c r="U507" i="1" s="1"/>
  <c r="P502" i="1"/>
  <c r="P498" i="1"/>
  <c r="V498" i="1" s="1"/>
  <c r="P494" i="1"/>
  <c r="S494" i="1" s="1"/>
  <c r="U494" i="1" s="1"/>
  <c r="P490" i="1"/>
  <c r="V490" i="1" s="1"/>
  <c r="P486" i="1"/>
  <c r="S486" i="1" s="1"/>
  <c r="U486" i="1" s="1"/>
  <c r="P482" i="1"/>
  <c r="S482" i="1" s="1"/>
  <c r="U482" i="1" s="1"/>
  <c r="P478" i="1"/>
  <c r="P474" i="1"/>
  <c r="S474" i="1" s="1"/>
  <c r="U474" i="1" s="1"/>
  <c r="P470" i="1"/>
  <c r="K464" i="1"/>
  <c r="P459" i="1"/>
  <c r="S459" i="1" s="1"/>
  <c r="U459" i="1" s="1"/>
  <c r="P464" i="1"/>
  <c r="S464" i="1" s="1"/>
  <c r="U464" i="1" s="1"/>
  <c r="P449" i="1"/>
  <c r="S449" i="1" s="1"/>
  <c r="U449" i="1" s="1"/>
  <c r="G462" i="1"/>
  <c r="K462" i="1" s="1"/>
  <c r="P462" i="1"/>
  <c r="V462" i="1" s="1"/>
  <c r="G463" i="1"/>
  <c r="K463" i="1"/>
  <c r="P463" i="1"/>
  <c r="V463" i="1" s="1"/>
  <c r="P448" i="1"/>
  <c r="G448" i="1"/>
  <c r="P447" i="1"/>
  <c r="G447" i="1"/>
  <c r="P450" i="1"/>
  <c r="V450" i="1" s="1"/>
  <c r="G450" i="1"/>
  <c r="K458" i="1"/>
  <c r="K459" i="1"/>
  <c r="P458" i="1"/>
  <c r="V458" i="1" s="1"/>
  <c r="K526" i="8"/>
  <c r="G515" i="8"/>
  <c r="K515" i="8" s="1"/>
  <c r="Z515" i="8"/>
  <c r="P515" i="8"/>
  <c r="S515" i="8" s="1"/>
  <c r="U515" i="8" s="1"/>
  <c r="AU515" i="8"/>
  <c r="AU526" i="8"/>
  <c r="AS526" i="8" s="1"/>
  <c r="AR526" i="8" s="1"/>
  <c r="AQ526" i="8" s="1"/>
  <c r="AP526" i="8" s="1"/>
  <c r="P526" i="8"/>
  <c r="AC526" i="8" s="1"/>
  <c r="Z526" i="8"/>
  <c r="H56" i="1"/>
  <c r="V76" i="1"/>
  <c r="H44" i="1"/>
  <c r="V92" i="1"/>
  <c r="I92" i="1"/>
  <c r="S128" i="1"/>
  <c r="U128" i="1" s="1"/>
  <c r="V128" i="1"/>
  <c r="K262" i="1"/>
  <c r="G30" i="1"/>
  <c r="P30" i="1"/>
  <c r="G379" i="1"/>
  <c r="P379" i="1"/>
  <c r="P281" i="1"/>
  <c r="S281" i="1" s="1"/>
  <c r="U281" i="1" s="1"/>
  <c r="G281" i="1"/>
  <c r="E114" i="5"/>
  <c r="F274" i="1"/>
  <c r="G274" i="1" s="1"/>
  <c r="G261" i="1"/>
  <c r="P261" i="1"/>
  <c r="P169" i="1"/>
  <c r="S169" i="1" s="1"/>
  <c r="U169" i="1" s="1"/>
  <c r="G169" i="1"/>
  <c r="E79" i="5"/>
  <c r="F153" i="1"/>
  <c r="I87" i="1"/>
  <c r="V87" i="1"/>
  <c r="P81" i="1"/>
  <c r="S81" i="1" s="1"/>
  <c r="U81" i="1" s="1"/>
  <c r="G81" i="1"/>
  <c r="F37" i="1"/>
  <c r="E22" i="5"/>
  <c r="S48" i="1"/>
  <c r="U48" i="1" s="1"/>
  <c r="V130" i="1"/>
  <c r="V159" i="1"/>
  <c r="S57" i="1"/>
  <c r="U57" i="1" s="1"/>
  <c r="P149" i="1"/>
  <c r="V149" i="1" s="1"/>
  <c r="I82" i="1"/>
  <c r="V325" i="1"/>
  <c r="P262" i="1"/>
  <c r="S262" i="1" s="1"/>
  <c r="U262" i="1" s="1"/>
  <c r="G23" i="1"/>
  <c r="P23" i="1"/>
  <c r="G434" i="1"/>
  <c r="P434" i="1"/>
  <c r="S434" i="1" s="1"/>
  <c r="U434" i="1" s="1"/>
  <c r="S355" i="1"/>
  <c r="U355" i="1" s="1"/>
  <c r="S202" i="1"/>
  <c r="U202" i="1"/>
  <c r="V202" i="1"/>
  <c r="G131" i="1"/>
  <c r="I131" i="1" s="1"/>
  <c r="P131" i="1"/>
  <c r="S131" i="1" s="1"/>
  <c r="U131" i="1" s="1"/>
  <c r="S271" i="1"/>
  <c r="U271" i="1" s="1"/>
  <c r="G74" i="1"/>
  <c r="P74" i="1"/>
  <c r="S74" i="1" s="1"/>
  <c r="U74" i="1" s="1"/>
  <c r="P36" i="1"/>
  <c r="S36" i="1" s="1"/>
  <c r="U36" i="1" s="1"/>
  <c r="I117" i="1"/>
  <c r="V290" i="1"/>
  <c r="S338" i="1"/>
  <c r="U338" i="1" s="1"/>
  <c r="P147" i="1"/>
  <c r="S147" i="1" s="1"/>
  <c r="U147" i="1" s="1"/>
  <c r="P139" i="1"/>
  <c r="S139" i="1" s="1"/>
  <c r="U139" i="1" s="1"/>
  <c r="G139" i="1"/>
  <c r="P319" i="1"/>
  <c r="V319" i="1" s="1"/>
  <c r="G319" i="1"/>
  <c r="P420" i="1"/>
  <c r="G420" i="1"/>
  <c r="F385" i="1"/>
  <c r="E179" i="5"/>
  <c r="G375" i="1"/>
  <c r="K375" i="1" s="1"/>
  <c r="P375" i="1"/>
  <c r="S375" i="1" s="1"/>
  <c r="U375" i="1" s="1"/>
  <c r="P56" i="1"/>
  <c r="V56" i="1" s="1"/>
  <c r="V316" i="1"/>
  <c r="V338" i="1"/>
  <c r="G67" i="1"/>
  <c r="K271" i="1"/>
  <c r="P284" i="1"/>
  <c r="G284" i="1"/>
  <c r="K284" i="1"/>
  <c r="P64" i="1"/>
  <c r="G64" i="1"/>
  <c r="G110" i="1"/>
  <c r="P110" i="1"/>
  <c r="V110" i="1" s="1"/>
  <c r="F125" i="1"/>
  <c r="G301" i="1"/>
  <c r="P301" i="1"/>
  <c r="S301" i="1" s="1"/>
  <c r="U301" i="1" s="1"/>
  <c r="G42" i="1"/>
  <c r="V141" i="1"/>
  <c r="S111" i="1"/>
  <c r="U111" i="1" s="1"/>
  <c r="I25" i="1"/>
  <c r="I102" i="1"/>
  <c r="I158" i="1"/>
  <c r="P452" i="1"/>
  <c r="G452" i="1"/>
  <c r="G419" i="1"/>
  <c r="P419" i="1"/>
  <c r="E202" i="5"/>
  <c r="F414" i="1"/>
  <c r="G414" i="1" s="1"/>
  <c r="G409" i="1"/>
  <c r="P409" i="1"/>
  <c r="S409" i="1" s="1"/>
  <c r="U409" i="1" s="1"/>
  <c r="P390" i="1"/>
  <c r="G390" i="1"/>
  <c r="F310" i="1"/>
  <c r="E130" i="5"/>
  <c r="V39" i="1"/>
  <c r="V416" i="1"/>
  <c r="V355" i="1"/>
  <c r="V289" i="1"/>
  <c r="P263" i="1"/>
  <c r="S263" i="1" s="1"/>
  <c r="U263" i="1" s="1"/>
  <c r="P171" i="1"/>
  <c r="S171" i="1" s="1"/>
  <c r="U171" i="1" s="1"/>
  <c r="G34" i="1"/>
  <c r="P34" i="1"/>
  <c r="P31" i="1"/>
  <c r="K255" i="1"/>
  <c r="E193" i="5"/>
  <c r="F405" i="1"/>
  <c r="P405" i="1" s="1"/>
  <c r="S405" i="1" s="1"/>
  <c r="U405" i="1" s="1"/>
  <c r="P46" i="1"/>
  <c r="S46" i="1" s="1"/>
  <c r="U46" i="1" s="1"/>
  <c r="P33" i="1"/>
  <c r="S33" i="1" s="1"/>
  <c r="U33" i="1" s="1"/>
  <c r="P44" i="1"/>
  <c r="S44" i="1" s="1"/>
  <c r="U44" i="1" s="1"/>
  <c r="P362" i="1"/>
  <c r="P85" i="1"/>
  <c r="S85" i="1" s="1"/>
  <c r="U85" i="1" s="1"/>
  <c r="S135" i="1"/>
  <c r="U135" i="1" s="1"/>
  <c r="P422" i="1"/>
  <c r="P180" i="1"/>
  <c r="S180" i="1" s="1"/>
  <c r="U180" i="1" s="1"/>
  <c r="G180" i="1"/>
  <c r="I189" i="1"/>
  <c r="G455" i="1"/>
  <c r="P455" i="1"/>
  <c r="S455" i="1" s="1"/>
  <c r="U455" i="1" s="1"/>
  <c r="S92" i="1"/>
  <c r="U92" i="1" s="1"/>
  <c r="P108" i="1"/>
  <c r="S108" i="1" s="1"/>
  <c r="U108" i="1" s="1"/>
  <c r="G108" i="1"/>
  <c r="G160" i="1"/>
  <c r="P160" i="1"/>
  <c r="S160" i="1" s="1"/>
  <c r="U160" i="1" s="1"/>
  <c r="S32" i="1"/>
  <c r="P389" i="1"/>
  <c r="S389" i="1" s="1"/>
  <c r="U389" i="1" s="1"/>
  <c r="P335" i="1"/>
  <c r="S335" i="1" s="1"/>
  <c r="U335" i="1" s="1"/>
  <c r="P426" i="1"/>
  <c r="V426" i="1" s="1"/>
  <c r="P406" i="1"/>
  <c r="F374" i="1"/>
  <c r="P370" i="1"/>
  <c r="E225" i="5"/>
  <c r="F371" i="1"/>
  <c r="G371" i="1" s="1"/>
  <c r="P323" i="1"/>
  <c r="S323" i="1" s="1"/>
  <c r="U323" i="1" s="1"/>
  <c r="P333" i="1"/>
  <c r="S333" i="1" s="1"/>
  <c r="U333" i="1" s="1"/>
  <c r="P248" i="1"/>
  <c r="S248" i="1" s="1"/>
  <c r="U248" i="1" s="1"/>
  <c r="P75" i="1"/>
  <c r="P377" i="1"/>
  <c r="S377" i="1" s="1"/>
  <c r="U377" i="1" s="1"/>
  <c r="G348" i="1"/>
  <c r="G177" i="1"/>
  <c r="K177" i="1" s="1"/>
  <c r="P177" i="1"/>
  <c r="F354" i="1"/>
  <c r="S87" i="1"/>
  <c r="U87" i="1" s="1"/>
  <c r="P66" i="1"/>
  <c r="V66" i="1" s="1"/>
  <c r="F398" i="1"/>
  <c r="G398" i="1" s="1"/>
  <c r="E186" i="5"/>
  <c r="F373" i="1"/>
  <c r="G373" i="1" s="1"/>
  <c r="E234" i="5"/>
  <c r="E170" i="5"/>
  <c r="F364" i="1"/>
  <c r="G364" i="1" s="1"/>
  <c r="E148" i="5"/>
  <c r="F340" i="1"/>
  <c r="P272" i="1"/>
  <c r="G272" i="1"/>
  <c r="K272" i="1" s="1"/>
  <c r="F337" i="1"/>
  <c r="F381" i="1"/>
  <c r="P381" i="1" s="1"/>
  <c r="S381" i="1" s="1"/>
  <c r="U381" i="1" s="1"/>
  <c r="E89" i="5"/>
  <c r="F167" i="1"/>
  <c r="G167" i="1" s="1"/>
  <c r="E122" i="5"/>
  <c r="F296" i="1"/>
  <c r="R104" i="1"/>
  <c r="F239" i="1"/>
  <c r="F51" i="1"/>
  <c r="G51" i="1" s="1"/>
  <c r="S23" i="9"/>
  <c r="U23" i="9" s="1"/>
  <c r="V392" i="9"/>
  <c r="S382" i="9"/>
  <c r="S405" i="9"/>
  <c r="S433" i="8"/>
  <c r="U433" i="8" s="1"/>
  <c r="V433" i="8"/>
  <c r="V283" i="9"/>
  <c r="AC41" i="8"/>
  <c r="S180" i="8"/>
  <c r="U180" i="8" s="1"/>
  <c r="S392" i="9"/>
  <c r="S162" i="9"/>
  <c r="V169" i="8"/>
  <c r="AC379" i="8"/>
  <c r="S379" i="8"/>
  <c r="V379" i="8"/>
  <c r="V367" i="8"/>
  <c r="S200" i="6"/>
  <c r="U200" i="6" s="1"/>
  <c r="S69" i="6"/>
  <c r="U69" i="6" s="1"/>
  <c r="S55" i="6"/>
  <c r="U55" i="6" s="1"/>
  <c r="S420" i="6"/>
  <c r="U420" i="6" s="1"/>
  <c r="S86" i="6"/>
  <c r="U86" i="6" s="1"/>
  <c r="V86" i="6"/>
  <c r="S356" i="6"/>
  <c r="U356" i="6" s="1"/>
  <c r="S438" i="6"/>
  <c r="U438" i="6" s="1"/>
  <c r="S196" i="6"/>
  <c r="U196" i="6" s="1"/>
  <c r="S65" i="6"/>
  <c r="U65" i="6" s="1"/>
  <c r="S454" i="6"/>
  <c r="U454" i="6" s="1"/>
  <c r="V454" i="6"/>
  <c r="S80" i="6"/>
  <c r="U80" i="6" s="1"/>
  <c r="G46" i="3"/>
  <c r="H46" i="3"/>
  <c r="S370" i="6"/>
  <c r="U370" i="6" s="1"/>
  <c r="H43" i="3"/>
  <c r="G43" i="3"/>
  <c r="H29" i="3"/>
  <c r="G29" i="3"/>
  <c r="H22" i="3"/>
  <c r="G22" i="3"/>
  <c r="G33" i="3"/>
  <c r="H33" i="3"/>
  <c r="S462" i="1"/>
  <c r="U462" i="1" s="1"/>
  <c r="P252" i="2"/>
  <c r="R252" i="2" s="1"/>
  <c r="V443" i="6"/>
  <c r="P493" i="8"/>
  <c r="V493" i="8" s="1"/>
  <c r="P482" i="8"/>
  <c r="P472" i="8"/>
  <c r="AC472" i="8" s="1"/>
  <c r="P463" i="8"/>
  <c r="P461" i="8"/>
  <c r="V461" i="8" s="1"/>
  <c r="P450" i="8"/>
  <c r="P443" i="8"/>
  <c r="V443" i="8" s="1"/>
  <c r="P439" i="8"/>
  <c r="V439" i="8" s="1"/>
  <c r="P424" i="8"/>
  <c r="AC424" i="8" s="1"/>
  <c r="P319" i="8"/>
  <c r="P288" i="8"/>
  <c r="P273" i="8"/>
  <c r="P271" i="8"/>
  <c r="P160" i="8"/>
  <c r="P125" i="8"/>
  <c r="S125" i="8" s="1"/>
  <c r="P105" i="8"/>
  <c r="AC105" i="8" s="1"/>
  <c r="P75" i="8"/>
  <c r="P40" i="8"/>
  <c r="X36" i="8"/>
  <c r="X34" i="8"/>
  <c r="X33" i="8"/>
  <c r="X30" i="8"/>
  <c r="X29" i="8"/>
  <c r="X19" i="8"/>
  <c r="U39" i="2"/>
  <c r="Z15" i="6"/>
  <c r="P494" i="8"/>
  <c r="S494" i="8" s="1"/>
  <c r="P484" i="8"/>
  <c r="P475" i="8"/>
  <c r="AC475" i="8" s="1"/>
  <c r="P473" i="8"/>
  <c r="P462" i="8"/>
  <c r="P452" i="8"/>
  <c r="P330" i="8"/>
  <c r="AC330" i="8" s="1"/>
  <c r="P299" i="8"/>
  <c r="P290" i="8"/>
  <c r="P277" i="8"/>
  <c r="AC277" i="8" s="1"/>
  <c r="P240" i="8"/>
  <c r="S240" i="8" s="1"/>
  <c r="U240" i="8" s="1"/>
  <c r="P220" i="8"/>
  <c r="P212" i="8"/>
  <c r="P183" i="8"/>
  <c r="P156" i="8"/>
  <c r="S156" i="8" s="1"/>
  <c r="P136" i="8"/>
  <c r="P121" i="8"/>
  <c r="AC121" i="8" s="1"/>
  <c r="P103" i="8"/>
  <c r="S103" i="8" s="1"/>
  <c r="P67" i="8"/>
  <c r="AC67" i="8" s="1"/>
  <c r="P48" i="8"/>
  <c r="V48" i="8" s="1"/>
  <c r="X42" i="8"/>
  <c r="X13" i="8"/>
  <c r="P460" i="1"/>
  <c r="V460" i="1" s="1"/>
  <c r="G21" i="3"/>
  <c r="P268" i="2"/>
  <c r="R268" i="2" s="1"/>
  <c r="P260" i="2"/>
  <c r="R260" i="2" s="1"/>
  <c r="Z3" i="6"/>
  <c r="Z5" i="6"/>
  <c r="P487" i="8"/>
  <c r="S487" i="8" s="1"/>
  <c r="U487" i="8" s="1"/>
  <c r="P485" i="8"/>
  <c r="P474" i="8"/>
  <c r="V474" i="8" s="1"/>
  <c r="P464" i="8"/>
  <c r="V464" i="8" s="1"/>
  <c r="P455" i="8"/>
  <c r="P453" i="8"/>
  <c r="S453" i="8" s="1"/>
  <c r="U453" i="8" s="1"/>
  <c r="P444" i="8"/>
  <c r="P440" i="8"/>
  <c r="S440" i="8" s="1"/>
  <c r="P431" i="8"/>
  <c r="S431" i="8" s="1"/>
  <c r="U431" i="8" s="1"/>
  <c r="P415" i="8"/>
  <c r="S415" i="8" s="1"/>
  <c r="P311" i="8"/>
  <c r="AC311" i="8" s="1"/>
  <c r="P301" i="8"/>
  <c r="P280" i="8"/>
  <c r="P268" i="8"/>
  <c r="P255" i="8"/>
  <c r="S255" i="8" s="1"/>
  <c r="U255" i="8" s="1"/>
  <c r="P168" i="8"/>
  <c r="AC168" i="8" s="1"/>
  <c r="P132" i="8"/>
  <c r="S132" i="8" s="1"/>
  <c r="P117" i="8"/>
  <c r="S117" i="8" s="1"/>
  <c r="P99" i="8"/>
  <c r="P56" i="8"/>
  <c r="X41" i="8"/>
  <c r="X17" i="8"/>
  <c r="Z21" i="1"/>
  <c r="U35" i="2"/>
  <c r="P511" i="8"/>
  <c r="V511" i="8" s="1"/>
  <c r="P486" i="8"/>
  <c r="P476" i="8"/>
  <c r="AC476" i="8" s="1"/>
  <c r="P467" i="8"/>
  <c r="V467" i="8" s="1"/>
  <c r="P465" i="8"/>
  <c r="S465" i="8" s="1"/>
  <c r="P454" i="8"/>
  <c r="AC454" i="8" s="1"/>
  <c r="P416" i="8"/>
  <c r="V416" i="8" s="1"/>
  <c r="P303" i="8"/>
  <c r="S303" i="8" s="1"/>
  <c r="U303" i="8" s="1"/>
  <c r="P294" i="8"/>
  <c r="P292" i="8"/>
  <c r="P282" i="8"/>
  <c r="P267" i="8"/>
  <c r="V267" i="8" s="1"/>
  <c r="P261" i="8"/>
  <c r="V261" i="8" s="1"/>
  <c r="P249" i="8"/>
  <c r="P236" i="8"/>
  <c r="P152" i="8"/>
  <c r="P95" i="8"/>
  <c r="AC95" i="8" s="1"/>
  <c r="P59" i="8"/>
  <c r="S59" i="8" s="1"/>
  <c r="X26" i="8"/>
  <c r="X25" i="8"/>
  <c r="X23" i="8"/>
  <c r="X22" i="8"/>
  <c r="P465" i="1"/>
  <c r="S465" i="1" s="1"/>
  <c r="U465" i="1" s="1"/>
  <c r="P461" i="1"/>
  <c r="G45" i="3"/>
  <c r="F38" i="3"/>
  <c r="G38" i="3" s="1"/>
  <c r="P248" i="2"/>
  <c r="R248" i="2" s="1"/>
  <c r="P488" i="8"/>
  <c r="P479" i="8"/>
  <c r="V479" i="8" s="1"/>
  <c r="P477" i="8"/>
  <c r="P466" i="8"/>
  <c r="S466" i="8" s="1"/>
  <c r="P456" i="8"/>
  <c r="AC456" i="8" s="1"/>
  <c r="P447" i="8"/>
  <c r="V447" i="8" s="1"/>
  <c r="P445" i="8"/>
  <c r="P441" i="8"/>
  <c r="S441" i="8" s="1"/>
  <c r="U441" i="8" s="1"/>
  <c r="P408" i="8"/>
  <c r="S408" i="8" s="1"/>
  <c r="P264" i="8"/>
  <c r="P260" i="8"/>
  <c r="P250" i="8"/>
  <c r="V250" i="8" s="1"/>
  <c r="P244" i="8"/>
  <c r="V244" i="8" s="1"/>
  <c r="P208" i="8"/>
  <c r="V208" i="8" s="1"/>
  <c r="P200" i="8"/>
  <c r="P176" i="8"/>
  <c r="V176" i="8" s="1"/>
  <c r="P148" i="8"/>
  <c r="P115" i="8"/>
  <c r="AC115" i="8" s="1"/>
  <c r="P91" i="8"/>
  <c r="X32" i="8"/>
  <c r="X31" i="8"/>
  <c r="X28" i="8"/>
  <c r="X27" i="8"/>
  <c r="X20" i="8"/>
  <c r="X18" i="8"/>
  <c r="P256" i="2"/>
  <c r="R256" i="2" s="1"/>
  <c r="U31" i="2"/>
  <c r="P506" i="8"/>
  <c r="S506" i="8" s="1"/>
  <c r="U506" i="8" s="1"/>
  <c r="P497" i="8"/>
  <c r="S497" i="8" s="1"/>
  <c r="U497" i="8" s="1"/>
  <c r="P491" i="8"/>
  <c r="S491" i="8" s="1"/>
  <c r="P489" i="8"/>
  <c r="V489" i="8" s="1"/>
  <c r="P478" i="8"/>
  <c r="P468" i="8"/>
  <c r="S468" i="8" s="1"/>
  <c r="P459" i="8"/>
  <c r="P457" i="8"/>
  <c r="V457" i="8" s="1"/>
  <c r="P446" i="8"/>
  <c r="AC446" i="8" s="1"/>
  <c r="P442" i="8"/>
  <c r="V442" i="8" s="1"/>
  <c r="P432" i="8"/>
  <c r="P315" i="8"/>
  <c r="S315" i="8" s="1"/>
  <c r="U315" i="8" s="1"/>
  <c r="P284" i="8"/>
  <c r="S284" i="8" s="1"/>
  <c r="U284" i="8" s="1"/>
  <c r="P233" i="8"/>
  <c r="V233" i="8" s="1"/>
  <c r="P111" i="8"/>
  <c r="P87" i="8"/>
  <c r="V87" i="8" s="1"/>
  <c r="X40" i="8"/>
  <c r="X38" i="8"/>
  <c r="P24" i="8"/>
  <c r="S24" i="8" s="1"/>
  <c r="U24" i="8" s="1"/>
  <c r="X21" i="8"/>
  <c r="P466" i="1"/>
  <c r="S466" i="1" s="1"/>
  <c r="U466" i="1" s="1"/>
  <c r="P502" i="8"/>
  <c r="P492" i="8"/>
  <c r="P483" i="8"/>
  <c r="P481" i="8"/>
  <c r="S481" i="8" s="1"/>
  <c r="U481" i="8" s="1"/>
  <c r="P470" i="8"/>
  <c r="S470" i="8" s="1"/>
  <c r="U470" i="8" s="1"/>
  <c r="P460" i="8"/>
  <c r="S460" i="8" s="1"/>
  <c r="P451" i="8"/>
  <c r="P449" i="8"/>
  <c r="S449" i="8" s="1"/>
  <c r="U449" i="8" s="1"/>
  <c r="P423" i="8"/>
  <c r="AC423" i="8" s="1"/>
  <c r="P297" i="8"/>
  <c r="P258" i="8"/>
  <c r="V258" i="8" s="1"/>
  <c r="P257" i="8"/>
  <c r="P224" i="8"/>
  <c r="V224" i="8" s="1"/>
  <c r="P140" i="8"/>
  <c r="X43" i="8"/>
  <c r="AJ473" i="9"/>
  <c r="AT459" i="9"/>
  <c r="AS459" i="9" s="1"/>
  <c r="AR459" i="9" s="1"/>
  <c r="AQ459" i="9" s="1"/>
  <c r="AP459" i="9"/>
  <c r="AO459" i="9" s="1"/>
  <c r="AN459" i="9" s="1"/>
  <c r="AM459" i="9" s="1"/>
  <c r="AL459" i="9" s="1"/>
  <c r="AT477" i="9"/>
  <c r="AS477" i="9" s="1"/>
  <c r="AR477" i="9" s="1"/>
  <c r="AQ477" i="9" s="1"/>
  <c r="AP477" i="9" s="1"/>
  <c r="AO477" i="9" s="1"/>
  <c r="AN477" i="9" s="1"/>
  <c r="AM477" i="9" s="1"/>
  <c r="AL477" i="9"/>
  <c r="AT513" i="9"/>
  <c r="AS513" i="9" s="1"/>
  <c r="AR513" i="9" s="1"/>
  <c r="AQ513" i="9" s="1"/>
  <c r="AP513" i="9" s="1"/>
  <c r="AO513" i="9" s="1"/>
  <c r="AN513" i="9" s="1"/>
  <c r="AM513" i="9" s="1"/>
  <c r="AL513" i="9" s="1"/>
  <c r="K466" i="9"/>
  <c r="AC466" i="9"/>
  <c r="V466" i="9"/>
  <c r="AT489" i="9"/>
  <c r="AS489" i="9"/>
  <c r="AR489" i="9"/>
  <c r="AQ489" i="9"/>
  <c r="AP489" i="9" s="1"/>
  <c r="AO489" i="9" s="1"/>
  <c r="AN489" i="9" s="1"/>
  <c r="AM489" i="9"/>
  <c r="AL489" i="9" s="1"/>
  <c r="AT497" i="9"/>
  <c r="AS497" i="9" s="1"/>
  <c r="AR497" i="9" s="1"/>
  <c r="AQ497" i="9" s="1"/>
  <c r="AP497" i="9" s="1"/>
  <c r="AO497" i="9" s="1"/>
  <c r="AN497" i="9" s="1"/>
  <c r="AM497" i="9" s="1"/>
  <c r="AL497" i="9" s="1"/>
  <c r="AT494" i="9"/>
  <c r="AT474" i="9"/>
  <c r="AS474" i="9"/>
  <c r="AR474" i="9"/>
  <c r="AQ474" i="9"/>
  <c r="AP474" i="9" s="1"/>
  <c r="AO474" i="9" s="1"/>
  <c r="AN474" i="9" s="1"/>
  <c r="AM474" i="9"/>
  <c r="AL474" i="9" s="1"/>
  <c r="AT458" i="9"/>
  <c r="AS458" i="9"/>
  <c r="AR458" i="9"/>
  <c r="AQ458" i="9" s="1"/>
  <c r="AP458" i="9" s="1"/>
  <c r="AO458" i="9" s="1"/>
  <c r="AN458" i="9" s="1"/>
  <c r="AM458" i="9" s="1"/>
  <c r="AL458" i="9" s="1"/>
  <c r="K485" i="9"/>
  <c r="AC485" i="9"/>
  <c r="V485" i="9"/>
  <c r="S485" i="9"/>
  <c r="U485" i="9" s="1"/>
  <c r="K493" i="9"/>
  <c r="AT467" i="9"/>
  <c r="AS467" i="9"/>
  <c r="AT465" i="9"/>
  <c r="AS465" i="9" s="1"/>
  <c r="K475" i="9"/>
  <c r="AT462" i="9"/>
  <c r="AS462" i="9" s="1"/>
  <c r="AT485" i="9"/>
  <c r="AS485" i="9"/>
  <c r="AR485" i="9"/>
  <c r="AQ485" i="9"/>
  <c r="AP485" i="9" s="1"/>
  <c r="AO485" i="9" s="1"/>
  <c r="AN485" i="9" s="1"/>
  <c r="AM485" i="9" s="1"/>
  <c r="AL485" i="9" s="1"/>
  <c r="K483" i="9"/>
  <c r="AT488" i="9"/>
  <c r="AS488" i="9"/>
  <c r="AR488" i="9" s="1"/>
  <c r="AQ488" i="9" s="1"/>
  <c r="AP488" i="9" s="1"/>
  <c r="AO488" i="9" s="1"/>
  <c r="AN488" i="9" s="1"/>
  <c r="AM488" i="9" s="1"/>
  <c r="AL488" i="9" s="1"/>
  <c r="V479" i="9"/>
  <c r="K489" i="9"/>
  <c r="AC489" i="9"/>
  <c r="K467" i="9"/>
  <c r="AT475" i="9"/>
  <c r="AS475" i="9"/>
  <c r="AR475" i="9" s="1"/>
  <c r="AQ475" i="9" s="1"/>
  <c r="AP475" i="9" s="1"/>
  <c r="AO475" i="9" s="1"/>
  <c r="AN475" i="9" s="1"/>
  <c r="AM475" i="9" s="1"/>
  <c r="AL475" i="9" s="1"/>
  <c r="K470" i="9"/>
  <c r="AT487" i="9"/>
  <c r="AS487" i="9" s="1"/>
  <c r="AR487" i="9" s="1"/>
  <c r="AQ487" i="9" s="1"/>
  <c r="AP487" i="9" s="1"/>
  <c r="AO487" i="9" s="1"/>
  <c r="AN487" i="9" s="1"/>
  <c r="AM487" i="9" s="1"/>
  <c r="AL487" i="9" s="1"/>
  <c r="S493" i="9"/>
  <c r="U493" i="9" s="1"/>
  <c r="K474" i="9"/>
  <c r="V474" i="9"/>
  <c r="AC461" i="9"/>
  <c r="AC490" i="9"/>
  <c r="K490" i="9"/>
  <c r="K458" i="9"/>
  <c r="AC458" i="9"/>
  <c r="V458" i="9"/>
  <c r="AT484" i="9"/>
  <c r="AS484" i="9" s="1"/>
  <c r="AR484" i="9" s="1"/>
  <c r="AQ484" i="9" s="1"/>
  <c r="AP484" i="9" s="1"/>
  <c r="AO484" i="9" s="1"/>
  <c r="AN484" i="9" s="1"/>
  <c r="AM484" i="9" s="1"/>
  <c r="AL484" i="9" s="1"/>
  <c r="K478" i="9"/>
  <c r="AC494" i="9"/>
  <c r="AQ457" i="9"/>
  <c r="AT457" i="9"/>
  <c r="AS457" i="9" s="1"/>
  <c r="AR457" i="9" s="1"/>
  <c r="V465" i="9"/>
  <c r="K465" i="9"/>
  <c r="AT480" i="9"/>
  <c r="AS480" i="9"/>
  <c r="AR480" i="9"/>
  <c r="AQ480" i="9" s="1"/>
  <c r="AP480" i="9" s="1"/>
  <c r="AO480" i="9" s="1"/>
  <c r="AN480" i="9" s="1"/>
  <c r="AM480" i="9" s="1"/>
  <c r="AL480" i="9" s="1"/>
  <c r="K480" i="9"/>
  <c r="AT479" i="9"/>
  <c r="AS479" i="9"/>
  <c r="AR479" i="9" s="1"/>
  <c r="AQ479" i="9" s="1"/>
  <c r="AP479" i="9" s="1"/>
  <c r="AO479" i="9" s="1"/>
  <c r="AN479" i="9" s="1"/>
  <c r="AM479" i="9" s="1"/>
  <c r="AL479" i="9" s="1"/>
  <c r="K476" i="9"/>
  <c r="AT492" i="9"/>
  <c r="AS492" i="9" s="1"/>
  <c r="AR492" i="9" s="1"/>
  <c r="AQ492" i="9" s="1"/>
  <c r="AP492" i="9" s="1"/>
  <c r="AO492" i="9" s="1"/>
  <c r="AN492" i="9" s="1"/>
  <c r="AM492" i="9" s="1"/>
  <c r="AL492" i="9" s="1"/>
  <c r="AC486" i="9"/>
  <c r="K486" i="9"/>
  <c r="V488" i="9"/>
  <c r="AC488" i="9"/>
  <c r="K488" i="9"/>
  <c r="AT466" i="9"/>
  <c r="AS466" i="9" s="1"/>
  <c r="AR466" i="9" s="1"/>
  <c r="AQ466" i="9" s="1"/>
  <c r="AP466" i="9" s="1"/>
  <c r="AO466" i="9" s="1"/>
  <c r="AN466" i="9" s="1"/>
  <c r="AM466" i="9" s="1"/>
  <c r="AL466" i="9" s="1"/>
  <c r="S484" i="9"/>
  <c r="U484" i="9" s="1"/>
  <c r="K487" i="9"/>
  <c r="AT476" i="9"/>
  <c r="AS476" i="9"/>
  <c r="AR476" i="9"/>
  <c r="AQ476" i="9" s="1"/>
  <c r="AP476" i="9" s="1"/>
  <c r="AO476" i="9" s="1"/>
  <c r="AN476" i="9" s="1"/>
  <c r="AM476" i="9" s="1"/>
  <c r="AL476" i="9" s="1"/>
  <c r="AT486" i="9"/>
  <c r="AS486" i="9"/>
  <c r="AR486" i="9" s="1"/>
  <c r="AQ486" i="9" s="1"/>
  <c r="AP486" i="9" s="1"/>
  <c r="AO486" i="9" s="1"/>
  <c r="AN486" i="9" s="1"/>
  <c r="AM486" i="9" s="1"/>
  <c r="AL486" i="9" s="1"/>
  <c r="AC482" i="9"/>
  <c r="K482" i="9"/>
  <c r="S466" i="9"/>
  <c r="U466" i="9" s="1"/>
  <c r="AT478" i="9"/>
  <c r="AS478" i="9" s="1"/>
  <c r="AR478" i="9" s="1"/>
  <c r="AQ478" i="9" s="1"/>
  <c r="AP478" i="9" s="1"/>
  <c r="AO478" i="9" s="1"/>
  <c r="AN478" i="9" s="1"/>
  <c r="AM478" i="9" s="1"/>
  <c r="AL478" i="9" s="1"/>
  <c r="K497" i="9"/>
  <c r="AC513" i="9"/>
  <c r="AC471" i="9"/>
  <c r="V471" i="9"/>
  <c r="K471" i="9"/>
  <c r="K459" i="9"/>
  <c r="K469" i="9"/>
  <c r="K473" i="9"/>
  <c r="AT471" i="9"/>
  <c r="AS471" i="9"/>
  <c r="AR471" i="9"/>
  <c r="AQ471" i="9"/>
  <c r="AP471" i="9" s="1"/>
  <c r="AO471" i="9" s="1"/>
  <c r="AN471" i="9" s="1"/>
  <c r="AM471" i="9"/>
  <c r="AL471" i="9" s="1"/>
  <c r="AT482" i="9"/>
  <c r="AS482" i="9"/>
  <c r="AR482" i="9"/>
  <c r="AQ482" i="9" s="1"/>
  <c r="AP482" i="9" s="1"/>
  <c r="AO482" i="9" s="1"/>
  <c r="AN482" i="9"/>
  <c r="AM482" i="9" s="1"/>
  <c r="AL482" i="9" s="1"/>
  <c r="V484" i="9"/>
  <c r="AC484" i="9"/>
  <c r="K484" i="9"/>
  <c r="V494" i="9"/>
  <c r="V469" i="6"/>
  <c r="K469" i="6"/>
  <c r="K487" i="6"/>
  <c r="V486" i="6"/>
  <c r="K486" i="6"/>
  <c r="V497" i="6"/>
  <c r="V468" i="6"/>
  <c r="S494" i="6"/>
  <c r="U494" i="6" s="1"/>
  <c r="V466" i="6"/>
  <c r="K466" i="6"/>
  <c r="K485" i="6"/>
  <c r="K459" i="6"/>
  <c r="S470" i="6"/>
  <c r="U470" i="6" s="1"/>
  <c r="S489" i="6"/>
  <c r="U489" i="6" s="1"/>
  <c r="V458" i="6"/>
  <c r="K458" i="6"/>
  <c r="V477" i="6"/>
  <c r="K477" i="6"/>
  <c r="V494" i="6"/>
  <c r="K494" i="6"/>
  <c r="S469" i="6"/>
  <c r="U469" i="6" s="1"/>
  <c r="K463" i="6"/>
  <c r="K496" i="6"/>
  <c r="V470" i="6"/>
  <c r="K470" i="6"/>
  <c r="K467" i="6"/>
  <c r="K513" i="6"/>
  <c r="V461" i="6"/>
  <c r="K461" i="6"/>
  <c r="K478" i="6"/>
  <c r="K498" i="6"/>
  <c r="V472" i="6"/>
  <c r="V489" i="6"/>
  <c r="K489" i="6"/>
  <c r="K471" i="6"/>
  <c r="V473" i="6"/>
  <c r="K473" i="6"/>
  <c r="V464" i="6"/>
  <c r="V502" i="6"/>
  <c r="K502" i="6"/>
  <c r="K475" i="6"/>
  <c r="S457" i="6"/>
  <c r="U457" i="6" s="1"/>
  <c r="V476" i="6"/>
  <c r="V490" i="6"/>
  <c r="K490" i="6"/>
  <c r="V462" i="6"/>
  <c r="K462" i="6"/>
  <c r="V481" i="6"/>
  <c r="K481" i="6"/>
  <c r="K479" i="6"/>
  <c r="V457" i="6"/>
  <c r="K457" i="6"/>
  <c r="S474" i="6"/>
  <c r="U474" i="6" s="1"/>
  <c r="S465" i="6"/>
  <c r="U465" i="6" s="1"/>
  <c r="K483" i="6"/>
  <c r="V460" i="6"/>
  <c r="V465" i="6"/>
  <c r="K465" i="6"/>
  <c r="K493" i="1"/>
  <c r="V494" i="1"/>
  <c r="K497" i="1"/>
  <c r="K501" i="1"/>
  <c r="K477" i="1"/>
  <c r="V486" i="1"/>
  <c r="V474" i="1"/>
  <c r="V507" i="1"/>
  <c r="K489" i="1"/>
  <c r="V464" i="1"/>
  <c r="K448" i="1"/>
  <c r="I450" i="1"/>
  <c r="K447" i="1"/>
  <c r="V447" i="1"/>
  <c r="S447" i="1"/>
  <c r="U447" i="1"/>
  <c r="K449" i="1"/>
  <c r="V515" i="8"/>
  <c r="AC515" i="8"/>
  <c r="V526" i="8"/>
  <c r="AT526" i="8"/>
  <c r="AT515" i="8"/>
  <c r="AS515" i="8" s="1"/>
  <c r="AR515" i="8" s="1"/>
  <c r="AQ515" i="8" s="1"/>
  <c r="AP515" i="8" s="1"/>
  <c r="AO515" i="8" s="1"/>
  <c r="AN515" i="8" s="1"/>
  <c r="AM515" i="8" s="1"/>
  <c r="AL515" i="8" s="1"/>
  <c r="I110" i="1"/>
  <c r="V131" i="1"/>
  <c r="P373" i="1"/>
  <c r="S373" i="1" s="1"/>
  <c r="U373" i="1" s="1"/>
  <c r="V377" i="1"/>
  <c r="I180" i="1"/>
  <c r="G405" i="1"/>
  <c r="K405" i="1" s="1"/>
  <c r="G310" i="1"/>
  <c r="K310" i="1" s="1"/>
  <c r="P310" i="1"/>
  <c r="J64" i="1"/>
  <c r="K434" i="1"/>
  <c r="P153" i="1"/>
  <c r="V153" i="1" s="1"/>
  <c r="G153" i="1"/>
  <c r="K281" i="1"/>
  <c r="J67" i="1"/>
  <c r="V272" i="1"/>
  <c r="V323" i="1"/>
  <c r="I108" i="1"/>
  <c r="K390" i="1"/>
  <c r="V390" i="1"/>
  <c r="H42" i="1"/>
  <c r="V42" i="1"/>
  <c r="G385" i="1"/>
  <c r="P385" i="1"/>
  <c r="V147" i="1"/>
  <c r="I36" i="1"/>
  <c r="K348" i="1"/>
  <c r="V171" i="1"/>
  <c r="I171" i="1"/>
  <c r="P51" i="1"/>
  <c r="S51" i="1" s="1"/>
  <c r="U51" i="1" s="1"/>
  <c r="P398" i="1"/>
  <c r="S75" i="1"/>
  <c r="U75" i="1" s="1"/>
  <c r="V75" i="1"/>
  <c r="P371" i="1"/>
  <c r="S406" i="1"/>
  <c r="U406" i="1" s="1"/>
  <c r="V406" i="1"/>
  <c r="V455" i="1"/>
  <c r="K455" i="1"/>
  <c r="S422" i="1"/>
  <c r="U422" i="1" s="1"/>
  <c r="V422" i="1"/>
  <c r="V263" i="1"/>
  <c r="I23" i="1"/>
  <c r="I169" i="1"/>
  <c r="V169" i="1"/>
  <c r="S379" i="1"/>
  <c r="U379" i="1" s="1"/>
  <c r="V46" i="1"/>
  <c r="S42" i="1"/>
  <c r="U42" i="1" s="1"/>
  <c r="G239" i="1"/>
  <c r="S239" i="1" s="1"/>
  <c r="U239" i="1" s="1"/>
  <c r="P239" i="1"/>
  <c r="P340" i="1"/>
  <c r="S340" i="1" s="1"/>
  <c r="U340" i="1" s="1"/>
  <c r="G340" i="1"/>
  <c r="S31" i="1"/>
  <c r="U31" i="1" s="1"/>
  <c r="V31" i="1"/>
  <c r="K301" i="1"/>
  <c r="V301" i="1"/>
  <c r="V333" i="1"/>
  <c r="G37" i="1"/>
  <c r="P37" i="1"/>
  <c r="S37" i="1" s="1"/>
  <c r="U37" i="1" s="1"/>
  <c r="K379" i="1"/>
  <c r="V379" i="1"/>
  <c r="P354" i="1"/>
  <c r="G354" i="1"/>
  <c r="S354" i="1" s="1"/>
  <c r="U354" i="1" s="1"/>
  <c r="K409" i="1"/>
  <c r="K319" i="1"/>
  <c r="V74" i="1"/>
  <c r="J74" i="1"/>
  <c r="I81" i="1"/>
  <c r="S261" i="1"/>
  <c r="U261" i="1" s="1"/>
  <c r="G296" i="1"/>
  <c r="P296" i="1"/>
  <c r="V296" i="1" s="1"/>
  <c r="G381" i="1"/>
  <c r="K381" i="1" s="1"/>
  <c r="G374" i="1"/>
  <c r="P374" i="1"/>
  <c r="S374" i="1" s="1"/>
  <c r="U374" i="1" s="1"/>
  <c r="V389" i="1"/>
  <c r="I160" i="1"/>
  <c r="P414" i="1"/>
  <c r="S414" i="1" s="1"/>
  <c r="U414" i="1" s="1"/>
  <c r="G125" i="1"/>
  <c r="P125" i="1"/>
  <c r="V125" i="1" s="1"/>
  <c r="K261" i="1"/>
  <c r="V261" i="1"/>
  <c r="I30" i="1"/>
  <c r="P167" i="1"/>
  <c r="S167" i="1" s="1"/>
  <c r="U167" i="1" s="1"/>
  <c r="G337" i="1"/>
  <c r="K337" i="1" s="1"/>
  <c r="P337" i="1"/>
  <c r="S337" i="1" s="1"/>
  <c r="U337" i="1" s="1"/>
  <c r="V139" i="1"/>
  <c r="I139" i="1"/>
  <c r="P274" i="1"/>
  <c r="S274" i="1" s="1"/>
  <c r="U274" i="1" s="1"/>
  <c r="V456" i="8"/>
  <c r="S464" i="8"/>
  <c r="U464" i="8" s="1"/>
  <c r="AC464" i="8"/>
  <c r="V478" i="8"/>
  <c r="AC261" i="8"/>
  <c r="S261" i="8"/>
  <c r="V440" i="8"/>
  <c r="AC440" i="8"/>
  <c r="S140" i="8"/>
  <c r="AE140" i="8" s="1"/>
  <c r="AC24" i="8"/>
  <c r="V491" i="8"/>
  <c r="V445" i="8"/>
  <c r="V453" i="8"/>
  <c r="AC452" i="8"/>
  <c r="U162" i="9"/>
  <c r="AE162" i="9"/>
  <c r="S224" i="8"/>
  <c r="AC470" i="8"/>
  <c r="V497" i="8"/>
  <c r="AC208" i="8"/>
  <c r="H38" i="3"/>
  <c r="AC59" i="8"/>
  <c r="V59" i="8"/>
  <c r="S292" i="8"/>
  <c r="U292" i="8" s="1"/>
  <c r="S486" i="8"/>
  <c r="U486" i="8" s="1"/>
  <c r="S455" i="8"/>
  <c r="U455" i="8" s="1"/>
  <c r="V455" i="8"/>
  <c r="AC455" i="8"/>
  <c r="S48" i="8"/>
  <c r="U48" i="8" s="1"/>
  <c r="AC48" i="8"/>
  <c r="AC462" i="8"/>
  <c r="S462" i="8"/>
  <c r="V462" i="8"/>
  <c r="S105" i="8"/>
  <c r="S439" i="8"/>
  <c r="AC439" i="8"/>
  <c r="S446" i="8"/>
  <c r="U446" i="8" s="1"/>
  <c r="S95" i="8"/>
  <c r="U95" i="8" s="1"/>
  <c r="AC125" i="8"/>
  <c r="V125" i="8"/>
  <c r="S258" i="8"/>
  <c r="AC258" i="8"/>
  <c r="AC87" i="8"/>
  <c r="S87" i="8"/>
  <c r="U87" i="8" s="1"/>
  <c r="S457" i="8"/>
  <c r="U457" i="8" s="1"/>
  <c r="AC250" i="8"/>
  <c r="V461" i="1"/>
  <c r="S461" i="1"/>
  <c r="U461" i="1" s="1"/>
  <c r="S152" i="8"/>
  <c r="U152" i="8" s="1"/>
  <c r="AC152" i="8"/>
  <c r="V152" i="8"/>
  <c r="AC303" i="8"/>
  <c r="V303" i="8"/>
  <c r="V311" i="8"/>
  <c r="V103" i="8"/>
  <c r="S277" i="8"/>
  <c r="V277" i="8"/>
  <c r="V475" i="8"/>
  <c r="S160" i="8"/>
  <c r="V160" i="8"/>
  <c r="AC160" i="8"/>
  <c r="S450" i="8"/>
  <c r="U450" i="8" s="1"/>
  <c r="V450" i="8"/>
  <c r="AC450" i="8"/>
  <c r="S244" i="8"/>
  <c r="U244" i="8" s="1"/>
  <c r="AC244" i="8"/>
  <c r="S297" i="8"/>
  <c r="U297" i="8" s="1"/>
  <c r="S459" i="8"/>
  <c r="U459" i="8" s="1"/>
  <c r="S91" i="8"/>
  <c r="AE91" i="8" s="1"/>
  <c r="V91" i="8"/>
  <c r="AC91" i="8"/>
  <c r="AC477" i="8"/>
  <c r="AC416" i="8"/>
  <c r="AC415" i="8"/>
  <c r="V415" i="8"/>
  <c r="U405" i="9"/>
  <c r="AE405" i="9"/>
  <c r="S56" i="8"/>
  <c r="U56" i="8" s="1"/>
  <c r="V56" i="8"/>
  <c r="AC56" i="8"/>
  <c r="S473" i="8"/>
  <c r="U473" i="8" s="1"/>
  <c r="AC473" i="8"/>
  <c r="V473" i="8"/>
  <c r="S443" i="8"/>
  <c r="U443" i="8" s="1"/>
  <c r="AC443" i="8"/>
  <c r="V492" i="8"/>
  <c r="V260" i="8"/>
  <c r="V465" i="1"/>
  <c r="AC117" i="8"/>
  <c r="V117" i="8"/>
  <c r="V485" i="8"/>
  <c r="S121" i="8"/>
  <c r="U121" i="8" s="1"/>
  <c r="V121" i="8"/>
  <c r="V484" i="8"/>
  <c r="AC484" i="8"/>
  <c r="S484" i="8"/>
  <c r="U484" i="8" s="1"/>
  <c r="S423" i="8"/>
  <c r="U423" i="8" s="1"/>
  <c r="V423" i="8"/>
  <c r="S502" i="8"/>
  <c r="AC502" i="8"/>
  <c r="V502" i="8"/>
  <c r="AC233" i="8"/>
  <c r="S233" i="8"/>
  <c r="V468" i="8"/>
  <c r="AC468" i="8"/>
  <c r="S115" i="8"/>
  <c r="AE115" i="8" s="1"/>
  <c r="AC264" i="8"/>
  <c r="S479" i="8"/>
  <c r="U479" i="8" s="1"/>
  <c r="AC479" i="8"/>
  <c r="S249" i="8"/>
  <c r="U249" i="8" s="1"/>
  <c r="S454" i="8"/>
  <c r="U454" i="8" s="1"/>
  <c r="AC431" i="8"/>
  <c r="AC487" i="8"/>
  <c r="V494" i="8"/>
  <c r="AC494" i="8"/>
  <c r="S273" i="8"/>
  <c r="U273" i="8" s="1"/>
  <c r="AC273" i="8"/>
  <c r="V273" i="8"/>
  <c r="S463" i="8"/>
  <c r="V463" i="8"/>
  <c r="AC463" i="8"/>
  <c r="U379" i="8"/>
  <c r="AE379" i="8"/>
  <c r="U382" i="9"/>
  <c r="V240" i="8"/>
  <c r="AC488" i="8"/>
  <c r="AC465" i="8"/>
  <c r="V465" i="8"/>
  <c r="S168" i="8"/>
  <c r="V168" i="8"/>
  <c r="S472" i="8"/>
  <c r="AE472" i="8" s="1"/>
  <c r="V472" i="8"/>
  <c r="S451" i="8"/>
  <c r="V451" i="8"/>
  <c r="AC451" i="8"/>
  <c r="AC315" i="8"/>
  <c r="V315" i="8"/>
  <c r="S489" i="8"/>
  <c r="AE489" i="8" s="1"/>
  <c r="AC489" i="8"/>
  <c r="AC267" i="8"/>
  <c r="S267" i="8"/>
  <c r="U267" i="8" s="1"/>
  <c r="S467" i="8"/>
  <c r="U467" i="8" s="1"/>
  <c r="AC467" i="8"/>
  <c r="V255" i="8"/>
  <c r="V183" i="8"/>
  <c r="S40" i="8"/>
  <c r="AE40" i="8" s="1"/>
  <c r="AC40" i="8"/>
  <c r="S319" i="8"/>
  <c r="V319" i="8"/>
  <c r="AC319" i="8"/>
  <c r="S482" i="8"/>
  <c r="U482" i="8" s="1"/>
  <c r="AC482" i="8"/>
  <c r="V482" i="8"/>
  <c r="AI488" i="9"/>
  <c r="AJ475" i="9"/>
  <c r="K374" i="1"/>
  <c r="V374" i="1"/>
  <c r="K296" i="1"/>
  <c r="K354" i="1"/>
  <c r="V354" i="1"/>
  <c r="I153" i="1"/>
  <c r="S310" i="1"/>
  <c r="U310" i="1" s="1"/>
  <c r="I125" i="1"/>
  <c r="I37" i="1"/>
  <c r="K340" i="1"/>
  <c r="U91" i="8"/>
  <c r="U502" i="8"/>
  <c r="U140" i="8"/>
  <c r="U277" i="8"/>
  <c r="U319" i="8"/>
  <c r="AE319" i="8"/>
  <c r="U463" i="8"/>
  <c r="AE463" i="8"/>
  <c r="AE467" i="8"/>
  <c r="U233" i="8"/>
  <c r="AE423" i="8"/>
  <c r="U160" i="8"/>
  <c r="AE152" i="8"/>
  <c r="U439" i="8"/>
  <c r="U261" i="8"/>
  <c r="AE261" i="8"/>
  <c r="AE244" i="8"/>
  <c r="AE464" i="8"/>
  <c r="AE431" i="8"/>
  <c r="AE87" i="8"/>
  <c r="D18" i="3"/>
  <c r="E18" i="3"/>
  <c r="C12" i="2"/>
  <c r="C11" i="2"/>
  <c r="V284" i="8" l="1"/>
  <c r="AC461" i="8"/>
  <c r="AC474" i="8"/>
  <c r="V476" i="8"/>
  <c r="S426" i="1"/>
  <c r="U426" i="1" s="1"/>
  <c r="S463" i="1"/>
  <c r="U463" i="1" s="1"/>
  <c r="AC487" i="9"/>
  <c r="S390" i="1"/>
  <c r="U390" i="1" s="1"/>
  <c r="S526" i="8"/>
  <c r="U526" i="8" s="1"/>
  <c r="S458" i="1"/>
  <c r="U458" i="1" s="1"/>
  <c r="V448" i="1"/>
  <c r="AC176" i="8"/>
  <c r="AC240" i="8"/>
  <c r="S461" i="8"/>
  <c r="U461" i="8" s="1"/>
  <c r="S474" i="8"/>
  <c r="U474" i="8" s="1"/>
  <c r="V446" i="8"/>
  <c r="S476" i="8"/>
  <c r="U476" i="8" s="1"/>
  <c r="S66" i="1"/>
  <c r="U66" i="1" s="1"/>
  <c r="V44" i="1"/>
  <c r="V487" i="9"/>
  <c r="S482" i="6"/>
  <c r="U482" i="6" s="1"/>
  <c r="V281" i="1"/>
  <c r="U472" i="8"/>
  <c r="V330" i="8"/>
  <c r="V441" i="8"/>
  <c r="S416" i="8"/>
  <c r="U416" i="8" s="1"/>
  <c r="S475" i="8"/>
  <c r="S311" i="8"/>
  <c r="V466" i="8"/>
  <c r="AC506" i="8"/>
  <c r="V67" i="8"/>
  <c r="V248" i="1"/>
  <c r="V484" i="6"/>
  <c r="V489" i="9"/>
  <c r="S470" i="9"/>
  <c r="U470" i="9" s="1"/>
  <c r="V420" i="1"/>
  <c r="AC466" i="8"/>
  <c r="V506" i="8"/>
  <c r="S424" i="8"/>
  <c r="U424" i="8" s="1"/>
  <c r="S67" i="8"/>
  <c r="U67" i="8" s="1"/>
  <c r="V470" i="9"/>
  <c r="V474" i="6"/>
  <c r="AC441" i="8"/>
  <c r="AC255" i="8"/>
  <c r="S250" i="8"/>
  <c r="U250" i="8" s="1"/>
  <c r="V481" i="8"/>
  <c r="S176" i="8"/>
  <c r="AC284" i="8"/>
  <c r="S34" i="1"/>
  <c r="U34" i="1" s="1"/>
  <c r="AE67" i="9"/>
  <c r="S285" i="11"/>
  <c r="V48" i="1"/>
  <c r="V161" i="11"/>
  <c r="AC161" i="11"/>
  <c r="V281" i="11"/>
  <c r="AC281" i="11"/>
  <c r="AC248" i="11"/>
  <c r="V248" i="11"/>
  <c r="S152" i="11"/>
  <c r="AC152" i="11"/>
  <c r="U181" i="11"/>
  <c r="AF181" i="11"/>
  <c r="V377" i="11"/>
  <c r="AC377" i="11"/>
  <c r="V398" i="11"/>
  <c r="AC398" i="11"/>
  <c r="V228" i="11"/>
  <c r="AC228" i="11"/>
  <c r="V235" i="6"/>
  <c r="S235" i="6"/>
  <c r="U235" i="6" s="1"/>
  <c r="AC159" i="11"/>
  <c r="V159" i="11"/>
  <c r="F23" i="3"/>
  <c r="I23" i="3"/>
  <c r="J23" i="3" s="1"/>
  <c r="S395" i="6"/>
  <c r="U395" i="6" s="1"/>
  <c r="V395" i="6"/>
  <c r="S351" i="6"/>
  <c r="U351" i="6" s="1"/>
  <c r="V351" i="6"/>
  <c r="AC155" i="11"/>
  <c r="S155" i="11"/>
  <c r="S60" i="11"/>
  <c r="AC60" i="11"/>
  <c r="V378" i="11"/>
  <c r="AC378" i="11"/>
  <c r="S118" i="6"/>
  <c r="U118" i="6" s="1"/>
  <c r="V118" i="6"/>
  <c r="S404" i="9"/>
  <c r="V404" i="9"/>
  <c r="S308" i="8"/>
  <c r="U308" i="8" s="1"/>
  <c r="S496" i="8"/>
  <c r="U496" i="8" s="1"/>
  <c r="V181" i="6"/>
  <c r="P36" i="11"/>
  <c r="P506" i="11"/>
  <c r="P67" i="11"/>
  <c r="P74" i="11"/>
  <c r="P77" i="11"/>
  <c r="P58" i="11"/>
  <c r="P72" i="11"/>
  <c r="P140" i="11"/>
  <c r="P156" i="11"/>
  <c r="P162" i="11"/>
  <c r="P163" i="11"/>
  <c r="P306" i="11"/>
  <c r="P243" i="11"/>
  <c r="P214" i="11"/>
  <c r="P235" i="11"/>
  <c r="P263" i="11"/>
  <c r="P307" i="11"/>
  <c r="P344" i="11"/>
  <c r="P323" i="11"/>
  <c r="P418" i="11"/>
  <c r="P441" i="11"/>
  <c r="P464" i="11"/>
  <c r="P488" i="11"/>
  <c r="P416" i="11"/>
  <c r="P425" i="11"/>
  <c r="P414" i="11"/>
  <c r="P452" i="11"/>
  <c r="P126" i="11"/>
  <c r="S471" i="8"/>
  <c r="S179" i="6"/>
  <c r="U179" i="6" s="1"/>
  <c r="P233" i="11"/>
  <c r="P222" i="11"/>
  <c r="P217" i="11"/>
  <c r="S217" i="11" s="1"/>
  <c r="P517" i="11"/>
  <c r="P141" i="11"/>
  <c r="P65" i="11"/>
  <c r="P165" i="11"/>
  <c r="P62" i="11"/>
  <c r="P170" i="11"/>
  <c r="P186" i="11"/>
  <c r="P202" i="11"/>
  <c r="P142" i="11"/>
  <c r="P282" i="11"/>
  <c r="P330" i="11"/>
  <c r="P289" i="11"/>
  <c r="P262" i="11"/>
  <c r="P294" i="11"/>
  <c r="P220" i="11"/>
  <c r="P261" i="11"/>
  <c r="P293" i="11"/>
  <c r="P325" i="11"/>
  <c r="P357" i="11"/>
  <c r="P389" i="11"/>
  <c r="P346" i="11"/>
  <c r="P385" i="11"/>
  <c r="P409" i="11"/>
  <c r="P412" i="11"/>
  <c r="P457" i="11"/>
  <c r="P473" i="11"/>
  <c r="P362" i="11"/>
  <c r="P438" i="11"/>
  <c r="P496" i="11"/>
  <c r="P493" i="11"/>
  <c r="P426" i="11"/>
  <c r="P442" i="11"/>
  <c r="P408" i="11"/>
  <c r="P437" i="11"/>
  <c r="P83" i="11"/>
  <c r="P37" i="11"/>
  <c r="P49" i="11"/>
  <c r="S49" i="11" s="1"/>
  <c r="AD49" i="11" s="1"/>
  <c r="P130" i="11"/>
  <c r="P35" i="11"/>
  <c r="P86" i="11"/>
  <c r="P55" i="11"/>
  <c r="AC408" i="9"/>
  <c r="S499" i="8"/>
  <c r="U499" i="8" s="1"/>
  <c r="P63" i="11"/>
  <c r="P75" i="11"/>
  <c r="P61" i="11"/>
  <c r="P79" i="11"/>
  <c r="P177" i="11"/>
  <c r="P193" i="11"/>
  <c r="P209" i="11"/>
  <c r="S238" i="11"/>
  <c r="P174" i="11"/>
  <c r="P164" i="11"/>
  <c r="P137" i="11"/>
  <c r="P189" i="11"/>
  <c r="S189" i="11" s="1"/>
  <c r="P154" i="11"/>
  <c r="S312" i="11"/>
  <c r="P321" i="11"/>
  <c r="P232" i="11"/>
  <c r="P244" i="11"/>
  <c r="P271" i="11"/>
  <c r="P283" i="11"/>
  <c r="P291" i="11"/>
  <c r="P303" i="11"/>
  <c r="V303" i="11" s="1"/>
  <c r="P421" i="11"/>
  <c r="P497" i="11"/>
  <c r="V497" i="11" s="1"/>
  <c r="P419" i="11"/>
  <c r="P461" i="11"/>
  <c r="P477" i="11"/>
  <c r="P415" i="11"/>
  <c r="P382" i="11"/>
  <c r="P30" i="11"/>
  <c r="P119" i="11"/>
  <c r="P116" i="11"/>
  <c r="P145" i="11"/>
  <c r="P133" i="11"/>
  <c r="S133" i="11" s="1"/>
  <c r="S233" i="11"/>
  <c r="P166" i="11"/>
  <c r="P139" i="11"/>
  <c r="AC139" i="11" s="1"/>
  <c r="P157" i="11"/>
  <c r="P258" i="11"/>
  <c r="P290" i="11"/>
  <c r="S290" i="11" s="1"/>
  <c r="P314" i="11"/>
  <c r="P338" i="11"/>
  <c r="P265" i="11"/>
  <c r="V265" i="11" s="1"/>
  <c r="P297" i="11"/>
  <c r="P270" i="11"/>
  <c r="P302" i="11"/>
  <c r="AC302" i="11" s="1"/>
  <c r="P269" i="11"/>
  <c r="V269" i="11" s="1"/>
  <c r="P301" i="11"/>
  <c r="P333" i="11"/>
  <c r="P267" i="11"/>
  <c r="P349" i="11"/>
  <c r="P365" i="11"/>
  <c r="P315" i="11"/>
  <c r="P345" i="11"/>
  <c r="P361" i="11"/>
  <c r="V361" i="11" s="1"/>
  <c r="P439" i="11"/>
  <c r="P339" i="11"/>
  <c r="V339" i="11" s="1"/>
  <c r="P432" i="11"/>
  <c r="AC432" i="11" s="1"/>
  <c r="P448" i="11"/>
  <c r="P472" i="11"/>
  <c r="V472" i="11" s="1"/>
  <c r="P417" i="11"/>
  <c r="P427" i="11"/>
  <c r="P443" i="11"/>
  <c r="P428" i="11"/>
  <c r="P444" i="11"/>
  <c r="S444" i="11" s="1"/>
  <c r="AB444" i="11" s="1"/>
  <c r="P460" i="11"/>
  <c r="P42" i="11"/>
  <c r="P29" i="11"/>
  <c r="P87" i="11"/>
  <c r="V26" i="6"/>
  <c r="I46" i="3"/>
  <c r="J46" i="3" s="1"/>
  <c r="P450" i="11"/>
  <c r="P71" i="11"/>
  <c r="P78" i="11"/>
  <c r="P66" i="11"/>
  <c r="P151" i="11"/>
  <c r="P68" i="11"/>
  <c r="V68" i="11" s="1"/>
  <c r="P160" i="11"/>
  <c r="P158" i="11"/>
  <c r="P254" i="11"/>
  <c r="P251" i="11"/>
  <c r="V251" i="11" s="1"/>
  <c r="P224" i="11"/>
  <c r="V224" i="11" s="1"/>
  <c r="P405" i="11"/>
  <c r="P393" i="11"/>
  <c r="P259" i="11"/>
  <c r="P374" i="11"/>
  <c r="P413" i="11"/>
  <c r="P366" i="11"/>
  <c r="P394" i="11"/>
  <c r="P422" i="11"/>
  <c r="P404" i="11"/>
  <c r="P26" i="11"/>
  <c r="P103" i="11"/>
  <c r="S41" i="8"/>
  <c r="U41" i="8" s="1"/>
  <c r="V126" i="6"/>
  <c r="V248" i="6"/>
  <c r="I24" i="3"/>
  <c r="J24" i="3" s="1"/>
  <c r="P296" i="11"/>
  <c r="S296" i="11" s="1"/>
  <c r="P268" i="11"/>
  <c r="P246" i="11"/>
  <c r="P225" i="11"/>
  <c r="P517" i="6"/>
  <c r="S517" i="6" s="1"/>
  <c r="U517" i="6" s="1"/>
  <c r="P147" i="11"/>
  <c r="V147" i="11" s="1"/>
  <c r="V155" i="11"/>
  <c r="P143" i="11"/>
  <c r="P182" i="11"/>
  <c r="P206" i="11"/>
  <c r="P146" i="11"/>
  <c r="P197" i="11"/>
  <c r="P178" i="11"/>
  <c r="P194" i="11"/>
  <c r="P210" i="11"/>
  <c r="P266" i="11"/>
  <c r="P236" i="11"/>
  <c r="P273" i="11"/>
  <c r="P305" i="11"/>
  <c r="P329" i="11"/>
  <c r="P239" i="11"/>
  <c r="P278" i="11"/>
  <c r="P310" i="11"/>
  <c r="P277" i="11"/>
  <c r="P309" i="11"/>
  <c r="P341" i="11"/>
  <c r="P275" i="11"/>
  <c r="P331" i="11"/>
  <c r="P373" i="11"/>
  <c r="P299" i="11"/>
  <c r="P311" i="11"/>
  <c r="P369" i="11"/>
  <c r="P449" i="11"/>
  <c r="P465" i="11"/>
  <c r="P481" i="11"/>
  <c r="P370" i="11"/>
  <c r="P433" i="11"/>
  <c r="P456" i="11"/>
  <c r="P407" i="11"/>
  <c r="P485" i="11"/>
  <c r="P434" i="11"/>
  <c r="P429" i="11"/>
  <c r="P445" i="11"/>
  <c r="P52" i="11"/>
  <c r="P501" i="11"/>
  <c r="P110" i="11"/>
  <c r="G50" i="3"/>
  <c r="I38" i="3"/>
  <c r="J38" i="3" s="1"/>
  <c r="I30" i="3"/>
  <c r="J30" i="3" s="1"/>
  <c r="P356" i="11"/>
  <c r="P230" i="11"/>
  <c r="G521" i="6"/>
  <c r="P521" i="6"/>
  <c r="G520" i="6"/>
  <c r="P520" i="6"/>
  <c r="G534" i="8"/>
  <c r="Z534" i="8"/>
  <c r="P534" i="8"/>
  <c r="S534" i="8" s="1"/>
  <c r="U534" i="8" s="1"/>
  <c r="AU534" i="8"/>
  <c r="G533" i="8"/>
  <c r="Z533" i="8"/>
  <c r="P533" i="8"/>
  <c r="S533" i="8" s="1"/>
  <c r="U533" i="8" s="1"/>
  <c r="AU533" i="8"/>
  <c r="K521" i="9"/>
  <c r="V521" i="9"/>
  <c r="K520" i="9"/>
  <c r="AU520" i="9"/>
  <c r="P520" i="9"/>
  <c r="S520" i="9" s="1"/>
  <c r="U520" i="9" s="1"/>
  <c r="AU521" i="9"/>
  <c r="P521" i="9"/>
  <c r="S521" i="9" s="1"/>
  <c r="U521" i="9" s="1"/>
  <c r="Z520" i="9"/>
  <c r="Z521" i="9"/>
  <c r="G525" i="11"/>
  <c r="Z525" i="11"/>
  <c r="P525" i="11"/>
  <c r="AU525" i="11"/>
  <c r="G524" i="11"/>
  <c r="Z524" i="11"/>
  <c r="P524" i="11"/>
  <c r="AU524" i="11"/>
  <c r="G530" i="1"/>
  <c r="P530" i="1"/>
  <c r="S530" i="1" s="1"/>
  <c r="U530" i="1" s="1"/>
  <c r="G529" i="1"/>
  <c r="P529" i="1"/>
  <c r="S529" i="1" s="1"/>
  <c r="U529" i="1" s="1"/>
  <c r="V502" i="1"/>
  <c r="S502" i="1"/>
  <c r="U502" i="1" s="1"/>
  <c r="AE132" i="8"/>
  <c r="U132" i="8"/>
  <c r="AE484" i="8"/>
  <c r="AE479" i="8"/>
  <c r="AE249" i="8"/>
  <c r="AE168" i="8"/>
  <c r="U168" i="8"/>
  <c r="V487" i="8"/>
  <c r="S208" i="8"/>
  <c r="U208" i="8" s="1"/>
  <c r="AC224" i="8"/>
  <c r="V108" i="1"/>
  <c r="AC140" i="8"/>
  <c r="V140" i="8"/>
  <c r="S445" i="8"/>
  <c r="AC445" i="8"/>
  <c r="AC292" i="8"/>
  <c r="V292" i="8"/>
  <c r="V486" i="8"/>
  <c r="AC486" i="8"/>
  <c r="AC485" i="8"/>
  <c r="S485" i="8"/>
  <c r="U485" i="8" s="1"/>
  <c r="S183" i="8"/>
  <c r="U183" i="8" s="1"/>
  <c r="AC183" i="8"/>
  <c r="V452" i="8"/>
  <c r="S452" i="8"/>
  <c r="U106" i="9"/>
  <c r="AE106" i="9"/>
  <c r="AE83" i="9"/>
  <c r="U83" i="9"/>
  <c r="S35" i="8"/>
  <c r="U35" i="8" s="1"/>
  <c r="AC35" i="8"/>
  <c r="V35" i="8"/>
  <c r="S130" i="8"/>
  <c r="AC130" i="8"/>
  <c r="V130" i="8"/>
  <c r="S318" i="8"/>
  <c r="U318" i="8" s="1"/>
  <c r="V318" i="8"/>
  <c r="AC318" i="8"/>
  <c r="S335" i="8"/>
  <c r="AC335" i="8"/>
  <c r="V335" i="8"/>
  <c r="S270" i="8"/>
  <c r="V270" i="8"/>
  <c r="AC270" i="8"/>
  <c r="S361" i="8"/>
  <c r="V361" i="8"/>
  <c r="AC361" i="8"/>
  <c r="H32" i="3"/>
  <c r="G32" i="3"/>
  <c r="V55" i="9"/>
  <c r="S55" i="9"/>
  <c r="U55" i="9" s="1"/>
  <c r="AC55" i="9"/>
  <c r="S58" i="9"/>
  <c r="U58" i="9" s="1"/>
  <c r="AC58" i="9"/>
  <c r="V58" i="9"/>
  <c r="S102" i="9"/>
  <c r="V102" i="9"/>
  <c r="S183" i="9"/>
  <c r="AC183" i="9"/>
  <c r="U256" i="9"/>
  <c r="AE256" i="9"/>
  <c r="S233" i="9"/>
  <c r="U233" i="9" s="1"/>
  <c r="V233" i="9"/>
  <c r="AC233" i="9"/>
  <c r="AC200" i="9"/>
  <c r="V200" i="9"/>
  <c r="S200" i="9"/>
  <c r="V409" i="1"/>
  <c r="AE95" i="8"/>
  <c r="V337" i="1"/>
  <c r="AE451" i="8"/>
  <c r="U451" i="8"/>
  <c r="AC511" i="8"/>
  <c r="V431" i="8"/>
  <c r="AC497" i="8"/>
  <c r="V460" i="8"/>
  <c r="U123" i="11"/>
  <c r="AF123" i="11"/>
  <c r="AB123" i="11"/>
  <c r="AC66" i="9"/>
  <c r="V66" i="9"/>
  <c r="S66" i="9"/>
  <c r="U66" i="9" s="1"/>
  <c r="AE156" i="8"/>
  <c r="U156" i="8"/>
  <c r="AC75" i="8"/>
  <c r="S75" i="8"/>
  <c r="S511" i="8"/>
  <c r="U511" i="8" s="1"/>
  <c r="V132" i="8"/>
  <c r="V335" i="1"/>
  <c r="V493" i="9"/>
  <c r="AC493" i="9"/>
  <c r="AC132" i="8"/>
  <c r="AC442" i="8"/>
  <c r="V297" i="8"/>
  <c r="AC297" i="8"/>
  <c r="S492" i="8"/>
  <c r="AC492" i="8"/>
  <c r="AC459" i="8"/>
  <c r="V459" i="8"/>
  <c r="AC260" i="8"/>
  <c r="S260" i="8"/>
  <c r="V477" i="8"/>
  <c r="S477" i="8"/>
  <c r="U477" i="8" s="1"/>
  <c r="AC249" i="8"/>
  <c r="V249" i="8"/>
  <c r="S513" i="9"/>
  <c r="U513" i="9" s="1"/>
  <c r="V513" i="9"/>
  <c r="AE67" i="8"/>
  <c r="V95" i="8"/>
  <c r="AC447" i="8"/>
  <c r="S442" i="8"/>
  <c r="U442" i="8" s="1"/>
  <c r="V424" i="8"/>
  <c r="V488" i="6"/>
  <c r="V370" i="1"/>
  <c r="S370" i="1"/>
  <c r="U370" i="1" s="1"/>
  <c r="V242" i="1"/>
  <c r="S242" i="1"/>
  <c r="U242" i="1" s="1"/>
  <c r="AC493" i="8"/>
  <c r="S493" i="8"/>
  <c r="U493" i="8" s="1"/>
  <c r="S284" i="1"/>
  <c r="U284" i="1" s="1"/>
  <c r="V284" i="1"/>
  <c r="U185" i="8"/>
  <c r="AE185" i="8"/>
  <c r="V75" i="8"/>
  <c r="V156" i="8"/>
  <c r="AE486" i="8"/>
  <c r="AE267" i="8"/>
  <c r="S330" i="8"/>
  <c r="U330" i="8" s="1"/>
  <c r="AC156" i="8"/>
  <c r="S447" i="8"/>
  <c r="U447" i="8" s="1"/>
  <c r="V470" i="8"/>
  <c r="AC103" i="8"/>
  <c r="S125" i="1"/>
  <c r="U125" i="1" s="1"/>
  <c r="V340" i="1"/>
  <c r="V385" i="1"/>
  <c r="V492" i="6"/>
  <c r="S474" i="9"/>
  <c r="U474" i="9" s="1"/>
  <c r="V23" i="1"/>
  <c r="V457" i="9"/>
  <c r="V492" i="9"/>
  <c r="V52" i="1"/>
  <c r="V59" i="11"/>
  <c r="S59" i="11"/>
  <c r="S73" i="11"/>
  <c r="V73" i="11"/>
  <c r="AF25" i="11"/>
  <c r="U25" i="11"/>
  <c r="S260" i="9"/>
  <c r="AC260" i="9"/>
  <c r="V260" i="9"/>
  <c r="AC153" i="9"/>
  <c r="V153" i="9"/>
  <c r="S176" i="9"/>
  <c r="U176" i="9" s="1"/>
  <c r="V176" i="9"/>
  <c r="S248" i="9"/>
  <c r="AC248" i="9"/>
  <c r="V248" i="9"/>
  <c r="AE269" i="9"/>
  <c r="S90" i="9"/>
  <c r="AC90" i="9"/>
  <c r="S70" i="9"/>
  <c r="AC70" i="9"/>
  <c r="V70" i="9"/>
  <c r="U157" i="9"/>
  <c r="AE157" i="9"/>
  <c r="S111" i="9"/>
  <c r="AC111" i="9"/>
  <c r="V111" i="9"/>
  <c r="S99" i="11"/>
  <c r="V99" i="11"/>
  <c r="AC99" i="11"/>
  <c r="AC249" i="9"/>
  <c r="V249" i="9"/>
  <c r="AC274" i="8"/>
  <c r="S274" i="8"/>
  <c r="U274" i="8" s="1"/>
  <c r="V274" i="8"/>
  <c r="S325" i="8"/>
  <c r="U325" i="8" s="1"/>
  <c r="V325" i="8"/>
  <c r="S364" i="8"/>
  <c r="U364" i="8" s="1"/>
  <c r="V364" i="8"/>
  <c r="AC298" i="8"/>
  <c r="V298" i="8"/>
  <c r="S386" i="8"/>
  <c r="U386" i="8" s="1"/>
  <c r="AC386" i="8"/>
  <c r="V386" i="8"/>
  <c r="S394" i="8"/>
  <c r="U394" i="8" s="1"/>
  <c r="AC394" i="8"/>
  <c r="S136" i="6"/>
  <c r="U136" i="6" s="1"/>
  <c r="V136" i="6"/>
  <c r="H31" i="3"/>
  <c r="G31" i="3"/>
  <c r="AC457" i="8"/>
  <c r="AC453" i="8"/>
  <c r="V485" i="6"/>
  <c r="S493" i="6"/>
  <c r="U493" i="6" s="1"/>
  <c r="AD73" i="11"/>
  <c r="AC49" i="11"/>
  <c r="V49" i="11"/>
  <c r="AC130" i="11"/>
  <c r="S130" i="11"/>
  <c r="V130" i="11"/>
  <c r="S86" i="11"/>
  <c r="AC86" i="11"/>
  <c r="V86" i="11"/>
  <c r="S85" i="9"/>
  <c r="AC37" i="9"/>
  <c r="V37" i="9"/>
  <c r="S103" i="9"/>
  <c r="U103" i="9" s="1"/>
  <c r="V103" i="9"/>
  <c r="AC103" i="9"/>
  <c r="S139" i="9"/>
  <c r="AC139" i="9"/>
  <c r="AC362" i="9"/>
  <c r="V362" i="9"/>
  <c r="S362" i="9"/>
  <c r="U362" i="9" s="1"/>
  <c r="AC465" i="9"/>
  <c r="V461" i="9"/>
  <c r="S490" i="9"/>
  <c r="U490" i="9" s="1"/>
  <c r="S352" i="1"/>
  <c r="U352" i="1" s="1"/>
  <c r="V352" i="1"/>
  <c r="S157" i="1"/>
  <c r="U157" i="1" s="1"/>
  <c r="V157" i="1"/>
  <c r="AC283" i="11"/>
  <c r="V283" i="11"/>
  <c r="S283" i="11"/>
  <c r="AD283" i="11" s="1"/>
  <c r="S291" i="11"/>
  <c r="AC291" i="11"/>
  <c r="V291" i="11"/>
  <c r="S303" i="11"/>
  <c r="AC303" i="11"/>
  <c r="S421" i="11"/>
  <c r="V421" i="11"/>
  <c r="AC421" i="11"/>
  <c r="S497" i="11"/>
  <c r="AD497" i="11" s="1"/>
  <c r="V419" i="11"/>
  <c r="AC419" i="11"/>
  <c r="S477" i="11"/>
  <c r="V477" i="11"/>
  <c r="AC477" i="11"/>
  <c r="V415" i="11"/>
  <c r="AC415" i="11"/>
  <c r="S415" i="11"/>
  <c r="AC382" i="11"/>
  <c r="S382" i="11"/>
  <c r="V382" i="11"/>
  <c r="S141" i="9"/>
  <c r="V141" i="9"/>
  <c r="AC141" i="9"/>
  <c r="AC131" i="9"/>
  <c r="S131" i="9"/>
  <c r="U131" i="9" s="1"/>
  <c r="V131" i="9"/>
  <c r="S366" i="9"/>
  <c r="AC360" i="9"/>
  <c r="S360" i="9"/>
  <c r="V360" i="9"/>
  <c r="AC258" i="9"/>
  <c r="V258" i="9"/>
  <c r="V315" i="9"/>
  <c r="S315" i="9"/>
  <c r="S346" i="9"/>
  <c r="U346" i="9" s="1"/>
  <c r="V346" i="9"/>
  <c r="AC346" i="9"/>
  <c r="V64" i="1"/>
  <c r="V22" i="1"/>
  <c r="AE176" i="9"/>
  <c r="S166" i="11"/>
  <c r="AC166" i="11"/>
  <c r="V166" i="11"/>
  <c r="S139" i="11"/>
  <c r="V139" i="11"/>
  <c r="V290" i="11"/>
  <c r="S314" i="11"/>
  <c r="AC314" i="11"/>
  <c r="V314" i="11"/>
  <c r="S265" i="11"/>
  <c r="AC265" i="11"/>
  <c r="AC297" i="11"/>
  <c r="V297" i="11"/>
  <c r="S297" i="11"/>
  <c r="S270" i="11"/>
  <c r="AC270" i="11"/>
  <c r="V270" i="11"/>
  <c r="V302" i="11"/>
  <c r="S302" i="11"/>
  <c r="S269" i="11"/>
  <c r="AB269" i="11" s="1"/>
  <c r="AC269" i="11"/>
  <c r="V333" i="11"/>
  <c r="AC333" i="11"/>
  <c r="S349" i="11"/>
  <c r="AD349" i="11" s="1"/>
  <c r="V349" i="11"/>
  <c r="AC349" i="11"/>
  <c r="S365" i="11"/>
  <c r="V365" i="11"/>
  <c r="AC365" i="11"/>
  <c r="S315" i="11"/>
  <c r="V315" i="11"/>
  <c r="AC315" i="11"/>
  <c r="AC361" i="11"/>
  <c r="S361" i="11"/>
  <c r="S432" i="11"/>
  <c r="AD432" i="11" s="1"/>
  <c r="V432" i="11"/>
  <c r="V448" i="11"/>
  <c r="S448" i="11"/>
  <c r="AD448" i="11" s="1"/>
  <c r="AC448" i="11"/>
  <c r="S472" i="11"/>
  <c r="AC472" i="11"/>
  <c r="V427" i="11"/>
  <c r="AC427" i="11"/>
  <c r="S427" i="11"/>
  <c r="AC444" i="11"/>
  <c r="S460" i="11"/>
  <c r="V460" i="11"/>
  <c r="AC460" i="11"/>
  <c r="S133" i="9"/>
  <c r="U133" i="9" s="1"/>
  <c r="V133" i="9"/>
  <c r="AC133" i="9"/>
  <c r="S50" i="9"/>
  <c r="U50" i="9" s="1"/>
  <c r="AC50" i="9"/>
  <c r="V92" i="9"/>
  <c r="S92" i="9"/>
  <c r="U92" i="9" s="1"/>
  <c r="AC92" i="9"/>
  <c r="S126" i="9"/>
  <c r="V126" i="9"/>
  <c r="AC126" i="9"/>
  <c r="S104" i="9"/>
  <c r="AC104" i="9"/>
  <c r="AC304" i="9"/>
  <c r="S304" i="9"/>
  <c r="U304" i="9" s="1"/>
  <c r="V304" i="9"/>
  <c r="S298" i="1"/>
  <c r="U298" i="1" s="1"/>
  <c r="V298" i="1"/>
  <c r="AB460" i="11"/>
  <c r="S78" i="11"/>
  <c r="V78" i="11"/>
  <c r="S66" i="11"/>
  <c r="V66" i="11"/>
  <c r="AC66" i="11"/>
  <c r="S68" i="11"/>
  <c r="AC68" i="11"/>
  <c r="AC160" i="11"/>
  <c r="V160" i="11"/>
  <c r="S224" i="11"/>
  <c r="AC224" i="11"/>
  <c r="S113" i="9"/>
  <c r="AC113" i="9"/>
  <c r="V113" i="9"/>
  <c r="S288" i="9"/>
  <c r="V288" i="9"/>
  <c r="AC288" i="9"/>
  <c r="V363" i="9"/>
  <c r="AC363" i="9"/>
  <c r="V355" i="9"/>
  <c r="AC355" i="9"/>
  <c r="V419" i="1"/>
  <c r="S30" i="1"/>
  <c r="U30" i="1" s="1"/>
  <c r="V482" i="1"/>
  <c r="V462" i="9"/>
  <c r="AC78" i="11"/>
  <c r="S147" i="11"/>
  <c r="AC143" i="11"/>
  <c r="S143" i="11"/>
  <c r="S134" i="9"/>
  <c r="V134" i="9"/>
  <c r="S252" i="9"/>
  <c r="U252" i="9" s="1"/>
  <c r="AC252" i="9"/>
  <c r="V252" i="9"/>
  <c r="V41" i="9"/>
  <c r="AC41" i="9"/>
  <c r="S34" i="9"/>
  <c r="U34" i="9" s="1"/>
  <c r="AC34" i="9"/>
  <c r="V34" i="9"/>
  <c r="V218" i="9"/>
  <c r="AC218" i="9"/>
  <c r="AC356" i="9"/>
  <c r="V356" i="9"/>
  <c r="S306" i="9"/>
  <c r="AC306" i="9"/>
  <c r="V306" i="9"/>
  <c r="S345" i="11"/>
  <c r="F41" i="3"/>
  <c r="I41" i="3"/>
  <c r="J41" i="3" s="1"/>
  <c r="P412" i="9"/>
  <c r="P328" i="9"/>
  <c r="P297" i="9"/>
  <c r="P342" i="9"/>
  <c r="P301" i="9"/>
  <c r="P287" i="9"/>
  <c r="P184" i="9"/>
  <c r="S184" i="9" s="1"/>
  <c r="U184" i="9" s="1"/>
  <c r="P407" i="9"/>
  <c r="P446" i="9"/>
  <c r="P450" i="9"/>
  <c r="P368" i="9"/>
  <c r="P369" i="9"/>
  <c r="S369" i="9" s="1"/>
  <c r="P349" i="9"/>
  <c r="P337" i="9"/>
  <c r="P320" i="9"/>
  <c r="P380" i="9"/>
  <c r="P438" i="9"/>
  <c r="S438" i="9" s="1"/>
  <c r="P323" i="9"/>
  <c r="P274" i="9"/>
  <c r="P414" i="9"/>
  <c r="P400" i="9"/>
  <c r="P340" i="9"/>
  <c r="P316" i="9"/>
  <c r="P398" i="9"/>
  <c r="P364" i="9"/>
  <c r="AC364" i="9" s="1"/>
  <c r="P334" i="9"/>
  <c r="P295" i="9"/>
  <c r="P440" i="9"/>
  <c r="P397" i="9"/>
  <c r="P353" i="9"/>
  <c r="P345" i="9"/>
  <c r="P330" i="9"/>
  <c r="P318" i="9"/>
  <c r="P377" i="9"/>
  <c r="S137" i="1"/>
  <c r="U137" i="1" s="1"/>
  <c r="S331" i="11"/>
  <c r="V416" i="9"/>
  <c r="S416" i="9"/>
  <c r="S94" i="6"/>
  <c r="U94" i="6" s="1"/>
  <c r="V94" i="6"/>
  <c r="V203" i="1"/>
  <c r="S203" i="1"/>
  <c r="U203" i="1" s="1"/>
  <c r="V400" i="1"/>
  <c r="I48" i="3"/>
  <c r="J48" i="3" s="1"/>
  <c r="H28" i="3"/>
  <c r="G28" i="3"/>
  <c r="S218" i="9"/>
  <c r="S122" i="6"/>
  <c r="U122" i="6" s="1"/>
  <c r="V122" i="6"/>
  <c r="S321" i="6"/>
  <c r="U321" i="6" s="1"/>
  <c r="V321" i="6"/>
  <c r="Z36" i="1"/>
  <c r="P361" i="1"/>
  <c r="V361" i="1" s="1"/>
  <c r="Z15" i="1"/>
  <c r="P253" i="1"/>
  <c r="P221" i="1"/>
  <c r="Z32" i="1"/>
  <c r="P249" i="1"/>
  <c r="P113" i="1"/>
  <c r="V113" i="1" s="1"/>
  <c r="Z14" i="1"/>
  <c r="P245" i="1"/>
  <c r="P142" i="1"/>
  <c r="P83" i="1"/>
  <c r="P280" i="1"/>
  <c r="P170" i="1"/>
  <c r="V170" i="1" s="1"/>
  <c r="Z2" i="1"/>
  <c r="P372" i="1"/>
  <c r="P148" i="1"/>
  <c r="Z6" i="1"/>
  <c r="P143" i="1"/>
  <c r="P223" i="1"/>
  <c r="P383" i="1"/>
  <c r="Z42" i="1"/>
  <c r="P21" i="1"/>
  <c r="P363" i="1"/>
  <c r="Z19" i="1"/>
  <c r="P453" i="1"/>
  <c r="P350" i="1"/>
  <c r="P172" i="1"/>
  <c r="P264" i="1"/>
  <c r="S264" i="1" s="1"/>
  <c r="U264" i="1" s="1"/>
  <c r="P168" i="1"/>
  <c r="P63" i="1"/>
  <c r="P317" i="1"/>
  <c r="P214" i="1"/>
  <c r="Z29" i="1"/>
  <c r="P217" i="1"/>
  <c r="P79" i="1"/>
  <c r="P444" i="1"/>
  <c r="P238" i="1"/>
  <c r="P124" i="1"/>
  <c r="P70" i="1"/>
  <c r="P394" i="1"/>
  <c r="P241" i="1"/>
  <c r="P138" i="1"/>
  <c r="Z16" i="1"/>
  <c r="P237" i="1"/>
  <c r="P134" i="1"/>
  <c r="V134" i="1" s="1"/>
  <c r="Z10" i="1"/>
  <c r="P151" i="1"/>
  <c r="S151" i="1" s="1"/>
  <c r="U151" i="1" s="1"/>
  <c r="P287" i="1"/>
  <c r="Z3" i="1"/>
  <c r="P80" i="1"/>
  <c r="V80" i="1" s="1"/>
  <c r="P211" i="1"/>
  <c r="P259" i="1"/>
  <c r="Z22" i="1"/>
  <c r="P428" i="1"/>
  <c r="P332" i="1"/>
  <c r="P254" i="1"/>
  <c r="P158" i="1"/>
  <c r="P107" i="1"/>
  <c r="P346" i="1"/>
  <c r="P257" i="1"/>
  <c r="P161" i="1"/>
  <c r="P59" i="1"/>
  <c r="P393" i="1"/>
  <c r="P115" i="1"/>
  <c r="S115" i="1" s="1"/>
  <c r="P292" i="1"/>
  <c r="P246" i="1"/>
  <c r="P441" i="1"/>
  <c r="S441" i="1" s="1"/>
  <c r="U441" i="1" s="1"/>
  <c r="P210" i="1"/>
  <c r="P40" i="1"/>
  <c r="S40" i="1" s="1"/>
  <c r="P412" i="1"/>
  <c r="P220" i="1"/>
  <c r="Z11" i="1"/>
  <c r="P369" i="1"/>
  <c r="P234" i="1"/>
  <c r="P95" i="1"/>
  <c r="P436" i="1"/>
  <c r="P365" i="1"/>
  <c r="S365" i="1" s="1"/>
  <c r="U365" i="1" s="1"/>
  <c r="P230" i="1"/>
  <c r="P99" i="1"/>
  <c r="P25" i="1"/>
  <c r="S25" i="1" s="1"/>
  <c r="U25" i="1" s="1"/>
  <c r="P175" i="1"/>
  <c r="P231" i="1"/>
  <c r="P295" i="1"/>
  <c r="P399" i="1"/>
  <c r="P58" i="1"/>
  <c r="P88" i="1"/>
  <c r="P179" i="1"/>
  <c r="P219" i="1"/>
  <c r="P275" i="1"/>
  <c r="P387" i="1"/>
  <c r="Z30" i="1"/>
  <c r="P236" i="1"/>
  <c r="P140" i="1"/>
  <c r="P232" i="1"/>
  <c r="P154" i="1"/>
  <c r="P26" i="1"/>
  <c r="P201" i="1"/>
  <c r="P285" i="1"/>
  <c r="P189" i="1"/>
  <c r="P345" i="1"/>
  <c r="P62" i="1"/>
  <c r="P366" i="1"/>
  <c r="P206" i="1"/>
  <c r="Z4" i="1"/>
  <c r="P294" i="1"/>
  <c r="P212" i="1"/>
  <c r="P35" i="1"/>
  <c r="P183" i="1"/>
  <c r="P247" i="1"/>
  <c r="P311" i="1"/>
  <c r="P431" i="1"/>
  <c r="P82" i="1"/>
  <c r="P96" i="1"/>
  <c r="P227" i="1"/>
  <c r="P283" i="1"/>
  <c r="P395" i="1"/>
  <c r="Z38" i="1"/>
  <c r="Z37" i="1"/>
  <c r="P421" i="1"/>
  <c r="P300" i="1"/>
  <c r="P229" i="1"/>
  <c r="P89" i="1"/>
  <c r="Z25" i="1"/>
  <c r="P328" i="1"/>
  <c r="P225" i="1"/>
  <c r="P136" i="1"/>
  <c r="S136" i="1" s="1"/>
  <c r="U136" i="1" s="1"/>
  <c r="Z31" i="1"/>
  <c r="P182" i="1"/>
  <c r="S182" i="1" s="1"/>
  <c r="U182" i="1" s="1"/>
  <c r="P313" i="1"/>
  <c r="P185" i="1"/>
  <c r="S185" i="1" s="1"/>
  <c r="U185" i="1" s="1"/>
  <c r="Z12" i="1"/>
  <c r="P67" i="1"/>
  <c r="P309" i="1"/>
  <c r="S309" i="1" s="1"/>
  <c r="U309" i="1" s="1"/>
  <c r="P117" i="1"/>
  <c r="P330" i="1"/>
  <c r="P216" i="1"/>
  <c r="P91" i="1"/>
  <c r="Z33" i="1"/>
  <c r="P276" i="1"/>
  <c r="V276" i="1" s="1"/>
  <c r="P205" i="1"/>
  <c r="P86" i="1"/>
  <c r="P100" i="1"/>
  <c r="P191" i="1"/>
  <c r="P439" i="1"/>
  <c r="P90" i="1"/>
  <c r="P187" i="1"/>
  <c r="P235" i="1"/>
  <c r="S235" i="1" s="1"/>
  <c r="U235" i="1" s="1"/>
  <c r="P291" i="1"/>
  <c r="P411" i="1"/>
  <c r="P396" i="1"/>
  <c r="P222" i="1"/>
  <c r="P456" i="1"/>
  <c r="P218" i="1"/>
  <c r="P101" i="1"/>
  <c r="Z13" i="1"/>
  <c r="Z39" i="1"/>
  <c r="P265" i="1"/>
  <c r="P297" i="1"/>
  <c r="P348" i="1"/>
  <c r="P278" i="1"/>
  <c r="P228" i="1"/>
  <c r="P71" i="1"/>
  <c r="P306" i="1"/>
  <c r="P178" i="1"/>
  <c r="P302" i="1"/>
  <c r="P109" i="1"/>
  <c r="P209" i="1"/>
  <c r="P29" i="1"/>
  <c r="S29" i="1" s="1"/>
  <c r="P404" i="1"/>
  <c r="P269" i="1"/>
  <c r="P173" i="1"/>
  <c r="P73" i="1"/>
  <c r="P41" i="1"/>
  <c r="S41" i="1" s="1"/>
  <c r="U41" i="1" s="1"/>
  <c r="P199" i="1"/>
  <c r="P255" i="1"/>
  <c r="P327" i="1"/>
  <c r="Z18" i="1"/>
  <c r="P106" i="1"/>
  <c r="S106" i="1" s="1"/>
  <c r="U106" i="1" s="1"/>
  <c r="P195" i="1"/>
  <c r="P315" i="1"/>
  <c r="P427" i="1"/>
  <c r="P382" i="1"/>
  <c r="P293" i="1"/>
  <c r="P204" i="1"/>
  <c r="P133" i="1"/>
  <c r="P55" i="1"/>
  <c r="P424" i="1"/>
  <c r="P314" i="1"/>
  <c r="P200" i="1"/>
  <c r="P260" i="1"/>
  <c r="P38" i="1"/>
  <c r="P288" i="1"/>
  <c r="P270" i="1"/>
  <c r="P181" i="1"/>
  <c r="P305" i="1"/>
  <c r="P65" i="1"/>
  <c r="Z27" i="1"/>
  <c r="P397" i="1"/>
  <c r="P69" i="1"/>
  <c r="V69" i="1" s="1"/>
  <c r="P240" i="1"/>
  <c r="P119" i="1"/>
  <c r="P279" i="1"/>
  <c r="P343" i="1"/>
  <c r="Z26" i="1"/>
  <c r="Z5" i="1"/>
  <c r="P243" i="1"/>
  <c r="S243" i="1" s="1"/>
  <c r="U243" i="1" s="1"/>
  <c r="P347" i="1"/>
  <c r="S347" i="1" s="1"/>
  <c r="U347" i="1" s="1"/>
  <c r="P451" i="1"/>
  <c r="Z28" i="1"/>
  <c r="P357" i="1"/>
  <c r="P268" i="1"/>
  <c r="P197" i="1"/>
  <c r="Z8" i="1"/>
  <c r="P282" i="1"/>
  <c r="P97" i="1"/>
  <c r="P196" i="1"/>
  <c r="P481" i="1"/>
  <c r="P427" i="9"/>
  <c r="S427" i="9" s="1"/>
  <c r="S207" i="6"/>
  <c r="U207" i="6" s="1"/>
  <c r="S199" i="6"/>
  <c r="U199" i="6" s="1"/>
  <c r="P154" i="9"/>
  <c r="P522" i="8"/>
  <c r="P514" i="11"/>
  <c r="S337" i="9"/>
  <c r="S383" i="8"/>
  <c r="U383" i="8" s="1"/>
  <c r="S327" i="8"/>
  <c r="V328" i="6"/>
  <c r="P418" i="1"/>
  <c r="P78" i="1"/>
  <c r="V78" i="1" s="1"/>
  <c r="P378" i="1"/>
  <c r="I21" i="3"/>
  <c r="J21" i="3" s="1"/>
  <c r="I26" i="3"/>
  <c r="J26" i="3" s="1"/>
  <c r="S70" i="8"/>
  <c r="S105" i="6"/>
  <c r="S361" i="1"/>
  <c r="U361" i="1" s="1"/>
  <c r="P380" i="1"/>
  <c r="S380" i="1" s="1"/>
  <c r="U380" i="1" s="1"/>
  <c r="P367" i="1"/>
  <c r="P140" i="9"/>
  <c r="P508" i="6"/>
  <c r="S508" i="6" s="1"/>
  <c r="U508" i="6" s="1"/>
  <c r="P321" i="1"/>
  <c r="P440" i="1"/>
  <c r="I33" i="3"/>
  <c r="J33" i="3" s="1"/>
  <c r="P430" i="9"/>
  <c r="P507" i="11"/>
  <c r="V507" i="11" s="1"/>
  <c r="V280" i="6"/>
  <c r="S117" i="6"/>
  <c r="U117" i="6" s="1"/>
  <c r="S234" i="6"/>
  <c r="U234" i="6" s="1"/>
  <c r="V239" i="6"/>
  <c r="P388" i="1"/>
  <c r="P435" i="1"/>
  <c r="P433" i="1"/>
  <c r="P430" i="1"/>
  <c r="P334" i="1"/>
  <c r="P467" i="9"/>
  <c r="S467" i="9" s="1"/>
  <c r="U467" i="9" s="1"/>
  <c r="P505" i="9"/>
  <c r="V395" i="8"/>
  <c r="V409" i="8"/>
  <c r="V251" i="6"/>
  <c r="S50" i="6"/>
  <c r="U50" i="6" s="1"/>
  <c r="P123" i="1"/>
  <c r="S166" i="1"/>
  <c r="U166" i="1" s="1"/>
  <c r="P114" i="1"/>
  <c r="S224" i="1"/>
  <c r="U224" i="1" s="1"/>
  <c r="V308" i="1"/>
  <c r="V102" i="1"/>
  <c r="V340" i="6"/>
  <c r="V256" i="6"/>
  <c r="P441" i="9"/>
  <c r="AE432" i="11"/>
  <c r="AB283" i="11"/>
  <c r="AA210" i="11"/>
  <c r="AE189" i="11"/>
  <c r="AD189" i="11"/>
  <c r="AA206" i="11"/>
  <c r="AA299" i="11"/>
  <c r="AA433" i="11"/>
  <c r="AA429" i="11"/>
  <c r="AA344" i="11"/>
  <c r="AA444" i="11"/>
  <c r="AA477" i="11"/>
  <c r="AB477" i="11"/>
  <c r="AA438" i="11"/>
  <c r="AA79" i="11"/>
  <c r="AA381" i="11"/>
  <c r="AB381" i="11"/>
  <c r="AA142" i="11"/>
  <c r="AE445" i="11"/>
  <c r="AA116" i="11"/>
  <c r="AA293" i="11"/>
  <c r="AA287" i="11"/>
  <c r="AB287" i="11"/>
  <c r="AA43" i="11"/>
  <c r="AB43" i="11"/>
  <c r="AI343" i="11"/>
  <c r="AJ343" i="11"/>
  <c r="AK343" i="11"/>
  <c r="AA42" i="11"/>
  <c r="AA65" i="11"/>
  <c r="AA186" i="11"/>
  <c r="AA407" i="11"/>
  <c r="AA78" i="11"/>
  <c r="AB78" i="11"/>
  <c r="AI157" i="11"/>
  <c r="AK157" i="11"/>
  <c r="AJ157" i="11"/>
  <c r="AE222" i="11"/>
  <c r="AB335" i="11"/>
  <c r="AA335" i="11"/>
  <c r="AA382" i="11"/>
  <c r="AB382" i="11"/>
  <c r="AA185" i="11"/>
  <c r="AB185" i="11"/>
  <c r="AA346" i="11"/>
  <c r="AB411" i="11"/>
  <c r="AA411" i="11"/>
  <c r="AA277" i="11"/>
  <c r="AD66" i="11"/>
  <c r="AA423" i="11"/>
  <c r="AB312" i="11"/>
  <c r="AA312" i="11"/>
  <c r="AA464" i="11"/>
  <c r="AA35" i="11"/>
  <c r="AA69" i="11"/>
  <c r="AB69" i="11"/>
  <c r="AA374" i="11"/>
  <c r="AA137" i="11"/>
  <c r="AJ160" i="11"/>
  <c r="AK160" i="11"/>
  <c r="AI160" i="11"/>
  <c r="AA425" i="11"/>
  <c r="AA501" i="11"/>
  <c r="AA453" i="11"/>
  <c r="AB453" i="11"/>
  <c r="AA148" i="11"/>
  <c r="AB148" i="11"/>
  <c r="AI228" i="11"/>
  <c r="AH228" i="11" s="1"/>
  <c r="AJ228" i="11"/>
  <c r="AK228" i="11"/>
  <c r="AI215" i="11"/>
  <c r="AJ215" i="11"/>
  <c r="AK215" i="11"/>
  <c r="AJ309" i="11"/>
  <c r="AK309" i="11"/>
  <c r="AI309" i="11"/>
  <c r="AH309" i="11" s="1"/>
  <c r="AA309" i="11" s="1"/>
  <c r="AE309" i="11" s="1"/>
  <c r="AI324" i="11"/>
  <c r="AH324" i="11" s="1"/>
  <c r="AK324" i="11"/>
  <c r="AJ324" i="11"/>
  <c r="AE163" i="11"/>
  <c r="AA408" i="11"/>
  <c r="AA488" i="11"/>
  <c r="AA322" i="11"/>
  <c r="AB322" i="11"/>
  <c r="AA25" i="11"/>
  <c r="AB25" i="11"/>
  <c r="AA178" i="11"/>
  <c r="AA155" i="11"/>
  <c r="AB155" i="11"/>
  <c r="AA305" i="11"/>
  <c r="AA348" i="11"/>
  <c r="AB348" i="11"/>
  <c r="AJ279" i="11"/>
  <c r="AK279" i="11"/>
  <c r="AI279" i="11"/>
  <c r="AH279" i="11" s="1"/>
  <c r="AI375" i="11"/>
  <c r="AH375" i="11" s="1"/>
  <c r="AA375" i="11" s="1"/>
  <c r="AE375" i="11" s="1"/>
  <c r="AK375" i="11"/>
  <c r="AJ375" i="11"/>
  <c r="AA22" i="11"/>
  <c r="AB22" i="11"/>
  <c r="AA339" i="11"/>
  <c r="AA406" i="11"/>
  <c r="AB406" i="11"/>
  <c r="AA273" i="11"/>
  <c r="AA151" i="11"/>
  <c r="AA298" i="11"/>
  <c r="AB298" i="11"/>
  <c r="AA336" i="11"/>
  <c r="AB336" i="11"/>
  <c r="AI225" i="11"/>
  <c r="AJ225" i="11"/>
  <c r="AK225" i="11"/>
  <c r="AI267" i="11"/>
  <c r="AH267" i="11" s="1"/>
  <c r="AJ267" i="11"/>
  <c r="AK267" i="11"/>
  <c r="AI265" i="11"/>
  <c r="AH265" i="11" s="1"/>
  <c r="AJ265" i="11"/>
  <c r="AK265" i="11"/>
  <c r="AH452" i="11"/>
  <c r="AH451" i="11"/>
  <c r="AJ274" i="11"/>
  <c r="AH232" i="11"/>
  <c r="AI489" i="11"/>
  <c r="AH489" i="11" s="1"/>
  <c r="AK489" i="11"/>
  <c r="AI85" i="11"/>
  <c r="AJ85" i="11"/>
  <c r="AJ118" i="11"/>
  <c r="AI118" i="11"/>
  <c r="AJ174" i="11"/>
  <c r="AK174" i="11"/>
  <c r="AI174" i="11"/>
  <c r="AH174" i="11" s="1"/>
  <c r="AJ275" i="11"/>
  <c r="AK275" i="11"/>
  <c r="AI494" i="11"/>
  <c r="AH494" i="11" s="1"/>
  <c r="AK494" i="11"/>
  <c r="AI21" i="11"/>
  <c r="AH21" i="11" s="1"/>
  <c r="AJ21" i="11"/>
  <c r="AK21" i="11"/>
  <c r="AK244" i="11"/>
  <c r="AI244" i="11"/>
  <c r="AH244" i="11" s="1"/>
  <c r="AB73" i="11"/>
  <c r="AB472" i="11"/>
  <c r="AB66" i="11"/>
  <c r="AB189" i="11"/>
  <c r="AH97" i="11"/>
  <c r="AA97" i="11" s="1"/>
  <c r="AE97" i="11" s="1"/>
  <c r="AI274" i="11"/>
  <c r="AH274" i="11" s="1"/>
  <c r="AH275" i="11"/>
  <c r="AJ486" i="11"/>
  <c r="AI486" i="11"/>
  <c r="AH486" i="11" s="1"/>
  <c r="AA486" i="11" s="1"/>
  <c r="AE486" i="11" s="1"/>
  <c r="AK486" i="11"/>
  <c r="AJ435" i="11"/>
  <c r="AI435" i="11"/>
  <c r="AH376" i="11"/>
  <c r="AA376" i="11" s="1"/>
  <c r="AE376" i="11" s="1"/>
  <c r="AH350" i="11"/>
  <c r="AA350" i="11" s="1"/>
  <c r="AE350" i="11" s="1"/>
  <c r="AI88" i="11"/>
  <c r="AJ88" i="11"/>
  <c r="AK88" i="11"/>
  <c r="AK173" i="11"/>
  <c r="AJ173" i="11"/>
  <c r="AI365" i="11"/>
  <c r="AK365" i="11"/>
  <c r="AJ365" i="11"/>
  <c r="AJ126" i="11"/>
  <c r="AI126" i="11"/>
  <c r="AH126" i="11" s="1"/>
  <c r="AK165" i="11"/>
  <c r="AJ165" i="11"/>
  <c r="AJ318" i="11"/>
  <c r="AK318" i="11"/>
  <c r="AI378" i="11"/>
  <c r="AH378" i="11" s="1"/>
  <c r="AK378" i="11"/>
  <c r="AJ36" i="11"/>
  <c r="AH36" i="11" s="1"/>
  <c r="AK36" i="11"/>
  <c r="AI140" i="11"/>
  <c r="AJ140" i="11"/>
  <c r="AK140" i="11"/>
  <c r="AK164" i="11"/>
  <c r="AJ164" i="11"/>
  <c r="AI164" i="11"/>
  <c r="AK329" i="11"/>
  <c r="AI329" i="11"/>
  <c r="AH329" i="11" s="1"/>
  <c r="AI91" i="11"/>
  <c r="AH91" i="11" s="1"/>
  <c r="AK91" i="11"/>
  <c r="AJ304" i="11"/>
  <c r="AH304" i="11" s="1"/>
  <c r="AH249" i="11"/>
  <c r="AA249" i="11" s="1"/>
  <c r="AE249" i="11" s="1"/>
  <c r="AH456" i="11"/>
  <c r="AI318" i="11"/>
  <c r="AH318" i="11" s="1"/>
  <c r="AI165" i="11"/>
  <c r="AJ416" i="11"/>
  <c r="AH416" i="11" s="1"/>
  <c r="AK416" i="11"/>
  <c r="AI372" i="11"/>
  <c r="AH372" i="11" s="1"/>
  <c r="AA372" i="11" s="1"/>
  <c r="AE372" i="11" s="1"/>
  <c r="AJ372" i="11"/>
  <c r="AJ517" i="11"/>
  <c r="AI517" i="11"/>
  <c r="AH517" i="11" s="1"/>
  <c r="AJ193" i="11"/>
  <c r="AI193" i="11"/>
  <c r="AK458" i="11"/>
  <c r="AI458" i="11"/>
  <c r="AH458" i="11" s="1"/>
  <c r="AA458" i="11" s="1"/>
  <c r="AE458" i="11" s="1"/>
  <c r="AJ430" i="11"/>
  <c r="AI430" i="11"/>
  <c r="AK430" i="11"/>
  <c r="AI117" i="11"/>
  <c r="AH117" i="11" s="1"/>
  <c r="AK117" i="11"/>
  <c r="AH362" i="11"/>
  <c r="AH398" i="11"/>
  <c r="AH173" i="11"/>
  <c r="AI154" i="11"/>
  <c r="AH154" i="11" s="1"/>
  <c r="AJ154" i="11"/>
  <c r="AI204" i="11"/>
  <c r="AJ204" i="11"/>
  <c r="AJ260" i="11"/>
  <c r="AI260" i="11"/>
  <c r="AH373" i="11"/>
  <c r="AA373" i="11" s="1"/>
  <c r="AE373" i="11" s="1"/>
  <c r="AJ231" i="11"/>
  <c r="AH231" i="11" s="1"/>
  <c r="AA231" i="11" s="1"/>
  <c r="AE231" i="11" s="1"/>
  <c r="AH351" i="11"/>
  <c r="AA351" i="11" s="1"/>
  <c r="AE351" i="11" s="1"/>
  <c r="AH371" i="11"/>
  <c r="AA371" i="11" s="1"/>
  <c r="AE371" i="11" s="1"/>
  <c r="AH115" i="11"/>
  <c r="AE62" i="11"/>
  <c r="AJ61" i="11"/>
  <c r="AK61" i="11"/>
  <c r="AI61" i="11"/>
  <c r="AH61" i="11" s="1"/>
  <c r="AI153" i="11"/>
  <c r="AH153" i="11" s="1"/>
  <c r="AA153" i="11" s="1"/>
  <c r="AE153" i="11" s="1"/>
  <c r="AK153" i="11"/>
  <c r="AJ77" i="11"/>
  <c r="AI77" i="11"/>
  <c r="AH77" i="11" s="1"/>
  <c r="AK77" i="11"/>
  <c r="Z468" i="11"/>
  <c r="P468" i="11"/>
  <c r="AU468" i="11"/>
  <c r="G468" i="11"/>
  <c r="P386" i="11"/>
  <c r="Z386" i="11"/>
  <c r="G386" i="11"/>
  <c r="AU386" i="11"/>
  <c r="Z380" i="11"/>
  <c r="G380" i="11"/>
  <c r="AU380" i="11"/>
  <c r="Z257" i="11"/>
  <c r="P257" i="11"/>
  <c r="S257" i="11" s="1"/>
  <c r="G257" i="11"/>
  <c r="AU257" i="11"/>
  <c r="S30" i="11"/>
  <c r="U302" i="11"/>
  <c r="AF302" i="11"/>
  <c r="S266" i="11"/>
  <c r="AC266" i="11"/>
  <c r="V266" i="11"/>
  <c r="S236" i="11"/>
  <c r="V236" i="11"/>
  <c r="AC236" i="11"/>
  <c r="V350" i="11"/>
  <c r="S350" i="11"/>
  <c r="AC350" i="11"/>
  <c r="K334" i="11"/>
  <c r="S334" i="11"/>
  <c r="V334" i="11"/>
  <c r="AC334" i="11"/>
  <c r="P492" i="11"/>
  <c r="G492" i="11"/>
  <c r="Z492" i="11"/>
  <c r="AA492" i="11" s="1"/>
  <c r="AI68" i="11"/>
  <c r="AH68" i="11" s="1"/>
  <c r="AK68" i="11"/>
  <c r="AJ63" i="11"/>
  <c r="AI63" i="11"/>
  <c r="AH63" i="11" s="1"/>
  <c r="AK63" i="11"/>
  <c r="AI145" i="11"/>
  <c r="AH145" i="11" s="1"/>
  <c r="AK145" i="11"/>
  <c r="AF169" i="11"/>
  <c r="U169" i="11"/>
  <c r="U185" i="11"/>
  <c r="AF185" i="11"/>
  <c r="P41" i="11"/>
  <c r="S41" i="11" s="1"/>
  <c r="Z41" i="11"/>
  <c r="AU41" i="11"/>
  <c r="G41" i="11"/>
  <c r="P31" i="11"/>
  <c r="R32" i="11"/>
  <c r="Z31" i="11"/>
  <c r="AU31" i="11"/>
  <c r="G128" i="11"/>
  <c r="Z128" i="11"/>
  <c r="AU128" i="11"/>
  <c r="Z109" i="11"/>
  <c r="G109" i="11"/>
  <c r="AU109" i="11"/>
  <c r="G104" i="11"/>
  <c r="Z104" i="11"/>
  <c r="AU104" i="11"/>
  <c r="AJ39" i="11"/>
  <c r="AI39" i="11"/>
  <c r="AJ72" i="11"/>
  <c r="AI72" i="11"/>
  <c r="AH72" i="11" s="1"/>
  <c r="K489" i="11"/>
  <c r="AT76" i="11"/>
  <c r="G127" i="11"/>
  <c r="P127" i="11"/>
  <c r="Z127" i="11"/>
  <c r="AA127" i="11" s="1"/>
  <c r="G122" i="11"/>
  <c r="Z122" i="11"/>
  <c r="AA122" i="11" s="1"/>
  <c r="P122" i="11"/>
  <c r="Z117" i="11"/>
  <c r="AA117" i="11" s="1"/>
  <c r="G117" i="11"/>
  <c r="G108" i="11"/>
  <c r="Z108" i="11"/>
  <c r="AA108" i="11" s="1"/>
  <c r="G88" i="11"/>
  <c r="Z88" i="11"/>
  <c r="Z84" i="11"/>
  <c r="AA84" i="11" s="1"/>
  <c r="G84" i="11"/>
  <c r="Z54" i="11"/>
  <c r="AU54" i="11"/>
  <c r="G54" i="11"/>
  <c r="P50" i="11"/>
  <c r="Z50" i="11"/>
  <c r="AA50" i="11" s="1"/>
  <c r="G50" i="11"/>
  <c r="P21" i="11"/>
  <c r="S21" i="11" s="1"/>
  <c r="G21" i="11"/>
  <c r="Z21" i="11"/>
  <c r="AA21" i="11" s="1"/>
  <c r="G496" i="11"/>
  <c r="Z496" i="11"/>
  <c r="AA496" i="11" s="1"/>
  <c r="Z476" i="11"/>
  <c r="AA476" i="11" s="1"/>
  <c r="P476" i="11"/>
  <c r="G476" i="11"/>
  <c r="G410" i="11"/>
  <c r="P410" i="11"/>
  <c r="Z410" i="11"/>
  <c r="AA410" i="11" s="1"/>
  <c r="Z403" i="11"/>
  <c r="AA403" i="11" s="1"/>
  <c r="G403" i="11"/>
  <c r="Z397" i="11"/>
  <c r="AA397" i="11" s="1"/>
  <c r="P397" i="11"/>
  <c r="G397" i="11"/>
  <c r="G121" i="11"/>
  <c r="Z121" i="11"/>
  <c r="AA121" i="11" s="1"/>
  <c r="P107" i="11"/>
  <c r="Z107" i="11"/>
  <c r="AA107" i="11" s="1"/>
  <c r="G107" i="11"/>
  <c r="P98" i="11"/>
  <c r="G98" i="11"/>
  <c r="P45" i="11"/>
  <c r="S45" i="11" s="1"/>
  <c r="Z45" i="11"/>
  <c r="AU45" i="11"/>
  <c r="G45" i="11"/>
  <c r="R40" i="11"/>
  <c r="P40" i="11"/>
  <c r="G30" i="11"/>
  <c r="Z30" i="11"/>
  <c r="AA30" i="11" s="1"/>
  <c r="Z502" i="11"/>
  <c r="AA502" i="11" s="1"/>
  <c r="G502" i="11"/>
  <c r="P495" i="11"/>
  <c r="Z495" i="11"/>
  <c r="AA495" i="11" s="1"/>
  <c r="G495" i="11"/>
  <c r="Z440" i="11"/>
  <c r="AA440" i="11" s="1"/>
  <c r="G440" i="11"/>
  <c r="Z430" i="11"/>
  <c r="P430" i="11"/>
  <c r="S430" i="11" s="1"/>
  <c r="G430" i="11"/>
  <c r="Z272" i="11"/>
  <c r="AA272" i="11" s="1"/>
  <c r="G272" i="11"/>
  <c r="Z138" i="11"/>
  <c r="AA138" i="11" s="1"/>
  <c r="G138" i="11"/>
  <c r="P135" i="11"/>
  <c r="Z135" i="11"/>
  <c r="AA135" i="11" s="1"/>
  <c r="G135" i="11"/>
  <c r="Z76" i="11"/>
  <c r="P76" i="11"/>
  <c r="G76" i="11"/>
  <c r="P70" i="11"/>
  <c r="S70" i="11" s="1"/>
  <c r="Z70" i="11"/>
  <c r="AA70" i="11" s="1"/>
  <c r="G70" i="11"/>
  <c r="P64" i="11"/>
  <c r="G64" i="11"/>
  <c r="P508" i="11"/>
  <c r="S508" i="11" s="1"/>
  <c r="AF508" i="11" s="1"/>
  <c r="G508" i="11"/>
  <c r="K508" i="11" s="1"/>
  <c r="Z508" i="11"/>
  <c r="V189" i="11"/>
  <c r="AC189" i="11"/>
  <c r="J189" i="11"/>
  <c r="S87" i="11"/>
  <c r="G112" i="11"/>
  <c r="Z112" i="11"/>
  <c r="AA112" i="11" s="1"/>
  <c r="P102" i="11"/>
  <c r="S102" i="11" s="1"/>
  <c r="G102" i="11"/>
  <c r="Z102" i="11"/>
  <c r="AA102" i="11" s="1"/>
  <c r="G87" i="11"/>
  <c r="Z87" i="11"/>
  <c r="AA87" i="11" s="1"/>
  <c r="J57" i="11"/>
  <c r="G53" i="11"/>
  <c r="P53" i="11"/>
  <c r="S53" i="11" s="1"/>
  <c r="Z44" i="11"/>
  <c r="AU44" i="11"/>
  <c r="G44" i="11"/>
  <c r="P44" i="11"/>
  <c r="Z24" i="11"/>
  <c r="AA24" i="11" s="1"/>
  <c r="G24" i="11"/>
  <c r="G494" i="11"/>
  <c r="Z494" i="11"/>
  <c r="AA494" i="11" s="1"/>
  <c r="G483" i="11"/>
  <c r="G447" i="11"/>
  <c r="Z447" i="11"/>
  <c r="AA447" i="11" s="1"/>
  <c r="Z284" i="11"/>
  <c r="AA284" i="11" s="1"/>
  <c r="G284" i="11"/>
  <c r="Z173" i="11"/>
  <c r="P173" i="11"/>
  <c r="G173" i="11"/>
  <c r="J158" i="11"/>
  <c r="V158" i="11"/>
  <c r="AS149" i="11"/>
  <c r="AR149" i="11" s="1"/>
  <c r="AQ149" i="11" s="1"/>
  <c r="AP149" i="11" s="1"/>
  <c r="AO149" i="11" s="1"/>
  <c r="AN149" i="11" s="1"/>
  <c r="AM149" i="11" s="1"/>
  <c r="AL149" i="11" s="1"/>
  <c r="G125" i="11"/>
  <c r="Z125" i="11"/>
  <c r="AA125" i="11" s="1"/>
  <c r="P91" i="11"/>
  <c r="Z91" i="11"/>
  <c r="AA91" i="11" s="1"/>
  <c r="G91" i="11"/>
  <c r="P57" i="11"/>
  <c r="AC57" i="11" s="1"/>
  <c r="Z57" i="11"/>
  <c r="AA57" i="11" s="1"/>
  <c r="AE57" i="11" s="1"/>
  <c r="P34" i="11"/>
  <c r="Z34" i="11"/>
  <c r="AA34" i="11" s="1"/>
  <c r="AE34" i="11" s="1"/>
  <c r="Z205" i="11"/>
  <c r="AA205" i="11" s="1"/>
  <c r="P205" i="11"/>
  <c r="G205" i="11"/>
  <c r="G198" i="11"/>
  <c r="P198" i="11"/>
  <c r="Z198" i="11"/>
  <c r="AA198" i="11" s="1"/>
  <c r="G190" i="11"/>
  <c r="P190" i="11"/>
  <c r="S190" i="11" s="1"/>
  <c r="Z190" i="11"/>
  <c r="AA190" i="11" s="1"/>
  <c r="AT149" i="11"/>
  <c r="P115" i="11"/>
  <c r="S115" i="11" s="1"/>
  <c r="Z115" i="11"/>
  <c r="AA115" i="11" s="1"/>
  <c r="G115" i="11"/>
  <c r="G111" i="11"/>
  <c r="Z111" i="11"/>
  <c r="AA111" i="11" s="1"/>
  <c r="Z82" i="11"/>
  <c r="AA82" i="11" s="1"/>
  <c r="G82" i="11"/>
  <c r="AU48" i="11"/>
  <c r="G48" i="11"/>
  <c r="P48" i="11"/>
  <c r="Z48" i="11"/>
  <c r="P38" i="11"/>
  <c r="S38" i="11" s="1"/>
  <c r="Z38" i="11"/>
  <c r="AA38" i="11" s="1"/>
  <c r="AE38" i="11" s="1"/>
  <c r="P33" i="11"/>
  <c r="S33" i="11" s="1"/>
  <c r="Z33" i="11"/>
  <c r="AA33" i="11" s="1"/>
  <c r="G33" i="11"/>
  <c r="G28" i="11"/>
  <c r="Z28" i="11"/>
  <c r="AA28" i="11" s="1"/>
  <c r="G23" i="11"/>
  <c r="P23" i="11"/>
  <c r="S23" i="11" s="1"/>
  <c r="Z23" i="11"/>
  <c r="AA23" i="11" s="1"/>
  <c r="P500" i="11"/>
  <c r="S500" i="11" s="1"/>
  <c r="G500" i="11"/>
  <c r="Z456" i="11"/>
  <c r="AA456" i="11" s="1"/>
  <c r="G456" i="11"/>
  <c r="G451" i="11"/>
  <c r="Z451" i="11"/>
  <c r="AA451" i="11" s="1"/>
  <c r="P304" i="11"/>
  <c r="Z304" i="11"/>
  <c r="AA304" i="11" s="1"/>
  <c r="G304" i="11"/>
  <c r="AC158" i="11"/>
  <c r="S158" i="11"/>
  <c r="Z124" i="11"/>
  <c r="AA124" i="11" s="1"/>
  <c r="G124" i="11"/>
  <c r="Z95" i="11"/>
  <c r="AA95" i="11" s="1"/>
  <c r="AE95" i="11" s="1"/>
  <c r="R95" i="11"/>
  <c r="P95" i="11"/>
  <c r="Z90" i="11"/>
  <c r="AA90" i="11" s="1"/>
  <c r="AE90" i="11" s="1"/>
  <c r="P90" i="11"/>
  <c r="G37" i="11"/>
  <c r="Z37" i="11"/>
  <c r="AA37" i="11" s="1"/>
  <c r="G27" i="11"/>
  <c r="Z27" i="11"/>
  <c r="AA27" i="11" s="1"/>
  <c r="P27" i="11"/>
  <c r="P498" i="11"/>
  <c r="S498" i="11" s="1"/>
  <c r="G498" i="11"/>
  <c r="P489" i="11"/>
  <c r="S489" i="11" s="1"/>
  <c r="Z489" i="11"/>
  <c r="AA489" i="11" s="1"/>
  <c r="AE489" i="11" s="1"/>
  <c r="G343" i="11"/>
  <c r="Z343" i="11"/>
  <c r="Z337" i="11"/>
  <c r="AA337" i="11" s="1"/>
  <c r="P337" i="11"/>
  <c r="G337" i="11"/>
  <c r="G326" i="11"/>
  <c r="P326" i="11"/>
  <c r="Z221" i="11"/>
  <c r="AA221" i="11" s="1"/>
  <c r="G221" i="11"/>
  <c r="P216" i="11"/>
  <c r="S216" i="11" s="1"/>
  <c r="Z216" i="11"/>
  <c r="AA216" i="11" s="1"/>
  <c r="G216" i="11"/>
  <c r="AS76" i="11"/>
  <c r="AR76" i="11" s="1"/>
  <c r="AQ76" i="11" s="1"/>
  <c r="AP76" i="11" s="1"/>
  <c r="AO76" i="11" s="1"/>
  <c r="AN76" i="11" s="1"/>
  <c r="AM76" i="11" s="1"/>
  <c r="AL76" i="11" s="1"/>
  <c r="Z129" i="11"/>
  <c r="AA129" i="11" s="1"/>
  <c r="G129" i="11"/>
  <c r="P118" i="11"/>
  <c r="S118" i="11" s="1"/>
  <c r="Z118" i="11"/>
  <c r="G118" i="11"/>
  <c r="P114" i="11"/>
  <c r="S114" i="11" s="1"/>
  <c r="Z114" i="11"/>
  <c r="AA114" i="11" s="1"/>
  <c r="G114" i="11"/>
  <c r="P94" i="11"/>
  <c r="G94" i="11"/>
  <c r="Z94" i="11"/>
  <c r="AA94" i="11" s="1"/>
  <c r="G85" i="11"/>
  <c r="P85" i="11"/>
  <c r="S85" i="11" s="1"/>
  <c r="Z85" i="11"/>
  <c r="P81" i="11"/>
  <c r="S81" i="11" s="1"/>
  <c r="G81" i="11"/>
  <c r="Z81" i="11"/>
  <c r="AA81" i="11" s="1"/>
  <c r="P51" i="11"/>
  <c r="S51" i="11" s="1"/>
  <c r="Z51" i="11"/>
  <c r="G51" i="11"/>
  <c r="AU51" i="11"/>
  <c r="P47" i="11"/>
  <c r="S47" i="11" s="1"/>
  <c r="Z47" i="11"/>
  <c r="G47" i="11"/>
  <c r="AU47" i="11"/>
  <c r="Z370" i="11"/>
  <c r="AA370" i="11" s="1"/>
  <c r="G370" i="11"/>
  <c r="G364" i="11"/>
  <c r="Z364" i="11"/>
  <c r="AA364" i="11" s="1"/>
  <c r="G358" i="11"/>
  <c r="P358" i="11"/>
  <c r="Z358" i="11"/>
  <c r="AA358" i="11" s="1"/>
  <c r="P353" i="11"/>
  <c r="G353" i="11"/>
  <c r="Z353" i="11"/>
  <c r="AA353" i="11" s="1"/>
  <c r="P252" i="11"/>
  <c r="G252" i="11"/>
  <c r="P247" i="11"/>
  <c r="Z247" i="11"/>
  <c r="AA247" i="11" s="1"/>
  <c r="AE247" i="11" s="1"/>
  <c r="S220" i="11"/>
  <c r="S261" i="11"/>
  <c r="AF261" i="11" s="1"/>
  <c r="Z300" i="11"/>
  <c r="AA300" i="11" s="1"/>
  <c r="G300" i="11"/>
  <c r="AU509" i="11"/>
  <c r="G509" i="11"/>
  <c r="K509" i="11" s="1"/>
  <c r="P509" i="11"/>
  <c r="S509" i="11" s="1"/>
  <c r="U509" i="11" s="1"/>
  <c r="P505" i="11"/>
  <c r="S505" i="11" s="1"/>
  <c r="U505" i="11" s="1"/>
  <c r="G505" i="11"/>
  <c r="K505" i="11" s="1"/>
  <c r="Z505" i="11"/>
  <c r="S160" i="11"/>
  <c r="S248" i="11"/>
  <c r="S418" i="11"/>
  <c r="P327" i="11"/>
  <c r="G327" i="11"/>
  <c r="G268" i="11"/>
  <c r="Z268" i="11"/>
  <c r="AA268" i="11" s="1"/>
  <c r="Z241" i="11"/>
  <c r="AA241" i="11" s="1"/>
  <c r="AE241" i="11" s="1"/>
  <c r="P241" i="11"/>
  <c r="S325" i="11"/>
  <c r="S401" i="11"/>
  <c r="S419" i="11"/>
  <c r="S55" i="11"/>
  <c r="P455" i="11"/>
  <c r="G455" i="11"/>
  <c r="Z352" i="11"/>
  <c r="AA352" i="11" s="1"/>
  <c r="AE352" i="11" s="1"/>
  <c r="Z225" i="11"/>
  <c r="G204" i="11"/>
  <c r="P204" i="11"/>
  <c r="G520" i="11"/>
  <c r="AU520" i="11"/>
  <c r="P520" i="11"/>
  <c r="S520" i="11" s="1"/>
  <c r="S311" i="11"/>
  <c r="S422" i="11"/>
  <c r="S436" i="11"/>
  <c r="S46" i="11"/>
  <c r="P475" i="11"/>
  <c r="S475" i="11" s="1"/>
  <c r="Z332" i="11"/>
  <c r="AA332" i="11" s="1"/>
  <c r="G332" i="11"/>
  <c r="Z172" i="11"/>
  <c r="AA172" i="11" s="1"/>
  <c r="G172" i="11"/>
  <c r="P523" i="11"/>
  <c r="V523" i="11" s="1"/>
  <c r="G523" i="11"/>
  <c r="K523" i="11" s="1"/>
  <c r="Z523" i="11"/>
  <c r="P516" i="11"/>
  <c r="V516" i="11" s="1"/>
  <c r="G516" i="11"/>
  <c r="K516" i="11" s="1"/>
  <c r="Z516" i="11"/>
  <c r="K507" i="11"/>
  <c r="S243" i="11"/>
  <c r="S301" i="11"/>
  <c r="U301" i="11" s="1"/>
  <c r="S333" i="11"/>
  <c r="S373" i="11"/>
  <c r="S307" i="11"/>
  <c r="S385" i="11"/>
  <c r="S417" i="11"/>
  <c r="S434" i="11"/>
  <c r="S197" i="11"/>
  <c r="U197" i="11" s="1"/>
  <c r="AC56" i="11"/>
  <c r="Z324" i="11"/>
  <c r="AA324" i="11" s="1"/>
  <c r="G324" i="11"/>
  <c r="Z308" i="11"/>
  <c r="AA308" i="11" s="1"/>
  <c r="G308" i="11"/>
  <c r="G260" i="11"/>
  <c r="Z260" i="11"/>
  <c r="P515" i="11"/>
  <c r="V515" i="11" s="1"/>
  <c r="G515" i="11"/>
  <c r="Z515" i="11"/>
  <c r="V143" i="11"/>
  <c r="S309" i="11"/>
  <c r="S341" i="11"/>
  <c r="G292" i="11"/>
  <c r="Z506" i="11"/>
  <c r="AA506" i="11" s="1"/>
  <c r="S514" i="11"/>
  <c r="AF514" i="11" s="1"/>
  <c r="P511" i="11"/>
  <c r="AC511" i="11" s="1"/>
  <c r="G356" i="11"/>
  <c r="G316" i="11"/>
  <c r="Z233" i="11"/>
  <c r="AA233" i="11" s="1"/>
  <c r="Z217" i="11"/>
  <c r="AA217" i="11" s="1"/>
  <c r="Z518" i="11"/>
  <c r="Z507" i="11"/>
  <c r="P518" i="11"/>
  <c r="S518" i="11" s="1"/>
  <c r="U518" i="11" s="1"/>
  <c r="G512" i="11"/>
  <c r="Z512" i="11"/>
  <c r="P512" i="11"/>
  <c r="AU512" i="11"/>
  <c r="AU510" i="11"/>
  <c r="G510" i="11"/>
  <c r="Z510" i="11"/>
  <c r="P510" i="11"/>
  <c r="V520" i="11"/>
  <c r="K520" i="11"/>
  <c r="K522" i="11"/>
  <c r="AT518" i="11"/>
  <c r="AS518" i="11" s="1"/>
  <c r="AR518" i="11" s="1"/>
  <c r="AQ518" i="11" s="1"/>
  <c r="AP518" i="11" s="1"/>
  <c r="AO518" i="11" s="1"/>
  <c r="AN518" i="11" s="1"/>
  <c r="AM518" i="11" s="1"/>
  <c r="AL518" i="11" s="1"/>
  <c r="K504" i="11"/>
  <c r="U514" i="11"/>
  <c r="AF509" i="11"/>
  <c r="AU519" i="11"/>
  <c r="G519" i="11"/>
  <c r="Z519" i="11"/>
  <c r="P519" i="11"/>
  <c r="S519" i="11" s="1"/>
  <c r="G521" i="11"/>
  <c r="Z521" i="11"/>
  <c r="P521" i="11"/>
  <c r="S521" i="11" s="1"/>
  <c r="AU521" i="11"/>
  <c r="V511" i="11"/>
  <c r="K511" i="11"/>
  <c r="G503" i="11"/>
  <c r="Z503" i="11"/>
  <c r="P503" i="11"/>
  <c r="AU503" i="11"/>
  <c r="K513" i="11"/>
  <c r="AT509" i="11"/>
  <c r="AS509" i="11"/>
  <c r="AR509" i="11" s="1"/>
  <c r="AQ509" i="11" s="1"/>
  <c r="AP509" i="11" s="1"/>
  <c r="AO509" i="11" s="1"/>
  <c r="AN509" i="11" s="1"/>
  <c r="AM509" i="11" s="1"/>
  <c r="AL509" i="11" s="1"/>
  <c r="AF518" i="11"/>
  <c r="G499" i="11"/>
  <c r="Z499" i="11"/>
  <c r="P499" i="11"/>
  <c r="AU499" i="11"/>
  <c r="V514" i="11"/>
  <c r="AT520" i="11"/>
  <c r="AS520" i="11" s="1"/>
  <c r="AR520" i="11" s="1"/>
  <c r="AQ520" i="11" s="1"/>
  <c r="AP520" i="11" s="1"/>
  <c r="AO520" i="11" s="1"/>
  <c r="AN520" i="11" s="1"/>
  <c r="AM520" i="11" s="1"/>
  <c r="AL520" i="11" s="1"/>
  <c r="AT511" i="11"/>
  <c r="AS511" i="11" s="1"/>
  <c r="AR511" i="11" s="1"/>
  <c r="AQ511" i="11" s="1"/>
  <c r="AP511" i="11" s="1"/>
  <c r="AO511" i="11" s="1"/>
  <c r="AN511" i="11" s="1"/>
  <c r="AM511" i="11" s="1"/>
  <c r="AL511" i="11" s="1"/>
  <c r="AU522" i="11"/>
  <c r="AU513" i="11"/>
  <c r="AU504" i="11"/>
  <c r="AU523" i="11"/>
  <c r="P522" i="11"/>
  <c r="S522" i="11" s="1"/>
  <c r="AU514" i="11"/>
  <c r="P513" i="11"/>
  <c r="S513" i="11" s="1"/>
  <c r="AU505" i="11"/>
  <c r="P504" i="11"/>
  <c r="S504" i="11" s="1"/>
  <c r="AC518" i="11"/>
  <c r="Z520" i="11"/>
  <c r="AU515" i="11"/>
  <c r="AC514" i="11"/>
  <c r="Z511" i="11"/>
  <c r="AU507" i="11"/>
  <c r="AU516" i="11"/>
  <c r="AU508" i="11"/>
  <c r="Z522" i="11"/>
  <c r="Z513" i="11"/>
  <c r="Z504" i="11"/>
  <c r="AI492" i="9"/>
  <c r="AH492" i="9" s="1"/>
  <c r="AA492" i="9" s="1"/>
  <c r="AK492" i="9"/>
  <c r="AJ492" i="9"/>
  <c r="AK466" i="9"/>
  <c r="AI466" i="9"/>
  <c r="AJ466" i="9"/>
  <c r="AI497" i="9"/>
  <c r="AH497" i="9" s="1"/>
  <c r="AA497" i="9" s="1"/>
  <c r="AB497" i="9" s="1"/>
  <c r="AK497" i="9"/>
  <c r="AJ497" i="9"/>
  <c r="AK487" i="9"/>
  <c r="AI487" i="9"/>
  <c r="AH487" i="9" s="1"/>
  <c r="AA487" i="9" s="1"/>
  <c r="AJ487" i="9"/>
  <c r="AK513" i="9"/>
  <c r="AI513" i="9"/>
  <c r="AJ513" i="9"/>
  <c r="AI478" i="9"/>
  <c r="AK478" i="9"/>
  <c r="AJ478" i="9"/>
  <c r="AJ480" i="9"/>
  <c r="AK480" i="9"/>
  <c r="AI480" i="9"/>
  <c r="AH480" i="9" s="1"/>
  <c r="AA480" i="9" s="1"/>
  <c r="AB480" i="9" s="1"/>
  <c r="AJ458" i="9"/>
  <c r="AK458" i="9"/>
  <c r="AI458" i="9"/>
  <c r="AJ484" i="9"/>
  <c r="AK484" i="9"/>
  <c r="AI484" i="9"/>
  <c r="AK475" i="9"/>
  <c r="AI475" i="9"/>
  <c r="AH475" i="9" s="1"/>
  <c r="AA475" i="9" s="1"/>
  <c r="AJ459" i="9"/>
  <c r="AK459" i="9"/>
  <c r="AI459" i="9"/>
  <c r="AH459" i="9" s="1"/>
  <c r="AA459" i="9" s="1"/>
  <c r="AB459" i="9" s="1"/>
  <c r="AI473" i="9"/>
  <c r="AH473" i="9" s="1"/>
  <c r="AA473" i="9" s="1"/>
  <c r="AB473" i="9" s="1"/>
  <c r="AK473" i="9"/>
  <c r="AB441" i="9"/>
  <c r="AJ471" i="9"/>
  <c r="AK471" i="9"/>
  <c r="AJ479" i="9"/>
  <c r="AI479" i="9"/>
  <c r="AJ488" i="9"/>
  <c r="AK488" i="9"/>
  <c r="AN465" i="9"/>
  <c r="AM465" i="9" s="1"/>
  <c r="AL465" i="9" s="1"/>
  <c r="AB359" i="9"/>
  <c r="AE359" i="9"/>
  <c r="AK479" i="9"/>
  <c r="AI502" i="9"/>
  <c r="AJ502" i="9"/>
  <c r="AK502" i="9"/>
  <c r="AB345" i="9"/>
  <c r="AE46" i="9"/>
  <c r="AB46" i="9"/>
  <c r="AE120" i="9"/>
  <c r="AB120" i="9"/>
  <c r="AB95" i="9"/>
  <c r="AE95" i="9"/>
  <c r="AH488" i="9"/>
  <c r="AA488" i="9" s="1"/>
  <c r="AJ489" i="9"/>
  <c r="AI489" i="9"/>
  <c r="AH489" i="9" s="1"/>
  <c r="AA489" i="9" s="1"/>
  <c r="AJ481" i="9"/>
  <c r="AK481" i="9"/>
  <c r="AI481" i="9"/>
  <c r="AH481" i="9" s="1"/>
  <c r="AA481" i="9" s="1"/>
  <c r="AB481" i="9" s="1"/>
  <c r="AJ483" i="9"/>
  <c r="AI483" i="9"/>
  <c r="AH483" i="9" s="1"/>
  <c r="AA483" i="9" s="1"/>
  <c r="AB483" i="9" s="1"/>
  <c r="AE347" i="9"/>
  <c r="AB347" i="9"/>
  <c r="AB133" i="9"/>
  <c r="AE80" i="9"/>
  <c r="AB80" i="9"/>
  <c r="AB199" i="9"/>
  <c r="AE199" i="9"/>
  <c r="AK489" i="9"/>
  <c r="AK485" i="9"/>
  <c r="AI485" i="9"/>
  <c r="AH485" i="9" s="1"/>
  <c r="AA485" i="9" s="1"/>
  <c r="AJ485" i="9"/>
  <c r="AK483" i="9"/>
  <c r="AR462" i="9"/>
  <c r="AQ462" i="9" s="1"/>
  <c r="AP462" i="9" s="1"/>
  <c r="AO462" i="9" s="1"/>
  <c r="AB364" i="9"/>
  <c r="AE385" i="9"/>
  <c r="AB385" i="9"/>
  <c r="AE79" i="9"/>
  <c r="AB79" i="9"/>
  <c r="AB289" i="9"/>
  <c r="AI482" i="9"/>
  <c r="AJ482" i="9"/>
  <c r="AK482" i="9"/>
  <c r="AJ486" i="9"/>
  <c r="AK486" i="9"/>
  <c r="AI486" i="9"/>
  <c r="AP457" i="9"/>
  <c r="AO457" i="9" s="1"/>
  <c r="AN457" i="9" s="1"/>
  <c r="AM457" i="9" s="1"/>
  <c r="AL457" i="9" s="1"/>
  <c r="AK469" i="9"/>
  <c r="AI469" i="9"/>
  <c r="AJ469" i="9"/>
  <c r="AE164" i="9"/>
  <c r="AB164" i="9"/>
  <c r="AB118" i="9"/>
  <c r="AB450" i="9"/>
  <c r="AB328" i="9"/>
  <c r="AI471" i="9"/>
  <c r="AH471" i="9" s="1"/>
  <c r="AA471" i="9" s="1"/>
  <c r="AJ474" i="9"/>
  <c r="AK474" i="9"/>
  <c r="AI474" i="9"/>
  <c r="AI477" i="9"/>
  <c r="AJ477" i="9"/>
  <c r="AK477" i="9"/>
  <c r="U392" i="9"/>
  <c r="AE392" i="9"/>
  <c r="AE148" i="9"/>
  <c r="AB148" i="9"/>
  <c r="AB266" i="9"/>
  <c r="AE266" i="9"/>
  <c r="AK476" i="9"/>
  <c r="AJ476" i="9"/>
  <c r="AI476" i="9"/>
  <c r="AH476" i="9" s="1"/>
  <c r="AA476" i="9" s="1"/>
  <c r="AB476" i="9" s="1"/>
  <c r="AE214" i="9"/>
  <c r="AB214" i="9"/>
  <c r="AC462" i="9"/>
  <c r="K492" i="9"/>
  <c r="AJ178" i="9"/>
  <c r="AK178" i="9"/>
  <c r="AI178" i="9"/>
  <c r="AJ30" i="9"/>
  <c r="AK30" i="9"/>
  <c r="AI30" i="9"/>
  <c r="AH30" i="9" s="1"/>
  <c r="AA30" i="9" s="1"/>
  <c r="AI407" i="9"/>
  <c r="AH407" i="9" s="1"/>
  <c r="AJ407" i="9"/>
  <c r="AK407" i="9"/>
  <c r="AJ88" i="9"/>
  <c r="AK88" i="9"/>
  <c r="AI88" i="9"/>
  <c r="AH88" i="9" s="1"/>
  <c r="AA88" i="9" s="1"/>
  <c r="AI76" i="9"/>
  <c r="AJ76" i="9"/>
  <c r="AK76" i="9"/>
  <c r="K462" i="9"/>
  <c r="AC478" i="9"/>
  <c r="V475" i="9"/>
  <c r="S497" i="9"/>
  <c r="U497" i="9" s="1"/>
  <c r="AT463" i="9"/>
  <c r="AS463" i="9" s="1"/>
  <c r="AR463" i="9" s="1"/>
  <c r="AQ463" i="9" s="1"/>
  <c r="AP463" i="9" s="1"/>
  <c r="AO463" i="9" s="1"/>
  <c r="AN463" i="9" s="1"/>
  <c r="AM463" i="9" s="1"/>
  <c r="AL463" i="9" s="1"/>
  <c r="AC492" i="9"/>
  <c r="S457" i="9"/>
  <c r="U457" i="9" s="1"/>
  <c r="AE346" i="9"/>
  <c r="AB336" i="9"/>
  <c r="AJ352" i="9"/>
  <c r="AK352" i="9"/>
  <c r="AI352" i="9"/>
  <c r="AH352" i="9" s="1"/>
  <c r="AA352" i="9" s="1"/>
  <c r="AK280" i="9"/>
  <c r="AI280" i="9"/>
  <c r="AJ280" i="9"/>
  <c r="AK395" i="9"/>
  <c r="AI395" i="9"/>
  <c r="AH395" i="9" s="1"/>
  <c r="AA395" i="9" s="1"/>
  <c r="AJ395" i="9"/>
  <c r="V478" i="9"/>
  <c r="S462" i="9"/>
  <c r="U462" i="9" s="1"/>
  <c r="S461" i="9"/>
  <c r="U461" i="9" s="1"/>
  <c r="S492" i="9"/>
  <c r="U492" i="9" s="1"/>
  <c r="S471" i="9"/>
  <c r="U471" i="9" s="1"/>
  <c r="AK401" i="9"/>
  <c r="AI401" i="9"/>
  <c r="AJ401" i="9"/>
  <c r="AI341" i="9"/>
  <c r="AJ341" i="9"/>
  <c r="AK341" i="9"/>
  <c r="AK267" i="9"/>
  <c r="AJ267" i="9"/>
  <c r="AI267" i="9"/>
  <c r="AI238" i="9"/>
  <c r="AJ238" i="9"/>
  <c r="AK238" i="9"/>
  <c r="AK104" i="9"/>
  <c r="AI104" i="9"/>
  <c r="AH104" i="9" s="1"/>
  <c r="AA104" i="9" s="1"/>
  <c r="AJ104" i="9"/>
  <c r="AK171" i="9"/>
  <c r="AJ171" i="9"/>
  <c r="AI171" i="9"/>
  <c r="AH171" i="9" s="1"/>
  <c r="AA171" i="9" s="1"/>
  <c r="AI103" i="9"/>
  <c r="AH103" i="9" s="1"/>
  <c r="AA103" i="9" s="1"/>
  <c r="AJ103" i="9"/>
  <c r="AK103" i="9"/>
  <c r="AK61" i="9"/>
  <c r="AI61" i="9"/>
  <c r="AJ61" i="9"/>
  <c r="AI357" i="9"/>
  <c r="AJ357" i="9"/>
  <c r="AK357" i="9"/>
  <c r="AJ215" i="9"/>
  <c r="AK215" i="9"/>
  <c r="AI215" i="9"/>
  <c r="AH215" i="9" s="1"/>
  <c r="AA215" i="9" s="1"/>
  <c r="AK163" i="9"/>
  <c r="AI163" i="9"/>
  <c r="AH163" i="9" s="1"/>
  <c r="AA163" i="9" s="1"/>
  <c r="AB163" i="9" s="1"/>
  <c r="AJ163" i="9"/>
  <c r="AI92" i="9"/>
  <c r="AJ92" i="9"/>
  <c r="AK92" i="9"/>
  <c r="V482" i="9"/>
  <c r="AC479" i="9"/>
  <c r="AN462" i="9"/>
  <c r="AM462" i="9" s="1"/>
  <c r="AL462" i="9" s="1"/>
  <c r="AC475" i="9"/>
  <c r="AR465" i="9"/>
  <c r="AQ465" i="9" s="1"/>
  <c r="AP465" i="9" s="1"/>
  <c r="AO465" i="9" s="1"/>
  <c r="AR467" i="9"/>
  <c r="AQ467" i="9" s="1"/>
  <c r="AP467" i="9" s="1"/>
  <c r="AO467" i="9" s="1"/>
  <c r="AN467" i="9" s="1"/>
  <c r="AM467" i="9" s="1"/>
  <c r="AL467" i="9" s="1"/>
  <c r="AS494" i="9"/>
  <c r="AR494" i="9" s="1"/>
  <c r="AQ494" i="9" s="1"/>
  <c r="AP494" i="9" s="1"/>
  <c r="AO494" i="9" s="1"/>
  <c r="AN494" i="9" s="1"/>
  <c r="AM494" i="9" s="1"/>
  <c r="AL494" i="9" s="1"/>
  <c r="AT470" i="9"/>
  <c r="AS470" i="9" s="1"/>
  <c r="AR470" i="9" s="1"/>
  <c r="AQ470" i="9" s="1"/>
  <c r="AP470" i="9" s="1"/>
  <c r="AO470" i="9" s="1"/>
  <c r="AN470" i="9" s="1"/>
  <c r="AM470" i="9" s="1"/>
  <c r="AL470" i="9" s="1"/>
  <c r="AI398" i="9"/>
  <c r="AH398" i="9" s="1"/>
  <c r="AJ398" i="9"/>
  <c r="AK398" i="9"/>
  <c r="AJ382" i="9"/>
  <c r="AK382" i="9"/>
  <c r="AI382" i="9"/>
  <c r="AH382" i="9" s="1"/>
  <c r="AA382" i="9" s="1"/>
  <c r="AJ212" i="9"/>
  <c r="AK212" i="9"/>
  <c r="AI212" i="9"/>
  <c r="AH212" i="9" s="1"/>
  <c r="AA212" i="9" s="1"/>
  <c r="AI31" i="9"/>
  <c r="AJ31" i="9"/>
  <c r="AK31" i="9"/>
  <c r="AI335" i="9"/>
  <c r="AJ335" i="9"/>
  <c r="AK335" i="9"/>
  <c r="AK125" i="9"/>
  <c r="AJ125" i="9"/>
  <c r="AI125" i="9"/>
  <c r="AI115" i="9"/>
  <c r="AJ115" i="9"/>
  <c r="AK115" i="9"/>
  <c r="AI339" i="9"/>
  <c r="AJ339" i="9"/>
  <c r="AK339" i="9"/>
  <c r="AK310" i="9"/>
  <c r="AI310" i="9"/>
  <c r="AJ310" i="9"/>
  <c r="AJ233" i="9"/>
  <c r="AK233" i="9"/>
  <c r="AI233" i="9"/>
  <c r="AH233" i="9" s="1"/>
  <c r="AA233" i="9" s="1"/>
  <c r="AI342" i="9"/>
  <c r="AH342" i="9" s="1"/>
  <c r="AA342" i="9" s="1"/>
  <c r="AJ342" i="9"/>
  <c r="AK342" i="9"/>
  <c r="AK242" i="9"/>
  <c r="AI242" i="9"/>
  <c r="AJ242" i="9"/>
  <c r="AK98" i="9"/>
  <c r="AI98" i="9"/>
  <c r="AJ98" i="9"/>
  <c r="K461" i="9"/>
  <c r="AC457" i="9"/>
  <c r="AJ414" i="9"/>
  <c r="AK414" i="9"/>
  <c r="AI414" i="9"/>
  <c r="AH414" i="9" s="1"/>
  <c r="AA414" i="9" s="1"/>
  <c r="AJ291" i="9"/>
  <c r="AK291" i="9"/>
  <c r="AI291" i="9"/>
  <c r="AH291" i="9" s="1"/>
  <c r="AA291" i="9" s="1"/>
  <c r="AI307" i="9"/>
  <c r="AJ307" i="9"/>
  <c r="AK307" i="9"/>
  <c r="AI388" i="9"/>
  <c r="AJ388" i="9"/>
  <c r="AK388" i="9"/>
  <c r="AK184" i="9"/>
  <c r="AI184" i="9"/>
  <c r="AH184" i="9" s="1"/>
  <c r="AA184" i="9" s="1"/>
  <c r="AJ184" i="9"/>
  <c r="AJ33" i="9"/>
  <c r="AK33" i="9"/>
  <c r="AI33" i="9"/>
  <c r="AH33" i="9" s="1"/>
  <c r="AA33" i="9" s="1"/>
  <c r="AI376" i="9"/>
  <c r="AH376" i="9" s="1"/>
  <c r="AA376" i="9" s="1"/>
  <c r="AJ376" i="9"/>
  <c r="AK376" i="9"/>
  <c r="AI358" i="9"/>
  <c r="AH358" i="9" s="1"/>
  <c r="AA358" i="9" s="1"/>
  <c r="AK358" i="9"/>
  <c r="AJ358" i="9"/>
  <c r="AK160" i="9"/>
  <c r="AI160" i="9"/>
  <c r="AJ160" i="9"/>
  <c r="AC497" i="9"/>
  <c r="AS490" i="9"/>
  <c r="AR490" i="9" s="1"/>
  <c r="AQ490" i="9" s="1"/>
  <c r="AP490" i="9" s="1"/>
  <c r="AO490" i="9" s="1"/>
  <c r="AN490" i="9" s="1"/>
  <c r="AM490" i="9" s="1"/>
  <c r="AL490" i="9" s="1"/>
  <c r="K457" i="9"/>
  <c r="S465" i="9"/>
  <c r="U465" i="9" s="1"/>
  <c r="AJ380" i="9"/>
  <c r="AK380" i="9"/>
  <c r="AI380" i="9"/>
  <c r="AI331" i="9"/>
  <c r="AH331" i="9" s="1"/>
  <c r="AJ331" i="9"/>
  <c r="AK331" i="9"/>
  <c r="AK77" i="9"/>
  <c r="AI77" i="9"/>
  <c r="AJ77" i="9"/>
  <c r="AI108" i="9"/>
  <c r="AH108" i="9" s="1"/>
  <c r="AA108" i="9" s="1"/>
  <c r="AJ108" i="9"/>
  <c r="AK108" i="9"/>
  <c r="AK145" i="9"/>
  <c r="AJ145" i="9"/>
  <c r="AI145" i="9"/>
  <c r="AH145" i="9" s="1"/>
  <c r="AA145" i="9" s="1"/>
  <c r="AJ99" i="9"/>
  <c r="AK99" i="9"/>
  <c r="AI99" i="9"/>
  <c r="AH99" i="9" s="1"/>
  <c r="AA99" i="9" s="1"/>
  <c r="AB99" i="9" s="1"/>
  <c r="AJ377" i="9"/>
  <c r="AK377" i="9"/>
  <c r="AI377" i="9"/>
  <c r="AT461" i="9"/>
  <c r="AS461" i="9" s="1"/>
  <c r="AR461" i="9" s="1"/>
  <c r="AQ461" i="9" s="1"/>
  <c r="AP461" i="9" s="1"/>
  <c r="AO461" i="9" s="1"/>
  <c r="AN461" i="9" s="1"/>
  <c r="AM461" i="9" s="1"/>
  <c r="AL461" i="9" s="1"/>
  <c r="S486" i="9"/>
  <c r="U486" i="9" s="1"/>
  <c r="S488" i="9"/>
  <c r="U488" i="9" s="1"/>
  <c r="AI144" i="9"/>
  <c r="AH144" i="9" s="1"/>
  <c r="AA144" i="9" s="1"/>
  <c r="AJ144" i="9"/>
  <c r="AK144" i="9"/>
  <c r="AI196" i="9"/>
  <c r="AJ196" i="9"/>
  <c r="AK196" i="9"/>
  <c r="AK131" i="9"/>
  <c r="AJ131" i="9"/>
  <c r="AI131" i="9"/>
  <c r="AH131" i="9" s="1"/>
  <c r="AA131" i="9" s="1"/>
  <c r="AJ64" i="9"/>
  <c r="AI64" i="9"/>
  <c r="AH64" i="9" s="1"/>
  <c r="AA64" i="9" s="1"/>
  <c r="AK64" i="9"/>
  <c r="AJ73" i="9"/>
  <c r="AK73" i="9"/>
  <c r="AI73" i="9"/>
  <c r="AH73" i="9" s="1"/>
  <c r="AA73" i="9" s="1"/>
  <c r="AJ301" i="9"/>
  <c r="AK301" i="9"/>
  <c r="AI301" i="9"/>
  <c r="AE205" i="9"/>
  <c r="AB41" i="9"/>
  <c r="AE166" i="9"/>
  <c r="AK35" i="9"/>
  <c r="AI35" i="9"/>
  <c r="AJ35" i="9"/>
  <c r="AJ63" i="9"/>
  <c r="AH63" i="9" s="1"/>
  <c r="AK63" i="9"/>
  <c r="AJ172" i="9"/>
  <c r="AI172" i="9"/>
  <c r="AH172" i="9" s="1"/>
  <c r="AA172" i="9" s="1"/>
  <c r="AB172" i="9" s="1"/>
  <c r="AK172" i="9"/>
  <c r="AI109" i="9"/>
  <c r="AJ109" i="9"/>
  <c r="AI198" i="9"/>
  <c r="AJ198" i="9"/>
  <c r="AJ132" i="9"/>
  <c r="AI132" i="9"/>
  <c r="AH132" i="9" s="1"/>
  <c r="AA132" i="9" s="1"/>
  <c r="AK132" i="9"/>
  <c r="AJ75" i="9"/>
  <c r="AI75" i="9"/>
  <c r="AH75" i="9" s="1"/>
  <c r="AA75" i="9" s="1"/>
  <c r="AK75" i="9"/>
  <c r="AI250" i="9"/>
  <c r="AJ250" i="9"/>
  <c r="AK250" i="9"/>
  <c r="AK66" i="9"/>
  <c r="AI66" i="9"/>
  <c r="AJ66" i="9"/>
  <c r="AI228" i="9"/>
  <c r="AJ228" i="9"/>
  <c r="AK228" i="9"/>
  <c r="AK149" i="9"/>
  <c r="AI149" i="9"/>
  <c r="AJ149" i="9"/>
  <c r="AI221" i="9"/>
  <c r="AH221" i="9" s="1"/>
  <c r="AA221" i="9" s="1"/>
  <c r="AJ221" i="9"/>
  <c r="AK221" i="9"/>
  <c r="AI38" i="9"/>
  <c r="AH38" i="9" s="1"/>
  <c r="AA38" i="9" s="1"/>
  <c r="AI97" i="9"/>
  <c r="AH97" i="9" s="1"/>
  <c r="AA97" i="9" s="1"/>
  <c r="AJ97" i="9"/>
  <c r="AK97" i="9"/>
  <c r="AJ136" i="9"/>
  <c r="AI136" i="9"/>
  <c r="AK136" i="9"/>
  <c r="AJ57" i="9"/>
  <c r="AK57" i="9"/>
  <c r="AI57" i="9"/>
  <c r="AH57" i="9" s="1"/>
  <c r="AK217" i="9"/>
  <c r="AI217" i="9"/>
  <c r="AJ217" i="9"/>
  <c r="AJ332" i="9"/>
  <c r="AK332" i="9"/>
  <c r="AI332" i="9"/>
  <c r="AH332" i="9" s="1"/>
  <c r="AA332" i="9" s="1"/>
  <c r="AB332" i="9" s="1"/>
  <c r="AI69" i="9"/>
  <c r="AH69" i="9" s="1"/>
  <c r="AA69" i="9" s="1"/>
  <c r="AJ69" i="9"/>
  <c r="AK69" i="9"/>
  <c r="AI60" i="9"/>
  <c r="AH60" i="9" s="1"/>
  <c r="AA60" i="9" s="1"/>
  <c r="AJ60" i="9"/>
  <c r="AK60" i="9"/>
  <c r="AI34" i="9"/>
  <c r="AH34" i="9" s="1"/>
  <c r="AA34" i="9" s="1"/>
  <c r="AJ34" i="9"/>
  <c r="AK34" i="9"/>
  <c r="AI278" i="9"/>
  <c r="AJ278" i="9"/>
  <c r="AK278" i="9"/>
  <c r="S41" i="9"/>
  <c r="U41" i="9" s="1"/>
  <c r="S109" i="9"/>
  <c r="U109" i="9" s="1"/>
  <c r="S37" i="9"/>
  <c r="S78" i="9"/>
  <c r="Z26" i="9"/>
  <c r="G26" i="9"/>
  <c r="AU26" i="9"/>
  <c r="S181" i="9"/>
  <c r="U181" i="9" s="1"/>
  <c r="V247" i="9"/>
  <c r="S247" i="9"/>
  <c r="Z378" i="9"/>
  <c r="G378" i="9"/>
  <c r="P378" i="9"/>
  <c r="AU378" i="9"/>
  <c r="G374" i="9"/>
  <c r="AU374" i="9"/>
  <c r="Z374" i="9"/>
  <c r="P374" i="9"/>
  <c r="K358" i="9"/>
  <c r="V358" i="9"/>
  <c r="G308" i="9"/>
  <c r="Z308" i="9"/>
  <c r="P308" i="9"/>
  <c r="S308" i="9" s="1"/>
  <c r="U308" i="9" s="1"/>
  <c r="AU308" i="9"/>
  <c r="Z436" i="9"/>
  <c r="AU436" i="9"/>
  <c r="G436" i="9"/>
  <c r="AU393" i="9"/>
  <c r="G393" i="9"/>
  <c r="P393" i="9"/>
  <c r="S393" i="9" s="1"/>
  <c r="U393" i="9" s="1"/>
  <c r="Z393" i="9"/>
  <c r="P391" i="9"/>
  <c r="S391" i="9" s="1"/>
  <c r="U391" i="9" s="1"/>
  <c r="Z391" i="9"/>
  <c r="G391" i="9"/>
  <c r="AU391" i="9"/>
  <c r="S61" i="9"/>
  <c r="U61" i="9" s="1"/>
  <c r="V289" i="9"/>
  <c r="S289" i="9"/>
  <c r="U289" i="9" s="1"/>
  <c r="AC289" i="9"/>
  <c r="S118" i="9"/>
  <c r="U118" i="9" s="1"/>
  <c r="S116" i="9"/>
  <c r="P403" i="9"/>
  <c r="S403" i="9" s="1"/>
  <c r="U403" i="9" s="1"/>
  <c r="Z403" i="9"/>
  <c r="AU403" i="9"/>
  <c r="G403" i="9"/>
  <c r="G370" i="9"/>
  <c r="P370" i="9"/>
  <c r="S370" i="9" s="1"/>
  <c r="U370" i="9" s="1"/>
  <c r="AU351" i="9"/>
  <c r="Z351" i="9"/>
  <c r="P312" i="9"/>
  <c r="Z312" i="9"/>
  <c r="AU312" i="9"/>
  <c r="G305" i="9"/>
  <c r="P305" i="9"/>
  <c r="S305" i="9" s="1"/>
  <c r="U305" i="9" s="1"/>
  <c r="G285" i="9"/>
  <c r="Z285" i="9"/>
  <c r="AA285" i="9" s="1"/>
  <c r="AU159" i="9"/>
  <c r="Z159" i="9"/>
  <c r="G159" i="9"/>
  <c r="G491" i="9"/>
  <c r="Z491" i="9"/>
  <c r="AU491" i="9"/>
  <c r="S294" i="9"/>
  <c r="S210" i="9"/>
  <c r="S258" i="9"/>
  <c r="AT440" i="9"/>
  <c r="AS440" i="9" s="1"/>
  <c r="AR440" i="9"/>
  <c r="AQ440" i="9" s="1"/>
  <c r="AP440" i="9" s="1"/>
  <c r="AO440" i="9" s="1"/>
  <c r="AN440" i="9" s="1"/>
  <c r="AM440" i="9" s="1"/>
  <c r="AL440" i="9" s="1"/>
  <c r="P433" i="9"/>
  <c r="S433" i="9" s="1"/>
  <c r="U433" i="9" s="1"/>
  <c r="Z433" i="9"/>
  <c r="AU433" i="9"/>
  <c r="G433" i="9"/>
  <c r="Z384" i="9"/>
  <c r="G384" i="9"/>
  <c r="P384" i="9"/>
  <c r="AU384" i="9"/>
  <c r="AS309" i="9"/>
  <c r="AR309" i="9" s="1"/>
  <c r="AQ309" i="9"/>
  <c r="AP309" i="9" s="1"/>
  <c r="AO309" i="9" s="1"/>
  <c r="AN309" i="9" s="1"/>
  <c r="AM309" i="9" s="1"/>
  <c r="AL309" i="9" s="1"/>
  <c r="AN286" i="9"/>
  <c r="AM286" i="9" s="1"/>
  <c r="AL286" i="9" s="1"/>
  <c r="AT286" i="9"/>
  <c r="AS286" i="9" s="1"/>
  <c r="AR286" i="9" s="1"/>
  <c r="AQ286" i="9" s="1"/>
  <c r="AP286" i="9" s="1"/>
  <c r="AO286" i="9" s="1"/>
  <c r="P152" i="9"/>
  <c r="AU152" i="9"/>
  <c r="G146" i="9"/>
  <c r="Z146" i="9"/>
  <c r="AA146" i="9" s="1"/>
  <c r="Z71" i="9"/>
  <c r="AU71" i="9"/>
  <c r="G71" i="9"/>
  <c r="S336" i="9"/>
  <c r="U336" i="9" s="1"/>
  <c r="S397" i="9"/>
  <c r="U397" i="9" s="1"/>
  <c r="Z455" i="9"/>
  <c r="AU455" i="9"/>
  <c r="P455" i="9"/>
  <c r="G455" i="9"/>
  <c r="P453" i="9"/>
  <c r="G453" i="9"/>
  <c r="AU453" i="9"/>
  <c r="Z451" i="9"/>
  <c r="AU451" i="9"/>
  <c r="P451" i="9"/>
  <c r="G451" i="9"/>
  <c r="AU442" i="9"/>
  <c r="G442" i="9"/>
  <c r="P442" i="9"/>
  <c r="S442" i="9" s="1"/>
  <c r="U442" i="9" s="1"/>
  <c r="AU319" i="9"/>
  <c r="P319" i="9"/>
  <c r="S319" i="9" s="1"/>
  <c r="U319" i="9" s="1"/>
  <c r="G319" i="9"/>
  <c r="Z319" i="9"/>
  <c r="P307" i="9"/>
  <c r="S307" i="9" s="1"/>
  <c r="U307" i="9" s="1"/>
  <c r="G307" i="9"/>
  <c r="Z307" i="9"/>
  <c r="AC294" i="9"/>
  <c r="S338" i="9"/>
  <c r="V410" i="9"/>
  <c r="Z419" i="9"/>
  <c r="AA419" i="9" s="1"/>
  <c r="P419" i="9"/>
  <c r="AU417" i="9"/>
  <c r="G417" i="9"/>
  <c r="P417" i="9"/>
  <c r="S417" i="9" s="1"/>
  <c r="U417" i="9" s="1"/>
  <c r="Z417" i="9"/>
  <c r="G413" i="9"/>
  <c r="P413" i="9"/>
  <c r="S413" i="9" s="1"/>
  <c r="U413" i="9" s="1"/>
  <c r="Z413" i="9"/>
  <c r="AA413" i="9" s="1"/>
  <c r="P350" i="9"/>
  <c r="Z350" i="9"/>
  <c r="AU350" i="9"/>
  <c r="G321" i="9"/>
  <c r="AU321" i="9"/>
  <c r="Z321" i="9"/>
  <c r="K296" i="9"/>
  <c r="AC296" i="9"/>
  <c r="S114" i="9"/>
  <c r="AU421" i="9"/>
  <c r="G421" i="9"/>
  <c r="P421" i="9"/>
  <c r="S421" i="9" s="1"/>
  <c r="U421" i="9" s="1"/>
  <c r="Z421" i="9"/>
  <c r="P415" i="9"/>
  <c r="G415" i="9"/>
  <c r="AU415" i="9"/>
  <c r="G410" i="9"/>
  <c r="AU410" i="9"/>
  <c r="P361" i="9"/>
  <c r="Z361" i="9"/>
  <c r="AA361" i="9" s="1"/>
  <c r="G361" i="9"/>
  <c r="Z327" i="9"/>
  <c r="AA327" i="9" s="1"/>
  <c r="G327" i="9"/>
  <c r="Z302" i="9"/>
  <c r="AA302" i="9" s="1"/>
  <c r="G302" i="9"/>
  <c r="P302" i="9"/>
  <c r="S302" i="9" s="1"/>
  <c r="U302" i="9" s="1"/>
  <c r="AT296" i="9"/>
  <c r="AS296" i="9" s="1"/>
  <c r="AR296" i="9" s="1"/>
  <c r="AQ296" i="9" s="1"/>
  <c r="AP296" i="9" s="1"/>
  <c r="AO296" i="9" s="1"/>
  <c r="AN296" i="9" s="1"/>
  <c r="AM296" i="9" s="1"/>
  <c r="AL296" i="9" s="1"/>
  <c r="S279" i="9"/>
  <c r="S365" i="9"/>
  <c r="U365" i="9" s="1"/>
  <c r="P425" i="9"/>
  <c r="G425" i="9"/>
  <c r="AU425" i="9"/>
  <c r="K400" i="9"/>
  <c r="AC400" i="9"/>
  <c r="AU367" i="9"/>
  <c r="P367" i="9"/>
  <c r="S367" i="9" s="1"/>
  <c r="U367" i="9" s="1"/>
  <c r="G367" i="9"/>
  <c r="AT365" i="9"/>
  <c r="AS365" i="9" s="1"/>
  <c r="AR365" i="9" s="1"/>
  <c r="AQ365" i="9" s="1"/>
  <c r="AP365" i="9" s="1"/>
  <c r="AO365" i="9" s="1"/>
  <c r="AN365" i="9" s="1"/>
  <c r="AM365" i="9" s="1"/>
  <c r="AL365" i="9" s="1"/>
  <c r="Z272" i="9"/>
  <c r="AA272" i="9" s="1"/>
  <c r="G272" i="9"/>
  <c r="AS265" i="9"/>
  <c r="AR265" i="9" s="1"/>
  <c r="AQ265" i="9"/>
  <c r="AP265" i="9" s="1"/>
  <c r="AO265" i="9" s="1"/>
  <c r="AN265" i="9" s="1"/>
  <c r="AM265" i="9" s="1"/>
  <c r="AL265" i="9" s="1"/>
  <c r="S395" i="9"/>
  <c r="U395" i="9" s="1"/>
  <c r="S420" i="9"/>
  <c r="S446" i="9"/>
  <c r="U446" i="9" s="1"/>
  <c r="S407" i="9"/>
  <c r="U407" i="9" s="1"/>
  <c r="P434" i="9"/>
  <c r="S434" i="9" s="1"/>
  <c r="U434" i="9" s="1"/>
  <c r="Z434" i="9"/>
  <c r="AU434" i="9"/>
  <c r="G434" i="9"/>
  <c r="AU429" i="9"/>
  <c r="P429" i="9"/>
  <c r="Z429" i="9"/>
  <c r="AS363" i="9"/>
  <c r="AR363" i="9"/>
  <c r="AQ363" i="9" s="1"/>
  <c r="AP363" i="9" s="1"/>
  <c r="AO363" i="9" s="1"/>
  <c r="AN363" i="9" s="1"/>
  <c r="AM363" i="9" s="1"/>
  <c r="AL363" i="9" s="1"/>
  <c r="P331" i="9"/>
  <c r="G331" i="9"/>
  <c r="Z331" i="9"/>
  <c r="AA331" i="9" s="1"/>
  <c r="P324" i="9"/>
  <c r="Z324" i="9"/>
  <c r="AU324" i="9"/>
  <c r="G281" i="9"/>
  <c r="S281" i="9" s="1"/>
  <c r="U281" i="9" s="1"/>
  <c r="AU281" i="9"/>
  <c r="AP276" i="9"/>
  <c r="AO276" i="9" s="1"/>
  <c r="AN276" i="9"/>
  <c r="AM276" i="9" s="1"/>
  <c r="AL276" i="9" s="1"/>
  <c r="AQ274" i="9"/>
  <c r="AP274" i="9" s="1"/>
  <c r="AO274" i="9"/>
  <c r="AN274" i="9" s="1"/>
  <c r="AM274" i="9" s="1"/>
  <c r="AL274" i="9" s="1"/>
  <c r="P500" i="9"/>
  <c r="G500" i="9"/>
  <c r="V500" i="9" s="1"/>
  <c r="Z500" i="9"/>
  <c r="S326" i="9"/>
  <c r="S298" i="9"/>
  <c r="S454" i="9"/>
  <c r="U454" i="9" s="1"/>
  <c r="AU399" i="9"/>
  <c r="P399" i="9"/>
  <c r="Z399" i="9"/>
  <c r="Z397" i="9"/>
  <c r="AA397" i="9" s="1"/>
  <c r="G397" i="9"/>
  <c r="Z387" i="9"/>
  <c r="AU387" i="9"/>
  <c r="G387" i="9"/>
  <c r="P387" i="9"/>
  <c r="S387" i="9" s="1"/>
  <c r="U387" i="9" s="1"/>
  <c r="G254" i="9"/>
  <c r="AU254" i="9"/>
  <c r="Z254" i="9"/>
  <c r="G150" i="9"/>
  <c r="AU150" i="9"/>
  <c r="Z150" i="9"/>
  <c r="P514" i="9"/>
  <c r="G514" i="9"/>
  <c r="K514" i="9" s="1"/>
  <c r="Z514" i="9"/>
  <c r="Z446" i="9"/>
  <c r="AU446" i="9"/>
  <c r="G446" i="9"/>
  <c r="G424" i="9"/>
  <c r="Z424" i="9"/>
  <c r="AA424" i="9" s="1"/>
  <c r="P422" i="9"/>
  <c r="AU422" i="9"/>
  <c r="G412" i="9"/>
  <c r="Z406" i="9"/>
  <c r="AA406" i="9" s="1"/>
  <c r="G406" i="9"/>
  <c r="Z402" i="9"/>
  <c r="AA402" i="9" s="1"/>
  <c r="G402" i="9"/>
  <c r="S402" i="9" s="1"/>
  <c r="U402" i="9" s="1"/>
  <c r="G383" i="9"/>
  <c r="AU383" i="9"/>
  <c r="P383" i="9"/>
  <c r="S383" i="9" s="1"/>
  <c r="U383" i="9" s="1"/>
  <c r="P379" i="9"/>
  <c r="Z379" i="9"/>
  <c r="AU379" i="9"/>
  <c r="AU158" i="9"/>
  <c r="Z158" i="9"/>
  <c r="G158" i="9"/>
  <c r="G128" i="9"/>
  <c r="AU128" i="9"/>
  <c r="Z128" i="9"/>
  <c r="G496" i="9"/>
  <c r="Z496" i="9"/>
  <c r="AU496" i="9"/>
  <c r="AU493" i="9"/>
  <c r="Z493" i="9"/>
  <c r="G460" i="9"/>
  <c r="AU460" i="9"/>
  <c r="S328" i="9"/>
  <c r="U328" i="9" s="1"/>
  <c r="P437" i="9"/>
  <c r="G437" i="9"/>
  <c r="Z435" i="9"/>
  <c r="AU435" i="9"/>
  <c r="P435" i="9"/>
  <c r="AU418" i="9"/>
  <c r="G418" i="9"/>
  <c r="P418" i="9"/>
  <c r="S418" i="9" s="1"/>
  <c r="U418" i="9" s="1"/>
  <c r="Z377" i="9"/>
  <c r="G377" i="9"/>
  <c r="Z276" i="9"/>
  <c r="G276" i="9"/>
  <c r="Z204" i="9"/>
  <c r="AA204" i="9" s="1"/>
  <c r="P204" i="9"/>
  <c r="S204" i="9" s="1"/>
  <c r="U204" i="9" s="1"/>
  <c r="G204" i="9"/>
  <c r="AU39" i="9"/>
  <c r="Z39" i="9"/>
  <c r="S348" i="9"/>
  <c r="S373" i="9"/>
  <c r="S358" i="9"/>
  <c r="U358" i="9" s="1"/>
  <c r="S372" i="9"/>
  <c r="S329" i="9"/>
  <c r="AC398" i="9"/>
  <c r="AU439" i="9"/>
  <c r="P439" i="9"/>
  <c r="Z398" i="9"/>
  <c r="AA398" i="9" s="1"/>
  <c r="G390" i="9"/>
  <c r="Z380" i="9"/>
  <c r="Z362" i="9"/>
  <c r="AA362" i="9" s="1"/>
  <c r="Z309" i="9"/>
  <c r="G309" i="9"/>
  <c r="AU225" i="9"/>
  <c r="G225" i="9"/>
  <c r="Z74" i="9"/>
  <c r="AA74" i="9" s="1"/>
  <c r="G74" i="9"/>
  <c r="Z498" i="9"/>
  <c r="AU498" i="9"/>
  <c r="G498" i="9"/>
  <c r="P518" i="9"/>
  <c r="Z518" i="9"/>
  <c r="G518" i="9"/>
  <c r="AU409" i="9"/>
  <c r="P375" i="9"/>
  <c r="G375" i="9"/>
  <c r="AU261" i="9"/>
  <c r="G261" i="9"/>
  <c r="V261" i="9" s="1"/>
  <c r="Z255" i="9"/>
  <c r="AA255" i="9" s="1"/>
  <c r="G255" i="9"/>
  <c r="R105" i="9"/>
  <c r="S105" i="9" s="1"/>
  <c r="Z105" i="9"/>
  <c r="AA105" i="9" s="1"/>
  <c r="Z76" i="9"/>
  <c r="G76" i="9"/>
  <c r="S226" i="9"/>
  <c r="V382" i="9"/>
  <c r="S406" i="9"/>
  <c r="U406" i="9" s="1"/>
  <c r="P449" i="9"/>
  <c r="Z449" i="9"/>
  <c r="AA449" i="9" s="1"/>
  <c r="AU447" i="9"/>
  <c r="P447" i="9"/>
  <c r="G447" i="9"/>
  <c r="P423" i="9"/>
  <c r="G423" i="9"/>
  <c r="Z407" i="9"/>
  <c r="AA407" i="9" s="1"/>
  <c r="G407" i="9"/>
  <c r="Z386" i="9"/>
  <c r="AA386" i="9" s="1"/>
  <c r="G386" i="9"/>
  <c r="AU231" i="9"/>
  <c r="P231" i="9"/>
  <c r="AC229" i="9"/>
  <c r="G203" i="9"/>
  <c r="Z203" i="9"/>
  <c r="AA203" i="9" s="1"/>
  <c r="Z197" i="9"/>
  <c r="AU197" i="9"/>
  <c r="G197" i="9"/>
  <c r="AU142" i="9"/>
  <c r="Z142" i="9"/>
  <c r="G142" i="9"/>
  <c r="S142" i="9" s="1"/>
  <c r="U142" i="9" s="1"/>
  <c r="AU468" i="9"/>
  <c r="G468" i="9"/>
  <c r="G464" i="9"/>
  <c r="AU464" i="9"/>
  <c r="AU252" i="9"/>
  <c r="Z252" i="9"/>
  <c r="G221" i="9"/>
  <c r="Z189" i="9"/>
  <c r="AA189" i="9" s="1"/>
  <c r="G189" i="9"/>
  <c r="S189" i="9" s="1"/>
  <c r="U189" i="9" s="1"/>
  <c r="G181" i="9"/>
  <c r="AU181" i="9"/>
  <c r="G154" i="9"/>
  <c r="G22" i="9"/>
  <c r="AU22" i="9"/>
  <c r="Z257" i="9"/>
  <c r="P257" i="9"/>
  <c r="G229" i="9"/>
  <c r="AU229" i="9"/>
  <c r="Z177" i="9"/>
  <c r="G177" i="9"/>
  <c r="AU177" i="9"/>
  <c r="AT169" i="9"/>
  <c r="AS169" i="9" s="1"/>
  <c r="AR169" i="9" s="1"/>
  <c r="AQ169" i="9" s="1"/>
  <c r="AP169" i="9" s="1"/>
  <c r="AO169" i="9" s="1"/>
  <c r="AN169" i="9" s="1"/>
  <c r="AM169" i="9" s="1"/>
  <c r="AL169" i="9" s="1"/>
  <c r="Z48" i="9"/>
  <c r="AA48" i="9" s="1"/>
  <c r="G48" i="9"/>
  <c r="G44" i="9"/>
  <c r="AU44" i="9"/>
  <c r="V274" i="9"/>
  <c r="Z188" i="9"/>
  <c r="AA188" i="9" s="1"/>
  <c r="G188" i="9"/>
  <c r="G155" i="9"/>
  <c r="AU155" i="9"/>
  <c r="Z57" i="9"/>
  <c r="G57" i="9"/>
  <c r="AU56" i="9"/>
  <c r="G56" i="9"/>
  <c r="AU257" i="9"/>
  <c r="G228" i="9"/>
  <c r="Z228" i="9"/>
  <c r="AU206" i="9"/>
  <c r="Z196" i="9"/>
  <c r="G196" i="9"/>
  <c r="AU151" i="9"/>
  <c r="Z151" i="9"/>
  <c r="Z58" i="9"/>
  <c r="AA58" i="9" s="1"/>
  <c r="AU55" i="9"/>
  <c r="Z55" i="9"/>
  <c r="AU53" i="9"/>
  <c r="Z53" i="9"/>
  <c r="AU51" i="9"/>
  <c r="Z51" i="9"/>
  <c r="Z22" i="9"/>
  <c r="P509" i="9"/>
  <c r="S509" i="9" s="1"/>
  <c r="U509" i="9" s="1"/>
  <c r="Z509" i="9"/>
  <c r="G509" i="9"/>
  <c r="Z259" i="9"/>
  <c r="AA259" i="9" s="1"/>
  <c r="Z229" i="9"/>
  <c r="Z181" i="9"/>
  <c r="AU140" i="9"/>
  <c r="Z63" i="9"/>
  <c r="AA63" i="9" s="1"/>
  <c r="G63" i="9"/>
  <c r="Z502" i="9"/>
  <c r="G502" i="9"/>
  <c r="AU472" i="9"/>
  <c r="AU246" i="9"/>
  <c r="AU241" i="9"/>
  <c r="AU235" i="9"/>
  <c r="AU23" i="9"/>
  <c r="S505" i="9"/>
  <c r="U505" i="9" s="1"/>
  <c r="P168" i="9"/>
  <c r="Z505" i="9"/>
  <c r="G501" i="9"/>
  <c r="Z501" i="9"/>
  <c r="P501" i="9"/>
  <c r="AU501" i="9"/>
  <c r="G515" i="9"/>
  <c r="Z515" i="9"/>
  <c r="P515" i="9"/>
  <c r="AU515" i="9"/>
  <c r="G516" i="9"/>
  <c r="Z516" i="9"/>
  <c r="P516" i="9"/>
  <c r="AU516" i="9"/>
  <c r="G510" i="9"/>
  <c r="Z510" i="9"/>
  <c r="P510" i="9"/>
  <c r="AU510" i="9"/>
  <c r="G504" i="9"/>
  <c r="Z504" i="9"/>
  <c r="P504" i="9"/>
  <c r="AU504" i="9"/>
  <c r="G508" i="9"/>
  <c r="Z508" i="9"/>
  <c r="P508" i="9"/>
  <c r="AU508" i="9"/>
  <c r="G506" i="9"/>
  <c r="Z506" i="9"/>
  <c r="P506" i="9"/>
  <c r="S506" i="9" s="1"/>
  <c r="U506" i="9" s="1"/>
  <c r="AU506" i="9"/>
  <c r="G512" i="9"/>
  <c r="Z512" i="9"/>
  <c r="P512" i="9"/>
  <c r="AU512" i="9"/>
  <c r="G499" i="9"/>
  <c r="Z499" i="9"/>
  <c r="P499" i="9"/>
  <c r="S499" i="9" s="1"/>
  <c r="U499" i="9" s="1"/>
  <c r="AU499" i="9"/>
  <c r="AC518" i="9"/>
  <c r="V518" i="9"/>
  <c r="K518" i="9"/>
  <c r="G517" i="9"/>
  <c r="Z517" i="9"/>
  <c r="P517" i="9"/>
  <c r="AU517" i="9"/>
  <c r="G503" i="9"/>
  <c r="Z503" i="9"/>
  <c r="P503" i="9"/>
  <c r="S503" i="9" s="1"/>
  <c r="U503" i="9" s="1"/>
  <c r="AU503" i="9"/>
  <c r="S518" i="9"/>
  <c r="U518" i="9" s="1"/>
  <c r="G507" i="9"/>
  <c r="Z507" i="9"/>
  <c r="P507" i="9"/>
  <c r="S507" i="9" s="1"/>
  <c r="U507" i="9" s="1"/>
  <c r="AU507" i="9"/>
  <c r="G519" i="9"/>
  <c r="Z519" i="9"/>
  <c r="P519" i="9"/>
  <c r="AU519" i="9"/>
  <c r="G511" i="9"/>
  <c r="Z511" i="9"/>
  <c r="P511" i="9"/>
  <c r="S511" i="9" s="1"/>
  <c r="U511" i="9" s="1"/>
  <c r="AU511" i="9"/>
  <c r="G495" i="9"/>
  <c r="Z495" i="9"/>
  <c r="D15" i="9"/>
  <c r="C19" i="9" s="1"/>
  <c r="P495" i="9"/>
  <c r="AU495" i="9"/>
  <c r="K509" i="9"/>
  <c r="K505" i="9"/>
  <c r="K500" i="9"/>
  <c r="V514" i="9"/>
  <c r="V509" i="9"/>
  <c r="V505" i="9"/>
  <c r="AU518" i="9"/>
  <c r="AU514" i="9"/>
  <c r="AC514" i="9"/>
  <c r="AU509" i="9"/>
  <c r="AU505" i="9"/>
  <c r="AC505" i="9"/>
  <c r="AU500" i="9"/>
  <c r="AE460" i="8"/>
  <c r="U460" i="8"/>
  <c r="U491" i="8"/>
  <c r="AE491" i="8"/>
  <c r="U445" i="8"/>
  <c r="AE445" i="8"/>
  <c r="U59" i="8"/>
  <c r="AE59" i="8"/>
  <c r="U117" i="8"/>
  <c r="AE117" i="8"/>
  <c r="AB412" i="8"/>
  <c r="AE412" i="8"/>
  <c r="AE350" i="8"/>
  <c r="AB350" i="8"/>
  <c r="AE162" i="8"/>
  <c r="AB162" i="8"/>
  <c r="AB72" i="8"/>
  <c r="AE72" i="8"/>
  <c r="AE80" i="8"/>
  <c r="AB80" i="8"/>
  <c r="AB51" i="8"/>
  <c r="AE51" i="8"/>
  <c r="AB61" i="8"/>
  <c r="AE61" i="8"/>
  <c r="AE433" i="8"/>
  <c r="AB433" i="8"/>
  <c r="AE49" i="8"/>
  <c r="AB49" i="8"/>
  <c r="AE428" i="8"/>
  <c r="AB428" i="8"/>
  <c r="AE322" i="8"/>
  <c r="AB322" i="8"/>
  <c r="AB254" i="8"/>
  <c r="AE254" i="8"/>
  <c r="AB276" i="8"/>
  <c r="AB182" i="8"/>
  <c r="AE182" i="8"/>
  <c r="AE440" i="8"/>
  <c r="U440" i="8"/>
  <c r="AB82" i="8"/>
  <c r="AE82" i="8"/>
  <c r="AB25" i="8"/>
  <c r="AB435" i="8"/>
  <c r="AB332" i="8"/>
  <c r="AE332" i="8"/>
  <c r="AB279" i="8"/>
  <c r="AE279" i="8"/>
  <c r="U466" i="8"/>
  <c r="AE466" i="8"/>
  <c r="U125" i="8"/>
  <c r="AE125" i="8"/>
  <c r="AB429" i="8"/>
  <c r="AE429" i="8"/>
  <c r="AE499" i="8"/>
  <c r="AB499" i="8"/>
  <c r="AB121" i="8"/>
  <c r="AE121" i="8"/>
  <c r="AE328" i="8"/>
  <c r="AB328" i="8"/>
  <c r="AB180" i="8"/>
  <c r="AE180" i="8"/>
  <c r="AE41" i="8"/>
  <c r="AB41" i="8"/>
  <c r="AB324" i="8"/>
  <c r="AE324" i="8"/>
  <c r="AE411" i="8"/>
  <c r="AB411" i="8"/>
  <c r="AE86" i="8"/>
  <c r="AB86" i="8"/>
  <c r="AE233" i="8"/>
  <c r="AB233" i="8"/>
  <c r="AB154" i="8"/>
  <c r="AE154" i="8"/>
  <c r="AE104" i="8"/>
  <c r="AB104" i="8"/>
  <c r="AE35" i="8"/>
  <c r="AB35" i="8"/>
  <c r="AE348" i="8"/>
  <c r="AB348" i="8"/>
  <c r="AB56" i="8"/>
  <c r="AE56" i="8"/>
  <c r="AE248" i="8"/>
  <c r="AB248" i="8"/>
  <c r="AB403" i="8"/>
  <c r="AE403" i="8"/>
  <c r="AI515" i="8"/>
  <c r="AJ515" i="8"/>
  <c r="AK515" i="8"/>
  <c r="U103" i="8"/>
  <c r="AE103" i="8"/>
  <c r="AB421" i="8"/>
  <c r="AE421" i="8"/>
  <c r="AB165" i="8"/>
  <c r="AB293" i="8"/>
  <c r="AE293" i="8"/>
  <c r="AB183" i="8"/>
  <c r="AE183" i="8"/>
  <c r="AE110" i="8"/>
  <c r="AB110" i="8"/>
  <c r="AB312" i="8"/>
  <c r="AE312" i="8"/>
  <c r="AB255" i="8"/>
  <c r="AE255" i="8"/>
  <c r="V24" i="8"/>
  <c r="AC460" i="8"/>
  <c r="S456" i="8"/>
  <c r="U456" i="8" s="1"/>
  <c r="AO526" i="8"/>
  <c r="AN526" i="8" s="1"/>
  <c r="AM526" i="8" s="1"/>
  <c r="AL526" i="8" s="1"/>
  <c r="AJ326" i="8"/>
  <c r="AI326" i="8"/>
  <c r="AH326" i="8" s="1"/>
  <c r="AA326" i="8" s="1"/>
  <c r="AK326" i="8"/>
  <c r="AK360" i="8"/>
  <c r="AI360" i="8"/>
  <c r="AJ360" i="8"/>
  <c r="AJ189" i="8"/>
  <c r="AK189" i="8"/>
  <c r="AI189" i="8"/>
  <c r="AH189" i="8" s="1"/>
  <c r="AA189" i="8" s="1"/>
  <c r="AI220" i="8"/>
  <c r="AH220" i="8" s="1"/>
  <c r="AA220" i="8" s="1"/>
  <c r="AK220" i="8"/>
  <c r="AJ220" i="8"/>
  <c r="AK47" i="8"/>
  <c r="AI47" i="8"/>
  <c r="AH47" i="8" s="1"/>
  <c r="AA47" i="8" s="1"/>
  <c r="AJ47" i="8"/>
  <c r="AK208" i="8"/>
  <c r="AJ208" i="8"/>
  <c r="AI208" i="8"/>
  <c r="AH208" i="8" s="1"/>
  <c r="AA208" i="8" s="1"/>
  <c r="AI76" i="8"/>
  <c r="AJ76" i="8"/>
  <c r="AK76" i="8"/>
  <c r="AK406" i="8"/>
  <c r="AJ406" i="8"/>
  <c r="AI406" i="8"/>
  <c r="AH406" i="8" s="1"/>
  <c r="AA406" i="8" s="1"/>
  <c r="AJ420" i="8"/>
  <c r="AK420" i="8"/>
  <c r="AI420" i="8"/>
  <c r="AK372" i="8"/>
  <c r="AI372" i="8"/>
  <c r="AJ372" i="8"/>
  <c r="AB138" i="8"/>
  <c r="AE153" i="8"/>
  <c r="AB153" i="8"/>
  <c r="AK394" i="8"/>
  <c r="AI394" i="8"/>
  <c r="AH394" i="8" s="1"/>
  <c r="AA394" i="8" s="1"/>
  <c r="AJ394" i="8"/>
  <c r="AI274" i="8"/>
  <c r="AJ274" i="8"/>
  <c r="AK274" i="8"/>
  <c r="AK98" i="8"/>
  <c r="AI98" i="8"/>
  <c r="AJ98" i="8"/>
  <c r="AK105" i="8"/>
  <c r="AI105" i="8"/>
  <c r="AJ105" i="8"/>
  <c r="AI50" i="8"/>
  <c r="AJ50" i="8"/>
  <c r="AK50" i="8"/>
  <c r="AK380" i="8"/>
  <c r="AI380" i="8"/>
  <c r="AJ380" i="8"/>
  <c r="AC491" i="8"/>
  <c r="AK342" i="8"/>
  <c r="AI342" i="8"/>
  <c r="AJ342" i="8"/>
  <c r="AI281" i="8"/>
  <c r="AJ281" i="8"/>
  <c r="AK281" i="8"/>
  <c r="AJ232" i="8"/>
  <c r="AI232" i="8"/>
  <c r="AK232" i="8"/>
  <c r="AK382" i="8"/>
  <c r="AI382" i="8"/>
  <c r="AH382" i="8" s="1"/>
  <c r="AA382" i="8" s="1"/>
  <c r="AJ382" i="8"/>
  <c r="AI339" i="8"/>
  <c r="AJ339" i="8"/>
  <c r="AK339" i="8"/>
  <c r="AE131" i="8"/>
  <c r="AB131" i="8"/>
  <c r="AI386" i="8"/>
  <c r="AJ386" i="8"/>
  <c r="AK386" i="8"/>
  <c r="AI126" i="8"/>
  <c r="AJ126" i="8"/>
  <c r="AK126" i="8"/>
  <c r="AJ167" i="8"/>
  <c r="AK167" i="8"/>
  <c r="AI167" i="8"/>
  <c r="AH167" i="8" s="1"/>
  <c r="AA167" i="8" s="1"/>
  <c r="AI149" i="8"/>
  <c r="AH149" i="8" s="1"/>
  <c r="AA149" i="8" s="1"/>
  <c r="AJ149" i="8"/>
  <c r="AK149" i="8"/>
  <c r="AI217" i="8"/>
  <c r="AJ217" i="8"/>
  <c r="AK217" i="8"/>
  <c r="AJ112" i="8"/>
  <c r="AK112" i="8"/>
  <c r="AI112" i="8"/>
  <c r="AH112" i="8" s="1"/>
  <c r="AA112" i="8" s="1"/>
  <c r="AK85" i="8"/>
  <c r="AI85" i="8"/>
  <c r="AJ85" i="8"/>
  <c r="AK265" i="8"/>
  <c r="AJ265" i="8"/>
  <c r="AI265" i="8"/>
  <c r="AH265" i="8" s="1"/>
  <c r="AA265" i="8" s="1"/>
  <c r="V454" i="8"/>
  <c r="AC481" i="8"/>
  <c r="AB207" i="8"/>
  <c r="AE207" i="8"/>
  <c r="AE298" i="8"/>
  <c r="AB298" i="8"/>
  <c r="AJ318" i="8"/>
  <c r="AI318" i="8"/>
  <c r="AH318" i="8" s="1"/>
  <c r="AA318" i="8" s="1"/>
  <c r="AK318" i="8"/>
  <c r="AJ71" i="8"/>
  <c r="AK71" i="8"/>
  <c r="AI71" i="8"/>
  <c r="AJ73" i="8"/>
  <c r="AI73" i="8"/>
  <c r="AH73" i="8" s="1"/>
  <c r="AA73" i="8" s="1"/>
  <c r="AK73" i="8"/>
  <c r="AJ160" i="8"/>
  <c r="AK160" i="8"/>
  <c r="AI160" i="8"/>
  <c r="AH160" i="8" s="1"/>
  <c r="AA160" i="8" s="1"/>
  <c r="AJ338" i="8"/>
  <c r="AK338" i="8"/>
  <c r="AI338" i="8"/>
  <c r="AH338" i="8" s="1"/>
  <c r="AA338" i="8" s="1"/>
  <c r="AI501" i="8"/>
  <c r="AH501" i="8" s="1"/>
  <c r="AA501" i="8" s="1"/>
  <c r="AK501" i="8"/>
  <c r="AJ501" i="8"/>
  <c r="AI385" i="8"/>
  <c r="AJ385" i="8"/>
  <c r="AK385" i="8"/>
  <c r="AJ383" i="8"/>
  <c r="AK383" i="8"/>
  <c r="AI383" i="8"/>
  <c r="AH383" i="8" s="1"/>
  <c r="AA383" i="8" s="1"/>
  <c r="AI413" i="8"/>
  <c r="AJ413" i="8"/>
  <c r="AK413" i="8"/>
  <c r="AC148" i="8"/>
  <c r="AI387" i="8"/>
  <c r="AJ387" i="8"/>
  <c r="AK387" i="8"/>
  <c r="AI259" i="8"/>
  <c r="AH259" i="8" s="1"/>
  <c r="AA259" i="8" s="1"/>
  <c r="AK259" i="8"/>
  <c r="AJ259" i="8"/>
  <c r="AK283" i="8"/>
  <c r="AI283" i="8"/>
  <c r="AH283" i="8" s="1"/>
  <c r="AA283" i="8" s="1"/>
  <c r="AJ283" i="8"/>
  <c r="AK235" i="8"/>
  <c r="AI235" i="8"/>
  <c r="AJ235" i="8"/>
  <c r="AJ135" i="8"/>
  <c r="AK135" i="8"/>
  <c r="AI135" i="8"/>
  <c r="AH135" i="8" s="1"/>
  <c r="AA135" i="8" s="1"/>
  <c r="AK69" i="8"/>
  <c r="AI69" i="8"/>
  <c r="AJ69" i="8"/>
  <c r="AJ107" i="8"/>
  <c r="AK107" i="8"/>
  <c r="AI107" i="8"/>
  <c r="AI331" i="8"/>
  <c r="AK331" i="8"/>
  <c r="AJ331" i="8"/>
  <c r="AI266" i="8"/>
  <c r="AJ266" i="8"/>
  <c r="AK266" i="8"/>
  <c r="AK408" i="8"/>
  <c r="AI408" i="8"/>
  <c r="AJ408" i="8"/>
  <c r="U489" i="8"/>
  <c r="AJ355" i="8"/>
  <c r="AK355" i="8"/>
  <c r="AI355" i="8"/>
  <c r="AK343" i="8"/>
  <c r="AI343" i="8"/>
  <c r="AH343" i="8" s="1"/>
  <c r="AA343" i="8" s="1"/>
  <c r="AJ343" i="8"/>
  <c r="AI159" i="8"/>
  <c r="AJ159" i="8"/>
  <c r="AK159" i="8"/>
  <c r="AI48" i="8"/>
  <c r="AJ48" i="8"/>
  <c r="AK48" i="8"/>
  <c r="AK308" i="8"/>
  <c r="AI308" i="8"/>
  <c r="AJ308" i="8"/>
  <c r="AE438" i="8"/>
  <c r="AB438" i="8"/>
  <c r="AE302" i="8"/>
  <c r="AB302" i="8"/>
  <c r="AE417" i="8"/>
  <c r="AB417" i="8"/>
  <c r="AI289" i="8"/>
  <c r="AJ289" i="8"/>
  <c r="AK289" i="8"/>
  <c r="AI246" i="8"/>
  <c r="AH246" i="8" s="1"/>
  <c r="AA246" i="8" s="1"/>
  <c r="AJ246" i="8"/>
  <c r="AK246" i="8"/>
  <c r="AK163" i="8"/>
  <c r="AI163" i="8"/>
  <c r="AH163" i="8" s="1"/>
  <c r="AA163" i="8" s="1"/>
  <c r="AJ163" i="8"/>
  <c r="AK197" i="8"/>
  <c r="AI197" i="8"/>
  <c r="AJ197" i="8"/>
  <c r="AK54" i="8"/>
  <c r="AI54" i="8"/>
  <c r="AJ54" i="8"/>
  <c r="AI23" i="8"/>
  <c r="AH23" i="8" s="1"/>
  <c r="AA23" i="8" s="1"/>
  <c r="AJ23" i="8"/>
  <c r="AK23" i="8"/>
  <c r="AK430" i="8"/>
  <c r="AI430" i="8"/>
  <c r="AH430" i="8" s="1"/>
  <c r="AA430" i="8" s="1"/>
  <c r="AJ430" i="8"/>
  <c r="AI404" i="8"/>
  <c r="AJ404" i="8"/>
  <c r="AK404" i="8"/>
  <c r="AI253" i="8"/>
  <c r="AH253" i="8" s="1"/>
  <c r="AK36" i="8"/>
  <c r="AI36" i="8"/>
  <c r="AJ36" i="8"/>
  <c r="AJ212" i="8"/>
  <c r="AI212" i="8"/>
  <c r="AH212" i="8" s="1"/>
  <c r="AA212" i="8" s="1"/>
  <c r="AK212" i="8"/>
  <c r="AI439" i="8"/>
  <c r="AH439" i="8" s="1"/>
  <c r="AA439" i="8" s="1"/>
  <c r="AJ439" i="8"/>
  <c r="AK439" i="8"/>
  <c r="AI487" i="8"/>
  <c r="AJ487" i="8"/>
  <c r="AK487" i="8"/>
  <c r="AT442" i="8"/>
  <c r="AS442" i="8"/>
  <c r="AR442" i="8"/>
  <c r="AQ442" i="8" s="1"/>
  <c r="AP442" i="8" s="1"/>
  <c r="AO442" i="8" s="1"/>
  <c r="AN442" i="8" s="1"/>
  <c r="AM442" i="8" s="1"/>
  <c r="AL442" i="8" s="1"/>
  <c r="G432" i="8"/>
  <c r="AU432" i="8"/>
  <c r="Z432" i="8"/>
  <c r="AT426" i="8"/>
  <c r="AS426" i="8" s="1"/>
  <c r="AR426" i="8" s="1"/>
  <c r="AQ426" i="8" s="1"/>
  <c r="AP426" i="8" s="1"/>
  <c r="AO426" i="8" s="1"/>
  <c r="AN426" i="8" s="1"/>
  <c r="AM426" i="8" s="1"/>
  <c r="AL426" i="8" s="1"/>
  <c r="K356" i="8"/>
  <c r="AC356" i="8"/>
  <c r="AT340" i="8"/>
  <c r="AS340" i="8"/>
  <c r="AR340" i="8"/>
  <c r="AQ340" i="8"/>
  <c r="AP340" i="8" s="1"/>
  <c r="AO340" i="8" s="1"/>
  <c r="AN340" i="8" s="1"/>
  <c r="AM340" i="8" s="1"/>
  <c r="AL340" i="8" s="1"/>
  <c r="AU304" i="8"/>
  <c r="P304" i="8"/>
  <c r="Z304" i="8"/>
  <c r="G304" i="8"/>
  <c r="G271" i="8"/>
  <c r="Z271" i="8"/>
  <c r="AU271" i="8"/>
  <c r="AJ200" i="8"/>
  <c r="AK200" i="8"/>
  <c r="AI200" i="8"/>
  <c r="AI250" i="8"/>
  <c r="AJ250" i="8"/>
  <c r="AK250" i="8"/>
  <c r="AJ222" i="8"/>
  <c r="AK222" i="8"/>
  <c r="AI222" i="8"/>
  <c r="AH222" i="8" s="1"/>
  <c r="AA222" i="8" s="1"/>
  <c r="AK214" i="8"/>
  <c r="AI214" i="8"/>
  <c r="AJ214" i="8"/>
  <c r="AH296" i="8"/>
  <c r="AA296" i="8" s="1"/>
  <c r="AI24" i="8"/>
  <c r="AJ24" i="8"/>
  <c r="AK24" i="8"/>
  <c r="AK227" i="8"/>
  <c r="AI227" i="8"/>
  <c r="AJ227" i="8"/>
  <c r="AJ178" i="8"/>
  <c r="AK178" i="8"/>
  <c r="AI178" i="8"/>
  <c r="G136" i="8"/>
  <c r="AK296" i="8"/>
  <c r="AJ296" i="8"/>
  <c r="P164" i="8"/>
  <c r="Z164" i="8"/>
  <c r="AU164" i="8"/>
  <c r="Z148" i="8"/>
  <c r="G148" i="8"/>
  <c r="AU148" i="8"/>
  <c r="G127" i="8"/>
  <c r="AU127" i="8"/>
  <c r="Z127" i="8"/>
  <c r="P127" i="8"/>
  <c r="AU119" i="8"/>
  <c r="G119" i="8"/>
  <c r="Z119" i="8"/>
  <c r="P119" i="8"/>
  <c r="S119" i="8" s="1"/>
  <c r="U119" i="8" s="1"/>
  <c r="AU111" i="8"/>
  <c r="Z111" i="8"/>
  <c r="G111" i="8"/>
  <c r="G99" i="8"/>
  <c r="AU99" i="8"/>
  <c r="Z99" i="8"/>
  <c r="P92" i="8"/>
  <c r="S92" i="8" s="1"/>
  <c r="U92" i="8" s="1"/>
  <c r="Z92" i="8"/>
  <c r="AU92" i="8"/>
  <c r="G92" i="8"/>
  <c r="G26" i="8"/>
  <c r="AU26" i="8"/>
  <c r="Z26" i="8"/>
  <c r="D16" i="8"/>
  <c r="D19" i="8" s="1"/>
  <c r="P26" i="8"/>
  <c r="S26" i="8" s="1"/>
  <c r="U26" i="8" s="1"/>
  <c r="P527" i="8"/>
  <c r="G527" i="8"/>
  <c r="Z527" i="8"/>
  <c r="P513" i="8"/>
  <c r="G513" i="8"/>
  <c r="K513" i="8" s="1"/>
  <c r="Z513" i="8"/>
  <c r="AU136" i="8"/>
  <c r="AC83" i="8"/>
  <c r="AH194" i="8"/>
  <c r="AK299" i="8"/>
  <c r="AI299" i="8"/>
  <c r="AJ299" i="8"/>
  <c r="AJ171" i="8"/>
  <c r="AI171" i="8"/>
  <c r="AH171" i="8" s="1"/>
  <c r="AA171" i="8" s="1"/>
  <c r="AK219" i="8"/>
  <c r="AI219" i="8"/>
  <c r="AJ219" i="8"/>
  <c r="AJ443" i="8"/>
  <c r="AK443" i="8"/>
  <c r="AI443" i="8"/>
  <c r="AI459" i="8"/>
  <c r="AH459" i="8" s="1"/>
  <c r="AA459" i="8" s="1"/>
  <c r="AK459" i="8"/>
  <c r="AH424" i="8"/>
  <c r="AA424" i="8" s="1"/>
  <c r="AI231" i="8"/>
  <c r="AJ231" i="8"/>
  <c r="AI284" i="8"/>
  <c r="AH284" i="8" s="1"/>
  <c r="AA284" i="8" s="1"/>
  <c r="AJ284" i="8"/>
  <c r="AK273" i="8"/>
  <c r="AJ273" i="8"/>
  <c r="AH273" i="8" s="1"/>
  <c r="AA273" i="8" s="1"/>
  <c r="AK315" i="8"/>
  <c r="AJ315" i="8"/>
  <c r="AH315" i="8" s="1"/>
  <c r="AA315" i="8" s="1"/>
  <c r="AK64" i="8"/>
  <c r="AJ64" i="8"/>
  <c r="AH64" i="8" s="1"/>
  <c r="AA64" i="8" s="1"/>
  <c r="AI294" i="8"/>
  <c r="AH294" i="8" s="1"/>
  <c r="AA294" i="8" s="1"/>
  <c r="AJ294" i="8"/>
  <c r="AK203" i="8"/>
  <c r="AI203" i="8"/>
  <c r="AJ203" i="8"/>
  <c r="AI468" i="8"/>
  <c r="AJ468" i="8"/>
  <c r="AK468" i="8"/>
  <c r="G164" i="8"/>
  <c r="AJ240" i="8"/>
  <c r="AK240" i="8"/>
  <c r="AI240" i="8"/>
  <c r="AH240" i="8" s="1"/>
  <c r="AA240" i="8" s="1"/>
  <c r="AK194" i="8"/>
  <c r="AJ194" i="8"/>
  <c r="AI277" i="8"/>
  <c r="AH277" i="8" s="1"/>
  <c r="AA277" i="8" s="1"/>
  <c r="AK277" i="8"/>
  <c r="AJ292" i="8"/>
  <c r="AI292" i="8"/>
  <c r="AK303" i="8"/>
  <c r="AJ303" i="8"/>
  <c r="AI303" i="8"/>
  <c r="AH303" i="8" s="1"/>
  <c r="AA303" i="8" s="1"/>
  <c r="AK368" i="8"/>
  <c r="AI368" i="8"/>
  <c r="AJ368" i="8"/>
  <c r="AI447" i="8"/>
  <c r="AH447" i="8" s="1"/>
  <c r="AA447" i="8" s="1"/>
  <c r="AJ447" i="8"/>
  <c r="AK447" i="8"/>
  <c r="S30" i="8"/>
  <c r="U30" i="8" s="1"/>
  <c r="S138" i="8"/>
  <c r="U138" i="8" s="1"/>
  <c r="S71" i="8"/>
  <c r="U71" i="8" s="1"/>
  <c r="S112" i="8"/>
  <c r="U112" i="8" s="1"/>
  <c r="S120" i="8"/>
  <c r="S63" i="8"/>
  <c r="S50" i="8"/>
  <c r="U50" i="8" s="1"/>
  <c r="S25" i="8"/>
  <c r="U25" i="8" s="1"/>
  <c r="S100" i="8"/>
  <c r="U100" i="8" s="1"/>
  <c r="S93" i="8"/>
  <c r="S96" i="8"/>
  <c r="S197" i="8"/>
  <c r="U197" i="8" s="1"/>
  <c r="S55" i="8"/>
  <c r="S108" i="8"/>
  <c r="S159" i="8"/>
  <c r="U159" i="8" s="1"/>
  <c r="S101" i="8"/>
  <c r="U101" i="8" s="1"/>
  <c r="AC425" i="8"/>
  <c r="S356" i="8"/>
  <c r="U356" i="8" s="1"/>
  <c r="Z446" i="8"/>
  <c r="AU446" i="8"/>
  <c r="AU444" i="8"/>
  <c r="Z444" i="8"/>
  <c r="G444" i="8"/>
  <c r="S97" i="8"/>
  <c r="U97" i="8" s="1"/>
  <c r="S347" i="8"/>
  <c r="U347" i="8" s="1"/>
  <c r="AC355" i="8"/>
  <c r="AR465" i="8"/>
  <c r="AQ465" i="8"/>
  <c r="AP465" i="8" s="1"/>
  <c r="AO465" i="8" s="1"/>
  <c r="AN465" i="8" s="1"/>
  <c r="AM465" i="8" s="1"/>
  <c r="AL465" i="8" s="1"/>
  <c r="AS465" i="8"/>
  <c r="AO455" i="8"/>
  <c r="AN455" i="8" s="1"/>
  <c r="AM455" i="8" s="1"/>
  <c r="AL455" i="8" s="1"/>
  <c r="AT450" i="8"/>
  <c r="AS450" i="8"/>
  <c r="AR450" i="8" s="1"/>
  <c r="AQ450" i="8"/>
  <c r="AP450" i="8" s="1"/>
  <c r="AO450" i="8" s="1"/>
  <c r="AN450" i="8" s="1"/>
  <c r="AM450" i="8" s="1"/>
  <c r="AL450" i="8" s="1"/>
  <c r="Z448" i="8"/>
  <c r="AU448" i="8"/>
  <c r="P448" i="8"/>
  <c r="G448" i="8"/>
  <c r="S181" i="8"/>
  <c r="S196" i="8"/>
  <c r="U196" i="8" s="1"/>
  <c r="S189" i="8"/>
  <c r="U189" i="8" s="1"/>
  <c r="Z485" i="8"/>
  <c r="AU485" i="8"/>
  <c r="AU483" i="8"/>
  <c r="G483" i="8"/>
  <c r="AT478" i="8"/>
  <c r="AS478" i="8" s="1"/>
  <c r="AR478" i="8" s="1"/>
  <c r="AQ478" i="8" s="1"/>
  <c r="AP478" i="8" s="1"/>
  <c r="AO478" i="8" s="1"/>
  <c r="AN478" i="8" s="1"/>
  <c r="AM478" i="8" s="1"/>
  <c r="AL478" i="8" s="1"/>
  <c r="S137" i="8"/>
  <c r="S165" i="8"/>
  <c r="U165" i="8" s="1"/>
  <c r="S321" i="8"/>
  <c r="U321" i="8" s="1"/>
  <c r="S259" i="8"/>
  <c r="U259" i="8" s="1"/>
  <c r="P490" i="8"/>
  <c r="Z490" i="8"/>
  <c r="AU490" i="8"/>
  <c r="G490" i="8"/>
  <c r="AT488" i="8"/>
  <c r="AS488" i="8"/>
  <c r="AR488" i="8"/>
  <c r="AQ488" i="8" s="1"/>
  <c r="AP488" i="8" s="1"/>
  <c r="AO488" i="8" s="1"/>
  <c r="AN488" i="8" s="1"/>
  <c r="AM488" i="8" s="1"/>
  <c r="AL488" i="8" s="1"/>
  <c r="S133" i="8"/>
  <c r="S276" i="8"/>
  <c r="U276" i="8" s="1"/>
  <c r="G495" i="8"/>
  <c r="P495" i="8"/>
  <c r="S495" i="8" s="1"/>
  <c r="U495" i="8" s="1"/>
  <c r="Z495" i="8"/>
  <c r="Z476" i="8"/>
  <c r="AU476" i="8"/>
  <c r="AT474" i="8"/>
  <c r="AS474" i="8"/>
  <c r="AR474" i="8" s="1"/>
  <c r="AQ474" i="8" s="1"/>
  <c r="AP474" i="8" s="1"/>
  <c r="AO474" i="8" s="1"/>
  <c r="AN474" i="8" s="1"/>
  <c r="AM474" i="8" s="1"/>
  <c r="AL474" i="8" s="1"/>
  <c r="AU402" i="8"/>
  <c r="P402" i="8"/>
  <c r="G402" i="8"/>
  <c r="G377" i="8"/>
  <c r="Z377" i="8"/>
  <c r="AA377" i="8" s="1"/>
  <c r="P509" i="8"/>
  <c r="Z509" i="8"/>
  <c r="AU509" i="8"/>
  <c r="AT506" i="8"/>
  <c r="AS506" i="8" s="1"/>
  <c r="AR506" i="8" s="1"/>
  <c r="AQ506" i="8" s="1"/>
  <c r="AP506" i="8" s="1"/>
  <c r="AO506" i="8" s="1"/>
  <c r="AN506" i="8" s="1"/>
  <c r="AM506" i="8" s="1"/>
  <c r="AL506" i="8" s="1"/>
  <c r="AU500" i="8"/>
  <c r="Z500" i="8"/>
  <c r="P500" i="8"/>
  <c r="G500" i="8"/>
  <c r="AT498" i="8"/>
  <c r="AS498" i="8"/>
  <c r="AR498" i="8" s="1"/>
  <c r="AQ498" i="8" s="1"/>
  <c r="AP498" i="8" s="1"/>
  <c r="AO498" i="8" s="1"/>
  <c r="AN498" i="8" s="1"/>
  <c r="AM498" i="8" s="1"/>
  <c r="AL498" i="8" s="1"/>
  <c r="Z492" i="8"/>
  <c r="AU492" i="8"/>
  <c r="P480" i="8"/>
  <c r="Z480" i="8"/>
  <c r="AU480" i="8"/>
  <c r="Z461" i="8"/>
  <c r="AU461" i="8"/>
  <c r="Z453" i="8"/>
  <c r="AU453" i="8"/>
  <c r="P422" i="8"/>
  <c r="Z422" i="8"/>
  <c r="AA422" i="8" s="1"/>
  <c r="G422" i="8"/>
  <c r="Z416" i="8"/>
  <c r="AU416" i="8"/>
  <c r="AU34" i="8"/>
  <c r="G34" i="8"/>
  <c r="Z34" i="8"/>
  <c r="AT511" i="8"/>
  <c r="AS511" i="8"/>
  <c r="AR511" i="8" s="1"/>
  <c r="AQ511" i="8" s="1"/>
  <c r="AP511" i="8" s="1"/>
  <c r="AO511" i="8" s="1"/>
  <c r="AN511" i="8" s="1"/>
  <c r="AM511" i="8" s="1"/>
  <c r="AL511" i="8" s="1"/>
  <c r="AU502" i="8"/>
  <c r="Z502" i="8"/>
  <c r="Z494" i="8"/>
  <c r="AU494" i="8"/>
  <c r="Z457" i="8"/>
  <c r="AU457" i="8"/>
  <c r="AU346" i="8"/>
  <c r="G346" i="8"/>
  <c r="AU282" i="8"/>
  <c r="G282" i="8"/>
  <c r="AC410" i="8"/>
  <c r="S435" i="8"/>
  <c r="U435" i="8" s="1"/>
  <c r="Z482" i="8"/>
  <c r="AU482" i="8"/>
  <c r="Z473" i="8"/>
  <c r="AU473" i="8"/>
  <c r="G413" i="8"/>
  <c r="S413" i="8" s="1"/>
  <c r="U413" i="8" s="1"/>
  <c r="Z413" i="8"/>
  <c r="G405" i="8"/>
  <c r="Z405" i="8"/>
  <c r="AA405" i="8" s="1"/>
  <c r="AU321" i="8"/>
  <c r="G321" i="8"/>
  <c r="Z52" i="8"/>
  <c r="AU52" i="8"/>
  <c r="P52" i="8"/>
  <c r="S390" i="8"/>
  <c r="U390" i="8" s="1"/>
  <c r="AT495" i="8"/>
  <c r="AS495" i="8" s="1"/>
  <c r="AR495" i="8" s="1"/>
  <c r="AQ495" i="8" s="1"/>
  <c r="AP495" i="8" s="1"/>
  <c r="AO495" i="8" s="1"/>
  <c r="AN495" i="8" s="1"/>
  <c r="AM495" i="8" s="1"/>
  <c r="AL495" i="8" s="1"/>
  <c r="Z477" i="8"/>
  <c r="AU477" i="8"/>
  <c r="Z441" i="8"/>
  <c r="AU441" i="8"/>
  <c r="Z425" i="8"/>
  <c r="AA425" i="8" s="1"/>
  <c r="G425" i="8"/>
  <c r="P419" i="8"/>
  <c r="S419" i="8" s="1"/>
  <c r="U419" i="8" s="1"/>
  <c r="Z419" i="8"/>
  <c r="AU419" i="8"/>
  <c r="G419" i="8"/>
  <c r="Z415" i="8"/>
  <c r="AU415" i="8"/>
  <c r="AS323" i="8"/>
  <c r="AR323" i="8" s="1"/>
  <c r="AQ323" i="8" s="1"/>
  <c r="AP323" i="8" s="1"/>
  <c r="AO323" i="8" s="1"/>
  <c r="AN323" i="8" s="1"/>
  <c r="AM323" i="8" s="1"/>
  <c r="AL323" i="8" s="1"/>
  <c r="AT323" i="8"/>
  <c r="AU290" i="8"/>
  <c r="G290" i="8"/>
  <c r="Z505" i="8"/>
  <c r="P505" i="8"/>
  <c r="G505" i="8"/>
  <c r="AU505" i="8"/>
  <c r="Z497" i="8"/>
  <c r="AU497" i="8"/>
  <c r="Z456" i="8"/>
  <c r="AU456" i="8"/>
  <c r="AT454" i="8"/>
  <c r="AS454" i="8" s="1"/>
  <c r="AR454" i="8" s="1"/>
  <c r="AQ454" i="8" s="1"/>
  <c r="AP454" i="8" s="1"/>
  <c r="AO454" i="8" s="1"/>
  <c r="AN454" i="8" s="1"/>
  <c r="AM454" i="8" s="1"/>
  <c r="AL454" i="8" s="1"/>
  <c r="G357" i="8"/>
  <c r="Z357" i="8"/>
  <c r="AA357" i="8" s="1"/>
  <c r="Z355" i="8"/>
  <c r="G355" i="8"/>
  <c r="Z510" i="8"/>
  <c r="AU510" i="8"/>
  <c r="P510" i="8"/>
  <c r="S510" i="8" s="1"/>
  <c r="U510" i="8" s="1"/>
  <c r="G510" i="8"/>
  <c r="Z481" i="8"/>
  <c r="AU481" i="8"/>
  <c r="AU470" i="8"/>
  <c r="Z462" i="8"/>
  <c r="AU462" i="8"/>
  <c r="Z393" i="8"/>
  <c r="AA393" i="8" s="1"/>
  <c r="G393" i="8"/>
  <c r="S393" i="8" s="1"/>
  <c r="U393" i="8" s="1"/>
  <c r="Z511" i="8"/>
  <c r="Z498" i="8"/>
  <c r="Z493" i="8"/>
  <c r="AA493" i="8" s="1"/>
  <c r="AB493" i="8" s="1"/>
  <c r="Z488" i="8"/>
  <c r="Z478" i="8"/>
  <c r="Z468" i="8"/>
  <c r="Z449" i="8"/>
  <c r="AA449" i="8" s="1"/>
  <c r="AB449" i="8" s="1"/>
  <c r="Z442" i="8"/>
  <c r="AU344" i="8"/>
  <c r="AU336" i="8"/>
  <c r="AU330" i="8"/>
  <c r="Z243" i="8"/>
  <c r="AU243" i="8"/>
  <c r="G173" i="8"/>
  <c r="Z173" i="8"/>
  <c r="AA173" i="8" s="1"/>
  <c r="Z28" i="8"/>
  <c r="AU28" i="8"/>
  <c r="P275" i="8"/>
  <c r="G275" i="8"/>
  <c r="G252" i="8"/>
  <c r="Z252" i="8"/>
  <c r="AA252" i="8" s="1"/>
  <c r="P252" i="8"/>
  <c r="G237" i="8"/>
  <c r="Z237" i="8"/>
  <c r="AA237" i="8" s="1"/>
  <c r="G196" i="8"/>
  <c r="Z196" i="8"/>
  <c r="AA196" i="8" s="1"/>
  <c r="AT32" i="8"/>
  <c r="AS32" i="8" s="1"/>
  <c r="AR32" i="8" s="1"/>
  <c r="AQ32" i="8" s="1"/>
  <c r="AP32" i="8" s="1"/>
  <c r="AO32" i="8" s="1"/>
  <c r="AN32" i="8" s="1"/>
  <c r="AM32" i="8" s="1"/>
  <c r="AL32" i="8" s="1"/>
  <c r="Z373" i="8"/>
  <c r="AA373" i="8" s="1"/>
  <c r="AU307" i="8"/>
  <c r="P204" i="8"/>
  <c r="G204" i="8"/>
  <c r="G30" i="8"/>
  <c r="Z30" i="8"/>
  <c r="AU30" i="8"/>
  <c r="Z257" i="8"/>
  <c r="AA257" i="8" s="1"/>
  <c r="G257" i="8"/>
  <c r="S257" i="8" s="1"/>
  <c r="U257" i="8" s="1"/>
  <c r="AU43" i="8"/>
  <c r="G43" i="8"/>
  <c r="P518" i="8"/>
  <c r="S518" i="8" s="1"/>
  <c r="U518" i="8" s="1"/>
  <c r="Z518" i="8"/>
  <c r="G518" i="8"/>
  <c r="AU458" i="8"/>
  <c r="Z347" i="8"/>
  <c r="AA347" i="8" s="1"/>
  <c r="G347" i="8"/>
  <c r="G313" i="8"/>
  <c r="V313" i="8" s="1"/>
  <c r="G305" i="8"/>
  <c r="AU301" i="8"/>
  <c r="G301" i="8"/>
  <c r="AU297" i="8"/>
  <c r="G294" i="8"/>
  <c r="G268" i="8"/>
  <c r="AU268" i="8"/>
  <c r="G236" i="8"/>
  <c r="S236" i="8" s="1"/>
  <c r="U236" i="8" s="1"/>
  <c r="Z236" i="8"/>
  <c r="AU236" i="8"/>
  <c r="AU234" i="8"/>
  <c r="G234" i="8"/>
  <c r="S234" i="8" s="1"/>
  <c r="U234" i="8" s="1"/>
  <c r="G221" i="8"/>
  <c r="S221" i="8" s="1"/>
  <c r="U221" i="8" s="1"/>
  <c r="Z221" i="8"/>
  <c r="AA221" i="8" s="1"/>
  <c r="P531" i="8"/>
  <c r="V531" i="8" s="1"/>
  <c r="G531" i="8"/>
  <c r="K531" i="8" s="1"/>
  <c r="AU286" i="8"/>
  <c r="P286" i="8"/>
  <c r="S286" i="8" s="1"/>
  <c r="U286" i="8" s="1"/>
  <c r="G286" i="8"/>
  <c r="Z253" i="8"/>
  <c r="AA253" i="8" s="1"/>
  <c r="P253" i="8"/>
  <c r="G238" i="8"/>
  <c r="S238" i="8" s="1"/>
  <c r="U238" i="8" s="1"/>
  <c r="AU238" i="8"/>
  <c r="G212" i="8"/>
  <c r="S212" i="8" s="1"/>
  <c r="G65" i="8"/>
  <c r="G341" i="8"/>
  <c r="S341" i="8" s="1"/>
  <c r="U341" i="8" s="1"/>
  <c r="Z341" i="8"/>
  <c r="AA341" i="8" s="1"/>
  <c r="G288" i="8"/>
  <c r="Z288" i="8"/>
  <c r="AU288" i="8"/>
  <c r="G280" i="8"/>
  <c r="Z280" i="8"/>
  <c r="AU280" i="8"/>
  <c r="AU275" i="8"/>
  <c r="P216" i="8"/>
  <c r="Z216" i="8"/>
  <c r="AU216" i="8"/>
  <c r="G205" i="8"/>
  <c r="S205" i="8" s="1"/>
  <c r="U205" i="8" s="1"/>
  <c r="Z205" i="8"/>
  <c r="AA205" i="8" s="1"/>
  <c r="Z188" i="8"/>
  <c r="AA188" i="8" s="1"/>
  <c r="G188" i="8"/>
  <c r="Z200" i="8"/>
  <c r="Z194" i="8"/>
  <c r="Z184" i="8"/>
  <c r="AA184" i="8" s="1"/>
  <c r="Z22" i="8"/>
  <c r="AA22" i="8" s="1"/>
  <c r="G231" i="8"/>
  <c r="G220" i="8"/>
  <c r="S220" i="8" s="1"/>
  <c r="U220" i="8" s="1"/>
  <c r="Z214" i="8"/>
  <c r="AU206" i="8"/>
  <c r="G200" i="8"/>
  <c r="G194" i="8"/>
  <c r="Z177" i="8"/>
  <c r="AA177" i="8" s="1"/>
  <c r="G22" i="8"/>
  <c r="S522" i="8"/>
  <c r="U522" i="8" s="1"/>
  <c r="G299" i="8"/>
  <c r="Z245" i="8"/>
  <c r="AA245" i="8" s="1"/>
  <c r="Z206" i="8"/>
  <c r="G530" i="8"/>
  <c r="Z530" i="8"/>
  <c r="P530" i="8"/>
  <c r="AU530" i="8"/>
  <c r="G516" i="8"/>
  <c r="Z516" i="8"/>
  <c r="P516" i="8"/>
  <c r="AU516" i="8"/>
  <c r="G529" i="8"/>
  <c r="Z529" i="8"/>
  <c r="P529" i="8"/>
  <c r="AU529" i="8"/>
  <c r="G514" i="8"/>
  <c r="Z514" i="8"/>
  <c r="P514" i="8"/>
  <c r="AU514" i="8"/>
  <c r="G520" i="8"/>
  <c r="Z520" i="8"/>
  <c r="P520" i="8"/>
  <c r="AU520" i="8"/>
  <c r="G519" i="8"/>
  <c r="Z519" i="8"/>
  <c r="P519" i="8"/>
  <c r="AU519" i="8"/>
  <c r="G512" i="8"/>
  <c r="Z512" i="8"/>
  <c r="P512" i="8"/>
  <c r="AU512" i="8"/>
  <c r="G523" i="8"/>
  <c r="Z523" i="8"/>
  <c r="P523" i="8"/>
  <c r="AU523" i="8"/>
  <c r="G517" i="8"/>
  <c r="Z517" i="8"/>
  <c r="P517" i="8"/>
  <c r="AU517" i="8"/>
  <c r="G524" i="8"/>
  <c r="Z524" i="8"/>
  <c r="P524" i="8"/>
  <c r="AU524" i="8"/>
  <c r="G528" i="8"/>
  <c r="Z528" i="8"/>
  <c r="P528" i="8"/>
  <c r="AU528" i="8"/>
  <c r="G521" i="8"/>
  <c r="Z521" i="8"/>
  <c r="P521" i="8"/>
  <c r="AU521" i="8"/>
  <c r="G532" i="8"/>
  <c r="Z532" i="8"/>
  <c r="P532" i="8"/>
  <c r="AU532" i="8"/>
  <c r="G525" i="8"/>
  <c r="Z525" i="8"/>
  <c r="P525" i="8"/>
  <c r="AU525" i="8"/>
  <c r="G508" i="8"/>
  <c r="Z508" i="8"/>
  <c r="D15" i="8"/>
  <c r="C19" i="8" s="1"/>
  <c r="P508" i="8"/>
  <c r="AU508" i="8"/>
  <c r="K527" i="8"/>
  <c r="K522" i="8"/>
  <c r="K518" i="8"/>
  <c r="V527" i="8"/>
  <c r="V522" i="8"/>
  <c r="V513" i="8"/>
  <c r="AU531" i="8"/>
  <c r="AU527" i="8"/>
  <c r="AC527" i="8"/>
  <c r="AU522" i="8"/>
  <c r="AC522" i="8"/>
  <c r="AU518" i="8"/>
  <c r="AU513" i="8"/>
  <c r="AC513" i="8"/>
  <c r="K404" i="6"/>
  <c r="S404" i="6"/>
  <c r="U404" i="6" s="1"/>
  <c r="V404" i="6"/>
  <c r="K397" i="6"/>
  <c r="V397" i="6"/>
  <c r="K406" i="6"/>
  <c r="V406" i="6"/>
  <c r="K386" i="6"/>
  <c r="S386" i="6"/>
  <c r="U386" i="6" s="1"/>
  <c r="V386" i="6"/>
  <c r="V498" i="6"/>
  <c r="V174" i="6"/>
  <c r="S458" i="6"/>
  <c r="U458" i="6" s="1"/>
  <c r="S477" i="6"/>
  <c r="U477" i="6" s="1"/>
  <c r="V436" i="6"/>
  <c r="I181" i="6"/>
  <c r="V176" i="6"/>
  <c r="S265" i="6"/>
  <c r="U265" i="6" s="1"/>
  <c r="K256" i="6"/>
  <c r="S259" i="6"/>
  <c r="U259" i="6" s="1"/>
  <c r="K340" i="6"/>
  <c r="P455" i="6"/>
  <c r="S455" i="6" s="1"/>
  <c r="U455" i="6" s="1"/>
  <c r="G455" i="6"/>
  <c r="P431" i="6"/>
  <c r="G431" i="6"/>
  <c r="P399" i="6"/>
  <c r="S399" i="6" s="1"/>
  <c r="U399" i="6" s="1"/>
  <c r="G399" i="6"/>
  <c r="P387" i="6"/>
  <c r="G387" i="6"/>
  <c r="P285" i="6"/>
  <c r="S285" i="6" s="1"/>
  <c r="U285" i="6" s="1"/>
  <c r="G285" i="6"/>
  <c r="K482" i="6"/>
  <c r="S99" i="6"/>
  <c r="U99" i="6" s="1"/>
  <c r="V422" i="6"/>
  <c r="V394" i="6"/>
  <c r="S450" i="6"/>
  <c r="U450" i="6" s="1"/>
  <c r="I149" i="6"/>
  <c r="V175" i="6"/>
  <c r="S31" i="6"/>
  <c r="U31" i="6" s="1"/>
  <c r="V77" i="6"/>
  <c r="V35" i="6"/>
  <c r="V107" i="6"/>
  <c r="P312" i="6"/>
  <c r="S312" i="6" s="1"/>
  <c r="U312" i="6" s="1"/>
  <c r="S393" i="6"/>
  <c r="U393" i="6" s="1"/>
  <c r="P323" i="6"/>
  <c r="G323" i="6"/>
  <c r="P343" i="6"/>
  <c r="S343" i="6" s="1"/>
  <c r="U343" i="6" s="1"/>
  <c r="G343" i="6"/>
  <c r="V482" i="6"/>
  <c r="V478" i="6"/>
  <c r="S422" i="6"/>
  <c r="U422" i="6" s="1"/>
  <c r="V480" i="6"/>
  <c r="V286" i="6"/>
  <c r="V70" i="6"/>
  <c r="V149" i="6"/>
  <c r="V273" i="6"/>
  <c r="K402" i="6"/>
  <c r="V48" i="6"/>
  <c r="K207" i="6"/>
  <c r="V384" i="6"/>
  <c r="S204" i="6"/>
  <c r="U204" i="6" s="1"/>
  <c r="G269" i="6"/>
  <c r="V391" i="6"/>
  <c r="P439" i="6"/>
  <c r="S439" i="6" s="1"/>
  <c r="U439" i="6" s="1"/>
  <c r="P415" i="6"/>
  <c r="P383" i="6"/>
  <c r="G383" i="6"/>
  <c r="P371" i="6"/>
  <c r="G371" i="6"/>
  <c r="K371" i="6" s="1"/>
  <c r="P367" i="6"/>
  <c r="V339" i="6"/>
  <c r="P271" i="6"/>
  <c r="S271" i="6" s="1"/>
  <c r="U271" i="6" s="1"/>
  <c r="G271" i="6"/>
  <c r="G258" i="6"/>
  <c r="P258" i="6"/>
  <c r="S258" i="6" s="1"/>
  <c r="U258" i="6" s="1"/>
  <c r="K493" i="6"/>
  <c r="S398" i="6"/>
  <c r="U398" i="6" s="1"/>
  <c r="V121" i="6"/>
  <c r="V402" i="6"/>
  <c r="V216" i="6"/>
  <c r="V405" i="6"/>
  <c r="S239" i="6"/>
  <c r="U239" i="6" s="1"/>
  <c r="V207" i="6"/>
  <c r="V372" i="6"/>
  <c r="V153" i="6"/>
  <c r="V353" i="6"/>
  <c r="G282" i="6"/>
  <c r="S282" i="6" s="1"/>
  <c r="U282" i="6" s="1"/>
  <c r="K439" i="6"/>
  <c r="V439" i="6"/>
  <c r="P424" i="6"/>
  <c r="G424" i="6"/>
  <c r="S401" i="6"/>
  <c r="U401" i="6" s="1"/>
  <c r="P322" i="6"/>
  <c r="S322" i="6" s="1"/>
  <c r="U322" i="6" s="1"/>
  <c r="G322" i="6"/>
  <c r="P298" i="6"/>
  <c r="G298" i="6"/>
  <c r="S295" i="6"/>
  <c r="U295" i="6" s="1"/>
  <c r="V493" i="6"/>
  <c r="V332" i="6"/>
  <c r="V300" i="6"/>
  <c r="V37" i="6"/>
  <c r="V265" i="6"/>
  <c r="V358" i="6"/>
  <c r="S425" i="6"/>
  <c r="U425" i="6" s="1"/>
  <c r="P451" i="6"/>
  <c r="V451" i="6" s="1"/>
  <c r="G451" i="6"/>
  <c r="K451" i="6" s="1"/>
  <c r="P427" i="6"/>
  <c r="G427" i="6"/>
  <c r="P347" i="6"/>
  <c r="S347" i="6" s="1"/>
  <c r="U347" i="6" s="1"/>
  <c r="G347" i="6"/>
  <c r="K474" i="6"/>
  <c r="I450" i="6"/>
  <c r="V142" i="6"/>
  <c r="K239" i="6"/>
  <c r="K251" i="6"/>
  <c r="V259" i="6"/>
  <c r="S406" i="6"/>
  <c r="U406" i="6" s="1"/>
  <c r="S277" i="6"/>
  <c r="U277" i="6" s="1"/>
  <c r="P447" i="6"/>
  <c r="G447" i="6"/>
  <c r="P423" i="6"/>
  <c r="S423" i="6" s="1"/>
  <c r="U423" i="6" s="1"/>
  <c r="G423" i="6"/>
  <c r="S417" i="6"/>
  <c r="U417" i="6" s="1"/>
  <c r="P403" i="6"/>
  <c r="G403" i="6"/>
  <c r="G379" i="6"/>
  <c r="S303" i="6"/>
  <c r="U303" i="6" s="1"/>
  <c r="P266" i="6"/>
  <c r="G266" i="6"/>
  <c r="P226" i="6"/>
  <c r="G226" i="6"/>
  <c r="V220" i="6"/>
  <c r="V95" i="6"/>
  <c r="V36" i="6"/>
  <c r="V156" i="6"/>
  <c r="V152" i="6"/>
  <c r="V369" i="6"/>
  <c r="V360" i="6"/>
  <c r="G381" i="6"/>
  <c r="V446" i="6"/>
  <c r="G456" i="6"/>
  <c r="P456" i="6"/>
  <c r="P435" i="6"/>
  <c r="G435" i="6"/>
  <c r="V411" i="6"/>
  <c r="S379" i="6"/>
  <c r="U379" i="6" s="1"/>
  <c r="P375" i="6"/>
  <c r="G375" i="6"/>
  <c r="G363" i="6"/>
  <c r="P363" i="6"/>
  <c r="P359" i="6"/>
  <c r="G359" i="6"/>
  <c r="S123" i="6"/>
  <c r="U123" i="6" s="1"/>
  <c r="P219" i="6"/>
  <c r="G219" i="6"/>
  <c r="P143" i="6"/>
  <c r="S143" i="6" s="1"/>
  <c r="U143" i="6" s="1"/>
  <c r="G143" i="6"/>
  <c r="P106" i="6"/>
  <c r="G106" i="6"/>
  <c r="G512" i="6"/>
  <c r="P512" i="6"/>
  <c r="P411" i="6"/>
  <c r="S411" i="6" s="1"/>
  <c r="U411" i="6" s="1"/>
  <c r="G287" i="6"/>
  <c r="P131" i="6"/>
  <c r="S131" i="6" s="1"/>
  <c r="U131" i="6" s="1"/>
  <c r="G131" i="6"/>
  <c r="G335" i="6"/>
  <c r="S335" i="6" s="1"/>
  <c r="U335" i="6" s="1"/>
  <c r="G307" i="6"/>
  <c r="S307" i="6" s="1"/>
  <c r="U307" i="6" s="1"/>
  <c r="P162" i="6"/>
  <c r="S162" i="6" s="1"/>
  <c r="U162" i="6" s="1"/>
  <c r="G162" i="6"/>
  <c r="G355" i="6"/>
  <c r="P90" i="6"/>
  <c r="G90" i="6"/>
  <c r="G303" i="6"/>
  <c r="G295" i="6"/>
  <c r="P245" i="6"/>
  <c r="G245" i="6"/>
  <c r="P223" i="6"/>
  <c r="V223" i="6" s="1"/>
  <c r="G223" i="6"/>
  <c r="I223" i="6" s="1"/>
  <c r="P186" i="6"/>
  <c r="S186" i="6" s="1"/>
  <c r="U186" i="6" s="1"/>
  <c r="G186" i="6"/>
  <c r="G504" i="6"/>
  <c r="P504" i="6"/>
  <c r="S504" i="6" s="1"/>
  <c r="U504" i="6" s="1"/>
  <c r="P215" i="6"/>
  <c r="S215" i="6" s="1"/>
  <c r="U215" i="6" s="1"/>
  <c r="G170" i="6"/>
  <c r="P170" i="6"/>
  <c r="S170" i="6" s="1"/>
  <c r="U170" i="6" s="1"/>
  <c r="S147" i="6"/>
  <c r="U147" i="6" s="1"/>
  <c r="G499" i="6"/>
  <c r="P499" i="6"/>
  <c r="G315" i="6"/>
  <c r="G242" i="6"/>
  <c r="S242" i="6" s="1"/>
  <c r="U242" i="6" s="1"/>
  <c r="G210" i="6"/>
  <c r="S210" i="6" s="1"/>
  <c r="U210" i="6" s="1"/>
  <c r="P155" i="6"/>
  <c r="G155" i="6"/>
  <c r="S151" i="6"/>
  <c r="U151" i="6" s="1"/>
  <c r="S114" i="6"/>
  <c r="U114" i="6" s="1"/>
  <c r="P110" i="6"/>
  <c r="G110" i="6"/>
  <c r="S135" i="6"/>
  <c r="U135" i="6" s="1"/>
  <c r="G218" i="6"/>
  <c r="S218" i="6" s="1"/>
  <c r="U218" i="6" s="1"/>
  <c r="G147" i="6"/>
  <c r="G135" i="6"/>
  <c r="G159" i="6"/>
  <c r="V517" i="6"/>
  <c r="V508" i="6"/>
  <c r="P518" i="6"/>
  <c r="G518" i="6"/>
  <c r="P509" i="6"/>
  <c r="G509" i="6"/>
  <c r="P500" i="6"/>
  <c r="G500" i="6"/>
  <c r="G511" i="6"/>
  <c r="P511" i="6"/>
  <c r="G503" i="6"/>
  <c r="P503" i="6"/>
  <c r="S503" i="6" s="1"/>
  <c r="U503" i="6" s="1"/>
  <c r="P514" i="6"/>
  <c r="S514" i="6" s="1"/>
  <c r="U514" i="6" s="1"/>
  <c r="G514" i="6"/>
  <c r="P505" i="6"/>
  <c r="G505" i="6"/>
  <c r="K506" i="6"/>
  <c r="K519" i="6"/>
  <c r="K510" i="6"/>
  <c r="K501" i="6"/>
  <c r="K515" i="6"/>
  <c r="G516" i="6"/>
  <c r="P516" i="6"/>
  <c r="G507" i="6"/>
  <c r="P507" i="6"/>
  <c r="G495" i="6"/>
  <c r="P495" i="6"/>
  <c r="D15" i="6"/>
  <c r="C19" i="6" s="1"/>
  <c r="K517" i="6"/>
  <c r="K512" i="6"/>
  <c r="K508" i="6"/>
  <c r="K504" i="6"/>
  <c r="K499" i="6"/>
  <c r="P519" i="6"/>
  <c r="S519" i="6" s="1"/>
  <c r="U519" i="6" s="1"/>
  <c r="P515" i="6"/>
  <c r="S515" i="6" s="1"/>
  <c r="U515" i="6" s="1"/>
  <c r="P510" i="6"/>
  <c r="S510" i="6" s="1"/>
  <c r="U510" i="6" s="1"/>
  <c r="P506" i="6"/>
  <c r="S506" i="6" s="1"/>
  <c r="U506" i="6" s="1"/>
  <c r="P501" i="6"/>
  <c r="S501" i="6" s="1"/>
  <c r="U501" i="6" s="1"/>
  <c r="K274" i="1"/>
  <c r="V274" i="1"/>
  <c r="P446" i="1"/>
  <c r="S446" i="1" s="1"/>
  <c r="U446" i="1" s="1"/>
  <c r="G446" i="1"/>
  <c r="K362" i="1"/>
  <c r="V362" i="1"/>
  <c r="I51" i="1"/>
  <c r="V51" i="1"/>
  <c r="K364" i="1"/>
  <c r="K414" i="1"/>
  <c r="V414" i="1"/>
  <c r="K373" i="1"/>
  <c r="V373" i="1"/>
  <c r="H129" i="1"/>
  <c r="J167" i="1"/>
  <c r="V167" i="1"/>
  <c r="K398" i="1"/>
  <c r="S398" i="1"/>
  <c r="U398" i="1" s="1"/>
  <c r="V398" i="1"/>
  <c r="S371" i="1"/>
  <c r="U371" i="1" s="1"/>
  <c r="K371" i="1"/>
  <c r="V371" i="1"/>
  <c r="V452" i="1"/>
  <c r="K452" i="1"/>
  <c r="G27" i="1"/>
  <c r="P27" i="1"/>
  <c r="K287" i="1"/>
  <c r="V287" i="1"/>
  <c r="V37" i="1"/>
  <c r="V239" i="1"/>
  <c r="V466" i="1"/>
  <c r="V81" i="1"/>
  <c r="S452" i="1"/>
  <c r="U452" i="1" s="1"/>
  <c r="V177" i="1"/>
  <c r="V375" i="1"/>
  <c r="K419" i="1"/>
  <c r="S420" i="1"/>
  <c r="U420" i="1" s="1"/>
  <c r="V176" i="1"/>
  <c r="I48" i="1"/>
  <c r="V188" i="1"/>
  <c r="V118" i="1"/>
  <c r="S400" i="1"/>
  <c r="U400" i="1" s="1"/>
  <c r="P50" i="1"/>
  <c r="S50" i="1" s="1"/>
  <c r="U50" i="1" s="1"/>
  <c r="K308" i="1"/>
  <c r="V145" i="1"/>
  <c r="I145" i="1"/>
  <c r="G299" i="1"/>
  <c r="P299" i="1"/>
  <c r="S299" i="1" s="1"/>
  <c r="U299" i="1" s="1"/>
  <c r="V432" i="1"/>
  <c r="P329" i="1"/>
  <c r="G329" i="1"/>
  <c r="F326" i="1"/>
  <c r="E142" i="5"/>
  <c r="G307" i="1"/>
  <c r="P307" i="1"/>
  <c r="S307" i="1" s="1"/>
  <c r="U307" i="1" s="1"/>
  <c r="G277" i="1"/>
  <c r="P277" i="1"/>
  <c r="S277" i="1" s="1"/>
  <c r="U277" i="1" s="1"/>
  <c r="K270" i="1"/>
  <c r="V270" i="1"/>
  <c r="S270" i="1"/>
  <c r="U270" i="1" s="1"/>
  <c r="G193" i="1"/>
  <c r="P193" i="1"/>
  <c r="I170" i="1"/>
  <c r="S170" i="1"/>
  <c r="U170" i="1" s="1"/>
  <c r="S478" i="1"/>
  <c r="U478" i="1" s="1"/>
  <c r="V478" i="1"/>
  <c r="S121" i="1"/>
  <c r="U121" i="1" s="1"/>
  <c r="V121" i="1"/>
  <c r="K293" i="1"/>
  <c r="V293" i="1"/>
  <c r="S450" i="1"/>
  <c r="U450" i="1" s="1"/>
  <c r="S296" i="1"/>
  <c r="U296" i="1" s="1"/>
  <c r="V381" i="1"/>
  <c r="K239" i="1"/>
  <c r="S110" i="1"/>
  <c r="U110" i="1" s="1"/>
  <c r="V30" i="1"/>
  <c r="V34" i="1"/>
  <c r="V85" i="1"/>
  <c r="V180" i="1"/>
  <c r="V449" i="1"/>
  <c r="V45" i="1"/>
  <c r="V162" i="1"/>
  <c r="S162" i="1"/>
  <c r="U162" i="1" s="1"/>
  <c r="S150" i="1"/>
  <c r="U150" i="1" s="1"/>
  <c r="K400" i="1"/>
  <c r="S190" i="1"/>
  <c r="U190" i="1" s="1"/>
  <c r="V190" i="1"/>
  <c r="K264" i="1"/>
  <c r="G437" i="1"/>
  <c r="P437" i="1"/>
  <c r="S437" i="1" s="1"/>
  <c r="U437" i="1" s="1"/>
  <c r="I34" i="1"/>
  <c r="S385" i="1"/>
  <c r="U385" i="1" s="1"/>
  <c r="S153" i="1"/>
  <c r="U153" i="1" s="1"/>
  <c r="V310" i="1"/>
  <c r="S319" i="1"/>
  <c r="U319" i="1" s="1"/>
  <c r="S490" i="1"/>
  <c r="U490" i="1" s="1"/>
  <c r="S164" i="1"/>
  <c r="U164" i="1" s="1"/>
  <c r="V136" i="1"/>
  <c r="V327" i="1"/>
  <c r="S327" i="1"/>
  <c r="U327" i="1" s="1"/>
  <c r="G103" i="1"/>
  <c r="P103" i="1"/>
  <c r="S103" i="1" s="1"/>
  <c r="U103" i="1" s="1"/>
  <c r="V156" i="1"/>
  <c r="G192" i="1"/>
  <c r="P192" i="1"/>
  <c r="S192" i="1" s="1"/>
  <c r="U192" i="1" s="1"/>
  <c r="P423" i="1"/>
  <c r="S423" i="1" s="1"/>
  <c r="U423" i="1" s="1"/>
  <c r="G423" i="1"/>
  <c r="S334" i="1"/>
  <c r="U334" i="1" s="1"/>
  <c r="P129" i="1"/>
  <c r="S129" i="1" s="1"/>
  <c r="U129" i="1" s="1"/>
  <c r="V456" i="1"/>
  <c r="F53" i="1"/>
  <c r="S55" i="1"/>
  <c r="U55" i="1" s="1"/>
  <c r="V55" i="1"/>
  <c r="S276" i="1"/>
  <c r="U276" i="1" s="1"/>
  <c r="S252" i="1"/>
  <c r="U252" i="1" s="1"/>
  <c r="V252" i="1"/>
  <c r="S113" i="1"/>
  <c r="U113" i="1" s="1"/>
  <c r="G429" i="1"/>
  <c r="P429" i="1"/>
  <c r="S429" i="1" s="1"/>
  <c r="U429" i="1" s="1"/>
  <c r="S460" i="1"/>
  <c r="U460" i="1" s="1"/>
  <c r="P364" i="1"/>
  <c r="S364" i="1" s="1"/>
  <c r="U364" i="1" s="1"/>
  <c r="V150" i="1"/>
  <c r="V111" i="1"/>
  <c r="V347" i="1"/>
  <c r="S456" i="1"/>
  <c r="U456" i="1" s="1"/>
  <c r="S212" i="1"/>
  <c r="U212" i="1" s="1"/>
  <c r="V212" i="1"/>
  <c r="V58" i="1"/>
  <c r="J58" i="1"/>
  <c r="P425" i="1"/>
  <c r="G425" i="1"/>
  <c r="V405" i="1"/>
  <c r="K385" i="1"/>
  <c r="K420" i="1"/>
  <c r="V36" i="1"/>
  <c r="V33" i="1"/>
  <c r="S419" i="1"/>
  <c r="U419" i="1" s="1"/>
  <c r="S64" i="1"/>
  <c r="U64" i="1" s="1"/>
  <c r="V459" i="1"/>
  <c r="S470" i="1"/>
  <c r="U470" i="1" s="1"/>
  <c r="V470" i="1"/>
  <c r="S498" i="1"/>
  <c r="U498" i="1" s="1"/>
  <c r="S22" i="1"/>
  <c r="U22" i="1" s="1"/>
  <c r="I24" i="1"/>
  <c r="V224" i="1"/>
  <c r="V116" i="1"/>
  <c r="I156" i="1"/>
  <c r="S112" i="1"/>
  <c r="U112" i="1" s="1"/>
  <c r="V112" i="1"/>
  <c r="F28" i="1"/>
  <c r="K410" i="1"/>
  <c r="V410" i="1"/>
  <c r="S211" i="1"/>
  <c r="U211" i="1" s="1"/>
  <c r="V211" i="1"/>
  <c r="S80" i="1"/>
  <c r="U80" i="1" s="1"/>
  <c r="D16" i="1"/>
  <c r="D19" i="1" s="1"/>
  <c r="V160" i="1"/>
  <c r="V434" i="1"/>
  <c r="S448" i="1"/>
  <c r="U448" i="1" s="1"/>
  <c r="S362" i="1"/>
  <c r="U362" i="1" s="1"/>
  <c r="S272" i="1"/>
  <c r="U272" i="1" s="1"/>
  <c r="V262" i="1"/>
  <c r="K224" i="1"/>
  <c r="V50" i="1"/>
  <c r="P49" i="1"/>
  <c r="V49" i="1" s="1"/>
  <c r="G49" i="1"/>
  <c r="H49" i="1" s="1"/>
  <c r="S368" i="1"/>
  <c r="U368" i="1" s="1"/>
  <c r="K368" i="1"/>
  <c r="S418" i="1"/>
  <c r="U418" i="1" s="1"/>
  <c r="S287" i="1"/>
  <c r="U287" i="1" s="1"/>
  <c r="S216" i="1"/>
  <c r="U216" i="1" s="1"/>
  <c r="V216" i="1"/>
  <c r="G208" i="1"/>
  <c r="P208" i="1"/>
  <c r="S208" i="1" s="1"/>
  <c r="U208" i="1" s="1"/>
  <c r="G388" i="1"/>
  <c r="S388" i="1" s="1"/>
  <c r="U388" i="1" s="1"/>
  <c r="P454" i="1"/>
  <c r="S454" i="1" s="1"/>
  <c r="U454" i="1" s="1"/>
  <c r="G454" i="1"/>
  <c r="S177" i="1"/>
  <c r="U177" i="1" s="1"/>
  <c r="S56" i="1"/>
  <c r="U56" i="1" s="1"/>
  <c r="S145" i="1"/>
  <c r="U145" i="1" s="1"/>
  <c r="V186" i="1"/>
  <c r="S176" i="1"/>
  <c r="U176" i="1" s="1"/>
  <c r="S130" i="1"/>
  <c r="U130" i="1" s="1"/>
  <c r="V194" i="1"/>
  <c r="V70" i="1"/>
  <c r="V127" i="1"/>
  <c r="P392" i="1"/>
  <c r="P72" i="1"/>
  <c r="S134" i="1"/>
  <c r="U134" i="1" s="1"/>
  <c r="G196" i="1"/>
  <c r="I196" i="1" s="1"/>
  <c r="S146" i="1"/>
  <c r="U146" i="1" s="1"/>
  <c r="S308" i="1"/>
  <c r="U308" i="1" s="1"/>
  <c r="G356" i="1"/>
  <c r="E151" i="5"/>
  <c r="G334" i="1"/>
  <c r="F320" i="1"/>
  <c r="E138" i="5"/>
  <c r="K309" i="1"/>
  <c r="V309" i="1"/>
  <c r="E110" i="5"/>
  <c r="F267" i="1"/>
  <c r="G250" i="1"/>
  <c r="P250" i="1"/>
  <c r="K240" i="1"/>
  <c r="V240" i="1"/>
  <c r="I235" i="1"/>
  <c r="V235" i="1"/>
  <c r="G155" i="1"/>
  <c r="P155" i="1"/>
  <c r="S155" i="1" s="1"/>
  <c r="U155" i="1" s="1"/>
  <c r="E164" i="5"/>
  <c r="F358" i="1"/>
  <c r="E161" i="5"/>
  <c r="F353" i="1"/>
  <c r="E157" i="5"/>
  <c r="F349" i="1"/>
  <c r="E144" i="5"/>
  <c r="F336" i="1"/>
  <c r="G331" i="1"/>
  <c r="P331" i="1"/>
  <c r="S39" i="1"/>
  <c r="U39" i="1" s="1"/>
  <c r="S24" i="1"/>
  <c r="U24" i="1" s="1"/>
  <c r="V182" i="1"/>
  <c r="V365" i="1"/>
  <c r="K166" i="1"/>
  <c r="S93" i="1"/>
  <c r="U93" i="1" s="1"/>
  <c r="P184" i="1"/>
  <c r="S184" i="1" s="1"/>
  <c r="U184" i="1" s="1"/>
  <c r="G184" i="1"/>
  <c r="G122" i="1"/>
  <c r="P122" i="1"/>
  <c r="S122" i="1" s="1"/>
  <c r="U122" i="1" s="1"/>
  <c r="G442" i="1"/>
  <c r="P442" i="1"/>
  <c r="S23" i="1"/>
  <c r="U23" i="1" s="1"/>
  <c r="S316" i="1"/>
  <c r="U316" i="1" s="1"/>
  <c r="V185" i="1"/>
  <c r="G360" i="1"/>
  <c r="P360" i="1"/>
  <c r="S360" i="1" s="1"/>
  <c r="U360" i="1" s="1"/>
  <c r="G43" i="1"/>
  <c r="P43" i="1"/>
  <c r="S43" i="1" s="1"/>
  <c r="U43" i="1" s="1"/>
  <c r="P84" i="1"/>
  <c r="G84" i="1"/>
  <c r="G391" i="1"/>
  <c r="P391" i="1"/>
  <c r="S391" i="1" s="1"/>
  <c r="U391" i="1" s="1"/>
  <c r="K380" i="1"/>
  <c r="V380" i="1"/>
  <c r="P68" i="1"/>
  <c r="G165" i="1"/>
  <c r="P165" i="1"/>
  <c r="K441" i="1"/>
  <c r="V441" i="1"/>
  <c r="G415" i="1"/>
  <c r="P415" i="1"/>
  <c r="E189" i="5"/>
  <c r="F401" i="1"/>
  <c r="S421" i="1"/>
  <c r="U421" i="1" s="1"/>
  <c r="V421" i="1"/>
  <c r="G60" i="1"/>
  <c r="P60" i="1"/>
  <c r="G152" i="1"/>
  <c r="P152" i="1"/>
  <c r="I106" i="1"/>
  <c r="V106" i="1"/>
  <c r="S278" i="1"/>
  <c r="U278" i="1" s="1"/>
  <c r="V278" i="1"/>
  <c r="I146" i="1"/>
  <c r="V146" i="1"/>
  <c r="G213" i="1"/>
  <c r="P213" i="1"/>
  <c r="P514" i="1"/>
  <c r="G514" i="1"/>
  <c r="S58" i="1"/>
  <c r="U58" i="1" s="1"/>
  <c r="V41" i="1"/>
  <c r="S69" i="1"/>
  <c r="U69" i="1" s="1"/>
  <c r="F226" i="1"/>
  <c r="V271" i="1"/>
  <c r="S289" i="1"/>
  <c r="U289" i="1" s="1"/>
  <c r="S256" i="1"/>
  <c r="U256" i="1" s="1"/>
  <c r="G430" i="1"/>
  <c r="P443" i="1"/>
  <c r="V151" i="1"/>
  <c r="V25" i="1"/>
  <c r="G114" i="1"/>
  <c r="S114" i="1" s="1"/>
  <c r="U114" i="1" s="1"/>
  <c r="P445" i="1"/>
  <c r="P457" i="1"/>
  <c r="G413" i="1"/>
  <c r="P413" i="1"/>
  <c r="S413" i="1" s="1"/>
  <c r="U413" i="1" s="1"/>
  <c r="E191" i="5"/>
  <c r="F403" i="1"/>
  <c r="E159" i="5"/>
  <c r="F351" i="1"/>
  <c r="E155" i="5"/>
  <c r="F303" i="1"/>
  <c r="E125" i="5"/>
  <c r="P438" i="1"/>
  <c r="G438" i="1"/>
  <c r="F324" i="1"/>
  <c r="E140" i="5"/>
  <c r="G132" i="1"/>
  <c r="P132" i="1"/>
  <c r="S132" i="1" s="1"/>
  <c r="U132" i="1" s="1"/>
  <c r="G120" i="1"/>
  <c r="P120" i="1"/>
  <c r="S120" i="1" s="1"/>
  <c r="U120" i="1" s="1"/>
  <c r="S77" i="1"/>
  <c r="U77" i="1" s="1"/>
  <c r="S386" i="1"/>
  <c r="U386" i="1" s="1"/>
  <c r="S293" i="1"/>
  <c r="U293" i="1" s="1"/>
  <c r="P98" i="1"/>
  <c r="P344" i="1"/>
  <c r="F341" i="1"/>
  <c r="E149" i="5"/>
  <c r="F318" i="1"/>
  <c r="E136" i="5"/>
  <c r="P518" i="1"/>
  <c r="G518" i="1"/>
  <c r="F407" i="1"/>
  <c r="E192" i="5"/>
  <c r="E109" i="5"/>
  <c r="F266" i="1"/>
  <c r="P509" i="1"/>
  <c r="G509" i="1"/>
  <c r="E116" i="5"/>
  <c r="F286" i="1"/>
  <c r="P527" i="1"/>
  <c r="S527" i="1" s="1"/>
  <c r="U527" i="1" s="1"/>
  <c r="G527" i="1"/>
  <c r="S240" i="1"/>
  <c r="U240" i="1" s="1"/>
  <c r="S70" i="1"/>
  <c r="U70" i="1" s="1"/>
  <c r="F339" i="1"/>
  <c r="F312" i="1"/>
  <c r="E113" i="5"/>
  <c r="F273" i="1"/>
  <c r="P523" i="1"/>
  <c r="S523" i="1" s="1"/>
  <c r="U523" i="1" s="1"/>
  <c r="G523" i="1"/>
  <c r="F198" i="1"/>
  <c r="D15" i="1" s="1"/>
  <c r="C19" i="1" s="1"/>
  <c r="K524" i="1"/>
  <c r="G521" i="1"/>
  <c r="P521" i="1"/>
  <c r="K515" i="1"/>
  <c r="G513" i="1"/>
  <c r="P513" i="1"/>
  <c r="G520" i="1"/>
  <c r="P520" i="1"/>
  <c r="G512" i="1"/>
  <c r="P512" i="1"/>
  <c r="K528" i="1"/>
  <c r="G526" i="1"/>
  <c r="P526" i="1"/>
  <c r="K519" i="1"/>
  <c r="G517" i="1"/>
  <c r="P517" i="1"/>
  <c r="K510" i="1"/>
  <c r="P508" i="1"/>
  <c r="G508" i="1"/>
  <c r="G525" i="1"/>
  <c r="P525" i="1"/>
  <c r="G516" i="1"/>
  <c r="P516" i="1"/>
  <c r="G504" i="1"/>
  <c r="P504" i="1"/>
  <c r="P528" i="1"/>
  <c r="S528" i="1" s="1"/>
  <c r="U528" i="1" s="1"/>
  <c r="P524" i="1"/>
  <c r="S524" i="1" s="1"/>
  <c r="U524" i="1" s="1"/>
  <c r="P519" i="1"/>
  <c r="S519" i="1" s="1"/>
  <c r="U519" i="1" s="1"/>
  <c r="P515" i="1"/>
  <c r="S515" i="1" s="1"/>
  <c r="U515" i="1" s="1"/>
  <c r="P510" i="1"/>
  <c r="S510" i="1" s="1"/>
  <c r="U510" i="1" s="1"/>
  <c r="O252" i="2"/>
  <c r="O254" i="2"/>
  <c r="O269" i="2"/>
  <c r="O253" i="2"/>
  <c r="O247" i="2"/>
  <c r="O263" i="2"/>
  <c r="O268" i="2"/>
  <c r="O270" i="2"/>
  <c r="O243" i="2"/>
  <c r="O258" i="2"/>
  <c r="O261" i="2"/>
  <c r="O255" i="2"/>
  <c r="O267" i="2"/>
  <c r="O250" i="2"/>
  <c r="O249" i="2"/>
  <c r="O264" i="2"/>
  <c r="O266" i="2"/>
  <c r="O210" i="2"/>
  <c r="O271" i="2"/>
  <c r="O259" i="2"/>
  <c r="O212" i="2"/>
  <c r="O251" i="2"/>
  <c r="C15" i="2"/>
  <c r="C18" i="2" s="1"/>
  <c r="O265" i="2"/>
  <c r="O272" i="2"/>
  <c r="O211" i="2"/>
  <c r="O256" i="2"/>
  <c r="O260" i="2"/>
  <c r="O262" i="2"/>
  <c r="O248" i="2"/>
  <c r="O257" i="2"/>
  <c r="O21" i="2"/>
  <c r="C16" i="2"/>
  <c r="D18" i="2" s="1"/>
  <c r="U465" i="8"/>
  <c r="U415" i="8"/>
  <c r="U408" i="8"/>
  <c r="V264" i="8"/>
  <c r="S264" i="8"/>
  <c r="AC449" i="8"/>
  <c r="V449" i="8"/>
  <c r="AC478" i="8"/>
  <c r="S478" i="8"/>
  <c r="V408" i="8"/>
  <c r="AC408" i="8"/>
  <c r="S488" i="8"/>
  <c r="V488" i="8"/>
  <c r="U468" i="8"/>
  <c r="U462" i="8"/>
  <c r="U224" i="8"/>
  <c r="AE224" i="8"/>
  <c r="U492" i="8"/>
  <c r="U258" i="8"/>
  <c r="AE258" i="8"/>
  <c r="U494" i="8"/>
  <c r="U260" i="8"/>
  <c r="AE260" i="8"/>
  <c r="AE493" i="8"/>
  <c r="S149" i="1"/>
  <c r="U149" i="1" s="1"/>
  <c r="V54" i="1"/>
  <c r="U309" i="11"/>
  <c r="AF309" i="11"/>
  <c r="U341" i="11"/>
  <c r="AF341" i="11"/>
  <c r="U220" i="11"/>
  <c r="AF220" i="11"/>
  <c r="AF60" i="11"/>
  <c r="U60" i="11"/>
  <c r="U160" i="11"/>
  <c r="AF160" i="11"/>
  <c r="AF248" i="11"/>
  <c r="U248" i="11"/>
  <c r="U269" i="11"/>
  <c r="AF269" i="11"/>
  <c r="S196" i="1"/>
  <c r="U196" i="1" s="1"/>
  <c r="AF325" i="11"/>
  <c r="U325" i="11"/>
  <c r="U401" i="11"/>
  <c r="AF401" i="11"/>
  <c r="V418" i="1"/>
  <c r="U373" i="11"/>
  <c r="AF373" i="11"/>
  <c r="AF417" i="11"/>
  <c r="U417" i="11"/>
  <c r="AF73" i="11"/>
  <c r="U73" i="11"/>
  <c r="AF70" i="11"/>
  <c r="U70" i="11"/>
  <c r="U201" i="11"/>
  <c r="AF201" i="11"/>
  <c r="V409" i="9"/>
  <c r="S409" i="9"/>
  <c r="S428" i="9"/>
  <c r="V428" i="9"/>
  <c r="AC428" i="9"/>
  <c r="S273" i="9"/>
  <c r="AC273" i="9"/>
  <c r="AC386" i="9"/>
  <c r="S386" i="9"/>
  <c r="V279" i="9"/>
  <c r="V396" i="9"/>
  <c r="S396" i="9"/>
  <c r="S60" i="8"/>
  <c r="S337" i="8"/>
  <c r="S418" i="8"/>
  <c r="S313" i="8"/>
  <c r="S399" i="8"/>
  <c r="V399" i="8"/>
  <c r="S382" i="6"/>
  <c r="U382" i="6" s="1"/>
  <c r="V382" i="6"/>
  <c r="G48" i="3"/>
  <c r="H48" i="3"/>
  <c r="H41" i="3"/>
  <c r="G41" i="3"/>
  <c r="S102" i="6"/>
  <c r="U102" i="6" s="1"/>
  <c r="V190" i="6"/>
  <c r="S426" i="6"/>
  <c r="U426" i="6" s="1"/>
  <c r="S254" i="6"/>
  <c r="U254" i="6" s="1"/>
  <c r="G37" i="3"/>
  <c r="H37" i="3"/>
  <c r="H51" i="3"/>
  <c r="G51" i="3"/>
  <c r="G30" i="3"/>
  <c r="H30" i="3"/>
  <c r="P258" i="1"/>
  <c r="Z35" i="1"/>
  <c r="Z20" i="1"/>
  <c r="P264" i="2"/>
  <c r="R264" i="2" s="1"/>
  <c r="E14" i="2" s="1"/>
  <c r="S419" i="6"/>
  <c r="U419" i="6" s="1"/>
  <c r="S371" i="6"/>
  <c r="U371" i="6" s="1"/>
  <c r="P463" i="6"/>
  <c r="P479" i="6"/>
  <c r="P496" i="6"/>
  <c r="Z25" i="6"/>
  <c r="P29" i="6"/>
  <c r="S29" i="6" s="1"/>
  <c r="P32" i="6"/>
  <c r="S32" i="6" s="1"/>
  <c r="Z37" i="6"/>
  <c r="P68" i="6"/>
  <c r="P100" i="6"/>
  <c r="P459" i="6"/>
  <c r="P475" i="6"/>
  <c r="P491" i="6"/>
  <c r="Z16" i="6"/>
  <c r="Z22" i="6"/>
  <c r="Z27" i="6"/>
  <c r="P33" i="6"/>
  <c r="Z34" i="6"/>
  <c r="Z43" i="6"/>
  <c r="P76" i="6"/>
  <c r="Z36" i="6"/>
  <c r="Z39" i="6"/>
  <c r="P82" i="6"/>
  <c r="P471" i="6"/>
  <c r="P487" i="6"/>
  <c r="Z17" i="6"/>
  <c r="Z21" i="6"/>
  <c r="Z24" i="6"/>
  <c r="Z33" i="6"/>
  <c r="Z41" i="6"/>
  <c r="P58" i="6"/>
  <c r="P92" i="6"/>
  <c r="Z19" i="6"/>
  <c r="Z29" i="6"/>
  <c r="Z42" i="6"/>
  <c r="P96" i="6"/>
  <c r="P98" i="6"/>
  <c r="Z30" i="6"/>
  <c r="Z32" i="6"/>
  <c r="Z38" i="6"/>
  <c r="Z40" i="6"/>
  <c r="P42" i="6"/>
  <c r="P84" i="6"/>
  <c r="P304" i="1"/>
  <c r="P473" i="1"/>
  <c r="P479" i="1"/>
  <c r="P488" i="1"/>
  <c r="P506" i="1"/>
  <c r="P469" i="1"/>
  <c r="P475" i="1"/>
  <c r="P484" i="1"/>
  <c r="P501" i="1"/>
  <c r="P511" i="1"/>
  <c r="P471" i="1"/>
  <c r="P480" i="1"/>
  <c r="P497" i="1"/>
  <c r="P503" i="1"/>
  <c r="P467" i="1"/>
  <c r="P476" i="1"/>
  <c r="P493" i="1"/>
  <c r="P499" i="1"/>
  <c r="P522" i="1"/>
  <c r="P472" i="1"/>
  <c r="P489" i="1"/>
  <c r="P495" i="1"/>
  <c r="P505" i="1"/>
  <c r="P468" i="1"/>
  <c r="P485" i="1"/>
  <c r="P491" i="1"/>
  <c r="P500" i="1"/>
  <c r="P477" i="1"/>
  <c r="P483" i="1"/>
  <c r="P492" i="1"/>
  <c r="I36" i="3"/>
  <c r="J36" i="3" s="1"/>
  <c r="Z9" i="6"/>
  <c r="Z41" i="1"/>
  <c r="P35" i="9"/>
  <c r="P91" i="9"/>
  <c r="P146" i="9"/>
  <c r="P150" i="9"/>
  <c r="P156" i="9"/>
  <c r="P188" i="9"/>
  <c r="P230" i="9"/>
  <c r="P270" i="9"/>
  <c r="P299" i="9"/>
  <c r="P321" i="9"/>
  <c r="P325" i="9"/>
  <c r="P432" i="9"/>
  <c r="P213" i="9"/>
  <c r="P227" i="9"/>
  <c r="P238" i="9"/>
  <c r="P241" i="9"/>
  <c r="P253" i="9"/>
  <c r="P311" i="9"/>
  <c r="P332" i="9"/>
  <c r="P426" i="9"/>
  <c r="P444" i="9"/>
  <c r="P172" i="9"/>
  <c r="P182" i="9"/>
  <c r="P207" i="9"/>
  <c r="P309" i="9"/>
  <c r="P313" i="9"/>
  <c r="P327" i="9"/>
  <c r="P456" i="9"/>
  <c r="P123" i="9"/>
  <c r="P136" i="9"/>
  <c r="P194" i="9"/>
  <c r="P209" i="9"/>
  <c r="P225" i="9"/>
  <c r="P237" i="9"/>
  <c r="P250" i="9"/>
  <c r="P290" i="9"/>
  <c r="P431" i="9"/>
  <c r="P436" i="9"/>
  <c r="P44" i="9"/>
  <c r="P48" i="9"/>
  <c r="P99" i="9"/>
  <c r="P159" i="9"/>
  <c r="P163" i="9"/>
  <c r="P196" i="9"/>
  <c r="P246" i="9"/>
  <c r="P286" i="9"/>
  <c r="P448" i="9"/>
  <c r="P138" i="9"/>
  <c r="P198" i="9"/>
  <c r="P203" i="9"/>
  <c r="P221" i="9"/>
  <c r="P234" i="9"/>
  <c r="P235" i="9"/>
  <c r="P265" i="9"/>
  <c r="P300" i="9"/>
  <c r="P303" i="9"/>
  <c r="P317" i="9"/>
  <c r="P59" i="9"/>
  <c r="P178" i="9"/>
  <c r="P179" i="9"/>
  <c r="P186" i="9"/>
  <c r="P217" i="9"/>
  <c r="P243" i="9"/>
  <c r="P254" i="9"/>
  <c r="P267" i="9"/>
  <c r="P278" i="9"/>
  <c r="P452" i="9"/>
  <c r="AC455" i="11"/>
  <c r="S455" i="11"/>
  <c r="V455" i="11"/>
  <c r="P172" i="11"/>
  <c r="P176" i="11"/>
  <c r="P179" i="11"/>
  <c r="P184" i="11"/>
  <c r="P187" i="11"/>
  <c r="P192" i="11"/>
  <c r="P207" i="11"/>
  <c r="P284" i="11"/>
  <c r="P320" i="11"/>
  <c r="P446" i="11"/>
  <c r="P478" i="11"/>
  <c r="P491" i="11"/>
  <c r="P125" i="11"/>
  <c r="P128" i="11"/>
  <c r="P132" i="11"/>
  <c r="P149" i="11"/>
  <c r="P167" i="11"/>
  <c r="P215" i="11"/>
  <c r="P223" i="11"/>
  <c r="P231" i="11"/>
  <c r="P250" i="11"/>
  <c r="P253" i="11"/>
  <c r="P256" i="11"/>
  <c r="P292" i="11"/>
  <c r="P300" i="11"/>
  <c r="P308" i="11"/>
  <c r="P316" i="11"/>
  <c r="P352" i="11"/>
  <c r="P367" i="11"/>
  <c r="P372" i="11"/>
  <c r="P375" i="11"/>
  <c r="P380" i="11"/>
  <c r="P383" i="11"/>
  <c r="P388" i="11"/>
  <c r="P391" i="11"/>
  <c r="P451" i="11"/>
  <c r="P458" i="11"/>
  <c r="P463" i="11"/>
  <c r="P486" i="11"/>
  <c r="P28" i="11"/>
  <c r="P89" i="11"/>
  <c r="P92" i="11"/>
  <c r="P117" i="11"/>
  <c r="P120" i="11"/>
  <c r="D16" i="11"/>
  <c r="D19" i="11" s="1"/>
  <c r="P134" i="11"/>
  <c r="P195" i="11"/>
  <c r="P200" i="11"/>
  <c r="P218" i="11"/>
  <c r="P221" i="11"/>
  <c r="P226" i="11"/>
  <c r="P229" i="11"/>
  <c r="P234" i="11"/>
  <c r="P237" i="11"/>
  <c r="P242" i="11"/>
  <c r="P245" i="11"/>
  <c r="P264" i="11"/>
  <c r="P328" i="11"/>
  <c r="P347" i="11"/>
  <c r="P355" i="11"/>
  <c r="P400" i="11"/>
  <c r="P403" i="11"/>
  <c r="P466" i="11"/>
  <c r="P471" i="11"/>
  <c r="P494" i="11"/>
  <c r="P101" i="11"/>
  <c r="P104" i="11"/>
  <c r="P109" i="11"/>
  <c r="P112" i="11"/>
  <c r="P136" i="11"/>
  <c r="P175" i="11"/>
  <c r="P180" i="11"/>
  <c r="P188" i="11"/>
  <c r="P203" i="11"/>
  <c r="P208" i="11"/>
  <c r="P213" i="11"/>
  <c r="P272" i="11"/>
  <c r="P324" i="11"/>
  <c r="P360" i="11"/>
  <c r="P363" i="11"/>
  <c r="P447" i="11"/>
  <c r="P454" i="11"/>
  <c r="P474" i="11"/>
  <c r="P479" i="11"/>
  <c r="P84" i="11"/>
  <c r="P129" i="11"/>
  <c r="P131" i="11"/>
  <c r="P138" i="11"/>
  <c r="P150" i="11"/>
  <c r="P153" i="11"/>
  <c r="P211" i="11"/>
  <c r="P260" i="11"/>
  <c r="P280" i="11"/>
  <c r="P319" i="11"/>
  <c r="P342" i="11"/>
  <c r="P392" i="11"/>
  <c r="P395" i="11"/>
  <c r="P459" i="11"/>
  <c r="P482" i="11"/>
  <c r="P487" i="11"/>
  <c r="P32" i="11"/>
  <c r="P80" i="11"/>
  <c r="P93" i="11"/>
  <c r="P96" i="11"/>
  <c r="P121" i="11"/>
  <c r="P168" i="11"/>
  <c r="P171" i="11"/>
  <c r="P183" i="11"/>
  <c r="P191" i="11"/>
  <c r="P196" i="11"/>
  <c r="P219" i="11"/>
  <c r="P227" i="11"/>
  <c r="P249" i="11"/>
  <c r="P288" i="11"/>
  <c r="P332" i="11"/>
  <c r="P340" i="11"/>
  <c r="P351" i="11"/>
  <c r="P368" i="11"/>
  <c r="P371" i="11"/>
  <c r="P376" i="11"/>
  <c r="P379" i="11"/>
  <c r="P384" i="11"/>
  <c r="P387" i="11"/>
  <c r="P467" i="11"/>
  <c r="P490" i="11"/>
  <c r="P502" i="11"/>
  <c r="P88" i="11"/>
  <c r="P105" i="11"/>
  <c r="P113" i="11"/>
  <c r="P124" i="11"/>
  <c r="P199" i="11"/>
  <c r="P212" i="11"/>
  <c r="P276" i="11"/>
  <c r="P343" i="11"/>
  <c r="P359" i="11"/>
  <c r="P364" i="11"/>
  <c r="P396" i="11"/>
  <c r="P399" i="11"/>
  <c r="P470" i="11"/>
  <c r="P483" i="11"/>
  <c r="P24" i="11"/>
  <c r="P97" i="11"/>
  <c r="P100" i="11"/>
  <c r="P108" i="11"/>
  <c r="D15" i="11"/>
  <c r="C19" i="11" s="1"/>
  <c r="P483" i="6"/>
  <c r="P322" i="1"/>
  <c r="P104" i="1"/>
  <c r="S104" i="1" s="1"/>
  <c r="V215" i="6"/>
  <c r="AC475" i="11"/>
  <c r="V475" i="11"/>
  <c r="P502" i="9"/>
  <c r="I22" i="3"/>
  <c r="P460" i="9"/>
  <c r="V327" i="11"/>
  <c r="AC327" i="11"/>
  <c r="P233" i="1"/>
  <c r="Z43" i="1"/>
  <c r="Z40" i="1"/>
  <c r="S451" i="6"/>
  <c r="U451" i="6" s="1"/>
  <c r="Z20" i="6"/>
  <c r="AC356" i="11"/>
  <c r="V356" i="11"/>
  <c r="P496" i="1"/>
  <c r="P513" i="6"/>
  <c r="P94" i="1"/>
  <c r="P487" i="1"/>
  <c r="P473" i="9"/>
  <c r="P464" i="9"/>
  <c r="AC204" i="11"/>
  <c r="V204" i="11"/>
  <c r="P467" i="6"/>
  <c r="P483" i="9"/>
  <c r="P481" i="9"/>
  <c r="P472" i="9"/>
  <c r="P469" i="9"/>
  <c r="P468" i="9"/>
  <c r="P496" i="9"/>
  <c r="P476" i="9"/>
  <c r="P22" i="9"/>
  <c r="P491" i="9"/>
  <c r="P477" i="9"/>
  <c r="P480" i="9"/>
  <c r="P459" i="9"/>
  <c r="P463" i="9"/>
  <c r="C12" i="11"/>
  <c r="C11" i="8"/>
  <c r="C12" i="6"/>
  <c r="C11" i="11"/>
  <c r="F18" i="3"/>
  <c r="C12" i="8"/>
  <c r="C12" i="9"/>
  <c r="C11" i="9"/>
  <c r="C11" i="6"/>
  <c r="I18" i="3"/>
  <c r="U296" i="11" l="1"/>
  <c r="AF296" i="11"/>
  <c r="AB296" i="11"/>
  <c r="AD296" i="11"/>
  <c r="U217" i="11"/>
  <c r="AF217" i="11"/>
  <c r="AB217" i="11"/>
  <c r="AB133" i="11"/>
  <c r="U133" i="11"/>
  <c r="AF133" i="11"/>
  <c r="AD133" i="11"/>
  <c r="S110" i="11"/>
  <c r="V110" i="11"/>
  <c r="AC110" i="11"/>
  <c r="S299" i="11"/>
  <c r="AC299" i="11"/>
  <c r="V299" i="11"/>
  <c r="V278" i="11"/>
  <c r="AC278" i="11"/>
  <c r="S278" i="11"/>
  <c r="AC194" i="11"/>
  <c r="V194" i="11"/>
  <c r="S194" i="11"/>
  <c r="V366" i="11"/>
  <c r="AC366" i="11"/>
  <c r="S366" i="11"/>
  <c r="AC71" i="11"/>
  <c r="V71" i="11"/>
  <c r="S71" i="11"/>
  <c r="S267" i="11"/>
  <c r="AB267" i="11" s="1"/>
  <c r="V267" i="11"/>
  <c r="AC267" i="11"/>
  <c r="S338" i="11"/>
  <c r="AC338" i="11"/>
  <c r="V338" i="11"/>
  <c r="AC461" i="11"/>
  <c r="S461" i="11"/>
  <c r="V461" i="11"/>
  <c r="S244" i="11"/>
  <c r="V244" i="11"/>
  <c r="AC244" i="11"/>
  <c r="V174" i="11"/>
  <c r="S174" i="11"/>
  <c r="AC174" i="11"/>
  <c r="S63" i="11"/>
  <c r="AC63" i="11"/>
  <c r="V63" i="11"/>
  <c r="S438" i="11"/>
  <c r="V438" i="11"/>
  <c r="AC438" i="11"/>
  <c r="S389" i="11"/>
  <c r="V389" i="11"/>
  <c r="AC389" i="11"/>
  <c r="AC289" i="11"/>
  <c r="V289" i="11"/>
  <c r="S289" i="11"/>
  <c r="AC62" i="11"/>
  <c r="V62" i="11"/>
  <c r="S62" i="11"/>
  <c r="V464" i="11"/>
  <c r="S464" i="11"/>
  <c r="AC464" i="11"/>
  <c r="V214" i="11"/>
  <c r="S214" i="11"/>
  <c r="AC214" i="11"/>
  <c r="V58" i="11"/>
  <c r="AC58" i="11"/>
  <c r="S58" i="11"/>
  <c r="AC509" i="9"/>
  <c r="AC147" i="11"/>
  <c r="V444" i="11"/>
  <c r="AC497" i="11"/>
  <c r="V501" i="11"/>
  <c r="S501" i="11"/>
  <c r="AC501" i="11"/>
  <c r="S433" i="11"/>
  <c r="V433" i="11"/>
  <c r="AC433" i="11"/>
  <c r="AC373" i="11"/>
  <c r="V373" i="11"/>
  <c r="S239" i="11"/>
  <c r="V239" i="11"/>
  <c r="AC239" i="11"/>
  <c r="AC178" i="11"/>
  <c r="V178" i="11"/>
  <c r="S178" i="11"/>
  <c r="AD178" i="11" s="1"/>
  <c r="S413" i="11"/>
  <c r="V413" i="11"/>
  <c r="AC413" i="11"/>
  <c r="AC254" i="11"/>
  <c r="S254" i="11"/>
  <c r="V254" i="11"/>
  <c r="V450" i="11"/>
  <c r="AC450" i="11"/>
  <c r="S450" i="11"/>
  <c r="S428" i="11"/>
  <c r="V428" i="11"/>
  <c r="AC428" i="11"/>
  <c r="AC439" i="11"/>
  <c r="S439" i="11"/>
  <c r="V439" i="11"/>
  <c r="V145" i="11"/>
  <c r="AC145" i="11"/>
  <c r="S145" i="11"/>
  <c r="V232" i="11"/>
  <c r="AC232" i="11"/>
  <c r="S232" i="11"/>
  <c r="U238" i="11"/>
  <c r="AF238" i="11"/>
  <c r="AD238" i="11"/>
  <c r="AB238" i="11"/>
  <c r="S83" i="11"/>
  <c r="V83" i="11"/>
  <c r="AC83" i="11"/>
  <c r="V362" i="11"/>
  <c r="AC362" i="11"/>
  <c r="S362" i="11"/>
  <c r="AB362" i="11" s="1"/>
  <c r="S357" i="11"/>
  <c r="V357" i="11"/>
  <c r="AC357" i="11"/>
  <c r="V165" i="11"/>
  <c r="S165" i="11"/>
  <c r="AC165" i="11"/>
  <c r="U471" i="8"/>
  <c r="AE471" i="8"/>
  <c r="S441" i="11"/>
  <c r="V441" i="11"/>
  <c r="AC441" i="11"/>
  <c r="V243" i="11"/>
  <c r="AC243" i="11"/>
  <c r="S77" i="11"/>
  <c r="V77" i="11"/>
  <c r="AC77" i="11"/>
  <c r="AB60" i="11"/>
  <c r="AD60" i="11"/>
  <c r="AB285" i="11"/>
  <c r="U285" i="11"/>
  <c r="AF285" i="11"/>
  <c r="AD285" i="11"/>
  <c r="U311" i="8"/>
  <c r="AE311" i="8"/>
  <c r="AE50" i="9"/>
  <c r="AC52" i="11"/>
  <c r="S52" i="11"/>
  <c r="V52" i="11"/>
  <c r="AC331" i="11"/>
  <c r="V331" i="11"/>
  <c r="AC329" i="11"/>
  <c r="V329" i="11"/>
  <c r="S329" i="11"/>
  <c r="AB329" i="11" s="1"/>
  <c r="V197" i="11"/>
  <c r="AC197" i="11"/>
  <c r="V225" i="11"/>
  <c r="AC225" i="11"/>
  <c r="S225" i="11"/>
  <c r="S103" i="11"/>
  <c r="V103" i="11"/>
  <c r="AC103" i="11"/>
  <c r="S374" i="11"/>
  <c r="V374" i="11"/>
  <c r="AC374" i="11"/>
  <c r="S443" i="11"/>
  <c r="AC443" i="11"/>
  <c r="V443" i="11"/>
  <c r="AC301" i="11"/>
  <c r="V301" i="11"/>
  <c r="U290" i="11"/>
  <c r="AF290" i="11"/>
  <c r="AD290" i="11"/>
  <c r="V116" i="11"/>
  <c r="AC116" i="11"/>
  <c r="S321" i="11"/>
  <c r="AC321" i="11"/>
  <c r="V321" i="11"/>
  <c r="S209" i="11"/>
  <c r="V209" i="11"/>
  <c r="AC209" i="11"/>
  <c r="AC437" i="11"/>
  <c r="S437" i="11"/>
  <c r="V437" i="11"/>
  <c r="S473" i="11"/>
  <c r="V473" i="11"/>
  <c r="AC473" i="11"/>
  <c r="AC325" i="11"/>
  <c r="V325" i="11"/>
  <c r="S330" i="11"/>
  <c r="AC330" i="11"/>
  <c r="V330" i="11"/>
  <c r="AC65" i="11"/>
  <c r="V65" i="11"/>
  <c r="S65" i="11"/>
  <c r="AC126" i="11"/>
  <c r="S126" i="11"/>
  <c r="V126" i="11"/>
  <c r="V418" i="11"/>
  <c r="AC418" i="11"/>
  <c r="AC306" i="11"/>
  <c r="V306" i="11"/>
  <c r="S306" i="11"/>
  <c r="V74" i="11"/>
  <c r="S74" i="11"/>
  <c r="AC74" i="11"/>
  <c r="U404" i="9"/>
  <c r="AE404" i="9"/>
  <c r="U155" i="11"/>
  <c r="AF155" i="11"/>
  <c r="AE475" i="8"/>
  <c r="U475" i="8"/>
  <c r="U261" i="11"/>
  <c r="V264" i="1"/>
  <c r="V515" i="6"/>
  <c r="V312" i="6"/>
  <c r="AC531" i="8"/>
  <c r="V508" i="11"/>
  <c r="AE325" i="8"/>
  <c r="S230" i="11"/>
  <c r="AC230" i="11"/>
  <c r="V230" i="11"/>
  <c r="AC445" i="11"/>
  <c r="S445" i="11"/>
  <c r="V445" i="11"/>
  <c r="S481" i="11"/>
  <c r="V481" i="11"/>
  <c r="AC481" i="11"/>
  <c r="S275" i="11"/>
  <c r="AC275" i="11"/>
  <c r="V275" i="11"/>
  <c r="V305" i="11"/>
  <c r="AC305" i="11"/>
  <c r="S305" i="11"/>
  <c r="S146" i="11"/>
  <c r="V146" i="11"/>
  <c r="AC146" i="11"/>
  <c r="AC246" i="11"/>
  <c r="S246" i="11"/>
  <c r="V246" i="11"/>
  <c r="S116" i="11"/>
  <c r="AD116" i="11" s="1"/>
  <c r="S259" i="11"/>
  <c r="AC259" i="11"/>
  <c r="V259" i="11"/>
  <c r="V345" i="11"/>
  <c r="AC345" i="11"/>
  <c r="S258" i="11"/>
  <c r="AC258" i="11"/>
  <c r="V258" i="11"/>
  <c r="S119" i="11"/>
  <c r="V119" i="11"/>
  <c r="AC119" i="11"/>
  <c r="U312" i="11"/>
  <c r="AF312" i="11"/>
  <c r="S193" i="11"/>
  <c r="V193" i="11"/>
  <c r="AC193" i="11"/>
  <c r="AC55" i="11"/>
  <c r="V55" i="11"/>
  <c r="S408" i="11"/>
  <c r="AC408" i="11"/>
  <c r="V408" i="11"/>
  <c r="V457" i="11"/>
  <c r="AC457" i="11"/>
  <c r="S457" i="11"/>
  <c r="S293" i="11"/>
  <c r="V293" i="11"/>
  <c r="AC293" i="11"/>
  <c r="S282" i="11"/>
  <c r="AC282" i="11"/>
  <c r="V282" i="11"/>
  <c r="S141" i="11"/>
  <c r="V141" i="11"/>
  <c r="AC141" i="11"/>
  <c r="V452" i="11"/>
  <c r="AC452" i="11"/>
  <c r="S452" i="11"/>
  <c r="S323" i="11"/>
  <c r="AC323" i="11"/>
  <c r="V323" i="11"/>
  <c r="AC163" i="11"/>
  <c r="V163" i="11"/>
  <c r="S163" i="11"/>
  <c r="AC67" i="11"/>
  <c r="S67" i="11"/>
  <c r="V67" i="11"/>
  <c r="U176" i="8"/>
  <c r="AE176" i="8"/>
  <c r="S251" i="11"/>
  <c r="AF251" i="11" s="1"/>
  <c r="AC339" i="11"/>
  <c r="V520" i="9"/>
  <c r="S429" i="11"/>
  <c r="V429" i="11"/>
  <c r="AC429" i="11"/>
  <c r="S465" i="11"/>
  <c r="V465" i="11"/>
  <c r="AC465" i="11"/>
  <c r="V341" i="11"/>
  <c r="AC341" i="11"/>
  <c r="V273" i="11"/>
  <c r="AC273" i="11"/>
  <c r="S273" i="11"/>
  <c r="S206" i="11"/>
  <c r="AC206" i="11"/>
  <c r="V206" i="11"/>
  <c r="V26" i="11"/>
  <c r="AC26" i="11"/>
  <c r="S26" i="11"/>
  <c r="S393" i="11"/>
  <c r="V393" i="11"/>
  <c r="AC393" i="11"/>
  <c r="V417" i="11"/>
  <c r="AC417" i="11"/>
  <c r="S157" i="11"/>
  <c r="AC157" i="11"/>
  <c r="V157" i="11"/>
  <c r="S154" i="11"/>
  <c r="V154" i="11"/>
  <c r="AC154" i="11"/>
  <c r="S177" i="11"/>
  <c r="AC177" i="11"/>
  <c r="V177" i="11"/>
  <c r="V442" i="11"/>
  <c r="AC442" i="11"/>
  <c r="S442" i="11"/>
  <c r="S412" i="11"/>
  <c r="V412" i="11"/>
  <c r="AC412" i="11"/>
  <c r="V261" i="11"/>
  <c r="AC261" i="11"/>
  <c r="S142" i="11"/>
  <c r="AC142" i="11"/>
  <c r="V142" i="11"/>
  <c r="V517" i="11"/>
  <c r="S517" i="11"/>
  <c r="AC517" i="11"/>
  <c r="S414" i="11"/>
  <c r="V414" i="11"/>
  <c r="AC414" i="11"/>
  <c r="S344" i="11"/>
  <c r="AC344" i="11"/>
  <c r="V344" i="11"/>
  <c r="S162" i="11"/>
  <c r="AC162" i="11"/>
  <c r="V162" i="11"/>
  <c r="S506" i="11"/>
  <c r="V506" i="11"/>
  <c r="AC506" i="11"/>
  <c r="AE496" i="8"/>
  <c r="AF301" i="11"/>
  <c r="V518" i="8"/>
  <c r="AC505" i="11"/>
  <c r="AF505" i="11"/>
  <c r="AC251" i="11"/>
  <c r="S339" i="11"/>
  <c r="AB339" i="11" s="1"/>
  <c r="V133" i="11"/>
  <c r="V434" i="11"/>
  <c r="AC434" i="11"/>
  <c r="AC449" i="11"/>
  <c r="S449" i="11"/>
  <c r="V449" i="11"/>
  <c r="V309" i="11"/>
  <c r="AC309" i="11"/>
  <c r="S182" i="11"/>
  <c r="AC182" i="11"/>
  <c r="V182" i="11"/>
  <c r="AC296" i="11"/>
  <c r="V296" i="11"/>
  <c r="AC404" i="11"/>
  <c r="S404" i="11"/>
  <c r="V404" i="11"/>
  <c r="V405" i="11"/>
  <c r="AC405" i="11"/>
  <c r="S151" i="11"/>
  <c r="V151" i="11"/>
  <c r="AC151" i="11"/>
  <c r="S29" i="11"/>
  <c r="AC29" i="11"/>
  <c r="S405" i="11"/>
  <c r="AF189" i="11"/>
  <c r="U189" i="11"/>
  <c r="S79" i="11"/>
  <c r="V79" i="11"/>
  <c r="AC79" i="11"/>
  <c r="S35" i="11"/>
  <c r="AD35" i="11" s="1"/>
  <c r="AC35" i="11"/>
  <c r="V35" i="11"/>
  <c r="V426" i="11"/>
  <c r="AC426" i="11"/>
  <c r="S426" i="11"/>
  <c r="S409" i="11"/>
  <c r="V409" i="11"/>
  <c r="AC409" i="11"/>
  <c r="V220" i="11"/>
  <c r="AC220" i="11"/>
  <c r="AC202" i="11"/>
  <c r="V202" i="11"/>
  <c r="S202" i="11"/>
  <c r="V217" i="11"/>
  <c r="AC217" i="11"/>
  <c r="V425" i="11"/>
  <c r="AC425" i="11"/>
  <c r="S425" i="11"/>
  <c r="V307" i="11"/>
  <c r="AC307" i="11"/>
  <c r="S156" i="11"/>
  <c r="AC156" i="11"/>
  <c r="V156" i="11"/>
  <c r="S36" i="11"/>
  <c r="AC36" i="11"/>
  <c r="V36" i="11"/>
  <c r="H23" i="3"/>
  <c r="G23" i="3"/>
  <c r="AE356" i="8"/>
  <c r="S511" i="11"/>
  <c r="AC520" i="11"/>
  <c r="AC290" i="11"/>
  <c r="AC133" i="11"/>
  <c r="AC485" i="11"/>
  <c r="S485" i="11"/>
  <c r="V485" i="11"/>
  <c r="S369" i="11"/>
  <c r="V369" i="11"/>
  <c r="AC369" i="11"/>
  <c r="V277" i="11"/>
  <c r="AC277" i="11"/>
  <c r="V422" i="11"/>
  <c r="AC422" i="11"/>
  <c r="S277" i="11"/>
  <c r="V42" i="11"/>
  <c r="S42" i="11"/>
  <c r="AC42" i="11"/>
  <c r="S137" i="11"/>
  <c r="AC137" i="11"/>
  <c r="V137" i="11"/>
  <c r="AC61" i="11"/>
  <c r="V61" i="11"/>
  <c r="S61" i="11"/>
  <c r="S493" i="11"/>
  <c r="V493" i="11"/>
  <c r="AC493" i="11"/>
  <c r="V385" i="11"/>
  <c r="AC385" i="11"/>
  <c r="S294" i="11"/>
  <c r="AC294" i="11"/>
  <c r="V294" i="11"/>
  <c r="V186" i="11"/>
  <c r="S186" i="11"/>
  <c r="AC186" i="11"/>
  <c r="AC222" i="11"/>
  <c r="S222" i="11"/>
  <c r="V222" i="11"/>
  <c r="S416" i="11"/>
  <c r="AC416" i="11"/>
  <c r="V416" i="11"/>
  <c r="V263" i="11"/>
  <c r="S263" i="11"/>
  <c r="AC263" i="11"/>
  <c r="S140" i="11"/>
  <c r="V140" i="11"/>
  <c r="AC140" i="11"/>
  <c r="AB290" i="11"/>
  <c r="U152" i="11"/>
  <c r="AF152" i="11"/>
  <c r="AB152" i="11"/>
  <c r="AD152" i="11"/>
  <c r="V407" i="11"/>
  <c r="AC407" i="11"/>
  <c r="S407" i="11"/>
  <c r="AC311" i="11"/>
  <c r="V311" i="11"/>
  <c r="V310" i="11"/>
  <c r="AC310" i="11"/>
  <c r="S310" i="11"/>
  <c r="V210" i="11"/>
  <c r="S210" i="11"/>
  <c r="AC210" i="11"/>
  <c r="AC394" i="11"/>
  <c r="S394" i="11"/>
  <c r="V394" i="11"/>
  <c r="AF233" i="11"/>
  <c r="U233" i="11"/>
  <c r="S271" i="11"/>
  <c r="V271" i="11"/>
  <c r="AC271" i="11"/>
  <c r="S164" i="11"/>
  <c r="AC164" i="11"/>
  <c r="V164" i="11"/>
  <c r="AC75" i="11"/>
  <c r="S75" i="11"/>
  <c r="V75" i="11"/>
  <c r="AF49" i="11"/>
  <c r="U49" i="11"/>
  <c r="AB49" i="11"/>
  <c r="V346" i="11"/>
  <c r="AC346" i="11"/>
  <c r="S346" i="11"/>
  <c r="S262" i="11"/>
  <c r="V262" i="11"/>
  <c r="AC262" i="11"/>
  <c r="AC170" i="11"/>
  <c r="V170" i="11"/>
  <c r="S170" i="11"/>
  <c r="V233" i="11"/>
  <c r="AC233" i="11"/>
  <c r="S488" i="11"/>
  <c r="AD488" i="11" s="1"/>
  <c r="V488" i="11"/>
  <c r="AC488" i="11"/>
  <c r="S235" i="11"/>
  <c r="V235" i="11"/>
  <c r="AC235" i="11"/>
  <c r="S72" i="11"/>
  <c r="V72" i="11"/>
  <c r="AC72" i="11"/>
  <c r="AB233" i="11"/>
  <c r="O520" i="6"/>
  <c r="O521" i="6"/>
  <c r="S520" i="6"/>
  <c r="U520" i="6" s="1"/>
  <c r="V520" i="6"/>
  <c r="K520" i="6"/>
  <c r="S521" i="6"/>
  <c r="U521" i="6" s="1"/>
  <c r="V521" i="6"/>
  <c r="K521" i="6"/>
  <c r="O534" i="8"/>
  <c r="O533" i="8"/>
  <c r="AT533" i="8"/>
  <c r="AS533" i="8" s="1"/>
  <c r="AR533" i="8" s="1"/>
  <c r="AQ533" i="8" s="1"/>
  <c r="AP533" i="8" s="1"/>
  <c r="AO533" i="8" s="1"/>
  <c r="AN533" i="8" s="1"/>
  <c r="AM533" i="8" s="1"/>
  <c r="AL533" i="8" s="1"/>
  <c r="V533" i="8"/>
  <c r="K533" i="8"/>
  <c r="AC533" i="8"/>
  <c r="AT534" i="8"/>
  <c r="AS534" i="8" s="1"/>
  <c r="AR534" i="8" s="1"/>
  <c r="AQ534" i="8" s="1"/>
  <c r="AP534" i="8" s="1"/>
  <c r="AO534" i="8" s="1"/>
  <c r="AN534" i="8" s="1"/>
  <c r="AM534" i="8" s="1"/>
  <c r="AL534" i="8" s="1"/>
  <c r="K534" i="8"/>
  <c r="AC534" i="8"/>
  <c r="V534" i="8"/>
  <c r="O521" i="9"/>
  <c r="O520" i="9"/>
  <c r="AS521" i="9"/>
  <c r="AR521" i="9" s="1"/>
  <c r="AQ521" i="9" s="1"/>
  <c r="AP521" i="9" s="1"/>
  <c r="AO521" i="9" s="1"/>
  <c r="AN521" i="9" s="1"/>
  <c r="AM521" i="9" s="1"/>
  <c r="AL521" i="9" s="1"/>
  <c r="AT521" i="9"/>
  <c r="AR520" i="9"/>
  <c r="AQ520" i="9" s="1"/>
  <c r="AP520" i="9" s="1"/>
  <c r="AO520" i="9" s="1"/>
  <c r="AN520" i="9" s="1"/>
  <c r="AM520" i="9" s="1"/>
  <c r="AL520" i="9" s="1"/>
  <c r="AS520" i="9"/>
  <c r="AT520" i="9"/>
  <c r="AC521" i="9"/>
  <c r="AC520" i="9"/>
  <c r="O525" i="11"/>
  <c r="O524" i="11"/>
  <c r="AS524" i="11"/>
  <c r="AR524" i="11" s="1"/>
  <c r="AQ524" i="11" s="1"/>
  <c r="AP524" i="11" s="1"/>
  <c r="AO524" i="11" s="1"/>
  <c r="AN524" i="11" s="1"/>
  <c r="AM524" i="11" s="1"/>
  <c r="AL524" i="11" s="1"/>
  <c r="AT524" i="11"/>
  <c r="S524" i="11"/>
  <c r="V524" i="11"/>
  <c r="K524" i="11"/>
  <c r="AC524" i="11"/>
  <c r="AR525" i="11"/>
  <c r="AQ525" i="11" s="1"/>
  <c r="AP525" i="11" s="1"/>
  <c r="AO525" i="11" s="1"/>
  <c r="AN525" i="11" s="1"/>
  <c r="AM525" i="11" s="1"/>
  <c r="AL525" i="11" s="1"/>
  <c r="AS525" i="11"/>
  <c r="AT525" i="11"/>
  <c r="S525" i="11"/>
  <c r="V525" i="11"/>
  <c r="K525" i="11"/>
  <c r="AC525" i="11"/>
  <c r="V529" i="1"/>
  <c r="K529" i="1"/>
  <c r="K530" i="1"/>
  <c r="V530" i="1"/>
  <c r="S518" i="1"/>
  <c r="U518" i="1" s="1"/>
  <c r="M6" i="3"/>
  <c r="AC523" i="11"/>
  <c r="AC516" i="11"/>
  <c r="U508" i="11"/>
  <c r="S140" i="9"/>
  <c r="U140" i="9" s="1"/>
  <c r="AC140" i="9"/>
  <c r="V140" i="9"/>
  <c r="V378" i="1"/>
  <c r="S378" i="1"/>
  <c r="U378" i="1" s="1"/>
  <c r="S97" i="1"/>
  <c r="U97" i="1" s="1"/>
  <c r="V97" i="1"/>
  <c r="V38" i="1"/>
  <c r="S38" i="1"/>
  <c r="U38" i="1" s="1"/>
  <c r="S255" i="1"/>
  <c r="U255" i="1" s="1"/>
  <c r="V255" i="1"/>
  <c r="S209" i="1"/>
  <c r="U209" i="1" s="1"/>
  <c r="V209" i="1"/>
  <c r="S348" i="1"/>
  <c r="U348" i="1" s="1"/>
  <c r="V348" i="1"/>
  <c r="S222" i="1"/>
  <c r="U222" i="1" s="1"/>
  <c r="V222" i="1"/>
  <c r="S191" i="1"/>
  <c r="U191" i="1" s="1"/>
  <c r="V191" i="1"/>
  <c r="S330" i="1"/>
  <c r="U330" i="1" s="1"/>
  <c r="V330" i="1"/>
  <c r="S431" i="1"/>
  <c r="U431" i="1" s="1"/>
  <c r="V431" i="1"/>
  <c r="S206" i="1"/>
  <c r="U206" i="1" s="1"/>
  <c r="V206" i="1"/>
  <c r="S154" i="1"/>
  <c r="U154" i="1" s="1"/>
  <c r="V154" i="1"/>
  <c r="S179" i="1"/>
  <c r="U179" i="1" s="1"/>
  <c r="V179" i="1"/>
  <c r="S99" i="1"/>
  <c r="U99" i="1" s="1"/>
  <c r="V99" i="1"/>
  <c r="S220" i="1"/>
  <c r="U220" i="1" s="1"/>
  <c r="V220" i="1"/>
  <c r="V393" i="1"/>
  <c r="S393" i="1"/>
  <c r="U393" i="1" s="1"/>
  <c r="S332" i="1"/>
  <c r="U332" i="1" s="1"/>
  <c r="V332" i="1"/>
  <c r="S317" i="1"/>
  <c r="U317" i="1" s="1"/>
  <c r="V317" i="1"/>
  <c r="S363" i="1"/>
  <c r="U363" i="1" s="1"/>
  <c r="V363" i="1"/>
  <c r="S372" i="1"/>
  <c r="U372" i="1" s="1"/>
  <c r="V372" i="1"/>
  <c r="S400" i="9"/>
  <c r="V400" i="9"/>
  <c r="V349" i="9"/>
  <c r="AC349" i="9"/>
  <c r="S349" i="9"/>
  <c r="AC301" i="9"/>
  <c r="S301" i="9"/>
  <c r="U301" i="9" s="1"/>
  <c r="V301" i="9"/>
  <c r="U134" i="9"/>
  <c r="AE134" i="9"/>
  <c r="AB224" i="11"/>
  <c r="U224" i="11"/>
  <c r="AF224" i="11"/>
  <c r="U427" i="11"/>
  <c r="AF427" i="11"/>
  <c r="AD427" i="11"/>
  <c r="AB427" i="11"/>
  <c r="U349" i="11"/>
  <c r="AF349" i="11"/>
  <c r="AB349" i="11"/>
  <c r="U265" i="11"/>
  <c r="AF265" i="11"/>
  <c r="U366" i="9"/>
  <c r="AE366" i="9"/>
  <c r="AF382" i="11"/>
  <c r="U382" i="11"/>
  <c r="U303" i="11"/>
  <c r="AB303" i="11"/>
  <c r="AF303" i="11"/>
  <c r="AD303" i="11"/>
  <c r="U260" i="9"/>
  <c r="AE260" i="9"/>
  <c r="S123" i="1"/>
  <c r="U123" i="1" s="1"/>
  <c r="V123" i="1"/>
  <c r="V382" i="1"/>
  <c r="S382" i="1"/>
  <c r="U382" i="1" s="1"/>
  <c r="V297" i="1"/>
  <c r="S297" i="1"/>
  <c r="U297" i="1" s="1"/>
  <c r="S117" i="1"/>
  <c r="U117" i="1" s="1"/>
  <c r="V117" i="1"/>
  <c r="S311" i="1"/>
  <c r="U311" i="1" s="1"/>
  <c r="V311" i="1"/>
  <c r="S88" i="1"/>
  <c r="U88" i="1" s="1"/>
  <c r="V88" i="1"/>
  <c r="S59" i="1"/>
  <c r="U59" i="1" s="1"/>
  <c r="V59" i="1"/>
  <c r="S124" i="1"/>
  <c r="U124" i="1" s="1"/>
  <c r="V124" i="1"/>
  <c r="S414" i="9"/>
  <c r="U414" i="9" s="1"/>
  <c r="V414" i="9"/>
  <c r="AC414" i="9"/>
  <c r="U200" i="9"/>
  <c r="AE200" i="9"/>
  <c r="AE133" i="9"/>
  <c r="S507" i="11"/>
  <c r="S433" i="1"/>
  <c r="U433" i="1" s="1"/>
  <c r="V433" i="1"/>
  <c r="S430" i="9"/>
  <c r="V430" i="9"/>
  <c r="AC430" i="9"/>
  <c r="S200" i="1"/>
  <c r="U200" i="1" s="1"/>
  <c r="V200" i="1"/>
  <c r="S427" i="1"/>
  <c r="U427" i="1" s="1"/>
  <c r="V427" i="1"/>
  <c r="S302" i="1"/>
  <c r="U302" i="1" s="1"/>
  <c r="V302" i="1"/>
  <c r="V265" i="1"/>
  <c r="S265" i="1"/>
  <c r="U265" i="1" s="1"/>
  <c r="S411" i="1"/>
  <c r="U411" i="1" s="1"/>
  <c r="V411" i="1"/>
  <c r="S86" i="1"/>
  <c r="U86" i="1" s="1"/>
  <c r="V86" i="1"/>
  <c r="S225" i="1"/>
  <c r="U225" i="1" s="1"/>
  <c r="V225" i="1"/>
  <c r="S247" i="1"/>
  <c r="U247" i="1" s="1"/>
  <c r="V247" i="1"/>
  <c r="S62" i="1"/>
  <c r="U62" i="1" s="1"/>
  <c r="V62" i="1"/>
  <c r="S140" i="1"/>
  <c r="U140" i="1" s="1"/>
  <c r="V140" i="1"/>
  <c r="S161" i="1"/>
  <c r="U161" i="1" s="1"/>
  <c r="V161" i="1"/>
  <c r="S238" i="1"/>
  <c r="U238" i="1" s="1"/>
  <c r="V238" i="1"/>
  <c r="S168" i="1"/>
  <c r="U168" i="1" s="1"/>
  <c r="V168" i="1"/>
  <c r="AC295" i="9"/>
  <c r="V295" i="9"/>
  <c r="S295" i="9"/>
  <c r="S274" i="9"/>
  <c r="U274" i="9" s="1"/>
  <c r="AC274" i="9"/>
  <c r="S368" i="9"/>
  <c r="AC368" i="9"/>
  <c r="V368" i="9"/>
  <c r="V297" i="9"/>
  <c r="S297" i="9"/>
  <c r="AC297" i="9"/>
  <c r="U306" i="9"/>
  <c r="AE306" i="9"/>
  <c r="AF66" i="11"/>
  <c r="U66" i="11"/>
  <c r="AF315" i="11"/>
  <c r="AB315" i="11"/>
  <c r="U315" i="11"/>
  <c r="AD315" i="11"/>
  <c r="U166" i="11"/>
  <c r="AB166" i="11"/>
  <c r="AF166" i="11"/>
  <c r="AF415" i="11"/>
  <c r="AB415" i="11"/>
  <c r="AD415" i="11"/>
  <c r="U415" i="11"/>
  <c r="U85" i="9"/>
  <c r="AE85" i="9"/>
  <c r="U183" i="9"/>
  <c r="AE183" i="9"/>
  <c r="U270" i="8"/>
  <c r="AE270" i="8"/>
  <c r="S282" i="1"/>
  <c r="U282" i="1" s="1"/>
  <c r="V282" i="1"/>
  <c r="S109" i="1"/>
  <c r="U109" i="1" s="1"/>
  <c r="V109" i="1"/>
  <c r="S412" i="1"/>
  <c r="U412" i="1" s="1"/>
  <c r="V412" i="1"/>
  <c r="V21" i="1"/>
  <c r="S21" i="1"/>
  <c r="U21" i="1" s="1"/>
  <c r="V440" i="9"/>
  <c r="AC440" i="9"/>
  <c r="U143" i="11"/>
  <c r="AF143" i="11"/>
  <c r="AB143" i="11"/>
  <c r="AD143" i="11"/>
  <c r="AF197" i="11"/>
  <c r="V499" i="6"/>
  <c r="S440" i="9"/>
  <c r="U440" i="9" s="1"/>
  <c r="AE118" i="9"/>
  <c r="AC507" i="11"/>
  <c r="S435" i="1"/>
  <c r="U435" i="1" s="1"/>
  <c r="V435" i="1"/>
  <c r="V197" i="1"/>
  <c r="S197" i="1"/>
  <c r="U197" i="1" s="1"/>
  <c r="S65" i="1"/>
  <c r="U65" i="1" s="1"/>
  <c r="V65" i="1"/>
  <c r="V314" i="1"/>
  <c r="S314" i="1"/>
  <c r="U314" i="1" s="1"/>
  <c r="V315" i="1"/>
  <c r="S315" i="1"/>
  <c r="U315" i="1" s="1"/>
  <c r="S73" i="1"/>
  <c r="U73" i="1" s="1"/>
  <c r="V73" i="1"/>
  <c r="S178" i="1"/>
  <c r="U178" i="1" s="1"/>
  <c r="V178" i="1"/>
  <c r="S291" i="1"/>
  <c r="U291" i="1" s="1"/>
  <c r="V291" i="1"/>
  <c r="S205" i="1"/>
  <c r="U205" i="1" s="1"/>
  <c r="V205" i="1"/>
  <c r="V67" i="1"/>
  <c r="S67" i="1"/>
  <c r="U67" i="1" s="1"/>
  <c r="S328" i="1"/>
  <c r="U328" i="1" s="1"/>
  <c r="V328" i="1"/>
  <c r="S395" i="1"/>
  <c r="U395" i="1" s="1"/>
  <c r="V395" i="1"/>
  <c r="S183" i="1"/>
  <c r="U183" i="1" s="1"/>
  <c r="V183" i="1"/>
  <c r="S345" i="1"/>
  <c r="U345" i="1" s="1"/>
  <c r="V345" i="1"/>
  <c r="S236" i="1"/>
  <c r="U236" i="1" s="1"/>
  <c r="V236" i="1"/>
  <c r="S399" i="1"/>
  <c r="U399" i="1" s="1"/>
  <c r="V399" i="1"/>
  <c r="S436" i="1"/>
  <c r="U436" i="1" s="1"/>
  <c r="V436" i="1"/>
  <c r="S210" i="1"/>
  <c r="U210" i="1" s="1"/>
  <c r="V210" i="1"/>
  <c r="S257" i="1"/>
  <c r="U257" i="1" s="1"/>
  <c r="V257" i="1"/>
  <c r="S259" i="1"/>
  <c r="U259" i="1" s="1"/>
  <c r="V259" i="1"/>
  <c r="S237" i="1"/>
  <c r="U237" i="1" s="1"/>
  <c r="V237" i="1"/>
  <c r="V444" i="1"/>
  <c r="S444" i="1"/>
  <c r="U444" i="1" s="1"/>
  <c r="S383" i="1"/>
  <c r="U383" i="1" s="1"/>
  <c r="V383" i="1"/>
  <c r="S280" i="1"/>
  <c r="U280" i="1" s="1"/>
  <c r="V280" i="1"/>
  <c r="S221" i="1"/>
  <c r="U221" i="1" s="1"/>
  <c r="V221" i="1"/>
  <c r="S334" i="9"/>
  <c r="V334" i="9"/>
  <c r="AC334" i="9"/>
  <c r="S323" i="9"/>
  <c r="V323" i="9"/>
  <c r="AC323" i="9"/>
  <c r="S450" i="9"/>
  <c r="V450" i="9"/>
  <c r="AC450" i="9"/>
  <c r="V328" i="9"/>
  <c r="AC328" i="9"/>
  <c r="U288" i="9"/>
  <c r="AE288" i="9"/>
  <c r="U339" i="11"/>
  <c r="AF339" i="11"/>
  <c r="U270" i="11"/>
  <c r="AF270" i="11"/>
  <c r="AD270" i="11"/>
  <c r="U314" i="11"/>
  <c r="AF314" i="11"/>
  <c r="AB314" i="11"/>
  <c r="AD269" i="11"/>
  <c r="AB497" i="11"/>
  <c r="U497" i="11"/>
  <c r="AF497" i="11"/>
  <c r="AF291" i="11"/>
  <c r="AB291" i="11"/>
  <c r="AD291" i="11"/>
  <c r="U291" i="11"/>
  <c r="U99" i="11"/>
  <c r="AD99" i="11"/>
  <c r="AF99" i="11"/>
  <c r="AB99" i="11"/>
  <c r="U70" i="9"/>
  <c r="AE70" i="9"/>
  <c r="U130" i="8"/>
  <c r="AE130" i="8"/>
  <c r="S367" i="1"/>
  <c r="U367" i="1" s="1"/>
  <c r="V367" i="1"/>
  <c r="S260" i="1"/>
  <c r="U260" i="1" s="1"/>
  <c r="V260" i="1"/>
  <c r="S100" i="1"/>
  <c r="U100" i="1" s="1"/>
  <c r="V100" i="1"/>
  <c r="S232" i="1"/>
  <c r="U232" i="1" s="1"/>
  <c r="V232" i="1"/>
  <c r="S342" i="9"/>
  <c r="U342" i="9" s="1"/>
  <c r="AC342" i="9"/>
  <c r="V342" i="9"/>
  <c r="U248" i="9"/>
  <c r="AE248" i="9"/>
  <c r="S78" i="1"/>
  <c r="U78" i="1" s="1"/>
  <c r="S440" i="1"/>
  <c r="U440" i="1" s="1"/>
  <c r="V440" i="1"/>
  <c r="U327" i="8"/>
  <c r="AE327" i="8"/>
  <c r="U427" i="9"/>
  <c r="AE427" i="9"/>
  <c r="S268" i="1"/>
  <c r="U268" i="1" s="1"/>
  <c r="V268" i="1"/>
  <c r="S343" i="1"/>
  <c r="U343" i="1" s="1"/>
  <c r="V343" i="1"/>
  <c r="S305" i="1"/>
  <c r="U305" i="1" s="1"/>
  <c r="V305" i="1"/>
  <c r="S424" i="1"/>
  <c r="U424" i="1" s="1"/>
  <c r="V424" i="1"/>
  <c r="S195" i="1"/>
  <c r="U195" i="1" s="1"/>
  <c r="V195" i="1"/>
  <c r="S173" i="1"/>
  <c r="U173" i="1" s="1"/>
  <c r="V173" i="1"/>
  <c r="S306" i="1"/>
  <c r="U306" i="1" s="1"/>
  <c r="V306" i="1"/>
  <c r="V283" i="1"/>
  <c r="S283" i="1"/>
  <c r="U283" i="1" s="1"/>
  <c r="S35" i="1"/>
  <c r="U35" i="1" s="1"/>
  <c r="V35" i="1"/>
  <c r="S189" i="1"/>
  <c r="U189" i="1" s="1"/>
  <c r="V189" i="1"/>
  <c r="S295" i="1"/>
  <c r="U295" i="1" s="1"/>
  <c r="V295" i="1"/>
  <c r="S95" i="1"/>
  <c r="U95" i="1" s="1"/>
  <c r="V95" i="1"/>
  <c r="S346" i="1"/>
  <c r="U346" i="1" s="1"/>
  <c r="V346" i="1"/>
  <c r="S79" i="1"/>
  <c r="U79" i="1" s="1"/>
  <c r="V79" i="1"/>
  <c r="S172" i="1"/>
  <c r="U172" i="1" s="1"/>
  <c r="V172" i="1"/>
  <c r="S223" i="1"/>
  <c r="U223" i="1" s="1"/>
  <c r="V223" i="1"/>
  <c r="S83" i="1"/>
  <c r="U83" i="1" s="1"/>
  <c r="V83" i="1"/>
  <c r="S253" i="1"/>
  <c r="U253" i="1" s="1"/>
  <c r="V253" i="1"/>
  <c r="U218" i="9"/>
  <c r="AE218" i="9"/>
  <c r="S318" i="9"/>
  <c r="AC318" i="9"/>
  <c r="V318" i="9"/>
  <c r="S364" i="9"/>
  <c r="V364" i="9"/>
  <c r="V438" i="9"/>
  <c r="AC438" i="9"/>
  <c r="AB147" i="11"/>
  <c r="U147" i="11"/>
  <c r="AD147" i="11"/>
  <c r="AF147" i="11"/>
  <c r="U78" i="11"/>
  <c r="AF78" i="11"/>
  <c r="U460" i="11"/>
  <c r="AF460" i="11"/>
  <c r="U472" i="11"/>
  <c r="AF472" i="11"/>
  <c r="AD472" i="11"/>
  <c r="AD297" i="11"/>
  <c r="AB297" i="11"/>
  <c r="AF297" i="11"/>
  <c r="U297" i="11"/>
  <c r="AD224" i="11"/>
  <c r="AF283" i="11"/>
  <c r="U283" i="11"/>
  <c r="AD460" i="11"/>
  <c r="U139" i="9"/>
  <c r="AE139" i="9"/>
  <c r="U75" i="8"/>
  <c r="AE75" i="8"/>
  <c r="U102" i="9"/>
  <c r="AE102" i="9"/>
  <c r="AC441" i="9"/>
  <c r="V441" i="9"/>
  <c r="V397" i="1"/>
  <c r="S397" i="1"/>
  <c r="U397" i="1" s="1"/>
  <c r="S199" i="1"/>
  <c r="U199" i="1" s="1"/>
  <c r="V199" i="1"/>
  <c r="V396" i="1"/>
  <c r="S396" i="1"/>
  <c r="U396" i="1" s="1"/>
  <c r="S366" i="1"/>
  <c r="U366" i="1" s="1"/>
  <c r="V366" i="1"/>
  <c r="S230" i="1"/>
  <c r="U230" i="1" s="1"/>
  <c r="V230" i="1"/>
  <c r="S428" i="1"/>
  <c r="U428" i="1" s="1"/>
  <c r="V428" i="1"/>
  <c r="S63" i="1"/>
  <c r="U63" i="1" s="1"/>
  <c r="V63" i="1"/>
  <c r="V249" i="1"/>
  <c r="S249" i="1"/>
  <c r="U249" i="1" s="1"/>
  <c r="AF331" i="11"/>
  <c r="U331" i="11"/>
  <c r="AD331" i="11"/>
  <c r="AB331" i="11"/>
  <c r="V369" i="9"/>
  <c r="AC369" i="9"/>
  <c r="U126" i="9"/>
  <c r="AE126" i="9"/>
  <c r="U432" i="11"/>
  <c r="AF432" i="11"/>
  <c r="AB432" i="11"/>
  <c r="U315" i="9"/>
  <c r="AE315" i="9"/>
  <c r="AC508" i="11"/>
  <c r="V321" i="1"/>
  <c r="S321" i="1"/>
  <c r="U321" i="1" s="1"/>
  <c r="U70" i="8"/>
  <c r="AE70" i="8"/>
  <c r="V427" i="9"/>
  <c r="AC427" i="9"/>
  <c r="S357" i="1"/>
  <c r="U357" i="1" s="1"/>
  <c r="V357" i="1"/>
  <c r="S279" i="1"/>
  <c r="U279" i="1" s="1"/>
  <c r="V279" i="1"/>
  <c r="V181" i="1"/>
  <c r="S181" i="1"/>
  <c r="U181" i="1" s="1"/>
  <c r="S269" i="1"/>
  <c r="U269" i="1" s="1"/>
  <c r="V269" i="1"/>
  <c r="V71" i="1"/>
  <c r="S71" i="1"/>
  <c r="U71" i="1" s="1"/>
  <c r="S101" i="1"/>
  <c r="U101" i="1" s="1"/>
  <c r="V101" i="1"/>
  <c r="S187" i="1"/>
  <c r="U187" i="1" s="1"/>
  <c r="V187" i="1"/>
  <c r="S89" i="1"/>
  <c r="U89" i="1" s="1"/>
  <c r="V89" i="1"/>
  <c r="S227" i="1"/>
  <c r="U227" i="1" s="1"/>
  <c r="V227" i="1"/>
  <c r="S285" i="1"/>
  <c r="U285" i="1" s="1"/>
  <c r="V285" i="1"/>
  <c r="V387" i="1"/>
  <c r="S387" i="1"/>
  <c r="U387" i="1" s="1"/>
  <c r="S231" i="1"/>
  <c r="U231" i="1" s="1"/>
  <c r="V231" i="1"/>
  <c r="S234" i="1"/>
  <c r="U234" i="1" s="1"/>
  <c r="V234" i="1"/>
  <c r="V246" i="1"/>
  <c r="S246" i="1"/>
  <c r="U246" i="1" s="1"/>
  <c r="S107" i="1"/>
  <c r="U107" i="1" s="1"/>
  <c r="V107" i="1"/>
  <c r="S138" i="1"/>
  <c r="U138" i="1" s="1"/>
  <c r="V138" i="1"/>
  <c r="S217" i="1"/>
  <c r="U217" i="1" s="1"/>
  <c r="V217" i="1"/>
  <c r="S350" i="1"/>
  <c r="U350" i="1" s="1"/>
  <c r="V350" i="1"/>
  <c r="S143" i="1"/>
  <c r="U143" i="1" s="1"/>
  <c r="V143" i="1"/>
  <c r="V142" i="1"/>
  <c r="S142" i="1"/>
  <c r="U142" i="1" s="1"/>
  <c r="S330" i="9"/>
  <c r="V330" i="9"/>
  <c r="AC330" i="9"/>
  <c r="S398" i="9"/>
  <c r="U398" i="9" s="1"/>
  <c r="V398" i="9"/>
  <c r="AC380" i="9"/>
  <c r="V380" i="9"/>
  <c r="S380" i="9"/>
  <c r="U380" i="9" s="1"/>
  <c r="AF444" i="11"/>
  <c r="U444" i="11"/>
  <c r="U361" i="11"/>
  <c r="AF361" i="11"/>
  <c r="AB361" i="11"/>
  <c r="AD361" i="11"/>
  <c r="U365" i="11"/>
  <c r="AF365" i="11"/>
  <c r="AD86" i="11"/>
  <c r="AB86" i="11"/>
  <c r="U86" i="11"/>
  <c r="AF86" i="11"/>
  <c r="U90" i="9"/>
  <c r="AE90" i="9"/>
  <c r="AD59" i="11"/>
  <c r="AF59" i="11"/>
  <c r="U59" i="11"/>
  <c r="AB59" i="11"/>
  <c r="U335" i="8"/>
  <c r="AE335" i="8"/>
  <c r="V510" i="1"/>
  <c r="V512" i="6"/>
  <c r="AE497" i="9"/>
  <c r="V243" i="1"/>
  <c r="U337" i="9"/>
  <c r="AE337" i="9"/>
  <c r="S481" i="1"/>
  <c r="U481" i="1" s="1"/>
  <c r="V481" i="1"/>
  <c r="V119" i="1"/>
  <c r="S119" i="1"/>
  <c r="U119" i="1" s="1"/>
  <c r="S133" i="1"/>
  <c r="U133" i="1" s="1"/>
  <c r="V133" i="1"/>
  <c r="S404" i="1"/>
  <c r="U404" i="1" s="1"/>
  <c r="V404" i="1"/>
  <c r="S228" i="1"/>
  <c r="U228" i="1" s="1"/>
  <c r="V228" i="1"/>
  <c r="S218" i="1"/>
  <c r="U218" i="1" s="1"/>
  <c r="V218" i="1"/>
  <c r="V90" i="1"/>
  <c r="S90" i="1"/>
  <c r="U90" i="1" s="1"/>
  <c r="S91" i="1"/>
  <c r="U91" i="1" s="1"/>
  <c r="V91" i="1"/>
  <c r="V313" i="1"/>
  <c r="S313" i="1"/>
  <c r="U313" i="1" s="1"/>
  <c r="S229" i="1"/>
  <c r="U229" i="1" s="1"/>
  <c r="V229" i="1"/>
  <c r="S96" i="1"/>
  <c r="U96" i="1" s="1"/>
  <c r="V96" i="1"/>
  <c r="S294" i="1"/>
  <c r="U294" i="1" s="1"/>
  <c r="V294" i="1"/>
  <c r="V201" i="1"/>
  <c r="S201" i="1"/>
  <c r="U201" i="1" s="1"/>
  <c r="S275" i="1"/>
  <c r="U275" i="1" s="1"/>
  <c r="V275" i="1"/>
  <c r="S175" i="1"/>
  <c r="U175" i="1" s="1"/>
  <c r="V175" i="1"/>
  <c r="S369" i="1"/>
  <c r="U369" i="1" s="1"/>
  <c r="V369" i="1"/>
  <c r="S292" i="1"/>
  <c r="U292" i="1" s="1"/>
  <c r="V292" i="1"/>
  <c r="S158" i="1"/>
  <c r="U158" i="1" s="1"/>
  <c r="V158" i="1"/>
  <c r="S241" i="1"/>
  <c r="U241" i="1" s="1"/>
  <c r="V241" i="1"/>
  <c r="S453" i="1"/>
  <c r="U453" i="1" s="1"/>
  <c r="V453" i="1"/>
  <c r="S245" i="1"/>
  <c r="U245" i="1" s="1"/>
  <c r="V245" i="1"/>
  <c r="S345" i="9"/>
  <c r="AC345" i="9"/>
  <c r="V345" i="9"/>
  <c r="AC316" i="9"/>
  <c r="V316" i="9"/>
  <c r="S316" i="9"/>
  <c r="S320" i="9"/>
  <c r="AC320" i="9"/>
  <c r="V320" i="9"/>
  <c r="V184" i="9"/>
  <c r="AC184" i="9"/>
  <c r="U113" i="9"/>
  <c r="AE113" i="9"/>
  <c r="U448" i="11"/>
  <c r="AF448" i="11"/>
  <c r="AB448" i="11"/>
  <c r="U360" i="9"/>
  <c r="AE360" i="9"/>
  <c r="U141" i="9"/>
  <c r="AE141" i="9"/>
  <c r="AF421" i="11"/>
  <c r="U421" i="11"/>
  <c r="AB421" i="11"/>
  <c r="AD421" i="11"/>
  <c r="AD314" i="11"/>
  <c r="U111" i="9"/>
  <c r="AE111" i="9"/>
  <c r="AB270" i="11"/>
  <c r="S441" i="9"/>
  <c r="U441" i="9" s="1"/>
  <c r="AC489" i="11"/>
  <c r="AC467" i="9"/>
  <c r="V467" i="9"/>
  <c r="S451" i="1"/>
  <c r="U451" i="1" s="1"/>
  <c r="V451" i="1"/>
  <c r="V288" i="1"/>
  <c r="S288" i="1"/>
  <c r="U288" i="1" s="1"/>
  <c r="S204" i="1"/>
  <c r="U204" i="1" s="1"/>
  <c r="V204" i="1"/>
  <c r="S439" i="1"/>
  <c r="U439" i="1" s="1"/>
  <c r="V439" i="1"/>
  <c r="S300" i="1"/>
  <c r="U300" i="1" s="1"/>
  <c r="V300" i="1"/>
  <c r="S82" i="1"/>
  <c r="U82" i="1" s="1"/>
  <c r="V82" i="1"/>
  <c r="V26" i="1"/>
  <c r="S26" i="1"/>
  <c r="U26" i="1" s="1"/>
  <c r="V219" i="1"/>
  <c r="S219" i="1"/>
  <c r="U219" i="1" s="1"/>
  <c r="V254" i="1"/>
  <c r="S254" i="1"/>
  <c r="U254" i="1" s="1"/>
  <c r="S394" i="1"/>
  <c r="U394" i="1" s="1"/>
  <c r="V394" i="1"/>
  <c r="S214" i="1"/>
  <c r="U214" i="1" s="1"/>
  <c r="V214" i="1"/>
  <c r="V148" i="1"/>
  <c r="S148" i="1"/>
  <c r="U148" i="1" s="1"/>
  <c r="U416" i="9"/>
  <c r="AE416" i="9"/>
  <c r="S353" i="9"/>
  <c r="V353" i="9"/>
  <c r="AC353" i="9"/>
  <c r="S340" i="9"/>
  <c r="V340" i="9"/>
  <c r="AC340" i="9"/>
  <c r="V337" i="9"/>
  <c r="AC337" i="9"/>
  <c r="S287" i="9"/>
  <c r="V287" i="9"/>
  <c r="AC287" i="9"/>
  <c r="AF345" i="11"/>
  <c r="U345" i="11"/>
  <c r="AD345" i="11"/>
  <c r="AF68" i="11"/>
  <c r="U68" i="11"/>
  <c r="AB345" i="11"/>
  <c r="AD302" i="11"/>
  <c r="AB302" i="11"/>
  <c r="U139" i="11"/>
  <c r="AF139" i="11"/>
  <c r="AB139" i="11"/>
  <c r="AD139" i="11"/>
  <c r="AE304" i="9"/>
  <c r="U477" i="11"/>
  <c r="AF477" i="11"/>
  <c r="AD130" i="11"/>
  <c r="U130" i="11"/>
  <c r="AB130" i="11"/>
  <c r="AF130" i="11"/>
  <c r="AD166" i="11"/>
  <c r="AE364" i="8"/>
  <c r="U361" i="8"/>
  <c r="AE361" i="8"/>
  <c r="U452" i="8"/>
  <c r="AE452" i="8"/>
  <c r="AA416" i="11"/>
  <c r="AB416" i="11"/>
  <c r="AI76" i="11"/>
  <c r="AH76" i="11" s="1"/>
  <c r="AJ76" i="11"/>
  <c r="AK76" i="11"/>
  <c r="AI149" i="11"/>
  <c r="AH149" i="11" s="1"/>
  <c r="AA149" i="11" s="1"/>
  <c r="AE149" i="11" s="1"/>
  <c r="AJ149" i="11"/>
  <c r="AK149" i="11"/>
  <c r="V509" i="11"/>
  <c r="V505" i="11"/>
  <c r="AC513" i="11"/>
  <c r="AF434" i="11"/>
  <c r="U434" i="11"/>
  <c r="AB434" i="11"/>
  <c r="AD434" i="11"/>
  <c r="I172" i="11"/>
  <c r="AE172" i="11"/>
  <c r="U311" i="11"/>
  <c r="AF311" i="11"/>
  <c r="AB311" i="11"/>
  <c r="AD311" i="11"/>
  <c r="K455" i="11"/>
  <c r="AE455" i="11"/>
  <c r="AB220" i="11"/>
  <c r="AD220" i="11"/>
  <c r="I47" i="11"/>
  <c r="V47" i="11"/>
  <c r="AC47" i="11"/>
  <c r="I81" i="11"/>
  <c r="AC81" i="11"/>
  <c r="V81" i="11"/>
  <c r="AE81" i="11"/>
  <c r="AC114" i="11"/>
  <c r="I114" i="11"/>
  <c r="V114" i="11"/>
  <c r="AE114" i="11"/>
  <c r="S326" i="11"/>
  <c r="AF489" i="11"/>
  <c r="U489" i="11"/>
  <c r="AB489" i="11"/>
  <c r="AD489" i="11"/>
  <c r="S90" i="11"/>
  <c r="AC90" i="11"/>
  <c r="V90" i="11"/>
  <c r="K500" i="11"/>
  <c r="AC500" i="11"/>
  <c r="V500" i="11"/>
  <c r="AE500" i="11"/>
  <c r="I82" i="11"/>
  <c r="S82" i="11"/>
  <c r="V82" i="11"/>
  <c r="AC82" i="11"/>
  <c r="AE82" i="11"/>
  <c r="S205" i="11"/>
  <c r="S91" i="11"/>
  <c r="AA173" i="11"/>
  <c r="I24" i="11"/>
  <c r="AE24" i="11"/>
  <c r="I112" i="11"/>
  <c r="AE112" i="11"/>
  <c r="S76" i="11"/>
  <c r="S495" i="11"/>
  <c r="AT45" i="11"/>
  <c r="AS45" i="11" s="1"/>
  <c r="AR45" i="11" s="1"/>
  <c r="AQ45" i="11" s="1"/>
  <c r="AP45" i="11" s="1"/>
  <c r="AO45" i="11" s="1"/>
  <c r="AN45" i="11" s="1"/>
  <c r="AM45" i="11" s="1"/>
  <c r="AL45" i="11" s="1"/>
  <c r="S410" i="11"/>
  <c r="H21" i="11"/>
  <c r="V21" i="11"/>
  <c r="AC21" i="11"/>
  <c r="AE21" i="11"/>
  <c r="I84" i="11"/>
  <c r="AE84" i="11"/>
  <c r="S122" i="11"/>
  <c r="V489" i="11"/>
  <c r="I104" i="11"/>
  <c r="AT257" i="11"/>
  <c r="AS257" i="11" s="1"/>
  <c r="AR257" i="11" s="1"/>
  <c r="AQ257" i="11" s="1"/>
  <c r="AP257" i="11" s="1"/>
  <c r="AO257" i="11" s="1"/>
  <c r="AN257" i="11" s="1"/>
  <c r="AM257" i="11" s="1"/>
  <c r="AL257" i="11" s="1"/>
  <c r="AH260" i="11"/>
  <c r="AA260" i="11" s="1"/>
  <c r="AE260" i="11" s="1"/>
  <c r="AA362" i="11"/>
  <c r="AH193" i="11"/>
  <c r="AH165" i="11"/>
  <c r="AA36" i="11"/>
  <c r="AH88" i="11"/>
  <c r="AH85" i="11"/>
  <c r="AH225" i="11"/>
  <c r="AB225" i="11" s="1"/>
  <c r="AD273" i="11"/>
  <c r="AE273" i="11"/>
  <c r="AE305" i="11"/>
  <c r="AE322" i="11"/>
  <c r="AD322" i="11"/>
  <c r="AE501" i="11"/>
  <c r="AD501" i="11"/>
  <c r="AD374" i="11"/>
  <c r="AE374" i="11"/>
  <c r="AD312" i="11"/>
  <c r="AE312" i="11"/>
  <c r="AH343" i="11"/>
  <c r="AE79" i="11"/>
  <c r="AD79" i="11"/>
  <c r="AE344" i="11"/>
  <c r="AD344" i="11"/>
  <c r="AE206" i="11"/>
  <c r="AD206" i="11"/>
  <c r="AE217" i="11"/>
  <c r="AD217" i="11"/>
  <c r="K292" i="11"/>
  <c r="AE292" i="11"/>
  <c r="K260" i="11"/>
  <c r="AB417" i="11"/>
  <c r="AD417" i="11"/>
  <c r="I268" i="11"/>
  <c r="V268" i="11"/>
  <c r="AE268" i="11"/>
  <c r="S358" i="11"/>
  <c r="U81" i="11"/>
  <c r="AF81" i="11"/>
  <c r="AB81" i="11"/>
  <c r="AD81" i="11"/>
  <c r="K326" i="11"/>
  <c r="AC326" i="11"/>
  <c r="V326" i="11"/>
  <c r="AE326" i="11"/>
  <c r="V498" i="11"/>
  <c r="AC498" i="11"/>
  <c r="K498" i="11"/>
  <c r="AE498" i="11"/>
  <c r="I304" i="11"/>
  <c r="V304" i="11"/>
  <c r="AC304" i="11"/>
  <c r="AE304" i="11"/>
  <c r="AF500" i="11"/>
  <c r="U500" i="11"/>
  <c r="AB500" i="11"/>
  <c r="AD500" i="11"/>
  <c r="AF33" i="11"/>
  <c r="U33" i="11"/>
  <c r="AB33" i="11"/>
  <c r="AD33" i="11"/>
  <c r="K284" i="11"/>
  <c r="AE284" i="11"/>
  <c r="U87" i="11"/>
  <c r="AF87" i="11"/>
  <c r="AB87" i="11"/>
  <c r="AD87" i="11"/>
  <c r="AA76" i="11"/>
  <c r="K430" i="11"/>
  <c r="V430" i="11"/>
  <c r="AC430" i="11"/>
  <c r="K502" i="11"/>
  <c r="AE502" i="11"/>
  <c r="I121" i="11"/>
  <c r="AE121" i="11"/>
  <c r="V410" i="11"/>
  <c r="AC410" i="11"/>
  <c r="I410" i="11"/>
  <c r="AE410" i="11"/>
  <c r="U21" i="11"/>
  <c r="AF21" i="11"/>
  <c r="AB21" i="11"/>
  <c r="AD21" i="11"/>
  <c r="AT109" i="11"/>
  <c r="AS109" i="11"/>
  <c r="AR109" i="11" s="1"/>
  <c r="AQ109" i="11" s="1"/>
  <c r="AP109" i="11" s="1"/>
  <c r="AO109" i="11" s="1"/>
  <c r="AN109" i="11" s="1"/>
  <c r="AM109" i="11" s="1"/>
  <c r="AL109" i="11" s="1"/>
  <c r="AB68" i="11"/>
  <c r="AA68" i="11"/>
  <c r="U266" i="11"/>
  <c r="AF266" i="11"/>
  <c r="AD266" i="11"/>
  <c r="AB266" i="11"/>
  <c r="AC257" i="11"/>
  <c r="V257" i="11"/>
  <c r="K257" i="11"/>
  <c r="AT386" i="11"/>
  <c r="AS386" i="11"/>
  <c r="AR386" i="11" s="1"/>
  <c r="AQ386" i="11" s="1"/>
  <c r="AP386" i="11" s="1"/>
  <c r="AO386" i="11" s="1"/>
  <c r="AN386" i="11" s="1"/>
  <c r="AM386" i="11" s="1"/>
  <c r="AL386" i="11" s="1"/>
  <c r="AA318" i="11"/>
  <c r="AB318" i="11"/>
  <c r="AH164" i="11"/>
  <c r="AB275" i="11"/>
  <c r="AA275" i="11"/>
  <c r="AA244" i="11"/>
  <c r="AB244" i="11"/>
  <c r="AE346" i="11"/>
  <c r="AE186" i="11"/>
  <c r="AD186" i="11"/>
  <c r="AD233" i="11"/>
  <c r="AE233" i="11"/>
  <c r="AB341" i="11"/>
  <c r="AD341" i="11"/>
  <c r="K308" i="11"/>
  <c r="AE308" i="11"/>
  <c r="U385" i="11"/>
  <c r="AF385" i="11"/>
  <c r="AB385" i="11"/>
  <c r="AD385" i="11"/>
  <c r="K332" i="11"/>
  <c r="AE332" i="11"/>
  <c r="AF55" i="11"/>
  <c r="U55" i="11"/>
  <c r="AB55" i="11"/>
  <c r="AD55" i="11"/>
  <c r="K327" i="11"/>
  <c r="AE327" i="11"/>
  <c r="S247" i="11"/>
  <c r="AC247" i="11"/>
  <c r="V247" i="11"/>
  <c r="K358" i="11"/>
  <c r="V358" i="11"/>
  <c r="AC358" i="11"/>
  <c r="AE358" i="11"/>
  <c r="U47" i="11"/>
  <c r="AF47" i="11"/>
  <c r="AA85" i="11"/>
  <c r="AD85" i="11" s="1"/>
  <c r="AF114" i="11"/>
  <c r="U114" i="11"/>
  <c r="AB114" i="11"/>
  <c r="AD114" i="11"/>
  <c r="AC337" i="11"/>
  <c r="K337" i="11"/>
  <c r="V337" i="11"/>
  <c r="AE337" i="11"/>
  <c r="U498" i="11"/>
  <c r="AF498" i="11"/>
  <c r="AD498" i="11"/>
  <c r="AB498" i="11"/>
  <c r="S95" i="11"/>
  <c r="AC95" i="11"/>
  <c r="AF190" i="11"/>
  <c r="U190" i="11"/>
  <c r="AB190" i="11"/>
  <c r="AD190" i="11"/>
  <c r="I125" i="11"/>
  <c r="AE125" i="11"/>
  <c r="AC44" i="11"/>
  <c r="S44" i="11"/>
  <c r="J64" i="11"/>
  <c r="V64" i="11"/>
  <c r="AC64" i="11"/>
  <c r="AE64" i="11"/>
  <c r="V135" i="11"/>
  <c r="AC135" i="11"/>
  <c r="I135" i="11"/>
  <c r="AE135" i="11"/>
  <c r="U430" i="11"/>
  <c r="AF430" i="11"/>
  <c r="U45" i="11"/>
  <c r="AF45" i="11"/>
  <c r="K397" i="11"/>
  <c r="V397" i="11"/>
  <c r="AC397" i="11"/>
  <c r="AE397" i="11"/>
  <c r="K476" i="11"/>
  <c r="V476" i="11"/>
  <c r="AC476" i="11"/>
  <c r="AE476" i="11"/>
  <c r="AC50" i="11"/>
  <c r="V50" i="11"/>
  <c r="I50" i="11"/>
  <c r="AE50" i="11"/>
  <c r="AA88" i="11"/>
  <c r="V122" i="11"/>
  <c r="AC122" i="11"/>
  <c r="I122" i="11"/>
  <c r="AE122" i="11"/>
  <c r="AA72" i="11"/>
  <c r="AB72" i="11"/>
  <c r="I109" i="11"/>
  <c r="V31" i="11"/>
  <c r="AC31" i="11"/>
  <c r="S31" i="11"/>
  <c r="U350" i="11"/>
  <c r="AF350" i="11"/>
  <c r="AB350" i="11"/>
  <c r="AD350" i="11"/>
  <c r="AF257" i="11"/>
  <c r="U257" i="11"/>
  <c r="V386" i="11"/>
  <c r="AC386" i="11"/>
  <c r="K386" i="11"/>
  <c r="AA77" i="11"/>
  <c r="AB77" i="11"/>
  <c r="AA517" i="11"/>
  <c r="AB517" i="11"/>
  <c r="AA378" i="11"/>
  <c r="AB378" i="11"/>
  <c r="AA274" i="11"/>
  <c r="AB274" i="11"/>
  <c r="AA174" i="11"/>
  <c r="AB174" i="11"/>
  <c r="AA265" i="11"/>
  <c r="AB265" i="11"/>
  <c r="AE336" i="11"/>
  <c r="AD336" i="11"/>
  <c r="AD406" i="11"/>
  <c r="AE406" i="11"/>
  <c r="AA279" i="11"/>
  <c r="AB279" i="11"/>
  <c r="AE155" i="11"/>
  <c r="AD155" i="11"/>
  <c r="AE488" i="11"/>
  <c r="AB228" i="11"/>
  <c r="AA228" i="11"/>
  <c r="AD425" i="11"/>
  <c r="AE425" i="11"/>
  <c r="AE423" i="11"/>
  <c r="AD423" i="11"/>
  <c r="AE43" i="11"/>
  <c r="AD43" i="11"/>
  <c r="AE438" i="11"/>
  <c r="AD438" i="11"/>
  <c r="AD429" i="11"/>
  <c r="AE429" i="11"/>
  <c r="V518" i="11"/>
  <c r="K316" i="11"/>
  <c r="AE316" i="11"/>
  <c r="AB309" i="11"/>
  <c r="AD309" i="11"/>
  <c r="U307" i="11"/>
  <c r="AF307" i="11"/>
  <c r="AB307" i="11"/>
  <c r="AD307" i="11"/>
  <c r="U419" i="11"/>
  <c r="AF419" i="11"/>
  <c r="AB419" i="11"/>
  <c r="AD419" i="11"/>
  <c r="S327" i="11"/>
  <c r="V252" i="11"/>
  <c r="AC252" i="11"/>
  <c r="K252" i="11"/>
  <c r="AE252" i="11"/>
  <c r="AT51" i="11"/>
  <c r="AS51" i="11" s="1"/>
  <c r="AR51" i="11" s="1"/>
  <c r="AQ51" i="11" s="1"/>
  <c r="AP51" i="11" s="1"/>
  <c r="AO51" i="11" s="1"/>
  <c r="AN51" i="11" s="1"/>
  <c r="AM51" i="11" s="1"/>
  <c r="AL51" i="11" s="1"/>
  <c r="AF85" i="11"/>
  <c r="U85" i="11"/>
  <c r="AB85" i="11"/>
  <c r="AC118" i="11"/>
  <c r="I118" i="11"/>
  <c r="V118" i="11"/>
  <c r="V216" i="11"/>
  <c r="AC216" i="11"/>
  <c r="I216" i="11"/>
  <c r="AE216" i="11"/>
  <c r="S337" i="11"/>
  <c r="S27" i="11"/>
  <c r="S304" i="11"/>
  <c r="U23" i="11"/>
  <c r="AF23" i="11"/>
  <c r="AB23" i="11"/>
  <c r="AD23" i="11"/>
  <c r="AF38" i="11"/>
  <c r="U38" i="11"/>
  <c r="AB38" i="11"/>
  <c r="AD38" i="11"/>
  <c r="I111" i="11"/>
  <c r="V111" i="11"/>
  <c r="AC111" i="11"/>
  <c r="AE111" i="11"/>
  <c r="I190" i="11"/>
  <c r="AC190" i="11"/>
  <c r="V190" i="11"/>
  <c r="AE190" i="11"/>
  <c r="S34" i="11"/>
  <c r="AC34" i="11"/>
  <c r="V34" i="11"/>
  <c r="V44" i="11"/>
  <c r="H44" i="11"/>
  <c r="AC87" i="11"/>
  <c r="I87" i="11"/>
  <c r="V87" i="11"/>
  <c r="AE87" i="11"/>
  <c r="S64" i="11"/>
  <c r="AA430" i="11"/>
  <c r="AE430" i="11" s="1"/>
  <c r="AC98" i="11"/>
  <c r="I98" i="11"/>
  <c r="V98" i="11"/>
  <c r="AE98" i="11"/>
  <c r="S397" i="11"/>
  <c r="S476" i="11"/>
  <c r="I88" i="11"/>
  <c r="AE88" i="11"/>
  <c r="AC41" i="11"/>
  <c r="V41" i="11"/>
  <c r="H41" i="11"/>
  <c r="K492" i="11"/>
  <c r="V492" i="11"/>
  <c r="AC492" i="11"/>
  <c r="AE492" i="11"/>
  <c r="AH204" i="11"/>
  <c r="AA204" i="11" s="1"/>
  <c r="AH365" i="11"/>
  <c r="AB232" i="11"/>
  <c r="AA232" i="11"/>
  <c r="AH160" i="11"/>
  <c r="AA160" i="11" s="1"/>
  <c r="AE160" i="11" s="1"/>
  <c r="AD69" i="11"/>
  <c r="AE69" i="11"/>
  <c r="AD185" i="11"/>
  <c r="AE185" i="11"/>
  <c r="AH157" i="11"/>
  <c r="AD65" i="11"/>
  <c r="AE65" i="11"/>
  <c r="AC509" i="11"/>
  <c r="S499" i="11"/>
  <c r="S510" i="11"/>
  <c r="S356" i="11"/>
  <c r="K356" i="11"/>
  <c r="AE356" i="11"/>
  <c r="K324" i="11"/>
  <c r="AE324" i="11"/>
  <c r="AD373" i="11"/>
  <c r="AB373" i="11"/>
  <c r="S516" i="11"/>
  <c r="U475" i="11"/>
  <c r="AF475" i="11"/>
  <c r="AD475" i="11"/>
  <c r="AB475" i="11"/>
  <c r="S204" i="11"/>
  <c r="AB401" i="11"/>
  <c r="AD401" i="11"/>
  <c r="U418" i="11"/>
  <c r="AF418" i="11"/>
  <c r="AD418" i="11"/>
  <c r="AB418" i="11"/>
  <c r="S252" i="11"/>
  <c r="K364" i="11"/>
  <c r="AE364" i="11"/>
  <c r="I51" i="11"/>
  <c r="AC51" i="11"/>
  <c r="V51" i="11"/>
  <c r="I85" i="11"/>
  <c r="AC85" i="11"/>
  <c r="V85" i="11"/>
  <c r="AE85" i="11"/>
  <c r="AC23" i="11"/>
  <c r="I23" i="11"/>
  <c r="V23" i="11"/>
  <c r="AE23" i="11"/>
  <c r="V115" i="11"/>
  <c r="AC115" i="11"/>
  <c r="I115" i="11"/>
  <c r="AE115" i="11"/>
  <c r="I447" i="11"/>
  <c r="AE447" i="11"/>
  <c r="AT44" i="11"/>
  <c r="AS44" i="11" s="1"/>
  <c r="AR44" i="11" s="1"/>
  <c r="AQ44" i="11" s="1"/>
  <c r="AP44" i="11" s="1"/>
  <c r="AO44" i="11" s="1"/>
  <c r="AN44" i="11" s="1"/>
  <c r="AM44" i="11" s="1"/>
  <c r="AL44" i="11" s="1"/>
  <c r="AC70" i="11"/>
  <c r="I70" i="11"/>
  <c r="V70" i="11"/>
  <c r="AE70" i="11"/>
  <c r="S135" i="11"/>
  <c r="V440" i="11"/>
  <c r="S440" i="11"/>
  <c r="AC440" i="11"/>
  <c r="K440" i="11"/>
  <c r="AE440" i="11"/>
  <c r="AC30" i="11"/>
  <c r="I30" i="11"/>
  <c r="V30" i="11"/>
  <c r="AE30" i="11"/>
  <c r="S98" i="11"/>
  <c r="S50" i="11"/>
  <c r="S127" i="11"/>
  <c r="AH39" i="11"/>
  <c r="AT128" i="11"/>
  <c r="AS128" i="11" s="1"/>
  <c r="AR128" i="11" s="1"/>
  <c r="AQ128" i="11" s="1"/>
  <c r="AP128" i="11" s="1"/>
  <c r="AO128" i="11" s="1"/>
  <c r="AN128" i="11" s="1"/>
  <c r="AM128" i="11" s="1"/>
  <c r="AL128" i="11" s="1"/>
  <c r="AT41" i="11"/>
  <c r="AS41" i="11"/>
  <c r="AR41" i="11" s="1"/>
  <c r="AQ41" i="11" s="1"/>
  <c r="AP41" i="11" s="1"/>
  <c r="AO41" i="11" s="1"/>
  <c r="AN41" i="11" s="1"/>
  <c r="AM41" i="11" s="1"/>
  <c r="AL41" i="11" s="1"/>
  <c r="AA145" i="11"/>
  <c r="AB145" i="11"/>
  <c r="S492" i="11"/>
  <c r="AC38" i="11"/>
  <c r="S268" i="11"/>
  <c r="S386" i="11"/>
  <c r="AH430" i="11"/>
  <c r="AB430" i="11" s="1"/>
  <c r="AH435" i="11"/>
  <c r="AE298" i="11"/>
  <c r="AD298" i="11"/>
  <c r="AE339" i="11"/>
  <c r="AD339" i="11"/>
  <c r="AE178" i="11"/>
  <c r="AE408" i="11"/>
  <c r="AD408" i="11"/>
  <c r="AE148" i="11"/>
  <c r="AD148" i="11"/>
  <c r="AD277" i="11"/>
  <c r="AE277" i="11"/>
  <c r="AE287" i="11"/>
  <c r="AD287" i="11"/>
  <c r="AE142" i="11"/>
  <c r="AD142" i="11"/>
  <c r="AD477" i="11"/>
  <c r="AE477" i="11"/>
  <c r="AE433" i="11"/>
  <c r="AD433" i="11"/>
  <c r="AE210" i="11"/>
  <c r="AD210" i="11"/>
  <c r="U333" i="11"/>
  <c r="AF333" i="11"/>
  <c r="AD333" i="11"/>
  <c r="AB333" i="11"/>
  <c r="AF46" i="11"/>
  <c r="U46" i="11"/>
  <c r="AB46" i="11"/>
  <c r="AD46" i="11"/>
  <c r="I204" i="11"/>
  <c r="AE204" i="11"/>
  <c r="AB325" i="11"/>
  <c r="AD325" i="11"/>
  <c r="AB248" i="11"/>
  <c r="AD248" i="11"/>
  <c r="K300" i="11"/>
  <c r="AE300" i="11"/>
  <c r="AC370" i="11"/>
  <c r="K370" i="11"/>
  <c r="V370" i="11"/>
  <c r="AE370" i="11"/>
  <c r="U118" i="11"/>
  <c r="AF118" i="11"/>
  <c r="U216" i="11"/>
  <c r="AF216" i="11"/>
  <c r="AB216" i="11"/>
  <c r="AD216" i="11"/>
  <c r="AA343" i="11"/>
  <c r="V27" i="11"/>
  <c r="AC27" i="11"/>
  <c r="I27" i="11"/>
  <c r="AE27" i="11"/>
  <c r="I124" i="11"/>
  <c r="AE124" i="11"/>
  <c r="K451" i="11"/>
  <c r="AE451" i="11"/>
  <c r="AC48" i="11"/>
  <c r="S48" i="11"/>
  <c r="S198" i="11"/>
  <c r="S57" i="11"/>
  <c r="V57" i="11"/>
  <c r="K483" i="11"/>
  <c r="AE483" i="11"/>
  <c r="I102" i="11"/>
  <c r="V102" i="11"/>
  <c r="AC102" i="11"/>
  <c r="AE102" i="11"/>
  <c r="I138" i="11"/>
  <c r="AE138" i="11"/>
  <c r="S40" i="11"/>
  <c r="AC40" i="11"/>
  <c r="I107" i="11"/>
  <c r="V107" i="11"/>
  <c r="AC107" i="11"/>
  <c r="AE107" i="11"/>
  <c r="K403" i="11"/>
  <c r="AE403" i="11"/>
  <c r="AC54" i="11"/>
  <c r="H54" i="11"/>
  <c r="S54" i="11"/>
  <c r="V54" i="11"/>
  <c r="I108" i="11"/>
  <c r="AE108" i="11"/>
  <c r="AC127" i="11"/>
  <c r="V127" i="11"/>
  <c r="I127" i="11"/>
  <c r="AE127" i="11"/>
  <c r="V38" i="11"/>
  <c r="AC268" i="11"/>
  <c r="K468" i="11"/>
  <c r="V468" i="11"/>
  <c r="AC468" i="11"/>
  <c r="AB154" i="11"/>
  <c r="AA154" i="11"/>
  <c r="AH118" i="11"/>
  <c r="AB118" i="11" s="1"/>
  <c r="AA267" i="11"/>
  <c r="AE151" i="11"/>
  <c r="AD151" i="11"/>
  <c r="AE35" i="11"/>
  <c r="AD382" i="11"/>
  <c r="AE382" i="11"/>
  <c r="AE78" i="11"/>
  <c r="AD78" i="11"/>
  <c r="AD42" i="11"/>
  <c r="AE42" i="11"/>
  <c r="AD293" i="11"/>
  <c r="AE293" i="11"/>
  <c r="AE299" i="11"/>
  <c r="AD299" i="11"/>
  <c r="AC515" i="11"/>
  <c r="K515" i="11"/>
  <c r="AB301" i="11"/>
  <c r="AD301" i="11"/>
  <c r="AF436" i="11"/>
  <c r="U436" i="11"/>
  <c r="AD436" i="11"/>
  <c r="AB436" i="11"/>
  <c r="AA225" i="11"/>
  <c r="S241" i="11"/>
  <c r="AC241" i="11"/>
  <c r="V241" i="11"/>
  <c r="AB160" i="11"/>
  <c r="V353" i="11"/>
  <c r="AC353" i="11"/>
  <c r="K353" i="11"/>
  <c r="AE353" i="11"/>
  <c r="AF51" i="11"/>
  <c r="U51" i="11"/>
  <c r="AC94" i="11"/>
  <c r="I94" i="11"/>
  <c r="V94" i="11"/>
  <c r="AE94" i="11"/>
  <c r="I129" i="11"/>
  <c r="AE129" i="11"/>
  <c r="I221" i="11"/>
  <c r="AE221" i="11"/>
  <c r="K343" i="11"/>
  <c r="AE343" i="11"/>
  <c r="AC456" i="11"/>
  <c r="K456" i="11"/>
  <c r="V456" i="11"/>
  <c r="AE456" i="11"/>
  <c r="I28" i="11"/>
  <c r="AE28" i="11"/>
  <c r="I48" i="11"/>
  <c r="V48" i="11"/>
  <c r="U115" i="11"/>
  <c r="AF115" i="11"/>
  <c r="AB115" i="11"/>
  <c r="AD115" i="11"/>
  <c r="K198" i="11"/>
  <c r="V198" i="11"/>
  <c r="AC198" i="11"/>
  <c r="AE198" i="11"/>
  <c r="AC91" i="11"/>
  <c r="I91" i="11"/>
  <c r="V91" i="11"/>
  <c r="AE91" i="11"/>
  <c r="AC173" i="11"/>
  <c r="V173" i="11"/>
  <c r="I173" i="11"/>
  <c r="AE173" i="11"/>
  <c r="AF53" i="11"/>
  <c r="U53" i="11"/>
  <c r="AB53" i="11"/>
  <c r="AD53" i="11"/>
  <c r="U102" i="11"/>
  <c r="AF102" i="11"/>
  <c r="AB102" i="11"/>
  <c r="AD102" i="11"/>
  <c r="AB70" i="11"/>
  <c r="AD70" i="11"/>
  <c r="K495" i="11"/>
  <c r="V495" i="11"/>
  <c r="AC495" i="11"/>
  <c r="AE495" i="11"/>
  <c r="AC496" i="11"/>
  <c r="V496" i="11"/>
  <c r="K496" i="11"/>
  <c r="S496" i="11"/>
  <c r="AE496" i="11"/>
  <c r="AT54" i="11"/>
  <c r="AS54" i="11"/>
  <c r="AR54" i="11" s="1"/>
  <c r="AQ54" i="11" s="1"/>
  <c r="AP54" i="11" s="1"/>
  <c r="AO54" i="11" s="1"/>
  <c r="AN54" i="11" s="1"/>
  <c r="AM54" i="11" s="1"/>
  <c r="AL54" i="11" s="1"/>
  <c r="I117" i="11"/>
  <c r="AE117" i="11"/>
  <c r="S456" i="11"/>
  <c r="AS104" i="11"/>
  <c r="AR104" i="11" s="1"/>
  <c r="AQ104" i="11" s="1"/>
  <c r="AP104" i="11" s="1"/>
  <c r="AO104" i="11" s="1"/>
  <c r="AN104" i="11" s="1"/>
  <c r="AM104" i="11" s="1"/>
  <c r="AL104" i="11" s="1"/>
  <c r="AT104" i="11"/>
  <c r="I128" i="11"/>
  <c r="U41" i="11"/>
  <c r="AF41" i="11"/>
  <c r="AA63" i="11"/>
  <c r="AB63" i="11"/>
  <c r="U236" i="11"/>
  <c r="AF236" i="11"/>
  <c r="AB236" i="11"/>
  <c r="AD236" i="11"/>
  <c r="U30" i="11"/>
  <c r="AF30" i="11"/>
  <c r="AB30" i="11"/>
  <c r="AD30" i="11"/>
  <c r="AT380" i="11"/>
  <c r="AS380" i="11"/>
  <c r="AR380" i="11" s="1"/>
  <c r="AQ380" i="11" s="1"/>
  <c r="AP380" i="11" s="1"/>
  <c r="AO380" i="11" s="1"/>
  <c r="AN380" i="11" s="1"/>
  <c r="AM380" i="11" s="1"/>
  <c r="AL380" i="11" s="1"/>
  <c r="AR468" i="11"/>
  <c r="AQ468" i="11" s="1"/>
  <c r="AP468" i="11" s="1"/>
  <c r="AO468" i="11" s="1"/>
  <c r="AN468" i="11" s="1"/>
  <c r="AM468" i="11" s="1"/>
  <c r="AL468" i="11" s="1"/>
  <c r="AT468" i="11"/>
  <c r="AS468" i="11"/>
  <c r="AA61" i="11"/>
  <c r="AB61" i="11"/>
  <c r="AH140" i="11"/>
  <c r="AA452" i="11"/>
  <c r="AB452" i="11"/>
  <c r="AE22" i="11"/>
  <c r="AD22" i="11"/>
  <c r="AE348" i="11"/>
  <c r="AD348" i="11"/>
  <c r="AD25" i="11"/>
  <c r="AE25" i="11"/>
  <c r="AD453" i="11"/>
  <c r="AE453" i="11"/>
  <c r="AE411" i="11"/>
  <c r="AD411" i="11"/>
  <c r="AE335" i="11"/>
  <c r="AD335" i="11"/>
  <c r="AE381" i="11"/>
  <c r="AD381" i="11"/>
  <c r="AE444" i="11"/>
  <c r="AD444" i="11"/>
  <c r="AE506" i="11"/>
  <c r="S515" i="11"/>
  <c r="AB197" i="11"/>
  <c r="AD197" i="11"/>
  <c r="U243" i="11"/>
  <c r="AF243" i="11"/>
  <c r="AB243" i="11"/>
  <c r="AD243" i="11"/>
  <c r="S523" i="11"/>
  <c r="U422" i="11"/>
  <c r="AF422" i="11"/>
  <c r="AB422" i="11"/>
  <c r="AD422" i="11"/>
  <c r="AB261" i="11"/>
  <c r="AD261" i="11"/>
  <c r="S353" i="11"/>
  <c r="AT47" i="11"/>
  <c r="AS47" i="11" s="1"/>
  <c r="AR47" i="11" s="1"/>
  <c r="AQ47" i="11" s="1"/>
  <c r="AP47" i="11" s="1"/>
  <c r="AO47" i="11" s="1"/>
  <c r="AN47" i="11" s="1"/>
  <c r="AM47" i="11" s="1"/>
  <c r="AL47" i="11" s="1"/>
  <c r="S94" i="11"/>
  <c r="AC37" i="11"/>
  <c r="I37" i="11"/>
  <c r="V37" i="11"/>
  <c r="S37" i="11"/>
  <c r="AE37" i="11"/>
  <c r="U158" i="11"/>
  <c r="AF158" i="11"/>
  <c r="AD158" i="11"/>
  <c r="AB158" i="11"/>
  <c r="V33" i="11"/>
  <c r="AC33" i="11"/>
  <c r="I33" i="11"/>
  <c r="AE33" i="11"/>
  <c r="AT48" i="11"/>
  <c r="AS48" i="11"/>
  <c r="AR48" i="11" s="1"/>
  <c r="AQ48" i="11" s="1"/>
  <c r="AP48" i="11" s="1"/>
  <c r="AO48" i="11" s="1"/>
  <c r="AN48" i="11" s="1"/>
  <c r="AM48" i="11" s="1"/>
  <c r="AL48" i="11" s="1"/>
  <c r="S111" i="11"/>
  <c r="I205" i="11"/>
  <c r="V205" i="11"/>
  <c r="AC205" i="11"/>
  <c r="AE205" i="11"/>
  <c r="S173" i="11"/>
  <c r="K494" i="11"/>
  <c r="AE494" i="11"/>
  <c r="H53" i="11"/>
  <c r="AC53" i="11"/>
  <c r="V53" i="11"/>
  <c r="AE53" i="11"/>
  <c r="AC76" i="11"/>
  <c r="V76" i="11"/>
  <c r="I76" i="11"/>
  <c r="AE76" i="11"/>
  <c r="K272" i="11"/>
  <c r="AE272" i="11"/>
  <c r="H45" i="11"/>
  <c r="V45" i="11"/>
  <c r="AC45" i="11"/>
  <c r="S107" i="11"/>
  <c r="S370" i="11"/>
  <c r="AR31" i="11"/>
  <c r="AQ31" i="11" s="1"/>
  <c r="AP31" i="11" s="1"/>
  <c r="AO31" i="11" s="1"/>
  <c r="AN31" i="11" s="1"/>
  <c r="AM31" i="11" s="1"/>
  <c r="AL31" i="11" s="1"/>
  <c r="AT31" i="11"/>
  <c r="AS31" i="11"/>
  <c r="U334" i="11"/>
  <c r="AF334" i="11"/>
  <c r="AB334" i="11"/>
  <c r="AD334" i="11"/>
  <c r="K380" i="11"/>
  <c r="S468" i="11"/>
  <c r="AA398" i="11"/>
  <c r="AB398" i="11"/>
  <c r="AA329" i="11"/>
  <c r="AA126" i="11"/>
  <c r="AB126" i="11"/>
  <c r="AH215" i="11"/>
  <c r="AA215" i="11" s="1"/>
  <c r="AE215" i="11" s="1"/>
  <c r="AE137" i="11"/>
  <c r="AE464" i="11"/>
  <c r="AE407" i="11"/>
  <c r="AD407" i="11"/>
  <c r="AE116" i="11"/>
  <c r="O507" i="11"/>
  <c r="O515" i="11"/>
  <c r="O505" i="11"/>
  <c r="O514" i="11"/>
  <c r="O523" i="11"/>
  <c r="O504" i="11"/>
  <c r="O513" i="11"/>
  <c r="O522" i="11"/>
  <c r="O508" i="11"/>
  <c r="O516" i="11"/>
  <c r="O503" i="11"/>
  <c r="O512" i="11"/>
  <c r="O521" i="11"/>
  <c r="O499" i="11"/>
  <c r="O511" i="11"/>
  <c r="O520" i="11"/>
  <c r="O510" i="11"/>
  <c r="O519" i="11"/>
  <c r="O509" i="11"/>
  <c r="O518" i="11"/>
  <c r="O517" i="11"/>
  <c r="O435" i="11"/>
  <c r="O489" i="11"/>
  <c r="O408" i="11"/>
  <c r="O325" i="11"/>
  <c r="O486" i="11"/>
  <c r="O492" i="11"/>
  <c r="O411" i="11"/>
  <c r="O383" i="11"/>
  <c r="O300" i="11"/>
  <c r="O306" i="11"/>
  <c r="O462" i="11"/>
  <c r="O498" i="11"/>
  <c r="O500" i="11"/>
  <c r="O487" i="11"/>
  <c r="O502" i="11"/>
  <c r="O436" i="11"/>
  <c r="O360" i="11"/>
  <c r="O275" i="11"/>
  <c r="O329" i="11"/>
  <c r="O463" i="11"/>
  <c r="O458" i="11"/>
  <c r="O326" i="11"/>
  <c r="O332" i="11"/>
  <c r="O364" i="11"/>
  <c r="O290" i="11"/>
  <c r="O451" i="11"/>
  <c r="O346" i="11"/>
  <c r="O285" i="11"/>
  <c r="O268" i="11"/>
  <c r="O291" i="11"/>
  <c r="O263" i="11"/>
  <c r="O389" i="11"/>
  <c r="O259" i="11"/>
  <c r="O319" i="11"/>
  <c r="O312" i="11"/>
  <c r="O424" i="11"/>
  <c r="O409" i="11"/>
  <c r="O393" i="11"/>
  <c r="O397" i="11"/>
  <c r="O484" i="11"/>
  <c r="O398" i="11"/>
  <c r="O404" i="11"/>
  <c r="O323" i="11"/>
  <c r="O320" i="11"/>
  <c r="O465" i="11"/>
  <c r="O431" i="11"/>
  <c r="O374" i="11"/>
  <c r="O449" i="11"/>
  <c r="O468" i="11"/>
  <c r="O260" i="11"/>
  <c r="O441" i="11"/>
  <c r="O491" i="11"/>
  <c r="O298" i="11"/>
  <c r="O474" i="11"/>
  <c r="O472" i="11"/>
  <c r="O375" i="11"/>
  <c r="O394" i="11"/>
  <c r="O495" i="11"/>
  <c r="O475" i="11"/>
  <c r="O450" i="11"/>
  <c r="O452" i="11"/>
  <c r="O307" i="11"/>
  <c r="O283" i="11"/>
  <c r="O434" i="11"/>
  <c r="O353" i="11"/>
  <c r="O422" i="11"/>
  <c r="O373" i="11"/>
  <c r="O386" i="11"/>
  <c r="O378" i="11"/>
  <c r="O454" i="11"/>
  <c r="O316" i="11"/>
  <c r="O303" i="11"/>
  <c r="O280" i="11"/>
  <c r="O377" i="11"/>
  <c r="O343" i="11"/>
  <c r="O289" i="11"/>
  <c r="O385" i="11"/>
  <c r="O380" i="11"/>
  <c r="O418" i="11"/>
  <c r="O361" i="11"/>
  <c r="O427" i="11"/>
  <c r="O407" i="11"/>
  <c r="O445" i="11"/>
  <c r="O391" i="11"/>
  <c r="O271" i="11"/>
  <c r="O330" i="11"/>
  <c r="O413" i="11"/>
  <c r="O387" i="11"/>
  <c r="O370" i="11"/>
  <c r="O388" i="11"/>
  <c r="O448" i="11"/>
  <c r="O438" i="11"/>
  <c r="O471" i="11"/>
  <c r="O478" i="11"/>
  <c r="O371" i="11"/>
  <c r="O496" i="11"/>
  <c r="O296" i="11"/>
  <c r="O347" i="11"/>
  <c r="O401" i="11"/>
  <c r="O321" i="11"/>
  <c r="O384" i="11"/>
  <c r="O482" i="11"/>
  <c r="C15" i="11"/>
  <c r="C18" i="11" s="1"/>
  <c r="O501" i="11"/>
  <c r="O322" i="11"/>
  <c r="O302" i="11"/>
  <c r="O338" i="11"/>
  <c r="O278" i="11"/>
  <c r="O363" i="11"/>
  <c r="O327" i="11"/>
  <c r="O365" i="11"/>
  <c r="O444" i="11"/>
  <c r="O485" i="11"/>
  <c r="O402" i="11"/>
  <c r="O400" i="11"/>
  <c r="O277" i="11"/>
  <c r="O328" i="11"/>
  <c r="O324" i="11"/>
  <c r="O368" i="11"/>
  <c r="O358" i="11"/>
  <c r="O311" i="11"/>
  <c r="O414" i="11"/>
  <c r="O287" i="11"/>
  <c r="O425" i="11"/>
  <c r="O339" i="11"/>
  <c r="O292" i="11"/>
  <c r="O334" i="11"/>
  <c r="O288" i="11"/>
  <c r="O420" i="11"/>
  <c r="O304" i="11"/>
  <c r="O318" i="11"/>
  <c r="O281" i="11"/>
  <c r="O297" i="11"/>
  <c r="O480" i="11"/>
  <c r="O437" i="11"/>
  <c r="O417" i="11"/>
  <c r="O461" i="11"/>
  <c r="O265" i="11"/>
  <c r="O349" i="11"/>
  <c r="O447" i="11"/>
  <c r="O293" i="11"/>
  <c r="O342" i="11"/>
  <c r="O355" i="11"/>
  <c r="O295" i="11"/>
  <c r="O359" i="11"/>
  <c r="O279" i="11"/>
  <c r="O301" i="11"/>
  <c r="O267" i="11"/>
  <c r="O272" i="11"/>
  <c r="O276" i="11"/>
  <c r="O421" i="11"/>
  <c r="O308" i="11"/>
  <c r="O314" i="11"/>
  <c r="O466" i="11"/>
  <c r="O479" i="11"/>
  <c r="O476" i="11"/>
  <c r="O403" i="11"/>
  <c r="O369" i="11"/>
  <c r="O362" i="11"/>
  <c r="O350" i="11"/>
  <c r="O506" i="11"/>
  <c r="O337" i="11"/>
  <c r="O432" i="11"/>
  <c r="O456" i="11"/>
  <c r="O497" i="11"/>
  <c r="O428" i="11"/>
  <c r="O457" i="11"/>
  <c r="O262" i="11"/>
  <c r="O315" i="11"/>
  <c r="O455" i="11"/>
  <c r="O446" i="11"/>
  <c r="O299" i="11"/>
  <c r="O282" i="11"/>
  <c r="O469" i="11"/>
  <c r="O333" i="11"/>
  <c r="O477" i="11"/>
  <c r="O433" i="11"/>
  <c r="O357" i="11"/>
  <c r="O473" i="11"/>
  <c r="O439" i="11"/>
  <c r="O344" i="11"/>
  <c r="O415" i="11"/>
  <c r="O396" i="11"/>
  <c r="O317" i="11"/>
  <c r="O390" i="11"/>
  <c r="O286" i="11"/>
  <c r="O423" i="11"/>
  <c r="O366" i="11"/>
  <c r="O395" i="11"/>
  <c r="O460" i="11"/>
  <c r="O392" i="11"/>
  <c r="O429" i="11"/>
  <c r="O340" i="11"/>
  <c r="O470" i="11"/>
  <c r="O490" i="11"/>
  <c r="O464" i="11"/>
  <c r="O367" i="11"/>
  <c r="O356" i="11"/>
  <c r="O493" i="11"/>
  <c r="O467" i="11"/>
  <c r="O442" i="11"/>
  <c r="O488" i="11"/>
  <c r="O443" i="11"/>
  <c r="O494" i="11"/>
  <c r="O416" i="11"/>
  <c r="O309" i="11"/>
  <c r="O341" i="11"/>
  <c r="O348" i="11"/>
  <c r="O351" i="11"/>
  <c r="O310" i="11"/>
  <c r="O266" i="11"/>
  <c r="O419" i="11"/>
  <c r="O481" i="11"/>
  <c r="O335" i="11"/>
  <c r="O269" i="11"/>
  <c r="O331" i="11"/>
  <c r="O372" i="11"/>
  <c r="O410" i="11"/>
  <c r="O345" i="11"/>
  <c r="O453" i="11"/>
  <c r="O399" i="11"/>
  <c r="O426" i="11"/>
  <c r="O376" i="11"/>
  <c r="O284" i="11"/>
  <c r="O294" i="11"/>
  <c r="O405" i="11"/>
  <c r="O379" i="11"/>
  <c r="O354" i="11"/>
  <c r="O382" i="11"/>
  <c r="O440" i="11"/>
  <c r="O430" i="11"/>
  <c r="O381" i="11"/>
  <c r="O273" i="11"/>
  <c r="O406" i="11"/>
  <c r="O412" i="11"/>
  <c r="O305" i="11"/>
  <c r="O264" i="11"/>
  <c r="O483" i="11"/>
  <c r="O270" i="11"/>
  <c r="O274" i="11"/>
  <c r="O313" i="11"/>
  <c r="O459" i="11"/>
  <c r="O352" i="11"/>
  <c r="O336" i="11"/>
  <c r="O261" i="11"/>
  <c r="C16" i="11"/>
  <c r="D18" i="11" s="1"/>
  <c r="AI509" i="11"/>
  <c r="AH509" i="11" s="1"/>
  <c r="AJ509" i="11"/>
  <c r="AK509" i="11"/>
  <c r="AI518" i="11"/>
  <c r="AJ518" i="11"/>
  <c r="AK518" i="11"/>
  <c r="AI520" i="11"/>
  <c r="AJ520" i="11"/>
  <c r="AK520" i="11"/>
  <c r="AI511" i="11"/>
  <c r="AH511" i="11" s="1"/>
  <c r="AJ511" i="11"/>
  <c r="AK511" i="11"/>
  <c r="AT514" i="11"/>
  <c r="AS514" i="11" s="1"/>
  <c r="AR514" i="11" s="1"/>
  <c r="AQ514" i="11" s="1"/>
  <c r="AP514" i="11" s="1"/>
  <c r="AO514" i="11" s="1"/>
  <c r="AN514" i="11" s="1"/>
  <c r="AM514" i="11" s="1"/>
  <c r="AL514" i="11" s="1"/>
  <c r="AT508" i="11"/>
  <c r="AS508" i="11" s="1"/>
  <c r="AR508" i="11" s="1"/>
  <c r="AQ508" i="11" s="1"/>
  <c r="AP508" i="11" s="1"/>
  <c r="AO508" i="11" s="1"/>
  <c r="AN508" i="11" s="1"/>
  <c r="AM508" i="11" s="1"/>
  <c r="AL508" i="11" s="1"/>
  <c r="S503" i="11"/>
  <c r="U504" i="11"/>
  <c r="AF504" i="11"/>
  <c r="AT513" i="11"/>
  <c r="AS513" i="11" s="1"/>
  <c r="AR513" i="11" s="1"/>
  <c r="AQ513" i="11" s="1"/>
  <c r="AP513" i="11" s="1"/>
  <c r="AO513" i="11" s="1"/>
  <c r="AN513" i="11" s="1"/>
  <c r="AM513" i="11" s="1"/>
  <c r="AL513" i="11" s="1"/>
  <c r="V499" i="11"/>
  <c r="K499" i="11"/>
  <c r="AC499" i="11"/>
  <c r="V513" i="11"/>
  <c r="AS521" i="11"/>
  <c r="AR521" i="11" s="1"/>
  <c r="AQ521" i="11" s="1"/>
  <c r="AP521" i="11" s="1"/>
  <c r="AO521" i="11" s="1"/>
  <c r="AN521" i="11" s="1"/>
  <c r="AM521" i="11" s="1"/>
  <c r="AL521" i="11" s="1"/>
  <c r="AT521" i="11"/>
  <c r="V504" i="11"/>
  <c r="AC522" i="11"/>
  <c r="AT516" i="11"/>
  <c r="AS516" i="11" s="1"/>
  <c r="AR516" i="11" s="1"/>
  <c r="AQ516" i="11" s="1"/>
  <c r="AP516" i="11" s="1"/>
  <c r="AO516" i="11" s="1"/>
  <c r="AN516" i="11" s="1"/>
  <c r="AM516" i="11" s="1"/>
  <c r="AL516" i="11" s="1"/>
  <c r="AT515" i="11"/>
  <c r="AS515" i="11" s="1"/>
  <c r="AR515" i="11" s="1"/>
  <c r="AQ515" i="11" s="1"/>
  <c r="AP515" i="11" s="1"/>
  <c r="AO515" i="11" s="1"/>
  <c r="AN515" i="11" s="1"/>
  <c r="AM515" i="11" s="1"/>
  <c r="AL515" i="11" s="1"/>
  <c r="AT505" i="11"/>
  <c r="AS505" i="11" s="1"/>
  <c r="AR505" i="11" s="1"/>
  <c r="AQ505" i="11" s="1"/>
  <c r="AP505" i="11" s="1"/>
  <c r="AO505" i="11" s="1"/>
  <c r="AN505" i="11" s="1"/>
  <c r="AM505" i="11" s="1"/>
  <c r="AL505" i="11" s="1"/>
  <c r="V503" i="11"/>
  <c r="K503" i="11"/>
  <c r="AC503" i="11"/>
  <c r="U521" i="11"/>
  <c r="AF521" i="11"/>
  <c r="U519" i="11"/>
  <c r="AF519" i="11"/>
  <c r="AC504" i="11"/>
  <c r="U510" i="11"/>
  <c r="AF510" i="11"/>
  <c r="U522" i="11"/>
  <c r="AF522" i="11"/>
  <c r="V522" i="11"/>
  <c r="AT512" i="11"/>
  <c r="AS512" i="11" s="1"/>
  <c r="AR512" i="11" s="1"/>
  <c r="AQ512" i="11" s="1"/>
  <c r="AP512" i="11" s="1"/>
  <c r="AO512" i="11" s="1"/>
  <c r="AN512" i="11" s="1"/>
  <c r="AM512" i="11" s="1"/>
  <c r="AL512" i="11" s="1"/>
  <c r="AT523" i="11"/>
  <c r="AS523" i="11" s="1"/>
  <c r="AR523" i="11" s="1"/>
  <c r="AQ523" i="11" s="1"/>
  <c r="AP523" i="11" s="1"/>
  <c r="AO523" i="11" s="1"/>
  <c r="AN523" i="11" s="1"/>
  <c r="AM523" i="11" s="1"/>
  <c r="AL523" i="11" s="1"/>
  <c r="V521" i="11"/>
  <c r="K521" i="11"/>
  <c r="AC521" i="11"/>
  <c r="V519" i="11"/>
  <c r="K519" i="11"/>
  <c r="AC519" i="11"/>
  <c r="V510" i="11"/>
  <c r="K510" i="11"/>
  <c r="AC510" i="11"/>
  <c r="S512" i="11"/>
  <c r="AT503" i="11"/>
  <c r="AS503" i="11" s="1"/>
  <c r="AR503" i="11" s="1"/>
  <c r="AQ503" i="11" s="1"/>
  <c r="AP503" i="11" s="1"/>
  <c r="AO503" i="11" s="1"/>
  <c r="AN503" i="11" s="1"/>
  <c r="AM503" i="11" s="1"/>
  <c r="AL503" i="11" s="1"/>
  <c r="AS507" i="11"/>
  <c r="AR507" i="11" s="1"/>
  <c r="AQ507" i="11" s="1"/>
  <c r="AP507" i="11" s="1"/>
  <c r="AO507" i="11" s="1"/>
  <c r="AN507" i="11" s="1"/>
  <c r="AM507" i="11" s="1"/>
  <c r="AL507" i="11" s="1"/>
  <c r="AT507" i="11"/>
  <c r="AT504" i="11"/>
  <c r="AS504" i="11" s="1"/>
  <c r="AR504" i="11" s="1"/>
  <c r="AQ504" i="11" s="1"/>
  <c r="AP504" i="11" s="1"/>
  <c r="AO504" i="11" s="1"/>
  <c r="AN504" i="11" s="1"/>
  <c r="AM504" i="11" s="1"/>
  <c r="AL504" i="11" s="1"/>
  <c r="AR522" i="11"/>
  <c r="AQ522" i="11" s="1"/>
  <c r="AP522" i="11" s="1"/>
  <c r="AO522" i="11" s="1"/>
  <c r="AN522" i="11" s="1"/>
  <c r="AM522" i="11" s="1"/>
  <c r="AL522" i="11" s="1"/>
  <c r="AS522" i="11"/>
  <c r="AT522" i="11"/>
  <c r="AT519" i="11"/>
  <c r="AS519" i="11" s="1"/>
  <c r="AR519" i="11" s="1"/>
  <c r="AQ519" i="11" s="1"/>
  <c r="AP519" i="11" s="1"/>
  <c r="AO519" i="11" s="1"/>
  <c r="AN519" i="11" s="1"/>
  <c r="AM519" i="11" s="1"/>
  <c r="AL519" i="11" s="1"/>
  <c r="U520" i="11"/>
  <c r="AF520" i="11"/>
  <c r="AT510" i="11"/>
  <c r="AS510" i="11" s="1"/>
  <c r="AR510" i="11" s="1"/>
  <c r="AQ510" i="11" s="1"/>
  <c r="AP510" i="11" s="1"/>
  <c r="AO510" i="11" s="1"/>
  <c r="AN510" i="11" s="1"/>
  <c r="AM510" i="11" s="1"/>
  <c r="AL510" i="11" s="1"/>
  <c r="AA511" i="11"/>
  <c r="AE511" i="11" s="1"/>
  <c r="U499" i="11"/>
  <c r="AF499" i="11"/>
  <c r="U513" i="11"/>
  <c r="AF513" i="11"/>
  <c r="AS499" i="11"/>
  <c r="AR499" i="11" s="1"/>
  <c r="AQ499" i="11" s="1"/>
  <c r="AP499" i="11" s="1"/>
  <c r="AO499" i="11" s="1"/>
  <c r="AN499" i="11" s="1"/>
  <c r="AM499" i="11" s="1"/>
  <c r="AL499" i="11" s="1"/>
  <c r="AT499" i="11"/>
  <c r="U511" i="11"/>
  <c r="AF511" i="11"/>
  <c r="AB511" i="11"/>
  <c r="V512" i="11"/>
  <c r="K512" i="11"/>
  <c r="AC512" i="11"/>
  <c r="AJ365" i="9"/>
  <c r="AK365" i="9"/>
  <c r="AI365" i="9"/>
  <c r="AH365" i="9" s="1"/>
  <c r="AA365" i="9" s="1"/>
  <c r="AJ463" i="9"/>
  <c r="AK463" i="9"/>
  <c r="AI463" i="9"/>
  <c r="AH463" i="9" s="1"/>
  <c r="AA463" i="9" s="1"/>
  <c r="AB463" i="9" s="1"/>
  <c r="AJ470" i="9"/>
  <c r="AK470" i="9"/>
  <c r="AI470" i="9"/>
  <c r="AI274" i="9"/>
  <c r="AJ274" i="9"/>
  <c r="AK274" i="9"/>
  <c r="AK296" i="9"/>
  <c r="AI296" i="9"/>
  <c r="AH296" i="9" s="1"/>
  <c r="AA296" i="9" s="1"/>
  <c r="AJ296" i="9"/>
  <c r="AI494" i="9"/>
  <c r="AK494" i="9"/>
  <c r="AJ494" i="9"/>
  <c r="AJ169" i="9"/>
  <c r="AI169" i="9"/>
  <c r="AK169" i="9"/>
  <c r="AI265" i="9"/>
  <c r="AH265" i="9" s="1"/>
  <c r="AA265" i="9" s="1"/>
  <c r="AB265" i="9" s="1"/>
  <c r="AJ265" i="9"/>
  <c r="AK265" i="9"/>
  <c r="AI440" i="9"/>
  <c r="AJ440" i="9"/>
  <c r="AK440" i="9"/>
  <c r="AJ461" i="9"/>
  <c r="AK461" i="9"/>
  <c r="AI461" i="9"/>
  <c r="AH461" i="9" s="1"/>
  <c r="AA461" i="9" s="1"/>
  <c r="AI490" i="9"/>
  <c r="AH490" i="9" s="1"/>
  <c r="AA490" i="9" s="1"/>
  <c r="AJ490" i="9"/>
  <c r="AK490" i="9"/>
  <c r="AK467" i="9"/>
  <c r="AJ467" i="9"/>
  <c r="AI467" i="9"/>
  <c r="AJ363" i="9"/>
  <c r="AK363" i="9"/>
  <c r="AI363" i="9"/>
  <c r="AH363" i="9" s="1"/>
  <c r="AA363" i="9" s="1"/>
  <c r="J63" i="9"/>
  <c r="V63" i="9"/>
  <c r="S63" i="9"/>
  <c r="U63" i="9" s="1"/>
  <c r="AC63" i="9"/>
  <c r="AB63" i="9"/>
  <c r="AT55" i="9"/>
  <c r="AS55" i="9" s="1"/>
  <c r="AR55" i="9" s="1"/>
  <c r="AQ55" i="9" s="1"/>
  <c r="AP55" i="9" s="1"/>
  <c r="AO55" i="9" s="1"/>
  <c r="AN55" i="9" s="1"/>
  <c r="AM55" i="9" s="1"/>
  <c r="AL55" i="9" s="1"/>
  <c r="I228" i="9"/>
  <c r="V228" i="9"/>
  <c r="AC228" i="9"/>
  <c r="I188" i="9"/>
  <c r="AB188" i="9"/>
  <c r="U438" i="9"/>
  <c r="AE438" i="9"/>
  <c r="I221" i="9"/>
  <c r="AB221" i="9"/>
  <c r="S231" i="9"/>
  <c r="U231" i="9" s="1"/>
  <c r="AC231" i="9"/>
  <c r="V231" i="9"/>
  <c r="K447" i="9"/>
  <c r="AC447" i="9"/>
  <c r="V447" i="9"/>
  <c r="U226" i="9"/>
  <c r="AE226" i="9"/>
  <c r="AT261" i="9"/>
  <c r="AS261" i="9"/>
  <c r="AR261" i="9" s="1"/>
  <c r="AQ261" i="9" s="1"/>
  <c r="AP261" i="9" s="1"/>
  <c r="AO261" i="9" s="1"/>
  <c r="AN261" i="9" s="1"/>
  <c r="AM261" i="9" s="1"/>
  <c r="AL261" i="9" s="1"/>
  <c r="AS498" i="9"/>
  <c r="AR498" i="9" s="1"/>
  <c r="AQ498" i="9" s="1"/>
  <c r="AP498" i="9" s="1"/>
  <c r="AO498" i="9" s="1"/>
  <c r="AN498" i="9" s="1"/>
  <c r="AM498" i="9" s="1"/>
  <c r="AL498" i="9" s="1"/>
  <c r="AT498" i="9"/>
  <c r="AE362" i="9"/>
  <c r="AB362" i="9"/>
  <c r="U329" i="9"/>
  <c r="AE329" i="9"/>
  <c r="AT418" i="9"/>
  <c r="AS418" i="9" s="1"/>
  <c r="AR418" i="9" s="1"/>
  <c r="AQ418" i="9" s="1"/>
  <c r="AP418" i="9" s="1"/>
  <c r="AO418" i="9" s="1"/>
  <c r="AN418" i="9" s="1"/>
  <c r="AM418" i="9" s="1"/>
  <c r="AL418" i="9" s="1"/>
  <c r="AT460" i="9"/>
  <c r="AS460" i="9" s="1"/>
  <c r="AR460" i="9" s="1"/>
  <c r="AQ460" i="9" s="1"/>
  <c r="AP460" i="9" s="1"/>
  <c r="AO460" i="9" s="1"/>
  <c r="AN460" i="9" s="1"/>
  <c r="AM460" i="9" s="1"/>
  <c r="AL460" i="9" s="1"/>
  <c r="AR128" i="9"/>
  <c r="AQ128" i="9" s="1"/>
  <c r="AP128" i="9" s="1"/>
  <c r="AO128" i="9" s="1"/>
  <c r="AN128" i="9" s="1"/>
  <c r="AM128" i="9" s="1"/>
  <c r="AL128" i="9" s="1"/>
  <c r="AT128" i="9"/>
  <c r="AS128" i="9"/>
  <c r="AS422" i="9"/>
  <c r="AR422" i="9" s="1"/>
  <c r="AQ422" i="9" s="1"/>
  <c r="AP422" i="9" s="1"/>
  <c r="AO422" i="9" s="1"/>
  <c r="AN422" i="9" s="1"/>
  <c r="AM422" i="9" s="1"/>
  <c r="AL422" i="9" s="1"/>
  <c r="AT422" i="9"/>
  <c r="AT399" i="9"/>
  <c r="AS399" i="9" s="1"/>
  <c r="AR399" i="9" s="1"/>
  <c r="AQ399" i="9" s="1"/>
  <c r="AP399" i="9" s="1"/>
  <c r="AO399" i="9" s="1"/>
  <c r="AN399" i="9" s="1"/>
  <c r="AM399" i="9" s="1"/>
  <c r="AL399" i="9" s="1"/>
  <c r="K272" i="9"/>
  <c r="V272" i="9"/>
  <c r="AC272" i="9"/>
  <c r="AB272" i="9"/>
  <c r="V361" i="9"/>
  <c r="AC361" i="9"/>
  <c r="K361" i="9"/>
  <c r="AB361" i="9"/>
  <c r="AT321" i="9"/>
  <c r="AS321" i="9" s="1"/>
  <c r="AR321" i="9" s="1"/>
  <c r="AQ321" i="9" s="1"/>
  <c r="AP321" i="9" s="1"/>
  <c r="AO321" i="9" s="1"/>
  <c r="AN321" i="9" s="1"/>
  <c r="AM321" i="9" s="1"/>
  <c r="AL321" i="9" s="1"/>
  <c r="V453" i="9"/>
  <c r="AC453" i="9"/>
  <c r="K453" i="9"/>
  <c r="J71" i="9"/>
  <c r="V71" i="9"/>
  <c r="S71" i="9"/>
  <c r="U71" i="9" s="1"/>
  <c r="AC71" i="9"/>
  <c r="AI286" i="9"/>
  <c r="AH286" i="9" s="1"/>
  <c r="AA286" i="9" s="1"/>
  <c r="AB286" i="9" s="1"/>
  <c r="AJ286" i="9"/>
  <c r="AK286" i="9"/>
  <c r="AR433" i="9"/>
  <c r="AT433" i="9"/>
  <c r="AS433" i="9"/>
  <c r="AQ433" i="9"/>
  <c r="AP433" i="9" s="1"/>
  <c r="AO433" i="9" s="1"/>
  <c r="AN433" i="9" s="1"/>
  <c r="AM433" i="9" s="1"/>
  <c r="AL433" i="9" s="1"/>
  <c r="U258" i="9"/>
  <c r="AE258" i="9"/>
  <c r="S312" i="9"/>
  <c r="U312" i="9" s="1"/>
  <c r="AC312" i="9"/>
  <c r="V312" i="9"/>
  <c r="K374" i="9"/>
  <c r="AC374" i="9"/>
  <c r="V374" i="9"/>
  <c r="AB34" i="9"/>
  <c r="AE34" i="9"/>
  <c r="AB38" i="9"/>
  <c r="AE38" i="9"/>
  <c r="AE131" i="9"/>
  <c r="AB131" i="9"/>
  <c r="AB144" i="9"/>
  <c r="AE144" i="9"/>
  <c r="AE108" i="9"/>
  <c r="AB108" i="9"/>
  <c r="AB342" i="9"/>
  <c r="AE215" i="9"/>
  <c r="AB215" i="9"/>
  <c r="AE104" i="9"/>
  <c r="AB104" i="9"/>
  <c r="AB471" i="9"/>
  <c r="AE471" i="9"/>
  <c r="AB488" i="9"/>
  <c r="AE488" i="9"/>
  <c r="AH458" i="9"/>
  <c r="AA458" i="9" s="1"/>
  <c r="AH478" i="9"/>
  <c r="AA478" i="9" s="1"/>
  <c r="AT23" i="9"/>
  <c r="AS23" i="9" s="1"/>
  <c r="AR23" i="9" s="1"/>
  <c r="AQ23" i="9" s="1"/>
  <c r="AP23" i="9" s="1"/>
  <c r="AO23" i="9" s="1"/>
  <c r="AN23" i="9" s="1"/>
  <c r="AM23" i="9" s="1"/>
  <c r="AL23" i="9" s="1"/>
  <c r="AB58" i="9"/>
  <c r="AE58" i="9"/>
  <c r="AT257" i="9"/>
  <c r="AS257" i="9" s="1"/>
  <c r="AR257" i="9" s="1"/>
  <c r="AQ257" i="9" s="1"/>
  <c r="AP257" i="9" s="1"/>
  <c r="AO257" i="9" s="1"/>
  <c r="AN257" i="9" s="1"/>
  <c r="AM257" i="9" s="1"/>
  <c r="AL257" i="9" s="1"/>
  <c r="AT177" i="9"/>
  <c r="AS177" i="9" s="1"/>
  <c r="AR177" i="9" s="1"/>
  <c r="AQ177" i="9" s="1"/>
  <c r="AP177" i="9" s="1"/>
  <c r="AO177" i="9" s="1"/>
  <c r="AN177" i="9" s="1"/>
  <c r="AM177" i="9" s="1"/>
  <c r="AL177" i="9" s="1"/>
  <c r="AT22" i="9"/>
  <c r="AS22" i="9"/>
  <c r="AR22" i="9" s="1"/>
  <c r="AQ22" i="9" s="1"/>
  <c r="AP22" i="9" s="1"/>
  <c r="AO22" i="9" s="1"/>
  <c r="AN22" i="9" s="1"/>
  <c r="AM22" i="9" s="1"/>
  <c r="AL22" i="9" s="1"/>
  <c r="AT142" i="9"/>
  <c r="AS142" i="9" s="1"/>
  <c r="AR142" i="9" s="1"/>
  <c r="AQ142" i="9" s="1"/>
  <c r="AP142" i="9" s="1"/>
  <c r="AO142" i="9" s="1"/>
  <c r="AN142" i="9" s="1"/>
  <c r="AM142" i="9" s="1"/>
  <c r="AL142" i="9" s="1"/>
  <c r="AT231" i="9"/>
  <c r="AS231" i="9" s="1"/>
  <c r="AR231" i="9" s="1"/>
  <c r="AQ231" i="9" s="1"/>
  <c r="AP231" i="9" s="1"/>
  <c r="AO231" i="9" s="1"/>
  <c r="AN231" i="9" s="1"/>
  <c r="AM231" i="9" s="1"/>
  <c r="AL231" i="9" s="1"/>
  <c r="S447" i="9"/>
  <c r="U447" i="9" s="1"/>
  <c r="I76" i="9"/>
  <c r="V76" i="9"/>
  <c r="AC76" i="9"/>
  <c r="V375" i="9"/>
  <c r="AC375" i="9"/>
  <c r="K375" i="9"/>
  <c r="AB375" i="9"/>
  <c r="U372" i="9"/>
  <c r="AE372" i="9"/>
  <c r="S435" i="9"/>
  <c r="U435" i="9" s="1"/>
  <c r="AC435" i="9"/>
  <c r="V435" i="9"/>
  <c r="K460" i="9"/>
  <c r="I128" i="9"/>
  <c r="V128" i="9"/>
  <c r="AC128" i="9"/>
  <c r="AS383" i="9"/>
  <c r="AR383" i="9" s="1"/>
  <c r="AQ383" i="9" s="1"/>
  <c r="AP383" i="9" s="1"/>
  <c r="AO383" i="9" s="1"/>
  <c r="AN383" i="9" s="1"/>
  <c r="AM383" i="9" s="1"/>
  <c r="AL383" i="9" s="1"/>
  <c r="AT383" i="9"/>
  <c r="V422" i="9"/>
  <c r="AC422" i="9"/>
  <c r="S422" i="9"/>
  <c r="U422" i="9" s="1"/>
  <c r="S514" i="9"/>
  <c r="U514" i="9" s="1"/>
  <c r="V387" i="9"/>
  <c r="K387" i="9"/>
  <c r="AC387" i="9"/>
  <c r="S324" i="9"/>
  <c r="U324" i="9" s="1"/>
  <c r="V324" i="9"/>
  <c r="AC324" i="9"/>
  <c r="K321" i="9"/>
  <c r="V442" i="9"/>
  <c r="AC442" i="9"/>
  <c r="K442" i="9"/>
  <c r="S453" i="9"/>
  <c r="U453" i="9" s="1"/>
  <c r="AT71" i="9"/>
  <c r="AS71" i="9" s="1"/>
  <c r="AR71" i="9" s="1"/>
  <c r="AQ71" i="9" s="1"/>
  <c r="AP71" i="9" s="1"/>
  <c r="AO71" i="9" s="1"/>
  <c r="AN71" i="9" s="1"/>
  <c r="AM71" i="9" s="1"/>
  <c r="AL71" i="9" s="1"/>
  <c r="AI309" i="9"/>
  <c r="AJ309" i="9"/>
  <c r="AK309" i="9"/>
  <c r="U210" i="9"/>
  <c r="AE210" i="9"/>
  <c r="AS159" i="9"/>
  <c r="AR159" i="9" s="1"/>
  <c r="AQ159" i="9" s="1"/>
  <c r="AP159" i="9" s="1"/>
  <c r="AO159" i="9" s="1"/>
  <c r="AN159" i="9" s="1"/>
  <c r="AM159" i="9" s="1"/>
  <c r="AL159" i="9" s="1"/>
  <c r="AT159" i="9"/>
  <c r="AT378" i="9"/>
  <c r="AS378" i="9" s="1"/>
  <c r="AR378" i="9" s="1"/>
  <c r="AQ378" i="9" s="1"/>
  <c r="AP378" i="9" s="1"/>
  <c r="AO378" i="9" s="1"/>
  <c r="AN378" i="9" s="1"/>
  <c r="AM378" i="9" s="1"/>
  <c r="AL378" i="9" s="1"/>
  <c r="AH228" i="9"/>
  <c r="AE75" i="9"/>
  <c r="AB75" i="9"/>
  <c r="AH109" i="9"/>
  <c r="AA109" i="9" s="1"/>
  <c r="AH35" i="9"/>
  <c r="AA35" i="9" s="1"/>
  <c r="AB35" i="9" s="1"/>
  <c r="AE376" i="9"/>
  <c r="AB376" i="9"/>
  <c r="AB414" i="9"/>
  <c r="AH98" i="9"/>
  <c r="AA98" i="9" s="1"/>
  <c r="AB233" i="9"/>
  <c r="AE233" i="9"/>
  <c r="AH339" i="9"/>
  <c r="AA339" i="9" s="1"/>
  <c r="AB382" i="9"/>
  <c r="AE382" i="9"/>
  <c r="AH280" i="9"/>
  <c r="AA280" i="9" s="1"/>
  <c r="AB30" i="9"/>
  <c r="AE30" i="9"/>
  <c r="AT235" i="9"/>
  <c r="AS235" i="9"/>
  <c r="AR235" i="9" s="1"/>
  <c r="AQ235" i="9" s="1"/>
  <c r="AP235" i="9" s="1"/>
  <c r="AO235" i="9" s="1"/>
  <c r="AN235" i="9" s="1"/>
  <c r="AM235" i="9" s="1"/>
  <c r="AL235" i="9" s="1"/>
  <c r="AT140" i="9"/>
  <c r="AS140" i="9"/>
  <c r="AR140" i="9" s="1"/>
  <c r="AQ140" i="9" s="1"/>
  <c r="AP140" i="9" s="1"/>
  <c r="AO140" i="9" s="1"/>
  <c r="AN140" i="9" s="1"/>
  <c r="AM140" i="9" s="1"/>
  <c r="AL140" i="9" s="1"/>
  <c r="H56" i="9"/>
  <c r="S56" i="9"/>
  <c r="U56" i="9" s="1"/>
  <c r="AC56" i="9"/>
  <c r="K177" i="9"/>
  <c r="V177" i="9"/>
  <c r="S177" i="9"/>
  <c r="U177" i="9" s="1"/>
  <c r="AC177" i="9"/>
  <c r="I22" i="9"/>
  <c r="AS252" i="9"/>
  <c r="AR252" i="9" s="1"/>
  <c r="AQ252" i="9" s="1"/>
  <c r="AP252" i="9" s="1"/>
  <c r="AO252" i="9" s="1"/>
  <c r="AN252" i="9" s="1"/>
  <c r="AM252" i="9" s="1"/>
  <c r="AL252" i="9" s="1"/>
  <c r="AT252" i="9"/>
  <c r="I197" i="9"/>
  <c r="AC197" i="9"/>
  <c r="V197" i="9"/>
  <c r="K386" i="9"/>
  <c r="AB386" i="9"/>
  <c r="V386" i="9"/>
  <c r="AT447" i="9"/>
  <c r="AS447" i="9" s="1"/>
  <c r="AR447" i="9" s="1"/>
  <c r="AQ447" i="9" s="1"/>
  <c r="AP447" i="9" s="1"/>
  <c r="AO447" i="9" s="1"/>
  <c r="AN447" i="9" s="1"/>
  <c r="AM447" i="9" s="1"/>
  <c r="AL447" i="9" s="1"/>
  <c r="S375" i="9"/>
  <c r="U375" i="9" s="1"/>
  <c r="J74" i="9"/>
  <c r="S74" i="9"/>
  <c r="U74" i="9" s="1"/>
  <c r="AC74" i="9"/>
  <c r="V74" i="9"/>
  <c r="AB74" i="9"/>
  <c r="K390" i="9"/>
  <c r="AC390" i="9"/>
  <c r="S390" i="9"/>
  <c r="U390" i="9" s="1"/>
  <c r="V390" i="9"/>
  <c r="AB390" i="9"/>
  <c r="K276" i="9"/>
  <c r="AC276" i="9"/>
  <c r="V276" i="9"/>
  <c r="AT435" i="9"/>
  <c r="AS435" i="9" s="1"/>
  <c r="AR435" i="9" s="1"/>
  <c r="AQ435" i="9" s="1"/>
  <c r="AP435" i="9" s="1"/>
  <c r="AO435" i="9" s="1"/>
  <c r="AN435" i="9" s="1"/>
  <c r="AM435" i="9" s="1"/>
  <c r="AL435" i="9" s="1"/>
  <c r="I158" i="9"/>
  <c r="S158" i="9"/>
  <c r="U158" i="9" s="1"/>
  <c r="V158" i="9"/>
  <c r="AC158" i="9"/>
  <c r="K383" i="9"/>
  <c r="AC383" i="9"/>
  <c r="V383" i="9"/>
  <c r="AS387" i="9"/>
  <c r="AR387" i="9" s="1"/>
  <c r="AQ387" i="9" s="1"/>
  <c r="AP387" i="9" s="1"/>
  <c r="AO387" i="9" s="1"/>
  <c r="AN387" i="9" s="1"/>
  <c r="AM387" i="9" s="1"/>
  <c r="AL387" i="9" s="1"/>
  <c r="AT387" i="9"/>
  <c r="U298" i="9"/>
  <c r="AE298" i="9"/>
  <c r="AT425" i="9"/>
  <c r="AS425" i="9" s="1"/>
  <c r="AR425" i="9" s="1"/>
  <c r="AQ425" i="9" s="1"/>
  <c r="AP425" i="9" s="1"/>
  <c r="AO425" i="9" s="1"/>
  <c r="AN425" i="9" s="1"/>
  <c r="AM425" i="9" s="1"/>
  <c r="AL425" i="9" s="1"/>
  <c r="S361" i="9"/>
  <c r="U361" i="9" s="1"/>
  <c r="K421" i="9"/>
  <c r="AC421" i="9"/>
  <c r="V421" i="9"/>
  <c r="AS350" i="9"/>
  <c r="AR350" i="9" s="1"/>
  <c r="AQ350" i="9" s="1"/>
  <c r="AP350" i="9" s="1"/>
  <c r="AO350" i="9" s="1"/>
  <c r="AN350" i="9" s="1"/>
  <c r="AM350" i="9" s="1"/>
  <c r="AL350" i="9" s="1"/>
  <c r="AT350" i="9"/>
  <c r="V417" i="9"/>
  <c r="AC417" i="9"/>
  <c r="I417" i="9"/>
  <c r="K307" i="9"/>
  <c r="AC307" i="9"/>
  <c r="V307" i="9"/>
  <c r="AT442" i="9"/>
  <c r="AS442" i="9"/>
  <c r="AR442" i="9"/>
  <c r="AQ442" i="9" s="1"/>
  <c r="AP442" i="9" s="1"/>
  <c r="AO442" i="9" s="1"/>
  <c r="AN442" i="9" s="1"/>
  <c r="AM442" i="9" s="1"/>
  <c r="AL442" i="9" s="1"/>
  <c r="AC455" i="9"/>
  <c r="K455" i="9"/>
  <c r="V455" i="9"/>
  <c r="AT351" i="9"/>
  <c r="AS351" i="9" s="1"/>
  <c r="AR351" i="9" s="1"/>
  <c r="AQ351" i="9" s="1"/>
  <c r="AP351" i="9" s="1"/>
  <c r="AO351" i="9" s="1"/>
  <c r="AN351" i="9" s="1"/>
  <c r="AM351" i="9" s="1"/>
  <c r="AL351" i="9" s="1"/>
  <c r="K393" i="9"/>
  <c r="V393" i="9"/>
  <c r="AC393" i="9"/>
  <c r="K308" i="9"/>
  <c r="AC308" i="9"/>
  <c r="V308" i="9"/>
  <c r="S378" i="9"/>
  <c r="U378" i="9" s="1"/>
  <c r="AT26" i="9"/>
  <c r="AS26" i="9" s="1"/>
  <c r="AR26" i="9" s="1"/>
  <c r="AQ26" i="9" s="1"/>
  <c r="AP26" i="9" s="1"/>
  <c r="AO26" i="9" s="1"/>
  <c r="AN26" i="9" s="1"/>
  <c r="AM26" i="9" s="1"/>
  <c r="AL26" i="9" s="1"/>
  <c r="AH136" i="9"/>
  <c r="AA136" i="9" s="1"/>
  <c r="AB136" i="9" s="1"/>
  <c r="AE73" i="9"/>
  <c r="AB73" i="9"/>
  <c r="AH77" i="9"/>
  <c r="AA77" i="9" s="1"/>
  <c r="AH160" i="9"/>
  <c r="AA160" i="9" s="1"/>
  <c r="AE33" i="9"/>
  <c r="AB33" i="9"/>
  <c r="AH388" i="9"/>
  <c r="AA388" i="9" s="1"/>
  <c r="AH335" i="9"/>
  <c r="AA335" i="9" s="1"/>
  <c r="AH341" i="9"/>
  <c r="AA341" i="9" s="1"/>
  <c r="AH76" i="9"/>
  <c r="AA76" i="9" s="1"/>
  <c r="AE328" i="9"/>
  <c r="AH469" i="9"/>
  <c r="AA469" i="9" s="1"/>
  <c r="AB469" i="9" s="1"/>
  <c r="AH482" i="9"/>
  <c r="AA482" i="9" s="1"/>
  <c r="AH513" i="9"/>
  <c r="AA513" i="9" s="1"/>
  <c r="AT241" i="9"/>
  <c r="AS241" i="9" s="1"/>
  <c r="AR241" i="9" s="1"/>
  <c r="AQ241" i="9" s="1"/>
  <c r="AP241" i="9" s="1"/>
  <c r="AO241" i="9" s="1"/>
  <c r="AN241" i="9" s="1"/>
  <c r="AM241" i="9" s="1"/>
  <c r="AL241" i="9" s="1"/>
  <c r="AT151" i="9"/>
  <c r="AS151" i="9" s="1"/>
  <c r="AR151" i="9" s="1"/>
  <c r="AQ151" i="9" s="1"/>
  <c r="AP151" i="9" s="1"/>
  <c r="AO151" i="9" s="1"/>
  <c r="AN151" i="9" s="1"/>
  <c r="AM151" i="9" s="1"/>
  <c r="AL151" i="9" s="1"/>
  <c r="AT56" i="9"/>
  <c r="AS56" i="9" s="1"/>
  <c r="AR56" i="9" s="1"/>
  <c r="AQ56" i="9" s="1"/>
  <c r="AP56" i="9" s="1"/>
  <c r="AO56" i="9" s="1"/>
  <c r="AN56" i="9" s="1"/>
  <c r="AM56" i="9" s="1"/>
  <c r="AL56" i="9" s="1"/>
  <c r="AT44" i="9"/>
  <c r="AS44" i="9"/>
  <c r="AR44" i="9" s="1"/>
  <c r="AQ44" i="9" s="1"/>
  <c r="AP44" i="9" s="1"/>
  <c r="AO44" i="9" s="1"/>
  <c r="AN44" i="9" s="1"/>
  <c r="AM44" i="9" s="1"/>
  <c r="AL44" i="9" s="1"/>
  <c r="I154" i="9"/>
  <c r="S154" i="9"/>
  <c r="U154" i="9" s="1"/>
  <c r="V154" i="9"/>
  <c r="AC154" i="9"/>
  <c r="AB154" i="9"/>
  <c r="AT464" i="9"/>
  <c r="AS464" i="9" s="1"/>
  <c r="AR464" i="9" s="1"/>
  <c r="AQ464" i="9" s="1"/>
  <c r="AP464" i="9" s="1"/>
  <c r="AO464" i="9" s="1"/>
  <c r="AN464" i="9" s="1"/>
  <c r="AM464" i="9" s="1"/>
  <c r="AL464" i="9" s="1"/>
  <c r="AT197" i="9"/>
  <c r="AS197" i="9"/>
  <c r="AR197" i="9"/>
  <c r="AQ197" i="9" s="1"/>
  <c r="AP197" i="9" s="1"/>
  <c r="AO197" i="9" s="1"/>
  <c r="AN197" i="9" s="1"/>
  <c r="AM197" i="9" s="1"/>
  <c r="AL197" i="9" s="1"/>
  <c r="AB449" i="9"/>
  <c r="AE105" i="9"/>
  <c r="AB105" i="9"/>
  <c r="AT409" i="9"/>
  <c r="AS409" i="9" s="1"/>
  <c r="AR409" i="9" s="1"/>
  <c r="AQ409" i="9" s="1"/>
  <c r="AP409" i="9" s="1"/>
  <c r="AO409" i="9" s="1"/>
  <c r="AN409" i="9" s="1"/>
  <c r="AM409" i="9" s="1"/>
  <c r="AL409" i="9" s="1"/>
  <c r="AB398" i="9"/>
  <c r="U373" i="9"/>
  <c r="AE373" i="9"/>
  <c r="AT493" i="9"/>
  <c r="AS493" i="9" s="1"/>
  <c r="AR493" i="9" s="1"/>
  <c r="AQ493" i="9" s="1"/>
  <c r="AP493" i="9" s="1"/>
  <c r="AO493" i="9" s="1"/>
  <c r="AN493" i="9" s="1"/>
  <c r="AM493" i="9" s="1"/>
  <c r="AL493" i="9" s="1"/>
  <c r="K402" i="9"/>
  <c r="AC402" i="9"/>
  <c r="V402" i="9"/>
  <c r="AB402" i="9"/>
  <c r="AE402" i="9"/>
  <c r="K424" i="9"/>
  <c r="S424" i="9"/>
  <c r="U424" i="9" s="1"/>
  <c r="AC424" i="9"/>
  <c r="V424" i="9"/>
  <c r="AB424" i="9"/>
  <c r="AT150" i="9"/>
  <c r="AS150" i="9"/>
  <c r="AR150" i="9" s="1"/>
  <c r="AQ150" i="9" s="1"/>
  <c r="AP150" i="9" s="1"/>
  <c r="AO150" i="9" s="1"/>
  <c r="AN150" i="9" s="1"/>
  <c r="AM150" i="9" s="1"/>
  <c r="AL150" i="9" s="1"/>
  <c r="U326" i="9"/>
  <c r="AE326" i="9"/>
  <c r="AK276" i="9"/>
  <c r="AI276" i="9"/>
  <c r="AJ276" i="9"/>
  <c r="AC331" i="9"/>
  <c r="K331" i="9"/>
  <c r="V331" i="9"/>
  <c r="AB331" i="9"/>
  <c r="AC429" i="9"/>
  <c r="V429" i="9"/>
  <c r="S429" i="9"/>
  <c r="U429" i="9" s="1"/>
  <c r="U420" i="9"/>
  <c r="AE420" i="9"/>
  <c r="K425" i="9"/>
  <c r="V425" i="9"/>
  <c r="AC425" i="9"/>
  <c r="AT410" i="9"/>
  <c r="AS410" i="9" s="1"/>
  <c r="AR410" i="9" s="1"/>
  <c r="AQ410" i="9" s="1"/>
  <c r="AP410" i="9" s="1"/>
  <c r="AO410" i="9" s="1"/>
  <c r="AN410" i="9" s="1"/>
  <c r="AM410" i="9" s="1"/>
  <c r="AL410" i="9" s="1"/>
  <c r="AT421" i="9"/>
  <c r="AS421" i="9"/>
  <c r="AR421" i="9"/>
  <c r="AQ421" i="9"/>
  <c r="AP421" i="9" s="1"/>
  <c r="AO421" i="9" s="1"/>
  <c r="AN421" i="9" s="1"/>
  <c r="AM421" i="9" s="1"/>
  <c r="AL421" i="9" s="1"/>
  <c r="AT417" i="9"/>
  <c r="AS417" i="9"/>
  <c r="AR417" i="9"/>
  <c r="AQ417" i="9" s="1"/>
  <c r="AP417" i="9" s="1"/>
  <c r="AO417" i="9" s="1"/>
  <c r="AN417" i="9" s="1"/>
  <c r="AM417" i="9" s="1"/>
  <c r="AL417" i="9" s="1"/>
  <c r="AC451" i="9"/>
  <c r="K451" i="9"/>
  <c r="V451" i="9"/>
  <c r="S455" i="9"/>
  <c r="U455" i="9" s="1"/>
  <c r="AT384" i="9"/>
  <c r="AS384" i="9" s="1"/>
  <c r="AR384" i="9" s="1"/>
  <c r="AQ384" i="9" s="1"/>
  <c r="AP384" i="9" s="1"/>
  <c r="AO384" i="9" s="1"/>
  <c r="AN384" i="9" s="1"/>
  <c r="AM384" i="9" s="1"/>
  <c r="AL384" i="9" s="1"/>
  <c r="U294" i="9"/>
  <c r="AE294" i="9"/>
  <c r="AC285" i="9"/>
  <c r="S285" i="9"/>
  <c r="U285" i="9" s="1"/>
  <c r="V285" i="9"/>
  <c r="K285" i="9"/>
  <c r="AB285" i="9"/>
  <c r="U116" i="9"/>
  <c r="AE116" i="9"/>
  <c r="AT393" i="9"/>
  <c r="AS393" i="9" s="1"/>
  <c r="AR393" i="9" s="1"/>
  <c r="AQ393" i="9" s="1"/>
  <c r="AP393" i="9" s="1"/>
  <c r="AO393" i="9" s="1"/>
  <c r="AN393" i="9" s="1"/>
  <c r="AM393" i="9" s="1"/>
  <c r="AL393" i="9" s="1"/>
  <c r="K378" i="9"/>
  <c r="V378" i="9"/>
  <c r="AC378" i="9"/>
  <c r="I26" i="9"/>
  <c r="AC26" i="9"/>
  <c r="S26" i="9"/>
  <c r="U26" i="9" s="1"/>
  <c r="V26" i="9"/>
  <c r="AE60" i="9"/>
  <c r="AB60" i="9"/>
  <c r="AH66" i="9"/>
  <c r="AA66" i="9" s="1"/>
  <c r="AB145" i="9"/>
  <c r="AE145" i="9"/>
  <c r="AE103" i="9"/>
  <c r="AB103" i="9"/>
  <c r="AE352" i="9"/>
  <c r="AB352" i="9"/>
  <c r="AE88" i="9"/>
  <c r="AB88" i="9"/>
  <c r="AH502" i="9"/>
  <c r="AA502" i="9" s="1"/>
  <c r="AB502" i="9" s="1"/>
  <c r="AK465" i="9"/>
  <c r="AI465" i="9"/>
  <c r="AJ465" i="9"/>
  <c r="AB475" i="9"/>
  <c r="AE475" i="9"/>
  <c r="AH466" i="9"/>
  <c r="AA466" i="9" s="1"/>
  <c r="AC500" i="9"/>
  <c r="AT246" i="9"/>
  <c r="AS246" i="9" s="1"/>
  <c r="AR246" i="9" s="1"/>
  <c r="AQ246" i="9" s="1"/>
  <c r="AP246" i="9" s="1"/>
  <c r="AO246" i="9" s="1"/>
  <c r="AN246" i="9" s="1"/>
  <c r="AM246" i="9" s="1"/>
  <c r="AL246" i="9" s="1"/>
  <c r="AT51" i="9"/>
  <c r="AS51" i="9" s="1"/>
  <c r="AR51" i="9" s="1"/>
  <c r="AQ51" i="9" s="1"/>
  <c r="AP51" i="9" s="1"/>
  <c r="AO51" i="9" s="1"/>
  <c r="AN51" i="9" s="1"/>
  <c r="AM51" i="9" s="1"/>
  <c r="AL51" i="9" s="1"/>
  <c r="I196" i="9"/>
  <c r="J57" i="9"/>
  <c r="AC57" i="9"/>
  <c r="S57" i="9"/>
  <c r="U57" i="9" s="1"/>
  <c r="V57" i="9"/>
  <c r="H44" i="9"/>
  <c r="AT229" i="9"/>
  <c r="AS229" i="9" s="1"/>
  <c r="AR229" i="9" s="1"/>
  <c r="AQ229" i="9" s="1"/>
  <c r="AP229" i="9" s="1"/>
  <c r="AO229" i="9" s="1"/>
  <c r="AN229" i="9" s="1"/>
  <c r="AM229" i="9" s="1"/>
  <c r="AL229" i="9" s="1"/>
  <c r="AS181" i="9"/>
  <c r="AR181" i="9" s="1"/>
  <c r="AQ181" i="9" s="1"/>
  <c r="AP181" i="9" s="1"/>
  <c r="AO181" i="9" s="1"/>
  <c r="AN181" i="9" s="1"/>
  <c r="AM181" i="9" s="1"/>
  <c r="AL181" i="9" s="1"/>
  <c r="AT181" i="9"/>
  <c r="K464" i="9"/>
  <c r="AC407" i="9"/>
  <c r="K407" i="9"/>
  <c r="V407" i="9"/>
  <c r="AE407" i="9"/>
  <c r="AB407" i="9"/>
  <c r="S449" i="9"/>
  <c r="U449" i="9" s="1"/>
  <c r="V449" i="9"/>
  <c r="AC449" i="9"/>
  <c r="I225" i="9"/>
  <c r="V439" i="9"/>
  <c r="AC439" i="9"/>
  <c r="S439" i="9"/>
  <c r="U439" i="9" s="1"/>
  <c r="U348" i="9"/>
  <c r="AE348" i="9"/>
  <c r="S377" i="9"/>
  <c r="U377" i="9" s="1"/>
  <c r="V377" i="9"/>
  <c r="AC377" i="9"/>
  <c r="K377" i="9"/>
  <c r="V437" i="9"/>
  <c r="AC437" i="9"/>
  <c r="K437" i="9"/>
  <c r="AB437" i="9"/>
  <c r="AS496" i="9"/>
  <c r="AR496" i="9" s="1"/>
  <c r="AQ496" i="9" s="1"/>
  <c r="AP496" i="9" s="1"/>
  <c r="AO496" i="9" s="1"/>
  <c r="AN496" i="9" s="1"/>
  <c r="AM496" i="9" s="1"/>
  <c r="AL496" i="9" s="1"/>
  <c r="AT496" i="9"/>
  <c r="AT158" i="9"/>
  <c r="AS158" i="9" s="1"/>
  <c r="AR158" i="9" s="1"/>
  <c r="AQ158" i="9" s="1"/>
  <c r="AP158" i="9" s="1"/>
  <c r="AO158" i="9" s="1"/>
  <c r="AN158" i="9" s="1"/>
  <c r="AM158" i="9" s="1"/>
  <c r="AL158" i="9" s="1"/>
  <c r="AC446" i="9"/>
  <c r="K446" i="9"/>
  <c r="V446" i="9"/>
  <c r="I150" i="9"/>
  <c r="AC397" i="9"/>
  <c r="V397" i="9"/>
  <c r="K397" i="9"/>
  <c r="AE397" i="9"/>
  <c r="AB397" i="9"/>
  <c r="S331" i="9"/>
  <c r="U331" i="9" s="1"/>
  <c r="AS429" i="9"/>
  <c r="AR429" i="9" s="1"/>
  <c r="AQ429" i="9" s="1"/>
  <c r="AP429" i="9" s="1"/>
  <c r="AO429" i="9" s="1"/>
  <c r="AN429" i="9" s="1"/>
  <c r="AM429" i="9" s="1"/>
  <c r="AL429" i="9" s="1"/>
  <c r="AT429" i="9"/>
  <c r="S425" i="9"/>
  <c r="U425" i="9" s="1"/>
  <c r="K302" i="9"/>
  <c r="V302" i="9"/>
  <c r="AC302" i="9"/>
  <c r="AB302" i="9"/>
  <c r="AE302" i="9"/>
  <c r="K410" i="9"/>
  <c r="AC410" i="9"/>
  <c r="S410" i="9"/>
  <c r="U410" i="9" s="1"/>
  <c r="U114" i="9"/>
  <c r="AE114" i="9"/>
  <c r="S350" i="9"/>
  <c r="U350" i="9" s="1"/>
  <c r="V350" i="9"/>
  <c r="AC350" i="9"/>
  <c r="S419" i="9"/>
  <c r="U419" i="9" s="1"/>
  <c r="V419" i="9"/>
  <c r="AC419" i="9"/>
  <c r="S451" i="9"/>
  <c r="U451" i="9" s="1"/>
  <c r="AT455" i="9"/>
  <c r="AS455" i="9"/>
  <c r="AR455" i="9"/>
  <c r="AQ455" i="9" s="1"/>
  <c r="AP455" i="9" s="1"/>
  <c r="AO455" i="9" s="1"/>
  <c r="AN455" i="9" s="1"/>
  <c r="AM455" i="9" s="1"/>
  <c r="AL455" i="9" s="1"/>
  <c r="I146" i="9"/>
  <c r="AB146" i="9"/>
  <c r="AC384" i="9"/>
  <c r="S384" i="9"/>
  <c r="U384" i="9" s="1"/>
  <c r="AS491" i="9"/>
  <c r="AR491" i="9"/>
  <c r="AQ491" i="9"/>
  <c r="AP491" i="9" s="1"/>
  <c r="AO491" i="9" s="1"/>
  <c r="AN491" i="9" s="1"/>
  <c r="AM491" i="9" s="1"/>
  <c r="AL491" i="9" s="1"/>
  <c r="AT491" i="9"/>
  <c r="K370" i="9"/>
  <c r="AC370" i="9"/>
  <c r="V370" i="9"/>
  <c r="AE370" i="9"/>
  <c r="AB370" i="9"/>
  <c r="AS391" i="9"/>
  <c r="AR391" i="9" s="1"/>
  <c r="AQ391" i="9" s="1"/>
  <c r="AP391" i="9" s="1"/>
  <c r="AO391" i="9" s="1"/>
  <c r="AN391" i="9" s="1"/>
  <c r="AM391" i="9" s="1"/>
  <c r="AL391" i="9" s="1"/>
  <c r="AT391" i="9"/>
  <c r="K436" i="9"/>
  <c r="AH217" i="9"/>
  <c r="AA217" i="9" s="1"/>
  <c r="AB217" i="9" s="1"/>
  <c r="AE132" i="9"/>
  <c r="AB132" i="9"/>
  <c r="AH242" i="9"/>
  <c r="AA242" i="9" s="1"/>
  <c r="AH115" i="9"/>
  <c r="AA115" i="9" s="1"/>
  <c r="AH92" i="9"/>
  <c r="AA92" i="9" s="1"/>
  <c r="AB171" i="9"/>
  <c r="AE171" i="9"/>
  <c r="AH238" i="9"/>
  <c r="AA238" i="9" s="1"/>
  <c r="AB238" i="9" s="1"/>
  <c r="AH401" i="9"/>
  <c r="AA401" i="9" s="1"/>
  <c r="AH178" i="9"/>
  <c r="AA178" i="9" s="1"/>
  <c r="AB178" i="9" s="1"/>
  <c r="AH477" i="9"/>
  <c r="AA477" i="9" s="1"/>
  <c r="AB477" i="9" s="1"/>
  <c r="AI457" i="9"/>
  <c r="AJ457" i="9"/>
  <c r="AK457" i="9"/>
  <c r="AE289" i="9"/>
  <c r="AE441" i="9"/>
  <c r="AT472" i="9"/>
  <c r="AS472" i="9" s="1"/>
  <c r="AR472" i="9" s="1"/>
  <c r="AQ472" i="9" s="1"/>
  <c r="AP472" i="9" s="1"/>
  <c r="AO472" i="9" s="1"/>
  <c r="AN472" i="9" s="1"/>
  <c r="AM472" i="9" s="1"/>
  <c r="AL472" i="9" s="1"/>
  <c r="AA57" i="9"/>
  <c r="AB57" i="9" s="1"/>
  <c r="I48" i="9"/>
  <c r="AB48" i="9"/>
  <c r="I229" i="9"/>
  <c r="S229" i="9"/>
  <c r="U229" i="9" s="1"/>
  <c r="V229" i="9"/>
  <c r="I181" i="9"/>
  <c r="V181" i="9"/>
  <c r="AC181" i="9"/>
  <c r="K468" i="9"/>
  <c r="K255" i="9"/>
  <c r="V255" i="9"/>
  <c r="S255" i="9"/>
  <c r="U255" i="9" s="1"/>
  <c r="AC255" i="9"/>
  <c r="AB255" i="9"/>
  <c r="AT225" i="9"/>
  <c r="AS225" i="9"/>
  <c r="AR225" i="9" s="1"/>
  <c r="AQ225" i="9" s="1"/>
  <c r="AP225" i="9" s="1"/>
  <c r="AO225" i="9" s="1"/>
  <c r="AN225" i="9" s="1"/>
  <c r="AM225" i="9" s="1"/>
  <c r="AL225" i="9" s="1"/>
  <c r="AT439" i="9"/>
  <c r="AS439" i="9"/>
  <c r="AR439" i="9" s="1"/>
  <c r="AQ439" i="9" s="1"/>
  <c r="AP439" i="9" s="1"/>
  <c r="AO439" i="9" s="1"/>
  <c r="AN439" i="9" s="1"/>
  <c r="AM439" i="9" s="1"/>
  <c r="AL439" i="9" s="1"/>
  <c r="S437" i="9"/>
  <c r="U437" i="9" s="1"/>
  <c r="AT379" i="9"/>
  <c r="AS379" i="9" s="1"/>
  <c r="AR379" i="9" s="1"/>
  <c r="AQ379" i="9" s="1"/>
  <c r="AP379" i="9" s="1"/>
  <c r="AO379" i="9" s="1"/>
  <c r="AN379" i="9" s="1"/>
  <c r="AM379" i="9" s="1"/>
  <c r="AL379" i="9" s="1"/>
  <c r="K406" i="9"/>
  <c r="AC406" i="9"/>
  <c r="V406" i="9"/>
  <c r="AE406" i="9"/>
  <c r="AB406" i="9"/>
  <c r="AS446" i="9"/>
  <c r="AR446" i="9" s="1"/>
  <c r="AQ446" i="9" s="1"/>
  <c r="AP446" i="9" s="1"/>
  <c r="AO446" i="9" s="1"/>
  <c r="AN446" i="9" s="1"/>
  <c r="AM446" i="9" s="1"/>
  <c r="AL446" i="9" s="1"/>
  <c r="AT446" i="9"/>
  <c r="AT281" i="9"/>
  <c r="AS281" i="9"/>
  <c r="AR281" i="9"/>
  <c r="AQ281" i="9"/>
  <c r="AP281" i="9" s="1"/>
  <c r="AO281" i="9" s="1"/>
  <c r="AN281" i="9" s="1"/>
  <c r="AM281" i="9" s="1"/>
  <c r="AL281" i="9" s="1"/>
  <c r="K434" i="9"/>
  <c r="V434" i="9"/>
  <c r="AC434" i="9"/>
  <c r="K367" i="9"/>
  <c r="AC367" i="9"/>
  <c r="V367" i="9"/>
  <c r="AT415" i="9"/>
  <c r="AS415" i="9" s="1"/>
  <c r="AR415" i="9" s="1"/>
  <c r="AQ415" i="9" s="1"/>
  <c r="AP415" i="9" s="1"/>
  <c r="AO415" i="9" s="1"/>
  <c r="AN415" i="9" s="1"/>
  <c r="AM415" i="9" s="1"/>
  <c r="AL415" i="9" s="1"/>
  <c r="AE419" i="9"/>
  <c r="AB419" i="9"/>
  <c r="V319" i="9"/>
  <c r="AC319" i="9"/>
  <c r="K319" i="9"/>
  <c r="AT451" i="9"/>
  <c r="AS451" i="9" s="1"/>
  <c r="AR451" i="9" s="1"/>
  <c r="AQ451" i="9" s="1"/>
  <c r="AP451" i="9" s="1"/>
  <c r="AO451" i="9" s="1"/>
  <c r="AN451" i="9" s="1"/>
  <c r="AM451" i="9" s="1"/>
  <c r="AL451" i="9" s="1"/>
  <c r="AT152" i="9"/>
  <c r="AS152" i="9" s="1"/>
  <c r="AR152" i="9" s="1"/>
  <c r="AQ152" i="9" s="1"/>
  <c r="AP152" i="9" s="1"/>
  <c r="AO152" i="9" s="1"/>
  <c r="AN152" i="9" s="1"/>
  <c r="AM152" i="9" s="1"/>
  <c r="AL152" i="9" s="1"/>
  <c r="K384" i="9"/>
  <c r="V384" i="9"/>
  <c r="V305" i="9"/>
  <c r="AC305" i="9"/>
  <c r="K305" i="9"/>
  <c r="AB305" i="9"/>
  <c r="AE305" i="9"/>
  <c r="K403" i="9"/>
  <c r="V403" i="9"/>
  <c r="AC403" i="9"/>
  <c r="S276" i="9"/>
  <c r="U276" i="9" s="1"/>
  <c r="AC391" i="9"/>
  <c r="V391" i="9"/>
  <c r="K391" i="9"/>
  <c r="AT436" i="9"/>
  <c r="AS436" i="9" s="1"/>
  <c r="AR436" i="9" s="1"/>
  <c r="AQ436" i="9" s="1"/>
  <c r="AP436" i="9" s="1"/>
  <c r="AO436" i="9" s="1"/>
  <c r="AN436" i="9" s="1"/>
  <c r="AM436" i="9" s="1"/>
  <c r="AL436" i="9" s="1"/>
  <c r="S374" i="9"/>
  <c r="U374" i="9" s="1"/>
  <c r="U78" i="9"/>
  <c r="AE78" i="9"/>
  <c r="AH278" i="9"/>
  <c r="AA278" i="9" s="1"/>
  <c r="AB278" i="9" s="1"/>
  <c r="AH149" i="9"/>
  <c r="AA149" i="9" s="1"/>
  <c r="AE41" i="9"/>
  <c r="AH196" i="9"/>
  <c r="AA196" i="9" s="1"/>
  <c r="AB196" i="9" s="1"/>
  <c r="AH377" i="9"/>
  <c r="AA377" i="9" s="1"/>
  <c r="AH307" i="9"/>
  <c r="AA307" i="9" s="1"/>
  <c r="AH310" i="9"/>
  <c r="AA310" i="9" s="1"/>
  <c r="AH125" i="9"/>
  <c r="AA125" i="9" s="1"/>
  <c r="AH31" i="9"/>
  <c r="AA31" i="9" s="1"/>
  <c r="AH357" i="9"/>
  <c r="AA357" i="9" s="1"/>
  <c r="AH267" i="9"/>
  <c r="AA267" i="9" s="1"/>
  <c r="AB267" i="9" s="1"/>
  <c r="AE336" i="9"/>
  <c r="AH474" i="9"/>
  <c r="AA474" i="9" s="1"/>
  <c r="AH486" i="9"/>
  <c r="AA486" i="9" s="1"/>
  <c r="AH484" i="9"/>
  <c r="AA484" i="9" s="1"/>
  <c r="AB487" i="9"/>
  <c r="AE487" i="9"/>
  <c r="K502" i="9"/>
  <c r="AB259" i="9"/>
  <c r="AE259" i="9"/>
  <c r="AT53" i="9"/>
  <c r="AS53" i="9"/>
  <c r="AR53" i="9"/>
  <c r="AQ53" i="9"/>
  <c r="AP53" i="9" s="1"/>
  <c r="AO53" i="9" s="1"/>
  <c r="AN53" i="9" s="1"/>
  <c r="AM53" i="9" s="1"/>
  <c r="AL53" i="9" s="1"/>
  <c r="AS206" i="9"/>
  <c r="AR206" i="9" s="1"/>
  <c r="AQ206" i="9" s="1"/>
  <c r="AP206" i="9" s="1"/>
  <c r="AO206" i="9" s="1"/>
  <c r="AN206" i="9" s="1"/>
  <c r="AM206" i="9" s="1"/>
  <c r="AL206" i="9" s="1"/>
  <c r="AT206" i="9"/>
  <c r="AT155" i="9"/>
  <c r="AS155" i="9" s="1"/>
  <c r="AR155" i="9" s="1"/>
  <c r="AQ155" i="9" s="1"/>
  <c r="AP155" i="9" s="1"/>
  <c r="AO155" i="9" s="1"/>
  <c r="AN155" i="9" s="1"/>
  <c r="AM155" i="9" s="1"/>
  <c r="AL155" i="9" s="1"/>
  <c r="V257" i="9"/>
  <c r="AC257" i="9"/>
  <c r="S257" i="9"/>
  <c r="U257" i="9" s="1"/>
  <c r="I189" i="9"/>
  <c r="V189" i="9"/>
  <c r="AC189" i="9"/>
  <c r="AE189" i="9"/>
  <c r="AB189" i="9"/>
  <c r="AT468" i="9"/>
  <c r="AS468" i="9"/>
  <c r="AR468" i="9" s="1"/>
  <c r="AQ468" i="9" s="1"/>
  <c r="AP468" i="9" s="1"/>
  <c r="AO468" i="9" s="1"/>
  <c r="AN468" i="9" s="1"/>
  <c r="AM468" i="9" s="1"/>
  <c r="AL468" i="9" s="1"/>
  <c r="I203" i="9"/>
  <c r="AB203" i="9"/>
  <c r="AC423" i="9"/>
  <c r="K423" i="9"/>
  <c r="V423" i="9"/>
  <c r="AB423" i="9"/>
  <c r="K309" i="9"/>
  <c r="AT39" i="9"/>
  <c r="AS39" i="9"/>
  <c r="AR39" i="9" s="1"/>
  <c r="AQ39" i="9" s="1"/>
  <c r="AP39" i="9" s="1"/>
  <c r="AO39" i="9" s="1"/>
  <c r="AN39" i="9" s="1"/>
  <c r="AM39" i="9" s="1"/>
  <c r="AL39" i="9" s="1"/>
  <c r="K496" i="9"/>
  <c r="AT254" i="9"/>
  <c r="AS254" i="9"/>
  <c r="AR254" i="9"/>
  <c r="AQ254" i="9" s="1"/>
  <c r="AP254" i="9" s="1"/>
  <c r="AO254" i="9" s="1"/>
  <c r="AN254" i="9" s="1"/>
  <c r="AM254" i="9" s="1"/>
  <c r="AL254" i="9" s="1"/>
  <c r="K281" i="9"/>
  <c r="V281" i="9"/>
  <c r="AC281" i="9"/>
  <c r="AT434" i="9"/>
  <c r="AS434" i="9" s="1"/>
  <c r="AR434" i="9" s="1"/>
  <c r="AQ434" i="9" s="1"/>
  <c r="AP434" i="9" s="1"/>
  <c r="AO434" i="9" s="1"/>
  <c r="AN434" i="9" s="1"/>
  <c r="AM434" i="9" s="1"/>
  <c r="AL434" i="9" s="1"/>
  <c r="U279" i="9"/>
  <c r="AE279" i="9"/>
  <c r="K327" i="9"/>
  <c r="AB327" i="9"/>
  <c r="K415" i="9"/>
  <c r="V415" i="9"/>
  <c r="AC415" i="9"/>
  <c r="AC152" i="9"/>
  <c r="V152" i="9"/>
  <c r="S152" i="9"/>
  <c r="U152" i="9" s="1"/>
  <c r="K491" i="9"/>
  <c r="AT312" i="9"/>
  <c r="AS312" i="9" s="1"/>
  <c r="AR312" i="9" s="1"/>
  <c r="AQ312" i="9" s="1"/>
  <c r="AP312" i="9" s="1"/>
  <c r="AO312" i="9" s="1"/>
  <c r="AN312" i="9" s="1"/>
  <c r="AM312" i="9" s="1"/>
  <c r="AL312" i="9" s="1"/>
  <c r="AT403" i="9"/>
  <c r="AS403" i="9" s="1"/>
  <c r="AR403" i="9" s="1"/>
  <c r="AQ403" i="9" s="1"/>
  <c r="AP403" i="9" s="1"/>
  <c r="AO403" i="9" s="1"/>
  <c r="AN403" i="9" s="1"/>
  <c r="AM403" i="9" s="1"/>
  <c r="AL403" i="9" s="1"/>
  <c r="S228" i="9"/>
  <c r="U228" i="9" s="1"/>
  <c r="V56" i="9"/>
  <c r="S128" i="9"/>
  <c r="U128" i="9" s="1"/>
  <c r="AB69" i="9"/>
  <c r="AE69" i="9"/>
  <c r="AB97" i="9"/>
  <c r="AE97" i="9"/>
  <c r="AB64" i="9"/>
  <c r="AE64" i="9"/>
  <c r="AE358" i="9"/>
  <c r="AB358" i="9"/>
  <c r="AE184" i="9"/>
  <c r="AB184" i="9"/>
  <c r="AE291" i="9"/>
  <c r="AB291" i="9"/>
  <c r="AB212" i="9"/>
  <c r="AE212" i="9"/>
  <c r="AJ462" i="9"/>
  <c r="AK462" i="9"/>
  <c r="AI462" i="9"/>
  <c r="AB395" i="9"/>
  <c r="AE395" i="9"/>
  <c r="AB485" i="9"/>
  <c r="AE485" i="9"/>
  <c r="AB489" i="9"/>
  <c r="AE489" i="9"/>
  <c r="S510" i="9"/>
  <c r="U510" i="9" s="1"/>
  <c r="S515" i="9"/>
  <c r="U515" i="9" s="1"/>
  <c r="AC168" i="9"/>
  <c r="V168" i="9"/>
  <c r="S168" i="9"/>
  <c r="AA228" i="9"/>
  <c r="I155" i="9"/>
  <c r="V155" i="9"/>
  <c r="AC155" i="9"/>
  <c r="I142" i="9"/>
  <c r="V142" i="9"/>
  <c r="AC142" i="9"/>
  <c r="S423" i="9"/>
  <c r="U423" i="9" s="1"/>
  <c r="S261" i="9"/>
  <c r="U261" i="9" s="1"/>
  <c r="K261" i="9"/>
  <c r="AC261" i="9"/>
  <c r="K498" i="9"/>
  <c r="S498" i="9"/>
  <c r="U498" i="9" s="1"/>
  <c r="V498" i="9"/>
  <c r="AC498" i="9"/>
  <c r="U369" i="9"/>
  <c r="AE369" i="9"/>
  <c r="I204" i="9"/>
  <c r="V204" i="9"/>
  <c r="AC204" i="9"/>
  <c r="AE204" i="9"/>
  <c r="AB204" i="9"/>
  <c r="K418" i="9"/>
  <c r="V418" i="9"/>
  <c r="AC418" i="9"/>
  <c r="S379" i="9"/>
  <c r="U379" i="9" s="1"/>
  <c r="AC379" i="9"/>
  <c r="V379" i="9"/>
  <c r="K412" i="9"/>
  <c r="AC412" i="9"/>
  <c r="S412" i="9"/>
  <c r="U412" i="9" s="1"/>
  <c r="V412" i="9"/>
  <c r="AE412" i="9"/>
  <c r="AB412" i="9"/>
  <c r="K254" i="9"/>
  <c r="S399" i="9"/>
  <c r="U399" i="9" s="1"/>
  <c r="AC399" i="9"/>
  <c r="V399" i="9"/>
  <c r="S500" i="9"/>
  <c r="U500" i="9" s="1"/>
  <c r="AT324" i="9"/>
  <c r="AS324" i="9"/>
  <c r="AR324" i="9"/>
  <c r="AQ324" i="9" s="1"/>
  <c r="AP324" i="9" s="1"/>
  <c r="AO324" i="9" s="1"/>
  <c r="AN324" i="9" s="1"/>
  <c r="AM324" i="9" s="1"/>
  <c r="AL324" i="9" s="1"/>
  <c r="AT367" i="9"/>
  <c r="AS367" i="9" s="1"/>
  <c r="AR367" i="9" s="1"/>
  <c r="AQ367" i="9" s="1"/>
  <c r="AP367" i="9" s="1"/>
  <c r="AO367" i="9" s="1"/>
  <c r="AN367" i="9" s="1"/>
  <c r="AM367" i="9" s="1"/>
  <c r="AL367" i="9" s="1"/>
  <c r="S415" i="9"/>
  <c r="U415" i="9" s="1"/>
  <c r="K413" i="9"/>
  <c r="V413" i="9"/>
  <c r="AC413" i="9"/>
  <c r="AE413" i="9"/>
  <c r="AB413" i="9"/>
  <c r="U338" i="9"/>
  <c r="AE338" i="9"/>
  <c r="AT319" i="9"/>
  <c r="AS319" i="9"/>
  <c r="AR319" i="9" s="1"/>
  <c r="AQ319" i="9" s="1"/>
  <c r="AP319" i="9" s="1"/>
  <c r="AO319" i="9" s="1"/>
  <c r="AN319" i="9" s="1"/>
  <c r="AM319" i="9" s="1"/>
  <c r="AL319" i="9" s="1"/>
  <c r="AS453" i="9"/>
  <c r="AR453" i="9" s="1"/>
  <c r="AQ453" i="9" s="1"/>
  <c r="AP453" i="9" s="1"/>
  <c r="AO453" i="9" s="1"/>
  <c r="AN453" i="9" s="1"/>
  <c r="AM453" i="9" s="1"/>
  <c r="AL453" i="9" s="1"/>
  <c r="AT453" i="9"/>
  <c r="AC433" i="9"/>
  <c r="K433" i="9"/>
  <c r="V433" i="9"/>
  <c r="K159" i="9"/>
  <c r="S155" i="9"/>
  <c r="U155" i="9" s="1"/>
  <c r="AR308" i="9"/>
  <c r="AT308" i="9"/>
  <c r="AS308" i="9"/>
  <c r="AQ308" i="9"/>
  <c r="AP308" i="9" s="1"/>
  <c r="AO308" i="9" s="1"/>
  <c r="AN308" i="9" s="1"/>
  <c r="AM308" i="9" s="1"/>
  <c r="AL308" i="9" s="1"/>
  <c r="AT374" i="9"/>
  <c r="AS374" i="9" s="1"/>
  <c r="AR374" i="9" s="1"/>
  <c r="AQ374" i="9" s="1"/>
  <c r="AP374" i="9" s="1"/>
  <c r="AO374" i="9" s="1"/>
  <c r="AN374" i="9" s="1"/>
  <c r="AM374" i="9" s="1"/>
  <c r="AL374" i="9" s="1"/>
  <c r="U247" i="9"/>
  <c r="AE247" i="9"/>
  <c r="U37" i="9"/>
  <c r="AE37" i="9"/>
  <c r="S197" i="9"/>
  <c r="U197" i="9" s="1"/>
  <c r="S272" i="9"/>
  <c r="U272" i="9" s="1"/>
  <c r="AH250" i="9"/>
  <c r="AA250" i="9" s="1"/>
  <c r="AB250" i="9" s="1"/>
  <c r="AH198" i="9"/>
  <c r="AA198" i="9" s="1"/>
  <c r="AB198" i="9" s="1"/>
  <c r="S76" i="9"/>
  <c r="U76" i="9" s="1"/>
  <c r="AH301" i="9"/>
  <c r="AA301" i="9" s="1"/>
  <c r="AH380" i="9"/>
  <c r="AA380" i="9" s="1"/>
  <c r="AH61" i="9"/>
  <c r="AA61" i="9" s="1"/>
  <c r="AE454" i="9"/>
  <c r="AH479" i="9"/>
  <c r="AA479" i="9" s="1"/>
  <c r="AE492" i="9"/>
  <c r="AB492" i="9"/>
  <c r="O500" i="9"/>
  <c r="O505" i="9"/>
  <c r="O509" i="9"/>
  <c r="O514" i="9"/>
  <c r="O518" i="9"/>
  <c r="O499" i="9"/>
  <c r="O504" i="9"/>
  <c r="O508" i="9"/>
  <c r="O512" i="9"/>
  <c r="O517" i="9"/>
  <c r="O501" i="9"/>
  <c r="O506" i="9"/>
  <c r="O495" i="9"/>
  <c r="O503" i="9"/>
  <c r="O507" i="9"/>
  <c r="O511" i="9"/>
  <c r="O516" i="9"/>
  <c r="O510" i="9"/>
  <c r="O519" i="9"/>
  <c r="O515" i="9"/>
  <c r="O513" i="9"/>
  <c r="O321" i="9"/>
  <c r="O225" i="9"/>
  <c r="O398" i="9"/>
  <c r="O469" i="9"/>
  <c r="O435" i="9"/>
  <c r="O250" i="9"/>
  <c r="O177" i="9"/>
  <c r="O346" i="9"/>
  <c r="O436" i="9"/>
  <c r="O61" i="9"/>
  <c r="O268" i="9"/>
  <c r="O159" i="9"/>
  <c r="O484" i="9"/>
  <c r="O285" i="9"/>
  <c r="O208" i="9"/>
  <c r="O323" i="9"/>
  <c r="O467" i="9"/>
  <c r="O386" i="9"/>
  <c r="O281" i="9"/>
  <c r="O449" i="9"/>
  <c r="O450" i="9"/>
  <c r="O206" i="9"/>
  <c r="O459" i="9"/>
  <c r="O393" i="9"/>
  <c r="O430" i="9"/>
  <c r="O345" i="9"/>
  <c r="O69" i="9"/>
  <c r="O235" i="9"/>
  <c r="O388" i="9"/>
  <c r="O270" i="9"/>
  <c r="O348" i="9"/>
  <c r="O379" i="9"/>
  <c r="O227" i="9"/>
  <c r="O255" i="9"/>
  <c r="O129" i="9"/>
  <c r="O246" i="9"/>
  <c r="O412" i="9"/>
  <c r="O241" i="9"/>
  <c r="O476" i="9"/>
  <c r="O401" i="9"/>
  <c r="O428" i="9"/>
  <c r="O335" i="9"/>
  <c r="O406" i="9"/>
  <c r="O219" i="9"/>
  <c r="O244" i="9"/>
  <c r="O440" i="9"/>
  <c r="O298" i="9"/>
  <c r="O490" i="9"/>
  <c r="O366" i="9"/>
  <c r="O329" i="9"/>
  <c r="O419" i="9"/>
  <c r="O457" i="9"/>
  <c r="O315" i="9"/>
  <c r="O354" i="9"/>
  <c r="O390" i="9"/>
  <c r="O218" i="9"/>
  <c r="O342" i="9"/>
  <c r="O489" i="9"/>
  <c r="O362" i="9"/>
  <c r="O427" i="9"/>
  <c r="O75" i="9"/>
  <c r="O324" i="9"/>
  <c r="O470" i="9"/>
  <c r="O374" i="9"/>
  <c r="O361" i="9"/>
  <c r="O280" i="9"/>
  <c r="O422" i="9"/>
  <c r="O217" i="9"/>
  <c r="O477" i="9"/>
  <c r="O276" i="9"/>
  <c r="O322" i="9"/>
  <c r="O424" i="9"/>
  <c r="O318" i="9"/>
  <c r="O483" i="9"/>
  <c r="O213" i="9"/>
  <c r="O251" i="9"/>
  <c r="O400" i="9"/>
  <c r="O462" i="9"/>
  <c r="O299" i="9"/>
  <c r="O210" i="9"/>
  <c r="O338" i="9"/>
  <c r="O66" i="9"/>
  <c r="O491" i="9"/>
  <c r="O272" i="9"/>
  <c r="O358" i="9"/>
  <c r="O389" i="9"/>
  <c r="O464" i="9"/>
  <c r="O376" i="9"/>
  <c r="O248" i="9"/>
  <c r="O300" i="9"/>
  <c r="O391" i="9"/>
  <c r="O214" i="9"/>
  <c r="O65" i="9"/>
  <c r="O60" i="9"/>
  <c r="O67" i="9"/>
  <c r="O397" i="9"/>
  <c r="O423" i="9"/>
  <c r="O479" i="9"/>
  <c r="O444" i="9"/>
  <c r="O448" i="9"/>
  <c r="O288" i="9"/>
  <c r="O502" i="9"/>
  <c r="O426" i="9"/>
  <c r="O216" i="9"/>
  <c r="O344" i="9"/>
  <c r="O409" i="9"/>
  <c r="O261" i="9"/>
  <c r="O451" i="9"/>
  <c r="O486" i="9"/>
  <c r="O343" i="9"/>
  <c r="O256" i="9"/>
  <c r="O420" i="9"/>
  <c r="O473" i="9"/>
  <c r="O341" i="9"/>
  <c r="O411" i="9"/>
  <c r="O308" i="9"/>
  <c r="O433" i="9"/>
  <c r="O378" i="9"/>
  <c r="O425" i="9"/>
  <c r="O62" i="9"/>
  <c r="O414" i="9"/>
  <c r="O488" i="9"/>
  <c r="O313" i="9"/>
  <c r="O350" i="9"/>
  <c r="O383" i="9"/>
  <c r="O468" i="9"/>
  <c r="O224" i="9"/>
  <c r="O446" i="9"/>
  <c r="O165" i="9"/>
  <c r="O72" i="9"/>
  <c r="O260" i="9"/>
  <c r="O373" i="9"/>
  <c r="O387" i="9"/>
  <c r="O231" i="9"/>
  <c r="O353" i="9"/>
  <c r="O481" i="9"/>
  <c r="O271" i="9"/>
  <c r="O381" i="9"/>
  <c r="O432" i="9"/>
  <c r="O475" i="9"/>
  <c r="O249" i="9"/>
  <c r="O347" i="9"/>
  <c r="O402" i="9"/>
  <c r="O21" i="9"/>
  <c r="O259" i="9"/>
  <c r="O302" i="9"/>
  <c r="O447" i="9"/>
  <c r="O277" i="9"/>
  <c r="O485" i="9"/>
  <c r="O237" i="9"/>
  <c r="O222" i="9"/>
  <c r="O439" i="9"/>
  <c r="O445" i="9"/>
  <c r="O384" i="9"/>
  <c r="O399" i="9"/>
  <c r="O257" i="9"/>
  <c r="O392" i="9"/>
  <c r="O492" i="9"/>
  <c r="O453" i="9"/>
  <c r="O442" i="9"/>
  <c r="O316" i="9"/>
  <c r="O482" i="9"/>
  <c r="O365" i="9"/>
  <c r="O307" i="9"/>
  <c r="O452" i="9"/>
  <c r="O332" i="9"/>
  <c r="O466" i="9"/>
  <c r="O357" i="9"/>
  <c r="O275" i="9"/>
  <c r="O198" i="9"/>
  <c r="O441" i="9"/>
  <c r="O220" i="9"/>
  <c r="O64" i="9"/>
  <c r="O408" i="9"/>
  <c r="O247" i="9"/>
  <c r="O465" i="9"/>
  <c r="O178" i="9"/>
  <c r="O264" i="9"/>
  <c r="O73" i="9"/>
  <c r="O167" i="9"/>
  <c r="O364" i="9"/>
  <c r="O377" i="9"/>
  <c r="O369" i="9"/>
  <c r="O359" i="9"/>
  <c r="O487" i="9"/>
  <c r="O443" i="9"/>
  <c r="O336" i="9"/>
  <c r="O415" i="9"/>
  <c r="O463" i="9"/>
  <c r="O417" i="9"/>
  <c r="O372" i="9"/>
  <c r="O407" i="9"/>
  <c r="O326" i="9"/>
  <c r="O497" i="9"/>
  <c r="O405" i="9"/>
  <c r="O352" i="9"/>
  <c r="O68" i="9"/>
  <c r="O334" i="9"/>
  <c r="O70" i="9"/>
  <c r="O429" i="9"/>
  <c r="O166" i="9"/>
  <c r="O431" i="9"/>
  <c r="O480" i="9"/>
  <c r="O340" i="9"/>
  <c r="O292" i="9"/>
  <c r="O74" i="9"/>
  <c r="O215" i="9"/>
  <c r="O394" i="9"/>
  <c r="O282" i="9"/>
  <c r="O434" i="9"/>
  <c r="O472" i="9"/>
  <c r="O413" i="9"/>
  <c r="O454" i="9"/>
  <c r="O209" i="9"/>
  <c r="O395" i="9"/>
  <c r="O404" i="9"/>
  <c r="O416" i="9"/>
  <c r="O368" i="9"/>
  <c r="C15" i="9"/>
  <c r="O496" i="9"/>
  <c r="O396" i="9"/>
  <c r="O455" i="9"/>
  <c r="O410" i="9"/>
  <c r="O474" i="9"/>
  <c r="O223" i="9"/>
  <c r="O314" i="9"/>
  <c r="O456" i="9"/>
  <c r="O228" i="9"/>
  <c r="O363" i="9"/>
  <c r="O385" i="9"/>
  <c r="O63" i="9"/>
  <c r="O375" i="9"/>
  <c r="O245" i="9"/>
  <c r="O380" i="9"/>
  <c r="O370" i="9"/>
  <c r="O471" i="9"/>
  <c r="O367" i="9"/>
  <c r="O254" i="9"/>
  <c r="O297" i="9"/>
  <c r="O205" i="9"/>
  <c r="O461" i="9"/>
  <c r="O360" i="9"/>
  <c r="O371" i="9"/>
  <c r="O278" i="9"/>
  <c r="O339" i="9"/>
  <c r="O478" i="9"/>
  <c r="O319" i="9"/>
  <c r="O437" i="9"/>
  <c r="O325" i="9"/>
  <c r="O458" i="9"/>
  <c r="O283" i="9"/>
  <c r="O229" i="9"/>
  <c r="O230" i="9"/>
  <c r="O57" i="9"/>
  <c r="O356" i="9"/>
  <c r="O355" i="9"/>
  <c r="O418" i="9"/>
  <c r="O351" i="9"/>
  <c r="O460" i="9"/>
  <c r="O71" i="9"/>
  <c r="O265" i="9"/>
  <c r="O337" i="9"/>
  <c r="O212" i="9"/>
  <c r="O403" i="9"/>
  <c r="O301" i="9"/>
  <c r="O382" i="9"/>
  <c r="O221" i="9"/>
  <c r="O58" i="9"/>
  <c r="O258" i="9"/>
  <c r="O294" i="9"/>
  <c r="O493" i="9"/>
  <c r="O273" i="9"/>
  <c r="O349" i="9"/>
  <c r="O320" i="9"/>
  <c r="O421" i="9"/>
  <c r="O498" i="9"/>
  <c r="O438" i="9"/>
  <c r="O494" i="9"/>
  <c r="O279" i="9"/>
  <c r="O211" i="9"/>
  <c r="C16" i="9"/>
  <c r="D18" i="9" s="1"/>
  <c r="AT500" i="9"/>
  <c r="AS500" i="9" s="1"/>
  <c r="AR500" i="9" s="1"/>
  <c r="AQ500" i="9" s="1"/>
  <c r="AP500" i="9" s="1"/>
  <c r="AO500" i="9" s="1"/>
  <c r="AN500" i="9" s="1"/>
  <c r="AM500" i="9" s="1"/>
  <c r="AL500" i="9" s="1"/>
  <c r="V495" i="9"/>
  <c r="K495" i="9"/>
  <c r="AC495" i="9"/>
  <c r="AT503" i="9"/>
  <c r="AS503" i="9" s="1"/>
  <c r="AR503" i="9" s="1"/>
  <c r="AQ503" i="9" s="1"/>
  <c r="AP503" i="9" s="1"/>
  <c r="AO503" i="9" s="1"/>
  <c r="AN503" i="9" s="1"/>
  <c r="AM503" i="9" s="1"/>
  <c r="AL503" i="9" s="1"/>
  <c r="K512" i="9"/>
  <c r="AC512" i="9"/>
  <c r="V512" i="9"/>
  <c r="AT510" i="9"/>
  <c r="AS510" i="9" s="1"/>
  <c r="AR510" i="9" s="1"/>
  <c r="AQ510" i="9" s="1"/>
  <c r="AP510" i="9" s="1"/>
  <c r="AO510" i="9" s="1"/>
  <c r="AN510" i="9" s="1"/>
  <c r="AM510" i="9" s="1"/>
  <c r="AL510" i="9" s="1"/>
  <c r="AT515" i="9"/>
  <c r="AS515" i="9" s="1"/>
  <c r="AR515" i="9" s="1"/>
  <c r="AQ515" i="9" s="1"/>
  <c r="AP515" i="9" s="1"/>
  <c r="AO515" i="9" s="1"/>
  <c r="AN515" i="9" s="1"/>
  <c r="AM515" i="9" s="1"/>
  <c r="AL515" i="9" s="1"/>
  <c r="AS511" i="9"/>
  <c r="AR511" i="9" s="1"/>
  <c r="AQ511" i="9" s="1"/>
  <c r="AP511" i="9" s="1"/>
  <c r="AO511" i="9" s="1"/>
  <c r="AN511" i="9" s="1"/>
  <c r="AM511" i="9" s="1"/>
  <c r="AL511" i="9" s="1"/>
  <c r="AT511" i="9"/>
  <c r="V519" i="9"/>
  <c r="K519" i="9"/>
  <c r="AC519" i="9"/>
  <c r="K517" i="9"/>
  <c r="AC517" i="9"/>
  <c r="V517" i="9"/>
  <c r="AT506" i="9"/>
  <c r="AS506" i="9" s="1"/>
  <c r="AR506" i="9" s="1"/>
  <c r="AQ506" i="9" s="1"/>
  <c r="AP506" i="9" s="1"/>
  <c r="AO506" i="9" s="1"/>
  <c r="AN506" i="9" s="1"/>
  <c r="AM506" i="9" s="1"/>
  <c r="AL506" i="9" s="1"/>
  <c r="K508" i="9"/>
  <c r="AC508" i="9"/>
  <c r="V508" i="9"/>
  <c r="AT505" i="9"/>
  <c r="AS505" i="9"/>
  <c r="AR505" i="9" s="1"/>
  <c r="AQ505" i="9" s="1"/>
  <c r="AP505" i="9" s="1"/>
  <c r="AO505" i="9" s="1"/>
  <c r="AN505" i="9" s="1"/>
  <c r="AM505" i="9" s="1"/>
  <c r="AL505" i="9" s="1"/>
  <c r="AT507" i="9"/>
  <c r="AS507" i="9" s="1"/>
  <c r="AR507" i="9" s="1"/>
  <c r="AQ507" i="9" s="1"/>
  <c r="AP507" i="9" s="1"/>
  <c r="AO507" i="9" s="1"/>
  <c r="AN507" i="9" s="1"/>
  <c r="AM507" i="9" s="1"/>
  <c r="AL507" i="9" s="1"/>
  <c r="K499" i="9"/>
  <c r="AC499" i="9"/>
  <c r="V499" i="9"/>
  <c r="V503" i="9"/>
  <c r="K503" i="9"/>
  <c r="AC503" i="9"/>
  <c r="V510" i="9"/>
  <c r="K510" i="9"/>
  <c r="AC510" i="9"/>
  <c r="V515" i="9"/>
  <c r="K515" i="9"/>
  <c r="AC515" i="9"/>
  <c r="AT509" i="9"/>
  <c r="AS509" i="9" s="1"/>
  <c r="AR509" i="9" s="1"/>
  <c r="AQ509" i="9" s="1"/>
  <c r="AP509" i="9" s="1"/>
  <c r="AO509" i="9" s="1"/>
  <c r="AN509" i="9" s="1"/>
  <c r="AM509" i="9" s="1"/>
  <c r="AL509" i="9" s="1"/>
  <c r="AS495" i="9"/>
  <c r="AR495" i="9" s="1"/>
  <c r="AQ495" i="9" s="1"/>
  <c r="AP495" i="9" s="1"/>
  <c r="AO495" i="9" s="1"/>
  <c r="AN495" i="9" s="1"/>
  <c r="AM495" i="9" s="1"/>
  <c r="AL495" i="9" s="1"/>
  <c r="AT495" i="9"/>
  <c r="V511" i="9"/>
  <c r="K511" i="9"/>
  <c r="AC511" i="9"/>
  <c r="V506" i="9"/>
  <c r="K506" i="9"/>
  <c r="AC506" i="9"/>
  <c r="AT504" i="9"/>
  <c r="AS504" i="9" s="1"/>
  <c r="AR504" i="9" s="1"/>
  <c r="AQ504" i="9" s="1"/>
  <c r="AP504" i="9" s="1"/>
  <c r="AO504" i="9" s="1"/>
  <c r="AN504" i="9" s="1"/>
  <c r="AM504" i="9" s="1"/>
  <c r="AL504" i="9" s="1"/>
  <c r="AT516" i="9"/>
  <c r="AS516" i="9" s="1"/>
  <c r="AR516" i="9" s="1"/>
  <c r="AQ516" i="9" s="1"/>
  <c r="AP516" i="9" s="1"/>
  <c r="AO516" i="9" s="1"/>
  <c r="AN516" i="9" s="1"/>
  <c r="AM516" i="9" s="1"/>
  <c r="AL516" i="9" s="1"/>
  <c r="AT501" i="9"/>
  <c r="AS501" i="9" s="1"/>
  <c r="AR501" i="9" s="1"/>
  <c r="AQ501" i="9" s="1"/>
  <c r="AP501" i="9" s="1"/>
  <c r="AO501" i="9" s="1"/>
  <c r="AN501" i="9" s="1"/>
  <c r="AM501" i="9" s="1"/>
  <c r="AL501" i="9" s="1"/>
  <c r="S495" i="9"/>
  <c r="U495" i="9" s="1"/>
  <c r="V507" i="9"/>
  <c r="K507" i="9"/>
  <c r="AC507" i="9"/>
  <c r="AT512" i="9"/>
  <c r="AS512" i="9" s="1"/>
  <c r="AR512" i="9" s="1"/>
  <c r="AQ512" i="9" s="1"/>
  <c r="AP512" i="9" s="1"/>
  <c r="AO512" i="9" s="1"/>
  <c r="AN512" i="9" s="1"/>
  <c r="AM512" i="9" s="1"/>
  <c r="AL512" i="9" s="1"/>
  <c r="S504" i="9"/>
  <c r="U504" i="9" s="1"/>
  <c r="S516" i="9"/>
  <c r="U516" i="9" s="1"/>
  <c r="S501" i="9"/>
  <c r="U501" i="9" s="1"/>
  <c r="AT514" i="9"/>
  <c r="AS514" i="9" s="1"/>
  <c r="AR514" i="9" s="1"/>
  <c r="AQ514" i="9" s="1"/>
  <c r="AP514" i="9" s="1"/>
  <c r="AO514" i="9" s="1"/>
  <c r="AN514" i="9" s="1"/>
  <c r="AM514" i="9" s="1"/>
  <c r="AL514" i="9" s="1"/>
  <c r="AT519" i="9"/>
  <c r="AS519" i="9" s="1"/>
  <c r="AR519" i="9" s="1"/>
  <c r="AQ519" i="9" s="1"/>
  <c r="AP519" i="9" s="1"/>
  <c r="AO519" i="9" s="1"/>
  <c r="AN519" i="9" s="1"/>
  <c r="AM519" i="9" s="1"/>
  <c r="AL519" i="9" s="1"/>
  <c r="AT517" i="9"/>
  <c r="AS517" i="9" s="1"/>
  <c r="AR517" i="9" s="1"/>
  <c r="AQ517" i="9" s="1"/>
  <c r="AP517" i="9" s="1"/>
  <c r="AO517" i="9" s="1"/>
  <c r="AN517" i="9" s="1"/>
  <c r="AM517" i="9" s="1"/>
  <c r="AL517" i="9" s="1"/>
  <c r="S512" i="9"/>
  <c r="U512" i="9" s="1"/>
  <c r="AT508" i="9"/>
  <c r="AS508" i="9" s="1"/>
  <c r="AR508" i="9" s="1"/>
  <c r="AQ508" i="9" s="1"/>
  <c r="AP508" i="9" s="1"/>
  <c r="AO508" i="9" s="1"/>
  <c r="AN508" i="9" s="1"/>
  <c r="AM508" i="9" s="1"/>
  <c r="AL508" i="9" s="1"/>
  <c r="AT518" i="9"/>
  <c r="AS518" i="9" s="1"/>
  <c r="AR518" i="9" s="1"/>
  <c r="AQ518" i="9" s="1"/>
  <c r="AP518" i="9" s="1"/>
  <c r="AO518" i="9" s="1"/>
  <c r="AN518" i="9" s="1"/>
  <c r="AM518" i="9" s="1"/>
  <c r="AL518" i="9" s="1"/>
  <c r="S519" i="9"/>
  <c r="U519" i="9" s="1"/>
  <c r="S517" i="9"/>
  <c r="U517" i="9" s="1"/>
  <c r="AT499" i="9"/>
  <c r="AS499" i="9" s="1"/>
  <c r="AR499" i="9" s="1"/>
  <c r="AQ499" i="9" s="1"/>
  <c r="AP499" i="9" s="1"/>
  <c r="AO499" i="9" s="1"/>
  <c r="AN499" i="9" s="1"/>
  <c r="AM499" i="9" s="1"/>
  <c r="AL499" i="9" s="1"/>
  <c r="S508" i="9"/>
  <c r="U508" i="9" s="1"/>
  <c r="K504" i="9"/>
  <c r="AC504" i="9"/>
  <c r="V504" i="9"/>
  <c r="V516" i="9"/>
  <c r="K516" i="9"/>
  <c r="AC516" i="9"/>
  <c r="V501" i="9"/>
  <c r="K501" i="9"/>
  <c r="AC501" i="9"/>
  <c r="AI495" i="8"/>
  <c r="AH495" i="8" s="1"/>
  <c r="AJ495" i="8"/>
  <c r="AK495" i="8"/>
  <c r="AJ478" i="8"/>
  <c r="AK478" i="8"/>
  <c r="AI478" i="8"/>
  <c r="AH478" i="8" s="1"/>
  <c r="AB64" i="8"/>
  <c r="AE64" i="8"/>
  <c r="U212" i="8"/>
  <c r="AE212" i="8"/>
  <c r="AK323" i="8"/>
  <c r="AI323" i="8"/>
  <c r="AJ323" i="8"/>
  <c r="AI442" i="8"/>
  <c r="AH442" i="8" s="1"/>
  <c r="AK442" i="8"/>
  <c r="AJ442" i="8"/>
  <c r="AJ506" i="8"/>
  <c r="AI506" i="8"/>
  <c r="AK506" i="8"/>
  <c r="AK32" i="8"/>
  <c r="AI32" i="8"/>
  <c r="AJ32" i="8"/>
  <c r="AK450" i="8"/>
  <c r="AI450" i="8"/>
  <c r="AJ450" i="8"/>
  <c r="AK426" i="8"/>
  <c r="AI426" i="8"/>
  <c r="AH426" i="8" s="1"/>
  <c r="AA426" i="8" s="1"/>
  <c r="AJ426" i="8"/>
  <c r="AK454" i="8"/>
  <c r="AI454" i="8"/>
  <c r="AJ454" i="8"/>
  <c r="AJ340" i="8"/>
  <c r="AK340" i="8"/>
  <c r="AI340" i="8"/>
  <c r="I194" i="8"/>
  <c r="S194" i="8"/>
  <c r="U194" i="8" s="1"/>
  <c r="V194" i="8"/>
  <c r="AC194" i="8"/>
  <c r="AB194" i="8"/>
  <c r="AA194" i="8"/>
  <c r="S216" i="8"/>
  <c r="U216" i="8" s="1"/>
  <c r="V216" i="8"/>
  <c r="AC216" i="8"/>
  <c r="K286" i="8"/>
  <c r="V286" i="8"/>
  <c r="AC286" i="8"/>
  <c r="AR234" i="8"/>
  <c r="AT234" i="8"/>
  <c r="AS234" i="8"/>
  <c r="AQ234" i="8"/>
  <c r="AP234" i="8"/>
  <c r="AO234" i="8" s="1"/>
  <c r="AN234" i="8" s="1"/>
  <c r="AM234" i="8" s="1"/>
  <c r="AL234" i="8" s="1"/>
  <c r="K301" i="8"/>
  <c r="AC301" i="8"/>
  <c r="V301" i="8"/>
  <c r="S301" i="8"/>
  <c r="U301" i="8" s="1"/>
  <c r="I30" i="8"/>
  <c r="V30" i="8"/>
  <c r="AC30" i="8"/>
  <c r="I196" i="8"/>
  <c r="V196" i="8"/>
  <c r="AC196" i="8"/>
  <c r="AB196" i="8"/>
  <c r="AE196" i="8"/>
  <c r="AT28" i="8"/>
  <c r="AS28" i="8" s="1"/>
  <c r="AR28" i="8" s="1"/>
  <c r="AQ28" i="8" s="1"/>
  <c r="AP28" i="8" s="1"/>
  <c r="AO28" i="8" s="1"/>
  <c r="AN28" i="8" s="1"/>
  <c r="AM28" i="8" s="1"/>
  <c r="AL28" i="8" s="1"/>
  <c r="AT344" i="8"/>
  <c r="AS344" i="8"/>
  <c r="AR344" i="8" s="1"/>
  <c r="AQ344" i="8" s="1"/>
  <c r="AP344" i="8" s="1"/>
  <c r="AO344" i="8" s="1"/>
  <c r="AN344" i="8" s="1"/>
  <c r="AM344" i="8" s="1"/>
  <c r="AL344" i="8" s="1"/>
  <c r="AC510" i="8"/>
  <c r="K510" i="8"/>
  <c r="V510" i="8"/>
  <c r="S505" i="8"/>
  <c r="U505" i="8" s="1"/>
  <c r="K425" i="8"/>
  <c r="S425" i="8"/>
  <c r="U425" i="8" s="1"/>
  <c r="V425" i="8"/>
  <c r="AB425" i="8"/>
  <c r="K321" i="8"/>
  <c r="AC321" i="8"/>
  <c r="V321" i="8"/>
  <c r="AT482" i="8"/>
  <c r="AS482" i="8"/>
  <c r="AR482" i="8"/>
  <c r="AQ482" i="8" s="1"/>
  <c r="AP482" i="8" s="1"/>
  <c r="AO482" i="8" s="1"/>
  <c r="AN482" i="8" s="1"/>
  <c r="AM482" i="8" s="1"/>
  <c r="AL482" i="8" s="1"/>
  <c r="AR457" i="8"/>
  <c r="AQ457" i="8" s="1"/>
  <c r="AP457" i="8" s="1"/>
  <c r="AO457" i="8" s="1"/>
  <c r="AN457" i="8" s="1"/>
  <c r="AM457" i="8" s="1"/>
  <c r="AL457" i="8" s="1"/>
  <c r="AT457" i="8"/>
  <c r="AS457" i="8"/>
  <c r="AT453" i="8"/>
  <c r="AS453" i="8" s="1"/>
  <c r="AR453" i="8" s="1"/>
  <c r="AQ453" i="8" s="1"/>
  <c r="AP453" i="8" s="1"/>
  <c r="AO453" i="8" s="1"/>
  <c r="AN453" i="8" s="1"/>
  <c r="AM453" i="8" s="1"/>
  <c r="AL453" i="8" s="1"/>
  <c r="AT402" i="8"/>
  <c r="AS402" i="8" s="1"/>
  <c r="AR402" i="8" s="1"/>
  <c r="AQ402" i="8" s="1"/>
  <c r="AP402" i="8" s="1"/>
  <c r="AO402" i="8" s="1"/>
  <c r="AN402" i="8" s="1"/>
  <c r="AM402" i="8" s="1"/>
  <c r="AL402" i="8" s="1"/>
  <c r="S490" i="8"/>
  <c r="U490" i="8" s="1"/>
  <c r="U181" i="8"/>
  <c r="AE181" i="8"/>
  <c r="U108" i="8"/>
  <c r="AE108" i="8"/>
  <c r="AH292" i="8"/>
  <c r="AA292" i="8" s="1"/>
  <c r="AH299" i="8"/>
  <c r="AA299" i="8" s="1"/>
  <c r="V92" i="8"/>
  <c r="AC92" i="8"/>
  <c r="I92" i="8"/>
  <c r="AT127" i="8"/>
  <c r="AS127" i="8" s="1"/>
  <c r="AR127" i="8" s="1"/>
  <c r="AQ127" i="8" s="1"/>
  <c r="AP127" i="8" s="1"/>
  <c r="AO127" i="8" s="1"/>
  <c r="AN127" i="8" s="1"/>
  <c r="AM127" i="8" s="1"/>
  <c r="AL127" i="8" s="1"/>
  <c r="AH227" i="8"/>
  <c r="AA227" i="8" s="1"/>
  <c r="AH200" i="8"/>
  <c r="S304" i="8"/>
  <c r="U304" i="8" s="1"/>
  <c r="AH289" i="8"/>
  <c r="AA289" i="8" s="1"/>
  <c r="AH308" i="8"/>
  <c r="AA308" i="8" s="1"/>
  <c r="AH408" i="8"/>
  <c r="AA408" i="8" s="1"/>
  <c r="AH107" i="8"/>
  <c r="AA107" i="8" s="1"/>
  <c r="AH413" i="8"/>
  <c r="AH232" i="8"/>
  <c r="AA232" i="8" s="1"/>
  <c r="AH105" i="8"/>
  <c r="AA105" i="8" s="1"/>
  <c r="K200" i="8"/>
  <c r="V200" i="8"/>
  <c r="S200" i="8"/>
  <c r="U200" i="8" s="1"/>
  <c r="AC200" i="8"/>
  <c r="AA200" i="8"/>
  <c r="AB200" i="8" s="1"/>
  <c r="AT275" i="8"/>
  <c r="AS275" i="8"/>
  <c r="AR275" i="8"/>
  <c r="AQ275" i="8" s="1"/>
  <c r="AP275" i="8" s="1"/>
  <c r="AO275" i="8" s="1"/>
  <c r="AN275" i="8" s="1"/>
  <c r="AM275" i="8" s="1"/>
  <c r="AL275" i="8" s="1"/>
  <c r="K341" i="8"/>
  <c r="V341" i="8"/>
  <c r="AC341" i="8"/>
  <c r="AE341" i="8"/>
  <c r="AB341" i="8"/>
  <c r="AT236" i="8"/>
  <c r="AS236" i="8" s="1"/>
  <c r="AR236" i="8" s="1"/>
  <c r="AQ236" i="8" s="1"/>
  <c r="AP236" i="8" s="1"/>
  <c r="AO236" i="8" s="1"/>
  <c r="AN236" i="8" s="1"/>
  <c r="AM236" i="8" s="1"/>
  <c r="AL236" i="8" s="1"/>
  <c r="AS301" i="8"/>
  <c r="AR301" i="8"/>
  <c r="AQ301" i="8" s="1"/>
  <c r="AP301" i="8" s="1"/>
  <c r="AO301" i="8" s="1"/>
  <c r="AN301" i="8" s="1"/>
  <c r="AM301" i="8" s="1"/>
  <c r="AL301" i="8" s="1"/>
  <c r="AT301" i="8"/>
  <c r="I204" i="8"/>
  <c r="V204" i="8"/>
  <c r="AC204" i="8"/>
  <c r="AB204" i="8"/>
  <c r="AA442" i="8"/>
  <c r="K393" i="8"/>
  <c r="V393" i="8"/>
  <c r="AC393" i="8"/>
  <c r="AE393" i="8"/>
  <c r="AB393" i="8"/>
  <c r="AT321" i="8"/>
  <c r="AS321" i="8" s="1"/>
  <c r="AR321" i="8" s="1"/>
  <c r="AQ321" i="8" s="1"/>
  <c r="AP321" i="8" s="1"/>
  <c r="AO321" i="8" s="1"/>
  <c r="AN321" i="8" s="1"/>
  <c r="AM321" i="8" s="1"/>
  <c r="AL321" i="8" s="1"/>
  <c r="I34" i="8"/>
  <c r="AC34" i="8"/>
  <c r="V34" i="8"/>
  <c r="AI498" i="8"/>
  <c r="AK498" i="8"/>
  <c r="AJ498" i="8"/>
  <c r="AT509" i="8"/>
  <c r="AS509" i="8" s="1"/>
  <c r="AR509" i="8" s="1"/>
  <c r="AQ509" i="8" s="1"/>
  <c r="AP509" i="8" s="1"/>
  <c r="AO509" i="8" s="1"/>
  <c r="AN509" i="8" s="1"/>
  <c r="AM509" i="8" s="1"/>
  <c r="AL509" i="8" s="1"/>
  <c r="AK474" i="8"/>
  <c r="AI474" i="8"/>
  <c r="AJ474" i="8"/>
  <c r="U133" i="8"/>
  <c r="AE133" i="8"/>
  <c r="K448" i="8"/>
  <c r="AC448" i="8"/>
  <c r="V448" i="8"/>
  <c r="U55" i="8"/>
  <c r="AE55" i="8"/>
  <c r="U120" i="8"/>
  <c r="AE120" i="8"/>
  <c r="AB447" i="8"/>
  <c r="AE447" i="8"/>
  <c r="I164" i="8"/>
  <c r="AC164" i="8"/>
  <c r="V164" i="8"/>
  <c r="AB284" i="8"/>
  <c r="AE284" i="8"/>
  <c r="AT92" i="8"/>
  <c r="AS92" i="8"/>
  <c r="AR92" i="8"/>
  <c r="AQ92" i="8"/>
  <c r="AP92" i="8" s="1"/>
  <c r="AO92" i="8" s="1"/>
  <c r="AN92" i="8" s="1"/>
  <c r="AM92" i="8" s="1"/>
  <c r="AL92" i="8" s="1"/>
  <c r="AT111" i="8"/>
  <c r="AS111" i="8" s="1"/>
  <c r="AR111" i="8" s="1"/>
  <c r="AQ111" i="8" s="1"/>
  <c r="AP111" i="8" s="1"/>
  <c r="AO111" i="8" s="1"/>
  <c r="AN111" i="8" s="1"/>
  <c r="AM111" i="8" s="1"/>
  <c r="AL111" i="8" s="1"/>
  <c r="V127" i="8"/>
  <c r="I127" i="8"/>
  <c r="AC127" i="8"/>
  <c r="AB222" i="8"/>
  <c r="AE222" i="8"/>
  <c r="AT304" i="8"/>
  <c r="AS304" i="8" s="1"/>
  <c r="AR304" i="8" s="1"/>
  <c r="AQ304" i="8" s="1"/>
  <c r="AP304" i="8" s="1"/>
  <c r="AO304" i="8" s="1"/>
  <c r="AN304" i="8" s="1"/>
  <c r="AM304" i="8" s="1"/>
  <c r="AL304" i="8" s="1"/>
  <c r="AB439" i="8"/>
  <c r="AE439" i="8"/>
  <c r="AE23" i="8"/>
  <c r="AB23" i="8"/>
  <c r="AE163" i="8"/>
  <c r="AB163" i="8"/>
  <c r="AB343" i="8"/>
  <c r="AE343" i="8"/>
  <c r="AE259" i="8"/>
  <c r="AB259" i="8"/>
  <c r="AE383" i="8"/>
  <c r="AB383" i="8"/>
  <c r="AB501" i="8"/>
  <c r="AE501" i="8"/>
  <c r="AE73" i="8"/>
  <c r="AB73" i="8"/>
  <c r="AB394" i="8"/>
  <c r="AE394" i="8"/>
  <c r="AE47" i="8"/>
  <c r="AB47" i="8"/>
  <c r="AE435" i="8"/>
  <c r="AE101" i="8"/>
  <c r="AT206" i="8"/>
  <c r="AS206" i="8" s="1"/>
  <c r="AR206" i="8" s="1"/>
  <c r="AQ206" i="8" s="1"/>
  <c r="AP206" i="8" s="1"/>
  <c r="AO206" i="8" s="1"/>
  <c r="AN206" i="8" s="1"/>
  <c r="AM206" i="8" s="1"/>
  <c r="AL206" i="8" s="1"/>
  <c r="I188" i="8"/>
  <c r="S188" i="8"/>
  <c r="U188" i="8" s="1"/>
  <c r="AC188" i="8"/>
  <c r="V188" i="8"/>
  <c r="AB188" i="8"/>
  <c r="AT280" i="8"/>
  <c r="AS280" i="8"/>
  <c r="AR280" i="8" s="1"/>
  <c r="AQ280" i="8" s="1"/>
  <c r="AP280" i="8" s="1"/>
  <c r="AO280" i="8" s="1"/>
  <c r="AN280" i="8" s="1"/>
  <c r="AM280" i="8" s="1"/>
  <c r="AL280" i="8" s="1"/>
  <c r="J65" i="8"/>
  <c r="AC65" i="8"/>
  <c r="AB65" i="8"/>
  <c r="S65" i="8"/>
  <c r="U65" i="8" s="1"/>
  <c r="AT286" i="8"/>
  <c r="AS286" i="8" s="1"/>
  <c r="AR286" i="8" s="1"/>
  <c r="AQ286" i="8" s="1"/>
  <c r="AP286" i="8" s="1"/>
  <c r="AO286" i="8" s="1"/>
  <c r="AN286" i="8" s="1"/>
  <c r="AM286" i="8" s="1"/>
  <c r="AL286" i="8" s="1"/>
  <c r="K305" i="8"/>
  <c r="S305" i="8"/>
  <c r="U305" i="8" s="1"/>
  <c r="AC305" i="8"/>
  <c r="V305" i="8"/>
  <c r="AB305" i="8"/>
  <c r="H43" i="8"/>
  <c r="AC43" i="8"/>
  <c r="V43" i="8"/>
  <c r="S204" i="8"/>
  <c r="U204" i="8" s="1"/>
  <c r="K237" i="8"/>
  <c r="S237" i="8"/>
  <c r="U237" i="8" s="1"/>
  <c r="AC237" i="8"/>
  <c r="V237" i="8"/>
  <c r="AB237" i="8"/>
  <c r="AT510" i="8"/>
  <c r="AS510" i="8" s="1"/>
  <c r="AR510" i="8" s="1"/>
  <c r="AQ510" i="8" s="1"/>
  <c r="AP510" i="8" s="1"/>
  <c r="AO510" i="8" s="1"/>
  <c r="AN510" i="8" s="1"/>
  <c r="AM510" i="8" s="1"/>
  <c r="AL510" i="8" s="1"/>
  <c r="AS456" i="8"/>
  <c r="AR456" i="8" s="1"/>
  <c r="AQ456" i="8" s="1"/>
  <c r="AP456" i="8" s="1"/>
  <c r="AO456" i="8" s="1"/>
  <c r="AN456" i="8" s="1"/>
  <c r="AM456" i="8" s="1"/>
  <c r="AL456" i="8" s="1"/>
  <c r="AT456" i="8"/>
  <c r="K290" i="8"/>
  <c r="AC290" i="8"/>
  <c r="S290" i="8"/>
  <c r="U290" i="8" s="1"/>
  <c r="V290" i="8"/>
  <c r="AT415" i="8"/>
  <c r="AS415" i="8" s="1"/>
  <c r="AR415" i="8" s="1"/>
  <c r="AQ415" i="8" s="1"/>
  <c r="AP415" i="8" s="1"/>
  <c r="AO415" i="8" s="1"/>
  <c r="AN415" i="8" s="1"/>
  <c r="AM415" i="8" s="1"/>
  <c r="AL415" i="8" s="1"/>
  <c r="AT441" i="8"/>
  <c r="AS441" i="8" s="1"/>
  <c r="AR441" i="8" s="1"/>
  <c r="AQ441" i="8" s="1"/>
  <c r="AP441" i="8" s="1"/>
  <c r="AO441" i="8" s="1"/>
  <c r="AN441" i="8" s="1"/>
  <c r="AM441" i="8" s="1"/>
  <c r="AL441" i="8" s="1"/>
  <c r="AT494" i="8"/>
  <c r="AS494" i="8" s="1"/>
  <c r="AR494" i="8" s="1"/>
  <c r="AQ494" i="8" s="1"/>
  <c r="AP494" i="8" s="1"/>
  <c r="AO494" i="8" s="1"/>
  <c r="AN494" i="8" s="1"/>
  <c r="AM494" i="8" s="1"/>
  <c r="AL494" i="8" s="1"/>
  <c r="AT34" i="8"/>
  <c r="AS34" i="8" s="1"/>
  <c r="AR34" i="8" s="1"/>
  <c r="AQ34" i="8" s="1"/>
  <c r="AP34" i="8" s="1"/>
  <c r="AO34" i="8" s="1"/>
  <c r="AN34" i="8" s="1"/>
  <c r="AM34" i="8" s="1"/>
  <c r="AL34" i="8" s="1"/>
  <c r="AT461" i="8"/>
  <c r="AS461" i="8"/>
  <c r="AR461" i="8" s="1"/>
  <c r="AQ461" i="8" s="1"/>
  <c r="AP461" i="8" s="1"/>
  <c r="AO461" i="8" s="1"/>
  <c r="AN461" i="8" s="1"/>
  <c r="AM461" i="8" s="1"/>
  <c r="AL461" i="8" s="1"/>
  <c r="AI488" i="8"/>
  <c r="AH488" i="8" s="1"/>
  <c r="AJ488" i="8"/>
  <c r="AK488" i="8"/>
  <c r="K483" i="8"/>
  <c r="AC483" i="8"/>
  <c r="V483" i="8"/>
  <c r="S483" i="8"/>
  <c r="U483" i="8" s="1"/>
  <c r="S448" i="8"/>
  <c r="U448" i="8" s="1"/>
  <c r="S527" i="8"/>
  <c r="U527" i="8" s="1"/>
  <c r="AT148" i="8"/>
  <c r="AS148" i="8" s="1"/>
  <c r="AR148" i="8" s="1"/>
  <c r="AQ148" i="8" s="1"/>
  <c r="AP148" i="8" s="1"/>
  <c r="AO148" i="8" s="1"/>
  <c r="AN148" i="8" s="1"/>
  <c r="AM148" i="8" s="1"/>
  <c r="AL148" i="8" s="1"/>
  <c r="I136" i="8"/>
  <c r="S136" i="8"/>
  <c r="U136" i="8" s="1"/>
  <c r="V136" i="8"/>
  <c r="AC136" i="8"/>
  <c r="AH235" i="8"/>
  <c r="AA235" i="8" s="1"/>
  <c r="AE338" i="8"/>
  <c r="AB338" i="8"/>
  <c r="AH217" i="8"/>
  <c r="AA217" i="8" s="1"/>
  <c r="AH380" i="8"/>
  <c r="AA380" i="8" s="1"/>
  <c r="AH372" i="8"/>
  <c r="AA372" i="8" s="1"/>
  <c r="AH360" i="8"/>
  <c r="AA360" i="8" s="1"/>
  <c r="AE100" i="8"/>
  <c r="AE97" i="8"/>
  <c r="AC518" i="8"/>
  <c r="S525" i="8"/>
  <c r="U525" i="8" s="1"/>
  <c r="S521" i="8"/>
  <c r="U521" i="8" s="1"/>
  <c r="S524" i="8"/>
  <c r="U524" i="8" s="1"/>
  <c r="S519" i="8"/>
  <c r="U519" i="8" s="1"/>
  <c r="S514" i="8"/>
  <c r="U514" i="8" s="1"/>
  <c r="AB245" i="8"/>
  <c r="AE245" i="8"/>
  <c r="I212" i="8"/>
  <c r="AB212" i="8"/>
  <c r="V212" i="8"/>
  <c r="AC212" i="8"/>
  <c r="K236" i="8"/>
  <c r="V236" i="8"/>
  <c r="AC236" i="8"/>
  <c r="I313" i="8"/>
  <c r="AC313" i="8"/>
  <c r="AB313" i="8"/>
  <c r="AT43" i="8"/>
  <c r="AS43" i="8"/>
  <c r="AR43" i="8" s="1"/>
  <c r="AQ43" i="8" s="1"/>
  <c r="AP43" i="8" s="1"/>
  <c r="AO43" i="8" s="1"/>
  <c r="AN43" i="8" s="1"/>
  <c r="AM43" i="8" s="1"/>
  <c r="AL43" i="8" s="1"/>
  <c r="AS307" i="8"/>
  <c r="AR307" i="8" s="1"/>
  <c r="AQ307" i="8" s="1"/>
  <c r="AP307" i="8" s="1"/>
  <c r="AO307" i="8" s="1"/>
  <c r="AN307" i="8" s="1"/>
  <c r="AM307" i="8" s="1"/>
  <c r="AL307" i="8" s="1"/>
  <c r="AT307" i="8"/>
  <c r="S252" i="8"/>
  <c r="U252" i="8" s="1"/>
  <c r="AC173" i="8"/>
  <c r="I173" i="8"/>
  <c r="V173" i="8"/>
  <c r="AB173" i="8"/>
  <c r="AT462" i="8"/>
  <c r="AS462" i="8"/>
  <c r="AR462" i="8" s="1"/>
  <c r="AQ462" i="8" s="1"/>
  <c r="AP462" i="8" s="1"/>
  <c r="AO462" i="8" s="1"/>
  <c r="AN462" i="8" s="1"/>
  <c r="AM462" i="8" s="1"/>
  <c r="AL462" i="8" s="1"/>
  <c r="AT290" i="8"/>
  <c r="AS290" i="8" s="1"/>
  <c r="AR290" i="8" s="1"/>
  <c r="AQ290" i="8" s="1"/>
  <c r="AP290" i="8" s="1"/>
  <c r="AO290" i="8" s="1"/>
  <c r="AN290" i="8" s="1"/>
  <c r="AM290" i="8" s="1"/>
  <c r="AL290" i="8" s="1"/>
  <c r="K405" i="8"/>
  <c r="AC405" i="8"/>
  <c r="V405" i="8"/>
  <c r="AB405" i="8"/>
  <c r="AT416" i="8"/>
  <c r="AS416" i="8" s="1"/>
  <c r="AR416" i="8" s="1"/>
  <c r="AQ416" i="8" s="1"/>
  <c r="AP416" i="8" s="1"/>
  <c r="AO416" i="8" s="1"/>
  <c r="AN416" i="8" s="1"/>
  <c r="AM416" i="8" s="1"/>
  <c r="AL416" i="8" s="1"/>
  <c r="K500" i="8"/>
  <c r="V500" i="8"/>
  <c r="AC500" i="8"/>
  <c r="S509" i="8"/>
  <c r="U509" i="8" s="1"/>
  <c r="V509" i="8"/>
  <c r="AC509" i="8"/>
  <c r="AT476" i="8"/>
  <c r="AS476" i="8" s="1"/>
  <c r="AR476" i="8" s="1"/>
  <c r="AQ476" i="8" s="1"/>
  <c r="AP476" i="8" s="1"/>
  <c r="AO476" i="8" s="1"/>
  <c r="AN476" i="8" s="1"/>
  <c r="AM476" i="8" s="1"/>
  <c r="AL476" i="8" s="1"/>
  <c r="AT483" i="8"/>
  <c r="AS483" i="8" s="1"/>
  <c r="AR483" i="8" s="1"/>
  <c r="AQ483" i="8" s="1"/>
  <c r="AP483" i="8" s="1"/>
  <c r="AO483" i="8" s="1"/>
  <c r="AN483" i="8" s="1"/>
  <c r="AM483" i="8" s="1"/>
  <c r="AL483" i="8" s="1"/>
  <c r="AT448" i="8"/>
  <c r="AS448" i="8" s="1"/>
  <c r="AR448" i="8" s="1"/>
  <c r="AQ448" i="8" s="1"/>
  <c r="AP448" i="8" s="1"/>
  <c r="AO448" i="8" s="1"/>
  <c r="AN448" i="8" s="1"/>
  <c r="AM448" i="8" s="1"/>
  <c r="AL448" i="8" s="1"/>
  <c r="AI455" i="8"/>
  <c r="AK455" i="8"/>
  <c r="AJ455" i="8"/>
  <c r="K444" i="8"/>
  <c r="V444" i="8"/>
  <c r="AC444" i="8"/>
  <c r="S444" i="8"/>
  <c r="U444" i="8" s="1"/>
  <c r="S405" i="8"/>
  <c r="U405" i="8" s="1"/>
  <c r="AH368" i="8"/>
  <c r="AA368" i="8" s="1"/>
  <c r="AB277" i="8"/>
  <c r="AE277" i="8"/>
  <c r="AH231" i="8"/>
  <c r="AA231" i="8" s="1"/>
  <c r="AH219" i="8"/>
  <c r="AA219" i="8" s="1"/>
  <c r="I148" i="8"/>
  <c r="V148" i="8"/>
  <c r="S34" i="8"/>
  <c r="U34" i="8" s="1"/>
  <c r="AT271" i="8"/>
  <c r="AS271" i="8" s="1"/>
  <c r="AR271" i="8" s="1"/>
  <c r="AQ271" i="8" s="1"/>
  <c r="AP271" i="8" s="1"/>
  <c r="AO271" i="8" s="1"/>
  <c r="AN271" i="8" s="1"/>
  <c r="AM271" i="8" s="1"/>
  <c r="AL271" i="8" s="1"/>
  <c r="AT432" i="8"/>
  <c r="AS432" i="8" s="1"/>
  <c r="AR432" i="8" s="1"/>
  <c r="AQ432" i="8" s="1"/>
  <c r="AP432" i="8" s="1"/>
  <c r="AO432" i="8" s="1"/>
  <c r="AN432" i="8" s="1"/>
  <c r="AM432" i="8" s="1"/>
  <c r="AL432" i="8" s="1"/>
  <c r="AH404" i="8"/>
  <c r="AA404" i="8" s="1"/>
  <c r="AH54" i="8"/>
  <c r="AA54" i="8" s="1"/>
  <c r="AH355" i="8"/>
  <c r="AH71" i="8"/>
  <c r="AA71" i="8" s="1"/>
  <c r="AH85" i="8"/>
  <c r="AA85" i="8" s="1"/>
  <c r="AH126" i="8"/>
  <c r="AA126" i="8" s="1"/>
  <c r="AH339" i="8"/>
  <c r="AA339" i="8" s="1"/>
  <c r="AH98" i="8"/>
  <c r="AA98" i="8" s="1"/>
  <c r="AE390" i="8"/>
  <c r="AE449" i="8"/>
  <c r="AE25" i="8"/>
  <c r="J299" i="8"/>
  <c r="AB299" i="8"/>
  <c r="S299" i="8"/>
  <c r="U299" i="8" s="1"/>
  <c r="V299" i="8"/>
  <c r="AC299" i="8"/>
  <c r="K220" i="8"/>
  <c r="AE220" i="8"/>
  <c r="V220" i="8"/>
  <c r="AC220" i="8"/>
  <c r="AB220" i="8"/>
  <c r="I280" i="8"/>
  <c r="V280" i="8"/>
  <c r="AC280" i="8"/>
  <c r="S280" i="8"/>
  <c r="U280" i="8" s="1"/>
  <c r="AS238" i="8"/>
  <c r="AR238" i="8" s="1"/>
  <c r="AQ238" i="8" s="1"/>
  <c r="AP238" i="8" s="1"/>
  <c r="AO238" i="8" s="1"/>
  <c r="AN238" i="8" s="1"/>
  <c r="AM238" i="8" s="1"/>
  <c r="AL238" i="8" s="1"/>
  <c r="AT238" i="8"/>
  <c r="S531" i="8"/>
  <c r="U531" i="8" s="1"/>
  <c r="AT268" i="8"/>
  <c r="AS268" i="8"/>
  <c r="AR268" i="8" s="1"/>
  <c r="AQ268" i="8" s="1"/>
  <c r="AP268" i="8" s="1"/>
  <c r="AO268" i="8" s="1"/>
  <c r="AN268" i="8" s="1"/>
  <c r="AM268" i="8" s="1"/>
  <c r="AL268" i="8" s="1"/>
  <c r="K347" i="8"/>
  <c r="V347" i="8"/>
  <c r="AC347" i="8"/>
  <c r="AE347" i="8"/>
  <c r="AB347" i="8"/>
  <c r="K257" i="8"/>
  <c r="AC257" i="8"/>
  <c r="V257" i="8"/>
  <c r="AB257" i="8"/>
  <c r="AE257" i="8"/>
  <c r="AE373" i="8"/>
  <c r="AB373" i="8"/>
  <c r="AS243" i="8"/>
  <c r="AR243" i="8" s="1"/>
  <c r="AQ243" i="8" s="1"/>
  <c r="AP243" i="8" s="1"/>
  <c r="AO243" i="8" s="1"/>
  <c r="AN243" i="8" s="1"/>
  <c r="AM243" i="8" s="1"/>
  <c r="AL243" i="8" s="1"/>
  <c r="AT243" i="8"/>
  <c r="AA478" i="8"/>
  <c r="AB478" i="8" s="1"/>
  <c r="K355" i="8"/>
  <c r="S355" i="8"/>
  <c r="U355" i="8" s="1"/>
  <c r="V355" i="8"/>
  <c r="AT497" i="8"/>
  <c r="AS497" i="8" s="1"/>
  <c r="AR497" i="8" s="1"/>
  <c r="AQ497" i="8" s="1"/>
  <c r="AP497" i="8" s="1"/>
  <c r="AO497" i="8" s="1"/>
  <c r="AN497" i="8" s="1"/>
  <c r="AM497" i="8" s="1"/>
  <c r="AL497" i="8" s="1"/>
  <c r="V419" i="8"/>
  <c r="AC419" i="8"/>
  <c r="I419" i="8"/>
  <c r="AT477" i="8"/>
  <c r="AS477" i="8" s="1"/>
  <c r="AR477" i="8" s="1"/>
  <c r="AQ477" i="8" s="1"/>
  <c r="AP477" i="8" s="1"/>
  <c r="AO477" i="8" s="1"/>
  <c r="AN477" i="8" s="1"/>
  <c r="AM477" i="8" s="1"/>
  <c r="AL477" i="8" s="1"/>
  <c r="AA413" i="8"/>
  <c r="I282" i="8"/>
  <c r="AC282" i="8"/>
  <c r="V282" i="8"/>
  <c r="S282" i="8"/>
  <c r="U282" i="8" s="1"/>
  <c r="AT480" i="8"/>
  <c r="AS480" i="8" s="1"/>
  <c r="AR480" i="8" s="1"/>
  <c r="AQ480" i="8" s="1"/>
  <c r="AP480" i="8" s="1"/>
  <c r="AO480" i="8" s="1"/>
  <c r="AN480" i="8" s="1"/>
  <c r="AM480" i="8" s="1"/>
  <c r="AL480" i="8" s="1"/>
  <c r="S500" i="8"/>
  <c r="U500" i="8" s="1"/>
  <c r="U137" i="8"/>
  <c r="AE137" i="8"/>
  <c r="AT485" i="8"/>
  <c r="AS485" i="8" s="1"/>
  <c r="AR485" i="8" s="1"/>
  <c r="AQ485" i="8" s="1"/>
  <c r="AP485" i="8" s="1"/>
  <c r="AO485" i="8" s="1"/>
  <c r="AN485" i="8" s="1"/>
  <c r="AM485" i="8" s="1"/>
  <c r="AL485" i="8" s="1"/>
  <c r="U96" i="8"/>
  <c r="AE96" i="8"/>
  <c r="S173" i="8"/>
  <c r="U173" i="8" s="1"/>
  <c r="V65" i="8"/>
  <c r="AH468" i="8"/>
  <c r="AA468" i="8" s="1"/>
  <c r="AB315" i="8"/>
  <c r="AE315" i="8"/>
  <c r="AB424" i="8"/>
  <c r="AE424" i="8"/>
  <c r="AT136" i="8"/>
  <c r="AS136" i="8" s="1"/>
  <c r="AR136" i="8" s="1"/>
  <c r="AQ136" i="8" s="1"/>
  <c r="AP136" i="8" s="1"/>
  <c r="AO136" i="8" s="1"/>
  <c r="AN136" i="8" s="1"/>
  <c r="AM136" i="8" s="1"/>
  <c r="AL136" i="8" s="1"/>
  <c r="AC119" i="8"/>
  <c r="I119" i="8"/>
  <c r="V119" i="8"/>
  <c r="AH178" i="8"/>
  <c r="AA178" i="8" s="1"/>
  <c r="AH24" i="8"/>
  <c r="AA24" i="8" s="1"/>
  <c r="K432" i="8"/>
  <c r="S432" i="8"/>
  <c r="U432" i="8" s="1"/>
  <c r="V432" i="8"/>
  <c r="AC432" i="8"/>
  <c r="AH48" i="8"/>
  <c r="AA48" i="8" s="1"/>
  <c r="AH266" i="8"/>
  <c r="AA266" i="8" s="1"/>
  <c r="AH69" i="8"/>
  <c r="AA69" i="8" s="1"/>
  <c r="AH387" i="8"/>
  <c r="AA387" i="8" s="1"/>
  <c r="AH281" i="8"/>
  <c r="AA281" i="8" s="1"/>
  <c r="AH420" i="8"/>
  <c r="AA420" i="8" s="1"/>
  <c r="AH76" i="8"/>
  <c r="AA76" i="8" s="1"/>
  <c r="S148" i="8"/>
  <c r="U148" i="8" s="1"/>
  <c r="AE276" i="8"/>
  <c r="I231" i="8"/>
  <c r="AC231" i="8"/>
  <c r="V231" i="8"/>
  <c r="AB231" i="8"/>
  <c r="I205" i="8"/>
  <c r="V205" i="8"/>
  <c r="AC205" i="8"/>
  <c r="AE205" i="8"/>
  <c r="AB205" i="8"/>
  <c r="AT288" i="8"/>
  <c r="AS288" i="8" s="1"/>
  <c r="AR288" i="8" s="1"/>
  <c r="AQ288" i="8" s="1"/>
  <c r="AP288" i="8" s="1"/>
  <c r="AO288" i="8" s="1"/>
  <c r="AN288" i="8" s="1"/>
  <c r="AM288" i="8" s="1"/>
  <c r="AL288" i="8" s="1"/>
  <c r="K238" i="8"/>
  <c r="V238" i="8"/>
  <c r="AC238" i="8"/>
  <c r="I268" i="8"/>
  <c r="AC268" i="8"/>
  <c r="V268" i="8"/>
  <c r="S268" i="8"/>
  <c r="U268" i="8" s="1"/>
  <c r="K252" i="8"/>
  <c r="AC252" i="8"/>
  <c r="V252" i="8"/>
  <c r="AB252" i="8"/>
  <c r="AA488" i="8"/>
  <c r="AB488" i="8" s="1"/>
  <c r="AS470" i="8"/>
  <c r="AR470" i="8" s="1"/>
  <c r="AQ470" i="8" s="1"/>
  <c r="AP470" i="8" s="1"/>
  <c r="AO470" i="8" s="1"/>
  <c r="AN470" i="8" s="1"/>
  <c r="AM470" i="8" s="1"/>
  <c r="AL470" i="8" s="1"/>
  <c r="AT470" i="8"/>
  <c r="AA355" i="8"/>
  <c r="AT419" i="8"/>
  <c r="AS419" i="8" s="1"/>
  <c r="AR419" i="8" s="1"/>
  <c r="AQ419" i="8" s="1"/>
  <c r="AP419" i="8" s="1"/>
  <c r="AO419" i="8" s="1"/>
  <c r="AN419" i="8" s="1"/>
  <c r="AM419" i="8" s="1"/>
  <c r="AL419" i="8" s="1"/>
  <c r="S52" i="8"/>
  <c r="U52" i="8" s="1"/>
  <c r="AC52" i="8"/>
  <c r="V52" i="8"/>
  <c r="K413" i="8"/>
  <c r="V413" i="8"/>
  <c r="AC413" i="8"/>
  <c r="AB413" i="8"/>
  <c r="AE413" i="8"/>
  <c r="AT282" i="8"/>
  <c r="AS282" i="8" s="1"/>
  <c r="AR282" i="8" s="1"/>
  <c r="AQ282" i="8" s="1"/>
  <c r="AP282" i="8" s="1"/>
  <c r="AO282" i="8" s="1"/>
  <c r="AN282" i="8" s="1"/>
  <c r="AM282" i="8" s="1"/>
  <c r="AL282" i="8" s="1"/>
  <c r="AT502" i="8"/>
  <c r="AS502" i="8" s="1"/>
  <c r="AR502" i="8" s="1"/>
  <c r="AQ502" i="8" s="1"/>
  <c r="AP502" i="8" s="1"/>
  <c r="AO502" i="8" s="1"/>
  <c r="AN502" i="8" s="1"/>
  <c r="AM502" i="8" s="1"/>
  <c r="AL502" i="8" s="1"/>
  <c r="K422" i="8"/>
  <c r="V422" i="8"/>
  <c r="AC422" i="8"/>
  <c r="AB422" i="8"/>
  <c r="K377" i="8"/>
  <c r="S377" i="8"/>
  <c r="U377" i="8" s="1"/>
  <c r="V377" i="8"/>
  <c r="AC377" i="8"/>
  <c r="AB377" i="8"/>
  <c r="AA495" i="8"/>
  <c r="K490" i="8"/>
  <c r="V490" i="8"/>
  <c r="AC490" i="8"/>
  <c r="AJ465" i="8"/>
  <c r="AK465" i="8"/>
  <c r="AI465" i="8"/>
  <c r="AH465" i="8" s="1"/>
  <c r="AA465" i="8" s="1"/>
  <c r="AS444" i="8"/>
  <c r="AR444" i="8" s="1"/>
  <c r="AQ444" i="8" s="1"/>
  <c r="AP444" i="8" s="1"/>
  <c r="AO444" i="8" s="1"/>
  <c r="AN444" i="8" s="1"/>
  <c r="AM444" i="8" s="1"/>
  <c r="AL444" i="8" s="1"/>
  <c r="AT444" i="8"/>
  <c r="U93" i="8"/>
  <c r="AE93" i="8"/>
  <c r="S231" i="8"/>
  <c r="U231" i="8" s="1"/>
  <c r="AB303" i="8"/>
  <c r="AE303" i="8"/>
  <c r="AB171" i="8"/>
  <c r="AE171" i="8"/>
  <c r="AT99" i="8"/>
  <c r="AR99" i="8"/>
  <c r="AQ99" i="8"/>
  <c r="AP99" i="8" s="1"/>
  <c r="AO99" i="8" s="1"/>
  <c r="AN99" i="8" s="1"/>
  <c r="AM99" i="8" s="1"/>
  <c r="AL99" i="8" s="1"/>
  <c r="AS99" i="8"/>
  <c r="AT119" i="8"/>
  <c r="AS119" i="8" s="1"/>
  <c r="AR119" i="8" s="1"/>
  <c r="AQ119" i="8" s="1"/>
  <c r="AP119" i="8" s="1"/>
  <c r="AO119" i="8" s="1"/>
  <c r="AN119" i="8" s="1"/>
  <c r="AM119" i="8" s="1"/>
  <c r="AL119" i="8" s="1"/>
  <c r="AT164" i="8"/>
  <c r="AS164" i="8" s="1"/>
  <c r="AR164" i="8" s="1"/>
  <c r="AQ164" i="8" s="1"/>
  <c r="AP164" i="8" s="1"/>
  <c r="AO164" i="8" s="1"/>
  <c r="AN164" i="8" s="1"/>
  <c r="AM164" i="8" s="1"/>
  <c r="AL164" i="8" s="1"/>
  <c r="AE296" i="8"/>
  <c r="AB296" i="8"/>
  <c r="K271" i="8"/>
  <c r="AC271" i="8"/>
  <c r="S271" i="8"/>
  <c r="U271" i="8" s="1"/>
  <c r="V271" i="8"/>
  <c r="AB430" i="8"/>
  <c r="AE430" i="8"/>
  <c r="AB246" i="8"/>
  <c r="AE246" i="8"/>
  <c r="AB283" i="8"/>
  <c r="AE283" i="8"/>
  <c r="AE160" i="8"/>
  <c r="AB160" i="8"/>
  <c r="AE112" i="8"/>
  <c r="AB112" i="8"/>
  <c r="AE149" i="8"/>
  <c r="AB149" i="8"/>
  <c r="AB382" i="8"/>
  <c r="AE382" i="8"/>
  <c r="AB208" i="8"/>
  <c r="AE208" i="8"/>
  <c r="AE326" i="8"/>
  <c r="AB326" i="8"/>
  <c r="S508" i="8"/>
  <c r="U508" i="8" s="1"/>
  <c r="I22" i="8"/>
  <c r="AC22" i="8"/>
  <c r="V22" i="8"/>
  <c r="AB22" i="8"/>
  <c r="AS216" i="8"/>
  <c r="AR216" i="8" s="1"/>
  <c r="AQ216" i="8" s="1"/>
  <c r="AP216" i="8" s="1"/>
  <c r="AO216" i="8" s="1"/>
  <c r="AN216" i="8" s="1"/>
  <c r="AM216" i="8" s="1"/>
  <c r="AL216" i="8" s="1"/>
  <c r="AT216" i="8"/>
  <c r="AC253" i="8"/>
  <c r="V253" i="8"/>
  <c r="S253" i="8"/>
  <c r="U253" i="8" s="1"/>
  <c r="I221" i="8"/>
  <c r="AC221" i="8"/>
  <c r="AE221" i="8"/>
  <c r="V221" i="8"/>
  <c r="AB221" i="8"/>
  <c r="K294" i="8"/>
  <c r="AB294" i="8"/>
  <c r="AC294" i="8"/>
  <c r="V294" i="8"/>
  <c r="S294" i="8"/>
  <c r="U294" i="8" s="1"/>
  <c r="AT458" i="8"/>
  <c r="AS458" i="8" s="1"/>
  <c r="AR458" i="8" s="1"/>
  <c r="AQ458" i="8" s="1"/>
  <c r="AP458" i="8" s="1"/>
  <c r="AO458" i="8" s="1"/>
  <c r="AN458" i="8" s="1"/>
  <c r="AM458" i="8" s="1"/>
  <c r="AL458" i="8" s="1"/>
  <c r="AT30" i="8"/>
  <c r="AS30" i="8"/>
  <c r="AR30" i="8" s="1"/>
  <c r="AQ30" i="8" s="1"/>
  <c r="AP30" i="8" s="1"/>
  <c r="AO30" i="8" s="1"/>
  <c r="AN30" i="8" s="1"/>
  <c r="AM30" i="8" s="1"/>
  <c r="AL30" i="8" s="1"/>
  <c r="I275" i="8"/>
  <c r="V275" i="8"/>
  <c r="AT330" i="8"/>
  <c r="AS330" i="8"/>
  <c r="AR330" i="8"/>
  <c r="AQ330" i="8" s="1"/>
  <c r="AP330" i="8" s="1"/>
  <c r="AO330" i="8" s="1"/>
  <c r="AN330" i="8" s="1"/>
  <c r="AM330" i="8" s="1"/>
  <c r="AL330" i="8" s="1"/>
  <c r="AT481" i="8"/>
  <c r="AS481" i="8" s="1"/>
  <c r="AR481" i="8" s="1"/>
  <c r="AQ481" i="8" s="1"/>
  <c r="AP481" i="8" s="1"/>
  <c r="AO481" i="8" s="1"/>
  <c r="AN481" i="8" s="1"/>
  <c r="AM481" i="8" s="1"/>
  <c r="AL481" i="8" s="1"/>
  <c r="AT505" i="8"/>
  <c r="AS505" i="8" s="1"/>
  <c r="AR505" i="8" s="1"/>
  <c r="AQ505" i="8" s="1"/>
  <c r="AP505" i="8" s="1"/>
  <c r="AO505" i="8" s="1"/>
  <c r="AN505" i="8" s="1"/>
  <c r="AM505" i="8" s="1"/>
  <c r="AL505" i="8" s="1"/>
  <c r="AT52" i="8"/>
  <c r="AS52" i="8" s="1"/>
  <c r="AR52" i="8" s="1"/>
  <c r="AQ52" i="8" s="1"/>
  <c r="AP52" i="8" s="1"/>
  <c r="AO52" i="8" s="1"/>
  <c r="AN52" i="8" s="1"/>
  <c r="AM52" i="8" s="1"/>
  <c r="AL52" i="8" s="1"/>
  <c r="AT473" i="8"/>
  <c r="AS473" i="8" s="1"/>
  <c r="AR473" i="8" s="1"/>
  <c r="AQ473" i="8" s="1"/>
  <c r="AP473" i="8" s="1"/>
  <c r="AO473" i="8" s="1"/>
  <c r="AN473" i="8" s="1"/>
  <c r="AM473" i="8" s="1"/>
  <c r="AL473" i="8" s="1"/>
  <c r="S346" i="8"/>
  <c r="U346" i="8" s="1"/>
  <c r="AC346" i="8"/>
  <c r="K346" i="8"/>
  <c r="V346" i="8"/>
  <c r="AI511" i="8"/>
  <c r="AJ511" i="8"/>
  <c r="AK511" i="8"/>
  <c r="S480" i="8"/>
  <c r="U480" i="8" s="1"/>
  <c r="V480" i="8"/>
  <c r="AC480" i="8"/>
  <c r="AT500" i="8"/>
  <c r="AS500" i="8" s="1"/>
  <c r="AR500" i="8" s="1"/>
  <c r="AQ500" i="8" s="1"/>
  <c r="AP500" i="8" s="1"/>
  <c r="AO500" i="8" s="1"/>
  <c r="AN500" i="8" s="1"/>
  <c r="AM500" i="8" s="1"/>
  <c r="AL500" i="8" s="1"/>
  <c r="K402" i="8"/>
  <c r="AC402" i="8"/>
  <c r="V402" i="8"/>
  <c r="AT490" i="8"/>
  <c r="AS490" i="8" s="1"/>
  <c r="AR490" i="8" s="1"/>
  <c r="AQ490" i="8" s="1"/>
  <c r="AP490" i="8" s="1"/>
  <c r="AO490" i="8" s="1"/>
  <c r="AN490" i="8" s="1"/>
  <c r="AM490" i="8" s="1"/>
  <c r="AL490" i="8" s="1"/>
  <c r="AT446" i="8"/>
  <c r="AS446" i="8" s="1"/>
  <c r="AR446" i="8" s="1"/>
  <c r="AQ446" i="8" s="1"/>
  <c r="AP446" i="8" s="1"/>
  <c r="AO446" i="8" s="1"/>
  <c r="AN446" i="8" s="1"/>
  <c r="AM446" i="8" s="1"/>
  <c r="AL446" i="8" s="1"/>
  <c r="S22" i="8"/>
  <c r="U22" i="8" s="1"/>
  <c r="U63" i="8"/>
  <c r="AE63" i="8"/>
  <c r="AB240" i="8"/>
  <c r="AE240" i="8"/>
  <c r="AH203" i="8"/>
  <c r="AA203" i="8" s="1"/>
  <c r="AB273" i="8"/>
  <c r="AE273" i="8"/>
  <c r="AB459" i="8"/>
  <c r="AE459" i="8"/>
  <c r="AT26" i="8"/>
  <c r="AS26" i="8" s="1"/>
  <c r="AR26" i="8" s="1"/>
  <c r="AQ26" i="8" s="1"/>
  <c r="AP26" i="8" s="1"/>
  <c r="AO26" i="8" s="1"/>
  <c r="AN26" i="8" s="1"/>
  <c r="AM26" i="8" s="1"/>
  <c r="AL26" i="8" s="1"/>
  <c r="I99" i="8"/>
  <c r="S99" i="8"/>
  <c r="U99" i="8" s="1"/>
  <c r="V99" i="8"/>
  <c r="AC99" i="8"/>
  <c r="S127" i="8"/>
  <c r="U127" i="8" s="1"/>
  <c r="AH250" i="8"/>
  <c r="AA250" i="8" s="1"/>
  <c r="AC304" i="8"/>
  <c r="K304" i="8"/>
  <c r="V304" i="8"/>
  <c r="AH487" i="8"/>
  <c r="AA487" i="8" s="1"/>
  <c r="AH36" i="8"/>
  <c r="AA36" i="8" s="1"/>
  <c r="AH197" i="8"/>
  <c r="AA197" i="8" s="1"/>
  <c r="AE135" i="8"/>
  <c r="AB135" i="8"/>
  <c r="AH385" i="8"/>
  <c r="AA385" i="8" s="1"/>
  <c r="AE167" i="8"/>
  <c r="AB167" i="8"/>
  <c r="AH386" i="8"/>
  <c r="AA386" i="8" s="1"/>
  <c r="AH342" i="8"/>
  <c r="AA342" i="8" s="1"/>
  <c r="AH50" i="8"/>
  <c r="AA50" i="8" s="1"/>
  <c r="AE189" i="8"/>
  <c r="AB189" i="8"/>
  <c r="AE177" i="8"/>
  <c r="AB177" i="8"/>
  <c r="AB184" i="8"/>
  <c r="AE184" i="8"/>
  <c r="I288" i="8"/>
  <c r="V288" i="8"/>
  <c r="AC288" i="8"/>
  <c r="S288" i="8"/>
  <c r="U288" i="8" s="1"/>
  <c r="AB253" i="8"/>
  <c r="K234" i="8"/>
  <c r="AC234" i="8"/>
  <c r="V234" i="8"/>
  <c r="AT297" i="8"/>
  <c r="AS297" i="8" s="1"/>
  <c r="AR297" i="8" s="1"/>
  <c r="AQ297" i="8" s="1"/>
  <c r="AP297" i="8" s="1"/>
  <c r="AO297" i="8" s="1"/>
  <c r="AN297" i="8" s="1"/>
  <c r="AM297" i="8" s="1"/>
  <c r="AL297" i="8" s="1"/>
  <c r="AC275" i="8"/>
  <c r="S275" i="8"/>
  <c r="U275" i="8" s="1"/>
  <c r="AT336" i="8"/>
  <c r="AS336" i="8" s="1"/>
  <c r="AR336" i="8" s="1"/>
  <c r="AQ336" i="8" s="1"/>
  <c r="AP336" i="8" s="1"/>
  <c r="AO336" i="8" s="1"/>
  <c r="AN336" i="8" s="1"/>
  <c r="AM336" i="8" s="1"/>
  <c r="AL336" i="8" s="1"/>
  <c r="K357" i="8"/>
  <c r="S357" i="8"/>
  <c r="U357" i="8" s="1"/>
  <c r="V357" i="8"/>
  <c r="AC357" i="8"/>
  <c r="AB357" i="8"/>
  <c r="AC505" i="8"/>
  <c r="K505" i="8"/>
  <c r="V505" i="8"/>
  <c r="AT346" i="8"/>
  <c r="AS346" i="8" s="1"/>
  <c r="AR346" i="8" s="1"/>
  <c r="AQ346" i="8" s="1"/>
  <c r="AP346" i="8" s="1"/>
  <c r="AO346" i="8" s="1"/>
  <c r="AN346" i="8" s="1"/>
  <c r="AM346" i="8" s="1"/>
  <c r="AL346" i="8" s="1"/>
  <c r="S422" i="8"/>
  <c r="U422" i="8" s="1"/>
  <c r="AT492" i="8"/>
  <c r="AS492" i="8" s="1"/>
  <c r="AR492" i="8" s="1"/>
  <c r="AQ492" i="8" s="1"/>
  <c r="AP492" i="8" s="1"/>
  <c r="AO492" i="8" s="1"/>
  <c r="AN492" i="8" s="1"/>
  <c r="AM492" i="8" s="1"/>
  <c r="AL492" i="8" s="1"/>
  <c r="S402" i="8"/>
  <c r="U402" i="8" s="1"/>
  <c r="V495" i="8"/>
  <c r="K495" i="8"/>
  <c r="AC495" i="8"/>
  <c r="AB495" i="8"/>
  <c r="AE495" i="8"/>
  <c r="S43" i="8"/>
  <c r="U43" i="8" s="1"/>
  <c r="AH443" i="8"/>
  <c r="AA443" i="8" s="1"/>
  <c r="S513" i="8"/>
  <c r="U513" i="8" s="1"/>
  <c r="I26" i="8"/>
  <c r="V26" i="8"/>
  <c r="AC26" i="8"/>
  <c r="I111" i="8"/>
  <c r="S111" i="8"/>
  <c r="U111" i="8" s="1"/>
  <c r="V111" i="8"/>
  <c r="AC111" i="8"/>
  <c r="S164" i="8"/>
  <c r="U164" i="8" s="1"/>
  <c r="AH214" i="8"/>
  <c r="AA214" i="8" s="1"/>
  <c r="AH159" i="8"/>
  <c r="AA159" i="8" s="1"/>
  <c r="AH331" i="8"/>
  <c r="AA331" i="8" s="1"/>
  <c r="AE318" i="8"/>
  <c r="AB318" i="8"/>
  <c r="AB265" i="8"/>
  <c r="AE265" i="8"/>
  <c r="AH274" i="8"/>
  <c r="AA274" i="8" s="1"/>
  <c r="AE138" i="8"/>
  <c r="AE406" i="8"/>
  <c r="AB406" i="8"/>
  <c r="AJ526" i="8"/>
  <c r="AK526" i="8"/>
  <c r="AI526" i="8"/>
  <c r="AE165" i="8"/>
  <c r="AH515" i="8"/>
  <c r="AA515" i="8" s="1"/>
  <c r="O513" i="8"/>
  <c r="O518" i="8"/>
  <c r="O522" i="8"/>
  <c r="O527" i="8"/>
  <c r="O531" i="8"/>
  <c r="O523" i="8"/>
  <c r="O512" i="8"/>
  <c r="O517" i="8"/>
  <c r="O521" i="8"/>
  <c r="O525" i="8"/>
  <c r="O530" i="8"/>
  <c r="O519" i="8"/>
  <c r="O528" i="8"/>
  <c r="O508" i="8"/>
  <c r="O516" i="8"/>
  <c r="O520" i="8"/>
  <c r="O524" i="8"/>
  <c r="O529" i="8"/>
  <c r="O532" i="8"/>
  <c r="O514" i="8"/>
  <c r="O366" i="8"/>
  <c r="O364" i="8"/>
  <c r="O413" i="8"/>
  <c r="O325" i="8"/>
  <c r="O311" i="8"/>
  <c r="O505" i="8"/>
  <c r="O425" i="8"/>
  <c r="O445" i="8"/>
  <c r="O472" i="8"/>
  <c r="O495" i="8"/>
  <c r="O486" i="8"/>
  <c r="O365" i="8"/>
  <c r="O423" i="8"/>
  <c r="O418" i="8"/>
  <c r="O283" i="8"/>
  <c r="O342" i="8"/>
  <c r="O448" i="8"/>
  <c r="O494" i="8"/>
  <c r="O277" i="8"/>
  <c r="O382" i="8"/>
  <c r="O468" i="8"/>
  <c r="O393" i="8"/>
  <c r="O409" i="8"/>
  <c r="O284" i="8"/>
  <c r="O356" i="8"/>
  <c r="O300" i="8"/>
  <c r="O447" i="8"/>
  <c r="O363" i="8"/>
  <c r="O310" i="8"/>
  <c r="O438" i="8"/>
  <c r="O492" i="8"/>
  <c r="O429" i="8"/>
  <c r="O496" i="8"/>
  <c r="O408" i="8"/>
  <c r="O317" i="8"/>
  <c r="O402" i="8"/>
  <c r="O398" i="8"/>
  <c r="O328" i="8"/>
  <c r="O416" i="8"/>
  <c r="O271" i="8"/>
  <c r="O433" i="8"/>
  <c r="O327" i="8"/>
  <c r="O428" i="8"/>
  <c r="O474" i="8"/>
  <c r="O374" i="8"/>
  <c r="O332" i="8"/>
  <c r="O313" i="8"/>
  <c r="O380" i="8"/>
  <c r="O319" i="8"/>
  <c r="O312" i="8"/>
  <c r="O396" i="8"/>
  <c r="O490" i="8"/>
  <c r="O348" i="8"/>
  <c r="O344" i="8"/>
  <c r="O381" i="8"/>
  <c r="O302" i="8"/>
  <c r="O507" i="8"/>
  <c r="O305" i="8"/>
  <c r="O268" i="8"/>
  <c r="O478" i="8"/>
  <c r="O315" i="8"/>
  <c r="O349" i="8"/>
  <c r="O387" i="8"/>
  <c r="O351" i="8"/>
  <c r="O444" i="8"/>
  <c r="O333" i="8"/>
  <c r="O498" i="8"/>
  <c r="O493" i="8"/>
  <c r="O434" i="8"/>
  <c r="O394" i="8"/>
  <c r="O340" i="8"/>
  <c r="O331" i="8"/>
  <c r="O292" i="8"/>
  <c r="O395" i="8"/>
  <c r="O314" i="8"/>
  <c r="O482" i="8"/>
  <c r="O440" i="8"/>
  <c r="O322" i="8"/>
  <c r="O405" i="8"/>
  <c r="O452" i="8"/>
  <c r="O361" i="8"/>
  <c r="O465" i="8"/>
  <c r="O390" i="8"/>
  <c r="O503" i="8"/>
  <c r="O481" i="8"/>
  <c r="O411" i="8"/>
  <c r="O407" i="8"/>
  <c r="O443" i="8"/>
  <c r="O282" i="8"/>
  <c r="O480" i="8"/>
  <c r="O439" i="8"/>
  <c r="O301" i="8"/>
  <c r="O467" i="8"/>
  <c r="O426" i="8"/>
  <c r="O401" i="8"/>
  <c r="O417" i="8"/>
  <c r="O353" i="8"/>
  <c r="O501" i="8"/>
  <c r="O432" i="8"/>
  <c r="O392" i="8"/>
  <c r="O473" i="8"/>
  <c r="O406" i="8"/>
  <c r="O346" i="8"/>
  <c r="O297" i="8"/>
  <c r="O463" i="8"/>
  <c r="O360" i="8"/>
  <c r="O275" i="8"/>
  <c r="O336" i="8"/>
  <c r="O316" i="8"/>
  <c r="O352" i="8"/>
  <c r="O483" i="8"/>
  <c r="O341" i="8"/>
  <c r="O400" i="8"/>
  <c r="O451" i="8"/>
  <c r="O446" i="8"/>
  <c r="O358" i="8"/>
  <c r="O321" i="8"/>
  <c r="O475" i="8"/>
  <c r="O330" i="8"/>
  <c r="O460" i="8"/>
  <c r="O437" i="8"/>
  <c r="O375" i="8"/>
  <c r="O337" i="8"/>
  <c r="O430" i="8"/>
  <c r="O489" i="8"/>
  <c r="O388" i="8"/>
  <c r="O367" i="8"/>
  <c r="O362" i="8"/>
  <c r="O368" i="8"/>
  <c r="O487" i="8"/>
  <c r="O404" i="8"/>
  <c r="O278" i="8"/>
  <c r="O273" i="8"/>
  <c r="O485" i="8"/>
  <c r="O295" i="8"/>
  <c r="O338" i="8"/>
  <c r="O456" i="8"/>
  <c r="O471" i="8"/>
  <c r="O326" i="8"/>
  <c r="O359" i="8"/>
  <c r="O431" i="8"/>
  <c r="O345" i="8"/>
  <c r="O290" i="8"/>
  <c r="O435" i="8"/>
  <c r="O450" i="8"/>
  <c r="O281" i="8"/>
  <c r="O509" i="8"/>
  <c r="O339" i="8"/>
  <c r="O436" i="8"/>
  <c r="O502" i="8"/>
  <c r="O415" i="8"/>
  <c r="O286" i="8"/>
  <c r="O459" i="8"/>
  <c r="O320" i="8"/>
  <c r="O270" i="8"/>
  <c r="O464" i="8"/>
  <c r="O386" i="8"/>
  <c r="O477" i="8"/>
  <c r="O504" i="8"/>
  <c r="O454" i="8"/>
  <c r="O385" i="8"/>
  <c r="O421" i="8"/>
  <c r="O466" i="8"/>
  <c r="O294" i="8"/>
  <c r="O479" i="8"/>
  <c r="O306" i="8"/>
  <c r="O350" i="8"/>
  <c r="O397" i="8"/>
  <c r="O515" i="8"/>
  <c r="O511" i="8"/>
  <c r="O500" i="8"/>
  <c r="O304" i="8"/>
  <c r="O378" i="8"/>
  <c r="O272" i="8"/>
  <c r="O458" i="8"/>
  <c r="O453" i="8"/>
  <c r="O510" i="8"/>
  <c r="O412" i="8"/>
  <c r="O499" i="8"/>
  <c r="O379" i="8"/>
  <c r="O329" i="8"/>
  <c r="O424" i="8"/>
  <c r="O309" i="8"/>
  <c r="O491" i="8"/>
  <c r="O369" i="8"/>
  <c r="O269" i="8"/>
  <c r="O335" i="8"/>
  <c r="O289" i="8"/>
  <c r="O391" i="8"/>
  <c r="O357" i="8"/>
  <c r="O372" i="8"/>
  <c r="O370" i="8"/>
  <c r="O276" i="8"/>
  <c r="O427" i="8"/>
  <c r="O462" i="8"/>
  <c r="O526" i="8"/>
  <c r="O441" i="8"/>
  <c r="O298" i="8"/>
  <c r="O280" i="8"/>
  <c r="O285" i="8"/>
  <c r="O420" i="8"/>
  <c r="O347" i="8"/>
  <c r="O419" i="8"/>
  <c r="O484" i="8"/>
  <c r="O383" i="8"/>
  <c r="O308" i="8"/>
  <c r="O414" i="8"/>
  <c r="O410" i="8"/>
  <c r="O296" i="8"/>
  <c r="O376" i="8"/>
  <c r="O457" i="8"/>
  <c r="O469" i="8"/>
  <c r="O389" i="8"/>
  <c r="O291" i="8"/>
  <c r="C15" i="8"/>
  <c r="C18" i="8" s="1"/>
  <c r="O476" i="8"/>
  <c r="O299" i="8"/>
  <c r="O461" i="8"/>
  <c r="O355" i="8"/>
  <c r="O470" i="8"/>
  <c r="O403" i="8"/>
  <c r="O442" i="8"/>
  <c r="O287" i="8"/>
  <c r="O399" i="8"/>
  <c r="O343" i="8"/>
  <c r="O455" i="8"/>
  <c r="O324" i="8"/>
  <c r="O384" i="8"/>
  <c r="O288" i="8"/>
  <c r="O323" i="8"/>
  <c r="O279" i="8"/>
  <c r="O303" i="8"/>
  <c r="O497" i="8"/>
  <c r="O488" i="8"/>
  <c r="O293" i="8"/>
  <c r="O373" i="8"/>
  <c r="O506" i="8"/>
  <c r="O307" i="8"/>
  <c r="O318" i="8"/>
  <c r="O334" i="8"/>
  <c r="O274" i="8"/>
  <c r="O354" i="8"/>
  <c r="O377" i="8"/>
  <c r="O422" i="8"/>
  <c r="O371" i="8"/>
  <c r="O449" i="8"/>
  <c r="C16" i="8"/>
  <c r="D18" i="8" s="1"/>
  <c r="AT525" i="8"/>
  <c r="AS525" i="8" s="1"/>
  <c r="AR525" i="8" s="1"/>
  <c r="AQ525" i="8" s="1"/>
  <c r="AP525" i="8" s="1"/>
  <c r="AO525" i="8" s="1"/>
  <c r="AN525" i="8" s="1"/>
  <c r="AM525" i="8" s="1"/>
  <c r="AL525" i="8" s="1"/>
  <c r="S517" i="8"/>
  <c r="U517" i="8" s="1"/>
  <c r="V519" i="8"/>
  <c r="K519" i="8"/>
  <c r="AC519" i="8"/>
  <c r="V514" i="8"/>
  <c r="K514" i="8"/>
  <c r="AC514" i="8"/>
  <c r="AT513" i="8"/>
  <c r="AS513" i="8" s="1"/>
  <c r="AR513" i="8" s="1"/>
  <c r="AQ513" i="8" s="1"/>
  <c r="AP513" i="8" s="1"/>
  <c r="AO513" i="8" s="1"/>
  <c r="AN513" i="8" s="1"/>
  <c r="AM513" i="8" s="1"/>
  <c r="AL513" i="8" s="1"/>
  <c r="AT531" i="8"/>
  <c r="AS531" i="8" s="1"/>
  <c r="AR531" i="8" s="1"/>
  <c r="AQ531" i="8" s="1"/>
  <c r="AP531" i="8" s="1"/>
  <c r="AO531" i="8" s="1"/>
  <c r="AN531" i="8" s="1"/>
  <c r="AM531" i="8" s="1"/>
  <c r="AL531" i="8" s="1"/>
  <c r="AT508" i="8"/>
  <c r="AS508" i="8" s="1"/>
  <c r="AR508" i="8" s="1"/>
  <c r="AQ508" i="8" s="1"/>
  <c r="AP508" i="8" s="1"/>
  <c r="AO508" i="8" s="1"/>
  <c r="AN508" i="8" s="1"/>
  <c r="AM508" i="8" s="1"/>
  <c r="AL508" i="8" s="1"/>
  <c r="V528" i="8"/>
  <c r="K528" i="8"/>
  <c r="AC528" i="8"/>
  <c r="AT512" i="8"/>
  <c r="AS512" i="8" s="1"/>
  <c r="AR512" i="8" s="1"/>
  <c r="AQ512" i="8" s="1"/>
  <c r="AP512" i="8" s="1"/>
  <c r="AO512" i="8" s="1"/>
  <c r="AN512" i="8" s="1"/>
  <c r="AM512" i="8" s="1"/>
  <c r="AL512" i="8" s="1"/>
  <c r="AT520" i="8"/>
  <c r="AS520" i="8" s="1"/>
  <c r="AR520" i="8" s="1"/>
  <c r="AQ520" i="8" s="1"/>
  <c r="AP520" i="8" s="1"/>
  <c r="AO520" i="8" s="1"/>
  <c r="AN520" i="8" s="1"/>
  <c r="AM520" i="8" s="1"/>
  <c r="AL520" i="8" s="1"/>
  <c r="AT529" i="8"/>
  <c r="AS529" i="8" s="1"/>
  <c r="AR529" i="8" s="1"/>
  <c r="AQ529" i="8" s="1"/>
  <c r="AP529" i="8" s="1"/>
  <c r="AO529" i="8" s="1"/>
  <c r="AN529" i="8" s="1"/>
  <c r="AM529" i="8" s="1"/>
  <c r="AL529" i="8" s="1"/>
  <c r="V516" i="8"/>
  <c r="K516" i="8"/>
  <c r="AC516" i="8"/>
  <c r="AT521" i="8"/>
  <c r="AS521" i="8" s="1"/>
  <c r="AR521" i="8" s="1"/>
  <c r="AQ521" i="8" s="1"/>
  <c r="AP521" i="8" s="1"/>
  <c r="AO521" i="8" s="1"/>
  <c r="AN521" i="8" s="1"/>
  <c r="AM521" i="8" s="1"/>
  <c r="AL521" i="8" s="1"/>
  <c r="AT524" i="8"/>
  <c r="AS524" i="8" s="1"/>
  <c r="AR524" i="8" s="1"/>
  <c r="AQ524" i="8" s="1"/>
  <c r="AP524" i="8" s="1"/>
  <c r="AO524" i="8" s="1"/>
  <c r="AN524" i="8" s="1"/>
  <c r="AM524" i="8" s="1"/>
  <c r="AL524" i="8" s="1"/>
  <c r="K517" i="8"/>
  <c r="AC517" i="8"/>
  <c r="V517" i="8"/>
  <c r="S512" i="8"/>
  <c r="U512" i="8" s="1"/>
  <c r="S520" i="8"/>
  <c r="U520" i="8" s="1"/>
  <c r="S529" i="8"/>
  <c r="U529" i="8" s="1"/>
  <c r="AT518" i="8"/>
  <c r="AS518" i="8" s="1"/>
  <c r="AR518" i="8" s="1"/>
  <c r="AQ518" i="8" s="1"/>
  <c r="AP518" i="8" s="1"/>
  <c r="AO518" i="8" s="1"/>
  <c r="AN518" i="8" s="1"/>
  <c r="AM518" i="8" s="1"/>
  <c r="AL518" i="8" s="1"/>
  <c r="K525" i="8"/>
  <c r="AC525" i="8"/>
  <c r="V525" i="8"/>
  <c r="AT523" i="8"/>
  <c r="AS523" i="8" s="1"/>
  <c r="AR523" i="8" s="1"/>
  <c r="AQ523" i="8" s="1"/>
  <c r="AP523" i="8" s="1"/>
  <c r="AO523" i="8" s="1"/>
  <c r="AN523" i="8" s="1"/>
  <c r="AM523" i="8" s="1"/>
  <c r="AL523" i="8" s="1"/>
  <c r="AT532" i="8"/>
  <c r="AS532" i="8" s="1"/>
  <c r="AR532" i="8" s="1"/>
  <c r="AQ532" i="8" s="1"/>
  <c r="AP532" i="8" s="1"/>
  <c r="AO532" i="8" s="1"/>
  <c r="AN532" i="8" s="1"/>
  <c r="AM532" i="8" s="1"/>
  <c r="AL532" i="8" s="1"/>
  <c r="S523" i="8"/>
  <c r="U523" i="8" s="1"/>
  <c r="K512" i="8"/>
  <c r="AC512" i="8"/>
  <c r="V512" i="8"/>
  <c r="V520" i="8"/>
  <c r="K520" i="8"/>
  <c r="AC520" i="8"/>
  <c r="V529" i="8"/>
  <c r="K529" i="8"/>
  <c r="AC529" i="8"/>
  <c r="AT530" i="8"/>
  <c r="AS530" i="8" s="1"/>
  <c r="AR530" i="8" s="1"/>
  <c r="AQ530" i="8" s="1"/>
  <c r="AP530" i="8" s="1"/>
  <c r="AO530" i="8" s="1"/>
  <c r="AN530" i="8" s="1"/>
  <c r="AM530" i="8" s="1"/>
  <c r="AL530" i="8" s="1"/>
  <c r="AT522" i="8"/>
  <c r="AS522" i="8" s="1"/>
  <c r="AR522" i="8" s="1"/>
  <c r="AQ522" i="8" s="1"/>
  <c r="AP522" i="8" s="1"/>
  <c r="AO522" i="8" s="1"/>
  <c r="AN522" i="8" s="1"/>
  <c r="AM522" i="8" s="1"/>
  <c r="AL522" i="8" s="1"/>
  <c r="V508" i="8"/>
  <c r="K508" i="8"/>
  <c r="AC508" i="8"/>
  <c r="S532" i="8"/>
  <c r="U532" i="8" s="1"/>
  <c r="K521" i="8"/>
  <c r="AC521" i="8"/>
  <c r="V521" i="8"/>
  <c r="V524" i="8"/>
  <c r="K524" i="8"/>
  <c r="AC524" i="8"/>
  <c r="AT519" i="8"/>
  <c r="AS519" i="8" s="1"/>
  <c r="AR519" i="8" s="1"/>
  <c r="AQ519" i="8" s="1"/>
  <c r="AP519" i="8" s="1"/>
  <c r="AO519" i="8" s="1"/>
  <c r="AN519" i="8" s="1"/>
  <c r="AM519" i="8" s="1"/>
  <c r="AL519" i="8" s="1"/>
  <c r="AT514" i="8"/>
  <c r="AS514" i="8" s="1"/>
  <c r="AR514" i="8" s="1"/>
  <c r="AQ514" i="8" s="1"/>
  <c r="AP514" i="8" s="1"/>
  <c r="AO514" i="8" s="1"/>
  <c r="AN514" i="8" s="1"/>
  <c r="AM514" i="8" s="1"/>
  <c r="AL514" i="8" s="1"/>
  <c r="S530" i="8"/>
  <c r="U530" i="8" s="1"/>
  <c r="AT528" i="8"/>
  <c r="AS528" i="8" s="1"/>
  <c r="AR528" i="8" s="1"/>
  <c r="AQ528" i="8" s="1"/>
  <c r="AP528" i="8" s="1"/>
  <c r="AO528" i="8" s="1"/>
  <c r="AN528" i="8" s="1"/>
  <c r="AM528" i="8" s="1"/>
  <c r="AL528" i="8" s="1"/>
  <c r="V523" i="8"/>
  <c r="K523" i="8"/>
  <c r="AC523" i="8"/>
  <c r="AR516" i="8"/>
  <c r="AQ516" i="8" s="1"/>
  <c r="AP516" i="8" s="1"/>
  <c r="AO516" i="8" s="1"/>
  <c r="AN516" i="8" s="1"/>
  <c r="AM516" i="8" s="1"/>
  <c r="AL516" i="8" s="1"/>
  <c r="AS516" i="8"/>
  <c r="AT516" i="8"/>
  <c r="AT527" i="8"/>
  <c r="AS527" i="8" s="1"/>
  <c r="AR527" i="8" s="1"/>
  <c r="AQ527" i="8" s="1"/>
  <c r="AP527" i="8" s="1"/>
  <c r="AO527" i="8" s="1"/>
  <c r="AN527" i="8" s="1"/>
  <c r="AM527" i="8" s="1"/>
  <c r="AL527" i="8" s="1"/>
  <c r="V532" i="8"/>
  <c r="K532" i="8"/>
  <c r="AC532" i="8"/>
  <c r="S528" i="8"/>
  <c r="U528" i="8" s="1"/>
  <c r="AT517" i="8"/>
  <c r="AS517" i="8" s="1"/>
  <c r="AR517" i="8" s="1"/>
  <c r="AQ517" i="8" s="1"/>
  <c r="AP517" i="8" s="1"/>
  <c r="AO517" i="8" s="1"/>
  <c r="AN517" i="8" s="1"/>
  <c r="AM517" i="8" s="1"/>
  <c r="AL517" i="8" s="1"/>
  <c r="S516" i="8"/>
  <c r="U516" i="8" s="1"/>
  <c r="K530" i="8"/>
  <c r="AC530" i="8"/>
  <c r="V530" i="8"/>
  <c r="S516" i="6"/>
  <c r="U516" i="6" s="1"/>
  <c r="S511" i="6"/>
  <c r="U511" i="6" s="1"/>
  <c r="S110" i="6"/>
  <c r="U110" i="6" s="1"/>
  <c r="S499" i="6"/>
  <c r="U499" i="6" s="1"/>
  <c r="I186" i="6"/>
  <c r="V186" i="6"/>
  <c r="K303" i="6"/>
  <c r="V303" i="6"/>
  <c r="I131" i="6"/>
  <c r="V131" i="6"/>
  <c r="I143" i="6"/>
  <c r="V143" i="6"/>
  <c r="S363" i="6"/>
  <c r="U363" i="6" s="1"/>
  <c r="S456" i="6"/>
  <c r="U456" i="6" s="1"/>
  <c r="V379" i="6"/>
  <c r="K379" i="6"/>
  <c r="V347" i="6"/>
  <c r="K347" i="6"/>
  <c r="K322" i="6"/>
  <c r="V322" i="6"/>
  <c r="K343" i="6"/>
  <c r="V343" i="6"/>
  <c r="K399" i="6"/>
  <c r="V399" i="6"/>
  <c r="I90" i="6"/>
  <c r="V90" i="6"/>
  <c r="K363" i="6"/>
  <c r="V363" i="6"/>
  <c r="V456" i="6"/>
  <c r="K456" i="6"/>
  <c r="V403" i="6"/>
  <c r="K403" i="6"/>
  <c r="K159" i="6"/>
  <c r="V159" i="6"/>
  <c r="S90" i="6"/>
  <c r="U90" i="6" s="1"/>
  <c r="K287" i="6"/>
  <c r="V287" i="6"/>
  <c r="S159" i="6"/>
  <c r="U159" i="6" s="1"/>
  <c r="K375" i="6"/>
  <c r="V375" i="6"/>
  <c r="S403" i="6"/>
  <c r="U403" i="6" s="1"/>
  <c r="V427" i="6"/>
  <c r="K427" i="6"/>
  <c r="S367" i="6"/>
  <c r="U367" i="6" s="1"/>
  <c r="V367" i="6"/>
  <c r="K269" i="6"/>
  <c r="V269" i="6"/>
  <c r="K323" i="6"/>
  <c r="V323" i="6"/>
  <c r="I431" i="6"/>
  <c r="V431" i="6"/>
  <c r="S269" i="6"/>
  <c r="U269" i="6" s="1"/>
  <c r="I135" i="6"/>
  <c r="V135" i="6"/>
  <c r="I155" i="6"/>
  <c r="V155" i="6"/>
  <c r="V355" i="6"/>
  <c r="K355" i="6"/>
  <c r="K219" i="6"/>
  <c r="V219" i="6"/>
  <c r="S375" i="6"/>
  <c r="U375" i="6" s="1"/>
  <c r="K381" i="6"/>
  <c r="V381" i="6"/>
  <c r="K226" i="6"/>
  <c r="V226" i="6"/>
  <c r="S427" i="6"/>
  <c r="U427" i="6" s="1"/>
  <c r="K424" i="6"/>
  <c r="V424" i="6"/>
  <c r="S323" i="6"/>
  <c r="U323" i="6" s="1"/>
  <c r="S431" i="6"/>
  <c r="U431" i="6" s="1"/>
  <c r="S495" i="6"/>
  <c r="U495" i="6" s="1"/>
  <c r="V501" i="6"/>
  <c r="I147" i="6"/>
  <c r="V147" i="6"/>
  <c r="S155" i="6"/>
  <c r="U155" i="6" s="1"/>
  <c r="I170" i="6"/>
  <c r="V170" i="6"/>
  <c r="S223" i="6"/>
  <c r="U223" i="6" s="1"/>
  <c r="I162" i="6"/>
  <c r="V162" i="6"/>
  <c r="S512" i="6"/>
  <c r="U512" i="6" s="1"/>
  <c r="S219" i="6"/>
  <c r="U219" i="6" s="1"/>
  <c r="S226" i="6"/>
  <c r="U226" i="6" s="1"/>
  <c r="K423" i="6"/>
  <c r="V423" i="6"/>
  <c r="S424" i="6"/>
  <c r="U424" i="6" s="1"/>
  <c r="K258" i="6"/>
  <c r="V258" i="6"/>
  <c r="V371" i="6"/>
  <c r="S355" i="6"/>
  <c r="U355" i="6" s="1"/>
  <c r="K285" i="6"/>
  <c r="V285" i="6"/>
  <c r="K455" i="6"/>
  <c r="V455" i="6"/>
  <c r="K218" i="6"/>
  <c r="V218" i="6"/>
  <c r="I210" i="6"/>
  <c r="V210" i="6"/>
  <c r="V245" i="6"/>
  <c r="I245" i="6"/>
  <c r="K266" i="6"/>
  <c r="V266" i="6"/>
  <c r="K271" i="6"/>
  <c r="V271" i="6"/>
  <c r="K383" i="6"/>
  <c r="V383" i="6"/>
  <c r="K242" i="6"/>
  <c r="V242" i="6"/>
  <c r="S245" i="6"/>
  <c r="U245" i="6" s="1"/>
  <c r="V307" i="6"/>
  <c r="K307" i="6"/>
  <c r="I106" i="6"/>
  <c r="V106" i="6"/>
  <c r="I359" i="6"/>
  <c r="V359" i="6"/>
  <c r="V435" i="6"/>
  <c r="K435" i="6"/>
  <c r="S266" i="6"/>
  <c r="U266" i="6" s="1"/>
  <c r="K447" i="6"/>
  <c r="V447" i="6"/>
  <c r="K298" i="6"/>
  <c r="V298" i="6"/>
  <c r="S383" i="6"/>
  <c r="U383" i="6" s="1"/>
  <c r="V387" i="6"/>
  <c r="K387" i="6"/>
  <c r="V519" i="6"/>
  <c r="I110" i="6"/>
  <c r="V110" i="6"/>
  <c r="K315" i="6"/>
  <c r="V315" i="6"/>
  <c r="S315" i="6"/>
  <c r="U315" i="6" s="1"/>
  <c r="V504" i="6"/>
  <c r="K295" i="6"/>
  <c r="V295" i="6"/>
  <c r="V335" i="6"/>
  <c r="K335" i="6"/>
  <c r="S106" i="6"/>
  <c r="U106" i="6" s="1"/>
  <c r="S359" i="6"/>
  <c r="U359" i="6" s="1"/>
  <c r="S435" i="6"/>
  <c r="U435" i="6" s="1"/>
  <c r="S447" i="6"/>
  <c r="U447" i="6" s="1"/>
  <c r="S298" i="6"/>
  <c r="U298" i="6" s="1"/>
  <c r="I282" i="6"/>
  <c r="V282" i="6"/>
  <c r="S287" i="6"/>
  <c r="U287" i="6" s="1"/>
  <c r="S415" i="6"/>
  <c r="U415" i="6" s="1"/>
  <c r="V415" i="6"/>
  <c r="S387" i="6"/>
  <c r="U387" i="6" s="1"/>
  <c r="S381" i="6"/>
  <c r="U381" i="6" s="1"/>
  <c r="O500" i="6"/>
  <c r="O505" i="6"/>
  <c r="O509" i="6"/>
  <c r="O514" i="6"/>
  <c r="O518" i="6"/>
  <c r="O501" i="6"/>
  <c r="O506" i="6"/>
  <c r="O510" i="6"/>
  <c r="O515" i="6"/>
  <c r="O519" i="6"/>
  <c r="O495" i="6"/>
  <c r="O503" i="6"/>
  <c r="O507" i="6"/>
  <c r="O511" i="6"/>
  <c r="O516" i="6"/>
  <c r="O499" i="6"/>
  <c r="O504" i="6"/>
  <c r="O508" i="6"/>
  <c r="O512" i="6"/>
  <c r="O517" i="6"/>
  <c r="O487" i="6"/>
  <c r="O220" i="6"/>
  <c r="O354" i="6"/>
  <c r="O422" i="6"/>
  <c r="O490" i="6"/>
  <c r="O73" i="6"/>
  <c r="O352" i="6"/>
  <c r="O492" i="6"/>
  <c r="O438" i="6"/>
  <c r="O449" i="6"/>
  <c r="O270" i="6"/>
  <c r="O464" i="6"/>
  <c r="O437" i="6"/>
  <c r="O424" i="6"/>
  <c r="O425" i="6"/>
  <c r="O496" i="6"/>
  <c r="O272" i="6"/>
  <c r="O355" i="6"/>
  <c r="O409" i="6"/>
  <c r="O298" i="6"/>
  <c r="O468" i="6"/>
  <c r="O430" i="6"/>
  <c r="O281" i="6"/>
  <c r="O282" i="6"/>
  <c r="O453" i="6"/>
  <c r="O463" i="6"/>
  <c r="O388" i="6"/>
  <c r="O301" i="6"/>
  <c r="O338" i="6"/>
  <c r="O427" i="6"/>
  <c r="O442" i="6"/>
  <c r="O318" i="6"/>
  <c r="O457" i="6"/>
  <c r="O364" i="6"/>
  <c r="O384" i="6"/>
  <c r="O209" i="6"/>
  <c r="O476" i="6"/>
  <c r="O280" i="6"/>
  <c r="O261" i="6"/>
  <c r="O323" i="6"/>
  <c r="O218" i="6"/>
  <c r="O71" i="6"/>
  <c r="O375" i="6"/>
  <c r="O481" i="6"/>
  <c r="O273" i="6"/>
  <c r="O446" i="6"/>
  <c r="O58" i="6"/>
  <c r="O497" i="6"/>
  <c r="O129" i="6"/>
  <c r="O68" i="6"/>
  <c r="O433" i="6"/>
  <c r="O473" i="6"/>
  <c r="O271" i="6"/>
  <c r="O297" i="6"/>
  <c r="O444" i="6"/>
  <c r="O248" i="6"/>
  <c r="O489" i="6"/>
  <c r="O341" i="6"/>
  <c r="O66" i="6"/>
  <c r="O244" i="6"/>
  <c r="O245" i="6"/>
  <c r="O484" i="6"/>
  <c r="O313" i="6"/>
  <c r="O431" i="6"/>
  <c r="O67" i="6"/>
  <c r="O383" i="6"/>
  <c r="O206" i="6"/>
  <c r="O362" i="6"/>
  <c r="O300" i="6"/>
  <c r="O292" i="6"/>
  <c r="O372" i="6"/>
  <c r="O465" i="6"/>
  <c r="O349" i="6"/>
  <c r="O407" i="6"/>
  <c r="O343" i="6"/>
  <c r="O255" i="6"/>
  <c r="O332" i="6"/>
  <c r="O378" i="6"/>
  <c r="O470" i="6"/>
  <c r="O178" i="6"/>
  <c r="O307" i="6"/>
  <c r="O237" i="6"/>
  <c r="O485" i="6"/>
  <c r="O339" i="6"/>
  <c r="O288" i="6"/>
  <c r="O217" i="6"/>
  <c r="O494" i="6"/>
  <c r="O358" i="6"/>
  <c r="O440" i="6"/>
  <c r="O208" i="6"/>
  <c r="O346" i="6"/>
  <c r="O373" i="6"/>
  <c r="O225" i="6"/>
  <c r="O329" i="6"/>
  <c r="O404" i="6"/>
  <c r="O398" i="6"/>
  <c r="O462" i="6"/>
  <c r="O235" i="6"/>
  <c r="O393" i="6"/>
  <c r="O432" i="6"/>
  <c r="O221" i="6"/>
  <c r="O451" i="6"/>
  <c r="O167" i="6"/>
  <c r="O65" i="6"/>
  <c r="O478" i="6"/>
  <c r="O419" i="6"/>
  <c r="O498" i="6"/>
  <c r="O321" i="6"/>
  <c r="O380" i="6"/>
  <c r="O459" i="6"/>
  <c r="O455" i="6"/>
  <c r="O344" i="6"/>
  <c r="O351" i="6"/>
  <c r="O345" i="6"/>
  <c r="O325" i="6"/>
  <c r="O74" i="6"/>
  <c r="O401" i="6"/>
  <c r="O474" i="6"/>
  <c r="O212" i="6"/>
  <c r="O391" i="6"/>
  <c r="O224" i="6"/>
  <c r="O326" i="6"/>
  <c r="O414" i="6"/>
  <c r="O247" i="6"/>
  <c r="O61" i="6"/>
  <c r="O448" i="6"/>
  <c r="O452" i="6"/>
  <c r="O64" i="6"/>
  <c r="O405" i="6"/>
  <c r="O324" i="6"/>
  <c r="O69" i="6"/>
  <c r="O216" i="6"/>
  <c r="O389" i="6"/>
  <c r="O342" i="6"/>
  <c r="O72" i="6"/>
  <c r="O367" i="6"/>
  <c r="O370" i="6"/>
  <c r="O483" i="6"/>
  <c r="C15" i="6"/>
  <c r="C18" i="6" s="1"/>
  <c r="O231" i="6"/>
  <c r="O308" i="6"/>
  <c r="O486" i="6"/>
  <c r="O428" i="6"/>
  <c r="O390" i="6"/>
  <c r="O491" i="6"/>
  <c r="O246" i="6"/>
  <c r="O260" i="6"/>
  <c r="O62" i="6"/>
  <c r="O368" i="6"/>
  <c r="O385" i="6"/>
  <c r="O227" i="6"/>
  <c r="O350" i="6"/>
  <c r="O359" i="6"/>
  <c r="O360" i="6"/>
  <c r="O70" i="6"/>
  <c r="O429" i="6"/>
  <c r="O159" i="6"/>
  <c r="O251" i="6"/>
  <c r="O513" i="6"/>
  <c r="O319" i="6"/>
  <c r="O228" i="6"/>
  <c r="O214" i="6"/>
  <c r="O439" i="6"/>
  <c r="O472" i="6"/>
  <c r="O63" i="6"/>
  <c r="O417" i="6"/>
  <c r="O275" i="6"/>
  <c r="O403" i="6"/>
  <c r="O302" i="6"/>
  <c r="O276" i="6"/>
  <c r="O213" i="6"/>
  <c r="O299" i="6"/>
  <c r="O397" i="6"/>
  <c r="O222" i="6"/>
  <c r="O443" i="6"/>
  <c r="O412" i="6"/>
  <c r="O165" i="6"/>
  <c r="O75" i="6"/>
  <c r="O361" i="6"/>
  <c r="O480" i="6"/>
  <c r="O340" i="6"/>
  <c r="O315" i="6"/>
  <c r="O434" i="6"/>
  <c r="O285" i="6"/>
  <c r="O314" i="6"/>
  <c r="O320" i="6"/>
  <c r="O278" i="6"/>
  <c r="O374" i="6"/>
  <c r="O399" i="6"/>
  <c r="O264" i="6"/>
  <c r="O450" i="6"/>
  <c r="O400" i="6"/>
  <c r="O395" i="6"/>
  <c r="O477" i="6"/>
  <c r="O386" i="6"/>
  <c r="O456" i="6"/>
  <c r="O447" i="6"/>
  <c r="O316" i="6"/>
  <c r="O493" i="6"/>
  <c r="O336" i="6"/>
  <c r="O223" i="6"/>
  <c r="O402" i="6"/>
  <c r="O406" i="6"/>
  <c r="O467" i="6"/>
  <c r="O376" i="6"/>
  <c r="O382" i="6"/>
  <c r="O166" i="6"/>
  <c r="O334" i="6"/>
  <c r="O461" i="6"/>
  <c r="O381" i="6"/>
  <c r="O413" i="6"/>
  <c r="O249" i="6"/>
  <c r="O258" i="6"/>
  <c r="O265" i="6"/>
  <c r="O469" i="6"/>
  <c r="O387" i="6"/>
  <c r="O60" i="6"/>
  <c r="O471" i="6"/>
  <c r="O337" i="6"/>
  <c r="O420" i="6"/>
  <c r="O435" i="6"/>
  <c r="O348" i="6"/>
  <c r="O408" i="6"/>
  <c r="O418" i="6"/>
  <c r="O441" i="6"/>
  <c r="O347" i="6"/>
  <c r="O210" i="6"/>
  <c r="O205" i="6"/>
  <c r="O502" i="6"/>
  <c r="O396" i="6"/>
  <c r="O198" i="6"/>
  <c r="O366" i="6"/>
  <c r="O392" i="6"/>
  <c r="O411" i="6"/>
  <c r="O268" i="6"/>
  <c r="O379" i="6"/>
  <c r="O357" i="6"/>
  <c r="O353" i="6"/>
  <c r="O488" i="6"/>
  <c r="O363" i="6"/>
  <c r="O445" i="6"/>
  <c r="O479" i="6"/>
  <c r="O416" i="6"/>
  <c r="O335" i="6"/>
  <c r="O259" i="6"/>
  <c r="O277" i="6"/>
  <c r="O371" i="6"/>
  <c r="O177" i="6"/>
  <c r="O230" i="6"/>
  <c r="O458" i="6"/>
  <c r="O426" i="6"/>
  <c r="O57" i="6"/>
  <c r="O460" i="6"/>
  <c r="O423" i="6"/>
  <c r="O394" i="6"/>
  <c r="O279" i="6"/>
  <c r="O475" i="6"/>
  <c r="O365" i="6"/>
  <c r="O219" i="6"/>
  <c r="O257" i="6"/>
  <c r="O410" i="6"/>
  <c r="O415" i="6"/>
  <c r="O356" i="6"/>
  <c r="O250" i="6"/>
  <c r="O283" i="6"/>
  <c r="O377" i="6"/>
  <c r="O454" i="6"/>
  <c r="O215" i="6"/>
  <c r="O322" i="6"/>
  <c r="O21" i="6"/>
  <c r="O229" i="6"/>
  <c r="O241" i="6"/>
  <c r="O436" i="6"/>
  <c r="O466" i="6"/>
  <c r="O211" i="6"/>
  <c r="O421" i="6"/>
  <c r="O369" i="6"/>
  <c r="O254" i="6"/>
  <c r="O294" i="6"/>
  <c r="O482" i="6"/>
  <c r="O256" i="6"/>
  <c r="C16" i="6"/>
  <c r="D18" i="6" s="1"/>
  <c r="V506" i="6"/>
  <c r="V511" i="6"/>
  <c r="K511" i="6"/>
  <c r="V505" i="6"/>
  <c r="K505" i="6"/>
  <c r="K500" i="6"/>
  <c r="V500" i="6"/>
  <c r="V495" i="6"/>
  <c r="K495" i="6"/>
  <c r="S505" i="6"/>
  <c r="U505" i="6" s="1"/>
  <c r="S500" i="6"/>
  <c r="U500" i="6" s="1"/>
  <c r="S507" i="6"/>
  <c r="U507" i="6" s="1"/>
  <c r="V510" i="6"/>
  <c r="V514" i="6"/>
  <c r="K514" i="6"/>
  <c r="V509" i="6"/>
  <c r="K509" i="6"/>
  <c r="V507" i="6"/>
  <c r="K507" i="6"/>
  <c r="S509" i="6"/>
  <c r="U509" i="6" s="1"/>
  <c r="V518" i="6"/>
  <c r="K518" i="6"/>
  <c r="V516" i="6"/>
  <c r="K516" i="6"/>
  <c r="V503" i="6"/>
  <c r="K503" i="6"/>
  <c r="S518" i="6"/>
  <c r="U518" i="6" s="1"/>
  <c r="S504" i="1"/>
  <c r="U504" i="1" s="1"/>
  <c r="S508" i="1"/>
  <c r="U508" i="1" s="1"/>
  <c r="V528" i="1"/>
  <c r="V515" i="1"/>
  <c r="P273" i="1"/>
  <c r="G273" i="1"/>
  <c r="G286" i="1"/>
  <c r="P286" i="1"/>
  <c r="V518" i="1"/>
  <c r="K518" i="1"/>
  <c r="G324" i="1"/>
  <c r="P324" i="1"/>
  <c r="G403" i="1"/>
  <c r="P403" i="1"/>
  <c r="S403" i="1" s="1"/>
  <c r="U403" i="1" s="1"/>
  <c r="S165" i="1"/>
  <c r="U165" i="1" s="1"/>
  <c r="S84" i="1"/>
  <c r="U84" i="1" s="1"/>
  <c r="S442" i="1"/>
  <c r="U442" i="1" s="1"/>
  <c r="G349" i="1"/>
  <c r="P349" i="1"/>
  <c r="S349" i="1" s="1"/>
  <c r="U349" i="1" s="1"/>
  <c r="K454" i="1"/>
  <c r="V454" i="1"/>
  <c r="S425" i="1"/>
  <c r="U425" i="1" s="1"/>
  <c r="V196" i="1"/>
  <c r="K423" i="1"/>
  <c r="V423" i="1"/>
  <c r="S193" i="1"/>
  <c r="U193" i="1" s="1"/>
  <c r="K307" i="1"/>
  <c r="V307" i="1"/>
  <c r="V129" i="1"/>
  <c r="K438" i="1"/>
  <c r="V438" i="1"/>
  <c r="S443" i="1"/>
  <c r="U443" i="1" s="1"/>
  <c r="V443" i="1"/>
  <c r="J165" i="1"/>
  <c r="V165" i="1"/>
  <c r="K442" i="1"/>
  <c r="V442" i="1"/>
  <c r="I193" i="1"/>
  <c r="V193" i="1"/>
  <c r="G312" i="1"/>
  <c r="P312" i="1"/>
  <c r="S312" i="1" s="1"/>
  <c r="U312" i="1" s="1"/>
  <c r="V509" i="1"/>
  <c r="K509" i="1"/>
  <c r="S438" i="1"/>
  <c r="U438" i="1" s="1"/>
  <c r="K430" i="1"/>
  <c r="V430" i="1"/>
  <c r="S430" i="1"/>
  <c r="U430" i="1" s="1"/>
  <c r="V514" i="1"/>
  <c r="K514" i="1"/>
  <c r="G401" i="1"/>
  <c r="P401" i="1"/>
  <c r="S401" i="1" s="1"/>
  <c r="U401" i="1" s="1"/>
  <c r="S68" i="1"/>
  <c r="U68" i="1" s="1"/>
  <c r="V68" i="1"/>
  <c r="H43" i="1"/>
  <c r="V43" i="1"/>
  <c r="G353" i="1"/>
  <c r="P353" i="1"/>
  <c r="S353" i="1" s="1"/>
  <c r="U353" i="1" s="1"/>
  <c r="K388" i="1"/>
  <c r="V388" i="1"/>
  <c r="G326" i="1"/>
  <c r="P326" i="1"/>
  <c r="S326" i="1" s="1"/>
  <c r="U326" i="1" s="1"/>
  <c r="G339" i="1"/>
  <c r="P339" i="1"/>
  <c r="S339" i="1" s="1"/>
  <c r="U339" i="1" s="1"/>
  <c r="S509" i="1"/>
  <c r="U509" i="1" s="1"/>
  <c r="G318" i="1"/>
  <c r="P318" i="1"/>
  <c r="S318" i="1" s="1"/>
  <c r="U318" i="1" s="1"/>
  <c r="K413" i="1"/>
  <c r="V413" i="1"/>
  <c r="S514" i="1"/>
  <c r="U514" i="1" s="1"/>
  <c r="V122" i="1"/>
  <c r="I122" i="1"/>
  <c r="G320" i="1"/>
  <c r="P320" i="1"/>
  <c r="S320" i="1" s="1"/>
  <c r="U320" i="1" s="1"/>
  <c r="G28" i="1"/>
  <c r="P28" i="1"/>
  <c r="S28" i="1" s="1"/>
  <c r="U28" i="1" s="1"/>
  <c r="I192" i="1"/>
  <c r="V192" i="1"/>
  <c r="K437" i="1"/>
  <c r="V437" i="1"/>
  <c r="V329" i="1"/>
  <c r="K329" i="1"/>
  <c r="G266" i="1"/>
  <c r="P266" i="1"/>
  <c r="S266" i="1" s="1"/>
  <c r="U266" i="1" s="1"/>
  <c r="I120" i="1"/>
  <c r="V120" i="1"/>
  <c r="G303" i="1"/>
  <c r="P303" i="1"/>
  <c r="S303" i="1" s="1"/>
  <c r="U303" i="1" s="1"/>
  <c r="V457" i="1"/>
  <c r="S457" i="1"/>
  <c r="U457" i="1" s="1"/>
  <c r="S213" i="1"/>
  <c r="U213" i="1" s="1"/>
  <c r="S152" i="1"/>
  <c r="U152" i="1" s="1"/>
  <c r="S415" i="1"/>
  <c r="U415" i="1" s="1"/>
  <c r="V360" i="1"/>
  <c r="K360" i="1"/>
  <c r="V184" i="1"/>
  <c r="I184" i="1"/>
  <c r="S331" i="1"/>
  <c r="U331" i="1" s="1"/>
  <c r="P358" i="1"/>
  <c r="G358" i="1"/>
  <c r="S250" i="1"/>
  <c r="U250" i="1" s="1"/>
  <c r="K334" i="1"/>
  <c r="V334" i="1"/>
  <c r="V208" i="1"/>
  <c r="K208" i="1"/>
  <c r="S49" i="1"/>
  <c r="U49" i="1" s="1"/>
  <c r="K429" i="1"/>
  <c r="V429" i="1"/>
  <c r="G53" i="1"/>
  <c r="P53" i="1"/>
  <c r="S53" i="1" s="1"/>
  <c r="U53" i="1" s="1"/>
  <c r="S329" i="1"/>
  <c r="U329" i="1" s="1"/>
  <c r="S27" i="1"/>
  <c r="U27" i="1" s="1"/>
  <c r="V446" i="1"/>
  <c r="K446" i="1"/>
  <c r="G198" i="1"/>
  <c r="P198" i="1"/>
  <c r="S198" i="1" s="1"/>
  <c r="U198" i="1" s="1"/>
  <c r="G341" i="1"/>
  <c r="P341" i="1"/>
  <c r="S341" i="1" s="1"/>
  <c r="U341" i="1" s="1"/>
  <c r="S445" i="1"/>
  <c r="U445" i="1" s="1"/>
  <c r="V445" i="1"/>
  <c r="I213" i="1"/>
  <c r="V213" i="1"/>
  <c r="I152" i="1"/>
  <c r="V152" i="1"/>
  <c r="K415" i="1"/>
  <c r="V415" i="1"/>
  <c r="K331" i="1"/>
  <c r="V331" i="1"/>
  <c r="I250" i="1"/>
  <c r="V250" i="1"/>
  <c r="S72" i="1"/>
  <c r="U72" i="1" s="1"/>
  <c r="V72" i="1"/>
  <c r="I27" i="1"/>
  <c r="V27" i="1"/>
  <c r="V523" i="1"/>
  <c r="K523" i="1"/>
  <c r="V527" i="1"/>
  <c r="K527" i="1"/>
  <c r="S344" i="1"/>
  <c r="U344" i="1" s="1"/>
  <c r="V344" i="1"/>
  <c r="I132" i="1"/>
  <c r="V132" i="1"/>
  <c r="G351" i="1"/>
  <c r="P351" i="1"/>
  <c r="S351" i="1" s="1"/>
  <c r="U351" i="1" s="1"/>
  <c r="I114" i="1"/>
  <c r="V114" i="1"/>
  <c r="P226" i="1"/>
  <c r="S226" i="1" s="1"/>
  <c r="U226" i="1" s="1"/>
  <c r="G226" i="1"/>
  <c r="S60" i="1"/>
  <c r="U60" i="1" s="1"/>
  <c r="K391" i="1"/>
  <c r="V391" i="1"/>
  <c r="P336" i="1"/>
  <c r="S336" i="1" s="1"/>
  <c r="U336" i="1" s="1"/>
  <c r="G336" i="1"/>
  <c r="G267" i="1"/>
  <c r="P267" i="1"/>
  <c r="S267" i="1" s="1"/>
  <c r="U267" i="1" s="1"/>
  <c r="K356" i="1"/>
  <c r="V356" i="1"/>
  <c r="S392" i="1"/>
  <c r="U392" i="1" s="1"/>
  <c r="V392" i="1"/>
  <c r="S356" i="1"/>
  <c r="U356" i="1" s="1"/>
  <c r="I103" i="1"/>
  <c r="V103" i="1"/>
  <c r="I277" i="1"/>
  <c r="V277" i="1"/>
  <c r="P407" i="1"/>
  <c r="G407" i="1"/>
  <c r="S98" i="1"/>
  <c r="U98" i="1" s="1"/>
  <c r="V98" i="1"/>
  <c r="V60" i="1"/>
  <c r="J60" i="1"/>
  <c r="V84" i="1"/>
  <c r="I84" i="1"/>
  <c r="I155" i="1"/>
  <c r="V155" i="1"/>
  <c r="K425" i="1"/>
  <c r="V425" i="1"/>
  <c r="J299" i="1"/>
  <c r="V299" i="1"/>
  <c r="V364" i="1"/>
  <c r="V508" i="1"/>
  <c r="K508" i="1"/>
  <c r="S526" i="1"/>
  <c r="U526" i="1" s="1"/>
  <c r="S513" i="1"/>
  <c r="U513" i="1" s="1"/>
  <c r="V526" i="1"/>
  <c r="K526" i="1"/>
  <c r="V513" i="1"/>
  <c r="K513" i="1"/>
  <c r="V504" i="1"/>
  <c r="K504" i="1"/>
  <c r="S516" i="1"/>
  <c r="U516" i="1" s="1"/>
  <c r="S517" i="1"/>
  <c r="U517" i="1" s="1"/>
  <c r="S512" i="1"/>
  <c r="U512" i="1" s="1"/>
  <c r="S521" i="1"/>
  <c r="U521" i="1" s="1"/>
  <c r="V516" i="1"/>
  <c r="K516" i="1"/>
  <c r="V517" i="1"/>
  <c r="K517" i="1"/>
  <c r="V512" i="1"/>
  <c r="K512" i="1"/>
  <c r="V521" i="1"/>
  <c r="K521" i="1"/>
  <c r="S525" i="1"/>
  <c r="U525" i="1" s="1"/>
  <c r="V519" i="1"/>
  <c r="S520" i="1"/>
  <c r="U520" i="1" s="1"/>
  <c r="V524" i="1"/>
  <c r="V525" i="1"/>
  <c r="K525" i="1"/>
  <c r="V520" i="1"/>
  <c r="K520" i="1"/>
  <c r="AC463" i="9"/>
  <c r="S463" i="9"/>
  <c r="V463" i="9"/>
  <c r="S468" i="9"/>
  <c r="AC468" i="9"/>
  <c r="V468" i="9"/>
  <c r="S464" i="9"/>
  <c r="AC464" i="9"/>
  <c r="V464" i="9"/>
  <c r="J22" i="3"/>
  <c r="S396" i="11"/>
  <c r="V396" i="11"/>
  <c r="AC396" i="11"/>
  <c r="V113" i="11"/>
  <c r="AC113" i="11"/>
  <c r="S113" i="11"/>
  <c r="V379" i="11"/>
  <c r="AC379" i="11"/>
  <c r="S379" i="11"/>
  <c r="AC249" i="11"/>
  <c r="V249" i="11"/>
  <c r="S249" i="11"/>
  <c r="AC121" i="11"/>
  <c r="V121" i="11"/>
  <c r="S121" i="11"/>
  <c r="S395" i="11"/>
  <c r="V395" i="11"/>
  <c r="AC395" i="11"/>
  <c r="AC150" i="11"/>
  <c r="V150" i="11"/>
  <c r="S150" i="11"/>
  <c r="V447" i="11"/>
  <c r="S447" i="11"/>
  <c r="AC447" i="11"/>
  <c r="AC188" i="11"/>
  <c r="V188" i="11"/>
  <c r="S188" i="11"/>
  <c r="S494" i="11"/>
  <c r="V494" i="11"/>
  <c r="AC494" i="11"/>
  <c r="S264" i="11"/>
  <c r="V264" i="11"/>
  <c r="AC264" i="11"/>
  <c r="S218" i="11"/>
  <c r="AC218" i="11"/>
  <c r="V218" i="11"/>
  <c r="AC89" i="11"/>
  <c r="V89" i="11"/>
  <c r="S89" i="11"/>
  <c r="S383" i="11"/>
  <c r="V383" i="11"/>
  <c r="AC383" i="11"/>
  <c r="AC300" i="11"/>
  <c r="V300" i="11"/>
  <c r="S300" i="11"/>
  <c r="V167" i="11"/>
  <c r="AC167" i="11"/>
  <c r="S167" i="11"/>
  <c r="AC320" i="11"/>
  <c r="V320" i="11"/>
  <c r="S320" i="11"/>
  <c r="V172" i="11"/>
  <c r="AC172" i="11"/>
  <c r="S172" i="11"/>
  <c r="V243" i="9"/>
  <c r="AC243" i="9"/>
  <c r="S243" i="9"/>
  <c r="S300" i="9"/>
  <c r="V300" i="9"/>
  <c r="AC300" i="9"/>
  <c r="S448" i="9"/>
  <c r="V448" i="9"/>
  <c r="AC448" i="9"/>
  <c r="AC44" i="9"/>
  <c r="V44" i="9"/>
  <c r="S44" i="9"/>
  <c r="S194" i="9"/>
  <c r="V194" i="9"/>
  <c r="AC194" i="9"/>
  <c r="S182" i="9"/>
  <c r="V182" i="9"/>
  <c r="AC182" i="9"/>
  <c r="S238" i="9"/>
  <c r="V238" i="9"/>
  <c r="AC238" i="9"/>
  <c r="S230" i="9"/>
  <c r="AC230" i="9"/>
  <c r="V230" i="9"/>
  <c r="S485" i="1"/>
  <c r="U485" i="1" s="1"/>
  <c r="V485" i="1"/>
  <c r="V493" i="1"/>
  <c r="S493" i="1"/>
  <c r="U493" i="1" s="1"/>
  <c r="S501" i="1"/>
  <c r="U501" i="1" s="1"/>
  <c r="V501" i="1"/>
  <c r="S304" i="1"/>
  <c r="U304" i="1" s="1"/>
  <c r="V304" i="1"/>
  <c r="S96" i="6"/>
  <c r="U96" i="6" s="1"/>
  <c r="V96" i="6"/>
  <c r="S76" i="6"/>
  <c r="U76" i="6" s="1"/>
  <c r="V76" i="6"/>
  <c r="S475" i="6"/>
  <c r="U475" i="6" s="1"/>
  <c r="V475" i="6"/>
  <c r="S496" i="6"/>
  <c r="U496" i="6" s="1"/>
  <c r="V496" i="6"/>
  <c r="S258" i="1"/>
  <c r="U258" i="1" s="1"/>
  <c r="V258" i="1"/>
  <c r="U428" i="9"/>
  <c r="AE428" i="9"/>
  <c r="S459" i="9"/>
  <c r="AC459" i="9"/>
  <c r="V459" i="9"/>
  <c r="AC469" i="9"/>
  <c r="S469" i="9"/>
  <c r="V469" i="9"/>
  <c r="AC473" i="9"/>
  <c r="V473" i="9"/>
  <c r="S473" i="9"/>
  <c r="S502" i="9"/>
  <c r="V502" i="9"/>
  <c r="AC502" i="9"/>
  <c r="AC108" i="11"/>
  <c r="V108" i="11"/>
  <c r="S108" i="11"/>
  <c r="S364" i="11"/>
  <c r="AC364" i="11"/>
  <c r="V364" i="11"/>
  <c r="V105" i="11"/>
  <c r="AC105" i="11"/>
  <c r="S105" i="11"/>
  <c r="V376" i="11"/>
  <c r="AC376" i="11"/>
  <c r="S376" i="11"/>
  <c r="S227" i="11"/>
  <c r="V227" i="11"/>
  <c r="AC227" i="11"/>
  <c r="AC96" i="11"/>
  <c r="S96" i="11"/>
  <c r="V392" i="11"/>
  <c r="AC392" i="11"/>
  <c r="S392" i="11"/>
  <c r="V138" i="11"/>
  <c r="AC138" i="11"/>
  <c r="S138" i="11"/>
  <c r="AC363" i="11"/>
  <c r="S363" i="11"/>
  <c r="V363" i="11"/>
  <c r="V180" i="11"/>
  <c r="AC180" i="11"/>
  <c r="S180" i="11"/>
  <c r="AC471" i="11"/>
  <c r="S471" i="11"/>
  <c r="V471" i="11"/>
  <c r="S245" i="11"/>
  <c r="V245" i="11"/>
  <c r="AC245" i="11"/>
  <c r="AC200" i="11"/>
  <c r="V200" i="11"/>
  <c r="S200" i="11"/>
  <c r="V28" i="11"/>
  <c r="AC28" i="11"/>
  <c r="S28" i="11"/>
  <c r="S380" i="11"/>
  <c r="V380" i="11"/>
  <c r="AC380" i="11"/>
  <c r="V292" i="11"/>
  <c r="AC292" i="11"/>
  <c r="S292" i="11"/>
  <c r="V149" i="11"/>
  <c r="S149" i="11"/>
  <c r="AC149" i="11"/>
  <c r="AC284" i="11"/>
  <c r="V284" i="11"/>
  <c r="S284" i="11"/>
  <c r="AC217" i="9"/>
  <c r="V217" i="9"/>
  <c r="S217" i="9"/>
  <c r="S265" i="9"/>
  <c r="V265" i="9"/>
  <c r="AC265" i="9"/>
  <c r="S286" i="9"/>
  <c r="AC286" i="9"/>
  <c r="V286" i="9"/>
  <c r="S436" i="9"/>
  <c r="AC436" i="9"/>
  <c r="V436" i="9"/>
  <c r="S136" i="9"/>
  <c r="V136" i="9"/>
  <c r="AC136" i="9"/>
  <c r="V172" i="9"/>
  <c r="AC172" i="9"/>
  <c r="S172" i="9"/>
  <c r="S227" i="9"/>
  <c r="V227" i="9"/>
  <c r="AC227" i="9"/>
  <c r="V188" i="9"/>
  <c r="AC188" i="9"/>
  <c r="S188" i="9"/>
  <c r="S468" i="1"/>
  <c r="U468" i="1" s="1"/>
  <c r="V468" i="1"/>
  <c r="S476" i="1"/>
  <c r="U476" i="1" s="1"/>
  <c r="V476" i="1"/>
  <c r="S484" i="1"/>
  <c r="U484" i="1" s="1"/>
  <c r="V484" i="1"/>
  <c r="S84" i="6"/>
  <c r="U84" i="6" s="1"/>
  <c r="V84" i="6"/>
  <c r="V459" i="6"/>
  <c r="S459" i="6"/>
  <c r="U459" i="6" s="1"/>
  <c r="S479" i="6"/>
  <c r="U479" i="6" s="1"/>
  <c r="V479" i="6"/>
  <c r="U409" i="9"/>
  <c r="V480" i="9"/>
  <c r="S480" i="9"/>
  <c r="AC480" i="9"/>
  <c r="AC472" i="9"/>
  <c r="S472" i="9"/>
  <c r="V472" i="9"/>
  <c r="S487" i="1"/>
  <c r="U487" i="1" s="1"/>
  <c r="V487" i="1"/>
  <c r="S100" i="11"/>
  <c r="V100" i="11"/>
  <c r="AC100" i="11"/>
  <c r="V359" i="11"/>
  <c r="AC359" i="11"/>
  <c r="S359" i="11"/>
  <c r="S88" i="11"/>
  <c r="AC88" i="11"/>
  <c r="V88" i="11"/>
  <c r="S371" i="11"/>
  <c r="V371" i="11"/>
  <c r="AC371" i="11"/>
  <c r="S219" i="11"/>
  <c r="V219" i="11"/>
  <c r="AC219" i="11"/>
  <c r="AC93" i="11"/>
  <c r="V93" i="11"/>
  <c r="S93" i="11"/>
  <c r="V342" i="11"/>
  <c r="AC342" i="11"/>
  <c r="S342" i="11"/>
  <c r="V131" i="11"/>
  <c r="AC131" i="11"/>
  <c r="S131" i="11"/>
  <c r="AC360" i="11"/>
  <c r="V360" i="11"/>
  <c r="S360" i="11"/>
  <c r="S175" i="11"/>
  <c r="AC175" i="11"/>
  <c r="V175" i="11"/>
  <c r="S466" i="11"/>
  <c r="V466" i="11"/>
  <c r="AC466" i="11"/>
  <c r="V242" i="11"/>
  <c r="S242" i="11"/>
  <c r="AC242" i="11"/>
  <c r="V195" i="11"/>
  <c r="S195" i="11"/>
  <c r="AC195" i="11"/>
  <c r="S486" i="11"/>
  <c r="AC486" i="11"/>
  <c r="V486" i="11"/>
  <c r="S375" i="11"/>
  <c r="V375" i="11"/>
  <c r="AC375" i="11"/>
  <c r="S256" i="11"/>
  <c r="AC256" i="11"/>
  <c r="V256" i="11"/>
  <c r="V132" i="11"/>
  <c r="S132" i="11"/>
  <c r="AC132" i="11"/>
  <c r="S207" i="11"/>
  <c r="V207" i="11"/>
  <c r="AC207" i="11"/>
  <c r="AB455" i="11"/>
  <c r="AD455" i="11"/>
  <c r="U455" i="11"/>
  <c r="AF455" i="11"/>
  <c r="S186" i="9"/>
  <c r="V186" i="9"/>
  <c r="AC186" i="9"/>
  <c r="AC235" i="9"/>
  <c r="V235" i="9"/>
  <c r="S235" i="9"/>
  <c r="AC246" i="9"/>
  <c r="V246" i="9"/>
  <c r="S246" i="9"/>
  <c r="V431" i="9"/>
  <c r="AC431" i="9"/>
  <c r="S431" i="9"/>
  <c r="S123" i="9"/>
  <c r="AC123" i="9"/>
  <c r="V123" i="9"/>
  <c r="S444" i="9"/>
  <c r="AC444" i="9"/>
  <c r="V444" i="9"/>
  <c r="AC213" i="9"/>
  <c r="S213" i="9"/>
  <c r="V213" i="9"/>
  <c r="S156" i="9"/>
  <c r="AC156" i="9"/>
  <c r="V156" i="9"/>
  <c r="S505" i="1"/>
  <c r="U505" i="1" s="1"/>
  <c r="V505" i="1"/>
  <c r="S467" i="1"/>
  <c r="U467" i="1" s="1"/>
  <c r="V467" i="1"/>
  <c r="S475" i="1"/>
  <c r="U475" i="1" s="1"/>
  <c r="V475" i="1"/>
  <c r="S42" i="6"/>
  <c r="U42" i="6" s="1"/>
  <c r="V42" i="6"/>
  <c r="S100" i="6"/>
  <c r="U100" i="6" s="1"/>
  <c r="V100" i="6"/>
  <c r="V463" i="6"/>
  <c r="S463" i="6"/>
  <c r="U463" i="6" s="1"/>
  <c r="U399" i="8"/>
  <c r="AE399" i="8"/>
  <c r="U386" i="9"/>
  <c r="AE386" i="9"/>
  <c r="S477" i="9"/>
  <c r="AC477" i="9"/>
  <c r="V477" i="9"/>
  <c r="S481" i="9"/>
  <c r="AC481" i="9"/>
  <c r="V481" i="9"/>
  <c r="S94" i="1"/>
  <c r="U94" i="1" s="1"/>
  <c r="V94" i="1"/>
  <c r="S97" i="11"/>
  <c r="AC97" i="11"/>
  <c r="V97" i="11"/>
  <c r="AC343" i="11"/>
  <c r="V343" i="11"/>
  <c r="S343" i="11"/>
  <c r="S502" i="11"/>
  <c r="AC502" i="11"/>
  <c r="V502" i="11"/>
  <c r="AC368" i="11"/>
  <c r="V368" i="11"/>
  <c r="S368" i="11"/>
  <c r="AC196" i="11"/>
  <c r="V196" i="11"/>
  <c r="S196" i="11"/>
  <c r="V80" i="11"/>
  <c r="AC80" i="11"/>
  <c r="S80" i="11"/>
  <c r="V319" i="11"/>
  <c r="AC319" i="11"/>
  <c r="S319" i="11"/>
  <c r="V129" i="11"/>
  <c r="AC129" i="11"/>
  <c r="S129" i="11"/>
  <c r="V324" i="11"/>
  <c r="AC324" i="11"/>
  <c r="S324" i="11"/>
  <c r="V136" i="11"/>
  <c r="AC136" i="11"/>
  <c r="S136" i="11"/>
  <c r="S403" i="11"/>
  <c r="V403" i="11"/>
  <c r="AC403" i="11"/>
  <c r="S237" i="11"/>
  <c r="V237" i="11"/>
  <c r="AC237" i="11"/>
  <c r="S134" i="11"/>
  <c r="V134" i="11"/>
  <c r="AC134" i="11"/>
  <c r="S463" i="11"/>
  <c r="V463" i="11"/>
  <c r="AC463" i="11"/>
  <c r="S372" i="11"/>
  <c r="AC372" i="11"/>
  <c r="V372" i="11"/>
  <c r="S253" i="11"/>
  <c r="V253" i="11"/>
  <c r="AC253" i="11"/>
  <c r="V128" i="11"/>
  <c r="AC128" i="11"/>
  <c r="S128" i="11"/>
  <c r="S192" i="11"/>
  <c r="AC192" i="11"/>
  <c r="V192" i="11"/>
  <c r="V179" i="9"/>
  <c r="AC179" i="9"/>
  <c r="S179" i="9"/>
  <c r="V234" i="9"/>
  <c r="AC234" i="9"/>
  <c r="S234" i="9"/>
  <c r="V196" i="9"/>
  <c r="AC196" i="9"/>
  <c r="S196" i="9"/>
  <c r="S290" i="9"/>
  <c r="AC290" i="9"/>
  <c r="V290" i="9"/>
  <c r="S456" i="9"/>
  <c r="AC456" i="9"/>
  <c r="V456" i="9"/>
  <c r="V426" i="9"/>
  <c r="AC426" i="9"/>
  <c r="S426" i="9"/>
  <c r="S432" i="9"/>
  <c r="AC432" i="9"/>
  <c r="V432" i="9"/>
  <c r="S150" i="9"/>
  <c r="AC150" i="9"/>
  <c r="V150" i="9"/>
  <c r="S492" i="1"/>
  <c r="U492" i="1" s="1"/>
  <c r="V492" i="1"/>
  <c r="S495" i="1"/>
  <c r="U495" i="1" s="1"/>
  <c r="V495" i="1"/>
  <c r="S503" i="1"/>
  <c r="U503" i="1" s="1"/>
  <c r="V503" i="1"/>
  <c r="S469" i="1"/>
  <c r="U469" i="1" s="1"/>
  <c r="V469" i="1"/>
  <c r="S487" i="6"/>
  <c r="U487" i="6" s="1"/>
  <c r="V487" i="6"/>
  <c r="S33" i="6"/>
  <c r="U33" i="6" s="1"/>
  <c r="V33" i="6"/>
  <c r="S68" i="6"/>
  <c r="U68" i="6" s="1"/>
  <c r="V68" i="6"/>
  <c r="U313" i="8"/>
  <c r="AE313" i="8"/>
  <c r="AE264" i="8"/>
  <c r="U264" i="8"/>
  <c r="S491" i="9"/>
  <c r="AC491" i="9"/>
  <c r="V491" i="9"/>
  <c r="V483" i="9"/>
  <c r="AC483" i="9"/>
  <c r="S483" i="9"/>
  <c r="S513" i="6"/>
  <c r="U513" i="6" s="1"/>
  <c r="V513" i="6"/>
  <c r="S233" i="1"/>
  <c r="U233" i="1" s="1"/>
  <c r="V233" i="1"/>
  <c r="S24" i="11"/>
  <c r="V24" i="11"/>
  <c r="AC24" i="11"/>
  <c r="AC276" i="11"/>
  <c r="V276" i="11"/>
  <c r="S276" i="11"/>
  <c r="AC490" i="11"/>
  <c r="V490" i="11"/>
  <c r="S490" i="11"/>
  <c r="AC351" i="11"/>
  <c r="V351" i="11"/>
  <c r="S351" i="11"/>
  <c r="AC191" i="11"/>
  <c r="V191" i="11"/>
  <c r="S191" i="11"/>
  <c r="S32" i="11"/>
  <c r="AC32" i="11"/>
  <c r="S280" i="11"/>
  <c r="AC280" i="11"/>
  <c r="V280" i="11"/>
  <c r="V84" i="11"/>
  <c r="S84" i="11"/>
  <c r="AC84" i="11"/>
  <c r="S272" i="11"/>
  <c r="AC272" i="11"/>
  <c r="V272" i="11"/>
  <c r="S112" i="11"/>
  <c r="AC112" i="11"/>
  <c r="V112" i="11"/>
  <c r="V400" i="11"/>
  <c r="AC400" i="11"/>
  <c r="S400" i="11"/>
  <c r="S234" i="11"/>
  <c r="AC234" i="11"/>
  <c r="V234" i="11"/>
  <c r="V458" i="11"/>
  <c r="AC458" i="11"/>
  <c r="S458" i="11"/>
  <c r="V367" i="11"/>
  <c r="AC367" i="11"/>
  <c r="S367" i="11"/>
  <c r="S250" i="11"/>
  <c r="AC250" i="11"/>
  <c r="V250" i="11"/>
  <c r="AC125" i="11"/>
  <c r="V125" i="11"/>
  <c r="S125" i="11"/>
  <c r="V187" i="11"/>
  <c r="AC187" i="11"/>
  <c r="S187" i="11"/>
  <c r="S452" i="9"/>
  <c r="AC452" i="9"/>
  <c r="V452" i="9"/>
  <c r="AC178" i="9"/>
  <c r="S178" i="9"/>
  <c r="V178" i="9"/>
  <c r="AC221" i="9"/>
  <c r="V221" i="9"/>
  <c r="S221" i="9"/>
  <c r="S163" i="9"/>
  <c r="V163" i="9"/>
  <c r="AC163" i="9"/>
  <c r="AC250" i="9"/>
  <c r="S250" i="9"/>
  <c r="V250" i="9"/>
  <c r="V327" i="9"/>
  <c r="AC327" i="9"/>
  <c r="S327" i="9"/>
  <c r="S332" i="9"/>
  <c r="V332" i="9"/>
  <c r="AC332" i="9"/>
  <c r="S325" i="9"/>
  <c r="AC325" i="9"/>
  <c r="V325" i="9"/>
  <c r="S146" i="9"/>
  <c r="AC146" i="9"/>
  <c r="V146" i="9"/>
  <c r="S483" i="1"/>
  <c r="U483" i="1" s="1"/>
  <c r="V483" i="1"/>
  <c r="V489" i="1"/>
  <c r="S489" i="1"/>
  <c r="U489" i="1" s="1"/>
  <c r="V497" i="1"/>
  <c r="S497" i="1"/>
  <c r="U497" i="1" s="1"/>
  <c r="V506" i="1"/>
  <c r="S506" i="1"/>
  <c r="U506" i="1" s="1"/>
  <c r="V92" i="6"/>
  <c r="S92" i="6"/>
  <c r="U92" i="6" s="1"/>
  <c r="S471" i="6"/>
  <c r="U471" i="6" s="1"/>
  <c r="V471" i="6"/>
  <c r="U418" i="8"/>
  <c r="AE418" i="8"/>
  <c r="U488" i="8"/>
  <c r="AE488" i="8"/>
  <c r="AC22" i="9"/>
  <c r="S22" i="9"/>
  <c r="V22" i="9"/>
  <c r="S467" i="6"/>
  <c r="U467" i="6" s="1"/>
  <c r="V467" i="6"/>
  <c r="S496" i="1"/>
  <c r="U496" i="1" s="1"/>
  <c r="V496" i="1"/>
  <c r="V483" i="11"/>
  <c r="AC483" i="11"/>
  <c r="S483" i="11"/>
  <c r="V212" i="11"/>
  <c r="AC212" i="11"/>
  <c r="S212" i="11"/>
  <c r="AC467" i="11"/>
  <c r="V467" i="11"/>
  <c r="S467" i="11"/>
  <c r="S340" i="11"/>
  <c r="V340" i="11"/>
  <c r="AC340" i="11"/>
  <c r="V183" i="11"/>
  <c r="AC183" i="11"/>
  <c r="S183" i="11"/>
  <c r="V487" i="11"/>
  <c r="AC487" i="11"/>
  <c r="S487" i="11"/>
  <c r="AC260" i="11"/>
  <c r="S260" i="11"/>
  <c r="V260" i="11"/>
  <c r="S479" i="11"/>
  <c r="V479" i="11"/>
  <c r="AC479" i="11"/>
  <c r="AC213" i="11"/>
  <c r="V213" i="11"/>
  <c r="S213" i="11"/>
  <c r="AC109" i="11"/>
  <c r="V109" i="11"/>
  <c r="S109" i="11"/>
  <c r="V355" i="11"/>
  <c r="AC355" i="11"/>
  <c r="S355" i="11"/>
  <c r="S229" i="11"/>
  <c r="V229" i="11"/>
  <c r="AC229" i="11"/>
  <c r="S120" i="11"/>
  <c r="AC120" i="11"/>
  <c r="V120" i="11"/>
  <c r="V451" i="11"/>
  <c r="AC451" i="11"/>
  <c r="S451" i="11"/>
  <c r="AC352" i="11"/>
  <c r="V352" i="11"/>
  <c r="S352" i="11"/>
  <c r="S231" i="11"/>
  <c r="V231" i="11"/>
  <c r="AC231" i="11"/>
  <c r="V491" i="11"/>
  <c r="AC491" i="11"/>
  <c r="S491" i="11"/>
  <c r="V184" i="11"/>
  <c r="AC184" i="11"/>
  <c r="S184" i="11"/>
  <c r="V278" i="9"/>
  <c r="S278" i="9"/>
  <c r="AC278" i="9"/>
  <c r="S59" i="9"/>
  <c r="V59" i="9"/>
  <c r="AC59" i="9"/>
  <c r="V203" i="9"/>
  <c r="S203" i="9"/>
  <c r="AC203" i="9"/>
  <c r="V159" i="9"/>
  <c r="S159" i="9"/>
  <c r="AC159" i="9"/>
  <c r="S237" i="9"/>
  <c r="V237" i="9"/>
  <c r="AC237" i="9"/>
  <c r="V313" i="9"/>
  <c r="AC313" i="9"/>
  <c r="S313" i="9"/>
  <c r="S311" i="9"/>
  <c r="V311" i="9"/>
  <c r="AC311" i="9"/>
  <c r="S321" i="9"/>
  <c r="V321" i="9"/>
  <c r="AC321" i="9"/>
  <c r="S91" i="9"/>
  <c r="V91" i="9"/>
  <c r="AC91" i="9"/>
  <c r="V477" i="1"/>
  <c r="S477" i="1"/>
  <c r="U477" i="1" s="1"/>
  <c r="S472" i="1"/>
  <c r="U472" i="1" s="1"/>
  <c r="V472" i="1"/>
  <c r="S480" i="1"/>
  <c r="U480" i="1" s="1"/>
  <c r="V480" i="1"/>
  <c r="S488" i="1"/>
  <c r="U488" i="1" s="1"/>
  <c r="V488" i="1"/>
  <c r="S58" i="6"/>
  <c r="U58" i="6" s="1"/>
  <c r="V58" i="6"/>
  <c r="S82" i="6"/>
  <c r="U82" i="6" s="1"/>
  <c r="V82" i="6"/>
  <c r="U337" i="8"/>
  <c r="AE337" i="8"/>
  <c r="U273" i="9"/>
  <c r="AE273" i="9"/>
  <c r="V476" i="9"/>
  <c r="S476" i="9"/>
  <c r="AC476" i="9"/>
  <c r="S322" i="1"/>
  <c r="U322" i="1" s="1"/>
  <c r="V322" i="1"/>
  <c r="S470" i="11"/>
  <c r="V470" i="11"/>
  <c r="AC470" i="11"/>
  <c r="V199" i="11"/>
  <c r="AC199" i="11"/>
  <c r="S199" i="11"/>
  <c r="V387" i="11"/>
  <c r="AC387" i="11"/>
  <c r="S387" i="11"/>
  <c r="AC332" i="11"/>
  <c r="V332" i="11"/>
  <c r="S332" i="11"/>
  <c r="AC171" i="11"/>
  <c r="S171" i="11"/>
  <c r="V171" i="11"/>
  <c r="S482" i="11"/>
  <c r="V482" i="11"/>
  <c r="AC482" i="11"/>
  <c r="V211" i="11"/>
  <c r="AC211" i="11"/>
  <c r="S211" i="11"/>
  <c r="V474" i="11"/>
  <c r="AC474" i="11"/>
  <c r="S474" i="11"/>
  <c r="AC208" i="11"/>
  <c r="V208" i="11"/>
  <c r="S208" i="11"/>
  <c r="S104" i="11"/>
  <c r="V104" i="11"/>
  <c r="AC104" i="11"/>
  <c r="V347" i="11"/>
  <c r="AC347" i="11"/>
  <c r="S347" i="11"/>
  <c r="AC226" i="11"/>
  <c r="V226" i="11"/>
  <c r="S226" i="11"/>
  <c r="V117" i="11"/>
  <c r="AC117" i="11"/>
  <c r="S117" i="11"/>
  <c r="V391" i="11"/>
  <c r="AC391" i="11"/>
  <c r="S391" i="11"/>
  <c r="AC316" i="11"/>
  <c r="V316" i="11"/>
  <c r="S316" i="11"/>
  <c r="S223" i="11"/>
  <c r="V223" i="11"/>
  <c r="AC223" i="11"/>
  <c r="S478" i="11"/>
  <c r="V478" i="11"/>
  <c r="AC478" i="11"/>
  <c r="V179" i="11"/>
  <c r="AC179" i="11"/>
  <c r="S179" i="11"/>
  <c r="S267" i="9"/>
  <c r="AC267" i="9"/>
  <c r="V267" i="9"/>
  <c r="AC317" i="9"/>
  <c r="V317" i="9"/>
  <c r="S317" i="9"/>
  <c r="S198" i="9"/>
  <c r="AC198" i="9"/>
  <c r="V198" i="9"/>
  <c r="S99" i="9"/>
  <c r="V99" i="9"/>
  <c r="AC99" i="9"/>
  <c r="AC225" i="9"/>
  <c r="V225" i="9"/>
  <c r="S225" i="9"/>
  <c r="V309" i="9"/>
  <c r="AC309" i="9"/>
  <c r="S309" i="9"/>
  <c r="AC253" i="9"/>
  <c r="V253" i="9"/>
  <c r="S253" i="9"/>
  <c r="S299" i="9"/>
  <c r="V299" i="9"/>
  <c r="AC299" i="9"/>
  <c r="S35" i="9"/>
  <c r="V35" i="9"/>
  <c r="AC35" i="9"/>
  <c r="S500" i="1"/>
  <c r="U500" i="1" s="1"/>
  <c r="V500" i="1"/>
  <c r="S522" i="1"/>
  <c r="U522" i="1" s="1"/>
  <c r="V522" i="1"/>
  <c r="S471" i="1"/>
  <c r="U471" i="1" s="1"/>
  <c r="V471" i="1"/>
  <c r="S479" i="1"/>
  <c r="U479" i="1" s="1"/>
  <c r="V479" i="1"/>
  <c r="U60" i="8"/>
  <c r="AE60" i="8"/>
  <c r="S496" i="9"/>
  <c r="V496" i="9"/>
  <c r="AC496" i="9"/>
  <c r="S460" i="9"/>
  <c r="AC460" i="9"/>
  <c r="V460" i="9"/>
  <c r="S483" i="6"/>
  <c r="U483" i="6" s="1"/>
  <c r="V483" i="6"/>
  <c r="S399" i="11"/>
  <c r="V399" i="11"/>
  <c r="AC399" i="11"/>
  <c r="S124" i="11"/>
  <c r="AC124" i="11"/>
  <c r="V124" i="11"/>
  <c r="AC384" i="11"/>
  <c r="V384" i="11"/>
  <c r="S384" i="11"/>
  <c r="S288" i="11"/>
  <c r="V288" i="11"/>
  <c r="AC288" i="11"/>
  <c r="S168" i="11"/>
  <c r="AC168" i="11"/>
  <c r="V168" i="11"/>
  <c r="AC459" i="11"/>
  <c r="V459" i="11"/>
  <c r="S459" i="11"/>
  <c r="V153" i="11"/>
  <c r="AC153" i="11"/>
  <c r="S153" i="11"/>
  <c r="S454" i="11"/>
  <c r="V454" i="11"/>
  <c r="AC454" i="11"/>
  <c r="AC203" i="11"/>
  <c r="S203" i="11"/>
  <c r="V203" i="11"/>
  <c r="V101" i="11"/>
  <c r="AC101" i="11"/>
  <c r="S101" i="11"/>
  <c r="S328" i="11"/>
  <c r="AC328" i="11"/>
  <c r="V328" i="11"/>
  <c r="S221" i="11"/>
  <c r="V221" i="11"/>
  <c r="AC221" i="11"/>
  <c r="S92" i="11"/>
  <c r="AC92" i="11"/>
  <c r="V92" i="11"/>
  <c r="V388" i="11"/>
  <c r="AC388" i="11"/>
  <c r="S388" i="11"/>
  <c r="AC308" i="11"/>
  <c r="V308" i="11"/>
  <c r="S308" i="11"/>
  <c r="S215" i="11"/>
  <c r="V215" i="11"/>
  <c r="AC215" i="11"/>
  <c r="S446" i="11"/>
  <c r="V446" i="11"/>
  <c r="AC446" i="11"/>
  <c r="S176" i="11"/>
  <c r="AC176" i="11"/>
  <c r="V176" i="11"/>
  <c r="V254" i="9"/>
  <c r="AC254" i="9"/>
  <c r="S254" i="9"/>
  <c r="S303" i="9"/>
  <c r="V303" i="9"/>
  <c r="AC303" i="9"/>
  <c r="S138" i="9"/>
  <c r="V138" i="9"/>
  <c r="AC138" i="9"/>
  <c r="V48" i="9"/>
  <c r="AC48" i="9"/>
  <c r="S48" i="9"/>
  <c r="V209" i="9"/>
  <c r="S209" i="9"/>
  <c r="AC209" i="9"/>
  <c r="S207" i="9"/>
  <c r="AC207" i="9"/>
  <c r="V207" i="9"/>
  <c r="AC241" i="9"/>
  <c r="S241" i="9"/>
  <c r="V241" i="9"/>
  <c r="S270" i="9"/>
  <c r="V270" i="9"/>
  <c r="AC270" i="9"/>
  <c r="S491" i="1"/>
  <c r="U491" i="1" s="1"/>
  <c r="V491" i="1"/>
  <c r="S499" i="1"/>
  <c r="U499" i="1" s="1"/>
  <c r="V499" i="1"/>
  <c r="S511" i="1"/>
  <c r="U511" i="1" s="1"/>
  <c r="V511" i="1"/>
  <c r="V473" i="1"/>
  <c r="S473" i="1"/>
  <c r="U473" i="1" s="1"/>
  <c r="S98" i="6"/>
  <c r="U98" i="6" s="1"/>
  <c r="V98" i="6"/>
  <c r="S491" i="6"/>
  <c r="U491" i="6" s="1"/>
  <c r="V491" i="6"/>
  <c r="U396" i="9"/>
  <c r="AE396" i="9"/>
  <c r="AE478" i="8"/>
  <c r="U478" i="8"/>
  <c r="G18" i="3"/>
  <c r="C11" i="1"/>
  <c r="C12" i="1"/>
  <c r="H18" i="3"/>
  <c r="J18" i="3"/>
  <c r="M2" i="3" l="1"/>
  <c r="M1" i="3"/>
  <c r="M4" i="3"/>
  <c r="M5" i="3"/>
  <c r="M3" i="3"/>
  <c r="AB310" i="11"/>
  <c r="U310" i="11"/>
  <c r="AF310" i="11"/>
  <c r="AD310" i="11"/>
  <c r="AE253" i="8"/>
  <c r="AE255" i="9"/>
  <c r="U251" i="11"/>
  <c r="U210" i="11"/>
  <c r="AF210" i="11"/>
  <c r="AB210" i="11"/>
  <c r="U294" i="11"/>
  <c r="AF294" i="11"/>
  <c r="AB294" i="11"/>
  <c r="AD294" i="11"/>
  <c r="AB485" i="11"/>
  <c r="U485" i="11"/>
  <c r="AF485" i="11"/>
  <c r="AD485" i="11"/>
  <c r="U182" i="11"/>
  <c r="AF182" i="11"/>
  <c r="AD182" i="11"/>
  <c r="AB182" i="11"/>
  <c r="AF344" i="11"/>
  <c r="U344" i="11"/>
  <c r="AB344" i="11"/>
  <c r="U26" i="11"/>
  <c r="AF26" i="11"/>
  <c r="AB26" i="11"/>
  <c r="AD26" i="11"/>
  <c r="U429" i="11"/>
  <c r="AF429" i="11"/>
  <c r="AB429" i="11"/>
  <c r="U408" i="11"/>
  <c r="AF408" i="11"/>
  <c r="AB408" i="11"/>
  <c r="U230" i="11"/>
  <c r="AF230" i="11"/>
  <c r="AD230" i="11"/>
  <c r="AB230" i="11"/>
  <c r="AF52" i="11"/>
  <c r="U52" i="11"/>
  <c r="AB52" i="11"/>
  <c r="AD52" i="11"/>
  <c r="U83" i="11"/>
  <c r="AF83" i="11"/>
  <c r="AB83" i="11"/>
  <c r="AD83" i="11"/>
  <c r="U145" i="11"/>
  <c r="AF145" i="11"/>
  <c r="U428" i="11"/>
  <c r="AB428" i="11"/>
  <c r="AF428" i="11"/>
  <c r="AD428" i="11"/>
  <c r="U214" i="11"/>
  <c r="AF214" i="11"/>
  <c r="AB214" i="11"/>
  <c r="AD214" i="11"/>
  <c r="AF289" i="11"/>
  <c r="U289" i="11"/>
  <c r="AB289" i="11"/>
  <c r="AD289" i="11"/>
  <c r="U438" i="11"/>
  <c r="AF438" i="11"/>
  <c r="AB438" i="11"/>
  <c r="AF506" i="11"/>
  <c r="U506" i="11"/>
  <c r="AB506" i="11"/>
  <c r="AE194" i="8"/>
  <c r="AE398" i="9"/>
  <c r="U271" i="11"/>
  <c r="AF271" i="11"/>
  <c r="AB271" i="11"/>
  <c r="AD271" i="11"/>
  <c r="U140" i="11"/>
  <c r="AF140" i="11"/>
  <c r="U222" i="11"/>
  <c r="AF222" i="11"/>
  <c r="AB222" i="11"/>
  <c r="AD222" i="11"/>
  <c r="U425" i="11"/>
  <c r="AF425" i="11"/>
  <c r="AB425" i="11"/>
  <c r="U405" i="11"/>
  <c r="AF405" i="11"/>
  <c r="AD405" i="11"/>
  <c r="AB405" i="11"/>
  <c r="AB142" i="11"/>
  <c r="U142" i="11"/>
  <c r="AF142" i="11"/>
  <c r="U163" i="11"/>
  <c r="AB163" i="11"/>
  <c r="AF163" i="11"/>
  <c r="AD163" i="11"/>
  <c r="AB146" i="11"/>
  <c r="AD146" i="11"/>
  <c r="U146" i="11"/>
  <c r="AF146" i="11"/>
  <c r="U306" i="11"/>
  <c r="AF306" i="11"/>
  <c r="AB306" i="11"/>
  <c r="AD306" i="11"/>
  <c r="AF65" i="11"/>
  <c r="U65" i="11"/>
  <c r="AB65" i="11"/>
  <c r="AB209" i="11"/>
  <c r="AD209" i="11"/>
  <c r="U209" i="11"/>
  <c r="AF209" i="11"/>
  <c r="U374" i="11"/>
  <c r="AF374" i="11"/>
  <c r="AB374" i="11"/>
  <c r="U450" i="11"/>
  <c r="AF450" i="11"/>
  <c r="AB450" i="11"/>
  <c r="AD450" i="11"/>
  <c r="AB413" i="11"/>
  <c r="AD413" i="11"/>
  <c r="AF413" i="11"/>
  <c r="U413" i="11"/>
  <c r="U244" i="11"/>
  <c r="AF244" i="11"/>
  <c r="U194" i="11"/>
  <c r="AF194" i="11"/>
  <c r="AD194" i="11"/>
  <c r="AB194" i="11"/>
  <c r="U299" i="11"/>
  <c r="AF299" i="11"/>
  <c r="AB299" i="11"/>
  <c r="U404" i="11"/>
  <c r="AF404" i="11"/>
  <c r="AD404" i="11"/>
  <c r="AB404" i="11"/>
  <c r="AB293" i="11"/>
  <c r="U293" i="11"/>
  <c r="AF293" i="11"/>
  <c r="AF259" i="11"/>
  <c r="U259" i="11"/>
  <c r="AB259" i="11"/>
  <c r="AD259" i="11"/>
  <c r="U481" i="11"/>
  <c r="AF481" i="11"/>
  <c r="AB481" i="11"/>
  <c r="AD481" i="11"/>
  <c r="AF441" i="11"/>
  <c r="U441" i="11"/>
  <c r="AB441" i="11"/>
  <c r="AD441" i="11"/>
  <c r="AE228" i="9"/>
  <c r="AB346" i="11"/>
  <c r="U346" i="11"/>
  <c r="AF346" i="11"/>
  <c r="U263" i="11"/>
  <c r="AF263" i="11"/>
  <c r="AB263" i="11"/>
  <c r="AD263" i="11"/>
  <c r="U137" i="11"/>
  <c r="AF137" i="11"/>
  <c r="AB137" i="11"/>
  <c r="U36" i="11"/>
  <c r="AF36" i="11"/>
  <c r="U35" i="11"/>
  <c r="AF35" i="11"/>
  <c r="AB35" i="11"/>
  <c r="AF29" i="11"/>
  <c r="AD29" i="11"/>
  <c r="AB29" i="11"/>
  <c r="AF414" i="11"/>
  <c r="U414" i="11"/>
  <c r="AD414" i="11"/>
  <c r="AB414" i="11"/>
  <c r="U457" i="11"/>
  <c r="AF457" i="11"/>
  <c r="AB457" i="11"/>
  <c r="AD457" i="11"/>
  <c r="U116" i="11"/>
  <c r="AF116" i="11"/>
  <c r="AB116" i="11"/>
  <c r="U473" i="11"/>
  <c r="AF473" i="11"/>
  <c r="AD473" i="11"/>
  <c r="AB473" i="11"/>
  <c r="U362" i="11"/>
  <c r="AF362" i="11"/>
  <c r="AF464" i="11"/>
  <c r="U464" i="11"/>
  <c r="AB464" i="11"/>
  <c r="U63" i="11"/>
  <c r="AF63" i="11"/>
  <c r="U461" i="11"/>
  <c r="AF461" i="11"/>
  <c r="AB461" i="11"/>
  <c r="AD461" i="11"/>
  <c r="AF71" i="11"/>
  <c r="AB71" i="11"/>
  <c r="U71" i="11"/>
  <c r="AD71" i="11"/>
  <c r="AD464" i="11"/>
  <c r="AB36" i="11"/>
  <c r="AF72" i="11"/>
  <c r="U72" i="11"/>
  <c r="U186" i="11"/>
  <c r="AF186" i="11"/>
  <c r="AB186" i="11"/>
  <c r="U449" i="11"/>
  <c r="AF449" i="11"/>
  <c r="AB449" i="11"/>
  <c r="AD449" i="11"/>
  <c r="U177" i="11"/>
  <c r="AF177" i="11"/>
  <c r="AB177" i="11"/>
  <c r="AD177" i="11"/>
  <c r="AD141" i="11"/>
  <c r="U141" i="11"/>
  <c r="AF141" i="11"/>
  <c r="AB141" i="11"/>
  <c r="U445" i="11"/>
  <c r="AD445" i="11"/>
  <c r="AB445" i="11"/>
  <c r="AF445" i="11"/>
  <c r="AD321" i="11"/>
  <c r="AB321" i="11"/>
  <c r="U321" i="11"/>
  <c r="AF321" i="11"/>
  <c r="U103" i="11"/>
  <c r="AF103" i="11"/>
  <c r="AD103" i="11"/>
  <c r="AB103" i="11"/>
  <c r="U439" i="11"/>
  <c r="AF439" i="11"/>
  <c r="AB439" i="11"/>
  <c r="AD439" i="11"/>
  <c r="U433" i="11"/>
  <c r="AF433" i="11"/>
  <c r="AB433" i="11"/>
  <c r="AF58" i="11"/>
  <c r="U58" i="11"/>
  <c r="AB58" i="11"/>
  <c r="AD58" i="11"/>
  <c r="U278" i="11"/>
  <c r="AF278" i="11"/>
  <c r="AB278" i="11"/>
  <c r="AD278" i="11"/>
  <c r="U110" i="11"/>
  <c r="AF110" i="11"/>
  <c r="AB110" i="11"/>
  <c r="AD110" i="11"/>
  <c r="AF488" i="11"/>
  <c r="U488" i="11"/>
  <c r="AB488" i="11"/>
  <c r="AF157" i="11"/>
  <c r="U157" i="11"/>
  <c r="AE237" i="8"/>
  <c r="AD251" i="11"/>
  <c r="U170" i="11"/>
  <c r="AF170" i="11"/>
  <c r="AB170" i="11"/>
  <c r="AD170" i="11"/>
  <c r="U394" i="11"/>
  <c r="AF394" i="11"/>
  <c r="AB394" i="11"/>
  <c r="AD394" i="11"/>
  <c r="U493" i="11"/>
  <c r="AF493" i="11"/>
  <c r="AB493" i="11"/>
  <c r="AD493" i="11"/>
  <c r="AF42" i="11"/>
  <c r="U42" i="11"/>
  <c r="AB42" i="11"/>
  <c r="U409" i="11"/>
  <c r="AF409" i="11"/>
  <c r="AD409" i="11"/>
  <c r="AB409" i="11"/>
  <c r="U162" i="11"/>
  <c r="AF162" i="11"/>
  <c r="AD162" i="11"/>
  <c r="AB162" i="11"/>
  <c r="AF517" i="11"/>
  <c r="U517" i="11"/>
  <c r="U206" i="11"/>
  <c r="AF206" i="11"/>
  <c r="AB206" i="11"/>
  <c r="U465" i="11"/>
  <c r="AF465" i="11"/>
  <c r="AD465" i="11"/>
  <c r="AB465" i="11"/>
  <c r="U193" i="11"/>
  <c r="AF193" i="11"/>
  <c r="U258" i="11"/>
  <c r="AF258" i="11"/>
  <c r="AB258" i="11"/>
  <c r="AD258" i="11"/>
  <c r="U246" i="11"/>
  <c r="AF246" i="11"/>
  <c r="AB246" i="11"/>
  <c r="AD246" i="11"/>
  <c r="U437" i="11"/>
  <c r="AF437" i="11"/>
  <c r="AB437" i="11"/>
  <c r="AD437" i="11"/>
  <c r="U225" i="11"/>
  <c r="AF225" i="11"/>
  <c r="U77" i="11"/>
  <c r="AF77" i="11"/>
  <c r="U232" i="11"/>
  <c r="AF232" i="11"/>
  <c r="AB254" i="11"/>
  <c r="AD254" i="11"/>
  <c r="AF254" i="11"/>
  <c r="U254" i="11"/>
  <c r="AB62" i="11"/>
  <c r="AF62" i="11"/>
  <c r="U62" i="11"/>
  <c r="AD62" i="11"/>
  <c r="U389" i="11"/>
  <c r="AF389" i="11"/>
  <c r="AB389" i="11"/>
  <c r="AD389" i="11"/>
  <c r="AF174" i="11"/>
  <c r="U174" i="11"/>
  <c r="AB75" i="11"/>
  <c r="AF75" i="11"/>
  <c r="U75" i="11"/>
  <c r="AD75" i="11"/>
  <c r="U119" i="11"/>
  <c r="AF119" i="11"/>
  <c r="AB119" i="11"/>
  <c r="AD119" i="11"/>
  <c r="U305" i="11"/>
  <c r="AF305" i="11"/>
  <c r="AB305" i="11"/>
  <c r="U329" i="11"/>
  <c r="AF329" i="11"/>
  <c r="U357" i="11"/>
  <c r="AF357" i="11"/>
  <c r="AB357" i="11"/>
  <c r="AD357" i="11"/>
  <c r="U178" i="11"/>
  <c r="AF178" i="11"/>
  <c r="AB178" i="11"/>
  <c r="AE355" i="8"/>
  <c r="AD305" i="11"/>
  <c r="AB251" i="11"/>
  <c r="U164" i="11"/>
  <c r="AF164" i="11"/>
  <c r="U61" i="11"/>
  <c r="AF61" i="11"/>
  <c r="AB369" i="11"/>
  <c r="U369" i="11"/>
  <c r="AF369" i="11"/>
  <c r="AD369" i="11"/>
  <c r="U156" i="11"/>
  <c r="AF156" i="11"/>
  <c r="AD156" i="11"/>
  <c r="AB156" i="11"/>
  <c r="U202" i="11"/>
  <c r="AF202" i="11"/>
  <c r="AD202" i="11"/>
  <c r="AB202" i="11"/>
  <c r="U426" i="11"/>
  <c r="AF426" i="11"/>
  <c r="AB426" i="11"/>
  <c r="AD426" i="11"/>
  <c r="U79" i="11"/>
  <c r="AF79" i="11"/>
  <c r="AB79" i="11"/>
  <c r="AB151" i="11"/>
  <c r="U151" i="11"/>
  <c r="AF151" i="11"/>
  <c r="U412" i="11"/>
  <c r="AF412" i="11"/>
  <c r="AB412" i="11"/>
  <c r="AD412" i="11"/>
  <c r="U273" i="11"/>
  <c r="AF273" i="11"/>
  <c r="AB273" i="11"/>
  <c r="U323" i="11"/>
  <c r="AF323" i="11"/>
  <c r="AD323" i="11"/>
  <c r="AB323" i="11"/>
  <c r="U330" i="11"/>
  <c r="AF330" i="11"/>
  <c r="AD330" i="11"/>
  <c r="AB330" i="11"/>
  <c r="U443" i="11"/>
  <c r="AF443" i="11"/>
  <c r="AD443" i="11"/>
  <c r="AB443" i="11"/>
  <c r="U165" i="11"/>
  <c r="AF165" i="11"/>
  <c r="U501" i="11"/>
  <c r="AF501" i="11"/>
  <c r="AB501" i="11"/>
  <c r="AB366" i="11"/>
  <c r="U366" i="11"/>
  <c r="AF366" i="11"/>
  <c r="AD366" i="11"/>
  <c r="U262" i="11"/>
  <c r="AF262" i="11"/>
  <c r="AB262" i="11"/>
  <c r="AD262" i="11"/>
  <c r="U267" i="11"/>
  <c r="AF267" i="11"/>
  <c r="AE294" i="8"/>
  <c r="AE414" i="9"/>
  <c r="AE342" i="9"/>
  <c r="AD137" i="11"/>
  <c r="AD506" i="11"/>
  <c r="AD346" i="11"/>
  <c r="U235" i="11"/>
  <c r="AF235" i="11"/>
  <c r="AB235" i="11"/>
  <c r="AD235" i="11"/>
  <c r="U407" i="11"/>
  <c r="AF407" i="11"/>
  <c r="AB407" i="11"/>
  <c r="U416" i="11"/>
  <c r="AF416" i="11"/>
  <c r="AB277" i="11"/>
  <c r="U277" i="11"/>
  <c r="AF277" i="11"/>
  <c r="AF442" i="11"/>
  <c r="U442" i="11"/>
  <c r="AB442" i="11"/>
  <c r="AD442" i="11"/>
  <c r="U154" i="11"/>
  <c r="AF154" i="11"/>
  <c r="U393" i="11"/>
  <c r="AF393" i="11"/>
  <c r="AB393" i="11"/>
  <c r="AD393" i="11"/>
  <c r="AF67" i="11"/>
  <c r="U67" i="11"/>
  <c r="AD67" i="11"/>
  <c r="AB67" i="11"/>
  <c r="AF452" i="11"/>
  <c r="U452" i="11"/>
  <c r="U282" i="11"/>
  <c r="AF282" i="11"/>
  <c r="AD282" i="11"/>
  <c r="AB282" i="11"/>
  <c r="U275" i="11"/>
  <c r="AF275" i="11"/>
  <c r="AB74" i="11"/>
  <c r="AF74" i="11"/>
  <c r="U74" i="11"/>
  <c r="AD74" i="11"/>
  <c r="U126" i="11"/>
  <c r="AF126" i="11"/>
  <c r="AF239" i="11"/>
  <c r="U239" i="11"/>
  <c r="AB239" i="11"/>
  <c r="AD239" i="11"/>
  <c r="U338" i="11"/>
  <c r="AF338" i="11"/>
  <c r="AD338" i="11"/>
  <c r="AB338" i="11"/>
  <c r="F18" i="8"/>
  <c r="F19" i="8" s="1"/>
  <c r="AJ534" i="8"/>
  <c r="AK534" i="8"/>
  <c r="AI534" i="8"/>
  <c r="AI533" i="8"/>
  <c r="AH533" i="8" s="1"/>
  <c r="AA533" i="8" s="1"/>
  <c r="AJ533" i="8"/>
  <c r="AK533" i="8"/>
  <c r="AI520" i="9"/>
  <c r="AH520" i="9" s="1"/>
  <c r="AA520" i="9" s="1"/>
  <c r="AJ520" i="9"/>
  <c r="AK520" i="9"/>
  <c r="AJ521" i="9"/>
  <c r="AK521" i="9"/>
  <c r="AI521" i="9"/>
  <c r="AI524" i="11"/>
  <c r="AH524" i="11" s="1"/>
  <c r="AA524" i="11" s="1"/>
  <c r="AE524" i="11" s="1"/>
  <c r="AJ524" i="11"/>
  <c r="AK524" i="11"/>
  <c r="AI525" i="11"/>
  <c r="AJ525" i="11"/>
  <c r="AK525" i="11"/>
  <c r="U525" i="11"/>
  <c r="AF525" i="11"/>
  <c r="U524" i="11"/>
  <c r="AF524" i="11"/>
  <c r="AD524" i="11"/>
  <c r="F18" i="9"/>
  <c r="F19" i="9" s="1"/>
  <c r="O529" i="1"/>
  <c r="O530" i="1"/>
  <c r="C18" i="9"/>
  <c r="AE437" i="9"/>
  <c r="U345" i="9"/>
  <c r="AE345" i="9"/>
  <c r="U295" i="9"/>
  <c r="AE295" i="9"/>
  <c r="U400" i="9"/>
  <c r="AE400" i="9"/>
  <c r="AE375" i="9"/>
  <c r="U297" i="9"/>
  <c r="AE297" i="9"/>
  <c r="AE299" i="8"/>
  <c r="U320" i="9"/>
  <c r="AE320" i="9"/>
  <c r="U323" i="9"/>
  <c r="AE323" i="9"/>
  <c r="AF507" i="11"/>
  <c r="U507" i="11"/>
  <c r="AE231" i="8"/>
  <c r="AE390" i="9"/>
  <c r="U340" i="9"/>
  <c r="AE340" i="9"/>
  <c r="U316" i="9"/>
  <c r="AE316" i="9"/>
  <c r="U364" i="9"/>
  <c r="AE364" i="9"/>
  <c r="U330" i="9"/>
  <c r="AE330" i="9"/>
  <c r="U349" i="9"/>
  <c r="AE349" i="9"/>
  <c r="U334" i="9"/>
  <c r="AE334" i="9"/>
  <c r="U368" i="9"/>
  <c r="AE368" i="9"/>
  <c r="AE200" i="8"/>
  <c r="U287" i="9"/>
  <c r="AE287" i="9"/>
  <c r="U353" i="9"/>
  <c r="AE353" i="9"/>
  <c r="U318" i="9"/>
  <c r="AE318" i="9"/>
  <c r="AE424" i="9"/>
  <c r="U450" i="9"/>
  <c r="AE450" i="9"/>
  <c r="U430" i="9"/>
  <c r="AE430" i="9"/>
  <c r="F18" i="11"/>
  <c r="F19" i="11" s="1"/>
  <c r="AJ54" i="11"/>
  <c r="AK54" i="11"/>
  <c r="AI54" i="11"/>
  <c r="AH54" i="11" s="1"/>
  <c r="AA54" i="11" s="1"/>
  <c r="AE54" i="11" s="1"/>
  <c r="AJ45" i="11"/>
  <c r="AK45" i="11"/>
  <c r="AI45" i="11"/>
  <c r="AH45" i="11" s="1"/>
  <c r="AJ31" i="11"/>
  <c r="AI31" i="11"/>
  <c r="AK31" i="11"/>
  <c r="AJ48" i="11"/>
  <c r="AI48" i="11"/>
  <c r="AH48" i="11" s="1"/>
  <c r="AA48" i="11" s="1"/>
  <c r="AE48" i="11" s="1"/>
  <c r="AK48" i="11"/>
  <c r="AK47" i="11"/>
  <c r="AI47" i="11"/>
  <c r="AH47" i="11" s="1"/>
  <c r="AJ47" i="11"/>
  <c r="AJ41" i="11"/>
  <c r="AI41" i="11"/>
  <c r="AH41" i="11" s="1"/>
  <c r="AK41" i="11"/>
  <c r="AI468" i="11"/>
  <c r="AH468" i="11" s="1"/>
  <c r="AA468" i="11" s="1"/>
  <c r="AE468" i="11" s="1"/>
  <c r="AJ468" i="11"/>
  <c r="AK468" i="11"/>
  <c r="AK386" i="11"/>
  <c r="AI386" i="11"/>
  <c r="AH386" i="11" s="1"/>
  <c r="AA386" i="11" s="1"/>
  <c r="AE386" i="11" s="1"/>
  <c r="AJ386" i="11"/>
  <c r="AK380" i="11"/>
  <c r="AJ380" i="11"/>
  <c r="AI380" i="11"/>
  <c r="AH380" i="11" s="1"/>
  <c r="AA380" i="11" s="1"/>
  <c r="AE380" i="11" s="1"/>
  <c r="AJ104" i="11"/>
  <c r="AI104" i="11"/>
  <c r="AH104" i="11" s="1"/>
  <c r="AA104" i="11" s="1"/>
  <c r="AE104" i="11" s="1"/>
  <c r="AK104" i="11"/>
  <c r="AI128" i="11"/>
  <c r="AH128" i="11" s="1"/>
  <c r="AA128" i="11" s="1"/>
  <c r="AE128" i="11" s="1"/>
  <c r="AJ128" i="11"/>
  <c r="AK128" i="11"/>
  <c r="AI51" i="11"/>
  <c r="AH51" i="11" s="1"/>
  <c r="AK51" i="11"/>
  <c r="AJ51" i="11"/>
  <c r="AJ109" i="11"/>
  <c r="AI109" i="11"/>
  <c r="AH109" i="11" s="1"/>
  <c r="AA109" i="11" s="1"/>
  <c r="AE109" i="11" s="1"/>
  <c r="AK109" i="11"/>
  <c r="AI257" i="11"/>
  <c r="AJ257" i="11"/>
  <c r="AK257" i="11"/>
  <c r="AJ44" i="11"/>
  <c r="AK44" i="11"/>
  <c r="AI44" i="11"/>
  <c r="AE398" i="11"/>
  <c r="AD398" i="11"/>
  <c r="U370" i="11"/>
  <c r="AF370" i="11"/>
  <c r="AD370" i="11"/>
  <c r="AB370" i="11"/>
  <c r="AF111" i="11"/>
  <c r="U111" i="11"/>
  <c r="AB111" i="11"/>
  <c r="AD111" i="11"/>
  <c r="AA140" i="11"/>
  <c r="AB140" i="11"/>
  <c r="U456" i="11"/>
  <c r="AF456" i="11"/>
  <c r="AD456" i="11"/>
  <c r="AB456" i="11"/>
  <c r="AD160" i="11"/>
  <c r="U48" i="11"/>
  <c r="AF48" i="11"/>
  <c r="AB48" i="11"/>
  <c r="U386" i="11"/>
  <c r="AF386" i="11"/>
  <c r="AD386" i="11"/>
  <c r="AA118" i="11"/>
  <c r="AE274" i="11"/>
  <c r="AD274" i="11"/>
  <c r="AD430" i="11"/>
  <c r="AA193" i="11"/>
  <c r="AB193" i="11"/>
  <c r="AF410" i="11"/>
  <c r="U410" i="11"/>
  <c r="AB410" i="11"/>
  <c r="AD410" i="11"/>
  <c r="U495" i="11"/>
  <c r="AF495" i="11"/>
  <c r="AB495" i="11"/>
  <c r="AD495" i="11"/>
  <c r="U205" i="11"/>
  <c r="AF205" i="11"/>
  <c r="AD205" i="11"/>
  <c r="AB205" i="11"/>
  <c r="U468" i="11"/>
  <c r="AF468" i="11"/>
  <c r="AB468" i="11"/>
  <c r="U37" i="11"/>
  <c r="AF37" i="11"/>
  <c r="AD37" i="11"/>
  <c r="AB37" i="11"/>
  <c r="AF54" i="11"/>
  <c r="U54" i="11"/>
  <c r="AB54" i="11"/>
  <c r="U268" i="11"/>
  <c r="AF268" i="11"/>
  <c r="AB268" i="11"/>
  <c r="AD268" i="11"/>
  <c r="AF135" i="11"/>
  <c r="U135" i="11"/>
  <c r="AB135" i="11"/>
  <c r="AD135" i="11"/>
  <c r="AD72" i="11"/>
  <c r="AE72" i="11"/>
  <c r="AD318" i="11"/>
  <c r="AE318" i="11"/>
  <c r="AD68" i="11"/>
  <c r="AE68" i="11"/>
  <c r="U122" i="11"/>
  <c r="AF122" i="11"/>
  <c r="AB122" i="11"/>
  <c r="AD122" i="11"/>
  <c r="AF76" i="11"/>
  <c r="U76" i="11"/>
  <c r="AD76" i="11"/>
  <c r="AB76" i="11"/>
  <c r="U326" i="11"/>
  <c r="AF326" i="11"/>
  <c r="AD326" i="11"/>
  <c r="AB326" i="11"/>
  <c r="U107" i="11"/>
  <c r="AF107" i="11"/>
  <c r="AB107" i="11"/>
  <c r="AD107" i="11"/>
  <c r="AE61" i="11"/>
  <c r="AD61" i="11"/>
  <c r="AD63" i="11"/>
  <c r="AE63" i="11"/>
  <c r="U204" i="11"/>
  <c r="AF204" i="11"/>
  <c r="AD204" i="11"/>
  <c r="AB204" i="11"/>
  <c r="AD232" i="11"/>
  <c r="AE232" i="11"/>
  <c r="U64" i="11"/>
  <c r="AF64" i="11"/>
  <c r="AB64" i="11"/>
  <c r="AD64" i="11"/>
  <c r="AE378" i="11"/>
  <c r="AD378" i="11"/>
  <c r="AE362" i="11"/>
  <c r="AD362" i="11"/>
  <c r="U173" i="11"/>
  <c r="AF173" i="11"/>
  <c r="AD173" i="11"/>
  <c r="AB173" i="11"/>
  <c r="U515" i="11"/>
  <c r="AF515" i="11"/>
  <c r="U496" i="11"/>
  <c r="AF496" i="11"/>
  <c r="AB496" i="11"/>
  <c r="AD496" i="11"/>
  <c r="AF40" i="11"/>
  <c r="AB40" i="11"/>
  <c r="AD40" i="11"/>
  <c r="U492" i="11"/>
  <c r="AF492" i="11"/>
  <c r="AB492" i="11"/>
  <c r="AD492" i="11"/>
  <c r="AF252" i="11"/>
  <c r="U252" i="11"/>
  <c r="AD252" i="11"/>
  <c r="AB252" i="11"/>
  <c r="U476" i="11"/>
  <c r="AF476" i="11"/>
  <c r="AD476" i="11"/>
  <c r="AB476" i="11"/>
  <c r="AF31" i="11"/>
  <c r="U31" i="11"/>
  <c r="AF44" i="11"/>
  <c r="U44" i="11"/>
  <c r="U358" i="11"/>
  <c r="AF358" i="11"/>
  <c r="AD358" i="11"/>
  <c r="AB358" i="11"/>
  <c r="AD126" i="11"/>
  <c r="AE126" i="11"/>
  <c r="U523" i="11"/>
  <c r="AF523" i="11"/>
  <c r="U241" i="11"/>
  <c r="AF241" i="11"/>
  <c r="AB241" i="11"/>
  <c r="AD241" i="11"/>
  <c r="AE267" i="11"/>
  <c r="AD267" i="11"/>
  <c r="AA39" i="11"/>
  <c r="AB39" i="11"/>
  <c r="AA157" i="11"/>
  <c r="AB157" i="11"/>
  <c r="AA365" i="11"/>
  <c r="AB365" i="11"/>
  <c r="U397" i="11"/>
  <c r="AF397" i="11"/>
  <c r="AB397" i="11"/>
  <c r="AD397" i="11"/>
  <c r="U34" i="11"/>
  <c r="AF34" i="11"/>
  <c r="AB34" i="11"/>
  <c r="AD34" i="11"/>
  <c r="AE265" i="11"/>
  <c r="AD265" i="11"/>
  <c r="AD517" i="11"/>
  <c r="AE517" i="11"/>
  <c r="AF95" i="11"/>
  <c r="AB95" i="11"/>
  <c r="AD95" i="11"/>
  <c r="U247" i="11"/>
  <c r="AF247" i="11"/>
  <c r="AB247" i="11"/>
  <c r="AD247" i="11"/>
  <c r="AD244" i="11"/>
  <c r="AE244" i="11"/>
  <c r="U82" i="11"/>
  <c r="AF82" i="11"/>
  <c r="AB82" i="11"/>
  <c r="AD82" i="11"/>
  <c r="U90" i="11"/>
  <c r="AF90" i="11"/>
  <c r="AB90" i="11"/>
  <c r="AD90" i="11"/>
  <c r="AF94" i="11"/>
  <c r="U94" i="11"/>
  <c r="AB94" i="11"/>
  <c r="AD94" i="11"/>
  <c r="U353" i="11"/>
  <c r="AF353" i="11"/>
  <c r="AB353" i="11"/>
  <c r="AD353" i="11"/>
  <c r="AE225" i="11"/>
  <c r="AD225" i="11"/>
  <c r="AE145" i="11"/>
  <c r="AD145" i="11"/>
  <c r="U127" i="11"/>
  <c r="AF127" i="11"/>
  <c r="AB127" i="11"/>
  <c r="AD127" i="11"/>
  <c r="U304" i="11"/>
  <c r="AF304" i="11"/>
  <c r="AB304" i="11"/>
  <c r="AD304" i="11"/>
  <c r="AE275" i="11"/>
  <c r="AD275" i="11"/>
  <c r="AE329" i="11"/>
  <c r="AD329" i="11"/>
  <c r="AF57" i="11"/>
  <c r="U57" i="11"/>
  <c r="AB57" i="11"/>
  <c r="AD57" i="11"/>
  <c r="AB435" i="11"/>
  <c r="AA435" i="11"/>
  <c r="AF50" i="11"/>
  <c r="U50" i="11"/>
  <c r="AB50" i="11"/>
  <c r="AD50" i="11"/>
  <c r="U356" i="11"/>
  <c r="AF356" i="11"/>
  <c r="AB356" i="11"/>
  <c r="AD356" i="11"/>
  <c r="AF27" i="11"/>
  <c r="U27" i="11"/>
  <c r="AB27" i="11"/>
  <c r="AD27" i="11"/>
  <c r="AE279" i="11"/>
  <c r="AD279" i="11"/>
  <c r="AE174" i="11"/>
  <c r="AD174" i="11"/>
  <c r="AE77" i="11"/>
  <c r="AD77" i="11"/>
  <c r="AD36" i="11"/>
  <c r="AE36" i="11"/>
  <c r="AE452" i="11"/>
  <c r="AD452" i="11"/>
  <c r="AE154" i="11"/>
  <c r="AD154" i="11"/>
  <c r="U198" i="11"/>
  <c r="AF198" i="11"/>
  <c r="AD198" i="11"/>
  <c r="AB198" i="11"/>
  <c r="U98" i="11"/>
  <c r="AF98" i="11"/>
  <c r="AD98" i="11"/>
  <c r="AB98" i="11"/>
  <c r="U440" i="11"/>
  <c r="AF440" i="11"/>
  <c r="AB440" i="11"/>
  <c r="AD440" i="11"/>
  <c r="U516" i="11"/>
  <c r="AF516" i="11"/>
  <c r="U337" i="11"/>
  <c r="AF337" i="11"/>
  <c r="AB337" i="11"/>
  <c r="AD337" i="11"/>
  <c r="U327" i="11"/>
  <c r="AF327" i="11"/>
  <c r="AD327" i="11"/>
  <c r="AB327" i="11"/>
  <c r="AE228" i="11"/>
  <c r="AD228" i="11"/>
  <c r="AA164" i="11"/>
  <c r="AB164" i="11"/>
  <c r="AA165" i="11"/>
  <c r="AB165" i="11"/>
  <c r="U91" i="11"/>
  <c r="AF91" i="11"/>
  <c r="AB91" i="11"/>
  <c r="AD91" i="11"/>
  <c r="AD416" i="11"/>
  <c r="AE416" i="11"/>
  <c r="AI519" i="11"/>
  <c r="AJ519" i="11"/>
  <c r="AK519" i="11"/>
  <c r="AI503" i="11"/>
  <c r="AJ503" i="11"/>
  <c r="AK503" i="11"/>
  <c r="AI513" i="11"/>
  <c r="AJ513" i="11"/>
  <c r="AK513" i="11"/>
  <c r="AI521" i="11"/>
  <c r="AJ521" i="11"/>
  <c r="AK521" i="11"/>
  <c r="AI522" i="11"/>
  <c r="AJ522" i="11"/>
  <c r="AK522" i="11"/>
  <c r="AJ523" i="11"/>
  <c r="AK523" i="11"/>
  <c r="AI523" i="11"/>
  <c r="AJ505" i="11"/>
  <c r="AK505" i="11"/>
  <c r="AI505" i="11"/>
  <c r="AH505" i="11" s="1"/>
  <c r="AI499" i="11"/>
  <c r="AJ499" i="11"/>
  <c r="AK499" i="11"/>
  <c r="AI504" i="11"/>
  <c r="AJ504" i="11"/>
  <c r="AK504" i="11"/>
  <c r="AK515" i="11"/>
  <c r="AJ515" i="11"/>
  <c r="AI515" i="11"/>
  <c r="AJ514" i="11"/>
  <c r="AK514" i="11"/>
  <c r="AI514" i="11"/>
  <c r="AI510" i="11"/>
  <c r="AJ510" i="11"/>
  <c r="AK510" i="11"/>
  <c r="AI512" i="11"/>
  <c r="AJ512" i="11"/>
  <c r="AK512" i="11"/>
  <c r="AK516" i="11"/>
  <c r="AI516" i="11"/>
  <c r="AJ516" i="11"/>
  <c r="AK508" i="11"/>
  <c r="AI508" i="11"/>
  <c r="AJ508" i="11"/>
  <c r="AK507" i="11"/>
  <c r="AJ507" i="11"/>
  <c r="AI507" i="11"/>
  <c r="AF503" i="11"/>
  <c r="U503" i="11"/>
  <c r="AH518" i="11"/>
  <c r="U512" i="11"/>
  <c r="AF512" i="11"/>
  <c r="AA509" i="11"/>
  <c r="AB509" i="11"/>
  <c r="AH520" i="11"/>
  <c r="AD511" i="11"/>
  <c r="AI374" i="9"/>
  <c r="AJ374" i="9"/>
  <c r="AK374" i="9"/>
  <c r="AI403" i="9"/>
  <c r="AK403" i="9"/>
  <c r="AJ403" i="9"/>
  <c r="AJ155" i="9"/>
  <c r="AK155" i="9"/>
  <c r="AI155" i="9"/>
  <c r="AI446" i="9"/>
  <c r="AH446" i="9" s="1"/>
  <c r="AA446" i="9" s="1"/>
  <c r="AJ446" i="9"/>
  <c r="AK446" i="9"/>
  <c r="AI439" i="9"/>
  <c r="AJ439" i="9"/>
  <c r="AK439" i="9"/>
  <c r="AK391" i="9"/>
  <c r="AI391" i="9"/>
  <c r="AJ391" i="9"/>
  <c r="AI464" i="9"/>
  <c r="AH464" i="9" s="1"/>
  <c r="AA464" i="9" s="1"/>
  <c r="AB464" i="9" s="1"/>
  <c r="AJ464" i="9"/>
  <c r="AK464" i="9"/>
  <c r="AK56" i="9"/>
  <c r="AI56" i="9"/>
  <c r="AH56" i="9" s="1"/>
  <c r="AA56" i="9" s="1"/>
  <c r="AJ56" i="9"/>
  <c r="AJ350" i="9"/>
  <c r="AI350" i="9"/>
  <c r="AH350" i="9" s="1"/>
  <c r="AA350" i="9" s="1"/>
  <c r="AK350" i="9"/>
  <c r="AI378" i="9"/>
  <c r="AJ378" i="9"/>
  <c r="AK378" i="9"/>
  <c r="AK71" i="9"/>
  <c r="AI71" i="9"/>
  <c r="AJ71" i="9"/>
  <c r="AJ177" i="9"/>
  <c r="AK177" i="9"/>
  <c r="AI177" i="9"/>
  <c r="AI460" i="9"/>
  <c r="AJ460" i="9"/>
  <c r="AK460" i="9"/>
  <c r="AK261" i="9"/>
  <c r="AJ261" i="9"/>
  <c r="AI261" i="9"/>
  <c r="AH261" i="9" s="1"/>
  <c r="AA261" i="9" s="1"/>
  <c r="AI308" i="9"/>
  <c r="AH308" i="9" s="1"/>
  <c r="AA308" i="9" s="1"/>
  <c r="AJ308" i="9"/>
  <c r="AK308" i="9"/>
  <c r="AI312" i="9"/>
  <c r="AJ312" i="9"/>
  <c r="AK312" i="9"/>
  <c r="AI254" i="9"/>
  <c r="AJ254" i="9"/>
  <c r="AK254" i="9"/>
  <c r="AI496" i="9"/>
  <c r="AJ496" i="9"/>
  <c r="AK496" i="9"/>
  <c r="AK384" i="9"/>
  <c r="AI384" i="9"/>
  <c r="AJ384" i="9"/>
  <c r="AJ421" i="9"/>
  <c r="AK421" i="9"/>
  <c r="AI421" i="9"/>
  <c r="AK409" i="9"/>
  <c r="AI409" i="9"/>
  <c r="AH409" i="9" s="1"/>
  <c r="AA409" i="9" s="1"/>
  <c r="AJ409" i="9"/>
  <c r="AK151" i="9"/>
  <c r="AI151" i="9"/>
  <c r="AJ151" i="9"/>
  <c r="AJ387" i="9"/>
  <c r="AI387" i="9"/>
  <c r="AK387" i="9"/>
  <c r="AK435" i="9"/>
  <c r="AI435" i="9"/>
  <c r="AH435" i="9" s="1"/>
  <c r="AA435" i="9" s="1"/>
  <c r="AJ435" i="9"/>
  <c r="AI447" i="9"/>
  <c r="AJ447" i="9"/>
  <c r="AK447" i="9"/>
  <c r="AJ252" i="9"/>
  <c r="AK252" i="9"/>
  <c r="AI252" i="9"/>
  <c r="AH252" i="9" s="1"/>
  <c r="AA252" i="9" s="1"/>
  <c r="AK383" i="9"/>
  <c r="AI383" i="9"/>
  <c r="AJ383" i="9"/>
  <c r="AJ257" i="9"/>
  <c r="AI257" i="9"/>
  <c r="AK257" i="9"/>
  <c r="AI321" i="9"/>
  <c r="AJ321" i="9"/>
  <c r="AK321" i="9"/>
  <c r="AK418" i="9"/>
  <c r="AI418" i="9"/>
  <c r="AJ418" i="9"/>
  <c r="AJ206" i="9"/>
  <c r="AK206" i="9"/>
  <c r="AI206" i="9"/>
  <c r="AK225" i="9"/>
  <c r="AI225" i="9"/>
  <c r="AH225" i="9" s="1"/>
  <c r="AA225" i="9" s="1"/>
  <c r="AB225" i="9" s="1"/>
  <c r="AJ225" i="9"/>
  <c r="AI241" i="9"/>
  <c r="AJ241" i="9"/>
  <c r="AK241" i="9"/>
  <c r="AI26" i="9"/>
  <c r="AJ26" i="9"/>
  <c r="AK26" i="9"/>
  <c r="AJ351" i="9"/>
  <c r="AK351" i="9"/>
  <c r="AI351" i="9"/>
  <c r="AJ140" i="9"/>
  <c r="AI140" i="9"/>
  <c r="AH140" i="9" s="1"/>
  <c r="AA140" i="9" s="1"/>
  <c r="AK140" i="9"/>
  <c r="AI159" i="9"/>
  <c r="AJ159" i="9"/>
  <c r="AK159" i="9"/>
  <c r="AK399" i="9"/>
  <c r="AI399" i="9"/>
  <c r="AJ399" i="9"/>
  <c r="AJ453" i="9"/>
  <c r="AK453" i="9"/>
  <c r="AI453" i="9"/>
  <c r="AI53" i="9"/>
  <c r="AH53" i="9" s="1"/>
  <c r="AA53" i="9" s="1"/>
  <c r="AK53" i="9"/>
  <c r="AJ53" i="9"/>
  <c r="AK281" i="9"/>
  <c r="AJ281" i="9"/>
  <c r="AI281" i="9"/>
  <c r="AH281" i="9" s="1"/>
  <c r="AA281" i="9" s="1"/>
  <c r="AJ181" i="9"/>
  <c r="AK181" i="9"/>
  <c r="AI181" i="9"/>
  <c r="AH181" i="9" s="1"/>
  <c r="AA181" i="9" s="1"/>
  <c r="AJ51" i="9"/>
  <c r="AK51" i="9"/>
  <c r="AI51" i="9"/>
  <c r="AI433" i="9"/>
  <c r="AJ433" i="9"/>
  <c r="AK433" i="9"/>
  <c r="AI55" i="9"/>
  <c r="AJ55" i="9"/>
  <c r="AK55" i="9"/>
  <c r="AI319" i="9"/>
  <c r="AJ319" i="9"/>
  <c r="AK319" i="9"/>
  <c r="AJ415" i="9"/>
  <c r="AK415" i="9"/>
  <c r="AI415" i="9"/>
  <c r="AI472" i="9"/>
  <c r="AH472" i="9" s="1"/>
  <c r="AA472" i="9" s="1"/>
  <c r="AB472" i="9" s="1"/>
  <c r="AJ472" i="9"/>
  <c r="AK472" i="9"/>
  <c r="AJ429" i="9"/>
  <c r="AI429" i="9"/>
  <c r="AH429" i="9" s="1"/>
  <c r="AA429" i="9" s="1"/>
  <c r="AK429" i="9"/>
  <c r="AI229" i="9"/>
  <c r="AJ229" i="9"/>
  <c r="AK229" i="9"/>
  <c r="AI246" i="9"/>
  <c r="AH246" i="9" s="1"/>
  <c r="AA246" i="9" s="1"/>
  <c r="AB246" i="9" s="1"/>
  <c r="AJ246" i="9"/>
  <c r="AK246" i="9"/>
  <c r="AK493" i="9"/>
  <c r="AI493" i="9"/>
  <c r="AH493" i="9" s="1"/>
  <c r="AA493" i="9" s="1"/>
  <c r="AJ493" i="9"/>
  <c r="AK235" i="9"/>
  <c r="AI235" i="9"/>
  <c r="AH235" i="9" s="1"/>
  <c r="AA235" i="9" s="1"/>
  <c r="AB235" i="9" s="1"/>
  <c r="AJ235" i="9"/>
  <c r="AJ231" i="9"/>
  <c r="AK231" i="9"/>
  <c r="AI231" i="9"/>
  <c r="AH231" i="9" s="1"/>
  <c r="AA231" i="9" s="1"/>
  <c r="AI23" i="9"/>
  <c r="AH23" i="9" s="1"/>
  <c r="AA23" i="9" s="1"/>
  <c r="AJ23" i="9"/>
  <c r="AK23" i="9"/>
  <c r="AI422" i="9"/>
  <c r="AH422" i="9" s="1"/>
  <c r="AA422" i="9" s="1"/>
  <c r="AJ422" i="9"/>
  <c r="AK422" i="9"/>
  <c r="AB380" i="9"/>
  <c r="AE380" i="9"/>
  <c r="AI434" i="9"/>
  <c r="AH434" i="9" s="1"/>
  <c r="AA434" i="9" s="1"/>
  <c r="AK434" i="9"/>
  <c r="AJ434" i="9"/>
  <c r="AI39" i="9"/>
  <c r="AH39" i="9" s="1"/>
  <c r="AA39" i="9" s="1"/>
  <c r="AJ39" i="9"/>
  <c r="AK39" i="9"/>
  <c r="AE307" i="9"/>
  <c r="AB307" i="9"/>
  <c r="AJ152" i="9"/>
  <c r="AK152" i="9"/>
  <c r="AI152" i="9"/>
  <c r="AI410" i="9"/>
  <c r="AH410" i="9" s="1"/>
  <c r="AA410" i="9" s="1"/>
  <c r="AK410" i="9"/>
  <c r="AJ410" i="9"/>
  <c r="AI197" i="9"/>
  <c r="AJ197" i="9"/>
  <c r="AK197" i="9"/>
  <c r="AK425" i="9"/>
  <c r="AI425" i="9"/>
  <c r="AJ425" i="9"/>
  <c r="AJ142" i="9"/>
  <c r="AI142" i="9"/>
  <c r="AK142" i="9"/>
  <c r="AK367" i="9"/>
  <c r="AI367" i="9"/>
  <c r="AH367" i="9" s="1"/>
  <c r="AA367" i="9" s="1"/>
  <c r="AJ367" i="9"/>
  <c r="AJ468" i="9"/>
  <c r="AK468" i="9"/>
  <c r="AI468" i="9"/>
  <c r="AH468" i="9" s="1"/>
  <c r="AA468" i="9" s="1"/>
  <c r="AB468" i="9" s="1"/>
  <c r="AE377" i="9"/>
  <c r="AB377" i="9"/>
  <c r="AK436" i="9"/>
  <c r="AI436" i="9"/>
  <c r="AH436" i="9" s="1"/>
  <c r="AA436" i="9" s="1"/>
  <c r="AB436" i="9" s="1"/>
  <c r="AJ436" i="9"/>
  <c r="AJ451" i="9"/>
  <c r="AK451" i="9"/>
  <c r="AI451" i="9"/>
  <c r="AH451" i="9" s="1"/>
  <c r="AA451" i="9" s="1"/>
  <c r="AJ379" i="9"/>
  <c r="AK379" i="9"/>
  <c r="AI379" i="9"/>
  <c r="AH379" i="9" s="1"/>
  <c r="AA379" i="9" s="1"/>
  <c r="AI455" i="9"/>
  <c r="AH455" i="9" s="1"/>
  <c r="AA455" i="9" s="1"/>
  <c r="AJ455" i="9"/>
  <c r="AK455" i="9"/>
  <c r="AK417" i="9"/>
  <c r="AI417" i="9"/>
  <c r="AH417" i="9" s="1"/>
  <c r="AA417" i="9" s="1"/>
  <c r="AJ417" i="9"/>
  <c r="AI44" i="9"/>
  <c r="AK44" i="9"/>
  <c r="AJ44" i="9"/>
  <c r="AI442" i="9"/>
  <c r="AJ442" i="9"/>
  <c r="AK442" i="9"/>
  <c r="AJ22" i="9"/>
  <c r="AK22" i="9"/>
  <c r="AI22" i="9"/>
  <c r="AI324" i="9"/>
  <c r="AJ324" i="9"/>
  <c r="AK324" i="9"/>
  <c r="AJ491" i="9"/>
  <c r="AI491" i="9"/>
  <c r="AH491" i="9" s="1"/>
  <c r="AA491" i="9" s="1"/>
  <c r="AB491" i="9" s="1"/>
  <c r="AK491" i="9"/>
  <c r="AK158" i="9"/>
  <c r="AJ158" i="9"/>
  <c r="AI158" i="9"/>
  <c r="AH158" i="9" s="1"/>
  <c r="AA158" i="9" s="1"/>
  <c r="AJ393" i="9"/>
  <c r="AK393" i="9"/>
  <c r="AI393" i="9"/>
  <c r="AJ150" i="9"/>
  <c r="AI150" i="9"/>
  <c r="AK150" i="9"/>
  <c r="AE76" i="9"/>
  <c r="AB76" i="9"/>
  <c r="AK128" i="9"/>
  <c r="AI128" i="9"/>
  <c r="AJ128" i="9"/>
  <c r="AI498" i="9"/>
  <c r="AH498" i="9" s="1"/>
  <c r="AA498" i="9" s="1"/>
  <c r="AJ498" i="9"/>
  <c r="AK498" i="9"/>
  <c r="AB61" i="9"/>
  <c r="AE61" i="9"/>
  <c r="AE357" i="9"/>
  <c r="AB357" i="9"/>
  <c r="AE149" i="9"/>
  <c r="AB149" i="9"/>
  <c r="AH457" i="9"/>
  <c r="AA457" i="9" s="1"/>
  <c r="AE115" i="9"/>
  <c r="AB115" i="9"/>
  <c r="AB160" i="9"/>
  <c r="AE160" i="9"/>
  <c r="AH494" i="9"/>
  <c r="AA494" i="9" s="1"/>
  <c r="U168" i="9"/>
  <c r="AE168" i="9"/>
  <c r="AE31" i="9"/>
  <c r="AB31" i="9"/>
  <c r="AB242" i="9"/>
  <c r="AE242" i="9"/>
  <c r="AB77" i="9"/>
  <c r="AE77" i="9"/>
  <c r="AB228" i="9"/>
  <c r="AE363" i="9"/>
  <c r="AB363" i="9"/>
  <c r="AB490" i="9"/>
  <c r="AE490" i="9"/>
  <c r="AE301" i="9"/>
  <c r="AB301" i="9"/>
  <c r="AE125" i="9"/>
  <c r="AB125" i="9"/>
  <c r="AE66" i="9"/>
  <c r="AB66" i="9"/>
  <c r="AE285" i="9"/>
  <c r="AE154" i="9"/>
  <c r="AE339" i="9"/>
  <c r="AB339" i="9"/>
  <c r="AE461" i="9"/>
  <c r="AB461" i="9"/>
  <c r="AB296" i="9"/>
  <c r="AE296" i="9"/>
  <c r="AE423" i="9"/>
  <c r="AB484" i="9"/>
  <c r="AE484" i="9"/>
  <c r="AE310" i="9"/>
  <c r="AB310" i="9"/>
  <c r="AE401" i="9"/>
  <c r="AB401" i="9"/>
  <c r="AE57" i="9"/>
  <c r="AE466" i="9"/>
  <c r="AB466" i="9"/>
  <c r="AE449" i="9"/>
  <c r="AB341" i="9"/>
  <c r="AE341" i="9"/>
  <c r="AE74" i="9"/>
  <c r="AE109" i="9"/>
  <c r="AB109" i="9"/>
  <c r="AE272" i="9"/>
  <c r="AE63" i="9"/>
  <c r="AH462" i="9"/>
  <c r="AA462" i="9" s="1"/>
  <c r="AB486" i="9"/>
  <c r="AE486" i="9"/>
  <c r="AH276" i="9"/>
  <c r="AA276" i="9" s="1"/>
  <c r="AE335" i="9"/>
  <c r="AB335" i="9"/>
  <c r="AH309" i="9"/>
  <c r="AA309" i="9" s="1"/>
  <c r="AB309" i="9" s="1"/>
  <c r="AH467" i="9"/>
  <c r="AA467" i="9" s="1"/>
  <c r="AH169" i="9"/>
  <c r="AA169" i="9" s="1"/>
  <c r="AE474" i="9"/>
  <c r="AB474" i="9"/>
  <c r="AE388" i="9"/>
  <c r="AB388" i="9"/>
  <c r="AE98" i="9"/>
  <c r="AB98" i="9"/>
  <c r="AB365" i="9"/>
  <c r="AE365" i="9"/>
  <c r="AE479" i="9"/>
  <c r="AB479" i="9"/>
  <c r="AB513" i="9"/>
  <c r="AE513" i="9"/>
  <c r="AE478" i="9"/>
  <c r="AB478" i="9"/>
  <c r="AH274" i="9"/>
  <c r="AA274" i="9" s="1"/>
  <c r="AE92" i="9"/>
  <c r="AB92" i="9"/>
  <c r="AH465" i="9"/>
  <c r="AA465" i="9" s="1"/>
  <c r="AE331" i="9"/>
  <c r="AB482" i="9"/>
  <c r="AE482" i="9"/>
  <c r="AB280" i="9"/>
  <c r="AE280" i="9"/>
  <c r="AB458" i="9"/>
  <c r="AE458" i="9"/>
  <c r="AE361" i="9"/>
  <c r="AH440" i="9"/>
  <c r="AA440" i="9" s="1"/>
  <c r="AH470" i="9"/>
  <c r="AA470" i="9" s="1"/>
  <c r="AI509" i="9"/>
  <c r="AK509" i="9"/>
  <c r="AJ509" i="9"/>
  <c r="AI518" i="9"/>
  <c r="AK518" i="9"/>
  <c r="AJ518" i="9"/>
  <c r="AI519" i="9"/>
  <c r="AJ519" i="9"/>
  <c r="AK519" i="9"/>
  <c r="AI516" i="9"/>
  <c r="AJ516" i="9"/>
  <c r="AK516" i="9"/>
  <c r="AI507" i="9"/>
  <c r="AJ507" i="9"/>
  <c r="AK507" i="9"/>
  <c r="AI506" i="9"/>
  <c r="AJ506" i="9"/>
  <c r="AK506" i="9"/>
  <c r="AI500" i="9"/>
  <c r="AK500" i="9"/>
  <c r="AJ500" i="9"/>
  <c r="AI514" i="9"/>
  <c r="AK514" i="9"/>
  <c r="AJ514" i="9"/>
  <c r="AJ504" i="9"/>
  <c r="AK504" i="9"/>
  <c r="AI504" i="9"/>
  <c r="AJ505" i="9"/>
  <c r="AI505" i="9"/>
  <c r="AH505" i="9" s="1"/>
  <c r="AA505" i="9" s="1"/>
  <c r="AK505" i="9"/>
  <c r="AI511" i="9"/>
  <c r="AJ511" i="9"/>
  <c r="AK511" i="9"/>
  <c r="AJ508" i="9"/>
  <c r="AK508" i="9"/>
  <c r="AI508" i="9"/>
  <c r="AI501" i="9"/>
  <c r="AJ501" i="9"/>
  <c r="AK501" i="9"/>
  <c r="AI515" i="9"/>
  <c r="AJ515" i="9"/>
  <c r="AK515" i="9"/>
  <c r="AI503" i="9"/>
  <c r="AJ503" i="9"/>
  <c r="AK503" i="9"/>
  <c r="AJ499" i="9"/>
  <c r="AK499" i="9"/>
  <c r="AI499" i="9"/>
  <c r="AJ517" i="9"/>
  <c r="AK517" i="9"/>
  <c r="AI517" i="9"/>
  <c r="AI495" i="9"/>
  <c r="AJ495" i="9"/>
  <c r="AK495" i="9"/>
  <c r="AJ512" i="9"/>
  <c r="AK512" i="9"/>
  <c r="AI512" i="9"/>
  <c r="AI510" i="9"/>
  <c r="AJ510" i="9"/>
  <c r="AK510" i="9"/>
  <c r="AE214" i="8"/>
  <c r="AB214" i="8"/>
  <c r="AK297" i="8"/>
  <c r="AI297" i="8"/>
  <c r="AJ297" i="8"/>
  <c r="AK490" i="8"/>
  <c r="AI490" i="8"/>
  <c r="AH490" i="8" s="1"/>
  <c r="AA490" i="8" s="1"/>
  <c r="AJ490" i="8"/>
  <c r="AI52" i="8"/>
  <c r="AJ52" i="8"/>
  <c r="AK52" i="8"/>
  <c r="AI30" i="8"/>
  <c r="AK30" i="8"/>
  <c r="AJ30" i="8"/>
  <c r="AI164" i="8"/>
  <c r="AH164" i="8" s="1"/>
  <c r="AA164" i="8" s="1"/>
  <c r="AJ164" i="8"/>
  <c r="AK164" i="8"/>
  <c r="AK282" i="8"/>
  <c r="AJ282" i="8"/>
  <c r="AI282" i="8"/>
  <c r="AI485" i="8"/>
  <c r="AH485" i="8" s="1"/>
  <c r="AA485" i="8" s="1"/>
  <c r="AJ485" i="8"/>
  <c r="AK485" i="8"/>
  <c r="AK432" i="8"/>
  <c r="AI432" i="8"/>
  <c r="AJ432" i="8"/>
  <c r="AJ290" i="8"/>
  <c r="AK290" i="8"/>
  <c r="AI290" i="8"/>
  <c r="AI494" i="8"/>
  <c r="AH494" i="8" s="1"/>
  <c r="AA494" i="8" s="1"/>
  <c r="AK494" i="8"/>
  <c r="AJ494" i="8"/>
  <c r="AI456" i="8"/>
  <c r="AJ456" i="8"/>
  <c r="AK456" i="8"/>
  <c r="AI127" i="8"/>
  <c r="AJ127" i="8"/>
  <c r="AK127" i="8"/>
  <c r="AK482" i="8"/>
  <c r="AI482" i="8"/>
  <c r="AJ482" i="8"/>
  <c r="AJ28" i="8"/>
  <c r="AI28" i="8"/>
  <c r="AH28" i="8" s="1"/>
  <c r="AA28" i="8" s="1"/>
  <c r="AK28" i="8"/>
  <c r="AK505" i="8"/>
  <c r="AI505" i="8"/>
  <c r="AJ505" i="8"/>
  <c r="AJ119" i="8"/>
  <c r="AK119" i="8"/>
  <c r="AI119" i="8"/>
  <c r="AH119" i="8" s="1"/>
  <c r="AA119" i="8" s="1"/>
  <c r="AI419" i="8"/>
  <c r="AH419" i="8" s="1"/>
  <c r="AA419" i="8" s="1"/>
  <c r="AJ419" i="8"/>
  <c r="AK419" i="8"/>
  <c r="AJ288" i="8"/>
  <c r="AK288" i="8"/>
  <c r="AI288" i="8"/>
  <c r="AI268" i="8"/>
  <c r="AJ268" i="8"/>
  <c r="AK268" i="8"/>
  <c r="AJ271" i="8"/>
  <c r="AI271" i="8"/>
  <c r="AH271" i="8" s="1"/>
  <c r="AA271" i="8" s="1"/>
  <c r="AK271" i="8"/>
  <c r="AJ462" i="8"/>
  <c r="AK462" i="8"/>
  <c r="AI462" i="8"/>
  <c r="AH462" i="8" s="1"/>
  <c r="AA462" i="8" s="1"/>
  <c r="AK307" i="8"/>
  <c r="AI307" i="8"/>
  <c r="AH307" i="8" s="1"/>
  <c r="AA307" i="8" s="1"/>
  <c r="AJ307" i="8"/>
  <c r="AI441" i="8"/>
  <c r="AH441" i="8" s="1"/>
  <c r="AA441" i="8" s="1"/>
  <c r="AJ441" i="8"/>
  <c r="AK441" i="8"/>
  <c r="AJ510" i="8"/>
  <c r="AI510" i="8"/>
  <c r="AH510" i="8" s="1"/>
  <c r="AA510" i="8" s="1"/>
  <c r="AK510" i="8"/>
  <c r="AI286" i="8"/>
  <c r="AH286" i="8" s="1"/>
  <c r="AA286" i="8" s="1"/>
  <c r="AJ286" i="8"/>
  <c r="AK286" i="8"/>
  <c r="AK321" i="8"/>
  <c r="AI321" i="8"/>
  <c r="AH321" i="8" s="1"/>
  <c r="AA321" i="8" s="1"/>
  <c r="AJ321" i="8"/>
  <c r="AK492" i="8"/>
  <c r="AI492" i="8"/>
  <c r="AJ492" i="8"/>
  <c r="AI481" i="8"/>
  <c r="AJ481" i="8"/>
  <c r="AK481" i="8"/>
  <c r="AJ458" i="8"/>
  <c r="AK458" i="8"/>
  <c r="AI458" i="8"/>
  <c r="AH458" i="8" s="1"/>
  <c r="AA458" i="8" s="1"/>
  <c r="AI216" i="8"/>
  <c r="AH216" i="8" s="1"/>
  <c r="AA216" i="8" s="1"/>
  <c r="AK216" i="8"/>
  <c r="AJ216" i="8"/>
  <c r="AK477" i="8"/>
  <c r="AJ477" i="8"/>
  <c r="AI477" i="8"/>
  <c r="AH477" i="8" s="1"/>
  <c r="AA477" i="8" s="1"/>
  <c r="AI448" i="8"/>
  <c r="AJ448" i="8"/>
  <c r="AK448" i="8"/>
  <c r="AJ43" i="8"/>
  <c r="AK43" i="8"/>
  <c r="AI43" i="8"/>
  <c r="AI415" i="8"/>
  <c r="AJ415" i="8"/>
  <c r="AK415" i="8"/>
  <c r="AJ111" i="8"/>
  <c r="AK111" i="8"/>
  <c r="AI111" i="8"/>
  <c r="AH111" i="8" s="1"/>
  <c r="AA111" i="8" s="1"/>
  <c r="AK509" i="8"/>
  <c r="AJ509" i="8"/>
  <c r="AI509" i="8"/>
  <c r="AK330" i="8"/>
  <c r="AJ330" i="8"/>
  <c r="AI330" i="8"/>
  <c r="AH330" i="8" s="1"/>
  <c r="AA330" i="8" s="1"/>
  <c r="AJ99" i="8"/>
  <c r="AK99" i="8"/>
  <c r="AI99" i="8"/>
  <c r="AB468" i="8"/>
  <c r="AE468" i="8"/>
  <c r="AK483" i="8"/>
  <c r="AJ483" i="8"/>
  <c r="AI483" i="8"/>
  <c r="AH483" i="8" s="1"/>
  <c r="AA483" i="8" s="1"/>
  <c r="AI416" i="8"/>
  <c r="AH416" i="8" s="1"/>
  <c r="AA416" i="8" s="1"/>
  <c r="AK416" i="8"/>
  <c r="AJ416" i="8"/>
  <c r="AJ148" i="8"/>
  <c r="AK148" i="8"/>
  <c r="AI148" i="8"/>
  <c r="AH148" i="8" s="1"/>
  <c r="AA148" i="8" s="1"/>
  <c r="AI92" i="8"/>
  <c r="AJ92" i="8"/>
  <c r="AK92" i="8"/>
  <c r="AK402" i="8"/>
  <c r="AI402" i="8"/>
  <c r="AJ402" i="8"/>
  <c r="AK346" i="8"/>
  <c r="AJ346" i="8"/>
  <c r="AI346" i="8"/>
  <c r="AI26" i="8"/>
  <c r="AJ26" i="8"/>
  <c r="AK26" i="8"/>
  <c r="AJ500" i="8"/>
  <c r="AK500" i="8"/>
  <c r="AI500" i="8"/>
  <c r="AH500" i="8" s="1"/>
  <c r="AA500" i="8" s="1"/>
  <c r="AK470" i="8"/>
  <c r="AI470" i="8"/>
  <c r="AJ470" i="8"/>
  <c r="AK480" i="8"/>
  <c r="AJ480" i="8"/>
  <c r="AI480" i="8"/>
  <c r="AI243" i="8"/>
  <c r="AH243" i="8" s="1"/>
  <c r="AA243" i="8" s="1"/>
  <c r="AJ243" i="8"/>
  <c r="AK243" i="8"/>
  <c r="AI476" i="8"/>
  <c r="AJ476" i="8"/>
  <c r="AK476" i="8"/>
  <c r="AI304" i="8"/>
  <c r="AH304" i="8" s="1"/>
  <c r="AA304" i="8" s="1"/>
  <c r="AJ304" i="8"/>
  <c r="AK304" i="8"/>
  <c r="AK453" i="8"/>
  <c r="AI453" i="8"/>
  <c r="AH453" i="8" s="1"/>
  <c r="AA453" i="8" s="1"/>
  <c r="AJ453" i="8"/>
  <c r="AJ336" i="8"/>
  <c r="AK336" i="8"/>
  <c r="AI336" i="8"/>
  <c r="AH336" i="8" s="1"/>
  <c r="AA336" i="8" s="1"/>
  <c r="AI238" i="8"/>
  <c r="AJ238" i="8"/>
  <c r="AK238" i="8"/>
  <c r="AK461" i="8"/>
  <c r="AI461" i="8"/>
  <c r="AJ461" i="8"/>
  <c r="AK206" i="8"/>
  <c r="AI206" i="8"/>
  <c r="AH206" i="8" s="1"/>
  <c r="AA206" i="8" s="1"/>
  <c r="AJ206" i="8"/>
  <c r="AI301" i="8"/>
  <c r="AH301" i="8" s="1"/>
  <c r="AA301" i="8" s="1"/>
  <c r="AJ301" i="8"/>
  <c r="AK301" i="8"/>
  <c r="AI275" i="8"/>
  <c r="AJ275" i="8"/>
  <c r="AK275" i="8"/>
  <c r="AI234" i="8"/>
  <c r="AH234" i="8" s="1"/>
  <c r="AA234" i="8" s="1"/>
  <c r="AK234" i="8"/>
  <c r="AJ234" i="8"/>
  <c r="AI444" i="8"/>
  <c r="AJ444" i="8"/>
  <c r="AK444" i="8"/>
  <c r="AJ136" i="8"/>
  <c r="AK136" i="8"/>
  <c r="AI136" i="8"/>
  <c r="AH136" i="8" s="1"/>
  <c r="AA136" i="8" s="1"/>
  <c r="AJ497" i="8"/>
  <c r="AI497" i="8"/>
  <c r="AH497" i="8" s="1"/>
  <c r="AA497" i="8" s="1"/>
  <c r="AK497" i="8"/>
  <c r="AI280" i="8"/>
  <c r="AH280" i="8" s="1"/>
  <c r="AA280" i="8" s="1"/>
  <c r="AJ280" i="8"/>
  <c r="AK280" i="8"/>
  <c r="AJ344" i="8"/>
  <c r="AK344" i="8"/>
  <c r="AI344" i="8"/>
  <c r="AI446" i="8"/>
  <c r="AK446" i="8"/>
  <c r="AJ446" i="8"/>
  <c r="AI473" i="8"/>
  <c r="AJ473" i="8"/>
  <c r="AK473" i="8"/>
  <c r="AJ502" i="8"/>
  <c r="AK502" i="8"/>
  <c r="AI502" i="8"/>
  <c r="AK34" i="8"/>
  <c r="AJ34" i="8"/>
  <c r="AI34" i="8"/>
  <c r="AK236" i="8"/>
  <c r="AI236" i="8"/>
  <c r="AJ236" i="8"/>
  <c r="AI457" i="8"/>
  <c r="AK457" i="8"/>
  <c r="AJ457" i="8"/>
  <c r="AB515" i="8"/>
  <c r="AE515" i="8"/>
  <c r="AE274" i="8"/>
  <c r="AB274" i="8"/>
  <c r="AB203" i="8"/>
  <c r="AE203" i="8"/>
  <c r="AE22" i="8"/>
  <c r="AB420" i="8"/>
  <c r="AE420" i="8"/>
  <c r="AB360" i="8"/>
  <c r="AE360" i="8"/>
  <c r="AE188" i="8"/>
  <c r="AB107" i="8"/>
  <c r="AE107" i="8"/>
  <c r="AH450" i="8"/>
  <c r="AA450" i="8" s="1"/>
  <c r="AE385" i="8"/>
  <c r="AB385" i="8"/>
  <c r="AH526" i="8"/>
  <c r="AA526" i="8" s="1"/>
  <c r="AE387" i="8"/>
  <c r="AB387" i="8"/>
  <c r="AE404" i="8"/>
  <c r="AB404" i="8"/>
  <c r="AE380" i="8"/>
  <c r="AB380" i="8"/>
  <c r="AE308" i="8"/>
  <c r="AB308" i="8"/>
  <c r="AH454" i="8"/>
  <c r="AA454" i="8" s="1"/>
  <c r="AB408" i="8"/>
  <c r="AE408" i="8"/>
  <c r="AE69" i="8"/>
  <c r="AB69" i="8"/>
  <c r="AE98" i="8"/>
  <c r="AB98" i="8"/>
  <c r="AB368" i="8"/>
  <c r="AE368" i="8"/>
  <c r="AE217" i="8"/>
  <c r="AB217" i="8"/>
  <c r="AE289" i="8"/>
  <c r="AB289" i="8"/>
  <c r="AH32" i="8"/>
  <c r="AA32" i="8" s="1"/>
  <c r="AE372" i="8"/>
  <c r="AB372" i="8"/>
  <c r="AE50" i="8"/>
  <c r="AB50" i="8"/>
  <c r="AB197" i="8"/>
  <c r="AE197" i="8"/>
  <c r="AB250" i="8"/>
  <c r="AE250" i="8"/>
  <c r="AB465" i="8"/>
  <c r="AE465" i="8"/>
  <c r="AE266" i="8"/>
  <c r="AB266" i="8"/>
  <c r="AB339" i="8"/>
  <c r="AE339" i="8"/>
  <c r="AE405" i="8"/>
  <c r="AE65" i="8"/>
  <c r="AH474" i="8"/>
  <c r="AA474" i="8" s="1"/>
  <c r="AH323" i="8"/>
  <c r="AA323" i="8" s="1"/>
  <c r="AE281" i="8"/>
  <c r="AB281" i="8"/>
  <c r="AB331" i="8"/>
  <c r="AE331" i="8"/>
  <c r="AE342" i="8"/>
  <c r="AB342" i="8"/>
  <c r="AB36" i="8"/>
  <c r="AE36" i="8"/>
  <c r="AH511" i="8"/>
  <c r="AA511" i="8" s="1"/>
  <c r="AE252" i="8"/>
  <c r="AB48" i="8"/>
  <c r="AE48" i="8"/>
  <c r="AB24" i="8"/>
  <c r="AE24" i="8"/>
  <c r="AB126" i="8"/>
  <c r="AE126" i="8"/>
  <c r="AH455" i="8"/>
  <c r="AA455" i="8" s="1"/>
  <c r="AE173" i="8"/>
  <c r="AE305" i="8"/>
  <c r="AB442" i="8"/>
  <c r="AE442" i="8"/>
  <c r="AB105" i="8"/>
  <c r="AE105" i="8"/>
  <c r="AB292" i="8"/>
  <c r="AE292" i="8"/>
  <c r="AB426" i="8"/>
  <c r="AE426" i="8"/>
  <c r="AB54" i="8"/>
  <c r="AE54" i="8"/>
  <c r="AE159" i="8"/>
  <c r="AB159" i="8"/>
  <c r="AE386" i="8"/>
  <c r="AB386" i="8"/>
  <c r="AB487" i="8"/>
  <c r="AE487" i="8"/>
  <c r="AB178" i="8"/>
  <c r="AE178" i="8"/>
  <c r="AB355" i="8"/>
  <c r="AE85" i="8"/>
  <c r="AB85" i="8"/>
  <c r="AB235" i="8"/>
  <c r="AE235" i="8"/>
  <c r="AE232" i="8"/>
  <c r="AB232" i="8"/>
  <c r="AB227" i="8"/>
  <c r="AE227" i="8"/>
  <c r="AH340" i="8"/>
  <c r="AA340" i="8" s="1"/>
  <c r="AH506" i="8"/>
  <c r="AA506" i="8" s="1"/>
  <c r="AB443" i="8"/>
  <c r="AE443" i="8"/>
  <c r="AE357" i="8"/>
  <c r="AE377" i="8"/>
  <c r="AE422" i="8"/>
  <c r="AE76" i="8"/>
  <c r="AB76" i="8"/>
  <c r="AE71" i="8"/>
  <c r="AB71" i="8"/>
  <c r="AB219" i="8"/>
  <c r="AE219" i="8"/>
  <c r="AH498" i="8"/>
  <c r="AA498" i="8" s="1"/>
  <c r="AE204" i="8"/>
  <c r="AE425" i="8"/>
  <c r="AJ517" i="8"/>
  <c r="AK517" i="8"/>
  <c r="AI517" i="8"/>
  <c r="AI516" i="8"/>
  <c r="AJ516" i="8"/>
  <c r="AK516" i="8"/>
  <c r="AJ530" i="8"/>
  <c r="AK530" i="8"/>
  <c r="AI530" i="8"/>
  <c r="AI508" i="8"/>
  <c r="AJ508" i="8"/>
  <c r="AK508" i="8"/>
  <c r="AI531" i="8"/>
  <c r="AK531" i="8"/>
  <c r="AJ531" i="8"/>
  <c r="AI514" i="8"/>
  <c r="AJ514" i="8"/>
  <c r="AK514" i="8"/>
  <c r="AI529" i="8"/>
  <c r="AJ529" i="8"/>
  <c r="AK529" i="8"/>
  <c r="AJ513" i="8"/>
  <c r="AI513" i="8"/>
  <c r="AH513" i="8" s="1"/>
  <c r="AA513" i="8" s="1"/>
  <c r="AK513" i="8"/>
  <c r="AI519" i="8"/>
  <c r="AH519" i="8" s="1"/>
  <c r="AA519" i="8" s="1"/>
  <c r="AJ519" i="8"/>
  <c r="AK519" i="8"/>
  <c r="AI518" i="8"/>
  <c r="AH518" i="8" s="1"/>
  <c r="AA518" i="8" s="1"/>
  <c r="AK518" i="8"/>
  <c r="AJ518" i="8"/>
  <c r="AI524" i="8"/>
  <c r="AH524" i="8" s="1"/>
  <c r="AA524" i="8" s="1"/>
  <c r="AJ524" i="8"/>
  <c r="AK524" i="8"/>
  <c r="AI520" i="8"/>
  <c r="AJ520" i="8"/>
  <c r="AK520" i="8"/>
  <c r="AJ525" i="8"/>
  <c r="AK525" i="8"/>
  <c r="AI525" i="8"/>
  <c r="AJ527" i="8"/>
  <c r="AI527" i="8"/>
  <c r="AH527" i="8" s="1"/>
  <c r="AA527" i="8" s="1"/>
  <c r="AK527" i="8"/>
  <c r="AJ512" i="8"/>
  <c r="AK512" i="8"/>
  <c r="AI512" i="8"/>
  <c r="AI532" i="8"/>
  <c r="AJ532" i="8"/>
  <c r="AK532" i="8"/>
  <c r="AI528" i="8"/>
  <c r="AH528" i="8" s="1"/>
  <c r="AA528" i="8" s="1"/>
  <c r="AJ528" i="8"/>
  <c r="AK528" i="8"/>
  <c r="AJ522" i="8"/>
  <c r="AI522" i="8"/>
  <c r="AH522" i="8" s="1"/>
  <c r="AA522" i="8" s="1"/>
  <c r="AK522" i="8"/>
  <c r="AI523" i="8"/>
  <c r="AH523" i="8" s="1"/>
  <c r="AA523" i="8" s="1"/>
  <c r="AJ523" i="8"/>
  <c r="AK523" i="8"/>
  <c r="AJ521" i="8"/>
  <c r="AK521" i="8"/>
  <c r="AI521" i="8"/>
  <c r="AH521" i="8" s="1"/>
  <c r="AA521" i="8" s="1"/>
  <c r="E14" i="8"/>
  <c r="F18" i="6"/>
  <c r="F19" i="6" s="1"/>
  <c r="C16" i="1"/>
  <c r="D18" i="1" s="1"/>
  <c r="O515" i="1"/>
  <c r="O525" i="1"/>
  <c r="O247" i="1"/>
  <c r="O241" i="1"/>
  <c r="O318" i="1"/>
  <c r="O62" i="1"/>
  <c r="O340" i="1"/>
  <c r="O319" i="1"/>
  <c r="O410" i="1"/>
  <c r="O469" i="1"/>
  <c r="O167" i="1"/>
  <c r="O265" i="1"/>
  <c r="O412" i="1"/>
  <c r="O378" i="1"/>
  <c r="O292" i="1"/>
  <c r="O502" i="1"/>
  <c r="O352" i="1"/>
  <c r="O264" i="1"/>
  <c r="O487" i="1"/>
  <c r="O221" i="1"/>
  <c r="O407" i="1"/>
  <c r="O302" i="1"/>
  <c r="O256" i="1"/>
  <c r="O425" i="1"/>
  <c r="O320" i="1"/>
  <c r="O308" i="1"/>
  <c r="O326" i="1"/>
  <c r="O403" i="1"/>
  <c r="O74" i="1"/>
  <c r="O404" i="1"/>
  <c r="O459" i="1"/>
  <c r="O230" i="1"/>
  <c r="O210" i="1"/>
  <c r="O424" i="1"/>
  <c r="O294" i="1"/>
  <c r="O360" i="1"/>
  <c r="O60" i="1"/>
  <c r="O313" i="1"/>
  <c r="O519" i="1"/>
  <c r="O508" i="1"/>
  <c r="O428" i="1"/>
  <c r="O447" i="1"/>
  <c r="O405" i="1"/>
  <c r="O261" i="1"/>
  <c r="O353" i="1"/>
  <c r="O432" i="1"/>
  <c r="O270" i="1"/>
  <c r="O373" i="1"/>
  <c r="O489" i="1"/>
  <c r="O396" i="1"/>
  <c r="O251" i="1"/>
  <c r="O470" i="1"/>
  <c r="O57" i="1"/>
  <c r="O299" i="1"/>
  <c r="O356" i="1"/>
  <c r="O451" i="1"/>
  <c r="O69" i="1"/>
  <c r="O511" i="1"/>
  <c r="O416" i="1"/>
  <c r="O224" i="1"/>
  <c r="O492" i="1"/>
  <c r="O439" i="1"/>
  <c r="O369" i="1"/>
  <c r="O229" i="1"/>
  <c r="O219" i="1"/>
  <c r="O368" i="1"/>
  <c r="O21" i="1"/>
  <c r="O440" i="1"/>
  <c r="O71" i="1"/>
  <c r="O418" i="1"/>
  <c r="O337" i="1"/>
  <c r="O364" i="1"/>
  <c r="O344" i="1"/>
  <c r="O434" i="1"/>
  <c r="O159" i="1"/>
  <c r="O244" i="1"/>
  <c r="O509" i="1"/>
  <c r="O524" i="1"/>
  <c r="O513" i="1"/>
  <c r="C15" i="1"/>
  <c r="C18" i="1" s="1"/>
  <c r="O283" i="1"/>
  <c r="O61" i="1"/>
  <c r="O338" i="1"/>
  <c r="O354" i="1"/>
  <c r="O258" i="1"/>
  <c r="O391" i="1"/>
  <c r="O408" i="1"/>
  <c r="O445" i="1"/>
  <c r="O481" i="1"/>
  <c r="O273" i="1"/>
  <c r="O223" i="1"/>
  <c r="O494" i="1"/>
  <c r="O389" i="1"/>
  <c r="O431" i="1"/>
  <c r="O475" i="1"/>
  <c r="O390" i="1"/>
  <c r="O437" i="1"/>
  <c r="O507" i="1"/>
  <c r="O420" i="1"/>
  <c r="O370" i="1"/>
  <c r="O522" i="1"/>
  <c r="O166" i="1"/>
  <c r="O383" i="1"/>
  <c r="O461" i="1"/>
  <c r="O288" i="1"/>
  <c r="O334" i="1"/>
  <c r="O484" i="1"/>
  <c r="O454" i="1"/>
  <c r="O315" i="1"/>
  <c r="O455" i="1"/>
  <c r="O347" i="1"/>
  <c r="O345" i="1"/>
  <c r="O409" i="1"/>
  <c r="O400" i="1"/>
  <c r="O374" i="1"/>
  <c r="O514" i="1"/>
  <c r="O528" i="1"/>
  <c r="O517" i="1"/>
  <c r="O177" i="1"/>
  <c r="O58" i="1"/>
  <c r="O377" i="1"/>
  <c r="O228" i="1"/>
  <c r="O479" i="1"/>
  <c r="O499" i="1"/>
  <c r="O392" i="1"/>
  <c r="O473" i="1"/>
  <c r="O249" i="1"/>
  <c r="O381" i="1"/>
  <c r="O501" i="1"/>
  <c r="O254" i="1"/>
  <c r="O66" i="1"/>
  <c r="O500" i="1"/>
  <c r="O442" i="1"/>
  <c r="O384" i="1"/>
  <c r="O491" i="1"/>
  <c r="O281" i="1"/>
  <c r="O460" i="1"/>
  <c r="O476" i="1"/>
  <c r="O355" i="1"/>
  <c r="O411" i="1"/>
  <c r="O220" i="1"/>
  <c r="O271" i="1"/>
  <c r="O248" i="1"/>
  <c r="O413" i="1"/>
  <c r="O453" i="1"/>
  <c r="O350" i="1"/>
  <c r="O346" i="1"/>
  <c r="O324" i="1"/>
  <c r="O231" i="1"/>
  <c r="O497" i="1"/>
  <c r="O478" i="1"/>
  <c r="O393" i="1"/>
  <c r="O462" i="1"/>
  <c r="O314" i="1"/>
  <c r="O518" i="1"/>
  <c r="O504" i="1"/>
  <c r="O521" i="1"/>
  <c r="O415" i="1"/>
  <c r="O450" i="1"/>
  <c r="O214" i="1"/>
  <c r="O423" i="1"/>
  <c r="O465" i="1"/>
  <c r="O208" i="1"/>
  <c r="O363" i="1"/>
  <c r="O68" i="1"/>
  <c r="O493" i="1"/>
  <c r="O129" i="1"/>
  <c r="O300" i="1"/>
  <c r="O482" i="1"/>
  <c r="O441" i="1"/>
  <c r="O435" i="1"/>
  <c r="O260" i="1"/>
  <c r="O382" i="1"/>
  <c r="O456" i="1"/>
  <c r="O472" i="1"/>
  <c r="O379" i="1"/>
  <c r="O218" i="1"/>
  <c r="O496" i="1"/>
  <c r="O365" i="1"/>
  <c r="O178" i="1"/>
  <c r="O402" i="1"/>
  <c r="O430" i="1"/>
  <c r="O257" i="1"/>
  <c r="O216" i="1"/>
  <c r="O70" i="1"/>
  <c r="O448" i="1"/>
  <c r="O371" i="1"/>
  <c r="O359" i="1"/>
  <c r="O322" i="1"/>
  <c r="O463" i="1"/>
  <c r="O206" i="1"/>
  <c r="O307" i="1"/>
  <c r="O422" i="1"/>
  <c r="O523" i="1"/>
  <c r="O512" i="1"/>
  <c r="O526" i="1"/>
  <c r="O358" i="1"/>
  <c r="O225" i="1"/>
  <c r="O398" i="1"/>
  <c r="O316" i="1"/>
  <c r="O285" i="1"/>
  <c r="O394" i="1"/>
  <c r="O449" i="1"/>
  <c r="O366" i="1"/>
  <c r="O64" i="1"/>
  <c r="O298" i="1"/>
  <c r="O237" i="1"/>
  <c r="O75" i="1"/>
  <c r="O498" i="1"/>
  <c r="O276" i="1"/>
  <c r="O280" i="1"/>
  <c r="O483" i="1"/>
  <c r="O452" i="1"/>
  <c r="O275" i="1"/>
  <c r="O361" i="1"/>
  <c r="O245" i="1"/>
  <c r="O282" i="1"/>
  <c r="O297" i="1"/>
  <c r="O387" i="1"/>
  <c r="O321" i="1"/>
  <c r="O341" i="1"/>
  <c r="O335" i="1"/>
  <c r="O65" i="1"/>
  <c r="O213" i="1"/>
  <c r="O446" i="1"/>
  <c r="O209" i="1"/>
  <c r="O72" i="1"/>
  <c r="O259" i="1"/>
  <c r="O211" i="1"/>
  <c r="O419" i="1"/>
  <c r="O250" i="1"/>
  <c r="O436" i="1"/>
  <c r="O527" i="1"/>
  <c r="O516" i="1"/>
  <c r="O490" i="1"/>
  <c r="O467" i="1"/>
  <c r="O205" i="1"/>
  <c r="O399" i="1"/>
  <c r="O268" i="1"/>
  <c r="O332" i="1"/>
  <c r="O217" i="1"/>
  <c r="O73" i="1"/>
  <c r="O477" i="1"/>
  <c r="O165" i="1"/>
  <c r="O351" i="1"/>
  <c r="O506" i="1"/>
  <c r="O401" i="1"/>
  <c r="O325" i="1"/>
  <c r="O474" i="1"/>
  <c r="O367" i="1"/>
  <c r="O342" i="1"/>
  <c r="O503" i="1"/>
  <c r="O63" i="1"/>
  <c r="O198" i="1"/>
  <c r="O480" i="1"/>
  <c r="O417" i="1"/>
  <c r="O227" i="1"/>
  <c r="O495" i="1"/>
  <c r="O336" i="1"/>
  <c r="O386" i="1"/>
  <c r="O222" i="1"/>
  <c r="O301" i="1"/>
  <c r="O485" i="1"/>
  <c r="O348" i="1"/>
  <c r="O235" i="1"/>
  <c r="O362" i="1"/>
  <c r="O375" i="1"/>
  <c r="O426" i="1"/>
  <c r="O339" i="1"/>
  <c r="O429" i="1"/>
  <c r="O380" i="1"/>
  <c r="O510" i="1"/>
  <c r="O520" i="1"/>
  <c r="O279" i="1"/>
  <c r="O397" i="1"/>
  <c r="O388" i="1"/>
  <c r="O212" i="1"/>
  <c r="O421" i="1"/>
  <c r="O323" i="1"/>
  <c r="O277" i="1"/>
  <c r="O272" i="1"/>
  <c r="O464" i="1"/>
  <c r="O468" i="1"/>
  <c r="O488" i="1"/>
  <c r="O438" i="1"/>
  <c r="O486" i="1"/>
  <c r="O458" i="1"/>
  <c r="O349" i="1"/>
  <c r="O471" i="1"/>
  <c r="O444" i="1"/>
  <c r="O414" i="1"/>
  <c r="O457" i="1"/>
  <c r="O466" i="1"/>
  <c r="O246" i="1"/>
  <c r="O505" i="1"/>
  <c r="O427" i="1"/>
  <c r="O67" i="1"/>
  <c r="O395" i="1"/>
  <c r="O215" i="1"/>
  <c r="O376" i="1"/>
  <c r="O278" i="1"/>
  <c r="O443" i="1"/>
  <c r="O406" i="1"/>
  <c r="O433" i="1"/>
  <c r="O255" i="1"/>
  <c r="O372" i="1"/>
  <c r="O357" i="1"/>
  <c r="O343" i="1"/>
  <c r="O385" i="1"/>
  <c r="O329" i="1"/>
  <c r="V336" i="1"/>
  <c r="K336" i="1"/>
  <c r="K320" i="1"/>
  <c r="V320" i="1"/>
  <c r="K353" i="1"/>
  <c r="V353" i="1"/>
  <c r="K312" i="1"/>
  <c r="V312" i="1"/>
  <c r="S286" i="1"/>
  <c r="U286" i="1" s="1"/>
  <c r="V286" i="1"/>
  <c r="K286" i="1"/>
  <c r="K351" i="1"/>
  <c r="V351" i="1"/>
  <c r="K303" i="1"/>
  <c r="V303" i="1"/>
  <c r="K339" i="1"/>
  <c r="V339" i="1"/>
  <c r="K273" i="1"/>
  <c r="V273" i="1"/>
  <c r="K407" i="1"/>
  <c r="V407" i="1"/>
  <c r="K403" i="1"/>
  <c r="V403" i="1"/>
  <c r="S273" i="1"/>
  <c r="U273" i="1" s="1"/>
  <c r="S407" i="1"/>
  <c r="U407" i="1" s="1"/>
  <c r="K341" i="1"/>
  <c r="V341" i="1"/>
  <c r="V53" i="1"/>
  <c r="H53" i="1"/>
  <c r="K326" i="1"/>
  <c r="V326" i="1"/>
  <c r="S324" i="1"/>
  <c r="U324" i="1" s="1"/>
  <c r="K226" i="1"/>
  <c r="V226" i="1"/>
  <c r="V358" i="1"/>
  <c r="K358" i="1"/>
  <c r="K324" i="1"/>
  <c r="V324" i="1"/>
  <c r="J198" i="1"/>
  <c r="V198" i="1"/>
  <c r="S358" i="1"/>
  <c r="U358" i="1" s="1"/>
  <c r="V266" i="1"/>
  <c r="K266" i="1"/>
  <c r="V28" i="1"/>
  <c r="I28" i="1"/>
  <c r="K401" i="1"/>
  <c r="V401" i="1"/>
  <c r="K349" i="1"/>
  <c r="V349" i="1"/>
  <c r="K267" i="1"/>
  <c r="V267" i="1"/>
  <c r="K318" i="1"/>
  <c r="V318" i="1"/>
  <c r="AD179" i="11"/>
  <c r="U179" i="11"/>
  <c r="AB179" i="11"/>
  <c r="AF179" i="11"/>
  <c r="U223" i="11"/>
  <c r="AF223" i="11"/>
  <c r="AB223" i="11"/>
  <c r="AD223" i="11"/>
  <c r="U171" i="11"/>
  <c r="AF171" i="11"/>
  <c r="AB171" i="11"/>
  <c r="AD171" i="11"/>
  <c r="AF199" i="11"/>
  <c r="U199" i="11"/>
  <c r="AB199" i="11"/>
  <c r="AD199" i="11"/>
  <c r="U59" i="9"/>
  <c r="AE59" i="9"/>
  <c r="AB451" i="11"/>
  <c r="U451" i="11"/>
  <c r="AF451" i="11"/>
  <c r="AD451" i="11"/>
  <c r="U229" i="11"/>
  <c r="AF229" i="11"/>
  <c r="AB229" i="11"/>
  <c r="AD229" i="11"/>
  <c r="U487" i="11"/>
  <c r="AB487" i="11"/>
  <c r="AF487" i="11"/>
  <c r="AD487" i="11"/>
  <c r="U340" i="11"/>
  <c r="AF340" i="11"/>
  <c r="AB340" i="11"/>
  <c r="AD340" i="11"/>
  <c r="U458" i="11"/>
  <c r="AF458" i="11"/>
  <c r="AD458" i="11"/>
  <c r="AB458" i="11"/>
  <c r="AF84" i="11"/>
  <c r="U84" i="11"/>
  <c r="AB84" i="11"/>
  <c r="AD84" i="11"/>
  <c r="U276" i="11"/>
  <c r="AF276" i="11"/>
  <c r="AD276" i="11"/>
  <c r="AB276" i="11"/>
  <c r="U456" i="9"/>
  <c r="AE456" i="9"/>
  <c r="AB128" i="11"/>
  <c r="U128" i="11"/>
  <c r="AF128" i="11"/>
  <c r="AD128" i="11"/>
  <c r="U372" i="11"/>
  <c r="AF372" i="11"/>
  <c r="AB372" i="11"/>
  <c r="AD372" i="11"/>
  <c r="U324" i="11"/>
  <c r="AD324" i="11"/>
  <c r="AF324" i="11"/>
  <c r="AB324" i="11"/>
  <c r="AB342" i="11"/>
  <c r="U342" i="11"/>
  <c r="AF342" i="11"/>
  <c r="AD342" i="11"/>
  <c r="AD219" i="11"/>
  <c r="U219" i="11"/>
  <c r="AF219" i="11"/>
  <c r="AB219" i="11"/>
  <c r="U472" i="9"/>
  <c r="AE472" i="9"/>
  <c r="U108" i="11"/>
  <c r="AF108" i="11"/>
  <c r="AB108" i="11"/>
  <c r="AD108" i="11"/>
  <c r="U238" i="9"/>
  <c r="AE238" i="9"/>
  <c r="AE243" i="9"/>
  <c r="U243" i="9"/>
  <c r="AB379" i="11"/>
  <c r="U379" i="11"/>
  <c r="AF379" i="11"/>
  <c r="AD379" i="11"/>
  <c r="U396" i="11"/>
  <c r="AF396" i="11"/>
  <c r="AB396" i="11"/>
  <c r="AD396" i="11"/>
  <c r="U241" i="9"/>
  <c r="U48" i="9"/>
  <c r="AE48" i="9"/>
  <c r="U303" i="9"/>
  <c r="AE303" i="9"/>
  <c r="U388" i="11"/>
  <c r="AF388" i="11"/>
  <c r="AB388" i="11"/>
  <c r="AD388" i="11"/>
  <c r="AF221" i="11"/>
  <c r="U221" i="11"/>
  <c r="AB221" i="11"/>
  <c r="AD221" i="11"/>
  <c r="U203" i="11"/>
  <c r="AF203" i="11"/>
  <c r="AD203" i="11"/>
  <c r="AB203" i="11"/>
  <c r="U459" i="11"/>
  <c r="AF459" i="11"/>
  <c r="AB459" i="11"/>
  <c r="AD459" i="11"/>
  <c r="U288" i="11"/>
  <c r="AF288" i="11"/>
  <c r="AD288" i="11"/>
  <c r="AB288" i="11"/>
  <c r="U225" i="9"/>
  <c r="AE225" i="9"/>
  <c r="U198" i="9"/>
  <c r="AE198" i="9"/>
  <c r="AF316" i="11"/>
  <c r="U316" i="11"/>
  <c r="AD316" i="11"/>
  <c r="AB316" i="11"/>
  <c r="U211" i="11"/>
  <c r="AF211" i="11"/>
  <c r="AD211" i="11"/>
  <c r="AB211" i="11"/>
  <c r="U476" i="9"/>
  <c r="AE476" i="9"/>
  <c r="U311" i="9"/>
  <c r="AE311" i="9"/>
  <c r="U159" i="9"/>
  <c r="AB355" i="11"/>
  <c r="U355" i="11"/>
  <c r="AF355" i="11"/>
  <c r="AD355" i="11"/>
  <c r="U467" i="11"/>
  <c r="AF467" i="11"/>
  <c r="AB467" i="11"/>
  <c r="AD467" i="11"/>
  <c r="U332" i="9"/>
  <c r="AE332" i="9"/>
  <c r="U237" i="11"/>
  <c r="AF237" i="11"/>
  <c r="AB237" i="11"/>
  <c r="AD237" i="11"/>
  <c r="AF80" i="11"/>
  <c r="AB80" i="11"/>
  <c r="U80" i="11"/>
  <c r="AD80" i="11"/>
  <c r="U207" i="11"/>
  <c r="AF207" i="11"/>
  <c r="AD207" i="11"/>
  <c r="AB207" i="11"/>
  <c r="AD175" i="11"/>
  <c r="AB175" i="11"/>
  <c r="U175" i="11"/>
  <c r="AF175" i="11"/>
  <c r="U136" i="9"/>
  <c r="AE136" i="9"/>
  <c r="U380" i="11"/>
  <c r="AF380" i="11"/>
  <c r="AB380" i="11"/>
  <c r="AD380" i="11"/>
  <c r="U167" i="11"/>
  <c r="AF167" i="11"/>
  <c r="AB167" i="11"/>
  <c r="AD167" i="11"/>
  <c r="U383" i="11"/>
  <c r="AF383" i="11"/>
  <c r="AB383" i="11"/>
  <c r="AD383" i="11"/>
  <c r="U395" i="11"/>
  <c r="AF395" i="11"/>
  <c r="AB395" i="11"/>
  <c r="AD395" i="11"/>
  <c r="U463" i="9"/>
  <c r="AE463" i="9"/>
  <c r="U254" i="9"/>
  <c r="U446" i="11"/>
  <c r="AF446" i="11"/>
  <c r="AB446" i="11"/>
  <c r="AD446" i="11"/>
  <c r="U384" i="11"/>
  <c r="AF384" i="11"/>
  <c r="AB384" i="11"/>
  <c r="AD384" i="11"/>
  <c r="U399" i="11"/>
  <c r="AF399" i="11"/>
  <c r="AB399" i="11"/>
  <c r="AD399" i="11"/>
  <c r="U496" i="9"/>
  <c r="U299" i="9"/>
  <c r="AE299" i="9"/>
  <c r="U317" i="9"/>
  <c r="AE317" i="9"/>
  <c r="AB226" i="11"/>
  <c r="U226" i="11"/>
  <c r="AF226" i="11"/>
  <c r="AD226" i="11"/>
  <c r="AB104" i="11"/>
  <c r="AF104" i="11"/>
  <c r="U104" i="11"/>
  <c r="AD104" i="11"/>
  <c r="U332" i="11"/>
  <c r="AF332" i="11"/>
  <c r="AB332" i="11"/>
  <c r="AD332" i="11"/>
  <c r="AE313" i="9"/>
  <c r="U313" i="9"/>
  <c r="U278" i="9"/>
  <c r="AE278" i="9"/>
  <c r="U327" i="9"/>
  <c r="AE327" i="9"/>
  <c r="U163" i="9"/>
  <c r="AE163" i="9"/>
  <c r="U351" i="11"/>
  <c r="AF351" i="11"/>
  <c r="AB351" i="11"/>
  <c r="AD351" i="11"/>
  <c r="U483" i="9"/>
  <c r="AE483" i="9"/>
  <c r="E14" i="6"/>
  <c r="U432" i="9"/>
  <c r="AE432" i="9"/>
  <c r="U179" i="9"/>
  <c r="AE179" i="9"/>
  <c r="AB97" i="11"/>
  <c r="AD97" i="11"/>
  <c r="U97" i="11"/>
  <c r="AF97" i="11"/>
  <c r="U477" i="9"/>
  <c r="AE477" i="9"/>
  <c r="U246" i="9"/>
  <c r="AE246" i="9"/>
  <c r="U186" i="9"/>
  <c r="AE186" i="9"/>
  <c r="AF375" i="11"/>
  <c r="U375" i="11"/>
  <c r="AB375" i="11"/>
  <c r="AD375" i="11"/>
  <c r="U242" i="11"/>
  <c r="AF242" i="11"/>
  <c r="AD242" i="11"/>
  <c r="AB242" i="11"/>
  <c r="U360" i="11"/>
  <c r="AF360" i="11"/>
  <c r="AD360" i="11"/>
  <c r="AB360" i="11"/>
  <c r="U265" i="9"/>
  <c r="AE265" i="9"/>
  <c r="U149" i="11"/>
  <c r="AF149" i="11"/>
  <c r="AB149" i="11"/>
  <c r="AD149" i="11"/>
  <c r="AF28" i="11"/>
  <c r="U28" i="11"/>
  <c r="AD28" i="11"/>
  <c r="AB28" i="11"/>
  <c r="U245" i="11"/>
  <c r="AF245" i="11"/>
  <c r="AD245" i="11"/>
  <c r="AB245" i="11"/>
  <c r="AB363" i="11"/>
  <c r="U363" i="11"/>
  <c r="AF363" i="11"/>
  <c r="AD363" i="11"/>
  <c r="AF96" i="11"/>
  <c r="AB96" i="11"/>
  <c r="AD96" i="11"/>
  <c r="AB105" i="11"/>
  <c r="AD105" i="11"/>
  <c r="U105" i="11"/>
  <c r="AF105" i="11"/>
  <c r="AE469" i="9"/>
  <c r="U469" i="9"/>
  <c r="AF89" i="11"/>
  <c r="U89" i="11"/>
  <c r="AD89" i="11"/>
  <c r="AB89" i="11"/>
  <c r="U264" i="11"/>
  <c r="AF264" i="11"/>
  <c r="AD264" i="11"/>
  <c r="AB264" i="11"/>
  <c r="AB447" i="11"/>
  <c r="AF447" i="11"/>
  <c r="AD447" i="11"/>
  <c r="U447" i="11"/>
  <c r="U121" i="11"/>
  <c r="AF121" i="11"/>
  <c r="AB121" i="11"/>
  <c r="AD121" i="11"/>
  <c r="U253" i="9"/>
  <c r="AE253" i="9"/>
  <c r="AF208" i="11"/>
  <c r="U208" i="11"/>
  <c r="AB208" i="11"/>
  <c r="AD208" i="11"/>
  <c r="U91" i="9"/>
  <c r="AE91" i="9"/>
  <c r="U183" i="11"/>
  <c r="AF183" i="11"/>
  <c r="AD183" i="11"/>
  <c r="AB183" i="11"/>
  <c r="U146" i="9"/>
  <c r="AE146" i="9"/>
  <c r="U221" i="9"/>
  <c r="AE221" i="9"/>
  <c r="U452" i="9"/>
  <c r="AE452" i="9"/>
  <c r="U112" i="11"/>
  <c r="AF112" i="11"/>
  <c r="AB112" i="11"/>
  <c r="AD112" i="11"/>
  <c r="AE426" i="9"/>
  <c r="U426" i="9"/>
  <c r="U290" i="9"/>
  <c r="AE290" i="9"/>
  <c r="AF463" i="11"/>
  <c r="AB463" i="11"/>
  <c r="AD463" i="11"/>
  <c r="U463" i="11"/>
  <c r="U129" i="11"/>
  <c r="AF129" i="11"/>
  <c r="AD129" i="11"/>
  <c r="AB129" i="11"/>
  <c r="U444" i="9"/>
  <c r="AE444" i="9"/>
  <c r="U132" i="11"/>
  <c r="AF132" i="11"/>
  <c r="AB132" i="11"/>
  <c r="AD132" i="11"/>
  <c r="U93" i="11"/>
  <c r="AF93" i="11"/>
  <c r="AD93" i="11"/>
  <c r="AB93" i="11"/>
  <c r="AF371" i="11"/>
  <c r="U371" i="11"/>
  <c r="AB371" i="11"/>
  <c r="AD371" i="11"/>
  <c r="U480" i="9"/>
  <c r="AE480" i="9"/>
  <c r="U227" i="9"/>
  <c r="AE227" i="9"/>
  <c r="U217" i="9"/>
  <c r="AE217" i="9"/>
  <c r="U182" i="9"/>
  <c r="AE182" i="9"/>
  <c r="U172" i="11"/>
  <c r="AF172" i="11"/>
  <c r="AD172" i="11"/>
  <c r="AB172" i="11"/>
  <c r="U113" i="11"/>
  <c r="AF113" i="11"/>
  <c r="AB113" i="11"/>
  <c r="AD113" i="11"/>
  <c r="O34" i="3"/>
  <c r="O41" i="3"/>
  <c r="O148" i="3"/>
  <c r="O254" i="3"/>
  <c r="O205" i="3"/>
  <c r="O42" i="3"/>
  <c r="O52" i="3"/>
  <c r="O156" i="3"/>
  <c r="O262" i="3"/>
  <c r="O223" i="3"/>
  <c r="O50" i="3"/>
  <c r="O63" i="3"/>
  <c r="O164" i="3"/>
  <c r="O270" i="3"/>
  <c r="O225" i="3"/>
  <c r="O58" i="3"/>
  <c r="O73" i="3"/>
  <c r="O172" i="3"/>
  <c r="O278" i="3"/>
  <c r="O264" i="3"/>
  <c r="O66" i="3"/>
  <c r="O84" i="3"/>
  <c r="O180" i="3"/>
  <c r="O286" i="3"/>
  <c r="O98" i="3"/>
  <c r="O131" i="3"/>
  <c r="O212" i="3"/>
  <c r="O318" i="3"/>
  <c r="O333" i="3"/>
  <c r="O101" i="3"/>
  <c r="O141" i="3"/>
  <c r="O220" i="3"/>
  <c r="O326" i="3"/>
  <c r="O93" i="3"/>
  <c r="O109" i="3"/>
  <c r="O146" i="3"/>
  <c r="O228" i="3"/>
  <c r="O334" i="3"/>
  <c r="O181" i="3"/>
  <c r="O117" i="3"/>
  <c r="O154" i="3"/>
  <c r="O236" i="3"/>
  <c r="O40" i="3"/>
  <c r="O199" i="3"/>
  <c r="O125" i="3"/>
  <c r="O162" i="3"/>
  <c r="O244" i="3"/>
  <c r="O106" i="3"/>
  <c r="O267" i="3"/>
  <c r="O65" i="3"/>
  <c r="O157" i="3"/>
  <c r="O217" i="3"/>
  <c r="O102" i="3"/>
  <c r="O35" i="3"/>
  <c r="O253" i="3"/>
  <c r="O105" i="3"/>
  <c r="O274" i="3"/>
  <c r="O68" i="3"/>
  <c r="O311" i="3"/>
  <c r="O163" i="3"/>
  <c r="O103" i="3"/>
  <c r="O214" i="3"/>
  <c r="O241" i="3"/>
  <c r="O299" i="3"/>
  <c r="O107" i="3"/>
  <c r="O233" i="3"/>
  <c r="O280" i="3"/>
  <c r="O179" i="3"/>
  <c r="O298" i="3"/>
  <c r="O77" i="3"/>
  <c r="O272" i="3"/>
  <c r="O285" i="3"/>
  <c r="O187" i="3"/>
  <c r="O306" i="3"/>
  <c r="O88" i="3"/>
  <c r="O277" i="3"/>
  <c r="O37" i="3"/>
  <c r="O186" i="3"/>
  <c r="O268" i="3"/>
  <c r="O232" i="3"/>
  <c r="O263" i="3"/>
  <c r="O197" i="3"/>
  <c r="O331" i="3"/>
  <c r="O276" i="3"/>
  <c r="O297" i="3"/>
  <c r="O30" i="3"/>
  <c r="O202" i="3"/>
  <c r="O122" i="3"/>
  <c r="O165" i="3"/>
  <c r="O69" i="3"/>
  <c r="O338" i="3"/>
  <c r="O142" i="3"/>
  <c r="O309" i="3"/>
  <c r="O227" i="3"/>
  <c r="O175" i="3"/>
  <c r="O296" i="3"/>
  <c r="O176" i="3"/>
  <c r="O49" i="3"/>
  <c r="O308" i="3"/>
  <c r="O184" i="3"/>
  <c r="O177" i="3"/>
  <c r="O243" i="3"/>
  <c r="O43" i="3"/>
  <c r="O161" i="3"/>
  <c r="O189" i="3"/>
  <c r="O192" i="3"/>
  <c r="O251" i="3"/>
  <c r="O53" i="3"/>
  <c r="O25" i="3"/>
  <c r="O207" i="3"/>
  <c r="O130" i="3"/>
  <c r="O250" i="3"/>
  <c r="O332" i="3"/>
  <c r="O51" i="3"/>
  <c r="O173" i="3"/>
  <c r="O325" i="3"/>
  <c r="O92" i="3"/>
  <c r="O24" i="3"/>
  <c r="O248" i="3"/>
  <c r="O94" i="3"/>
  <c r="O266" i="3"/>
  <c r="O57" i="3"/>
  <c r="O293" i="3"/>
  <c r="O155" i="3"/>
  <c r="O96" i="3"/>
  <c r="O206" i="3"/>
  <c r="O239" i="3"/>
  <c r="O291" i="3"/>
  <c r="O97" i="3"/>
  <c r="O231" i="3"/>
  <c r="O279" i="3"/>
  <c r="O134" i="3"/>
  <c r="O67" i="3"/>
  <c r="O312" i="3"/>
  <c r="O281" i="3"/>
  <c r="O307" i="3"/>
  <c r="O124" i="3"/>
  <c r="O100" i="3"/>
  <c r="O317" i="3"/>
  <c r="O320" i="3"/>
  <c r="O315" i="3"/>
  <c r="O135" i="3"/>
  <c r="O104" i="3"/>
  <c r="O335" i="3"/>
  <c r="O195" i="3"/>
  <c r="O314" i="3"/>
  <c r="O99" i="3"/>
  <c r="O295" i="3"/>
  <c r="O305" i="3"/>
  <c r="O22" i="3"/>
  <c r="O194" i="3"/>
  <c r="O111" i="3"/>
  <c r="O72" i="3"/>
  <c r="O59" i="3"/>
  <c r="O330" i="3"/>
  <c r="O136" i="3"/>
  <c r="O304" i="3"/>
  <c r="O219" i="3"/>
  <c r="O167" i="3"/>
  <c r="O257" i="3"/>
  <c r="O160" i="3"/>
  <c r="O39" i="3"/>
  <c r="O300" i="3"/>
  <c r="O138" i="3"/>
  <c r="O54" i="3"/>
  <c r="O226" i="3"/>
  <c r="O153" i="3"/>
  <c r="O224" i="3"/>
  <c r="O62" i="3"/>
  <c r="O60" i="3"/>
  <c r="O33" i="3"/>
  <c r="O166" i="3"/>
  <c r="O229" i="3"/>
  <c r="O70" i="3"/>
  <c r="O71" i="3"/>
  <c r="O44" i="3"/>
  <c r="O174" i="3"/>
  <c r="O247" i="3"/>
  <c r="O259" i="3"/>
  <c r="O64" i="3"/>
  <c r="O36" i="3"/>
  <c r="O209" i="3"/>
  <c r="O215" i="3"/>
  <c r="O86" i="3"/>
  <c r="O258" i="3"/>
  <c r="O47" i="3"/>
  <c r="O288" i="3"/>
  <c r="O147" i="3"/>
  <c r="O85" i="3"/>
  <c r="O198" i="3"/>
  <c r="O221" i="3"/>
  <c r="O283" i="3"/>
  <c r="O87" i="3"/>
  <c r="O213" i="3"/>
  <c r="O261" i="3"/>
  <c r="O123" i="3"/>
  <c r="O56" i="3"/>
  <c r="O273" i="3"/>
  <c r="O121" i="3"/>
  <c r="O140" i="3"/>
  <c r="O75" i="3"/>
  <c r="O190" i="3"/>
  <c r="O216" i="3"/>
  <c r="O275" i="3"/>
  <c r="O76" i="3"/>
  <c r="O208" i="3"/>
  <c r="O256" i="3"/>
  <c r="O112" i="3"/>
  <c r="O45" i="3"/>
  <c r="O271" i="3"/>
  <c r="O113" i="3"/>
  <c r="O282" i="3"/>
  <c r="O79" i="3"/>
  <c r="O313" i="3"/>
  <c r="O171" i="3"/>
  <c r="O114" i="3"/>
  <c r="O222" i="3"/>
  <c r="O201" i="3"/>
  <c r="O133" i="3"/>
  <c r="O170" i="3"/>
  <c r="O252" i="3"/>
  <c r="O191" i="3"/>
  <c r="O240" i="3"/>
  <c r="O27" i="3"/>
  <c r="O178" i="3"/>
  <c r="O260" i="3"/>
  <c r="O193" i="3"/>
  <c r="O26" i="3"/>
  <c r="O31" i="3"/>
  <c r="O139" i="3"/>
  <c r="O246" i="3"/>
  <c r="O200" i="3"/>
  <c r="O127" i="3"/>
  <c r="O203" i="3"/>
  <c r="O151" i="3"/>
  <c r="O237" i="3"/>
  <c r="O29" i="3"/>
  <c r="O339" i="3"/>
  <c r="O284" i="3"/>
  <c r="O336" i="3"/>
  <c r="O38" i="3"/>
  <c r="O210" i="3"/>
  <c r="O132" i="3"/>
  <c r="O183" i="3"/>
  <c r="O80" i="3"/>
  <c r="O21" i="3"/>
  <c r="O150" i="3"/>
  <c r="O327" i="3"/>
  <c r="O235" i="3"/>
  <c r="O23" i="3"/>
  <c r="O301" i="3"/>
  <c r="O329" i="3"/>
  <c r="O108" i="3"/>
  <c r="O234" i="3"/>
  <c r="O316" i="3"/>
  <c r="O319" i="3"/>
  <c r="O116" i="3"/>
  <c r="O119" i="3"/>
  <c r="O242" i="3"/>
  <c r="O324" i="3"/>
  <c r="O321" i="3"/>
  <c r="O90" i="3"/>
  <c r="O120" i="3"/>
  <c r="O204" i="3"/>
  <c r="O310" i="3"/>
  <c r="O328" i="3"/>
  <c r="O303" i="3"/>
  <c r="O159" i="3"/>
  <c r="O145" i="3"/>
  <c r="O269" i="3"/>
  <c r="O294" i="3"/>
  <c r="O196" i="3"/>
  <c r="O55" i="3"/>
  <c r="O255" i="3"/>
  <c r="O185" i="3"/>
  <c r="O129" i="3"/>
  <c r="O168" i="3"/>
  <c r="O238" i="3"/>
  <c r="O115" i="3"/>
  <c r="O149" i="3"/>
  <c r="O91" i="3"/>
  <c r="O74" i="3"/>
  <c r="O287" i="3"/>
  <c r="O302" i="3"/>
  <c r="O182" i="3"/>
  <c r="O48" i="3"/>
  <c r="O28" i="3"/>
  <c r="O290" i="3"/>
  <c r="O144" i="3"/>
  <c r="O137" i="3"/>
  <c r="O169" i="3"/>
  <c r="O337" i="3"/>
  <c r="O322" i="3"/>
  <c r="O292" i="3"/>
  <c r="O32" i="3"/>
  <c r="O95" i="3"/>
  <c r="O82" i="3"/>
  <c r="O78" i="3"/>
  <c r="O249" i="3"/>
  <c r="O126" i="3"/>
  <c r="O61" i="3"/>
  <c r="O89" i="3"/>
  <c r="O118" i="3"/>
  <c r="O152" i="3"/>
  <c r="O323" i="3"/>
  <c r="O289" i="3"/>
  <c r="O265" i="3"/>
  <c r="O46" i="3"/>
  <c r="O158" i="3"/>
  <c r="O188" i="3"/>
  <c r="O110" i="3"/>
  <c r="O81" i="3"/>
  <c r="O245" i="3"/>
  <c r="O143" i="3"/>
  <c r="O211" i="3"/>
  <c r="O218" i="3"/>
  <c r="O83" i="3"/>
  <c r="O230" i="3"/>
  <c r="O128" i="3"/>
  <c r="U328" i="11"/>
  <c r="AF328" i="11"/>
  <c r="AB328" i="11"/>
  <c r="AD328" i="11"/>
  <c r="AF391" i="11"/>
  <c r="U391" i="11"/>
  <c r="AB391" i="11"/>
  <c r="AD391" i="11"/>
  <c r="U203" i="9"/>
  <c r="AE203" i="9"/>
  <c r="AB184" i="11"/>
  <c r="U184" i="11"/>
  <c r="AD184" i="11"/>
  <c r="AF184" i="11"/>
  <c r="U231" i="11"/>
  <c r="AF231" i="11"/>
  <c r="AB231" i="11"/>
  <c r="AD231" i="11"/>
  <c r="U109" i="11"/>
  <c r="AF109" i="11"/>
  <c r="AB109" i="11"/>
  <c r="AD109" i="11"/>
  <c r="U479" i="11"/>
  <c r="AB479" i="11"/>
  <c r="AF479" i="11"/>
  <c r="AD479" i="11"/>
  <c r="AF212" i="11"/>
  <c r="U212" i="11"/>
  <c r="AB212" i="11"/>
  <c r="AD212" i="11"/>
  <c r="U187" i="11"/>
  <c r="AF187" i="11"/>
  <c r="AB187" i="11"/>
  <c r="AD187" i="11"/>
  <c r="U250" i="11"/>
  <c r="AF250" i="11"/>
  <c r="AB250" i="11"/>
  <c r="AD250" i="11"/>
  <c r="U280" i="11"/>
  <c r="AF280" i="11"/>
  <c r="AB280" i="11"/>
  <c r="AD280" i="11"/>
  <c r="U196" i="9"/>
  <c r="AE196" i="9"/>
  <c r="AB403" i="11"/>
  <c r="U403" i="11"/>
  <c r="AF403" i="11"/>
  <c r="AD403" i="11"/>
  <c r="U196" i="11"/>
  <c r="AF196" i="11"/>
  <c r="AB196" i="11"/>
  <c r="AD196" i="11"/>
  <c r="U502" i="11"/>
  <c r="AB502" i="11"/>
  <c r="AF502" i="11"/>
  <c r="AD502" i="11"/>
  <c r="E14" i="1"/>
  <c r="U100" i="11"/>
  <c r="AF100" i="11"/>
  <c r="AD100" i="11"/>
  <c r="AB100" i="11"/>
  <c r="U172" i="9"/>
  <c r="AE172" i="9"/>
  <c r="U436" i="9"/>
  <c r="AE436" i="9"/>
  <c r="AF292" i="11"/>
  <c r="U292" i="11"/>
  <c r="AB292" i="11"/>
  <c r="AD292" i="11"/>
  <c r="AD471" i="11"/>
  <c r="U471" i="11"/>
  <c r="AF471" i="11"/>
  <c r="AB471" i="11"/>
  <c r="U138" i="11"/>
  <c r="AF138" i="11"/>
  <c r="AB138" i="11"/>
  <c r="AD138" i="11"/>
  <c r="U448" i="9"/>
  <c r="AE448" i="9"/>
  <c r="U300" i="11"/>
  <c r="AF300" i="11"/>
  <c r="AB300" i="11"/>
  <c r="AD300" i="11"/>
  <c r="U150" i="11"/>
  <c r="AF150" i="11"/>
  <c r="AB150" i="11"/>
  <c r="AD150" i="11"/>
  <c r="U464" i="9"/>
  <c r="AE464" i="9"/>
  <c r="U207" i="9"/>
  <c r="AE207" i="9"/>
  <c r="U215" i="11"/>
  <c r="AF215" i="11"/>
  <c r="AB215" i="11"/>
  <c r="AD215" i="11"/>
  <c r="AF101" i="11"/>
  <c r="U101" i="11"/>
  <c r="AD101" i="11"/>
  <c r="AB101" i="11"/>
  <c r="AF454" i="11"/>
  <c r="AD454" i="11"/>
  <c r="U454" i="11"/>
  <c r="AB454" i="11"/>
  <c r="U478" i="11"/>
  <c r="AF478" i="11"/>
  <c r="AD478" i="11"/>
  <c r="AB478" i="11"/>
  <c r="AF347" i="11"/>
  <c r="U347" i="11"/>
  <c r="AD347" i="11"/>
  <c r="AB347" i="11"/>
  <c r="AF387" i="11"/>
  <c r="U387" i="11"/>
  <c r="AD387" i="11"/>
  <c r="AB387" i="11"/>
  <c r="U470" i="11"/>
  <c r="AF470" i="11"/>
  <c r="AD470" i="11"/>
  <c r="AB470" i="11"/>
  <c r="U352" i="11"/>
  <c r="AF352" i="11"/>
  <c r="AB352" i="11"/>
  <c r="AD352" i="11"/>
  <c r="U120" i="11"/>
  <c r="AF120" i="11"/>
  <c r="AD120" i="11"/>
  <c r="AB120" i="11"/>
  <c r="U367" i="11"/>
  <c r="AF367" i="11"/>
  <c r="AD367" i="11"/>
  <c r="AB367" i="11"/>
  <c r="U234" i="11"/>
  <c r="AF234" i="11"/>
  <c r="AB234" i="11"/>
  <c r="AD234" i="11"/>
  <c r="AB490" i="11"/>
  <c r="U490" i="11"/>
  <c r="AF490" i="11"/>
  <c r="AD490" i="11"/>
  <c r="U24" i="11"/>
  <c r="AF24" i="11"/>
  <c r="AB24" i="11"/>
  <c r="AD24" i="11"/>
  <c r="U253" i="11"/>
  <c r="AF253" i="11"/>
  <c r="AB253" i="11"/>
  <c r="AD253" i="11"/>
  <c r="U136" i="11"/>
  <c r="AF136" i="11"/>
  <c r="AB136" i="11"/>
  <c r="AD136" i="11"/>
  <c r="AD343" i="11"/>
  <c r="U343" i="11"/>
  <c r="AF343" i="11"/>
  <c r="AB343" i="11"/>
  <c r="U156" i="9"/>
  <c r="AE156" i="9"/>
  <c r="U235" i="9"/>
  <c r="AE235" i="9"/>
  <c r="AB486" i="11"/>
  <c r="U486" i="11"/>
  <c r="AF486" i="11"/>
  <c r="AD486" i="11"/>
  <c r="U131" i="11"/>
  <c r="AF131" i="11"/>
  <c r="AB131" i="11"/>
  <c r="AD131" i="11"/>
  <c r="U200" i="11"/>
  <c r="AF200" i="11"/>
  <c r="AB200" i="11"/>
  <c r="AD200" i="11"/>
  <c r="U502" i="9"/>
  <c r="AE502" i="9"/>
  <c r="U230" i="9"/>
  <c r="AE230" i="9"/>
  <c r="U494" i="11"/>
  <c r="AF494" i="11"/>
  <c r="AB494" i="11"/>
  <c r="AD494" i="11"/>
  <c r="U249" i="11"/>
  <c r="AF249" i="11"/>
  <c r="AB249" i="11"/>
  <c r="AD249" i="11"/>
  <c r="M301" i="3"/>
  <c r="M145" i="3"/>
  <c r="M76" i="3"/>
  <c r="M226" i="3"/>
  <c r="M298" i="3"/>
  <c r="M309" i="3"/>
  <c r="M153" i="3"/>
  <c r="M207" i="3"/>
  <c r="M258" i="3"/>
  <c r="M189" i="3"/>
  <c r="M308" i="3"/>
  <c r="M108" i="3"/>
  <c r="M337" i="3"/>
  <c r="M191" i="3"/>
  <c r="M197" i="3"/>
  <c r="M316" i="3"/>
  <c r="M126" i="3"/>
  <c r="M250" i="3"/>
  <c r="M279" i="3"/>
  <c r="M134" i="3"/>
  <c r="M260" i="3"/>
  <c r="M53" i="3"/>
  <c r="M110" i="3"/>
  <c r="M167" i="3"/>
  <c r="M149" i="3"/>
  <c r="M268" i="3"/>
  <c r="M64" i="3"/>
  <c r="M170" i="3"/>
  <c r="M194" i="3"/>
  <c r="M157" i="3"/>
  <c r="M276" i="3"/>
  <c r="M75" i="3"/>
  <c r="M175" i="3"/>
  <c r="M195" i="3"/>
  <c r="M165" i="3"/>
  <c r="M284" i="3"/>
  <c r="M85" i="3"/>
  <c r="M186" i="3"/>
  <c r="M215" i="3"/>
  <c r="M62" i="3"/>
  <c r="M57" i="3"/>
  <c r="M63" i="3"/>
  <c r="M152" i="3"/>
  <c r="M80" i="3"/>
  <c r="M70" i="3"/>
  <c r="M68" i="3"/>
  <c r="M73" i="3"/>
  <c r="M335" i="3"/>
  <c r="M171" i="3"/>
  <c r="M253" i="3"/>
  <c r="M72" i="3"/>
  <c r="M97" i="3"/>
  <c r="M247" i="3"/>
  <c r="M319" i="3"/>
  <c r="M261" i="3"/>
  <c r="M83" i="3"/>
  <c r="M23" i="3"/>
  <c r="M69" i="3"/>
  <c r="M193" i="3"/>
  <c r="M205" i="3"/>
  <c r="M324" i="3"/>
  <c r="M133" i="3"/>
  <c r="M251" i="3"/>
  <c r="M281" i="3"/>
  <c r="M213" i="3"/>
  <c r="M332" i="3"/>
  <c r="M140" i="3"/>
  <c r="M271" i="3"/>
  <c r="M322" i="3"/>
  <c r="M221" i="3"/>
  <c r="M29" i="3"/>
  <c r="M147" i="3"/>
  <c r="M273" i="3"/>
  <c r="M323" i="3"/>
  <c r="M229" i="3"/>
  <c r="M40" i="3"/>
  <c r="M155" i="3"/>
  <c r="M314" i="3"/>
  <c r="M37" i="3"/>
  <c r="M131" i="3"/>
  <c r="M138" i="3"/>
  <c r="M142" i="3"/>
  <c r="M216" i="3"/>
  <c r="M267" i="3"/>
  <c r="M139" i="3"/>
  <c r="M141" i="3"/>
  <c r="M150" i="3"/>
  <c r="M87" i="3"/>
  <c r="M227" i="3"/>
  <c r="M299" i="3"/>
  <c r="M317" i="3"/>
  <c r="M161" i="3"/>
  <c r="M168" i="3"/>
  <c r="M124" i="3"/>
  <c r="M22" i="3"/>
  <c r="M325" i="3"/>
  <c r="M169" i="3"/>
  <c r="M105" i="3"/>
  <c r="M249" i="3"/>
  <c r="M321" i="3"/>
  <c r="M269" i="3"/>
  <c r="M93" i="3"/>
  <c r="M33" i="3"/>
  <c r="M159" i="3"/>
  <c r="M234" i="3"/>
  <c r="M277" i="3"/>
  <c r="M118" i="3"/>
  <c r="M44" i="3"/>
  <c r="M162" i="3"/>
  <c r="M235" i="3"/>
  <c r="M285" i="3"/>
  <c r="M125" i="3"/>
  <c r="M55" i="3"/>
  <c r="M183" i="3"/>
  <c r="M255" i="3"/>
  <c r="M293" i="3"/>
  <c r="M132" i="3"/>
  <c r="M65" i="3"/>
  <c r="M185" i="3"/>
  <c r="M257" i="3"/>
  <c r="M74" i="3"/>
  <c r="M71" i="3"/>
  <c r="M206" i="3"/>
  <c r="M280" i="3"/>
  <c r="M199" i="3"/>
  <c r="M82" i="3"/>
  <c r="M81" i="3"/>
  <c r="M214" i="3"/>
  <c r="M160" i="3"/>
  <c r="M117" i="3"/>
  <c r="M78" i="3"/>
  <c r="M79" i="3"/>
  <c r="M84" i="3"/>
  <c r="M232" i="3"/>
  <c r="M289" i="3"/>
  <c r="M86" i="3"/>
  <c r="M89" i="3"/>
  <c r="M95" i="3"/>
  <c r="M176" i="3"/>
  <c r="M202" i="3"/>
  <c r="M30" i="3"/>
  <c r="M333" i="3"/>
  <c r="M177" i="3"/>
  <c r="M112" i="3"/>
  <c r="M290" i="3"/>
  <c r="M38" i="3"/>
  <c r="M25" i="3"/>
  <c r="M31" i="3"/>
  <c r="M130" i="3"/>
  <c r="M291" i="3"/>
  <c r="M46" i="3"/>
  <c r="M36" i="3"/>
  <c r="M41" i="3"/>
  <c r="M137" i="3"/>
  <c r="M311" i="3"/>
  <c r="M54" i="3"/>
  <c r="M47" i="3"/>
  <c r="M52" i="3"/>
  <c r="M144" i="3"/>
  <c r="M313" i="3"/>
  <c r="M173" i="3"/>
  <c r="M292" i="3"/>
  <c r="M96" i="3"/>
  <c r="M187" i="3"/>
  <c r="M217" i="3"/>
  <c r="M181" i="3"/>
  <c r="M300" i="3"/>
  <c r="M101" i="3"/>
  <c r="M210" i="3"/>
  <c r="M329" i="3"/>
  <c r="M35" i="3"/>
  <c r="M180" i="3"/>
  <c r="M286" i="3"/>
  <c r="M339" i="3"/>
  <c r="M27" i="3"/>
  <c r="M45" i="3"/>
  <c r="M188" i="3"/>
  <c r="M294" i="3"/>
  <c r="M231" i="3"/>
  <c r="M219" i="3"/>
  <c r="M103" i="3"/>
  <c r="M121" i="3"/>
  <c r="M238" i="3"/>
  <c r="M312" i="3"/>
  <c r="M263" i="3"/>
  <c r="M111" i="3"/>
  <c r="M128" i="3"/>
  <c r="M246" i="3"/>
  <c r="M320" i="3"/>
  <c r="M265" i="3"/>
  <c r="M119" i="3"/>
  <c r="M148" i="3"/>
  <c r="M254" i="3"/>
  <c r="M328" i="3"/>
  <c r="M306" i="3"/>
  <c r="M127" i="3"/>
  <c r="M156" i="3"/>
  <c r="M262" i="3"/>
  <c r="M336" i="3"/>
  <c r="M307" i="3"/>
  <c r="M237" i="3"/>
  <c r="M51" i="3"/>
  <c r="M163" i="3"/>
  <c r="M315" i="3"/>
  <c r="M151" i="3"/>
  <c r="M245" i="3"/>
  <c r="M61" i="3"/>
  <c r="M7" i="3"/>
  <c r="E6" i="3" s="1"/>
  <c r="E9" i="3" s="1"/>
  <c r="M338" i="3"/>
  <c r="M305" i="3"/>
  <c r="M109" i="3"/>
  <c r="M244" i="3"/>
  <c r="M32" i="3"/>
  <c r="M209" i="3"/>
  <c r="M259" i="3"/>
  <c r="M116" i="3"/>
  <c r="M252" i="3"/>
  <c r="M43" i="3"/>
  <c r="M59" i="3"/>
  <c r="M143" i="3"/>
  <c r="M56" i="3"/>
  <c r="M196" i="3"/>
  <c r="M302" i="3"/>
  <c r="M233" i="3"/>
  <c r="M239" i="3"/>
  <c r="M67" i="3"/>
  <c r="M204" i="3"/>
  <c r="M310" i="3"/>
  <c r="M274" i="3"/>
  <c r="M241" i="3"/>
  <c r="M77" i="3"/>
  <c r="M212" i="3"/>
  <c r="M318" i="3"/>
  <c r="M275" i="3"/>
  <c r="M282" i="3"/>
  <c r="M88" i="3"/>
  <c r="M135" i="3"/>
  <c r="M327" i="3"/>
  <c r="M224" i="3"/>
  <c r="M158" i="3"/>
  <c r="M154" i="3"/>
  <c r="M94" i="3"/>
  <c r="M203" i="3"/>
  <c r="M192" i="3"/>
  <c r="M129" i="3"/>
  <c r="M120" i="3"/>
  <c r="M295" i="3"/>
  <c r="M34" i="3"/>
  <c r="M99" i="3"/>
  <c r="M303" i="3"/>
  <c r="M288" i="3"/>
  <c r="M222" i="3"/>
  <c r="M114" i="3"/>
  <c r="M42" i="3"/>
  <c r="M331" i="3"/>
  <c r="M256" i="3"/>
  <c r="M190" i="3"/>
  <c r="M60" i="3"/>
  <c r="M266" i="3"/>
  <c r="M330" i="3"/>
  <c r="M164" i="3"/>
  <c r="M24" i="3"/>
  <c r="M287" i="3"/>
  <c r="M296" i="3"/>
  <c r="M166" i="3"/>
  <c r="M100" i="3"/>
  <c r="M107" i="3"/>
  <c r="M223" i="3"/>
  <c r="M200" i="3"/>
  <c r="M220" i="3"/>
  <c r="M179" i="3"/>
  <c r="M184" i="3"/>
  <c r="M228" i="3"/>
  <c r="M102" i="3"/>
  <c r="M201" i="3"/>
  <c r="M211" i="3"/>
  <c r="M230" i="3"/>
  <c r="M28" i="3"/>
  <c r="M50" i="3"/>
  <c r="M91" i="3"/>
  <c r="M264" i="3"/>
  <c r="M136" i="3"/>
  <c r="M283" i="3"/>
  <c r="M146" i="3"/>
  <c r="M270" i="3"/>
  <c r="M172" i="3"/>
  <c r="M26" i="3"/>
  <c r="M242" i="3"/>
  <c r="M240" i="3"/>
  <c r="M104" i="3"/>
  <c r="M106" i="3"/>
  <c r="M115" i="3"/>
  <c r="M225" i="3"/>
  <c r="M198" i="3"/>
  <c r="M278" i="3"/>
  <c r="M334" i="3"/>
  <c r="M236" i="3"/>
  <c r="M90" i="3"/>
  <c r="M218" i="3"/>
  <c r="M304" i="3"/>
  <c r="M174" i="3"/>
  <c r="M39" i="3"/>
  <c r="M58" i="3"/>
  <c r="M178" i="3"/>
  <c r="M326" i="3"/>
  <c r="M48" i="3"/>
  <c r="M122" i="3"/>
  <c r="M113" i="3"/>
  <c r="M123" i="3"/>
  <c r="M208" i="3"/>
  <c r="M297" i="3"/>
  <c r="M66" i="3"/>
  <c r="M21" i="3"/>
  <c r="M272" i="3"/>
  <c r="M49" i="3"/>
  <c r="M92" i="3"/>
  <c r="M98" i="3"/>
  <c r="M243" i="3"/>
  <c r="M248" i="3"/>
  <c r="M182" i="3"/>
  <c r="U138" i="9"/>
  <c r="AE138" i="9"/>
  <c r="U308" i="11"/>
  <c r="AF308" i="11"/>
  <c r="AB308" i="11"/>
  <c r="AD308" i="11"/>
  <c r="U92" i="11"/>
  <c r="AF92" i="11"/>
  <c r="AB92" i="11"/>
  <c r="AD92" i="11"/>
  <c r="U153" i="11"/>
  <c r="AF153" i="11"/>
  <c r="AD153" i="11"/>
  <c r="AB153" i="11"/>
  <c r="U168" i="11"/>
  <c r="AF168" i="11"/>
  <c r="AD168" i="11"/>
  <c r="AB168" i="11"/>
  <c r="U309" i="9"/>
  <c r="AE309" i="9"/>
  <c r="U99" i="9"/>
  <c r="AE99" i="9"/>
  <c r="U474" i="11"/>
  <c r="AF474" i="11"/>
  <c r="AB474" i="11"/>
  <c r="AD474" i="11"/>
  <c r="U482" i="11"/>
  <c r="AF482" i="11"/>
  <c r="AB482" i="11"/>
  <c r="AD482" i="11"/>
  <c r="U321" i="9"/>
  <c r="AB260" i="11"/>
  <c r="AD260" i="11"/>
  <c r="U260" i="11"/>
  <c r="AF260" i="11"/>
  <c r="U325" i="9"/>
  <c r="AE325" i="9"/>
  <c r="U250" i="9"/>
  <c r="AE250" i="9"/>
  <c r="AB400" i="11"/>
  <c r="U400" i="11"/>
  <c r="AF400" i="11"/>
  <c r="AD400" i="11"/>
  <c r="AF272" i="11"/>
  <c r="AB272" i="11"/>
  <c r="U272" i="11"/>
  <c r="AD272" i="11"/>
  <c r="AF32" i="11"/>
  <c r="AB32" i="11"/>
  <c r="AD32" i="11"/>
  <c r="U134" i="11"/>
  <c r="AF134" i="11"/>
  <c r="AB134" i="11"/>
  <c r="AD134" i="11"/>
  <c r="U319" i="11"/>
  <c r="AF319" i="11"/>
  <c r="AD319" i="11"/>
  <c r="AB319" i="11"/>
  <c r="U123" i="9"/>
  <c r="AE123" i="9"/>
  <c r="U466" i="11"/>
  <c r="AF466" i="11"/>
  <c r="AB466" i="11"/>
  <c r="AD466" i="11"/>
  <c r="U88" i="11"/>
  <c r="AF88" i="11"/>
  <c r="AB88" i="11"/>
  <c r="AD88" i="11"/>
  <c r="U188" i="9"/>
  <c r="AE188" i="9"/>
  <c r="AF284" i="11"/>
  <c r="U284" i="11"/>
  <c r="AB284" i="11"/>
  <c r="AD284" i="11"/>
  <c r="U180" i="11"/>
  <c r="AF180" i="11"/>
  <c r="AB180" i="11"/>
  <c r="AD180" i="11"/>
  <c r="U227" i="11"/>
  <c r="AF227" i="11"/>
  <c r="AD227" i="11"/>
  <c r="AB227" i="11"/>
  <c r="U473" i="9"/>
  <c r="AE473" i="9"/>
  <c r="U459" i="9"/>
  <c r="AE459" i="9"/>
  <c r="U194" i="9"/>
  <c r="AE194" i="9"/>
  <c r="AF320" i="11"/>
  <c r="AD320" i="11"/>
  <c r="AB320" i="11"/>
  <c r="U320" i="11"/>
  <c r="U188" i="11"/>
  <c r="AF188" i="11"/>
  <c r="AB188" i="11"/>
  <c r="AD188" i="11"/>
  <c r="N176" i="3"/>
  <c r="N311" i="3"/>
  <c r="N115" i="3"/>
  <c r="N316" i="3"/>
  <c r="N260" i="3"/>
  <c r="N184" i="3"/>
  <c r="N319" i="3"/>
  <c r="N129" i="3"/>
  <c r="N317" i="3"/>
  <c r="N261" i="3"/>
  <c r="N192" i="3"/>
  <c r="N327" i="3"/>
  <c r="N136" i="3"/>
  <c r="N318" i="3"/>
  <c r="N262" i="3"/>
  <c r="N200" i="3"/>
  <c r="N335" i="3"/>
  <c r="N142" i="3"/>
  <c r="N338" i="3"/>
  <c r="N282" i="3"/>
  <c r="N208" i="3"/>
  <c r="N31" i="3"/>
  <c r="N150" i="3"/>
  <c r="N60" i="3"/>
  <c r="N324" i="3"/>
  <c r="N216" i="3"/>
  <c r="N41" i="3"/>
  <c r="N158" i="3"/>
  <c r="N113" i="3"/>
  <c r="N325" i="3"/>
  <c r="N224" i="3"/>
  <c r="N52" i="3"/>
  <c r="N24" i="3"/>
  <c r="N240" i="3"/>
  <c r="N73" i="3"/>
  <c r="N45" i="3"/>
  <c r="N170" i="3"/>
  <c r="N194" i="3"/>
  <c r="N248" i="3"/>
  <c r="N84" i="3"/>
  <c r="N56" i="3"/>
  <c r="N186" i="3"/>
  <c r="N236" i="3"/>
  <c r="N256" i="3"/>
  <c r="N95" i="3"/>
  <c r="N67" i="3"/>
  <c r="N228" i="3"/>
  <c r="N237" i="3"/>
  <c r="N264" i="3"/>
  <c r="N107" i="3"/>
  <c r="N77" i="3"/>
  <c r="N229" i="3"/>
  <c r="N238" i="3"/>
  <c r="N272" i="3"/>
  <c r="N304" i="3"/>
  <c r="N156" i="3"/>
  <c r="N119" i="3"/>
  <c r="N294" i="3"/>
  <c r="N322" i="3"/>
  <c r="N312" i="3"/>
  <c r="N164" i="3"/>
  <c r="N133" i="3"/>
  <c r="N314" i="3"/>
  <c r="N26" i="3"/>
  <c r="N320" i="3"/>
  <c r="N172" i="3"/>
  <c r="N140" i="3"/>
  <c r="N71" i="3"/>
  <c r="N34" i="3"/>
  <c r="N328" i="3"/>
  <c r="N21" i="3"/>
  <c r="N147" i="3"/>
  <c r="N146" i="3"/>
  <c r="N42" i="3"/>
  <c r="N336" i="3"/>
  <c r="N32" i="3"/>
  <c r="N155" i="3"/>
  <c r="N162" i="3"/>
  <c r="N50" i="3"/>
  <c r="N27" i="3"/>
  <c r="N43" i="3"/>
  <c r="N163" i="3"/>
  <c r="N204" i="3"/>
  <c r="N58" i="3"/>
  <c r="N37" i="3"/>
  <c r="N53" i="3"/>
  <c r="N171" i="3"/>
  <c r="N205" i="3"/>
  <c r="N66" i="3"/>
  <c r="N48" i="3"/>
  <c r="N64" i="3"/>
  <c r="N179" i="3"/>
  <c r="N206" i="3"/>
  <c r="N74" i="3"/>
  <c r="N59" i="3"/>
  <c r="N75" i="3"/>
  <c r="N187" i="3"/>
  <c r="N226" i="3"/>
  <c r="N82" i="3"/>
  <c r="N69" i="3"/>
  <c r="N85" i="3"/>
  <c r="N195" i="3"/>
  <c r="N268" i="3"/>
  <c r="N90" i="3"/>
  <c r="N80" i="3"/>
  <c r="N96" i="3"/>
  <c r="N203" i="3"/>
  <c r="N269" i="3"/>
  <c r="N98" i="3"/>
  <c r="N91" i="3"/>
  <c r="N111" i="3"/>
  <c r="N211" i="3"/>
  <c r="N270" i="3"/>
  <c r="N102" i="3"/>
  <c r="N109" i="3"/>
  <c r="N125" i="3"/>
  <c r="N219" i="3"/>
  <c r="N290" i="3"/>
  <c r="N110" i="3"/>
  <c r="N116" i="3"/>
  <c r="N132" i="3"/>
  <c r="N227" i="3"/>
  <c r="N332" i="3"/>
  <c r="N118" i="3"/>
  <c r="N127" i="3"/>
  <c r="N145" i="3"/>
  <c r="N235" i="3"/>
  <c r="N25" i="3"/>
  <c r="N183" i="3"/>
  <c r="N289" i="3"/>
  <c r="N214" i="3"/>
  <c r="N131" i="3"/>
  <c r="N36" i="3"/>
  <c r="N191" i="3"/>
  <c r="N297" i="3"/>
  <c r="N234" i="3"/>
  <c r="N173" i="3"/>
  <c r="N47" i="3"/>
  <c r="N199" i="3"/>
  <c r="N305" i="3"/>
  <c r="N276" i="3"/>
  <c r="N178" i="3"/>
  <c r="N57" i="3"/>
  <c r="N207" i="3"/>
  <c r="N313" i="3"/>
  <c r="N277" i="3"/>
  <c r="N220" i="3"/>
  <c r="N68" i="3"/>
  <c r="N215" i="3"/>
  <c r="N321" i="3"/>
  <c r="N278" i="3"/>
  <c r="N221" i="3"/>
  <c r="N79" i="3"/>
  <c r="N223" i="3"/>
  <c r="N329" i="3"/>
  <c r="N298" i="3"/>
  <c r="N222" i="3"/>
  <c r="N89" i="3"/>
  <c r="N231" i="3"/>
  <c r="N337" i="3"/>
  <c r="N49" i="3"/>
  <c r="N242" i="3"/>
  <c r="N100" i="3"/>
  <c r="N239" i="3"/>
  <c r="N23" i="3"/>
  <c r="N166" i="3"/>
  <c r="N284" i="3"/>
  <c r="N117" i="3"/>
  <c r="N81" i="3"/>
  <c r="N255" i="3"/>
  <c r="N246" i="3"/>
  <c r="N177" i="3"/>
  <c r="N306" i="3"/>
  <c r="N249" i="3"/>
  <c r="N46" i="3"/>
  <c r="N257" i="3"/>
  <c r="N309" i="3"/>
  <c r="N159" i="3"/>
  <c r="N157" i="3"/>
  <c r="N130" i="3"/>
  <c r="N273" i="3"/>
  <c r="N333" i="3"/>
  <c r="N138" i="3"/>
  <c r="N63" i="3"/>
  <c r="N243" i="3"/>
  <c r="N92" i="3"/>
  <c r="N247" i="3"/>
  <c r="N245" i="3"/>
  <c r="N169" i="3"/>
  <c r="N286" i="3"/>
  <c r="N241" i="3"/>
  <c r="N38" i="3"/>
  <c r="N65" i="3"/>
  <c r="N114" i="3"/>
  <c r="N76" i="3"/>
  <c r="N196" i="3"/>
  <c r="N287" i="3"/>
  <c r="N253" i="3"/>
  <c r="N160" i="3"/>
  <c r="N97" i="3"/>
  <c r="N202" i="3"/>
  <c r="N168" i="3"/>
  <c r="N148" i="3"/>
  <c r="N307" i="3"/>
  <c r="N218" i="3"/>
  <c r="N161" i="3"/>
  <c r="N285" i="3"/>
  <c r="N233" i="3"/>
  <c r="N30" i="3"/>
  <c r="N55" i="3"/>
  <c r="N106" i="3"/>
  <c r="N275" i="3"/>
  <c r="N144" i="3"/>
  <c r="N88" i="3"/>
  <c r="N258" i="3"/>
  <c r="N128" i="3"/>
  <c r="N250" i="3"/>
  <c r="N288" i="3"/>
  <c r="N101" i="3"/>
  <c r="N330" i="3"/>
  <c r="N232" i="3"/>
  <c r="N153" i="3"/>
  <c r="N213" i="3"/>
  <c r="N28" i="3"/>
  <c r="N225" i="3"/>
  <c r="N22" i="3"/>
  <c r="N44" i="3"/>
  <c r="N94" i="3"/>
  <c r="N267" i="3"/>
  <c r="N137" i="3"/>
  <c r="N339" i="3"/>
  <c r="N72" i="3"/>
  <c r="N283" i="3"/>
  <c r="N54" i="3"/>
  <c r="N201" i="3"/>
  <c r="N182" i="3"/>
  <c r="N93" i="3"/>
  <c r="N299" i="3"/>
  <c r="N198" i="3"/>
  <c r="N296" i="3"/>
  <c r="N217" i="3"/>
  <c r="N274" i="3"/>
  <c r="N302" i="3"/>
  <c r="N134" i="3"/>
  <c r="N33" i="3"/>
  <c r="N86" i="3"/>
  <c r="N259" i="3"/>
  <c r="N123" i="3"/>
  <c r="N331" i="3"/>
  <c r="N61" i="3"/>
  <c r="N210" i="3"/>
  <c r="N151" i="3"/>
  <c r="N39" i="3"/>
  <c r="N122" i="3"/>
  <c r="N265" i="3"/>
  <c r="N310" i="3"/>
  <c r="N167" i="3"/>
  <c r="N212" i="3"/>
  <c r="N326" i="3"/>
  <c r="N149" i="3"/>
  <c r="N281" i="3"/>
  <c r="N165" i="3"/>
  <c r="N78" i="3"/>
  <c r="N251" i="3"/>
  <c r="N112" i="3"/>
  <c r="N323" i="3"/>
  <c r="N51" i="3"/>
  <c r="N190" i="3"/>
  <c r="N143" i="3"/>
  <c r="N180" i="3"/>
  <c r="N279" i="3"/>
  <c r="N252" i="3"/>
  <c r="N152" i="3"/>
  <c r="N87" i="3"/>
  <c r="N197" i="3"/>
  <c r="N295" i="3"/>
  <c r="N254" i="3"/>
  <c r="N301" i="3"/>
  <c r="N103" i="3"/>
  <c r="N104" i="3"/>
  <c r="N293" i="3"/>
  <c r="N105" i="3"/>
  <c r="N315" i="3"/>
  <c r="N40" i="3"/>
  <c r="N189" i="3"/>
  <c r="N135" i="3"/>
  <c r="N174" i="3"/>
  <c r="N271" i="3"/>
  <c r="N308" i="3"/>
  <c r="N121" i="3"/>
  <c r="N230" i="3"/>
  <c r="N280" i="3"/>
  <c r="N99" i="3"/>
  <c r="N300" i="3"/>
  <c r="N139" i="3"/>
  <c r="N120" i="3"/>
  <c r="N126" i="3"/>
  <c r="N175" i="3"/>
  <c r="N35" i="3"/>
  <c r="N334" i="3"/>
  <c r="N185" i="3"/>
  <c r="N292" i="3"/>
  <c r="N62" i="3"/>
  <c r="N141" i="3"/>
  <c r="N70" i="3"/>
  <c r="N266" i="3"/>
  <c r="N29" i="3"/>
  <c r="N193" i="3"/>
  <c r="N303" i="3"/>
  <c r="N188" i="3"/>
  <c r="N181" i="3"/>
  <c r="N108" i="3"/>
  <c r="N124" i="3"/>
  <c r="N83" i="3"/>
  <c r="N244" i="3"/>
  <c r="N154" i="3"/>
  <c r="N291" i="3"/>
  <c r="N263" i="3"/>
  <c r="N209" i="3"/>
  <c r="U270" i="9"/>
  <c r="AE270" i="9"/>
  <c r="U209" i="9"/>
  <c r="AE209" i="9"/>
  <c r="U176" i="11"/>
  <c r="AF176" i="11"/>
  <c r="AB176" i="11"/>
  <c r="AD176" i="11"/>
  <c r="AF124" i="11"/>
  <c r="U124" i="11"/>
  <c r="AB124" i="11"/>
  <c r="AD124" i="11"/>
  <c r="U460" i="9"/>
  <c r="U35" i="9"/>
  <c r="AE35" i="9"/>
  <c r="U267" i="9"/>
  <c r="AE267" i="9"/>
  <c r="AB117" i="11"/>
  <c r="U117" i="11"/>
  <c r="AF117" i="11"/>
  <c r="AD117" i="11"/>
  <c r="U237" i="9"/>
  <c r="AE237" i="9"/>
  <c r="U491" i="11"/>
  <c r="AB491" i="11"/>
  <c r="AF491" i="11"/>
  <c r="AD491" i="11"/>
  <c r="AF213" i="11"/>
  <c r="U213" i="11"/>
  <c r="AB213" i="11"/>
  <c r="AD213" i="11"/>
  <c r="U483" i="11"/>
  <c r="AF483" i="11"/>
  <c r="AB483" i="11"/>
  <c r="AD483" i="11"/>
  <c r="U22" i="9"/>
  <c r="U178" i="9"/>
  <c r="AE178" i="9"/>
  <c r="U125" i="11"/>
  <c r="AF125" i="11"/>
  <c r="AD125" i="11"/>
  <c r="AB125" i="11"/>
  <c r="U191" i="11"/>
  <c r="AF191" i="11"/>
  <c r="AD191" i="11"/>
  <c r="AB191" i="11"/>
  <c r="U491" i="9"/>
  <c r="AE491" i="9"/>
  <c r="U150" i="9"/>
  <c r="U234" i="9"/>
  <c r="AE234" i="9"/>
  <c r="AB192" i="11"/>
  <c r="AD192" i="11"/>
  <c r="AF192" i="11"/>
  <c r="U192" i="11"/>
  <c r="U368" i="11"/>
  <c r="AF368" i="11"/>
  <c r="AB368" i="11"/>
  <c r="AD368" i="11"/>
  <c r="U481" i="9"/>
  <c r="AE481" i="9"/>
  <c r="U213" i="9"/>
  <c r="AE213" i="9"/>
  <c r="U431" i="9"/>
  <c r="AE431" i="9"/>
  <c r="U256" i="11"/>
  <c r="AF256" i="11"/>
  <c r="AB256" i="11"/>
  <c r="AD256" i="11"/>
  <c r="U195" i="11"/>
  <c r="AF195" i="11"/>
  <c r="AD195" i="11"/>
  <c r="AB195" i="11"/>
  <c r="AD359" i="11"/>
  <c r="U359" i="11"/>
  <c r="AF359" i="11"/>
  <c r="AB359" i="11"/>
  <c r="U286" i="9"/>
  <c r="AE286" i="9"/>
  <c r="U392" i="11"/>
  <c r="AF392" i="11"/>
  <c r="AB392" i="11"/>
  <c r="AD392" i="11"/>
  <c r="AB376" i="11"/>
  <c r="U376" i="11"/>
  <c r="AF376" i="11"/>
  <c r="AD376" i="11"/>
  <c r="AB364" i="11"/>
  <c r="AD364" i="11"/>
  <c r="AF364" i="11"/>
  <c r="U364" i="11"/>
  <c r="U44" i="9"/>
  <c r="U300" i="9"/>
  <c r="AE300" i="9"/>
  <c r="AF218" i="11"/>
  <c r="U218" i="11"/>
  <c r="AB218" i="11"/>
  <c r="AD218" i="11"/>
  <c r="U468" i="9"/>
  <c r="AE468" i="9"/>
  <c r="O18" i="3"/>
  <c r="N18" i="3"/>
  <c r="M18" i="3"/>
  <c r="AB533" i="8" l="1"/>
  <c r="AE533" i="8"/>
  <c r="AH534" i="8"/>
  <c r="AA534" i="8" s="1"/>
  <c r="AH521" i="9"/>
  <c r="AA521" i="9" s="1"/>
  <c r="AE520" i="9"/>
  <c r="AB520" i="9"/>
  <c r="AB524" i="11"/>
  <c r="AH525" i="11"/>
  <c r="AE365" i="11"/>
  <c r="AD365" i="11"/>
  <c r="AD140" i="11"/>
  <c r="AE140" i="11"/>
  <c r="AH257" i="11"/>
  <c r="AH31" i="11"/>
  <c r="AE165" i="11"/>
  <c r="AD165" i="11"/>
  <c r="AE118" i="11"/>
  <c r="AD118" i="11"/>
  <c r="AE157" i="11"/>
  <c r="AD157" i="11"/>
  <c r="AB47" i="11"/>
  <c r="AA47" i="11"/>
  <c r="AA45" i="11"/>
  <c r="AB45" i="11"/>
  <c r="AH513" i="11"/>
  <c r="AE164" i="11"/>
  <c r="AD164" i="11"/>
  <c r="AB386" i="11"/>
  <c r="AH44" i="11"/>
  <c r="AH515" i="11"/>
  <c r="AA515" i="11" s="1"/>
  <c r="AE435" i="11"/>
  <c r="AD435" i="11"/>
  <c r="AE39" i="11"/>
  <c r="AD39" i="11"/>
  <c r="AD54" i="11"/>
  <c r="AD468" i="11"/>
  <c r="AE193" i="11"/>
  <c r="AD193" i="11"/>
  <c r="AH508" i="11"/>
  <c r="AA508" i="11" s="1"/>
  <c r="AA51" i="11"/>
  <c r="AB51" i="11"/>
  <c r="AD48" i="11"/>
  <c r="AA41" i="11"/>
  <c r="AB41" i="11"/>
  <c r="AH507" i="11"/>
  <c r="AA513" i="11"/>
  <c r="AB513" i="11"/>
  <c r="AB515" i="11"/>
  <c r="AH499" i="11"/>
  <c r="AA518" i="11"/>
  <c r="AB518" i="11"/>
  <c r="AH512" i="11"/>
  <c r="AA505" i="11"/>
  <c r="AB505" i="11"/>
  <c r="AH522" i="11"/>
  <c r="AB520" i="11"/>
  <c r="AA520" i="11"/>
  <c r="AH503" i="11"/>
  <c r="AD509" i="11"/>
  <c r="AE509" i="11"/>
  <c r="AH510" i="11"/>
  <c r="AH523" i="11"/>
  <c r="AH521" i="11"/>
  <c r="AH516" i="11"/>
  <c r="AH514" i="11"/>
  <c r="AH504" i="11"/>
  <c r="AH519" i="11"/>
  <c r="AH142" i="9"/>
  <c r="AA142" i="9" s="1"/>
  <c r="AH319" i="9"/>
  <c r="AA319" i="9" s="1"/>
  <c r="AH383" i="9"/>
  <c r="AA383" i="9" s="1"/>
  <c r="AH384" i="9"/>
  <c r="AA384" i="9" s="1"/>
  <c r="AH71" i="9"/>
  <c r="AA71" i="9" s="1"/>
  <c r="AB457" i="9"/>
  <c r="AE457" i="9"/>
  <c r="AH150" i="9"/>
  <c r="AA150" i="9" s="1"/>
  <c r="AE417" i="9"/>
  <c r="AB417" i="9"/>
  <c r="AE451" i="9"/>
  <c r="AB451" i="9"/>
  <c r="AB435" i="9"/>
  <c r="AE435" i="9"/>
  <c r="AE56" i="9"/>
  <c r="AB56" i="9"/>
  <c r="AB470" i="9"/>
  <c r="AE470" i="9"/>
  <c r="AB498" i="9"/>
  <c r="AE498" i="9"/>
  <c r="AB410" i="9"/>
  <c r="AE410" i="9"/>
  <c r="AE39" i="9"/>
  <c r="AB39" i="9"/>
  <c r="AB422" i="9"/>
  <c r="AE422" i="9"/>
  <c r="AE181" i="9"/>
  <c r="AB181" i="9"/>
  <c r="AE53" i="9"/>
  <c r="AB53" i="9"/>
  <c r="AE252" i="9"/>
  <c r="AB252" i="9"/>
  <c r="AB409" i="9"/>
  <c r="AE409" i="9"/>
  <c r="AH312" i="9"/>
  <c r="AA312" i="9" s="1"/>
  <c r="AH511" i="9"/>
  <c r="AA511" i="9" s="1"/>
  <c r="AH519" i="9"/>
  <c r="AA519" i="9" s="1"/>
  <c r="AB519" i="9" s="1"/>
  <c r="AE440" i="9"/>
  <c r="AB440" i="9"/>
  <c r="AB276" i="9"/>
  <c r="AE276" i="9"/>
  <c r="AH393" i="9"/>
  <c r="AA393" i="9" s="1"/>
  <c r="AH425" i="9"/>
  <c r="AA425" i="9" s="1"/>
  <c r="AH152" i="9"/>
  <c r="AA152" i="9" s="1"/>
  <c r="AH415" i="9"/>
  <c r="AA415" i="9" s="1"/>
  <c r="AH55" i="9"/>
  <c r="AA55" i="9" s="1"/>
  <c r="AH453" i="9"/>
  <c r="AA453" i="9" s="1"/>
  <c r="AH159" i="9"/>
  <c r="AA159" i="9" s="1"/>
  <c r="AH206" i="9"/>
  <c r="AA206" i="9" s="1"/>
  <c r="AH321" i="9"/>
  <c r="AA321" i="9" s="1"/>
  <c r="AH460" i="9"/>
  <c r="AA460" i="9" s="1"/>
  <c r="AH439" i="9"/>
  <c r="AA439" i="9" s="1"/>
  <c r="AH514" i="9"/>
  <c r="AA514" i="9" s="1"/>
  <c r="AB465" i="9"/>
  <c r="AE465" i="9"/>
  <c r="AB494" i="9"/>
  <c r="AE494" i="9"/>
  <c r="AH128" i="9"/>
  <c r="AA128" i="9" s="1"/>
  <c r="AH442" i="9"/>
  <c r="AA442" i="9" s="1"/>
  <c r="AH229" i="9"/>
  <c r="AA229" i="9" s="1"/>
  <c r="AH26" i="9"/>
  <c r="AA26" i="9" s="1"/>
  <c r="AH387" i="9"/>
  <c r="AA387" i="9" s="1"/>
  <c r="AH421" i="9"/>
  <c r="AA421" i="9" s="1"/>
  <c r="AH496" i="9"/>
  <c r="AA496" i="9" s="1"/>
  <c r="AH177" i="9"/>
  <c r="AA177" i="9" s="1"/>
  <c r="AH378" i="9"/>
  <c r="AA378" i="9" s="1"/>
  <c r="AH403" i="9"/>
  <c r="AA403" i="9" s="1"/>
  <c r="AE455" i="9"/>
  <c r="AB455" i="9"/>
  <c r="AB367" i="9"/>
  <c r="AE367" i="9"/>
  <c r="AE434" i="9"/>
  <c r="AB434" i="9"/>
  <c r="AB23" i="9"/>
  <c r="AE23" i="9"/>
  <c r="AE493" i="9"/>
  <c r="AB493" i="9"/>
  <c r="AE281" i="9"/>
  <c r="AB281" i="9"/>
  <c r="AB140" i="9"/>
  <c r="AE140" i="9"/>
  <c r="AH257" i="9"/>
  <c r="AA257" i="9" s="1"/>
  <c r="AB308" i="9"/>
  <c r="AE308" i="9"/>
  <c r="AE169" i="9"/>
  <c r="AB169" i="9"/>
  <c r="AE462" i="9"/>
  <c r="AB462" i="9"/>
  <c r="AB158" i="9"/>
  <c r="AE158" i="9"/>
  <c r="AH324" i="9"/>
  <c r="AA324" i="9" s="1"/>
  <c r="AB379" i="9"/>
  <c r="AE379" i="9"/>
  <c r="AE231" i="9"/>
  <c r="AB231" i="9"/>
  <c r="AE429" i="9"/>
  <c r="AB429" i="9"/>
  <c r="AH433" i="9"/>
  <c r="AA433" i="9" s="1"/>
  <c r="AB261" i="9"/>
  <c r="AE261" i="9"/>
  <c r="AE350" i="9"/>
  <c r="AB350" i="9"/>
  <c r="AE446" i="9"/>
  <c r="AB446" i="9"/>
  <c r="AH517" i="9"/>
  <c r="AA517" i="9" s="1"/>
  <c r="AE517" i="9" s="1"/>
  <c r="AH503" i="9"/>
  <c r="AA503" i="9" s="1"/>
  <c r="AE503" i="9" s="1"/>
  <c r="AH504" i="9"/>
  <c r="AA504" i="9" s="1"/>
  <c r="AB504" i="9" s="1"/>
  <c r="AH500" i="9"/>
  <c r="AA500" i="9" s="1"/>
  <c r="AE274" i="9"/>
  <c r="AB274" i="9"/>
  <c r="AB467" i="9"/>
  <c r="AE467" i="9"/>
  <c r="AH22" i="9"/>
  <c r="AA22" i="9" s="1"/>
  <c r="AH44" i="9"/>
  <c r="AA44" i="9" s="1"/>
  <c r="AH197" i="9"/>
  <c r="AA197" i="9" s="1"/>
  <c r="AH51" i="9"/>
  <c r="AA51" i="9" s="1"/>
  <c r="AH399" i="9"/>
  <c r="AA399" i="9" s="1"/>
  <c r="AH351" i="9"/>
  <c r="AA351" i="9" s="1"/>
  <c r="AH241" i="9"/>
  <c r="AA241" i="9" s="1"/>
  <c r="AH418" i="9"/>
  <c r="AA418" i="9" s="1"/>
  <c r="AH447" i="9"/>
  <c r="AA447" i="9" s="1"/>
  <c r="AH151" i="9"/>
  <c r="AA151" i="9" s="1"/>
  <c r="AH254" i="9"/>
  <c r="AA254" i="9" s="1"/>
  <c r="AH391" i="9"/>
  <c r="AA391" i="9" s="1"/>
  <c r="AH155" i="9"/>
  <c r="AA155" i="9" s="1"/>
  <c r="AH374" i="9"/>
  <c r="AA374" i="9" s="1"/>
  <c r="AH499" i="9"/>
  <c r="AA499" i="9" s="1"/>
  <c r="AH515" i="9"/>
  <c r="AA515" i="9" s="1"/>
  <c r="AH506" i="9"/>
  <c r="AA506" i="9" s="1"/>
  <c r="AB511" i="9"/>
  <c r="AE511" i="9"/>
  <c r="AE519" i="9"/>
  <c r="AB514" i="9"/>
  <c r="AE514" i="9"/>
  <c r="AH501" i="9"/>
  <c r="AA501" i="9" s="1"/>
  <c r="AB505" i="9"/>
  <c r="AE505" i="9"/>
  <c r="AH507" i="9"/>
  <c r="AA507" i="9" s="1"/>
  <c r="AH495" i="9"/>
  <c r="AA495" i="9" s="1"/>
  <c r="AH508" i="9"/>
  <c r="AA508" i="9" s="1"/>
  <c r="AH518" i="9"/>
  <c r="AA518" i="9" s="1"/>
  <c r="AB517" i="9"/>
  <c r="AB503" i="9"/>
  <c r="AE504" i="9"/>
  <c r="AB500" i="9"/>
  <c r="AE500" i="9"/>
  <c r="AH510" i="9"/>
  <c r="AA510" i="9" s="1"/>
  <c r="AH516" i="9"/>
  <c r="AA516" i="9" s="1"/>
  <c r="AH512" i="9"/>
  <c r="AA512" i="9" s="1"/>
  <c r="AH509" i="9"/>
  <c r="AA509" i="9" s="1"/>
  <c r="AB506" i="8"/>
  <c r="AE506" i="8"/>
  <c r="AB323" i="8"/>
  <c r="AE323" i="8"/>
  <c r="AB526" i="8"/>
  <c r="AE526" i="8"/>
  <c r="AH34" i="8"/>
  <c r="AA34" i="8" s="1"/>
  <c r="AH473" i="8"/>
  <c r="AA473" i="8" s="1"/>
  <c r="AH275" i="8"/>
  <c r="AA275" i="8" s="1"/>
  <c r="AH461" i="8"/>
  <c r="AA461" i="8" s="1"/>
  <c r="AH476" i="8"/>
  <c r="AA476" i="8" s="1"/>
  <c r="AH470" i="8"/>
  <c r="AA470" i="8" s="1"/>
  <c r="AH346" i="8"/>
  <c r="AA346" i="8" s="1"/>
  <c r="AH92" i="8"/>
  <c r="AA92" i="8" s="1"/>
  <c r="AH448" i="8"/>
  <c r="AA448" i="8" s="1"/>
  <c r="AH288" i="8"/>
  <c r="AA288" i="8" s="1"/>
  <c r="AH482" i="8"/>
  <c r="AA482" i="8" s="1"/>
  <c r="AE340" i="8"/>
  <c r="AB340" i="8"/>
  <c r="AB474" i="8"/>
  <c r="AE474" i="8"/>
  <c r="AB280" i="8"/>
  <c r="AE280" i="8"/>
  <c r="AB453" i="8"/>
  <c r="AE453" i="8"/>
  <c r="AB148" i="8"/>
  <c r="AE148" i="8"/>
  <c r="AB477" i="8"/>
  <c r="AE477" i="8"/>
  <c r="AB321" i="8"/>
  <c r="AE321" i="8"/>
  <c r="AE164" i="8"/>
  <c r="AB164" i="8"/>
  <c r="AE490" i="8"/>
  <c r="AB490" i="8"/>
  <c r="AE32" i="8"/>
  <c r="AB32" i="8"/>
  <c r="AH444" i="8"/>
  <c r="AA444" i="8" s="1"/>
  <c r="AB500" i="8"/>
  <c r="AE500" i="8"/>
  <c r="AH509" i="8"/>
  <c r="AA509" i="8" s="1"/>
  <c r="AH415" i="8"/>
  <c r="AA415" i="8" s="1"/>
  <c r="AH505" i="8"/>
  <c r="AA505" i="8" s="1"/>
  <c r="AB494" i="8"/>
  <c r="AE494" i="8"/>
  <c r="AH525" i="8"/>
  <c r="AA525" i="8" s="1"/>
  <c r="AB525" i="8" s="1"/>
  <c r="AB450" i="8"/>
  <c r="AE450" i="8"/>
  <c r="AH502" i="8"/>
  <c r="AA502" i="8" s="1"/>
  <c r="AH446" i="8"/>
  <c r="AA446" i="8" s="1"/>
  <c r="AB497" i="8"/>
  <c r="AE497" i="8"/>
  <c r="AB301" i="8"/>
  <c r="AE301" i="8"/>
  <c r="AE243" i="8"/>
  <c r="AB243" i="8"/>
  <c r="AH43" i="8"/>
  <c r="AA43" i="8" s="1"/>
  <c r="AB441" i="8"/>
  <c r="AE441" i="8"/>
  <c r="AE271" i="8"/>
  <c r="AB271" i="8"/>
  <c r="AH290" i="8"/>
  <c r="AA290" i="8" s="1"/>
  <c r="AB485" i="8"/>
  <c r="AE485" i="8"/>
  <c r="AE498" i="8"/>
  <c r="AB498" i="8"/>
  <c r="AH457" i="8"/>
  <c r="AA457" i="8" s="1"/>
  <c r="AH344" i="8"/>
  <c r="AA344" i="8" s="1"/>
  <c r="AH238" i="8"/>
  <c r="AA238" i="8" s="1"/>
  <c r="AH480" i="8"/>
  <c r="AA480" i="8" s="1"/>
  <c r="AH402" i="8"/>
  <c r="AA402" i="8" s="1"/>
  <c r="AH99" i="8"/>
  <c r="AA99" i="8" s="1"/>
  <c r="AH481" i="8"/>
  <c r="AA481" i="8" s="1"/>
  <c r="AH127" i="8"/>
  <c r="AA127" i="8" s="1"/>
  <c r="AH282" i="8"/>
  <c r="AA282" i="8" s="1"/>
  <c r="AH30" i="8"/>
  <c r="AA30" i="8" s="1"/>
  <c r="AH297" i="8"/>
  <c r="AA297" i="8" s="1"/>
  <c r="AB136" i="8"/>
  <c r="AE136" i="8"/>
  <c r="AB234" i="8"/>
  <c r="AE234" i="8"/>
  <c r="AB206" i="8"/>
  <c r="AE206" i="8"/>
  <c r="AE336" i="8"/>
  <c r="AB336" i="8"/>
  <c r="AB304" i="8"/>
  <c r="AE304" i="8"/>
  <c r="AB111" i="8"/>
  <c r="AE111" i="8"/>
  <c r="AE286" i="8"/>
  <c r="AB286" i="8"/>
  <c r="AE307" i="8"/>
  <c r="AB307" i="8"/>
  <c r="AE419" i="8"/>
  <c r="AB419" i="8"/>
  <c r="AE28" i="8"/>
  <c r="AB28" i="8"/>
  <c r="AH236" i="8"/>
  <c r="AA236" i="8" s="1"/>
  <c r="AB416" i="8"/>
  <c r="AE416" i="8"/>
  <c r="AE216" i="8"/>
  <c r="AB216" i="8"/>
  <c r="AH492" i="8"/>
  <c r="AA492" i="8" s="1"/>
  <c r="AB119" i="8"/>
  <c r="AE119" i="8"/>
  <c r="AH529" i="8"/>
  <c r="AA529" i="8" s="1"/>
  <c r="AB529" i="8" s="1"/>
  <c r="AH517" i="8"/>
  <c r="AA517" i="8" s="1"/>
  <c r="AB455" i="8"/>
  <c r="AE455" i="8"/>
  <c r="AB511" i="8"/>
  <c r="AE511" i="8"/>
  <c r="AB454" i="8"/>
  <c r="AE454" i="8"/>
  <c r="AH26" i="8"/>
  <c r="AA26" i="8" s="1"/>
  <c r="AB483" i="8"/>
  <c r="AE483" i="8"/>
  <c r="AB330" i="8"/>
  <c r="AE330" i="8"/>
  <c r="AE458" i="8"/>
  <c r="AB458" i="8"/>
  <c r="AB510" i="8"/>
  <c r="AE510" i="8"/>
  <c r="AB462" i="8"/>
  <c r="AE462" i="8"/>
  <c r="AH268" i="8"/>
  <c r="AA268" i="8" s="1"/>
  <c r="AH456" i="8"/>
  <c r="AA456" i="8" s="1"/>
  <c r="AH432" i="8"/>
  <c r="AA432" i="8" s="1"/>
  <c r="AH52" i="8"/>
  <c r="AA52" i="8" s="1"/>
  <c r="AH514" i="8"/>
  <c r="AA514" i="8" s="1"/>
  <c r="AE523" i="8"/>
  <c r="AB523" i="8"/>
  <c r="AE524" i="8"/>
  <c r="AB524" i="8"/>
  <c r="AB513" i="8"/>
  <c r="AE513" i="8"/>
  <c r="AH532" i="8"/>
  <c r="AA532" i="8" s="1"/>
  <c r="AE522" i="8"/>
  <c r="AB522" i="8"/>
  <c r="AH512" i="8"/>
  <c r="AA512" i="8" s="1"/>
  <c r="AH531" i="8"/>
  <c r="AA531" i="8" s="1"/>
  <c r="AB521" i="8"/>
  <c r="AE521" i="8"/>
  <c r="AE518" i="8"/>
  <c r="AB518" i="8"/>
  <c r="AH516" i="8"/>
  <c r="AA516" i="8" s="1"/>
  <c r="AB517" i="8"/>
  <c r="AE517" i="8"/>
  <c r="AH520" i="8"/>
  <c r="AA520" i="8" s="1"/>
  <c r="AH508" i="8"/>
  <c r="AA508" i="8" s="1"/>
  <c r="AB528" i="8"/>
  <c r="AE528" i="8"/>
  <c r="AB527" i="8"/>
  <c r="AE527" i="8"/>
  <c r="AB519" i="8"/>
  <c r="AE519" i="8"/>
  <c r="AH530" i="8"/>
  <c r="AA530" i="8" s="1"/>
  <c r="E4" i="3"/>
  <c r="F18" i="1"/>
  <c r="F19" i="1" s="1"/>
  <c r="E5" i="3"/>
  <c r="E14" i="11"/>
  <c r="E14" i="9"/>
  <c r="AB534" i="8" l="1"/>
  <c r="AE534" i="8"/>
  <c r="AB521" i="9"/>
  <c r="AE521" i="9"/>
  <c r="AA525" i="11"/>
  <c r="AB525" i="11"/>
  <c r="AE51" i="11"/>
  <c r="AD51" i="11"/>
  <c r="AD45" i="11"/>
  <c r="AE45" i="11"/>
  <c r="AE47" i="11"/>
  <c r="AD47" i="11"/>
  <c r="AA31" i="11"/>
  <c r="AB31" i="11"/>
  <c r="AA44" i="11"/>
  <c r="AB44" i="11"/>
  <c r="AA257" i="11"/>
  <c r="AB257" i="11"/>
  <c r="AB508" i="11"/>
  <c r="AE41" i="11"/>
  <c r="AD41" i="11"/>
  <c r="AA516" i="11"/>
  <c r="AB516" i="11"/>
  <c r="AE508" i="11"/>
  <c r="AD508" i="11"/>
  <c r="AE518" i="11"/>
  <c r="AD518" i="11"/>
  <c r="AB521" i="11"/>
  <c r="AA521" i="11"/>
  <c r="AE520" i="11"/>
  <c r="AD520" i="11"/>
  <c r="AA499" i="11"/>
  <c r="AB499" i="11"/>
  <c r="AA514" i="11"/>
  <c r="AB514" i="11"/>
  <c r="AA523" i="11"/>
  <c r="AB523" i="11"/>
  <c r="AB510" i="11"/>
  <c r="AA510" i="11"/>
  <c r="AB522" i="11"/>
  <c r="AA522" i="11"/>
  <c r="AD515" i="11"/>
  <c r="AE515" i="11"/>
  <c r="AB519" i="11"/>
  <c r="AA519" i="11"/>
  <c r="AE505" i="11"/>
  <c r="AD505" i="11"/>
  <c r="AE513" i="11"/>
  <c r="AD513" i="11"/>
  <c r="AA504" i="11"/>
  <c r="AB504" i="11"/>
  <c r="AA503" i="11"/>
  <c r="AB503" i="11"/>
  <c r="AA512" i="11"/>
  <c r="AB512" i="11"/>
  <c r="AA507" i="11"/>
  <c r="AB507" i="11"/>
  <c r="AB418" i="9"/>
  <c r="AE418" i="9"/>
  <c r="AB496" i="9"/>
  <c r="AE496" i="9"/>
  <c r="AB159" i="9"/>
  <c r="AE159" i="9"/>
  <c r="AB150" i="9"/>
  <c r="AE150" i="9"/>
  <c r="AB241" i="9"/>
  <c r="AE241" i="9"/>
  <c r="AB421" i="9"/>
  <c r="AE421" i="9"/>
  <c r="AE453" i="9"/>
  <c r="AB453" i="9"/>
  <c r="AE374" i="9"/>
  <c r="AB374" i="9"/>
  <c r="AB351" i="9"/>
  <c r="AE351" i="9"/>
  <c r="AB387" i="9"/>
  <c r="AE387" i="9"/>
  <c r="AE55" i="9"/>
  <c r="AB55" i="9"/>
  <c r="AE155" i="9"/>
  <c r="AB155" i="9"/>
  <c r="AB399" i="9"/>
  <c r="AE399" i="9"/>
  <c r="AE26" i="9"/>
  <c r="AB26" i="9"/>
  <c r="AE415" i="9"/>
  <c r="AB415" i="9"/>
  <c r="AB71" i="9"/>
  <c r="AE71" i="9"/>
  <c r="AB391" i="9"/>
  <c r="AE391" i="9"/>
  <c r="AB51" i="9"/>
  <c r="AE51" i="9"/>
  <c r="AE229" i="9"/>
  <c r="AB229" i="9"/>
  <c r="AB439" i="9"/>
  <c r="AE439" i="9"/>
  <c r="AB152" i="9"/>
  <c r="AE152" i="9"/>
  <c r="AE384" i="9"/>
  <c r="AB384" i="9"/>
  <c r="AB254" i="9"/>
  <c r="AE254" i="9"/>
  <c r="AB197" i="9"/>
  <c r="AE197" i="9"/>
  <c r="AE324" i="9"/>
  <c r="AB324" i="9"/>
  <c r="AE403" i="9"/>
  <c r="AB403" i="9"/>
  <c r="AE442" i="9"/>
  <c r="AB442" i="9"/>
  <c r="AB460" i="9"/>
  <c r="AE460" i="9"/>
  <c r="AE425" i="9"/>
  <c r="AB425" i="9"/>
  <c r="AE312" i="9"/>
  <c r="AB312" i="9"/>
  <c r="AB383" i="9"/>
  <c r="AE383" i="9"/>
  <c r="AE151" i="9"/>
  <c r="AB151" i="9"/>
  <c r="AB44" i="9"/>
  <c r="AE44" i="9"/>
  <c r="AB433" i="9"/>
  <c r="AE433" i="9"/>
  <c r="AB257" i="9"/>
  <c r="AE257" i="9"/>
  <c r="AB378" i="9"/>
  <c r="AE378" i="9"/>
  <c r="AB128" i="9"/>
  <c r="AE128" i="9"/>
  <c r="AB321" i="9"/>
  <c r="AE321" i="9"/>
  <c r="AB393" i="9"/>
  <c r="AE393" i="9"/>
  <c r="AE319" i="9"/>
  <c r="AB319" i="9"/>
  <c r="AE447" i="9"/>
  <c r="AB447" i="9"/>
  <c r="AB22" i="9"/>
  <c r="AE22" i="9"/>
  <c r="AE177" i="9"/>
  <c r="AB177" i="9"/>
  <c r="AB206" i="9"/>
  <c r="AE206" i="9"/>
  <c r="AE142" i="9"/>
  <c r="AB142" i="9"/>
  <c r="AE510" i="9"/>
  <c r="AB510" i="9"/>
  <c r="AB518" i="9"/>
  <c r="AE518" i="9"/>
  <c r="AB515" i="9"/>
  <c r="AE515" i="9"/>
  <c r="AB508" i="9"/>
  <c r="AE508" i="9"/>
  <c r="AB495" i="9"/>
  <c r="AE495" i="9"/>
  <c r="AC11" i="9" s="1"/>
  <c r="AB507" i="9"/>
  <c r="AE507" i="9"/>
  <c r="AB509" i="9"/>
  <c r="AE509" i="9"/>
  <c r="AB512" i="9"/>
  <c r="AE512" i="9"/>
  <c r="AE506" i="9"/>
  <c r="AB506" i="9"/>
  <c r="AB516" i="9"/>
  <c r="AE516" i="9"/>
  <c r="AB501" i="9"/>
  <c r="AE501" i="9"/>
  <c r="AB499" i="9"/>
  <c r="AE499" i="9"/>
  <c r="AE52" i="8"/>
  <c r="AB52" i="8"/>
  <c r="AE99" i="8"/>
  <c r="AB99" i="8"/>
  <c r="AB288" i="8"/>
  <c r="AE288" i="8"/>
  <c r="AB473" i="8"/>
  <c r="AE473" i="8"/>
  <c r="AE432" i="8"/>
  <c r="AB432" i="8"/>
  <c r="AB492" i="8"/>
  <c r="AE492" i="8"/>
  <c r="AE402" i="8"/>
  <c r="AB402" i="8"/>
  <c r="AB448" i="8"/>
  <c r="AE448" i="8"/>
  <c r="AB34" i="8"/>
  <c r="AE34" i="8"/>
  <c r="AB456" i="8"/>
  <c r="AE456" i="8"/>
  <c r="AE480" i="8"/>
  <c r="AB480" i="8"/>
  <c r="AE290" i="8"/>
  <c r="AB290" i="8"/>
  <c r="AB444" i="8"/>
  <c r="AE444" i="8"/>
  <c r="AB92" i="8"/>
  <c r="AE92" i="8"/>
  <c r="AE529" i="8"/>
  <c r="AE525" i="8"/>
  <c r="AB297" i="8"/>
  <c r="AE297" i="8"/>
  <c r="AE238" i="8"/>
  <c r="AB238" i="8"/>
  <c r="AE346" i="8"/>
  <c r="AB346" i="8"/>
  <c r="AE268" i="8"/>
  <c r="AB268" i="8"/>
  <c r="AE30" i="8"/>
  <c r="AB30" i="8"/>
  <c r="AE344" i="8"/>
  <c r="AB344" i="8"/>
  <c r="AB470" i="8"/>
  <c r="AE470" i="8"/>
  <c r="AE282" i="8"/>
  <c r="AB282" i="8"/>
  <c r="AB457" i="8"/>
  <c r="AE457" i="8"/>
  <c r="AB505" i="8"/>
  <c r="AE505" i="8"/>
  <c r="AB476" i="8"/>
  <c r="AE476" i="8"/>
  <c r="AB26" i="8"/>
  <c r="AE26" i="8"/>
  <c r="AB236" i="8"/>
  <c r="AE236" i="8"/>
  <c r="AE127" i="8"/>
  <c r="AB127" i="8"/>
  <c r="AB446" i="8"/>
  <c r="AE446" i="8"/>
  <c r="AB415" i="8"/>
  <c r="AE415" i="8"/>
  <c r="AB461" i="8"/>
  <c r="AE461" i="8"/>
  <c r="K283" i="3"/>
  <c r="P283" i="3" s="1"/>
  <c r="AB481" i="8"/>
  <c r="AE481" i="8"/>
  <c r="AB43" i="8"/>
  <c r="AE43" i="8"/>
  <c r="AB502" i="8"/>
  <c r="AE502" i="8"/>
  <c r="AE509" i="8"/>
  <c r="AB509" i="8"/>
  <c r="AB482" i="8"/>
  <c r="AE482" i="8"/>
  <c r="AE275" i="8"/>
  <c r="AB275" i="8"/>
  <c r="AE530" i="8"/>
  <c r="AB530" i="8"/>
  <c r="AE520" i="8"/>
  <c r="AB520" i="8"/>
  <c r="AE531" i="8"/>
  <c r="AB531" i="8"/>
  <c r="AB512" i="8"/>
  <c r="AE512" i="8"/>
  <c r="AE516" i="8"/>
  <c r="AB516" i="8"/>
  <c r="AB532" i="8"/>
  <c r="AE532" i="8"/>
  <c r="AB508" i="8"/>
  <c r="AE508" i="8"/>
  <c r="AE514" i="8"/>
  <c r="AB514" i="8"/>
  <c r="K86" i="3"/>
  <c r="P86" i="3" s="1"/>
  <c r="K259" i="3"/>
  <c r="P259" i="3" s="1"/>
  <c r="K164" i="3"/>
  <c r="P164" i="3" s="1"/>
  <c r="K101" i="3"/>
  <c r="P101" i="3" s="1"/>
  <c r="K114" i="3"/>
  <c r="P114" i="3" s="1"/>
  <c r="K273" i="3"/>
  <c r="P273" i="3" s="1"/>
  <c r="K145" i="3"/>
  <c r="P145" i="3" s="1"/>
  <c r="K316" i="3"/>
  <c r="P316" i="3" s="1"/>
  <c r="K105" i="3"/>
  <c r="P105" i="3" s="1"/>
  <c r="K202" i="3"/>
  <c r="P202" i="3" s="1"/>
  <c r="K243" i="3"/>
  <c r="P243" i="3" s="1"/>
  <c r="K263" i="3"/>
  <c r="P263" i="3" s="1"/>
  <c r="K209" i="3"/>
  <c r="P209" i="3" s="1"/>
  <c r="K279" i="3"/>
  <c r="P279" i="3" s="1"/>
  <c r="K168" i="3"/>
  <c r="L168" i="3" s="1"/>
  <c r="K112" i="3"/>
  <c r="L112" i="3" s="1"/>
  <c r="K34" i="3"/>
  <c r="P34" i="3" s="1"/>
  <c r="K267" i="3"/>
  <c r="P267" i="3" s="1"/>
  <c r="K194" i="3"/>
  <c r="L194" i="3" s="1"/>
  <c r="K271" i="3"/>
  <c r="L271" i="3" s="1"/>
  <c r="K36" i="3"/>
  <c r="P36" i="3" s="1"/>
  <c r="K130" i="3"/>
  <c r="P130" i="3" s="1"/>
  <c r="K255" i="3"/>
  <c r="L255" i="3" s="1"/>
  <c r="K326" i="3"/>
  <c r="P326" i="3" s="1"/>
  <c r="K37" i="3"/>
  <c r="P37" i="3" s="1"/>
  <c r="K170" i="3"/>
  <c r="L170" i="3" s="1"/>
  <c r="K90" i="3"/>
  <c r="L90" i="3" s="1"/>
  <c r="K129" i="3"/>
  <c r="L129" i="3" s="1"/>
  <c r="K256" i="3"/>
  <c r="L256" i="3" s="1"/>
  <c r="K123" i="3"/>
  <c r="L123" i="3" s="1"/>
  <c r="K272" i="3"/>
  <c r="P272" i="3" s="1"/>
  <c r="K266" i="3"/>
  <c r="P266" i="3" s="1"/>
  <c r="K32" i="3"/>
  <c r="P32" i="3" s="1"/>
  <c r="K59" i="3"/>
  <c r="L59" i="3" s="1"/>
  <c r="K141" i="3"/>
  <c r="L141" i="3" s="1"/>
  <c r="K137" i="3"/>
  <c r="L137" i="3" s="1"/>
  <c r="K238" i="3"/>
  <c r="P238" i="3" s="1"/>
  <c r="K162" i="3"/>
  <c r="L162" i="3" s="1"/>
  <c r="K249" i="3"/>
  <c r="L249" i="3" s="1"/>
  <c r="K201" i="3"/>
  <c r="P201" i="3" s="1"/>
  <c r="K193" i="3"/>
  <c r="P193" i="3" s="1"/>
  <c r="K24" i="3"/>
  <c r="P24" i="3" s="1"/>
  <c r="K211" i="3"/>
  <c r="L211" i="3" s="1"/>
  <c r="K246" i="3"/>
  <c r="L246" i="3" s="1"/>
  <c r="K79" i="3"/>
  <c r="P79" i="3" s="1"/>
  <c r="K94" i="3"/>
  <c r="P94" i="3" s="1"/>
  <c r="K192" i="3"/>
  <c r="P192" i="3" s="1"/>
  <c r="K240" i="3"/>
  <c r="L240" i="3" s="1"/>
  <c r="K242" i="3"/>
  <c r="P242" i="3" s="1"/>
  <c r="K64" i="3"/>
  <c r="L64" i="3" s="1"/>
  <c r="K75" i="3"/>
  <c r="P75" i="3" s="1"/>
  <c r="K81" i="3"/>
  <c r="P81" i="3" s="1"/>
  <c r="K166" i="3"/>
  <c r="L166" i="3" s="1"/>
  <c r="K140" i="3"/>
  <c r="L140" i="3" s="1"/>
  <c r="K293" i="3"/>
  <c r="P293" i="3" s="1"/>
  <c r="K224" i="3"/>
  <c r="P224" i="3" s="1"/>
  <c r="K181" i="3"/>
  <c r="P181" i="3" s="1"/>
  <c r="K144" i="3"/>
  <c r="L144" i="3" s="1"/>
  <c r="K109" i="3"/>
  <c r="P109" i="3" s="1"/>
  <c r="K300" i="3"/>
  <c r="L300" i="3" s="1"/>
  <c r="K77" i="3"/>
  <c r="L77" i="3" s="1"/>
  <c r="K153" i="3"/>
  <c r="P153" i="3" s="1"/>
  <c r="K275" i="3"/>
  <c r="L275" i="3" s="1"/>
  <c r="K61" i="3"/>
  <c r="P61" i="3" s="1"/>
  <c r="K78" i="3"/>
  <c r="L78" i="3" s="1"/>
  <c r="K216" i="3"/>
  <c r="L216" i="3" s="1"/>
  <c r="K62" i="3"/>
  <c r="L62" i="3" s="1"/>
  <c r="K253" i="3"/>
  <c r="P253" i="3" s="1"/>
  <c r="K102" i="3"/>
  <c r="L102" i="3" s="1"/>
  <c r="K268" i="3"/>
  <c r="L268" i="3" s="1"/>
  <c r="K299" i="3"/>
  <c r="P299" i="3" s="1"/>
  <c r="K229" i="3"/>
  <c r="L229" i="3" s="1"/>
  <c r="K48" i="3"/>
  <c r="L48" i="3" s="1"/>
  <c r="K286" i="3"/>
  <c r="P286" i="3" s="1"/>
  <c r="K159" i="3"/>
  <c r="L159" i="3" s="1"/>
  <c r="K76" i="3"/>
  <c r="L76" i="3" s="1"/>
  <c r="K248" i="3"/>
  <c r="P248" i="3" s="1"/>
  <c r="K118" i="3"/>
  <c r="P118" i="3" s="1"/>
  <c r="K274" i="3"/>
  <c r="L274" i="3" s="1"/>
  <c r="K165" i="3"/>
  <c r="P165" i="3" s="1"/>
  <c r="K87" i="3"/>
  <c r="L87" i="3" s="1"/>
  <c r="K104" i="3"/>
  <c r="L104" i="3" s="1"/>
  <c r="K245" i="3"/>
  <c r="P245" i="3" s="1"/>
  <c r="K234" i="3"/>
  <c r="L234" i="3" s="1"/>
  <c r="K236" i="3"/>
  <c r="L236" i="3" s="1"/>
  <c r="K219" i="3"/>
  <c r="P219" i="3" s="1"/>
  <c r="K116" i="3"/>
  <c r="P116" i="3" s="1"/>
  <c r="K190" i="3"/>
  <c r="L190" i="3" s="1"/>
  <c r="K97" i="3"/>
  <c r="L97" i="3" s="1"/>
  <c r="K212" i="3"/>
  <c r="L212" i="3" s="1"/>
  <c r="K132" i="3"/>
  <c r="L132" i="3" s="1"/>
  <c r="K315" i="3"/>
  <c r="P315" i="3" s="1"/>
  <c r="K205" i="3"/>
  <c r="P205" i="3" s="1"/>
  <c r="K35" i="3"/>
  <c r="P35" i="3" s="1"/>
  <c r="K83" i="3"/>
  <c r="L83" i="3" s="1"/>
  <c r="K60" i="3"/>
  <c r="L60" i="3" s="1"/>
  <c r="K288" i="3"/>
  <c r="L288" i="3" s="1"/>
  <c r="K100" i="3"/>
  <c r="L100" i="3" s="1"/>
  <c r="K313" i="3"/>
  <c r="L313" i="3" s="1"/>
  <c r="K312" i="3"/>
  <c r="L312" i="3" s="1"/>
  <c r="K247" i="3"/>
  <c r="L247" i="3" s="1"/>
  <c r="K156" i="3"/>
  <c r="P156" i="3" s="1"/>
  <c r="K65" i="3"/>
  <c r="P65" i="3" s="1"/>
  <c r="K187" i="3"/>
  <c r="P187" i="3" s="1"/>
  <c r="K226" i="3"/>
  <c r="P226" i="3" s="1"/>
  <c r="K207" i="3"/>
  <c r="P207" i="3" s="1"/>
  <c r="K45" i="3"/>
  <c r="P45" i="3" s="1"/>
  <c r="K51" i="3"/>
  <c r="P51" i="3" s="1"/>
  <c r="K88" i="3"/>
  <c r="P88" i="3" s="1"/>
  <c r="K177" i="3"/>
  <c r="P177" i="3" s="1"/>
  <c r="K237" i="3"/>
  <c r="P237" i="3" s="1"/>
  <c r="K72" i="3"/>
  <c r="L72" i="3" s="1"/>
  <c r="K328" i="3"/>
  <c r="L328" i="3" s="1"/>
  <c r="K149" i="3"/>
  <c r="P149" i="3" s="1"/>
  <c r="K157" i="3"/>
  <c r="P157" i="3" s="1"/>
  <c r="K33" i="3"/>
  <c r="P33" i="3" s="1"/>
  <c r="K183" i="3"/>
  <c r="L183" i="3" s="1"/>
  <c r="K208" i="3"/>
  <c r="P208" i="3" s="1"/>
  <c r="K41" i="3"/>
  <c r="P41" i="3" s="1"/>
  <c r="K115" i="3"/>
  <c r="P115" i="3" s="1"/>
  <c r="K30" i="3"/>
  <c r="P30" i="3" s="1"/>
  <c r="K318" i="3"/>
  <c r="L318" i="3" s="1"/>
  <c r="K276" i="3"/>
  <c r="L276" i="3" s="1"/>
  <c r="K167" i="3"/>
  <c r="L167" i="3" s="1"/>
  <c r="K287" i="3"/>
  <c r="P287" i="3" s="1"/>
  <c r="K320" i="3"/>
  <c r="L320" i="3" s="1"/>
  <c r="K295" i="3"/>
  <c r="P295" i="3" s="1"/>
  <c r="K25" i="3"/>
  <c r="L25" i="3" s="1"/>
  <c r="K189" i="3"/>
  <c r="L189" i="3" s="1"/>
  <c r="K151" i="3"/>
  <c r="P151" i="3" s="1"/>
  <c r="K106" i="3"/>
  <c r="L106" i="3" s="1"/>
  <c r="K303" i="3"/>
  <c r="P303" i="3" s="1"/>
  <c r="K298" i="3"/>
  <c r="P298" i="3" s="1"/>
  <c r="K107" i="3"/>
  <c r="L107" i="3" s="1"/>
  <c r="K206" i="3"/>
  <c r="L206" i="3" s="1"/>
  <c r="K217" i="3"/>
  <c r="P217" i="3" s="1"/>
  <c r="K314" i="3"/>
  <c r="L314" i="3" s="1"/>
  <c r="K57" i="3"/>
  <c r="L57" i="3" s="1"/>
  <c r="K327" i="3"/>
  <c r="L327" i="3" s="1"/>
  <c r="K200" i="3"/>
  <c r="L200" i="3" s="1"/>
  <c r="K31" i="3"/>
  <c r="P31" i="3" s="1"/>
  <c r="K289" i="3"/>
  <c r="L289" i="3" s="1"/>
  <c r="K176" i="3"/>
  <c r="P176" i="3" s="1"/>
  <c r="K222" i="3"/>
  <c r="P222" i="3" s="1"/>
  <c r="K121" i="3"/>
  <c r="L121" i="3" s="1"/>
  <c r="K28" i="3"/>
  <c r="L28" i="3" s="1"/>
  <c r="K155" i="3"/>
  <c r="P155" i="3" s="1"/>
  <c r="K152" i="3"/>
  <c r="P152" i="3" s="1"/>
  <c r="K160" i="3"/>
  <c r="P160" i="3" s="1"/>
  <c r="K136" i="3"/>
  <c r="P136" i="3" s="1"/>
  <c r="K92" i="3"/>
  <c r="L92" i="3" s="1"/>
  <c r="K82" i="3"/>
  <c r="L82" i="3" s="1"/>
  <c r="K58" i="3"/>
  <c r="L58" i="3" s="1"/>
  <c r="K134" i="3"/>
  <c r="L134" i="3" s="1"/>
  <c r="K338" i="3"/>
  <c r="P338" i="3" s="1"/>
  <c r="K244" i="3"/>
  <c r="L244" i="3" s="1"/>
  <c r="K199" i="3"/>
  <c r="L199" i="3" s="1"/>
  <c r="K306" i="3"/>
  <c r="L306" i="3" s="1"/>
  <c r="K26" i="3"/>
  <c r="L26" i="3" s="1"/>
  <c r="K56" i="3"/>
  <c r="L56" i="3" s="1"/>
  <c r="K308" i="3"/>
  <c r="P308" i="3" s="1"/>
  <c r="K304" i="3"/>
  <c r="P304" i="3" s="1"/>
  <c r="K143" i="3"/>
  <c r="L143" i="3" s="1"/>
  <c r="K117" i="3"/>
  <c r="L117" i="3" s="1"/>
  <c r="K80" i="3"/>
  <c r="P80" i="3" s="1"/>
  <c r="K66" i="3"/>
  <c r="L66" i="3" s="1"/>
  <c r="K284" i="3"/>
  <c r="L284" i="3" s="1"/>
  <c r="K50" i="3"/>
  <c r="L50" i="3" s="1"/>
  <c r="K74" i="3"/>
  <c r="P74" i="3" s="1"/>
  <c r="K233" i="3"/>
  <c r="L233" i="3" s="1"/>
  <c r="K154" i="3"/>
  <c r="L154" i="3" s="1"/>
  <c r="K113" i="3"/>
  <c r="P113" i="3" s="1"/>
  <c r="K252" i="3"/>
  <c r="L252" i="3" s="1"/>
  <c r="K334" i="3"/>
  <c r="L334" i="3" s="1"/>
  <c r="K47" i="3"/>
  <c r="L47" i="3" s="1"/>
  <c r="K139" i="3"/>
  <c r="L139" i="3" s="1"/>
  <c r="K215" i="3"/>
  <c r="P215" i="3" s="1"/>
  <c r="K325" i="3"/>
  <c r="L325" i="3" s="1"/>
  <c r="K204" i="3"/>
  <c r="L204" i="3" s="1"/>
  <c r="K322" i="3"/>
  <c r="P322" i="3" s="1"/>
  <c r="K150" i="3"/>
  <c r="L150" i="3" s="1"/>
  <c r="K103" i="3"/>
  <c r="P103" i="3" s="1"/>
  <c r="K197" i="3"/>
  <c r="L197" i="3" s="1"/>
  <c r="K52" i="3"/>
  <c r="L52" i="3" s="1"/>
  <c r="K277" i="3"/>
  <c r="P277" i="3" s="1"/>
  <c r="K84" i="3"/>
  <c r="L84" i="3" s="1"/>
  <c r="K182" i="3"/>
  <c r="L182" i="3" s="1"/>
  <c r="K93" i="3"/>
  <c r="P93" i="3" s="1"/>
  <c r="K67" i="3"/>
  <c r="L67" i="3" s="1"/>
  <c r="K135" i="3"/>
  <c r="L135" i="3" s="1"/>
  <c r="K119" i="3"/>
  <c r="P119" i="3" s="1"/>
  <c r="K42" i="3"/>
  <c r="P42" i="3" s="1"/>
  <c r="K161" i="3"/>
  <c r="P161" i="3" s="1"/>
  <c r="K305" i="3"/>
  <c r="L305" i="3" s="1"/>
  <c r="K185" i="3"/>
  <c r="L185" i="3" s="1"/>
  <c r="K301" i="3"/>
  <c r="L301" i="3" s="1"/>
  <c r="K261" i="3"/>
  <c r="L261" i="3" s="1"/>
  <c r="K254" i="3"/>
  <c r="P254" i="3" s="1"/>
  <c r="K71" i="3"/>
  <c r="L71" i="3" s="1"/>
  <c r="K163" i="3"/>
  <c r="P163" i="3" s="1"/>
  <c r="K309" i="3"/>
  <c r="L309" i="3" s="1"/>
  <c r="K221" i="3"/>
  <c r="L221" i="3" s="1"/>
  <c r="K292" i="3"/>
  <c r="L292" i="3" s="1"/>
  <c r="K241" i="3"/>
  <c r="L241" i="3" s="1"/>
  <c r="K195" i="3"/>
  <c r="P195" i="3" s="1"/>
  <c r="K225" i="3"/>
  <c r="L225" i="3" s="1"/>
  <c r="K138" i="3"/>
  <c r="L138" i="3" s="1"/>
  <c r="K111" i="3"/>
  <c r="L111" i="3" s="1"/>
  <c r="K53" i="3"/>
  <c r="L53" i="3" s="1"/>
  <c r="K184" i="3"/>
  <c r="P184" i="3" s="1"/>
  <c r="K174" i="3"/>
  <c r="P174" i="3" s="1"/>
  <c r="K214" i="3"/>
  <c r="P214" i="3" s="1"/>
  <c r="K175" i="3"/>
  <c r="P175" i="3" s="1"/>
  <c r="K297" i="3"/>
  <c r="L297" i="3" s="1"/>
  <c r="K124" i="3"/>
  <c r="P124" i="3" s="1"/>
  <c r="K120" i="3"/>
  <c r="P120" i="3" s="1"/>
  <c r="K96" i="3"/>
  <c r="L96" i="3" s="1"/>
  <c r="K319" i="3"/>
  <c r="P319" i="3" s="1"/>
  <c r="K296" i="3"/>
  <c r="L296" i="3" s="1"/>
  <c r="K230" i="3"/>
  <c r="P230" i="3" s="1"/>
  <c r="K188" i="3"/>
  <c r="P188" i="3" s="1"/>
  <c r="K91" i="3"/>
  <c r="L91" i="3" s="1"/>
  <c r="K269" i="3"/>
  <c r="L269" i="3" s="1"/>
  <c r="K169" i="3"/>
  <c r="L169" i="3" s="1"/>
  <c r="K290" i="3"/>
  <c r="P290" i="3" s="1"/>
  <c r="K179" i="3"/>
  <c r="L179" i="3" s="1"/>
  <c r="K307" i="3"/>
  <c r="P307" i="3" s="1"/>
  <c r="K336" i="3"/>
  <c r="L336" i="3" s="1"/>
  <c r="K54" i="3"/>
  <c r="L54" i="3" s="1"/>
  <c r="K262" i="3"/>
  <c r="P262" i="3" s="1"/>
  <c r="K203" i="3"/>
  <c r="P203" i="3" s="1"/>
  <c r="K317" i="3"/>
  <c r="L317" i="3" s="1"/>
  <c r="K250" i="3"/>
  <c r="P250" i="3" s="1"/>
  <c r="K333" i="3"/>
  <c r="L333" i="3" s="1"/>
  <c r="K330" i="3"/>
  <c r="P330" i="3" s="1"/>
  <c r="K311" i="3"/>
  <c r="L311" i="3" s="1"/>
  <c r="K260" i="3"/>
  <c r="P260" i="3" s="1"/>
  <c r="K23" i="3"/>
  <c r="L23" i="3" s="1"/>
  <c r="K280" i="3"/>
  <c r="L280" i="3" s="1"/>
  <c r="K85" i="3"/>
  <c r="P85" i="3" s="1"/>
  <c r="K329" i="3"/>
  <c r="P329" i="3" s="1"/>
  <c r="K171" i="3"/>
  <c r="L171" i="3" s="1"/>
  <c r="K147" i="3"/>
  <c r="L147" i="3" s="1"/>
  <c r="K69" i="3"/>
  <c r="L69" i="3" s="1"/>
  <c r="K310" i="3"/>
  <c r="P310" i="3" s="1"/>
  <c r="K210" i="3"/>
  <c r="P210" i="3" s="1"/>
  <c r="K99" i="3"/>
  <c r="L99" i="3" s="1"/>
  <c r="K43" i="3"/>
  <c r="L43" i="3" s="1"/>
  <c r="K282" i="3"/>
  <c r="L282" i="3" s="1"/>
  <c r="K128" i="3"/>
  <c r="L128" i="3" s="1"/>
  <c r="K191" i="3"/>
  <c r="P191" i="3" s="1"/>
  <c r="K158" i="3"/>
  <c r="P158" i="3" s="1"/>
  <c r="K73" i="3"/>
  <c r="L73" i="3" s="1"/>
  <c r="K172" i="3"/>
  <c r="P172" i="3" s="1"/>
  <c r="K285" i="3"/>
  <c r="L285" i="3" s="1"/>
  <c r="K68" i="3"/>
  <c r="P68" i="3" s="1"/>
  <c r="K108" i="3"/>
  <c r="P108" i="3" s="1"/>
  <c r="K265" i="3"/>
  <c r="P265" i="3" s="1"/>
  <c r="K173" i="3"/>
  <c r="L173" i="3" s="1"/>
  <c r="K29" i="3"/>
  <c r="P29" i="3" s="1"/>
  <c r="K270" i="3"/>
  <c r="P270" i="3" s="1"/>
  <c r="K49" i="3"/>
  <c r="P49" i="3" s="1"/>
  <c r="K324" i="3"/>
  <c r="P324" i="3" s="1"/>
  <c r="K131" i="3"/>
  <c r="L131" i="3" s="1"/>
  <c r="K22" i="3"/>
  <c r="P22" i="3" s="1"/>
  <c r="K98" i="3"/>
  <c r="L98" i="3" s="1"/>
  <c r="K321" i="3"/>
  <c r="P321" i="3" s="1"/>
  <c r="K339" i="3"/>
  <c r="L339" i="3" s="1"/>
  <c r="K198" i="3"/>
  <c r="L198" i="3" s="1"/>
  <c r="K264" i="3"/>
  <c r="L264" i="3" s="1"/>
  <c r="K331" i="3"/>
  <c r="P331" i="3" s="1"/>
  <c r="K196" i="3"/>
  <c r="P196" i="3" s="1"/>
  <c r="K294" i="3"/>
  <c r="P294" i="3" s="1"/>
  <c r="K70" i="3"/>
  <c r="L70" i="3" s="1"/>
  <c r="K220" i="3"/>
  <c r="L220" i="3" s="1"/>
  <c r="K251" i="3"/>
  <c r="P251" i="3" s="1"/>
  <c r="K223" i="3"/>
  <c r="L223" i="3" s="1"/>
  <c r="K40" i="3"/>
  <c r="L40" i="3" s="1"/>
  <c r="K186" i="3"/>
  <c r="L186" i="3" s="1"/>
  <c r="K335" i="3"/>
  <c r="P335" i="3" s="1"/>
  <c r="K63" i="3"/>
  <c r="P63" i="3" s="1"/>
  <c r="K332" i="3"/>
  <c r="L332" i="3" s="1"/>
  <c r="K27" i="3"/>
  <c r="P27" i="3" s="1"/>
  <c r="K46" i="3"/>
  <c r="L46" i="3" s="1"/>
  <c r="K337" i="3"/>
  <c r="L337" i="3" s="1"/>
  <c r="K258" i="3"/>
  <c r="P258" i="3" s="1"/>
  <c r="K228" i="3"/>
  <c r="L228" i="3" s="1"/>
  <c r="K291" i="3"/>
  <c r="L291" i="3" s="1"/>
  <c r="K122" i="3"/>
  <c r="P122" i="3" s="1"/>
  <c r="K21" i="3"/>
  <c r="P21" i="3" s="1"/>
  <c r="K38" i="3"/>
  <c r="P38" i="3" s="1"/>
  <c r="K146" i="3"/>
  <c r="L146" i="3" s="1"/>
  <c r="K232" i="3"/>
  <c r="P232" i="3" s="1"/>
  <c r="K126" i="3"/>
  <c r="L126" i="3" s="1"/>
  <c r="K39" i="3"/>
  <c r="L39" i="3" s="1"/>
  <c r="K213" i="3"/>
  <c r="L213" i="3" s="1"/>
  <c r="K323" i="3"/>
  <c r="P323" i="3" s="1"/>
  <c r="K302" i="3"/>
  <c r="L302" i="3" s="1"/>
  <c r="K142" i="3"/>
  <c r="P142" i="3" s="1"/>
  <c r="K44" i="3"/>
  <c r="P44" i="3" s="1"/>
  <c r="K227" i="3"/>
  <c r="L227" i="3" s="1"/>
  <c r="K89" i="3"/>
  <c r="L89" i="3" s="1"/>
  <c r="K95" i="3"/>
  <c r="P95" i="3" s="1"/>
  <c r="K127" i="3"/>
  <c r="L127" i="3" s="1"/>
  <c r="K180" i="3"/>
  <c r="P180" i="3" s="1"/>
  <c r="K218" i="3"/>
  <c r="L218" i="3" s="1"/>
  <c r="K278" i="3"/>
  <c r="P278" i="3" s="1"/>
  <c r="K110" i="3"/>
  <c r="P110" i="3" s="1"/>
  <c r="K125" i="3"/>
  <c r="L125" i="3" s="1"/>
  <c r="K281" i="3"/>
  <c r="P281" i="3" s="1"/>
  <c r="K231" i="3"/>
  <c r="L231" i="3" s="1"/>
  <c r="K148" i="3"/>
  <c r="L148" i="3" s="1"/>
  <c r="K55" i="3"/>
  <c r="P55" i="3" s="1"/>
  <c r="K235" i="3"/>
  <c r="L235" i="3" s="1"/>
  <c r="K239" i="3"/>
  <c r="P239" i="3" s="1"/>
  <c r="K257" i="3"/>
  <c r="P257" i="3" s="1"/>
  <c r="K178" i="3"/>
  <c r="P178" i="3" s="1"/>
  <c r="K133" i="3"/>
  <c r="P133" i="3" s="1"/>
  <c r="P275" i="3"/>
  <c r="L253" i="3"/>
  <c r="L263" i="3"/>
  <c r="L86" i="3"/>
  <c r="L202" i="3"/>
  <c r="P59" i="3"/>
  <c r="L259" i="3"/>
  <c r="L316" i="3" l="1"/>
  <c r="P240" i="3"/>
  <c r="L177" i="3"/>
  <c r="L266" i="3"/>
  <c r="L224" i="3"/>
  <c r="L326" i="3"/>
  <c r="P25" i="3"/>
  <c r="L113" i="3"/>
  <c r="P241" i="3"/>
  <c r="L267" i="3"/>
  <c r="L32" i="3"/>
  <c r="L34" i="3"/>
  <c r="P288" i="3"/>
  <c r="L242" i="3"/>
  <c r="L299" i="3"/>
  <c r="P26" i="3"/>
  <c r="P47" i="3"/>
  <c r="AE525" i="11"/>
  <c r="AD525" i="11"/>
  <c r="P143" i="3"/>
  <c r="P276" i="3"/>
  <c r="L155" i="3"/>
  <c r="P268" i="3"/>
  <c r="P194" i="3"/>
  <c r="P62" i="3"/>
  <c r="P211" i="3"/>
  <c r="P182" i="3"/>
  <c r="L243" i="3"/>
  <c r="L164" i="3"/>
  <c r="P159" i="3"/>
  <c r="L109" i="3"/>
  <c r="P292" i="3"/>
  <c r="L75" i="3"/>
  <c r="L81" i="3"/>
  <c r="P271" i="3"/>
  <c r="L101" i="3"/>
  <c r="P246" i="3"/>
  <c r="P129" i="3"/>
  <c r="L283" i="3"/>
  <c r="P137" i="3"/>
  <c r="P300" i="3"/>
  <c r="P234" i="3"/>
  <c r="L181" i="3"/>
  <c r="P167" i="3"/>
  <c r="P314" i="3"/>
  <c r="AC11" i="8"/>
  <c r="L29" i="3"/>
  <c r="L222" i="3"/>
  <c r="L51" i="3"/>
  <c r="L41" i="3"/>
  <c r="L293" i="3"/>
  <c r="P112" i="3"/>
  <c r="L322" i="3"/>
  <c r="P301" i="3"/>
  <c r="L315" i="3"/>
  <c r="P52" i="3"/>
  <c r="P296" i="3"/>
  <c r="P312" i="3"/>
  <c r="P311" i="3"/>
  <c r="P220" i="3"/>
  <c r="L245" i="3"/>
  <c r="L157" i="3"/>
  <c r="P132" i="3"/>
  <c r="P229" i="3"/>
  <c r="L33" i="3"/>
  <c r="L193" i="3"/>
  <c r="P78" i="3"/>
  <c r="P166" i="3"/>
  <c r="P291" i="3"/>
  <c r="L209" i="3"/>
  <c r="P60" i="3"/>
  <c r="P46" i="3"/>
  <c r="L165" i="3"/>
  <c r="P189" i="3"/>
  <c r="L196" i="3"/>
  <c r="L79" i="3"/>
  <c r="P339" i="3"/>
  <c r="L226" i="3"/>
  <c r="P336" i="3"/>
  <c r="L201" i="3"/>
  <c r="P72" i="3"/>
  <c r="L31" i="3"/>
  <c r="P43" i="3"/>
  <c r="L36" i="3"/>
  <c r="L195" i="3"/>
  <c r="P56" i="3"/>
  <c r="L260" i="3"/>
  <c r="P97" i="3"/>
  <c r="L205" i="3"/>
  <c r="P127" i="3"/>
  <c r="P256" i="3"/>
  <c r="P236" i="3"/>
  <c r="L88" i="3"/>
  <c r="L248" i="3"/>
  <c r="P150" i="3"/>
  <c r="L238" i="3"/>
  <c r="L68" i="3"/>
  <c r="P139" i="3"/>
  <c r="P190" i="3"/>
  <c r="L187" i="3"/>
  <c r="P244" i="3"/>
  <c r="AE31" i="11"/>
  <c r="AD31" i="11"/>
  <c r="L251" i="3"/>
  <c r="P200" i="3"/>
  <c r="L120" i="3"/>
  <c r="P50" i="3"/>
  <c r="L42" i="3"/>
  <c r="P117" i="3"/>
  <c r="L85" i="3"/>
  <c r="P148" i="3"/>
  <c r="P317" i="3"/>
  <c r="P111" i="3"/>
  <c r="L217" i="3"/>
  <c r="L110" i="3"/>
  <c r="P169" i="3"/>
  <c r="L303" i="3"/>
  <c r="L93" i="3"/>
  <c r="AD257" i="11"/>
  <c r="AE257" i="11"/>
  <c r="P131" i="3"/>
  <c r="P82" i="3"/>
  <c r="P146" i="3"/>
  <c r="L214" i="3"/>
  <c r="L152" i="3"/>
  <c r="AE44" i="11"/>
  <c r="AD44" i="11"/>
  <c r="L108" i="3"/>
  <c r="L65" i="3"/>
  <c r="L116" i="3"/>
  <c r="L192" i="3"/>
  <c r="L272" i="3"/>
  <c r="P48" i="3"/>
  <c r="P249" i="3"/>
  <c r="AD519" i="11"/>
  <c r="AE519" i="11"/>
  <c r="AE521" i="11"/>
  <c r="AD521" i="11"/>
  <c r="L161" i="3"/>
  <c r="L124" i="3"/>
  <c r="AE503" i="11"/>
  <c r="AD503" i="11"/>
  <c r="AE523" i="11"/>
  <c r="AD523" i="11"/>
  <c r="L119" i="3"/>
  <c r="AE504" i="11"/>
  <c r="AD504" i="11"/>
  <c r="AD514" i="11"/>
  <c r="AE514" i="11"/>
  <c r="AE522" i="11"/>
  <c r="AD522" i="11"/>
  <c r="P83" i="3"/>
  <c r="P328" i="3"/>
  <c r="P197" i="3"/>
  <c r="L105" i="3"/>
  <c r="L237" i="3"/>
  <c r="P87" i="3"/>
  <c r="AD507" i="11"/>
  <c r="AE507" i="11"/>
  <c r="AD499" i="11"/>
  <c r="AE499" i="11"/>
  <c r="AD510" i="11"/>
  <c r="AE510" i="11"/>
  <c r="AE512" i="11"/>
  <c r="AD512" i="11"/>
  <c r="AE516" i="11"/>
  <c r="AD516" i="11"/>
  <c r="L95" i="3"/>
  <c r="P252" i="3"/>
  <c r="L188" i="3"/>
  <c r="L160" i="3"/>
  <c r="L310" i="3"/>
  <c r="L175" i="3"/>
  <c r="L270" i="3"/>
  <c r="L279" i="3"/>
  <c r="P67" i="3"/>
  <c r="L114" i="3"/>
  <c r="L163" i="3"/>
  <c r="L273" i="3"/>
  <c r="L61" i="3"/>
  <c r="P199" i="3"/>
  <c r="L298" i="3"/>
  <c r="P102" i="3"/>
  <c r="L37" i="3"/>
  <c r="L115" i="3"/>
  <c r="P183" i="3"/>
  <c r="P76" i="3"/>
  <c r="L153" i="3"/>
  <c r="L178" i="3"/>
  <c r="L35" i="3"/>
  <c r="P334" i="3"/>
  <c r="P280" i="3"/>
  <c r="L239" i="3"/>
  <c r="P198" i="3"/>
  <c r="P73" i="3"/>
  <c r="L208" i="3"/>
  <c r="L295" i="3"/>
  <c r="P90" i="3"/>
  <c r="L287" i="3"/>
  <c r="L30" i="3"/>
  <c r="P162" i="3"/>
  <c r="L278" i="3"/>
  <c r="P223" i="3"/>
  <c r="P147" i="3"/>
  <c r="L80" i="3"/>
  <c r="P313" i="3"/>
  <c r="P77" i="3"/>
  <c r="L118" i="3"/>
  <c r="P284" i="3"/>
  <c r="L254" i="3"/>
  <c r="P247" i="3"/>
  <c r="L180" i="3"/>
  <c r="L130" i="3"/>
  <c r="L145" i="3"/>
  <c r="P255" i="3"/>
  <c r="L262" i="3"/>
  <c r="P107" i="3"/>
  <c r="L203" i="3"/>
  <c r="L94" i="3"/>
  <c r="P100" i="3"/>
  <c r="L191" i="3"/>
  <c r="P173" i="3"/>
  <c r="L321" i="3"/>
  <c r="P71" i="3"/>
  <c r="P327" i="3"/>
  <c r="P92" i="3"/>
  <c r="P39" i="3"/>
  <c r="L27" i="3"/>
  <c r="P186" i="3"/>
  <c r="P141" i="3"/>
  <c r="P269" i="3"/>
  <c r="L174" i="3"/>
  <c r="P185" i="3"/>
  <c r="P154" i="3"/>
  <c r="L307" i="3"/>
  <c r="L324" i="3"/>
  <c r="P99" i="3"/>
  <c r="L338" i="3"/>
  <c r="P206" i="3"/>
  <c r="L38" i="3"/>
  <c r="L330" i="3"/>
  <c r="P106" i="3"/>
  <c r="P274" i="3"/>
  <c r="L45" i="3"/>
  <c r="P168" i="3"/>
  <c r="L331" i="3"/>
  <c r="P285" i="3"/>
  <c r="P138" i="3"/>
  <c r="L142" i="3"/>
  <c r="L176" i="3"/>
  <c r="L210" i="3"/>
  <c r="L265" i="3"/>
  <c r="P135" i="3"/>
  <c r="P91" i="3"/>
  <c r="P170" i="3"/>
  <c r="L136" i="3"/>
  <c r="P306" i="3"/>
  <c r="P123" i="3"/>
  <c r="P40" i="3"/>
  <c r="L49" i="3"/>
  <c r="P140" i="3"/>
  <c r="P264" i="3"/>
  <c r="P320" i="3"/>
  <c r="P144" i="3"/>
  <c r="L151" i="3"/>
  <c r="L172" i="3"/>
  <c r="P66" i="3"/>
  <c r="L304" i="3"/>
  <c r="L156" i="3"/>
  <c r="L24" i="3"/>
  <c r="L219" i="3"/>
  <c r="P70" i="3"/>
  <c r="P98" i="3"/>
  <c r="P333" i="3"/>
  <c r="L184" i="3"/>
  <c r="P104" i="3"/>
  <c r="L319" i="3"/>
  <c r="P128" i="3"/>
  <c r="P28" i="3"/>
  <c r="P325" i="3"/>
  <c r="L207" i="3"/>
  <c r="P179" i="3"/>
  <c r="L149" i="3"/>
  <c r="P318" i="3"/>
  <c r="P216" i="3"/>
  <c r="P64" i="3"/>
  <c r="P171" i="3"/>
  <c r="P134" i="3"/>
  <c r="P221" i="3"/>
  <c r="P84" i="3"/>
  <c r="L286" i="3"/>
  <c r="P212" i="3"/>
  <c r="P57" i="3"/>
  <c r="P227" i="3"/>
  <c r="P233" i="3"/>
  <c r="P297" i="3"/>
  <c r="P225" i="3"/>
  <c r="P305" i="3"/>
  <c r="P261" i="3"/>
  <c r="P289" i="3"/>
  <c r="L55" i="3"/>
  <c r="L158" i="3"/>
  <c r="P235" i="3"/>
  <c r="P213" i="3"/>
  <c r="P337" i="3"/>
  <c r="P96" i="3"/>
  <c r="P125" i="3"/>
  <c r="P69" i="3"/>
  <c r="L335" i="3"/>
  <c r="L22" i="3"/>
  <c r="L308" i="3"/>
  <c r="L290" i="3"/>
  <c r="P309" i="3"/>
  <c r="L133" i="3"/>
  <c r="L323" i="3"/>
  <c r="L122" i="3"/>
  <c r="L74" i="3"/>
  <c r="L277" i="3"/>
  <c r="L103" i="3"/>
  <c r="P204" i="3"/>
  <c r="L63" i="3"/>
  <c r="P121" i="3"/>
  <c r="L329" i="3"/>
  <c r="L215" i="3"/>
  <c r="L294" i="3"/>
  <c r="P89" i="3"/>
  <c r="P282" i="3"/>
  <c r="L250" i="3"/>
  <c r="P53" i="3"/>
  <c r="P58" i="3"/>
  <c r="P23" i="3"/>
  <c r="L257" i="3"/>
  <c r="P231" i="3"/>
  <c r="P218" i="3"/>
  <c r="L44" i="3"/>
  <c r="L232" i="3"/>
  <c r="P54" i="3"/>
  <c r="L230" i="3"/>
  <c r="L281" i="3"/>
  <c r="P228" i="3"/>
  <c r="P302" i="3"/>
  <c r="P126" i="3"/>
  <c r="L21" i="3"/>
  <c r="L258" i="3"/>
  <c r="P332" i="3"/>
  <c r="L18" i="3"/>
  <c r="AC11" i="11" l="1"/>
  <c r="AE19" i="11"/>
  <c r="E7" i="3"/>
  <c r="F6" i="3" s="1"/>
  <c r="H6" i="3" s="1"/>
  <c r="F9" i="3" s="1"/>
  <c r="F8" i="3"/>
  <c r="F4" i="3" l="1"/>
  <c r="H4" i="3" s="1"/>
  <c r="F5" i="3"/>
  <c r="H5" i="3" s="1"/>
  <c r="G9" i="3"/>
</calcChain>
</file>

<file path=xl/sharedStrings.xml><?xml version="1.0" encoding="utf-8"?>
<sst xmlns="http://schemas.openxmlformats.org/spreadsheetml/2006/main" count="10538" uniqueCount="1464">
  <si>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 xml:space="preserve">(arg per) </t>
    </r>
    <r>
      <rPr>
        <sz val="10"/>
        <rFont val="Arial"/>
        <family val="2"/>
      </rPr>
      <t>=</t>
    </r>
  </si>
  <si>
    <r>
      <t>1-e</t>
    </r>
    <r>
      <rPr>
        <vertAlign val="superscript"/>
        <sz val="10"/>
        <rFont val="Arial"/>
        <family val="2"/>
      </rPr>
      <t>2</t>
    </r>
  </si>
  <si>
    <r>
      <t>&lt;&lt; Sum(wt.diff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</si>
  <si>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r>
      <t>a</t>
    </r>
    <r>
      <rPr>
        <vertAlign val="subscript"/>
        <sz val="10"/>
        <color indexed="20"/>
        <rFont val="Arial"/>
        <family val="2"/>
      </rPr>
      <t>12</t>
    </r>
    <r>
      <rPr>
        <sz val="10"/>
        <color indexed="20"/>
        <rFont val="Arial"/>
        <family val="2"/>
      </rPr>
      <t xml:space="preserve"> sin i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</si>
  <si>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</si>
  <si>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f (m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) =</t>
    </r>
  </si>
  <si>
    <r>
      <t>=(m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sin i)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/(m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>+m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+m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)</t>
    </r>
    <r>
      <rPr>
        <vertAlign val="superscript"/>
        <sz val="10"/>
        <rFont val="Arial"/>
        <family val="2"/>
      </rPr>
      <t>2</t>
    </r>
  </si>
  <si>
    <t>Q.+LiTE fit</t>
  </si>
  <si>
    <t>degrees</t>
  </si>
  <si>
    <t>BEST</t>
  </si>
  <si>
    <t>E7</t>
  </si>
  <si>
    <t>E6</t>
  </si>
  <si>
    <t>E5</t>
  </si>
  <si>
    <t>E4</t>
  </si>
  <si>
    <t>E3</t>
  </si>
  <si>
    <t>E2</t>
  </si>
  <si>
    <t>E1</t>
  </si>
  <si>
    <t>LiTE Resid</t>
  </si>
  <si>
    <t>LiTE</t>
  </si>
  <si>
    <t>corr'n</t>
  </si>
  <si>
    <t>Q resid</t>
  </si>
  <si>
    <t>Q. resid</t>
  </si>
  <si>
    <t>JAVSO..44…69</t>
  </si>
  <si>
    <t>JAVSO..43..238</t>
  </si>
  <si>
    <t>JAVSO..45..121</t>
  </si>
  <si>
    <t>JAVSO..44..164</t>
  </si>
  <si>
    <t>JAVSO..43...77</t>
  </si>
  <si>
    <t>JAVSO..45..215</t>
  </si>
  <si>
    <t>JAVSO..46…79 (2018)</t>
  </si>
  <si>
    <t>JAVSO..47..105</t>
  </si>
  <si>
    <t>VSB-059</t>
  </si>
  <si>
    <t>VSB-064</t>
  </si>
  <si>
    <t>residuals</t>
  </si>
  <si>
    <t>O-C GAteway</t>
  </si>
  <si>
    <t>http://var.astro.cz/ocgate/ocgate.php?star=EQ+Tau&amp;submit=Submit&amp;lang=en</t>
  </si>
  <si>
    <t>Quadratic fit fails over data set from 2000 to 2013 -- sinusoidal dependence?</t>
  </si>
  <si>
    <t>Qian &amp; Ma 2001PASP..113..754</t>
  </si>
  <si>
    <t>Pribulla, T. &amp; Vaňko, M., 2002, CoSka, 32, 79</t>
  </si>
  <si>
    <t>BAD</t>
  </si>
  <si>
    <t xml:space="preserve">P3 = </t>
  </si>
  <si>
    <t>days</t>
  </si>
  <si>
    <t>years</t>
  </si>
  <si>
    <t>days/year</t>
  </si>
  <si>
    <t>Sine + Quad fit</t>
  </si>
  <si>
    <t>Multiplier</t>
  </si>
  <si>
    <t>Power of 10</t>
  </si>
  <si>
    <t>Q.+Sine fit</t>
  </si>
  <si>
    <t>Q fit</t>
  </si>
  <si>
    <t>A.BOX</t>
  </si>
  <si>
    <t>1+e cos nu</t>
  </si>
  <si>
    <t>sin(nu + nu_o)</t>
  </si>
  <si>
    <t>nu</t>
  </si>
  <si>
    <t>tan (nu/2)</t>
  </si>
  <si>
    <t>B7</t>
  </si>
  <si>
    <t>B6</t>
  </si>
  <si>
    <t>B5</t>
  </si>
  <si>
    <t>B4</t>
  </si>
  <si>
    <t>B3</t>
  </si>
  <si>
    <t>B2</t>
  </si>
  <si>
    <t>B1</t>
  </si>
  <si>
    <t>Cnst</t>
  </si>
  <si>
    <t>Slope</t>
  </si>
  <si>
    <t xml:space="preserve">A (ampl) = </t>
  </si>
  <si>
    <t>rad/cycle</t>
  </si>
  <si>
    <t>radians</t>
  </si>
  <si>
    <t>1-e^2</t>
  </si>
  <si>
    <t>e sin nu_o</t>
  </si>
  <si>
    <t>a12 sin I =</t>
  </si>
  <si>
    <t>dP/dt =</t>
  </si>
  <si>
    <t>S Resid</t>
  </si>
  <si>
    <t>Q+S resid</t>
  </si>
  <si>
    <t>Sin2 fit</t>
  </si>
  <si>
    <t xml:space="preserve"> e sin nu</t>
  </si>
  <si>
    <t>e (eccen)</t>
  </si>
  <si>
    <t>HJD</t>
  </si>
  <si>
    <t xml:space="preserve">To = </t>
  </si>
  <si>
    <t>cycle #</t>
  </si>
  <si>
    <t>Q+S fit</t>
  </si>
  <si>
    <t xml:space="preserve">dP/dt = </t>
  </si>
  <si>
    <r>
      <t>HJD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</si>
  <si>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</si>
  <si>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</si>
  <si>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r>
      <t>W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(arg per) </t>
    </r>
    <r>
      <rPr>
        <sz val="10"/>
        <rFont val="Arial"/>
        <family val="2"/>
      </rPr>
      <t>=</t>
    </r>
  </si>
  <si>
    <r>
      <t>n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</si>
  <si>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Ang freq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</si>
  <si>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 xml:space="preserve">&lt;&lt;  </t>
    </r>
    <r>
      <rPr>
        <b/>
        <sz val="10"/>
        <rFont val="Arial"/>
        <family val="2"/>
      </rPr>
      <t>Σ wt.diff</t>
    </r>
    <r>
      <rPr>
        <b/>
        <vertAlign val="superscript"/>
        <sz val="10"/>
        <rFont val="Arial"/>
        <family val="2"/>
      </rPr>
      <t>2</t>
    </r>
  </si>
  <si>
    <t>AU</t>
  </si>
  <si>
    <t>This is their model</t>
  </si>
  <si>
    <t>Same</t>
  </si>
  <si>
    <t>as</t>
  </si>
  <si>
    <t>paper</t>
  </si>
  <si>
    <t>thusly</t>
  </si>
  <si>
    <t>Pribulla 2002CoSka..32…79</t>
  </si>
  <si>
    <t>Yuan &amp; Qian 2007MNRAS..381..602</t>
  </si>
  <si>
    <t>Q+Sin Fit</t>
  </si>
  <si>
    <t>Ampl</t>
  </si>
  <si>
    <t>Ang Freq</t>
  </si>
  <si>
    <t>Ph. Cnst</t>
  </si>
  <si>
    <t>cycles</t>
  </si>
  <si>
    <t>Yuan &amp; Qian</t>
  </si>
  <si>
    <t>Eccentric fit</t>
  </si>
  <si>
    <t>−27995.5</t>
  </si>
  <si>
    <t>−0.0109</t>
  </si>
  <si>
    <t>(1</t>
  </si>
  <si>
    <t>−10420</t>
  </si>
  <si>
    <t>−0.0207</t>
  </si>
  <si>
    <t>−0.0059</t>
  </si>
  <si>
    <t>(2</t>
  </si>
  <si>
    <t>−9661</t>
  </si>
  <si>
    <t>−0.0188</t>
  </si>
  <si>
    <t>−0.0055</t>
  </si>
  <si>
    <t>−9646.5</t>
  </si>
  <si>
    <t>−0.0193</t>
  </si>
  <si>
    <t>−0.0061</t>
  </si>
  <si>
    <t>−9541</t>
  </si>
  <si>
    <t>−0.0175</t>
  </si>
  <si>
    <t>−0.0045</t>
  </si>
  <si>
    <t>−8630</t>
  </si>
  <si>
    <t>−0.0063</t>
  </si>
  <si>
    <t>−8600.5</t>
  </si>
  <si>
    <t>−0.0133</t>
  </si>
  <si>
    <t>−0.0021</t>
  </si>
  <si>
    <t>−8518.5</t>
  </si>
  <si>
    <t>−0.0108</t>
  </si>
  <si>
    <t>−8343</t>
  </si>
  <si>
    <t>−0.0144</t>
  </si>
  <si>
    <t>−0.0038</t>
  </si>
  <si>
    <t>−8337</t>
  </si>
  <si>
    <t>−0.0095</t>
  </si>
  <si>
    <t>−8307.5</t>
  </si>
  <si>
    <t>−0.0102</t>
  </si>
  <si>
    <t>−8296</t>
  </si>
  <si>
    <t>−0.0157</t>
  </si>
  <si>
    <t>−0.0052</t>
  </si>
  <si>
    <t>−7314.5</t>
  </si>
  <si>
    <t>−0.0117</t>
  </si>
  <si>
    <t>−0.0033</t>
  </si>
  <si>
    <t>−0.0070</t>
  </si>
  <si>
    <t>−0.0034</t>
  </si>
  <si>
    <t>−0.0064</t>
  </si>
  <si>
    <t>−0.0028</t>
  </si>
  <si>
    <t>−0.0041</t>
  </si>
  <si>
    <t>−0.0006</t>
  </si>
  <si>
    <t>−0.0082</t>
  </si>
  <si>
    <t>−0.0060</t>
  </si>
  <si>
    <t>−0.0067</t>
  </si>
  <si>
    <t>−0.0068</t>
  </si>
  <si>
    <t>−0.0046</t>
  </si>
  <si>
    <t>−0.0058</t>
  </si>
  <si>
    <t>−0.0036</t>
  </si>
  <si>
    <t>−0.0079</t>
  </si>
  <si>
    <t>−0.0057</t>
  </si>
  <si>
    <t>(3</t>
  </si>
  <si>
    <t>−0.0007</t>
  </si>
  <si>
    <t>−0.0004</t>
  </si>
  <si>
    <t>(4</t>
  </si>
  <si>
    <t>−0.0019</t>
  </si>
  <si>
    <t>−0.0056</t>
  </si>
  <si>
    <t>(5</t>
  </si>
  <si>
    <t>−0.0029</t>
  </si>
  <si>
    <t>−0.0003</t>
  </si>
  <si>
    <t>−0.0024</t>
  </si>
  <si>
    <t>(6</t>
  </si>
  <si>
    <t>−0.0026</t>
  </si>
  <si>
    <t>(7</t>
  </si>
  <si>
    <t>−0.0043</t>
  </si>
  <si>
    <t>−0.0039</t>
  </si>
  <si>
    <t>(8</t>
  </si>
  <si>
    <t>−0.0037</t>
  </si>
  <si>
    <t>(9</t>
  </si>
  <si>
    <t>−0.0025</t>
  </si>
  <si>
    <t>−0.0072</t>
  </si>
  <si>
    <t>(10</t>
  </si>
  <si>
    <t>−0.0098</t>
  </si>
  <si>
    <t>−0.0030</t>
  </si>
  <si>
    <t>(11</t>
  </si>
  <si>
    <t>−0.0093</t>
  </si>
  <si>
    <t>(12</t>
  </si>
  <si>
    <t>−0.0094</t>
  </si>
  <si>
    <t>(13</t>
  </si>
  <si>
    <t>−0.0124</t>
  </si>
  <si>
    <t>(14</t>
  </si>
  <si>
    <t>−0.0132</t>
  </si>
  <si>
    <t>(15</t>
  </si>
  <si>
    <t>sp</t>
  </si>
  <si>
    <t>−0.0121</t>
  </si>
  <si>
    <t>(16</t>
  </si>
  <si>
    <t>−0.0141</t>
  </si>
  <si>
    <t>−0.0149</t>
  </si>
  <si>
    <t>(17</t>
  </si>
  <si>
    <t>−0.0147</t>
  </si>
  <si>
    <t>(18</t>
  </si>
  <si>
    <t>−0.0150</t>
  </si>
  <si>
    <t>(19</t>
  </si>
  <si>
    <t>−0.0148</t>
  </si>
  <si>
    <t>(20</t>
  </si>
  <si>
    <t>−0.0153</t>
  </si>
  <si>
    <t>−0.0174</t>
  </si>
  <si>
    <t>−0.0013</t>
  </si>
  <si>
    <t>−0.0159</t>
  </si>
  <si>
    <t>−0.0158</t>
  </si>
  <si>
    <t>−0.0189</t>
  </si>
  <si>
    <t>(21</t>
  </si>
  <si>
    <t>−0.0151</t>
  </si>
  <si>
    <t>−0.0162</t>
  </si>
  <si>
    <t>−0.0001</t>
  </si>
  <si>
    <t>−0.0181</t>
  </si>
  <si>
    <t>−0.0020</t>
  </si>
  <si>
    <t>−0.0156</t>
  </si>
  <si>
    <t>−0.0155</t>
  </si>
  <si>
    <t>(22</t>
  </si>
  <si>
    <t>−0.0169</t>
  </si>
  <si>
    <t>−0.0008</t>
  </si>
  <si>
    <t>(23</t>
  </si>
  <si>
    <t>−0.0168</t>
  </si>
  <si>
    <t>−0.0167</t>
  </si>
  <si>
    <t>−0.0161</t>
  </si>
  <si>
    <t>−0.0002</t>
  </si>
  <si>
    <t>−0.0160</t>
  </si>
  <si>
    <t>(24</t>
  </si>
  <si>
    <t>−0.0142</t>
  </si>
  <si>
    <t>(25</t>
  </si>
  <si>
    <t>(26</t>
  </si>
  <si>
    <t>−0.0152</t>
  </si>
  <si>
    <t>(27</t>
  </si>
  <si>
    <t>(32</t>
  </si>
  <si>
    <t>(28</t>
  </si>
  <si>
    <t>−0.0179</t>
  </si>
  <si>
    <t>−0.0023</t>
  </si>
  <si>
    <t>(29</t>
  </si>
  <si>
    <t>(30</t>
  </si>
  <si>
    <t>−0.0154</t>
  </si>
  <si>
    <t>(31</t>
  </si>
  <si>
    <t>−0.0164</t>
  </si>
  <si>
    <t>(33</t>
  </si>
  <si>
    <t>−0.0005</t>
  </si>
  <si>
    <t>−0.0146</t>
  </si>
  <si>
    <t>−0.0143</t>
  </si>
  <si>
    <t>(34</t>
  </si>
  <si>
    <t>−0.0011</t>
  </si>
  <si>
    <t>−0.0010</t>
  </si>
  <si>
    <t>−0.0145</t>
  </si>
  <si>
    <t>−0.0139</t>
  </si>
  <si>
    <t>(35</t>
  </si>
  <si>
    <t>−0.0140</t>
  </si>
  <si>
    <t>−0.0137</t>
  </si>
  <si>
    <t>−0.0018</t>
  </si>
  <si>
    <t xml:space="preserve">Yuan +Qian 2007 </t>
  </si>
  <si>
    <t>Yuan, J. &amp; Qian, S., 2007, MNRAS, 381, 602</t>
  </si>
  <si>
    <t>Yuon &amp; Qian</t>
  </si>
  <si>
    <t>GCVS 4 Eph.</t>
  </si>
  <si>
    <t>--- Working ----</t>
  </si>
  <si>
    <t>Epoch =</t>
  </si>
  <si>
    <t>Period =</t>
  </si>
  <si>
    <t>New Period =</t>
  </si>
  <si>
    <t>New Ephemeris =</t>
  </si>
  <si>
    <t>Source</t>
  </si>
  <si>
    <t>Typ</t>
  </si>
  <si>
    <t>ToM</t>
  </si>
  <si>
    <t>n'</t>
  </si>
  <si>
    <t>n</t>
  </si>
  <si>
    <t>O-C</t>
  </si>
  <si>
    <t>GCVS 4</t>
  </si>
  <si>
    <t>error</t>
  </si>
  <si>
    <t>na</t>
  </si>
  <si>
    <t>Date</t>
  </si>
  <si>
    <t>LS Intercept =</t>
  </si>
  <si>
    <t>LS Slope =</t>
  </si>
  <si>
    <t>New epoch =</t>
  </si>
  <si>
    <t>LS Quadr term =</t>
  </si>
  <si>
    <t>Linear</t>
  </si>
  <si>
    <t>Quadratic</t>
  </si>
  <si>
    <t>Q. Fit</t>
  </si>
  <si>
    <t>Sum diff² =</t>
  </si>
  <si>
    <t>System Type:</t>
  </si>
  <si>
    <t>Misc</t>
  </si>
  <si>
    <t>Locher K</t>
  </si>
  <si>
    <t>B</t>
  </si>
  <si>
    <t>v</t>
  </si>
  <si>
    <t>Elias D</t>
  </si>
  <si>
    <t>K</t>
  </si>
  <si>
    <t># of data points:</t>
  </si>
  <si>
    <t>Or &gt;&gt;&gt;&gt;&gt;&gt;</t>
  </si>
  <si>
    <t>Quad</t>
  </si>
  <si>
    <t>EQ Tau / GSC 01260-00909</t>
  </si>
  <si>
    <t>EW</t>
  </si>
  <si>
    <t>AAVSO data are available from www.aavso.org.</t>
  </si>
  <si>
    <t>Pribulla 2002</t>
  </si>
  <si>
    <t>II</t>
  </si>
  <si>
    <t>pg</t>
  </si>
  <si>
    <t>Zessew.[K„mper] IODE 4.3.43</t>
  </si>
  <si>
    <t>G.Romano MSAI 33.17</t>
  </si>
  <si>
    <t>I</t>
  </si>
  <si>
    <t>Magalas.[Whitney] IBVS 633</t>
  </si>
  <si>
    <t>BBSAG Bull.11</t>
  </si>
  <si>
    <t>BBSAG Bull.12</t>
  </si>
  <si>
    <t>AAVSO 1</t>
  </si>
  <si>
    <t>A.Royer GEOS 13</t>
  </si>
  <si>
    <t>P.Frank BAVM 39</t>
  </si>
  <si>
    <t>H.Vielmetter BAVM 36</t>
  </si>
  <si>
    <t>BBSAG Bull.64</t>
  </si>
  <si>
    <t>H.Grzelczyk BAVM 36</t>
  </si>
  <si>
    <t>BBSAG Bull.65</t>
  </si>
  <si>
    <t>BBSAG Bull.70</t>
  </si>
  <si>
    <t>BBSAG Bull.74</t>
  </si>
  <si>
    <t>B.C.K„mper PRIV</t>
  </si>
  <si>
    <t>BBSAG Bull.75</t>
  </si>
  <si>
    <t>H.Grzelczyk BAVM 39</t>
  </si>
  <si>
    <t>BBSAG Bull.76</t>
  </si>
  <si>
    <t>BBSAG Bull.78</t>
  </si>
  <si>
    <t>H.Vielmetter BAVM 46/43</t>
  </si>
  <si>
    <t>BBSAG Bull.79</t>
  </si>
  <si>
    <t>W.Braune BAVM 46</t>
  </si>
  <si>
    <t>BBSAG Bull.82</t>
  </si>
  <si>
    <t>BBSAG Bull.84</t>
  </si>
  <si>
    <t>W.Moschner BAVM 50</t>
  </si>
  <si>
    <t>BBSAG Bull.87</t>
  </si>
  <si>
    <t>BBSAG Bull.88</t>
  </si>
  <si>
    <t>W.Moschner BAVM 52</t>
  </si>
  <si>
    <t>Moschner&amp;Kleikamp BAVM 52</t>
  </si>
  <si>
    <t>BBSAG Bull.90</t>
  </si>
  <si>
    <t>BBSAG Bull.91</t>
  </si>
  <si>
    <t>Moschner&amp;Kleikamp BAVM 56</t>
  </si>
  <si>
    <t>F.Agerer BAVM 56</t>
  </si>
  <si>
    <t>Moschner&amp;Kleikamp BAVM 59</t>
  </si>
  <si>
    <t>F.Agerer BAVM 60</t>
  </si>
  <si>
    <t>AAVSO 3</t>
  </si>
  <si>
    <t>Moschner&amp;Kleikamp BAVM 68</t>
  </si>
  <si>
    <t>IBVS 4187</t>
  </si>
  <si>
    <t>IBVS 4559</t>
  </si>
  <si>
    <t>IBVS 5040</t>
  </si>
  <si>
    <t>IBVS 5056</t>
  </si>
  <si>
    <t>IBVS 5296</t>
  </si>
  <si>
    <t>IBVS 5594</t>
  </si>
  <si>
    <t>IBVS 5731</t>
  </si>
  <si>
    <t>IBVS 5230</t>
  </si>
  <si>
    <t>IBVS 5484</t>
  </si>
  <si>
    <t>IBVS 5438</t>
  </si>
  <si>
    <t>IBVS 5463</t>
  </si>
  <si>
    <t>IBVS 5371</t>
  </si>
  <si>
    <t>IBVS 5643</t>
  </si>
  <si>
    <t>IBVS 5668</t>
  </si>
  <si>
    <t>IBVS 5579</t>
  </si>
  <si>
    <t>IBVS 5592</t>
  </si>
  <si>
    <t>IBVS 5493</t>
  </si>
  <si>
    <t>IBVS 5657</t>
  </si>
  <si>
    <t xml:space="preserve">IBVS 5736 </t>
  </si>
  <si>
    <t>IBVS 5753</t>
  </si>
  <si>
    <t>IBVS 5761</t>
  </si>
  <si>
    <t>IBVS 5777</t>
  </si>
  <si>
    <t>IBVS 5795</t>
  </si>
  <si>
    <t>IBVS</t>
  </si>
  <si>
    <t>AAVSO</t>
  </si>
  <si>
    <t>BBSAG</t>
  </si>
  <si>
    <t>Nelson</t>
  </si>
  <si>
    <t>Lin. Fit</t>
  </si>
  <si>
    <t>IBVS 5871</t>
  </si>
  <si>
    <t>IBVS 5820</t>
  </si>
  <si>
    <t>Start of linear fit, row</t>
  </si>
  <si>
    <t>IBVS 5897</t>
  </si>
  <si>
    <t>IBVS 5898</t>
  </si>
  <si>
    <t>OEJV 0107</t>
  </si>
  <si>
    <t>OEJV</t>
  </si>
  <si>
    <t>Sirrah</t>
  </si>
  <si>
    <t>Rucinski 2001</t>
  </si>
  <si>
    <t>Yang and Lui 2002</t>
  </si>
  <si>
    <t>IBVS 5636</t>
  </si>
  <si>
    <t>2006OEJV...39....1A</t>
  </si>
  <si>
    <t>Alton 2006</t>
  </si>
  <si>
    <t>IBVS 5929</t>
  </si>
  <si>
    <t>Pribulla 2002 CoSka..32...792</t>
  </si>
  <si>
    <t>Quad Fit</t>
  </si>
  <si>
    <r>
      <t>Y = A + B.X + C.X</t>
    </r>
    <r>
      <rPr>
        <b/>
        <vertAlign val="superscript"/>
        <sz val="10"/>
        <rFont val="Arial"/>
        <family val="2"/>
      </rPr>
      <t>2</t>
    </r>
  </si>
  <si>
    <t>ZA =</t>
  </si>
  <si>
    <t>X2.X4-X3.X3</t>
  </si>
  <si>
    <t>A</t>
  </si>
  <si>
    <t xml:space="preserve">ZB = </t>
  </si>
  <si>
    <t>X1.X4-X2.X3</t>
  </si>
  <si>
    <t>File:</t>
  </si>
  <si>
    <t>Quad_Fit.xls</t>
  </si>
  <si>
    <t>Quantity</t>
  </si>
  <si>
    <t>Error</t>
  </si>
  <si>
    <t>Power</t>
  </si>
  <si>
    <t>%</t>
  </si>
  <si>
    <t xml:space="preserve">ZC = </t>
  </si>
  <si>
    <t>X1.X3-X2.X2</t>
  </si>
  <si>
    <t>C</t>
  </si>
  <si>
    <t>By:</t>
  </si>
  <si>
    <t>Bob Nelson</t>
  </si>
  <si>
    <t xml:space="preserve">A = </t>
  </si>
  <si>
    <t xml:space="preserve">ZD = </t>
  </si>
  <si>
    <t>N.X4-X2.X2</t>
  </si>
  <si>
    <t>D</t>
  </si>
  <si>
    <t>Date:</t>
  </si>
  <si>
    <t xml:space="preserve">B = </t>
  </si>
  <si>
    <t xml:space="preserve">ZE = </t>
  </si>
  <si>
    <t>N.X3-X1.X2</t>
  </si>
  <si>
    <t>E</t>
  </si>
  <si>
    <t xml:space="preserve">C = </t>
  </si>
  <si>
    <t xml:space="preserve">ZF = </t>
  </si>
  <si>
    <t>N.X2-X1.X1</t>
  </si>
  <si>
    <t>F</t>
  </si>
  <si>
    <t xml:space="preserve">δy = </t>
  </si>
  <si>
    <t>MM =</t>
  </si>
  <si>
    <t>many terms</t>
  </si>
  <si>
    <t>G</t>
  </si>
  <si>
    <t xml:space="preserve">Correlation = </t>
  </si>
  <si>
    <t>H</t>
  </si>
  <si>
    <t>J</t>
  </si>
  <si>
    <t>Start Row</t>
  </si>
  <si>
    <t>L</t>
  </si>
  <si>
    <t>End Row</t>
  </si>
  <si>
    <t>M</t>
  </si>
  <si>
    <t>N</t>
  </si>
  <si>
    <t>O</t>
  </si>
  <si>
    <t>P</t>
  </si>
  <si>
    <t>SCALE FACTORS</t>
  </si>
  <si>
    <t xml:space="preserve">N = </t>
  </si>
  <si>
    <t>Q</t>
  </si>
  <si>
    <t>Sum &gt;&gt;&gt;</t>
  </si>
  <si>
    <t>R</t>
  </si>
  <si>
    <t>DUMP DATA HERE</t>
  </si>
  <si>
    <t>X1</t>
  </si>
  <si>
    <t>Y1</t>
  </si>
  <si>
    <t>X2</t>
  </si>
  <si>
    <t>X3</t>
  </si>
  <si>
    <t>X4</t>
  </si>
  <si>
    <t>W1</t>
  </si>
  <si>
    <t>W2</t>
  </si>
  <si>
    <t>S</t>
  </si>
  <si>
    <t>X</t>
  </si>
  <si>
    <t>Y</t>
  </si>
  <si>
    <r>
      <t>X</t>
    </r>
    <r>
      <rPr>
        <b/>
        <vertAlign val="superscript"/>
        <sz val="10"/>
        <rFont val="Arial"/>
        <family val="2"/>
      </rPr>
      <t>2</t>
    </r>
  </si>
  <si>
    <r>
      <t>X</t>
    </r>
    <r>
      <rPr>
        <b/>
        <vertAlign val="superscript"/>
        <sz val="10"/>
        <rFont val="Arial"/>
        <family val="2"/>
      </rPr>
      <t>3</t>
    </r>
  </si>
  <si>
    <r>
      <t>X</t>
    </r>
    <r>
      <rPr>
        <b/>
        <vertAlign val="superscript"/>
        <sz val="10"/>
        <rFont val="Arial"/>
        <family val="2"/>
      </rPr>
      <t>4</t>
    </r>
  </si>
  <si>
    <t>YX</t>
  </si>
  <si>
    <r>
      <t>YX</t>
    </r>
    <r>
      <rPr>
        <b/>
        <vertAlign val="superscript"/>
        <sz val="10"/>
        <rFont val="Arial"/>
        <family val="2"/>
      </rPr>
      <t>2</t>
    </r>
  </si>
  <si>
    <t>Q.Fit</t>
  </si>
  <si>
    <r>
      <t>err</t>
    </r>
    <r>
      <rPr>
        <b/>
        <vertAlign val="superscript"/>
        <sz val="10"/>
        <rFont val="Arial"/>
        <family val="2"/>
      </rPr>
      <t>2</t>
    </r>
  </si>
  <si>
    <t>for δA</t>
  </si>
  <si>
    <t>for δB</t>
  </si>
  <si>
    <t>for δC</t>
  </si>
  <si>
    <t>Dev'n</t>
  </si>
  <si>
    <t>T</t>
  </si>
  <si>
    <t>U</t>
  </si>
  <si>
    <t>V</t>
  </si>
  <si>
    <t>W</t>
  </si>
  <si>
    <t>Z</t>
  </si>
  <si>
    <t>Bad</t>
  </si>
  <si>
    <t>IBVS 5920</t>
  </si>
  <si>
    <t>My time zone &gt;&gt;&gt;&gt;&gt;</t>
  </si>
  <si>
    <t>(PST=8, PDT=MDT=7, MDT=CST=6, etc.)</t>
  </si>
  <si>
    <t>Start of linear fit (row #)</t>
  </si>
  <si>
    <t>Add cycle</t>
  </si>
  <si>
    <t>JD today</t>
  </si>
  <si>
    <t>Old Cycle</t>
  </si>
  <si>
    <t>New Cycle</t>
  </si>
  <si>
    <t>Next ToM</t>
  </si>
  <si>
    <t>Linear Ephemeris =</t>
  </si>
  <si>
    <t>Quad. Ephemeris =</t>
  </si>
  <si>
    <t>IBVS 5966</t>
  </si>
  <si>
    <t>IBVS 5980</t>
  </si>
  <si>
    <t>IBVS 5960</t>
  </si>
  <si>
    <t>IBVS 6018</t>
  </si>
  <si>
    <t>IBVS 0633</t>
  </si>
  <si>
    <t>PE</t>
  </si>
  <si>
    <t>IBVS 5959</t>
  </si>
  <si>
    <t>.0017</t>
  </si>
  <si>
    <t>.0006</t>
  </si>
  <si>
    <t>.0004</t>
  </si>
  <si>
    <t>.0001</t>
  </si>
  <si>
    <t>.0010</t>
  </si>
  <si>
    <t>IBVS 6007</t>
  </si>
  <si>
    <t>IBVS 6010</t>
  </si>
  <si>
    <t>.0002</t>
  </si>
  <si>
    <t>IBVS 6011</t>
  </si>
  <si>
    <t>OEJV 0094</t>
  </si>
  <si>
    <t>JAVSO..36..171</t>
  </si>
  <si>
    <t>JAVSO..36..186</t>
  </si>
  <si>
    <t>JAVSO..37...44</t>
  </si>
  <si>
    <t>JAVSO..38..183</t>
  </si>
  <si>
    <t>JAVSO..39...94</t>
  </si>
  <si>
    <t>JAVSO..39..177</t>
  </si>
  <si>
    <t>JAVSO..40....1</t>
  </si>
  <si>
    <t>Yuan 2007</t>
  </si>
  <si>
    <t>CCD</t>
  </si>
  <si>
    <t>Yuan &amp; Qian 2007</t>
  </si>
  <si>
    <t>Yuan &amp; Qian 2007MNRAS.381..602</t>
  </si>
  <si>
    <t>Whitney 1972</t>
  </si>
  <si>
    <t>BAVM 43</t>
  </si>
  <si>
    <t>BAVM 56</t>
  </si>
  <si>
    <t>BAVM 60</t>
  </si>
  <si>
    <t>Sirrah (online)</t>
  </si>
  <si>
    <t>Yang &amp; Liu 2002</t>
  </si>
  <si>
    <t>Hrivnak et al 2006</t>
  </si>
  <si>
    <t>Yuan &amp; Liu 2007</t>
  </si>
  <si>
    <t>IBVS 6042</t>
  </si>
  <si>
    <t>IBVS 6044</t>
  </si>
  <si>
    <t>OEJV 0160</t>
  </si>
  <si>
    <t>2012JAVSO..40..975</t>
  </si>
  <si>
    <t>2013JAVSO..41..122</t>
  </si>
  <si>
    <t>IBVS 6084</t>
  </si>
  <si>
    <t>2013JAVSO..41..328</t>
  </si>
  <si>
    <t>vis</t>
  </si>
  <si>
    <t>S5</t>
  </si>
  <si>
    <t>S6</t>
  </si>
  <si>
    <r>
      <t>diff</t>
    </r>
    <r>
      <rPr>
        <b/>
        <vertAlign val="superscript"/>
        <sz val="10"/>
        <rFont val="Arial"/>
        <family val="2"/>
      </rPr>
      <t>2</t>
    </r>
  </si>
  <si>
    <r>
      <t>wt.diff</t>
    </r>
    <r>
      <rPr>
        <b/>
        <vertAlign val="superscript"/>
        <sz val="10"/>
        <rFont val="Arial"/>
        <family val="2"/>
      </rPr>
      <t>2</t>
    </r>
  </si>
  <si>
    <t>wt</t>
  </si>
  <si>
    <t> 14.10.1942 17:42 </t>
  </si>
  <si>
    <t> 0.033 </t>
  </si>
  <si>
    <t> Zessew.[Kämper] </t>
  </si>
  <si>
    <t> IODE 4.3.43 </t>
  </si>
  <si>
    <t> 14.10.1942 21:51 </t>
  </si>
  <si>
    <t> 0.036 </t>
  </si>
  <si>
    <t> 11.01.1953 17:38 </t>
  </si>
  <si>
    <t> -0.002 </t>
  </si>
  <si>
    <t> G.Romano </t>
  </si>
  <si>
    <t> MSAI 33.17 </t>
  </si>
  <si>
    <t> 16.12.1954 18:36 </t>
  </si>
  <si>
    <t> 0.007 </t>
  </si>
  <si>
    <t> 16.12.1954 22:55 </t>
  </si>
  <si>
    <t> 0.016 </t>
  </si>
  <si>
    <t> 17.11.1955 20:08 </t>
  </si>
  <si>
    <t> 0.013 </t>
  </si>
  <si>
    <t> 03.01.1956 22:06 </t>
  </si>
  <si>
    <t> -0.011 </t>
  </si>
  <si>
    <t> 24.12.1956 20:41 </t>
  </si>
  <si>
    <t> -0.097 </t>
  </si>
  <si>
    <t> 14.10.1958 21:47 </t>
  </si>
  <si>
    <t> -0.024 </t>
  </si>
  <si>
    <t> 03.12.1958 20:41 </t>
  </si>
  <si>
    <t> -0.077 </t>
  </si>
  <si>
    <t> 27.01.1959 17:34 </t>
  </si>
  <si>
    <t> 0.006 </t>
  </si>
  <si>
    <t> 29.01.1959 18:46 </t>
  </si>
  <si>
    <t> 0.008 </t>
  </si>
  <si>
    <t> 30.01.1959 18:44 </t>
  </si>
  <si>
    <t> -0.017 </t>
  </si>
  <si>
    <t> 05.02.1959 18:14 </t>
  </si>
  <si>
    <t> -0.012 </t>
  </si>
  <si>
    <t> 06.02.1959 18:28 </t>
  </si>
  <si>
    <t> -0.026 </t>
  </si>
  <si>
    <t> 08.02.1959 20:25 </t>
  </si>
  <si>
    <t> 09.02.1959 20:08 </t>
  </si>
  <si>
    <t> -0.029 </t>
  </si>
  <si>
    <t> 27.02.1959 18:38 </t>
  </si>
  <si>
    <t> 01.03.1959 18:51 </t>
  </si>
  <si>
    <t> -0.051 </t>
  </si>
  <si>
    <t> 19.03.1959 01:37 </t>
  </si>
  <si>
    <t> -0.007 </t>
  </si>
  <si>
    <t> B.S.Whitney </t>
  </si>
  <si>
    <t>IBVS 633 </t>
  </si>
  <si>
    <t> 03.12.1959 03:40 </t>
  </si>
  <si>
    <t> -0.005 </t>
  </si>
  <si>
    <t> 08.12.1959 02:26 </t>
  </si>
  <si>
    <t> -0.006 </t>
  </si>
  <si>
    <t> 13.01.1960 02:47 </t>
  </si>
  <si>
    <t> -0.004 </t>
  </si>
  <si>
    <t> 19.11.1960 02:00 </t>
  </si>
  <si>
    <t> 29.11.1960 03:47 </t>
  </si>
  <si>
    <t> -0.000 </t>
  </si>
  <si>
    <t> 16.12.1960 21:53 </t>
  </si>
  <si>
    <t> 0.004 </t>
  </si>
  <si>
    <t> 21.12.1960 20:31 </t>
  </si>
  <si>
    <t> -0.003 </t>
  </si>
  <si>
    <t> 27.12.1960 03:37 </t>
  </si>
  <si>
    <t> 0.002 </t>
  </si>
  <si>
    <t> 14.01.1961 17:42 </t>
  </si>
  <si>
    <t> -0.014 </t>
  </si>
  <si>
    <t> 16.01.1961 18:54 </t>
  </si>
  <si>
    <t> 25.02.1961 01:17 </t>
  </si>
  <si>
    <t> 27.02.1961 02:34 </t>
  </si>
  <si>
    <t> 0.003 </t>
  </si>
  <si>
    <t> 09.03.1961 04:13 </t>
  </si>
  <si>
    <t> 13.03.1961 02:18 </t>
  </si>
  <si>
    <t> 11.02.1962 03:11 </t>
  </si>
  <si>
    <t> 0.001 </t>
  </si>
  <si>
    <t> 21.12.1968 23:21 </t>
  </si>
  <si>
    <t>?</t>
  </si>
  <si>
    <t> Magalas.[Whitney] </t>
  </si>
  <si>
    <t> 22.12.1968 19:50 </t>
  </si>
  <si>
    <t> 07.01.1969 16:50 </t>
  </si>
  <si>
    <t> 09.10.1969 23:52 </t>
  </si>
  <si>
    <t> 13.10.1969 22:07 </t>
  </si>
  <si>
    <t> 14.10.1969 22:42 </t>
  </si>
  <si>
    <t> 15.10.1969 23:16 </t>
  </si>
  <si>
    <t> 16.10.1969 23:52 </t>
  </si>
  <si>
    <t> 18.10.1969 00:24 </t>
  </si>
  <si>
    <t> 0.000 </t>
  </si>
  <si>
    <t> 07.09.1973 00:36 </t>
  </si>
  <si>
    <t> K.Locher </t>
  </si>
  <si>
    <t> BBS 11 </t>
  </si>
  <si>
    <t> 17.10.1973 00:12 </t>
  </si>
  <si>
    <t> 0.045 </t>
  </si>
  <si>
    <t> BBS 12 </t>
  </si>
  <si>
    <t> 17.10.1973 03:05 </t>
  </si>
  <si>
    <t> 19.10.1973 04:07 </t>
  </si>
  <si>
    <t> 24.02.1976 04:14 </t>
  </si>
  <si>
    <t> 0.014 </t>
  </si>
  <si>
    <t> G.Samolyk </t>
  </si>
  <si>
    <t> AOEB 1 </t>
  </si>
  <si>
    <t> 07.03.1976 02:44 </t>
  </si>
  <si>
    <t> 07.03.1976 02:54 </t>
  </si>
  <si>
    <t> 0.011 </t>
  </si>
  <si>
    <t> D.Ruokonen </t>
  </si>
  <si>
    <t> 24.09.1976 08:19 </t>
  </si>
  <si>
    <t> 0.012 </t>
  </si>
  <si>
    <t> 24.09.1976 08:24 </t>
  </si>
  <si>
    <t> 0.015 </t>
  </si>
  <si>
    <t> G.Wedemayer </t>
  </si>
  <si>
    <t> 15.10.1976 07:52 </t>
  </si>
  <si>
    <t> 03.11.1976 06:41 </t>
  </si>
  <si>
    <t> 16.11.1976 10:12 </t>
  </si>
  <si>
    <t> 11.01.1977 05:44 </t>
  </si>
  <si>
    <t> 22.01.1977 03:43 </t>
  </si>
  <si>
    <t> 16.02.1977 01:46 </t>
  </si>
  <si>
    <t> 04.10.1977 07:22 </t>
  </si>
  <si>
    <t> 05.12.1977 18:44 </t>
  </si>
  <si>
    <t> A.Royer </t>
  </si>
  <si>
    <t> GEOS 13 </t>
  </si>
  <si>
    <t> 10.03.1978 03:44 </t>
  </si>
  <si>
    <t> 21.10.1978 02:49 </t>
  </si>
  <si>
    <t> 03.01.1979 04:23 </t>
  </si>
  <si>
    <t> 16.09.1979 08:39 </t>
  </si>
  <si>
    <t> 02.02.1980 02:57 </t>
  </si>
  <si>
    <t> 02.03.1980 03:08 </t>
  </si>
  <si>
    <t> -0.001 </t>
  </si>
  <si>
    <t> G.Hanson </t>
  </si>
  <si>
    <t> 01.11.1980 04:49 </t>
  </si>
  <si>
    <t> 0.005 </t>
  </si>
  <si>
    <t> 10.01.1981 04:13 </t>
  </si>
  <si>
    <t> 19.01.1981 01:32 </t>
  </si>
  <si>
    <t> 0.017 </t>
  </si>
  <si>
    <t> 20.12.1981 06:02 </t>
  </si>
  <si>
    <t> 16.01.1982 21:33 </t>
  </si>
  <si>
    <t> P.Frank </t>
  </si>
  <si>
    <t>BAVM 39 </t>
  </si>
  <si>
    <t> 10.02.1982 19:00 </t>
  </si>
  <si>
    <t> -0.027 </t>
  </si>
  <si>
    <t> 15.11.1982 23:54 </t>
  </si>
  <si>
    <t> -0.022 </t>
  </si>
  <si>
    <t> H.Vielmetter </t>
  </si>
  <si>
    <t>BAVM 36 </t>
  </si>
  <si>
    <t> 20.11.1982 19:17 </t>
  </si>
  <si>
    <t> R.Germann </t>
  </si>
  <si>
    <t> BBS 64 </t>
  </si>
  <si>
    <t> 25.11.1982 05:39 </t>
  </si>
  <si>
    <t> 01.01.1983 18:56 </t>
  </si>
  <si>
    <t> H.Grzelczyk </t>
  </si>
  <si>
    <t> 08.02.1983 04:00 </t>
  </si>
  <si>
    <t> 07.03.1983 19:27 </t>
  </si>
  <si>
    <t> BBS 65 </t>
  </si>
  <si>
    <t> 13.03.1983 18:51 </t>
  </si>
  <si>
    <t> 28.12.1983 18:15 </t>
  </si>
  <si>
    <t> BBS 70 </t>
  </si>
  <si>
    <t> 23.02.1984 01:53 </t>
  </si>
  <si>
    <t> 17.10.1984 20:15 </t>
  </si>
  <si>
    <t> BBS 74 </t>
  </si>
  <si>
    <t> 18.10.1984 01:03 </t>
  </si>
  <si>
    <t> 0.043 </t>
  </si>
  <si>
    <t> 31.10.1984 19:58 </t>
  </si>
  <si>
    <t> 18.11.1984 17:58 </t>
  </si>
  <si>
    <t> BBS 75 </t>
  </si>
  <si>
    <t> 26.01.1985 04:36 </t>
  </si>
  <si>
    <t> 29.01.1985 18:24 </t>
  </si>
  <si>
    <t> 05.02.1985 18:43 </t>
  </si>
  <si>
    <t> 12.02.1985 22:40 </t>
  </si>
  <si>
    <t> 18.02.1985 01:42 </t>
  </si>
  <si>
    <t> 22.02.1985 19:59 </t>
  </si>
  <si>
    <t> BBS 76 </t>
  </si>
  <si>
    <t> 20.03.1985 02:24 </t>
  </si>
  <si>
    <t> 13.09.1985 01:52 </t>
  </si>
  <si>
    <t> BBS 78 </t>
  </si>
  <si>
    <t> 16.10.1985 21:02 </t>
  </si>
  <si>
    <t> 20.10.1985 03:05 </t>
  </si>
  <si>
    <t>BAVM 43 </t>
  </si>
  <si>
    <t> 04.11.1985 03:24 </t>
  </si>
  <si>
    <t> BBS 79 </t>
  </si>
  <si>
    <t> 10.12.1985 07:49 </t>
  </si>
  <si>
    <t> P.Atwood </t>
  </si>
  <si>
    <t> 14.12.1985 02:11 </t>
  </si>
  <si>
    <t> 16.12.1985 19:10 </t>
  </si>
  <si>
    <t> 11.02.1986 03:08 </t>
  </si>
  <si>
    <t> 02.11.1986 20:26 </t>
  </si>
  <si>
    <t> W.Braune </t>
  </si>
  <si>
    <t>BAVM 46 </t>
  </si>
  <si>
    <t> 07.11.1986 19:16 </t>
  </si>
  <si>
    <t> BBS 82 </t>
  </si>
  <si>
    <t> 22.11.1986 07:13 </t>
  </si>
  <si>
    <t> 28.11.1986 18:59 </t>
  </si>
  <si>
    <t> 05.12.1986 02:32 </t>
  </si>
  <si>
    <t> 05.12.1986 18:57 </t>
  </si>
  <si>
    <t> E.Blättler </t>
  </si>
  <si>
    <t> 05.12.1986 19:00 </t>
  </si>
  <si>
    <t> 08.12.1986 20:44 </t>
  </si>
  <si>
    <t> 19.01.1987 03:59 </t>
  </si>
  <si>
    <t> 25.01.1987 19:48 </t>
  </si>
  <si>
    <t> BBS 84 </t>
  </si>
  <si>
    <t> 29.01.1987 17:58 </t>
  </si>
  <si>
    <t> 03.03.1987 04:01 </t>
  </si>
  <si>
    <t> 08.12.1987 22:16 </t>
  </si>
  <si>
    <t> W.Moschner </t>
  </si>
  <si>
    <t>BAVM 50 </t>
  </si>
  <si>
    <t> 23.12.1987 22:48 </t>
  </si>
  <si>
    <t> 29.12.1987 18:23 </t>
  </si>
  <si>
    <t> BBS 87 </t>
  </si>
  <si>
    <t> 13.01.1988 18:41 </t>
  </si>
  <si>
    <t> 15.01.1988 20:00 </t>
  </si>
  <si>
    <t> 13.02.1988 20:12 </t>
  </si>
  <si>
    <t> BBS 88 </t>
  </si>
  <si>
    <t> 21.02.1988 04:10 </t>
  </si>
  <si>
    <t> 02.10.1988 02:19 </t>
  </si>
  <si>
    <t>BAVM 52 </t>
  </si>
  <si>
    <t> 03.11.1988 20:47 </t>
  </si>
  <si>
    <t> Moschner&amp;Kleikamp </t>
  </si>
  <si>
    <t> 04.11.1988 21:21 </t>
  </si>
  <si>
    <t> 15.11.1988 23:51 </t>
  </si>
  <si>
    <t> M.Kohl </t>
  </si>
  <si>
    <t> BBS 90 </t>
  </si>
  <si>
    <t> 03.01.1989 19:15 </t>
  </si>
  <si>
    <t> 0.0018 </t>
  </si>
  <si>
    <t> R.Diethelm </t>
  </si>
  <si>
    <t> 13.01.1989 04:22 </t>
  </si>
  <si>
    <t> 31.01.1989 19:00 </t>
  </si>
  <si>
    <t> BBS 91 </t>
  </si>
  <si>
    <t> 29.03.1989 19:12 </t>
  </si>
  <si>
    <t> 17.11.1989 02:00 </t>
  </si>
  <si>
    <t> 18.11.1989 18:47 </t>
  </si>
  <si>
    <t>BAVM 56 </t>
  </si>
  <si>
    <t> 19.12.1989 20:17 </t>
  </si>
  <si>
    <t> -0.0076 </t>
  </si>
  <si>
    <t>B;V</t>
  </si>
  <si>
    <t> F.Agerer </t>
  </si>
  <si>
    <t> 28.01.1990 06:18 </t>
  </si>
  <si>
    <t> -0.016 </t>
  </si>
  <si>
    <t> 28.02.1990 03:57 </t>
  </si>
  <si>
    <t> 01.09.1990 08:26 </t>
  </si>
  <si>
    <t> 12.10.1990 03:20 </t>
  </si>
  <si>
    <t>BAVM 59 </t>
  </si>
  <si>
    <t> 15.11.1990 02:21 </t>
  </si>
  <si>
    <t> -0.010 </t>
  </si>
  <si>
    <t> 07.12.1990 02:45 </t>
  </si>
  <si>
    <t> 26.12.1990 01:29 </t>
  </si>
  <si>
    <t> -0.008 </t>
  </si>
  <si>
    <t> 08.02.1991 02:11 </t>
  </si>
  <si>
    <t> -0.013 </t>
  </si>
  <si>
    <t> 24.02.1991 19:45 </t>
  </si>
  <si>
    <t> 29.10.1991 02:24 </t>
  </si>
  <si>
    <t> -0.0120 </t>
  </si>
  <si>
    <t>BAVM 60 </t>
  </si>
  <si>
    <t> 29.10.1991 02:25 </t>
  </si>
  <si>
    <t> -0.0116 </t>
  </si>
  <si>
    <t> 08.11.1991 04:19 </t>
  </si>
  <si>
    <t> 27.02.1992 02:42 </t>
  </si>
  <si>
    <t> 13.03.1992 03:05 </t>
  </si>
  <si>
    <t> 27.10.1992 03:44 </t>
  </si>
  <si>
    <t> AOEB 3 </t>
  </si>
  <si>
    <t> 20.12.1992 06:05 </t>
  </si>
  <si>
    <t> 18.01.1993 02:25 </t>
  </si>
  <si>
    <t> 20.01.1993 03:28 </t>
  </si>
  <si>
    <t> 25.01.1993 02:08 </t>
  </si>
  <si>
    <t> 09.02.1993 19:01 </t>
  </si>
  <si>
    <t> -0.015 </t>
  </si>
  <si>
    <t>BAVM 68 </t>
  </si>
  <si>
    <t> 18.02.1993 03:46 </t>
  </si>
  <si>
    <t> 10.10.1993 07:29 </t>
  </si>
  <si>
    <t> 23.10.1993 06:54 </t>
  </si>
  <si>
    <t> -0.019 </t>
  </si>
  <si>
    <t> 20.11.1993 02:41 </t>
  </si>
  <si>
    <t> 20.11.1993 07:01 </t>
  </si>
  <si>
    <t> 12.12.1993 07:10 </t>
  </si>
  <si>
    <t> 14.02.1994 03:00 </t>
  </si>
  <si>
    <t> 23.11.1994 02:02 </t>
  </si>
  <si>
    <t> 01.12.1994 02:34 </t>
  </si>
  <si>
    <t> Benbow &amp; Mutel </t>
  </si>
  <si>
    <t>IBVS 4187 </t>
  </si>
  <si>
    <t> 27.12.1994 01:01 </t>
  </si>
  <si>
    <t> 08.01.1995 04:00 </t>
  </si>
  <si>
    <t> -0.0159 </t>
  </si>
  <si>
    <t>ns</t>
  </si>
  <si>
    <t> G.Lubcke </t>
  </si>
  <si>
    <t> 26.01.1995 02:08 </t>
  </si>
  <si>
    <t> 03.03.1995 02:34 </t>
  </si>
  <si>
    <t> -0.009 </t>
  </si>
  <si>
    <t> 22.11.1995 03:20 </t>
  </si>
  <si>
    <t> 23.11.1995 03:53 </t>
  </si>
  <si>
    <t> 25.08.1996 07:29 </t>
  </si>
  <si>
    <t> AOEB 6 </t>
  </si>
  <si>
    <t> 20.10.1996 06:56 </t>
  </si>
  <si>
    <t> 09.11.1996 10:12 </t>
  </si>
  <si>
    <t> -0.0199 </t>
  </si>
  <si>
    <t> M.Buckner et al. </t>
  </si>
  <si>
    <t>IBVS 4559 </t>
  </si>
  <si>
    <t> 26.01.1997 02:02 </t>
  </si>
  <si>
    <t> 09.02.1997 02:03 </t>
  </si>
  <si>
    <t> 24.02.1997 02:39 </t>
  </si>
  <si>
    <t> 10.03.1997 02:25 </t>
  </si>
  <si>
    <t> 27.11.1997 02:00 </t>
  </si>
  <si>
    <t> 24.11.1998 01:56 </t>
  </si>
  <si>
    <t> 27.11.1998 07:56 </t>
  </si>
  <si>
    <t> 09.12.1998 02:18 </t>
  </si>
  <si>
    <t> -0.020 </t>
  </si>
  <si>
    <t> 11.01.1999 01:01 </t>
  </si>
  <si>
    <t> 14.02.1999 04:10 </t>
  </si>
  <si>
    <t> 19.03.1999 02:48 </t>
  </si>
  <si>
    <t> 06.11.1999 09:43 </t>
  </si>
  <si>
    <t> 15.11.1999 18:48 </t>
  </si>
  <si>
    <t> -0.0219 </t>
  </si>
  <si>
    <t>o</t>
  </si>
  <si>
    <t> Husar </t>
  </si>
  <si>
    <t>BAVM 178 </t>
  </si>
  <si>
    <t> 26.12.1999 01:30 </t>
  </si>
  <si>
    <t> 01.01.2000 04:49 </t>
  </si>
  <si>
    <t> -0.028 </t>
  </si>
  <si>
    <t> 24.01.2000 01:49 </t>
  </si>
  <si>
    <t> -0.023 </t>
  </si>
  <si>
    <t> 02.02.2000 03:07 </t>
  </si>
  <si>
    <t> 05.02.2000 04:58 </t>
  </si>
  <si>
    <t> 05.10.2000 09:41 </t>
  </si>
  <si>
    <t> -0.0247 </t>
  </si>
  <si>
    <t> R.H.Nelson </t>
  </si>
  <si>
    <t>IBVS 5040 </t>
  </si>
  <si>
    <t> 25.11.2000 02:31 </t>
  </si>
  <si>
    <t> AOEB 7 </t>
  </si>
  <si>
    <t> 17.12.2000 19:02 </t>
  </si>
  <si>
    <t> -0.0249 </t>
  </si>
  <si>
    <t> T.Pribulla et al. </t>
  </si>
  <si>
    <t>IBVS 5056 </t>
  </si>
  <si>
    <t> 20.12.2000 20:46 </t>
  </si>
  <si>
    <t> -0.0246 </t>
  </si>
  <si>
    <t>-I</t>
  </si>
  <si>
    <t> W.Kleikamp </t>
  </si>
  <si>
    <t>BAVM 152 </t>
  </si>
  <si>
    <t> 01.01.2001 19:29 </t>
  </si>
  <si>
    <t>34270</t>
  </si>
  <si>
    <t> -0.0252 </t>
  </si>
  <si>
    <t> 01.01.2001 19:30 </t>
  </si>
  <si>
    <t> 20.01.2001 18:07 </t>
  </si>
  <si>
    <t>34325.5</t>
  </si>
  <si>
    <t> -0.0273 </t>
  </si>
  <si>
    <t> 20.01.2001 18:09 </t>
  </si>
  <si>
    <t> -0.0258 </t>
  </si>
  <si>
    <t> 21.01.2001 02:16 </t>
  </si>
  <si>
    <t>34326.5</t>
  </si>
  <si>
    <t> 28.01.2001 02:28 </t>
  </si>
  <si>
    <t>34347</t>
  </si>
  <si>
    <t> -0.018 </t>
  </si>
  <si>
    <t> 06.02.2001 03:24 </t>
  </si>
  <si>
    <t>34373.5</t>
  </si>
  <si>
    <t> S.Dvorak </t>
  </si>
  <si>
    <t> 11.02.2001 02:19 </t>
  </si>
  <si>
    <t>34388</t>
  </si>
  <si>
    <t> 17.02.2001 01:55 </t>
  </si>
  <si>
    <t>34405.5</t>
  </si>
  <si>
    <t> 18.02.2001 02:25 </t>
  </si>
  <si>
    <t>34408.5</t>
  </si>
  <si>
    <t> 19.03.2001 02:22 </t>
  </si>
  <si>
    <t>34493.5</t>
  </si>
  <si>
    <t> -0.030 </t>
  </si>
  <si>
    <t> 03.10.2001 01:57 </t>
  </si>
  <si>
    <t>35073.5</t>
  </si>
  <si>
    <t> -0.0292 </t>
  </si>
  <si>
    <t> Sarounova &amp; Wolf </t>
  </si>
  <si>
    <t>IBVS 5594 </t>
  </si>
  <si>
    <t> 06.11.2001 01:09 </t>
  </si>
  <si>
    <t>35173</t>
  </si>
  <si>
    <t> -0.0266 </t>
  </si>
  <si>
    <t> M.Lehky </t>
  </si>
  <si>
    <t>OEJV 0107 </t>
  </si>
  <si>
    <t> -0.0265 </t>
  </si>
  <si>
    <t> 06.11.2001 01:10 </t>
  </si>
  <si>
    <t> -0.0262 </t>
  </si>
  <si>
    <t> 11.11.2001 08:11 </t>
  </si>
  <si>
    <t>35188.5</t>
  </si>
  <si>
    <t> 11.11.2001 20:27 </t>
  </si>
  <si>
    <t>35190</t>
  </si>
  <si>
    <t> 12.11.2001 00:33 </t>
  </si>
  <si>
    <t> 18.11.2001 20:21 </t>
  </si>
  <si>
    <t> SZ.Csizmadia et al. </t>
  </si>
  <si>
    <t>IBVS 5230 </t>
  </si>
  <si>
    <t> 19.11.2001 00:27 </t>
  </si>
  <si>
    <t> -0.0271 </t>
  </si>
  <si>
    <t> 22.11.2001 02:26 </t>
  </si>
  <si>
    <t> 03.12.2001 20:49 </t>
  </si>
  <si>
    <t> 08.12.2001 19:37 </t>
  </si>
  <si>
    <t> 09.12.2001 03:50 </t>
  </si>
  <si>
    <t> 13.12.2001 02:03 </t>
  </si>
  <si>
    <t> -0.0256 </t>
  </si>
  <si>
    <t> 20.12.2001 02:11 </t>
  </si>
  <si>
    <t> 22.12.2001 07:15 </t>
  </si>
  <si>
    <t> 22.01.2002 04:38 </t>
  </si>
  <si>
    <t> -0.0264 </t>
  </si>
  <si>
    <t> B.Hrivnak et al. </t>
  </si>
  <si>
    <t> AJ 132. 960 </t>
  </si>
  <si>
    <t> 02.02.2002 02:54 </t>
  </si>
  <si>
    <t> 05.02.2002 00:27 </t>
  </si>
  <si>
    <t> -0.0251 </t>
  </si>
  <si>
    <t> AOEB 10 </t>
  </si>
  <si>
    <t> 06.02.2002 01:10 </t>
  </si>
  <si>
    <t> 14.02.2002 01:49 </t>
  </si>
  <si>
    <t> 04.03.2002 20:09 </t>
  </si>
  <si>
    <t> -0.0248 </t>
  </si>
  <si>
    <t> G.Maintz </t>
  </si>
  <si>
    <t>BAVM 158 </t>
  </si>
  <si>
    <t> 10.08.2002 09:28 </t>
  </si>
  <si>
    <t> -0.0261 </t>
  </si>
  <si>
    <t> 01.10.2002 02:36 </t>
  </si>
  <si>
    <t> A.Paschke </t>
  </si>
  <si>
    <t> BBS 129 </t>
  </si>
  <si>
    <t> 11.10.2002 08:34 </t>
  </si>
  <si>
    <t> 13.11.2002 19:12 </t>
  </si>
  <si>
    <t> Z.Müesseroglu et al. </t>
  </si>
  <si>
    <t>IBVS 5463 </t>
  </si>
  <si>
    <t> 13.11.2002 23:19 </t>
  </si>
  <si>
    <t> 14.11.2002 19:48 </t>
  </si>
  <si>
    <t> -0.0267 </t>
  </si>
  <si>
    <t> 28.11.2002 03:17 </t>
  </si>
  <si>
    <t> 30.11.2002 04:26 </t>
  </si>
  <si>
    <t> -0.0272 </t>
  </si>
  <si>
    <t> R.Nelson </t>
  </si>
  <si>
    <t>IBVS 5371 </t>
  </si>
  <si>
    <t> 06.12.2002 03:49 </t>
  </si>
  <si>
    <t> -0.0263 </t>
  </si>
  <si>
    <t> 09.12.2002 17:51 </t>
  </si>
  <si>
    <t> -0.0259 </t>
  </si>
  <si>
    <t>BAVM 172 </t>
  </si>
  <si>
    <t> 11.12.2002 18:59 </t>
  </si>
  <si>
    <t> K.&amp; M.Rätz </t>
  </si>
  <si>
    <t> 12.12.2002 03:11 </t>
  </si>
  <si>
    <t> 06.01.2003 01:13 </t>
  </si>
  <si>
    <t> J.A.Howell </t>
  </si>
  <si>
    <t> 08.01.2003 10:36 </t>
  </si>
  <si>
    <t> -0.0255 </t>
  </si>
  <si>
    <t> Nakajima </t>
  </si>
  <si>
    <t>VSB 42 </t>
  </si>
  <si>
    <t> 08.01.2003 14:42 </t>
  </si>
  <si>
    <t> -0.0250 </t>
  </si>
  <si>
    <t> 02.02.2003 04:36 </t>
  </si>
  <si>
    <t> -0.0229 </t>
  </si>
  <si>
    <t> M.Spearman </t>
  </si>
  <si>
    <t> 14.02.2003 03:15 </t>
  </si>
  <si>
    <t> 20.09.2003 02:04 </t>
  </si>
  <si>
    <t>IBVS 5668 </t>
  </si>
  <si>
    <t> 10.10.2003 01:16 </t>
  </si>
  <si>
    <t> -0.0294 </t>
  </si>
  <si>
    <t> T.Borkovits et al. </t>
  </si>
  <si>
    <t>IBVS 5579 </t>
  </si>
  <si>
    <t> 10.10.2003 21:47 </t>
  </si>
  <si>
    <t> -0.0274 </t>
  </si>
  <si>
    <t> T.Krajci </t>
  </si>
  <si>
    <t>IBVS 5592 </t>
  </si>
  <si>
    <t> 16.10.2003 04:47 </t>
  </si>
  <si>
    <t> 27.10.2003 07:02 </t>
  </si>
  <si>
    <t> -0.0269 </t>
  </si>
  <si>
    <t> J.M.Cook et al. </t>
  </si>
  <si>
    <t>IBVS 5636 </t>
  </si>
  <si>
    <t> 13.11.2003 00:26 </t>
  </si>
  <si>
    <t> -0.0279 </t>
  </si>
  <si>
    <t> v.Poschinger </t>
  </si>
  <si>
    <t> 21.11.2003 05:03 </t>
  </si>
  <si>
    <t> -0.0277 </t>
  </si>
  <si>
    <t>IBVS 5493 </t>
  </si>
  <si>
    <t> 08.12.2003 23:05 </t>
  </si>
  <si>
    <t> 09.12.2003 23:38 </t>
  </si>
  <si>
    <t> -0.0276 </t>
  </si>
  <si>
    <t> 18.12.2003 04:24 </t>
  </si>
  <si>
    <t> -0.021 </t>
  </si>
  <si>
    <t> C.Stephan </t>
  </si>
  <si>
    <t> 10.01.2004 09:21 </t>
  </si>
  <si>
    <t> 13.01.2004 02:53 </t>
  </si>
  <si>
    <t> 13.01.2004 07:00 </t>
  </si>
  <si>
    <t> 09.10.2004 03:02 </t>
  </si>
  <si>
    <t> -0.0278 </t>
  </si>
  <si>
    <t>BAVM 173 </t>
  </si>
  <si>
    <t> 14.10.2004 05:56 </t>
  </si>
  <si>
    <t> 16.10.2004 07:05 </t>
  </si>
  <si>
    <t> -0.0270 </t>
  </si>
  <si>
    <t> 19.10.2004 08:49 </t>
  </si>
  <si>
    <t> 24.10.2004 07:37 </t>
  </si>
  <si>
    <t> 02.12.2004 01:24 </t>
  </si>
  <si>
    <t> -0.0286 </t>
  </si>
  <si>
    <t> 09.12.2004 17:46 </t>
  </si>
  <si>
    <t> 09.12.2004 21:51 </t>
  </si>
  <si>
    <t> -0.0280 </t>
  </si>
  <si>
    <t> 10.12.2004 01:59 </t>
  </si>
  <si>
    <t> 21.01.2005 22:04 </t>
  </si>
  <si>
    <t> -0.0288 </t>
  </si>
  <si>
    <t> J.Coloma </t>
  </si>
  <si>
    <t> 02.10.2005 08:56 </t>
  </si>
  <si>
    <t> -0.0268 </t>
  </si>
  <si>
    <t> AOEB 12 </t>
  </si>
  <si>
    <t> 09.10.2005 00:41 </t>
  </si>
  <si>
    <t> 08.11.2005 22:05 </t>
  </si>
  <si>
    <t> 09.11.2005 02:11 </t>
  </si>
  <si>
    <t> -0.0275 </t>
  </si>
  <si>
    <t> 12.11.2005 03:55 </t>
  </si>
  <si>
    <t> 28.11.2005 04:58 </t>
  </si>
  <si>
    <t> R.Poklar </t>
  </si>
  <si>
    <t> 20.12.2005 01:17 </t>
  </si>
  <si>
    <t> K.Alton </t>
  </si>
  <si>
    <t>OEJV 0039 </t>
  </si>
  <si>
    <t> 13.01.2006 02:50 </t>
  </si>
  <si>
    <t> 22.01.2006 20:20 </t>
  </si>
  <si>
    <t> R.Papini </t>
  </si>
  <si>
    <t> 27.01.2006 02:44 </t>
  </si>
  <si>
    <t> 10.02.2006 02:37 </t>
  </si>
  <si>
    <t> 22.02.2006 01:19 </t>
  </si>
  <si>
    <t> -0.0282 </t>
  </si>
  <si>
    <t> 01.03.2006 01:18 </t>
  </si>
  <si>
    <t> 02.03.2006 01:52 </t>
  </si>
  <si>
    <t> 07.03.2006 21:08 </t>
  </si>
  <si>
    <t> I.B. Biro et al. </t>
  </si>
  <si>
    <t>IBVS 5753 </t>
  </si>
  <si>
    <t> 20.03.2006 20:27 </t>
  </si>
  <si>
    <t> 07.10.2006 05:22 </t>
  </si>
  <si>
    <t> 14.10.2006 01:13 </t>
  </si>
  <si>
    <t> S.Parimucha et al. </t>
  </si>
  <si>
    <t>IBVS 5777 </t>
  </si>
  <si>
    <t> 17.10.2006 23:28 </t>
  </si>
  <si>
    <t> Sz.Csizmadia et al. </t>
  </si>
  <si>
    <t>IBVS 5736 </t>
  </si>
  <si>
    <t> 27.10.2006 00:32 </t>
  </si>
  <si>
    <t> -0.02660 </t>
  </si>
  <si>
    <t> P.Zasche </t>
  </si>
  <si>
    <t>IBVS 6007 </t>
  </si>
  <si>
    <t> 15.12.2006 00:10 </t>
  </si>
  <si>
    <t> -0.0254 </t>
  </si>
  <si>
    <t>BAVM 183 </t>
  </si>
  <si>
    <t> 26.12.2006 02:24 </t>
  </si>
  <si>
    <t> 28.12.2006 03:38 </t>
  </si>
  <si>
    <t> 07.01.2007 17:31 </t>
  </si>
  <si>
    <t> A.Liakos &amp; P.Niarchos </t>
  </si>
  <si>
    <t>IBVS 5897 </t>
  </si>
  <si>
    <t> 15.01.2007 22:07 </t>
  </si>
  <si>
    <t> S.Dogru et al. </t>
  </si>
  <si>
    <t>IBVS 5795 </t>
  </si>
  <si>
    <t> 04.02.2007 00:53 </t>
  </si>
  <si>
    <t> 26.08.2007 07:28 </t>
  </si>
  <si>
    <t>JAAVSO 36(2);171 </t>
  </si>
  <si>
    <t> 12.09.2007 09:05 </t>
  </si>
  <si>
    <t>IBVS 5820 </t>
  </si>
  <si>
    <t> 16.10.2007 00:01 </t>
  </si>
  <si>
    <t> L.Šmelcer </t>
  </si>
  <si>
    <t>OEJV 0094 </t>
  </si>
  <si>
    <t> 17.11.2007 06:12 </t>
  </si>
  <si>
    <t> -0.0260 </t>
  </si>
  <si>
    <t> J.Bialozynski </t>
  </si>
  <si>
    <t> 28.12.2007 01:12 </t>
  </si>
  <si>
    <t> -0.0257 </t>
  </si>
  <si>
    <t> 09.02.2008 17:49 </t>
  </si>
  <si>
    <t> 09.02.2008 17:50 </t>
  </si>
  <si>
    <t> 11.02.2008 18:58 </t>
  </si>
  <si>
    <t>IBVS 5898 </t>
  </si>
  <si>
    <t> 12.02.2008 19:32 </t>
  </si>
  <si>
    <t> 12.02.2008 19:33 </t>
  </si>
  <si>
    <t> 30.08.2008 08:00 </t>
  </si>
  <si>
    <t>JAAVSO 36(2);186 </t>
  </si>
  <si>
    <t> 11.11.2008 05:03 </t>
  </si>
  <si>
    <t> K.Menzies </t>
  </si>
  <si>
    <t>JAAVSO 37(1);44 </t>
  </si>
  <si>
    <t> 27.11.2008 06:05 </t>
  </si>
  <si>
    <t> 02.12.2008 21:20 </t>
  </si>
  <si>
    <t> -0.0234 </t>
  </si>
  <si>
    <t> 23.12.2008 12:54 </t>
  </si>
  <si>
    <t> H.Itoh </t>
  </si>
  <si>
    <t>VSB 48 </t>
  </si>
  <si>
    <t> 29.12.2008 04:10 </t>
  </si>
  <si>
    <t> -0.0223 </t>
  </si>
  <si>
    <t>IBVS 5871 </t>
  </si>
  <si>
    <t> 29.12.2008 20:29 </t>
  </si>
  <si>
    <t> J.Virtanen </t>
  </si>
  <si>
    <t> 20.09.2009 01:18 </t>
  </si>
  <si>
    <t> -0.0284 </t>
  </si>
  <si>
    <t>IBVS 5980 </t>
  </si>
  <si>
    <t> 27.09.2009 01:19 </t>
  </si>
  <si>
    <t> 12.10.2009 05:52 </t>
  </si>
  <si>
    <t> JAAVSO 38;120 </t>
  </si>
  <si>
    <t> 12.10.2009 09:58 </t>
  </si>
  <si>
    <t> R.Sabo </t>
  </si>
  <si>
    <t> 06.11.2009 12:07 </t>
  </si>
  <si>
    <t>Rc</t>
  </si>
  <si>
    <t> K.Shiokawa </t>
  </si>
  <si>
    <t>VSB 50 </t>
  </si>
  <si>
    <t> 06.11.2009 16:12 </t>
  </si>
  <si>
    <t> 06.11.2009 20:16 </t>
  </si>
  <si>
    <t> 06.12.2009 08:56 </t>
  </si>
  <si>
    <t>IBVS 5929 </t>
  </si>
  <si>
    <t> 09.12.2009 22:58 </t>
  </si>
  <si>
    <t>BAVM 214 </t>
  </si>
  <si>
    <t> 09.12.2009 23:00 </t>
  </si>
  <si>
    <t> -0.0238 </t>
  </si>
  <si>
    <t> 09.12.2009 23:01 </t>
  </si>
  <si>
    <t> -0.0228 </t>
  </si>
  <si>
    <t> 10.12.2009 03:02 </t>
  </si>
  <si>
    <t> 10.12.2009 03:05 </t>
  </si>
  <si>
    <t> -0.0243 </t>
  </si>
  <si>
    <t>-Ir</t>
  </si>
  <si>
    <t> 20.12.2009 21:08 </t>
  </si>
  <si>
    <t>43864.5</t>
  </si>
  <si>
    <t> 27.12.2009 04:40 </t>
  </si>
  <si>
    <t>43883</t>
  </si>
  <si>
    <t> -0.025 </t>
  </si>
  <si>
    <t>IBVS 5920 </t>
  </si>
  <si>
    <t> 22.01.2010 19:41 </t>
  </si>
  <si>
    <t>43961</t>
  </si>
  <si>
    <t> -0.0253 </t>
  </si>
  <si>
    <t> 04.03.2010 02:22 </t>
  </si>
  <si>
    <t>44079</t>
  </si>
  <si>
    <t> JAAVSO 39;94 </t>
  </si>
  <si>
    <t> 13.09.2010 23:38 </t>
  </si>
  <si>
    <t>44647</t>
  </si>
  <si>
    <t> 10.10.2010 22:50 </t>
  </si>
  <si>
    <t>44726</t>
  </si>
  <si>
    <t> W.Moschner &amp; P.Frank </t>
  </si>
  <si>
    <t>BAVM 220 </t>
  </si>
  <si>
    <t> 16.10.2010 05:51 </t>
  </si>
  <si>
    <t>44741.5</t>
  </si>
  <si>
    <t> -0.0237 </t>
  </si>
  <si>
    <t> JAAVSO 39;177 </t>
  </si>
  <si>
    <t> 29.10.2010 09:13 </t>
  </si>
  <si>
    <t>44780</t>
  </si>
  <si>
    <t>IBVS 5960 </t>
  </si>
  <si>
    <t> 29.10.2010 21:32 </t>
  </si>
  <si>
    <t>44781.5</t>
  </si>
  <si>
    <t> -0.0241 </t>
  </si>
  <si>
    <t> 11.11.2010 04:29 </t>
  </si>
  <si>
    <t>44817.5</t>
  </si>
  <si>
    <t> -0.0235 </t>
  </si>
  <si>
    <t> 20.11.2010 05:32 </t>
  </si>
  <si>
    <t>44844</t>
  </si>
  <si>
    <t>IBVS 5966 </t>
  </si>
  <si>
    <t> 09.12.2010 04:15 </t>
  </si>
  <si>
    <t>44899.5</t>
  </si>
  <si>
    <t> -0.0240 </t>
  </si>
  <si>
    <t> N.Simmons </t>
  </si>
  <si>
    <t> 20.12.2010 14:40 </t>
  </si>
  <si>
    <t>44933</t>
  </si>
  <si>
    <t>VSB 51 </t>
  </si>
  <si>
    <t> 23.12.2010 12:18 </t>
  </si>
  <si>
    <t>44941.5</t>
  </si>
  <si>
    <t> 23.12.2010 16:24 </t>
  </si>
  <si>
    <t>44942</t>
  </si>
  <si>
    <t> 09.01.2011 01:39 </t>
  </si>
  <si>
    <t>44990</t>
  </si>
  <si>
    <t>VSB 53 </t>
  </si>
  <si>
    <t> 22.03.2011 18:36 </t>
  </si>
  <si>
    <t>45203</t>
  </si>
  <si>
    <t> -0.02479 </t>
  </si>
  <si>
    <t>OEJV 0160 </t>
  </si>
  <si>
    <t> -0.02469 </t>
  </si>
  <si>
    <t> 22.03.2011 18:37 </t>
  </si>
  <si>
    <t> -0.02449 </t>
  </si>
  <si>
    <t> 22.09.2011 10:04 </t>
  </si>
  <si>
    <t>45741</t>
  </si>
  <si>
    <t> JAAVSO 40;975 </t>
  </si>
  <si>
    <t> 10.10.2011 08:11 </t>
  </si>
  <si>
    <t>45793.5</t>
  </si>
  <si>
    <t> 12.10.2011 09:19 </t>
  </si>
  <si>
    <t>45799.5</t>
  </si>
  <si>
    <t>IBVS 6011 </t>
  </si>
  <si>
    <t> 31.10.2011 03:56 </t>
  </si>
  <si>
    <t>45854.5</t>
  </si>
  <si>
    <t> 20.11.2011 03:02 </t>
  </si>
  <si>
    <t>45913</t>
  </si>
  <si>
    <t> -0.031 </t>
  </si>
  <si>
    <t> 06.12.2011 04:12 </t>
  </si>
  <si>
    <t>45960</t>
  </si>
  <si>
    <t>IBVS 6018 </t>
  </si>
  <si>
    <t> 14.12.2011 12:55 </t>
  </si>
  <si>
    <t>45984.5</t>
  </si>
  <si>
    <t> 14.12.2011 17:01 </t>
  </si>
  <si>
    <t>45985</t>
  </si>
  <si>
    <t> 26.12.2011 03:28 </t>
  </si>
  <si>
    <t>46018.5</t>
  </si>
  <si>
    <t> 11.01.2012 00:23 </t>
  </si>
  <si>
    <t>46065</t>
  </si>
  <si>
    <t> JAAVSO 41;122 </t>
  </si>
  <si>
    <t> 05.02.2012 06:38 </t>
  </si>
  <si>
    <t>46139</t>
  </si>
  <si>
    <t> 06.02.2012 03:05 </t>
  </si>
  <si>
    <t>46141.5</t>
  </si>
  <si>
    <t> 12.09.2012 06:35 </t>
  </si>
  <si>
    <t>46783.5</t>
  </si>
  <si>
    <t> 21.10.2012 20:55 </t>
  </si>
  <si>
    <t>46899.5</t>
  </si>
  <si>
    <t>IBVS 6044 </t>
  </si>
  <si>
    <t> 12.11.2012 04:55 </t>
  </si>
  <si>
    <t>46962</t>
  </si>
  <si>
    <t> 16.11.2012 07:13 </t>
  </si>
  <si>
    <t>46974</t>
  </si>
  <si>
    <t> B.Manske </t>
  </si>
  <si>
    <t> 19.11.2012 21:15 </t>
  </si>
  <si>
    <t>46984.5</t>
  </si>
  <si>
    <t> K. &amp; M.Rätz </t>
  </si>
  <si>
    <t>BAVM 232 </t>
  </si>
  <si>
    <t> 15.12.2012 03:29 </t>
  </si>
  <si>
    <t>47058.5</t>
  </si>
  <si>
    <t> JAAVSO 41;328 </t>
  </si>
  <si>
    <t> 28.12.2012 23:16 </t>
  </si>
  <si>
    <t>47099</t>
  </si>
  <si>
    <t> G.Marino </t>
  </si>
  <si>
    <t>IBVS 6094 </t>
  </si>
  <si>
    <t> 29.12.2012 03:24 </t>
  </si>
  <si>
    <t>47099.5</t>
  </si>
  <si>
    <t>IBVS 6042 </t>
  </si>
  <si>
    <t> 29.12.2012 23:53 </t>
  </si>
  <si>
    <t>47102</t>
  </si>
  <si>
    <t> -0.02575 </t>
  </si>
  <si>
    <t> M.Vincenzi </t>
  </si>
  <si>
    <t> 14.03.2013 01:26 </t>
  </si>
  <si>
    <t>47319</t>
  </si>
  <si>
    <t> -0.034 </t>
  </si>
  <si>
    <t>VSB 56 </t>
  </si>
  <si>
    <t> 14.09.2013 01:14 </t>
  </si>
  <si>
    <t>47858</t>
  </si>
  <si>
    <t> -0.02898 </t>
  </si>
  <si>
    <t> M.Magris </t>
  </si>
  <si>
    <t> 21.09.2013 01:12 </t>
  </si>
  <si>
    <t>47878.5</t>
  </si>
  <si>
    <t> -0.02803 </t>
  </si>
  <si>
    <t> 17.11.2013 05:22 </t>
  </si>
  <si>
    <t>48046</t>
  </si>
  <si>
    <t> -0.0299 </t>
  </si>
  <si>
    <t>IBVS 6092 </t>
  </si>
  <si>
    <t>Minima of EQ Tau from the Lichtenknecker Database of the BAV</t>
  </si>
  <si>
    <t>http://www.bav-astro.de/LkDB/index.php</t>
  </si>
  <si>
    <t>s</t>
  </si>
  <si>
    <t>Zessewitsch</t>
  </si>
  <si>
    <t>,,D,Lich,IODE</t>
  </si>
  <si>
    <t>4.3.43,</t>
  </si>
  <si>
    <t>p</t>
  </si>
  <si>
    <t>Romano</t>
  </si>
  <si>
    <t>,,D,Lich,MSAI</t>
  </si>
  <si>
    <t>33.17,</t>
  </si>
  <si>
    <t>Withney</t>
  </si>
  <si>
    <t>I,0633,I,0633,,</t>
  </si>
  <si>
    <t>pe</t>
  </si>
  <si>
    <t>Magalashvili</t>
  </si>
  <si>
    <t>I,0633,I,0633,Abastum.Bull,</t>
  </si>
  <si>
    <t>I,0633,0,GCVS,Abastum.Bull,</t>
  </si>
  <si>
    <t>BV</t>
  </si>
  <si>
    <t>Locher</t>
  </si>
  <si>
    <t>Kurt</t>
  </si>
  <si>
    <t>B,0011,B,0011,,</t>
  </si>
  <si>
    <t>B,0012,B,0012,,</t>
  </si>
  <si>
    <t>Royer</t>
  </si>
  <si>
    <t>G,EB13,G,EB13,normal,</t>
  </si>
  <si>
    <t>Frank</t>
  </si>
  <si>
    <t>Peter</t>
  </si>
  <si>
    <t>D,0039,D,0039,,</t>
  </si>
  <si>
    <t>Vielmetter</t>
  </si>
  <si>
    <t>D,0036,D,0036,,</t>
  </si>
  <si>
    <t>Germann</t>
  </si>
  <si>
    <t>B,0064,B,0064,,</t>
  </si>
  <si>
    <t>Grzelczyk</t>
  </si>
  <si>
    <t>B,0065,B,0065,,</t>
  </si>
  <si>
    <t>B,0070,B,0070,,</t>
  </si>
  <si>
    <t>B,0074,B,0074,,</t>
  </si>
  <si>
    <t>Kaemper</t>
  </si>
  <si>
    <t>,,D,Lich,PRIV,</t>
  </si>
  <si>
    <t>B,0075,B,0075,,</t>
  </si>
  <si>
    <t>B,0076,B,0076,,</t>
  </si>
  <si>
    <t>B,0078,B,0078,,</t>
  </si>
  <si>
    <t>D,0043,D,Lich,,</t>
  </si>
  <si>
    <t>B,0079,B,0079,,</t>
  </si>
  <si>
    <t>Braune</t>
  </si>
  <si>
    <t>D,0046,D,Lich,,</t>
  </si>
  <si>
    <t>B,0082,B,0082,,</t>
  </si>
  <si>
    <t>Blaettler</t>
  </si>
  <si>
    <t>Ernst</t>
  </si>
  <si>
    <t>B,0084,B,0084,,</t>
  </si>
  <si>
    <t>Moschner</t>
  </si>
  <si>
    <t>Wolfg</t>
  </si>
  <si>
    <t>D,0050,D,0050,,</t>
  </si>
  <si>
    <t>B,0087,B,0087,,</t>
  </si>
  <si>
    <t>B,0088,B,0088,,</t>
  </si>
  <si>
    <t>D,0052,D,0052,,</t>
  </si>
  <si>
    <t>Kohl</t>
  </si>
  <si>
    <t>Michael</t>
  </si>
  <si>
    <t>B,0090,B,0090,,</t>
  </si>
  <si>
    <t>Diethelm</t>
  </si>
  <si>
    <t>Roger</t>
  </si>
  <si>
    <t>B,0091,B,0091,,</t>
  </si>
  <si>
    <t>D,0056,D,0056,,</t>
  </si>
  <si>
    <t>Agerer</t>
  </si>
  <si>
    <t>Franz</t>
  </si>
  <si>
    <t>D,0059,D,0059,,</t>
  </si>
  <si>
    <t>D,0060,D,0060,,</t>
  </si>
  <si>
    <t>D,0068,D,0068,,</t>
  </si>
  <si>
    <t>ccd</t>
  </si>
  <si>
    <t>Benbow</t>
  </si>
  <si>
    <t>I,4187,I,4187,,</t>
  </si>
  <si>
    <t>Buckner</t>
  </si>
  <si>
    <t>I,4559,I,4559,,UIowa</t>
  </si>
  <si>
    <t>180mm</t>
  </si>
  <si>
    <t>Mutel</t>
  </si>
  <si>
    <t>I,4559,I,4559,,ATF</t>
  </si>
  <si>
    <t>U-Iowa</t>
  </si>
  <si>
    <t>Paschke</t>
  </si>
  <si>
    <t>Anton</t>
  </si>
  <si>
    <t>0,home,,,,Rotse</t>
  </si>
  <si>
    <t>Husar</t>
  </si>
  <si>
    <t>D,0178,I,5731,,</t>
  </si>
  <si>
    <t>Robert</t>
  </si>
  <si>
    <t>I,5040,I,5040,,</t>
  </si>
  <si>
    <t>Pribulla</t>
  </si>
  <si>
    <t>Theodor</t>
  </si>
  <si>
    <t>I,5056,,,,60cm,</t>
  </si>
  <si>
    <t>Stara</t>
  </si>
  <si>
    <t>Kleikamp</t>
  </si>
  <si>
    <t>Wilhelm</t>
  </si>
  <si>
    <t>D,0152,I,5296,,ST-6</t>
  </si>
  <si>
    <t>Sarounova</t>
  </si>
  <si>
    <t>Lenka</t>
  </si>
  <si>
    <t>I,5594,,,,</t>
  </si>
  <si>
    <t>D,0152,I,5296,,LcCCD11</t>
  </si>
  <si>
    <t>Yang</t>
  </si>
  <si>
    <t>Yulan</t>
  </si>
  <si>
    <t>0,0124,,,AJ</t>
  </si>
  <si>
    <t>124,LcCCD11</t>
  </si>
  <si>
    <t>Csizmadia</t>
  </si>
  <si>
    <t>Szilar</t>
  </si>
  <si>
    <t>I,5230,,,,</t>
  </si>
  <si>
    <t>VRI</t>
  </si>
  <si>
    <t>Maintz</t>
  </si>
  <si>
    <t>Gisela</t>
  </si>
  <si>
    <t>D,0158,I,5484,,</t>
  </si>
  <si>
    <t>B,0129,I,5438,,</t>
  </si>
  <si>
    <t>Mueyesseroglu</t>
  </si>
  <si>
    <t>I,5463,,,,</t>
  </si>
  <si>
    <t>I,5371,,,,</t>
  </si>
  <si>
    <t>D,0172,I,5643,,</t>
  </si>
  <si>
    <t>Raetz</t>
  </si>
  <si>
    <t>Manfred</t>
  </si>
  <si>
    <t>Nakajima</t>
  </si>
  <si>
    <t>Kazuhir</t>
  </si>
  <si>
    <t>W,0835,J,0042,,</t>
  </si>
  <si>
    <t>UBVRI</t>
  </si>
  <si>
    <t>I,5668,,,,G1</t>
  </si>
  <si>
    <t>RVB</t>
  </si>
  <si>
    <t>Borkovits</t>
  </si>
  <si>
    <t>Tamas</t>
  </si>
  <si>
    <t>I,5579,,,,Pi100</t>
  </si>
  <si>
    <t>Krajci</t>
  </si>
  <si>
    <t>I,5592,,,,</t>
  </si>
  <si>
    <t>Cook</t>
  </si>
  <si>
    <t>I,5636,,,,</t>
  </si>
  <si>
    <t>Poschinger</t>
  </si>
  <si>
    <t>I,5493,,,,</t>
  </si>
  <si>
    <t>Stephan</t>
  </si>
  <si>
    <t>Chris</t>
  </si>
  <si>
    <t>W,1152,A,A010,,</t>
  </si>
  <si>
    <t>Konst</t>
  </si>
  <si>
    <t>D,0173,I,5657,,</t>
  </si>
  <si>
    <t>Samolyk</t>
  </si>
  <si>
    <t>A,0012,,,,</t>
  </si>
  <si>
    <t>Poklar</t>
  </si>
  <si>
    <t>Alton</t>
  </si>
  <si>
    <t>Kevin</t>
  </si>
  <si>
    <t>E,0039,,,,</t>
  </si>
  <si>
    <t>Papini</t>
  </si>
  <si>
    <t>VR</t>
  </si>
  <si>
    <t>I,5753,,,,Ba50</t>
  </si>
  <si>
    <t>Parimucha</t>
  </si>
  <si>
    <t>Stefan</t>
  </si>
  <si>
    <t>I,5777,,,,26cmNewton</t>
  </si>
  <si>
    <t>Ciszmadia</t>
  </si>
  <si>
    <t>I,5736,,,,E40</t>
  </si>
  <si>
    <t>Zasche</t>
  </si>
  <si>
    <t>Petr</t>
  </si>
  <si>
    <t>I,6007,,,,OND</t>
  </si>
  <si>
    <t>D,0183,I,5761,,ST-6</t>
  </si>
  <si>
    <t>Liakos</t>
  </si>
  <si>
    <t>I,5897,,,,</t>
  </si>
  <si>
    <t>Dogru</t>
  </si>
  <si>
    <t>I,5795,,,,30cm+ST237</t>
  </si>
  <si>
    <t>A,0079,,,,</t>
  </si>
  <si>
    <t>I,5820,,,,ST-7</t>
  </si>
  <si>
    <t>Bialozynski</t>
  </si>
  <si>
    <t>Dubovsky</t>
  </si>
  <si>
    <t>Pavol</t>
  </si>
  <si>
    <t>I,5898,,,,70/400mm</t>
  </si>
  <si>
    <t>A,0086,,,,</t>
  </si>
  <si>
    <t>I,5898,,,,70/180mm</t>
  </si>
  <si>
    <t>Itoh</t>
  </si>
  <si>
    <t>Hiroshi</t>
  </si>
  <si>
    <t>J,0048,,,,30SC+DSI-Pro</t>
  </si>
  <si>
    <t>I,5871,,,,</t>
  </si>
  <si>
    <t>I,5980,,,,265mm+MeadeD</t>
  </si>
  <si>
    <t>I,5929,,,,ST-7XME</t>
  </si>
  <si>
    <t>D,0214,I,5959,,Sigma</t>
  </si>
  <si>
    <t>I,5920,,,,</t>
  </si>
  <si>
    <t>A,0130,,,,</t>
  </si>
  <si>
    <t>I,5980,,,,lens+StarLig</t>
  </si>
  <si>
    <t>D,0220,I,6010,,ST-9X</t>
  </si>
  <si>
    <t>A,e151,,,,</t>
  </si>
  <si>
    <t>I,5960,,,,</t>
  </si>
  <si>
    <t>I,5966,,,,</t>
  </si>
  <si>
    <t>Simmons</t>
  </si>
  <si>
    <t>J,0051,,,,30SC+DSI-Pro</t>
  </si>
  <si>
    <t>J,0053,,,,</t>
  </si>
  <si>
    <t>I,6011,,,,Astrokolchoz</t>
  </si>
  <si>
    <t>I,6018,,,,ST-10XE</t>
  </si>
  <si>
    <t>Shiokawa</t>
  </si>
  <si>
    <t>Kazuhik</t>
  </si>
  <si>
    <t>J,0053,,,,35SC+ST-9E</t>
  </si>
  <si>
    <t>I,6044,,,,K1-G</t>
  </si>
  <si>
    <t>D,0232,I,6084,,G2-1600</t>
  </si>
  <si>
    <t>Menzies</t>
  </si>
  <si>
    <t>A,0042,,,JAAVSO</t>
  </si>
  <si>
    <t>42,</t>
  </si>
  <si>
    <t>I,6042,,,,Astrokolchoz</t>
  </si>
  <si>
    <t>J,0056,,,,</t>
  </si>
  <si>
    <t>I,6092,,,,</t>
  </si>
  <si>
    <t>Lehky</t>
  </si>
  <si>
    <t>Martin</t>
  </si>
  <si>
    <t>C,0036,E,0107,,250/1250</t>
  </si>
  <si>
    <t>ST5</t>
  </si>
  <si>
    <t>Smelcer</t>
  </si>
  <si>
    <t>Ladislav</t>
  </si>
  <si>
    <t>C,0035,E,0094,,280/1765+ST7</t>
  </si>
  <si>
    <t>L.</t>
  </si>
  <si>
    <t>C,0038,E,0160,,28cm+G2</t>
  </si>
  <si>
    <t>Vincenzi</t>
  </si>
  <si>
    <t>M.</t>
  </si>
  <si>
    <t>C,0038,E,0160,,28cm+ST9XE</t>
  </si>
  <si>
    <t>Magris</t>
  </si>
  <si>
    <t>C,0038,E,0160,,25cm+MX716</t>
  </si>
  <si>
    <t>IBVS 6092</t>
  </si>
  <si>
    <t>RHN 2014</t>
  </si>
  <si>
    <t>Hasanzadeh 2015NewA…34..262</t>
  </si>
  <si>
    <t>IBVS 6131</t>
  </si>
  <si>
    <t>IBVS 6094</t>
  </si>
  <si>
    <t>i</t>
  </si>
  <si>
    <t>IBVS 6118</t>
  </si>
  <si>
    <t>JAVSO..42..426</t>
  </si>
  <si>
    <t>OEJV 0165</t>
  </si>
  <si>
    <t>OEJV 0168</t>
  </si>
  <si>
    <t>IBVS 6157</t>
  </si>
  <si>
    <t>IBVS 6167</t>
  </si>
  <si>
    <t>IBVS 6154</t>
  </si>
  <si>
    <t>Clearly, latest data are discordant</t>
  </si>
  <si>
    <t>IBVS 6195</t>
  </si>
  <si>
    <t>IBVS 6196</t>
  </si>
  <si>
    <t>OEJV 0181</t>
  </si>
  <si>
    <t>VSB 060</t>
  </si>
  <si>
    <t>RHN 2018</t>
  </si>
  <si>
    <t>Bad?</t>
  </si>
  <si>
    <t>Plausible fit</t>
  </si>
  <si>
    <t>2019-07-08</t>
  </si>
  <si>
    <t>RHN 2019</t>
  </si>
  <si>
    <t>RHN 2021</t>
  </si>
  <si>
    <t>2021-01-13</t>
  </si>
  <si>
    <t>IBVS, 63, 6262</t>
  </si>
  <si>
    <t>JAVSO, 48, 87</t>
  </si>
  <si>
    <t>JAVSO, 48, 256</t>
  </si>
  <si>
    <t>JAVSO, 49, 108</t>
  </si>
  <si>
    <t>JAVSO, 49, 265</t>
  </si>
  <si>
    <t>VSB, 91</t>
  </si>
  <si>
    <t>JAVSO, 50, 133</t>
  </si>
  <si>
    <t>JBAV, 63</t>
  </si>
  <si>
    <t>JAAVSO 51, 2023</t>
  </si>
  <si>
    <t>JAAVSO 51, 134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</si>
</sst>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&quot;$&quot;#,##0_);\(&quot;$&quot;#,##0\)"/>
    <numFmt numFmtId="165" formatCode="0.00000"/>
    <numFmt numFmtId="166" formatCode="0.E+00"/>
    <numFmt numFmtId="167" formatCode="0.0%"/>
    <numFmt numFmtId="168" formatCode="0.000"/>
    <numFmt numFmtId="169" formatCode="0.0"/>
    <numFmt numFmtId="170" formatCode="0.0000"/>
    <numFmt numFmtId="171" formatCode="0.000E+00"/>
  </numFmts>
  <fonts count="58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0"/>
      <color indexed="20"/>
      <name val="Arial"/>
      <family val="2"/>
    </font>
    <font>
      <b/>
      <sz val="10"/>
      <color indexed="20"/>
      <name val="Arial"/>
      <family val="2"/>
    </font>
    <font>
      <sz val="10"/>
      <color indexed="2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12"/>
      <name val="Arial"/>
      <family val="2"/>
    </font>
    <font>
      <sz val="10"/>
      <color indexed="17"/>
      <name val="Arial"/>
      <family val="2"/>
    </font>
    <font>
      <sz val="14"/>
      <name val="Arial"/>
      <family val="2"/>
    </font>
    <font>
      <b/>
      <vertAlign val="superscript"/>
      <sz val="10"/>
      <name val="Arial"/>
      <family val="2"/>
    </font>
    <font>
      <sz val="10"/>
      <color indexed="16"/>
      <name val="Arial"/>
      <family val="2"/>
    </font>
    <font>
      <b/>
      <sz val="10"/>
      <color indexed="10"/>
      <name val="Arial"/>
      <family val="2"/>
    </font>
    <font>
      <b/>
      <sz val="10"/>
      <color indexed="14"/>
      <name val="Arial"/>
      <family val="2"/>
    </font>
    <font>
      <sz val="10"/>
      <color indexed="16"/>
      <name val="Arial"/>
      <family val="2"/>
    </font>
    <font>
      <u/>
      <sz val="10"/>
      <color indexed="12"/>
      <name val="Arial"/>
      <family val="2"/>
    </font>
    <font>
      <b/>
      <sz val="12"/>
      <color indexed="8"/>
      <name val="Arial"/>
      <family val="2"/>
    </font>
    <font>
      <sz val="10"/>
      <color indexed="12"/>
      <name val="Arial"/>
      <family val="2"/>
    </font>
    <font>
      <sz val="10"/>
      <color indexed="13"/>
      <name val="Arial"/>
      <family val="2"/>
    </font>
    <font>
      <b/>
      <sz val="10"/>
      <color indexed="13"/>
      <name val="Arial"/>
      <family val="2"/>
    </font>
    <font>
      <b/>
      <sz val="10"/>
      <color indexed="17"/>
      <name val="Arial"/>
      <family val="2"/>
    </font>
    <font>
      <vertAlign val="subscript"/>
      <sz val="10"/>
      <name val="Arial"/>
      <family val="2"/>
    </font>
    <font>
      <sz val="10"/>
      <color indexed="12"/>
      <name val="Arial"/>
      <family val="2"/>
    </font>
    <font>
      <sz val="14"/>
      <color indexed="12"/>
      <name val="Times New Roman"/>
      <family val="1"/>
    </font>
    <font>
      <b/>
      <sz val="10"/>
      <color indexed="10"/>
      <name val="Arial"/>
      <family val="2"/>
    </font>
    <font>
      <sz val="12"/>
      <color indexed="8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1"/>
      <color indexed="56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b/>
      <sz val="12"/>
      <color indexed="63"/>
      <name val="Arial"/>
      <family val="2"/>
    </font>
    <font>
      <b/>
      <sz val="18"/>
      <color indexed="56"/>
      <name val="Cambria"/>
      <family val="2"/>
    </font>
    <font>
      <sz val="12"/>
      <color indexed="10"/>
      <name val="Arial"/>
      <family val="2"/>
    </font>
    <font>
      <sz val="10"/>
      <color indexed="17"/>
      <name val="Arial"/>
      <family val="2"/>
    </font>
    <font>
      <sz val="9"/>
      <color indexed="8"/>
      <name val="CourierNewPSMT"/>
    </font>
    <font>
      <b/>
      <sz val="10"/>
      <color indexed="30"/>
      <name val="Arial"/>
      <family val="2"/>
    </font>
    <font>
      <vertAlign val="superscript"/>
      <sz val="10"/>
      <name val="Arial"/>
      <family val="2"/>
    </font>
    <font>
      <vertAlign val="subscript"/>
      <sz val="10"/>
      <color indexed="20"/>
      <name val="Arial"/>
      <family val="2"/>
    </font>
    <font>
      <b/>
      <sz val="10"/>
      <color indexed="16"/>
      <name val="Arial"/>
      <family val="2"/>
    </font>
    <font>
      <sz val="10"/>
      <name val="Arial"/>
      <family val="2"/>
    </font>
    <font>
      <sz val="10"/>
      <color rgb="FF00B050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24"/>
      </patternFill>
    </fill>
    <fill>
      <patternFill patternType="solid">
        <fgColor indexed="43"/>
        <bgColor indexed="8"/>
      </patternFill>
    </fill>
    <fill>
      <patternFill patternType="solid">
        <fgColor indexed="43"/>
        <bgColor indexed="9"/>
      </patternFill>
    </fill>
    <fill>
      <patternFill patternType="solid">
        <fgColor indexed="43"/>
        <bgColor indexed="25"/>
      </patternFill>
    </fill>
    <fill>
      <patternFill patternType="solid">
        <fgColor indexed="8"/>
        <bgColor indexed="8"/>
      </patternFill>
    </fill>
    <fill>
      <patternFill patternType="solid">
        <fgColor indexed="43"/>
        <bgColor indexed="64"/>
      </patternFill>
    </fill>
  </fills>
  <borders count="2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0"/>
      </left>
      <right/>
      <top style="thick">
        <color indexed="0"/>
      </top>
      <bottom style="thick">
        <color indexed="0"/>
      </bottom>
      <diagonal/>
    </border>
    <border>
      <left/>
      <right style="thick">
        <color indexed="0"/>
      </right>
      <top style="thick">
        <color indexed="0"/>
      </top>
      <bottom style="thick">
        <color indexed="0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50">
    <xf numFmtId="0" fontId="0" fillId="0" borderId="0">
      <alignment vertical="top"/>
    </xf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9" borderId="0" applyNumberFormat="0" applyBorder="0" applyAlignment="0" applyProtection="0"/>
    <xf numFmtId="0" fontId="38" fillId="3" borderId="0" applyNumberFormat="0" applyBorder="0" applyAlignment="0" applyProtection="0"/>
    <xf numFmtId="0" fontId="39" fillId="20" borderId="1" applyNumberFormat="0" applyAlignment="0" applyProtection="0"/>
    <xf numFmtId="0" fontId="40" fillId="21" borderId="2" applyNumberFormat="0" applyAlignment="0" applyProtection="0"/>
    <xf numFmtId="3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41" fillId="0" borderId="0" applyNumberFormat="0" applyFill="0" applyBorder="0" applyAlignment="0" applyProtection="0"/>
    <xf numFmtId="2" fontId="56" fillId="0" borderId="0" applyFont="0" applyFill="0" applyBorder="0" applyAlignment="0" applyProtection="0"/>
    <xf numFmtId="0" fontId="42" fillId="4" borderId="0" applyNumberFormat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44" fillId="7" borderId="1" applyNumberFormat="0" applyAlignment="0" applyProtection="0"/>
    <xf numFmtId="0" fontId="45" fillId="0" borderId="4" applyNumberFormat="0" applyFill="0" applyAlignment="0" applyProtection="0"/>
    <xf numFmtId="0" fontId="46" fillId="22" borderId="0" applyNumberFormat="0" applyBorder="0" applyAlignment="0" applyProtection="0"/>
    <xf numFmtId="0" fontId="10" fillId="0" borderId="0"/>
    <xf numFmtId="0" fontId="36" fillId="0" borderId="0"/>
    <xf numFmtId="0" fontId="6" fillId="0" borderId="0"/>
    <xf numFmtId="0" fontId="36" fillId="23" borderId="5" applyNumberFormat="0" applyFont="0" applyAlignment="0" applyProtection="0"/>
    <xf numFmtId="0" fontId="47" fillId="20" borderId="6" applyNumberFormat="0" applyAlignment="0" applyProtection="0"/>
    <xf numFmtId="0" fontId="48" fillId="0" borderId="0" applyNumberFormat="0" applyFill="0" applyBorder="0" applyAlignment="0" applyProtection="0"/>
    <xf numFmtId="0" fontId="56" fillId="0" borderId="7" applyNumberFormat="0" applyFont="0" applyFill="0" applyAlignment="0" applyProtection="0"/>
    <xf numFmtId="0" fontId="49" fillId="0" borderId="0" applyNumberFormat="0" applyFill="0" applyBorder="0" applyAlignment="0" applyProtection="0"/>
  </cellStyleXfs>
  <cellXfs count="242">
    <xf numFmtId="0" fontId="0" fillId="0" borderId="0" xfId="0" applyAlignment="1"/>
    <xf numFmtId="0" fontId="4" fillId="0" borderId="0" xfId="0" applyFont="1" applyAlignment="1"/>
    <xf numFmtId="0" fontId="0" fillId="0" borderId="0" xfId="0" applyAlignment="1">
      <alignment horizontal="center"/>
    </xf>
    <xf numFmtId="0" fontId="0" fillId="0" borderId="8" xfId="0" applyBorder="1" applyAlignment="1">
      <alignment horizontal="center"/>
    </xf>
    <xf numFmtId="0" fontId="7" fillId="0" borderId="0" xfId="0" applyFont="1" applyAlignment="1"/>
    <xf numFmtId="0" fontId="7" fillId="0" borderId="8" xfId="0" applyFont="1" applyBorder="1" applyAlignment="1">
      <alignment horizontal="center"/>
    </xf>
    <xf numFmtId="0" fontId="9" fillId="0" borderId="0" xfId="0" applyFont="1" applyAlignment="1"/>
    <xf numFmtId="0" fontId="10" fillId="0" borderId="0" xfId="0" applyFont="1" applyAlignment="1">
      <alignment horizontal="center" vertical="center"/>
    </xf>
    <xf numFmtId="0" fontId="0" fillId="0" borderId="9" xfId="0" applyBorder="1" applyAlignment="1"/>
    <xf numFmtId="0" fontId="0" fillId="0" borderId="10" xfId="0" applyBorder="1" applyAlignment="1"/>
    <xf numFmtId="0" fontId="0" fillId="0" borderId="11" xfId="0" applyBorder="1" applyAlignment="1"/>
    <xf numFmtId="0" fontId="9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2" fillId="0" borderId="0" xfId="0" applyFont="1" applyAlignment="1"/>
    <xf numFmtId="0" fontId="13" fillId="0" borderId="8" xfId="0" applyFont="1" applyBorder="1" applyAlignment="1">
      <alignment horizontal="center"/>
    </xf>
    <xf numFmtId="0" fontId="0" fillId="0" borderId="12" xfId="0" applyBorder="1" applyAlignment="1"/>
    <xf numFmtId="0" fontId="0" fillId="0" borderId="13" xfId="0" applyBorder="1" applyAlignment="1"/>
    <xf numFmtId="0" fontId="0" fillId="0" borderId="14" xfId="0" applyBorder="1" applyAlignment="1"/>
    <xf numFmtId="0" fontId="0" fillId="0" borderId="15" xfId="0" applyBorder="1" applyAlignment="1"/>
    <xf numFmtId="0" fontId="13" fillId="0" borderId="0" xfId="0" applyFont="1" applyAlignment="1"/>
    <xf numFmtId="0" fontId="5" fillId="0" borderId="0" xfId="0" applyFont="1">
      <alignment vertical="top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10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0" fontId="10" fillId="0" borderId="0" xfId="0" applyFont="1" applyAlignment="1"/>
    <xf numFmtId="0" fontId="11" fillId="0" borderId="0" xfId="0" applyFont="1" applyAlignment="1"/>
    <xf numFmtId="0" fontId="14" fillId="0" borderId="0" xfId="0" applyFont="1" applyAlignment="1"/>
    <xf numFmtId="14" fontId="10" fillId="0" borderId="0" xfId="0" applyNumberFormat="1" applyFont="1" applyAlignment="1"/>
    <xf numFmtId="0" fontId="10" fillId="0" borderId="0" xfId="0" applyFont="1" applyAlignment="1">
      <alignment horizontal="left"/>
    </xf>
    <xf numFmtId="0" fontId="3" fillId="0" borderId="0" xfId="0" applyFont="1" applyAlignment="1"/>
    <xf numFmtId="0" fontId="0" fillId="0" borderId="16" xfId="0" applyBorder="1" applyAlignment="1"/>
    <xf numFmtId="0" fontId="0" fillId="0" borderId="17" xfId="0" applyBorder="1" applyAlignment="1"/>
    <xf numFmtId="0" fontId="15" fillId="0" borderId="0" xfId="0" applyFont="1" applyAlignment="1"/>
    <xf numFmtId="0" fontId="16" fillId="0" borderId="0" xfId="0" applyFont="1" applyAlignment="1"/>
    <xf numFmtId="165" fontId="0" fillId="0" borderId="0" xfId="0" applyNumberFormat="1" applyAlignment="1">
      <alignment horizontal="left"/>
    </xf>
    <xf numFmtId="0" fontId="15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left" vertical="center" wrapText="1"/>
    </xf>
    <xf numFmtId="0" fontId="0" fillId="0" borderId="0" xfId="0">
      <alignment vertical="top"/>
    </xf>
    <xf numFmtId="0" fontId="0" fillId="0" borderId="0" xfId="0" applyAlignment="1">
      <alignment wrapText="1"/>
    </xf>
    <xf numFmtId="0" fontId="15" fillId="0" borderId="0" xfId="0" applyFont="1" applyAlignment="1">
      <alignment vertical="center"/>
    </xf>
    <xf numFmtId="0" fontId="0" fillId="0" borderId="0" xfId="0" applyAlignment="1">
      <alignment horizont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left" wrapText="1"/>
    </xf>
    <xf numFmtId="0" fontId="17" fillId="0" borderId="0" xfId="0" applyFont="1" applyAlignment="1"/>
    <xf numFmtId="0" fontId="10" fillId="0" borderId="0" xfId="0" applyFont="1" applyAlignment="1">
      <alignment horizontal="left" wrapText="1"/>
    </xf>
    <xf numFmtId="0" fontId="5" fillId="0" borderId="0" xfId="0" applyFont="1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5" fillId="0" borderId="0" xfId="0" applyFont="1" applyAlignment="1">
      <alignment horizontal="left" wrapText="1"/>
    </xf>
    <xf numFmtId="0" fontId="4" fillId="0" borderId="8" xfId="0" applyFont="1" applyBorder="1" applyAlignment="1">
      <alignment horizontal="center"/>
    </xf>
    <xf numFmtId="0" fontId="18" fillId="0" borderId="0" xfId="0" applyFont="1" applyAlignment="1"/>
    <xf numFmtId="0" fontId="19" fillId="0" borderId="0" xfId="0" applyFont="1" applyAlignment="1">
      <alignment horizontal="left" wrapText="1"/>
    </xf>
    <xf numFmtId="0" fontId="19" fillId="0" borderId="0" xfId="0" applyFont="1" applyAlignment="1">
      <alignment horizontal="center" wrapText="1"/>
    </xf>
    <xf numFmtId="0" fontId="0" fillId="0" borderId="18" xfId="0" applyBorder="1" applyAlignment="1">
      <alignment horizontal="left"/>
    </xf>
    <xf numFmtId="0" fontId="15" fillId="0" borderId="0" xfId="0" applyFont="1">
      <alignment vertical="top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20" fillId="0" borderId="0" xfId="0" applyFont="1">
      <alignment vertical="top"/>
    </xf>
    <xf numFmtId="0" fontId="7" fillId="0" borderId="0" xfId="0" applyFont="1">
      <alignment vertical="top"/>
    </xf>
    <xf numFmtId="0" fontId="22" fillId="0" borderId="0" xfId="0" applyFont="1">
      <alignment vertical="top"/>
    </xf>
    <xf numFmtId="0" fontId="7" fillId="0" borderId="0" xfId="0" applyFont="1" applyAlignment="1">
      <alignment horizontal="center"/>
    </xf>
    <xf numFmtId="0" fontId="7" fillId="0" borderId="19" xfId="0" applyFont="1" applyBorder="1">
      <alignment vertical="top"/>
    </xf>
    <xf numFmtId="0" fontId="23" fillId="0" borderId="20" xfId="0" applyFont="1" applyBorder="1">
      <alignment vertical="top"/>
    </xf>
    <xf numFmtId="0" fontId="9" fillId="0" borderId="9" xfId="0" applyFont="1" applyBorder="1">
      <alignment vertical="top"/>
    </xf>
    <xf numFmtId="166" fontId="9" fillId="0" borderId="9" xfId="0" applyNumberFormat="1" applyFont="1" applyBorder="1" applyAlignment="1">
      <alignment horizontal="center"/>
    </xf>
    <xf numFmtId="167" fontId="7" fillId="0" borderId="0" xfId="0" applyNumberFormat="1" applyFont="1">
      <alignment vertical="top"/>
    </xf>
    <xf numFmtId="14" fontId="0" fillId="0" borderId="0" xfId="0" applyNumberFormat="1">
      <alignment vertical="top"/>
    </xf>
    <xf numFmtId="0" fontId="7" fillId="0" borderId="21" xfId="0" applyFont="1" applyBorder="1">
      <alignment vertical="top"/>
    </xf>
    <xf numFmtId="0" fontId="23" fillId="0" borderId="22" xfId="0" applyFont="1" applyBorder="1">
      <alignment vertical="top"/>
    </xf>
    <xf numFmtId="0" fontId="9" fillId="0" borderId="10" xfId="0" applyFont="1" applyBorder="1">
      <alignment vertical="top"/>
    </xf>
    <xf numFmtId="166" fontId="9" fillId="0" borderId="10" xfId="0" applyNumberFormat="1" applyFont="1" applyBorder="1" applyAlignment="1">
      <alignment horizontal="center"/>
    </xf>
    <xf numFmtId="0" fontId="7" fillId="0" borderId="23" xfId="0" applyFont="1" applyBorder="1">
      <alignment vertical="top"/>
    </xf>
    <xf numFmtId="0" fontId="23" fillId="0" borderId="24" xfId="0" applyFont="1" applyBorder="1">
      <alignment vertical="top"/>
    </xf>
    <xf numFmtId="0" fontId="9" fillId="0" borderId="11" xfId="0" applyFont="1" applyBorder="1">
      <alignment vertical="top"/>
    </xf>
    <xf numFmtId="166" fontId="9" fillId="0" borderId="11" xfId="0" applyNumberFormat="1" applyFont="1" applyBorder="1" applyAlignment="1">
      <alignment horizontal="center"/>
    </xf>
    <xf numFmtId="0" fontId="22" fillId="0" borderId="8" xfId="0" applyFont="1" applyBorder="1">
      <alignment vertical="top"/>
    </xf>
    <xf numFmtId="0" fontId="0" fillId="0" borderId="8" xfId="0" applyBorder="1">
      <alignment vertical="top"/>
    </xf>
    <xf numFmtId="0" fontId="23" fillId="0" borderId="0" xfId="0" applyFont="1">
      <alignment vertical="top"/>
    </xf>
    <xf numFmtId="166" fontId="9" fillId="0" borderId="0" xfId="0" applyNumberFormat="1" applyFont="1" applyAlignment="1">
      <alignment horizontal="center"/>
    </xf>
    <xf numFmtId="10" fontId="10" fillId="0" borderId="0" xfId="0" applyNumberFormat="1" applyFont="1">
      <alignment vertical="top"/>
    </xf>
    <xf numFmtId="0" fontId="17" fillId="0" borderId="0" xfId="0" applyFont="1">
      <alignment vertical="top"/>
    </xf>
    <xf numFmtId="167" fontId="17" fillId="0" borderId="0" xfId="0" applyNumberFormat="1" applyFont="1">
      <alignment vertical="top"/>
    </xf>
    <xf numFmtId="10" fontId="17" fillId="0" borderId="0" xfId="0" applyNumberFormat="1" applyFont="1">
      <alignment vertical="top"/>
    </xf>
    <xf numFmtId="0" fontId="9" fillId="0" borderId="0" xfId="0" applyFont="1">
      <alignment vertical="top"/>
    </xf>
    <xf numFmtId="0" fontId="18" fillId="0" borderId="0" xfId="0" applyFont="1" applyProtection="1">
      <alignment vertical="top"/>
      <protection locked="0"/>
    </xf>
    <xf numFmtId="0" fontId="18" fillId="0" borderId="0" xfId="0" applyFont="1" applyAlignment="1">
      <alignment horizontal="center"/>
    </xf>
    <xf numFmtId="0" fontId="24" fillId="0" borderId="0" xfId="0" applyFont="1">
      <alignment vertical="top"/>
    </xf>
    <xf numFmtId="0" fontId="25" fillId="0" borderId="0" xfId="0" applyFont="1" applyAlignment="1">
      <alignment horizontal="center"/>
    </xf>
    <xf numFmtId="0" fontId="10" fillId="0" borderId="0" xfId="0" applyFont="1">
      <alignment vertical="top"/>
    </xf>
    <xf numFmtId="0" fontId="18" fillId="24" borderId="5" xfId="0" applyFont="1" applyFill="1" applyBorder="1">
      <alignment vertical="top"/>
    </xf>
    <xf numFmtId="0" fontId="9" fillId="0" borderId="25" xfId="0" applyFont="1" applyBorder="1">
      <alignment vertical="top"/>
    </xf>
    <xf numFmtId="0" fontId="7" fillId="0" borderId="5" xfId="0" applyFont="1" applyBorder="1">
      <alignment vertical="top"/>
    </xf>
    <xf numFmtId="0" fontId="9" fillId="0" borderId="0" xfId="0" applyFont="1" applyAlignment="1">
      <alignment horizontal="left"/>
    </xf>
    <xf numFmtId="0" fontId="15" fillId="0" borderId="0" xfId="0" applyFont="1" applyAlignment="1">
      <alignment horizontal="left" wrapText="1"/>
    </xf>
    <xf numFmtId="0" fontId="15" fillId="0" borderId="0" xfId="0" applyFont="1" applyAlignment="1">
      <alignment horizontal="center" wrapText="1"/>
    </xf>
    <xf numFmtId="0" fontId="13" fillId="0" borderId="0" xfId="0" applyFont="1">
      <alignment vertical="top"/>
    </xf>
    <xf numFmtId="0" fontId="18" fillId="0" borderId="0" xfId="0" applyFont="1">
      <alignment vertical="top"/>
    </xf>
    <xf numFmtId="0" fontId="12" fillId="0" borderId="0" xfId="0" applyFont="1">
      <alignment vertical="top"/>
    </xf>
    <xf numFmtId="0" fontId="11" fillId="0" borderId="0" xfId="0" applyFont="1">
      <alignment vertical="top"/>
    </xf>
    <xf numFmtId="22" fontId="9" fillId="0" borderId="0" xfId="0" applyNumberFormat="1" applyFont="1">
      <alignment vertical="top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wrapText="1"/>
    </xf>
    <xf numFmtId="165" fontId="15" fillId="0" borderId="0" xfId="0" applyNumberFormat="1" applyFont="1" applyAlignment="1">
      <alignment horizontal="left"/>
    </xf>
    <xf numFmtId="0" fontId="15" fillId="0" borderId="0" xfId="0" applyFont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16" fillId="0" borderId="0" xfId="0" applyFont="1" applyAlignment="1">
      <alignment wrapText="1"/>
    </xf>
    <xf numFmtId="169" fontId="10" fillId="0" borderId="0" xfId="0" applyNumberFormat="1" applyFont="1" applyAlignment="1">
      <alignment horizontal="left" vertical="top" indent="1"/>
    </xf>
    <xf numFmtId="170" fontId="10" fillId="0" borderId="0" xfId="0" applyNumberFormat="1" applyFont="1" applyAlignment="1">
      <alignment horizontal="left" vertical="top"/>
    </xf>
    <xf numFmtId="1" fontId="10" fillId="0" borderId="0" xfId="0" applyNumberFormat="1" applyFont="1" applyAlignment="1">
      <alignment horizontal="left" vertical="top" indent="1"/>
    </xf>
    <xf numFmtId="169" fontId="10" fillId="0" borderId="0" xfId="0" applyNumberFormat="1" applyFont="1" applyAlignment="1">
      <alignment horizontal="left" vertical="top" indent="2"/>
    </xf>
    <xf numFmtId="1" fontId="10" fillId="0" borderId="0" xfId="0" applyNumberFormat="1" applyFont="1" applyAlignment="1">
      <alignment horizontal="left" vertical="top" indent="2"/>
    </xf>
    <xf numFmtId="0" fontId="10" fillId="0" borderId="0" xfId="0" applyFont="1" applyAlignment="1">
      <alignment horizontal="left" vertical="top"/>
    </xf>
    <xf numFmtId="170" fontId="10" fillId="0" borderId="0" xfId="0" applyNumberFormat="1" applyFont="1" applyAlignment="1">
      <alignment horizontal="left" vertical="top" indent="1"/>
    </xf>
    <xf numFmtId="0" fontId="15" fillId="0" borderId="0" xfId="0" applyFont="1" applyAlignment="1">
      <alignment horizontal="left" vertical="top"/>
    </xf>
    <xf numFmtId="0" fontId="0" fillId="0" borderId="17" xfId="0" applyBorder="1" applyAlignment="1">
      <alignment horizontal="left"/>
    </xf>
    <xf numFmtId="0" fontId="0" fillId="0" borderId="0" xfId="0" applyAlignment="1">
      <alignment horizontal="left" vertical="top"/>
    </xf>
    <xf numFmtId="0" fontId="13" fillId="0" borderId="0" xfId="0" applyFont="1" applyAlignment="1">
      <alignment horizontal="left"/>
    </xf>
    <xf numFmtId="0" fontId="0" fillId="0" borderId="8" xfId="0" applyBorder="1" applyAlignment="1">
      <alignment horizontal="left"/>
    </xf>
    <xf numFmtId="0" fontId="0" fillId="0" borderId="15" xfId="0" applyBorder="1" applyAlignment="1">
      <alignment horizontal="left"/>
    </xf>
    <xf numFmtId="0" fontId="19" fillId="0" borderId="0" xfId="0" applyFont="1">
      <alignment vertical="top"/>
    </xf>
    <xf numFmtId="0" fontId="19" fillId="0" borderId="0" xfId="0" applyFont="1" applyAlignment="1">
      <alignment horizontal="center"/>
    </xf>
    <xf numFmtId="0" fontId="19" fillId="0" borderId="0" xfId="0" applyFont="1" applyAlignment="1">
      <alignment horizontal="left"/>
    </xf>
    <xf numFmtId="0" fontId="7" fillId="0" borderId="13" xfId="0" applyFont="1" applyBorder="1" applyAlignment="1">
      <alignment horizontal="left"/>
    </xf>
    <xf numFmtId="168" fontId="15" fillId="0" borderId="0" xfId="0" applyNumberFormat="1" applyFont="1" applyAlignment="1">
      <alignment horizontal="left" vertical="top"/>
    </xf>
    <xf numFmtId="170" fontId="15" fillId="0" borderId="0" xfId="0" applyNumberFormat="1" applyFont="1" applyAlignment="1">
      <alignment horizontal="left" vertical="top"/>
    </xf>
    <xf numFmtId="0" fontId="5" fillId="0" borderId="0" xfId="0" applyFont="1" applyAlignment="1"/>
    <xf numFmtId="0" fontId="10" fillId="0" borderId="0" xfId="0" applyFont="1" applyAlignment="1">
      <alignment horizontal="center"/>
    </xf>
    <xf numFmtId="0" fontId="0" fillId="0" borderId="5" xfId="0" applyBorder="1" applyAlignment="1"/>
    <xf numFmtId="0" fontId="5" fillId="25" borderId="5" xfId="0" applyFont="1" applyFill="1" applyBorder="1" applyAlignment="1">
      <alignment horizontal="left" vertical="top" wrapText="1" indent="1"/>
    </xf>
    <xf numFmtId="0" fontId="5" fillId="25" borderId="5" xfId="0" applyFont="1" applyFill="1" applyBorder="1" applyAlignment="1">
      <alignment horizontal="center" vertical="top" wrapText="1"/>
    </xf>
    <xf numFmtId="0" fontId="5" fillId="25" borderId="5" xfId="0" applyFont="1" applyFill="1" applyBorder="1" applyAlignment="1">
      <alignment horizontal="right" vertical="top" wrapText="1"/>
    </xf>
    <xf numFmtId="0" fontId="26" fillId="25" borderId="5" xfId="38" applyFill="1" applyBorder="1" applyAlignment="1" applyProtection="1">
      <alignment horizontal="right" vertical="top" wrapText="1"/>
    </xf>
    <xf numFmtId="0" fontId="0" fillId="0" borderId="5" xfId="0" applyBorder="1" applyAlignment="1">
      <alignment horizontal="left"/>
    </xf>
    <xf numFmtId="0" fontId="0" fillId="0" borderId="5" xfId="0" applyBorder="1" applyAlignment="1">
      <alignment horizontal="center"/>
    </xf>
    <xf numFmtId="0" fontId="5" fillId="25" borderId="5" xfId="0" applyFont="1" applyFill="1" applyBorder="1" applyAlignment="1">
      <alignment horizontal="left" vertical="top" wrapText="1"/>
    </xf>
    <xf numFmtId="0" fontId="27" fillId="0" borderId="0" xfId="0" applyFont="1" applyAlignment="1"/>
    <xf numFmtId="0" fontId="26" fillId="0" borderId="5" xfId="38" applyBorder="1" applyAlignment="1" applyProtection="1">
      <alignment horizontal="left"/>
    </xf>
    <xf numFmtId="0" fontId="28" fillId="0" borderId="0" xfId="0" applyFont="1" applyAlignment="1"/>
    <xf numFmtId="0" fontId="28" fillId="0" borderId="0" xfId="0" applyFont="1" applyAlignment="1">
      <alignment horizontal="left"/>
    </xf>
    <xf numFmtId="0" fontId="0" fillId="0" borderId="16" xfId="0" applyBorder="1" applyAlignment="1">
      <alignment horizontal="left"/>
    </xf>
    <xf numFmtId="0" fontId="12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0" fontId="7" fillId="0" borderId="12" xfId="0" applyFont="1" applyBorder="1" applyAlignment="1">
      <alignment horizontal="left"/>
    </xf>
    <xf numFmtId="0" fontId="0" fillId="0" borderId="14" xfId="0" applyBorder="1" applyAlignment="1">
      <alignment horizontal="left"/>
    </xf>
    <xf numFmtId="0" fontId="15" fillId="0" borderId="18" xfId="0" applyFont="1" applyBorder="1" applyAlignment="1">
      <alignment horizontal="left"/>
    </xf>
    <xf numFmtId="0" fontId="26" fillId="0" borderId="0" xfId="38" applyAlignment="1" applyProtection="1"/>
    <xf numFmtId="0" fontId="29" fillId="26" borderId="0" xfId="0" applyFont="1" applyFill="1">
      <alignment vertical="top"/>
    </xf>
    <xf numFmtId="0" fontId="30" fillId="26" borderId="0" xfId="0" applyFont="1" applyFill="1">
      <alignment vertical="top"/>
    </xf>
    <xf numFmtId="0" fontId="0" fillId="26" borderId="0" xfId="0" applyFill="1">
      <alignment vertical="top"/>
    </xf>
    <xf numFmtId="0" fontId="18" fillId="27" borderId="0" xfId="0" applyFont="1" applyFill="1" applyAlignment="1"/>
    <xf numFmtId="0" fontId="0" fillId="27" borderId="0" xfId="0" applyFill="1" applyAlignment="1">
      <alignment horizontal="left"/>
    </xf>
    <xf numFmtId="0" fontId="0" fillId="28" borderId="0" xfId="0" applyFill="1" applyAlignment="1">
      <alignment horizontal="left"/>
    </xf>
    <xf numFmtId="0" fontId="7" fillId="0" borderId="14" xfId="0" applyFont="1" applyBorder="1" applyAlignment="1"/>
    <xf numFmtId="0" fontId="0" fillId="0" borderId="26" xfId="0" applyBorder="1" applyAlignment="1"/>
    <xf numFmtId="0" fontId="7" fillId="0" borderId="26" xfId="0" applyFont="1" applyBorder="1" applyAlignment="1">
      <alignment horizontal="center"/>
    </xf>
    <xf numFmtId="0" fontId="7" fillId="0" borderId="26" xfId="0" applyFont="1" applyBorder="1" applyAlignment="1">
      <alignment horizontal="left"/>
    </xf>
    <xf numFmtId="0" fontId="18" fillId="0" borderId="8" xfId="0" applyFont="1" applyBorder="1" applyAlignment="1">
      <alignment horizontal="center"/>
    </xf>
    <xf numFmtId="0" fontId="23" fillId="0" borderId="8" xfId="0" applyFont="1" applyBorder="1" applyAlignment="1">
      <alignment horizontal="center"/>
    </xf>
    <xf numFmtId="0" fontId="31" fillId="0" borderId="8" xfId="0" applyFont="1" applyBorder="1" applyAlignment="1">
      <alignment horizontal="center"/>
    </xf>
    <xf numFmtId="0" fontId="0" fillId="0" borderId="19" xfId="0" applyBorder="1" applyAlignment="1"/>
    <xf numFmtId="0" fontId="9" fillId="0" borderId="27" xfId="0" applyFont="1" applyBorder="1" applyAlignment="1"/>
    <xf numFmtId="0" fontId="0" fillId="0" borderId="27" xfId="0" applyBorder="1" applyAlignment="1">
      <alignment horizontal="right"/>
    </xf>
    <xf numFmtId="0" fontId="0" fillId="0" borderId="20" xfId="0" applyBorder="1" applyAlignment="1"/>
    <xf numFmtId="0" fontId="0" fillId="27" borderId="19" xfId="0" applyFill="1" applyBorder="1" applyAlignment="1"/>
    <xf numFmtId="0" fontId="10" fillId="27" borderId="20" xfId="0" applyFont="1" applyFill="1" applyBorder="1" applyAlignment="1"/>
    <xf numFmtId="0" fontId="28" fillId="0" borderId="9" xfId="0" applyFont="1" applyBorder="1" applyAlignment="1"/>
    <xf numFmtId="0" fontId="0" fillId="0" borderId="22" xfId="0" applyBorder="1" applyAlignment="1"/>
    <xf numFmtId="0" fontId="0" fillId="27" borderId="21" xfId="0" applyFill="1" applyBorder="1" applyAlignment="1"/>
    <xf numFmtId="0" fontId="10" fillId="27" borderId="22" xfId="0" applyFont="1" applyFill="1" applyBorder="1" applyAlignment="1"/>
    <xf numFmtId="0" fontId="28" fillId="0" borderId="10" xfId="0" applyFont="1" applyBorder="1" applyAlignment="1"/>
    <xf numFmtId="0" fontId="0" fillId="29" borderId="21" xfId="0" applyFill="1" applyBorder="1" applyAlignment="1"/>
    <xf numFmtId="0" fontId="18" fillId="0" borderId="10" xfId="0" applyFont="1" applyBorder="1" applyAlignment="1"/>
    <xf numFmtId="11" fontId="0" fillId="0" borderId="0" xfId="0" applyNumberFormat="1" applyAlignment="1"/>
    <xf numFmtId="0" fontId="10" fillId="29" borderId="21" xfId="0" applyFont="1" applyFill="1" applyBorder="1" applyAlignment="1"/>
    <xf numFmtId="0" fontId="0" fillId="27" borderId="23" xfId="0" applyFill="1" applyBorder="1" applyAlignment="1"/>
    <xf numFmtId="0" fontId="10" fillId="27" borderId="24" xfId="0" applyFont="1" applyFill="1" applyBorder="1" applyAlignment="1"/>
    <xf numFmtId="0" fontId="28" fillId="0" borderId="11" xfId="0" applyFont="1" applyBorder="1" applyAlignment="1"/>
    <xf numFmtId="0" fontId="0" fillId="0" borderId="21" xfId="0" applyBorder="1" applyAlignment="1"/>
    <xf numFmtId="0" fontId="0" fillId="0" borderId="21" xfId="0" applyBorder="1" applyAlignment="1">
      <alignment horizontal="left"/>
    </xf>
    <xf numFmtId="0" fontId="12" fillId="0" borderId="21" xfId="0" applyFont="1" applyBorder="1" applyAlignment="1"/>
    <xf numFmtId="0" fontId="10" fillId="0" borderId="23" xfId="0" applyFont="1" applyBorder="1" applyAlignment="1"/>
    <xf numFmtId="0" fontId="9" fillId="0" borderId="8" xfId="0" applyFont="1" applyBorder="1" applyAlignment="1"/>
    <xf numFmtId="0" fontId="0" fillId="0" borderId="8" xfId="0" applyBorder="1" applyAlignment="1"/>
    <xf numFmtId="0" fontId="0" fillId="0" borderId="24" xfId="0" applyBorder="1" applyAlignment="1"/>
    <xf numFmtId="0" fontId="29" fillId="0" borderId="0" xfId="0" applyFont="1" applyAlignment="1">
      <alignment horizontal="left"/>
    </xf>
    <xf numFmtId="0" fontId="23" fillId="0" borderId="0" xfId="0" applyFont="1" applyAlignment="1">
      <alignment horizontal="center"/>
    </xf>
    <xf numFmtId="0" fontId="0" fillId="0" borderId="0" xfId="0" quotePrefix="1" applyAlignment="1"/>
    <xf numFmtId="0" fontId="33" fillId="0" borderId="11" xfId="0" applyFont="1" applyBorder="1" applyAlignment="1"/>
    <xf numFmtId="0" fontId="0" fillId="30" borderId="0" xfId="0" applyFill="1" applyAlignment="1"/>
    <xf numFmtId="0" fontId="30" fillId="30" borderId="0" xfId="0" applyFont="1" applyFill="1" applyAlignment="1"/>
    <xf numFmtId="0" fontId="18" fillId="0" borderId="9" xfId="0" applyFont="1" applyBorder="1" applyAlignment="1"/>
    <xf numFmtId="0" fontId="18" fillId="0" borderId="11" xfId="0" applyFont="1" applyBorder="1" applyAlignment="1"/>
    <xf numFmtId="0" fontId="23" fillId="0" borderId="0" xfId="0" applyFont="1" applyAlignment="1"/>
    <xf numFmtId="0" fontId="34" fillId="0" borderId="0" xfId="0" applyFont="1" applyAlignment="1"/>
    <xf numFmtId="0" fontId="35" fillId="0" borderId="8" xfId="0" applyFont="1" applyBorder="1" applyAlignment="1">
      <alignment horizontal="left"/>
    </xf>
    <xf numFmtId="0" fontId="0" fillId="28" borderId="0" xfId="0" applyFill="1" applyAlignment="1">
      <alignment horizontal="center"/>
    </xf>
    <xf numFmtId="0" fontId="0" fillId="0" borderId="0" xfId="0" applyAlignment="1">
      <alignment horizontal="center" vertical="top"/>
    </xf>
    <xf numFmtId="0" fontId="12" fillId="0" borderId="0" xfId="0" applyFont="1" applyAlignment="1">
      <alignment horizontal="center"/>
    </xf>
    <xf numFmtId="168" fontId="15" fillId="0" borderId="0" xfId="0" applyNumberFormat="1" applyFont="1" applyAlignment="1">
      <alignment horizontal="left"/>
    </xf>
    <xf numFmtId="0" fontId="25" fillId="0" borderId="0" xfId="43" applyFont="1"/>
    <xf numFmtId="0" fontId="25" fillId="0" borderId="0" xfId="43" applyFont="1" applyAlignment="1">
      <alignment horizontal="center"/>
    </xf>
    <xf numFmtId="0" fontId="25" fillId="0" borderId="0" xfId="43" applyFont="1" applyAlignment="1">
      <alignment horizontal="left"/>
    </xf>
    <xf numFmtId="0" fontId="11" fillId="0" borderId="0" xfId="43" applyFont="1" applyAlignment="1">
      <alignment horizontal="left"/>
    </xf>
    <xf numFmtId="11" fontId="15" fillId="0" borderId="0" xfId="0" applyNumberFormat="1" applyFont="1" applyAlignment="1">
      <alignment horizontal="left"/>
    </xf>
    <xf numFmtId="0" fontId="51" fillId="0" borderId="0" xfId="0" applyFont="1" applyAlignment="1">
      <alignment horizontal="left"/>
    </xf>
    <xf numFmtId="0" fontId="5" fillId="0" borderId="0" xfId="43" applyFont="1" applyAlignment="1">
      <alignment wrapText="1"/>
    </xf>
    <xf numFmtId="0" fontId="5" fillId="0" borderId="0" xfId="43" applyFont="1" applyAlignment="1">
      <alignment horizontal="center" wrapText="1"/>
    </xf>
    <xf numFmtId="0" fontId="5" fillId="0" borderId="0" xfId="43" applyFont="1" applyAlignment="1">
      <alignment horizontal="left" wrapText="1"/>
    </xf>
    <xf numFmtId="0" fontId="5" fillId="0" borderId="0" xfId="43" applyFont="1" applyAlignment="1">
      <alignment horizontal="left"/>
    </xf>
    <xf numFmtId="0" fontId="5" fillId="0" borderId="0" xfId="43" applyFont="1" applyAlignment="1">
      <alignment horizontal="center"/>
    </xf>
    <xf numFmtId="0" fontId="52" fillId="0" borderId="0" xfId="44" applyFont="1" applyAlignment="1">
      <alignment horizontal="left" vertical="center"/>
    </xf>
    <xf numFmtId="0" fontId="52" fillId="0" borderId="0" xfId="44" applyFont="1" applyAlignment="1">
      <alignment horizontal="center" vertical="center"/>
    </xf>
    <xf numFmtId="0" fontId="50" fillId="0" borderId="0" xfId="42" applyFont="1" applyAlignment="1">
      <alignment horizontal="left"/>
    </xf>
    <xf numFmtId="0" fontId="50" fillId="0" borderId="0" xfId="42" applyFont="1" applyAlignment="1">
      <alignment horizontal="center"/>
    </xf>
    <xf numFmtId="0" fontId="52" fillId="0" borderId="0" xfId="42" applyFont="1" applyAlignment="1">
      <alignment horizontal="left" vertical="center"/>
    </xf>
    <xf numFmtId="0" fontId="52" fillId="0" borderId="0" xfId="42" applyFont="1" applyAlignment="1">
      <alignment horizontal="center" vertical="center"/>
    </xf>
    <xf numFmtId="0" fontId="52" fillId="0" borderId="0" xfId="42" applyFont="1" applyAlignment="1">
      <alignment horizontal="center"/>
    </xf>
    <xf numFmtId="0" fontId="52" fillId="0" borderId="0" xfId="44" applyFont="1" applyAlignment="1">
      <alignment horizontal="left"/>
    </xf>
    <xf numFmtId="0" fontId="52" fillId="0" borderId="0" xfId="44" applyFont="1" applyAlignment="1">
      <alignment horizontal="center"/>
    </xf>
    <xf numFmtId="170" fontId="52" fillId="0" borderId="0" xfId="44" applyNumberFormat="1" applyFont="1" applyAlignment="1">
      <alignment horizontal="left" vertical="top"/>
    </xf>
    <xf numFmtId="0" fontId="52" fillId="0" borderId="0" xfId="44" applyFont="1" applyAlignment="1">
      <alignment horizontal="left" vertical="top"/>
    </xf>
    <xf numFmtId="0" fontId="10" fillId="31" borderId="22" xfId="0" applyFont="1" applyFill="1" applyBorder="1" applyAlignment="1"/>
    <xf numFmtId="2" fontId="9" fillId="0" borderId="0" xfId="0" applyNumberFormat="1" applyFont="1" applyAlignment="1"/>
    <xf numFmtId="1" fontId="9" fillId="0" borderId="0" xfId="0" applyNumberFormat="1" applyFont="1" applyAlignment="1"/>
    <xf numFmtId="171" fontId="9" fillId="0" borderId="0" xfId="0" applyNumberFormat="1" applyFont="1" applyAlignment="1"/>
    <xf numFmtId="0" fontId="55" fillId="31" borderId="8" xfId="0" applyFont="1" applyFill="1" applyBorder="1" applyAlignment="1"/>
    <xf numFmtId="0" fontId="0" fillId="29" borderId="0" xfId="0" applyFill="1" applyAlignment="1">
      <alignment horizontal="left"/>
    </xf>
    <xf numFmtId="0" fontId="24" fillId="0" borderId="8" xfId="0" applyFont="1" applyBorder="1" applyAlignment="1">
      <alignment horizontal="center"/>
    </xf>
    <xf numFmtId="0" fontId="0" fillId="0" borderId="0" xfId="0" applyAlignment="1">
      <alignment horizontal="right"/>
    </xf>
    <xf numFmtId="0" fontId="18" fillId="0" borderId="0" xfId="0" applyFont="1" applyAlignment="1">
      <alignment horizontal="right" vertical="top"/>
    </xf>
    <xf numFmtId="0" fontId="57" fillId="0" borderId="0" xfId="0" applyFont="1" applyAlignment="1">
      <alignment vertical="center" wrapText="1"/>
    </xf>
    <xf numFmtId="0" fontId="57" fillId="0" borderId="0" xfId="0" applyFont="1" applyAlignment="1">
      <alignment horizontal="center" vertical="center" wrapText="1"/>
    </xf>
    <xf numFmtId="165" fontId="57" fillId="0" borderId="0" xfId="0" applyNumberFormat="1" applyFont="1" applyAlignment="1">
      <alignment vertical="center" wrapText="1"/>
    </xf>
    <xf numFmtId="0" fontId="57" fillId="0" borderId="0" xfId="0" applyFont="1" applyAlignment="1">
      <alignment horizontal="left" vertical="center" wrapText="1"/>
    </xf>
    <xf numFmtId="0" fontId="57" fillId="0" borderId="0" xfId="0" applyFont="1" applyAlignment="1" applyProtection="1">
      <alignment horizontal="left" vertical="center" wrapText="1"/>
      <protection locked="0"/>
    </xf>
    <xf numFmtId="0" fontId="57" fillId="0" borderId="0" xfId="0" applyFont="1" applyAlignment="1" applyProtection="1">
      <alignment horizontal="center" vertical="center" wrapText="1"/>
      <protection locked="0"/>
    </xf>
    <xf numFmtId="0" fontId="6" fillId="0" borderId="0" xfId="0" applyFont="1" applyAlignment="1"/>
    <xf numFmtId="14" fontId="6" fillId="0" borderId="0" xfId="0" applyNumberFormat="1" applyFont="1" applyAlignme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</cellXfs>
  <cellStyles count="50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0" xfId="28" xr:uid="{00000000-0005-0000-0000-00001B000000}"/>
    <cellStyle name="Currency0" xfId="29" xr:uid="{00000000-0005-0000-0000-00001C000000}"/>
    <cellStyle name="Date" xfId="30" xr:uid="{00000000-0005-0000-0000-00001D000000}"/>
    <cellStyle name="Explanatory Text" xfId="31" builtinId="53" customBuiltin="1"/>
    <cellStyle name="Fixed" xfId="32" xr:uid="{00000000-0005-0000-0000-00001F000000}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Hyperlink" xfId="38" builtinId="8"/>
    <cellStyle name="Input" xfId="39" builtinId="20" customBuiltin="1"/>
    <cellStyle name="Linked Cell" xfId="40" builtinId="24" customBuiltin="1"/>
    <cellStyle name="Neutral" xfId="41" builtinId="28" customBuiltin="1"/>
    <cellStyle name="Normal" xfId="0" builtinId="0"/>
    <cellStyle name="Normal_A" xfId="42" xr:uid="{00000000-0005-0000-0000-00002A000000}"/>
    <cellStyle name="Normal_A (5)" xfId="43" xr:uid="{00000000-0005-0000-0000-00002B000000}"/>
    <cellStyle name="Normal_A (5)_1" xfId="44" xr:uid="{00000000-0005-0000-0000-00002C000000}"/>
    <cellStyle name="Note" xfId="45" builtinId="10" customBuiltin="1"/>
    <cellStyle name="Output" xfId="46" builtinId="21" customBuiltin="1"/>
    <cellStyle name="Title" xfId="47" builtinId="15" customBuiltin="1"/>
    <cellStyle name="Total" xfId="48" builtinId="25" customBuiltin="1"/>
    <cellStyle name="Warning Text" xfId="49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EQ Tau - O-C Diagr.  </a:t>
            </a:r>
            <a:r>
              <a:rPr lang="en-AU" sz="1200" b="1" i="0" u="none" strike="noStrike" baseline="0">
                <a:solidFill>
                  <a:srgbClr val="FF0000"/>
                </a:solidFill>
                <a:latin typeface="Arial"/>
                <a:cs typeface="Arial"/>
              </a:rPr>
              <a:t>Quad fit FAILS</a:t>
            </a:r>
          </a:p>
        </c:rich>
      </c:tx>
      <c:layout>
        <c:manualLayout>
          <c:xMode val="edge"/>
          <c:yMode val="edge"/>
          <c:x val="0.31550111791581609"/>
          <c:y val="3.40557275541795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68741920575489"/>
          <c:y val="0.14860681114551083"/>
          <c:w val="0.82716160188614796"/>
          <c:h val="0.6563467492260062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  <c:pt idx="508">
                  <c:v>57447.5</c:v>
                </c:pt>
                <c:pt idx="509">
                  <c:v>57599.5</c:v>
                </c:pt>
              </c:numCache>
            </c:numRef>
          </c:xVal>
          <c:yVal>
            <c:numRef>
              <c:f>'Active 1'!$H$21:$H$907</c:f>
              <c:numCache>
                <c:formatCode>General</c:formatCode>
                <c:ptCount val="887"/>
                <c:pt idx="0">
                  <c:v>1.2477760003093863E-2</c:v>
                </c:pt>
                <c:pt idx="20">
                  <c:v>-6.732479996571783E-3</c:v>
                </c:pt>
                <c:pt idx="21">
                  <c:v>-5.2288000006228685E-3</c:v>
                </c:pt>
                <c:pt idx="22">
                  <c:v>-5.7817599954432808E-3</c:v>
                </c:pt>
                <c:pt idx="23">
                  <c:v>-4.0463999976054765E-3</c:v>
                </c:pt>
                <c:pt idx="24">
                  <c:v>-4.5116799956304021E-3</c:v>
                </c:pt>
                <c:pt idx="25">
                  <c:v>-2.9183999140514061E-4</c:v>
                </c:pt>
                <c:pt idx="28">
                  <c:v>2.1328000002540648E-3</c:v>
                </c:pt>
                <c:pt idx="31">
                  <c:v>-1.5254399986588396E-3</c:v>
                </c:pt>
                <c:pt idx="32">
                  <c:v>3.3836800066637807E-3</c:v>
                </c:pt>
                <c:pt idx="33">
                  <c:v>2.6035200062324293E-3</c:v>
                </c:pt>
                <c:pt idx="34">
                  <c:v>-2.9040000008535571E-3</c:v>
                </c:pt>
                <c:pt idx="35">
                  <c:v>5.6288000632775947E-4</c:v>
                </c:pt>
                <c:pt idx="38">
                  <c:v>0</c:v>
                </c:pt>
                <c:pt idx="108">
                  <c:v>6.3145599997369573E-3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2BD-49E1-9F3F-CCF554B55620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1'!$D$21:$D$907</c:f>
                <c:numCache>
                  <c:formatCode>General</c:formatCode>
                  <c:ptCount val="887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2.0000000000000001E-4</c:v>
                  </c:pt>
                  <c:pt idx="345">
                    <c:v>2.9999999999999997E-4</c:v>
                  </c:pt>
                  <c:pt idx="346">
                    <c:v>2.0000000000000001E-4</c:v>
                  </c:pt>
                  <c:pt idx="347">
                    <c:v>1E-4</c:v>
                  </c:pt>
                  <c:pt idx="348">
                    <c:v>1E-4</c:v>
                  </c:pt>
                  <c:pt idx="349">
                    <c:v>5.0000000000000001E-4</c:v>
                  </c:pt>
                  <c:pt idx="350">
                    <c:v>0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4.0000000000000002E-4</c:v>
                  </c:pt>
                  <c:pt idx="354">
                    <c:v>1E-4</c:v>
                  </c:pt>
                  <c:pt idx="355">
                    <c:v>0</c:v>
                  </c:pt>
                  <c:pt idx="356">
                    <c:v>1E-4</c:v>
                  </c:pt>
                  <c:pt idx="357">
                    <c:v>2.0000000000000001E-4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2.0000000000000001E-4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4.0000000000000002E-4</c:v>
                  </c:pt>
                  <c:pt idx="364">
                    <c:v>0</c:v>
                  </c:pt>
                  <c:pt idx="365">
                    <c:v>5.0000000000000001E-4</c:v>
                  </c:pt>
                  <c:pt idx="366">
                    <c:v>1E-4</c:v>
                  </c:pt>
                  <c:pt idx="367">
                    <c:v>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2.0000000000000001E-4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1E-4</c:v>
                  </c:pt>
                  <c:pt idx="382">
                    <c:v>3.0000000000000001E-3</c:v>
                  </c:pt>
                  <c:pt idx="383">
                    <c:v>1E-4</c:v>
                  </c:pt>
                  <c:pt idx="384">
                    <c:v>1E-4</c:v>
                  </c:pt>
                  <c:pt idx="385">
                    <c:v>2.9999999999999997E-4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5.0000000000000001E-4</c:v>
                  </c:pt>
                  <c:pt idx="389">
                    <c:v>5.9999999999999995E-4</c:v>
                  </c:pt>
                  <c:pt idx="390">
                    <c:v>2.0000000000000001E-4</c:v>
                  </c:pt>
                  <c:pt idx="391">
                    <c:v>2.0000000000000001E-4</c:v>
                  </c:pt>
                  <c:pt idx="392">
                    <c:v>1E-4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2.9999999999999997E-4</c:v>
                  </c:pt>
                  <c:pt idx="399">
                    <c:v>4.0000000000000002E-4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5.9999999999999995E-4</c:v>
                  </c:pt>
                  <c:pt idx="403">
                    <c:v>1E-4</c:v>
                  </c:pt>
                  <c:pt idx="404">
                    <c:v>1E-4</c:v>
                  </c:pt>
                  <c:pt idx="405">
                    <c:v>2.0000000000000001E-4</c:v>
                  </c:pt>
                  <c:pt idx="406">
                    <c:v>2.0000000000000001E-4</c:v>
                  </c:pt>
                  <c:pt idx="407">
                    <c:v>2.0000000000000001E-4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0</c:v>
                  </c:pt>
                  <c:pt idx="411">
                    <c:v>2E-3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1E-4</c:v>
                  </c:pt>
                  <c:pt idx="415">
                    <c:v>1E-4</c:v>
                  </c:pt>
                  <c:pt idx="416">
                    <c:v>1E-4</c:v>
                  </c:pt>
                  <c:pt idx="417">
                    <c:v>4.0000000000000002E-4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2.0000000000000001E-4</c:v>
                  </c:pt>
                  <c:pt idx="424">
                    <c:v>1E-4</c:v>
                  </c:pt>
                  <c:pt idx="425">
                    <c:v>0</c:v>
                  </c:pt>
                  <c:pt idx="426">
                    <c:v>4.0000000000000002E-4</c:v>
                  </c:pt>
                  <c:pt idx="427">
                    <c:v>3.0000000000000003E-4</c:v>
                  </c:pt>
                  <c:pt idx="428">
                    <c:v>4.8000000000000001E-5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2.9999999999999997E-4</c:v>
                  </c:pt>
                  <c:pt idx="433">
                    <c:v>0</c:v>
                  </c:pt>
                  <c:pt idx="434">
                    <c:v>4.0000000000000002E-4</c:v>
                  </c:pt>
                  <c:pt idx="435">
                    <c:v>0</c:v>
                  </c:pt>
                  <c:pt idx="436">
                    <c:v>1E-4</c:v>
                  </c:pt>
                  <c:pt idx="437">
                    <c:v>1E-4</c:v>
                  </c:pt>
                  <c:pt idx="438">
                    <c:v>0</c:v>
                  </c:pt>
                  <c:pt idx="439">
                    <c:v>4.0000000000000002E-4</c:v>
                  </c:pt>
                  <c:pt idx="440">
                    <c:v>4.0000000000000002E-4</c:v>
                  </c:pt>
                  <c:pt idx="441">
                    <c:v>1E-4</c:v>
                  </c:pt>
                  <c:pt idx="442">
                    <c:v>1E-3</c:v>
                  </c:pt>
                  <c:pt idx="443">
                    <c:v>0</c:v>
                  </c:pt>
                  <c:pt idx="444">
                    <c:v>2.0000000000000001E-4</c:v>
                  </c:pt>
                  <c:pt idx="445">
                    <c:v>2.9999999999999997E-4</c:v>
                  </c:pt>
                  <c:pt idx="446">
                    <c:v>2.0000000000000001E-4</c:v>
                  </c:pt>
                  <c:pt idx="447">
                    <c:v>1E-4</c:v>
                  </c:pt>
                  <c:pt idx="448">
                    <c:v>1E-4</c:v>
                  </c:pt>
                  <c:pt idx="449">
                    <c:v>5.0000000000000001E-4</c:v>
                  </c:pt>
                  <c:pt idx="450">
                    <c:v>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2.0000000000000001E-4</c:v>
                  </c:pt>
                  <c:pt idx="454">
                    <c:v>1E-4</c:v>
                  </c:pt>
                  <c:pt idx="455">
                    <c:v>0</c:v>
                  </c:pt>
                  <c:pt idx="456">
                    <c:v>2E-3</c:v>
                  </c:pt>
                  <c:pt idx="457">
                    <c:v>1E-4</c:v>
                  </c:pt>
                  <c:pt idx="458">
                    <c:v>1E-3</c:v>
                  </c:pt>
                  <c:pt idx="459">
                    <c:v>1E-4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2.0999999999999999E-3</c:v>
                  </c:pt>
                  <c:pt idx="463">
                    <c:v>1.9E-3</c:v>
                  </c:pt>
                  <c:pt idx="464">
                    <c:v>1E-4</c:v>
                  </c:pt>
                  <c:pt idx="465">
                    <c:v>1E-4</c:v>
                  </c:pt>
                  <c:pt idx="466">
                    <c:v>1E-4</c:v>
                  </c:pt>
                  <c:pt idx="467">
                    <c:v>1E-4</c:v>
                  </c:pt>
                  <c:pt idx="468">
                    <c:v>2.9999999999999997E-4</c:v>
                  </c:pt>
                  <c:pt idx="469">
                    <c:v>1E-4</c:v>
                  </c:pt>
                  <c:pt idx="470">
                    <c:v>1E-4</c:v>
                  </c:pt>
                  <c:pt idx="471">
                    <c:v>2.0000000000000001E-4</c:v>
                  </c:pt>
                  <c:pt idx="472">
                    <c:v>1E-4</c:v>
                  </c:pt>
                  <c:pt idx="473">
                    <c:v>2.0000000000000001E-4</c:v>
                  </c:pt>
                  <c:pt idx="474">
                    <c:v>1E-4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2.0000000000000001E-4</c:v>
                  </c:pt>
                  <c:pt idx="478">
                    <c:v>1E-4</c:v>
                  </c:pt>
                  <c:pt idx="479">
                    <c:v>0</c:v>
                  </c:pt>
                  <c:pt idx="480">
                    <c:v>1E-4</c:v>
                  </c:pt>
                  <c:pt idx="481">
                    <c:v>1E-4</c:v>
                  </c:pt>
                  <c:pt idx="482">
                    <c:v>2.9999999999999997E-4</c:v>
                  </c:pt>
                  <c:pt idx="483">
                    <c:v>2.9999999999999997E-4</c:v>
                  </c:pt>
                  <c:pt idx="484">
                    <c:v>1E-4</c:v>
                  </c:pt>
                  <c:pt idx="485">
                    <c:v>1E-4</c:v>
                  </c:pt>
                  <c:pt idx="486">
                    <c:v>1E-4</c:v>
                  </c:pt>
                  <c:pt idx="487">
                    <c:v>1E-4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2.0000000000000001E-4</c:v>
                  </c:pt>
                  <c:pt idx="491">
                    <c:v>2.0000000000000001E-4</c:v>
                  </c:pt>
                  <c:pt idx="492">
                    <c:v>1E-4</c:v>
                  </c:pt>
                  <c:pt idx="493">
                    <c:v>1E-4</c:v>
                  </c:pt>
                  <c:pt idx="494">
                    <c:v>5.9999999999999995E-4</c:v>
                  </c:pt>
                  <c:pt idx="495">
                    <c:v>2.0000000000000001E-4</c:v>
                  </c:pt>
                  <c:pt idx="496">
                    <c:v>2.9999999999999997E-4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0</c:v>
                  </c:pt>
                  <c:pt idx="500">
                    <c:v>2.9999999999999997E-4</c:v>
                  </c:pt>
                  <c:pt idx="501">
                    <c:v>2.0000000000000001E-4</c:v>
                  </c:pt>
                  <c:pt idx="502">
                    <c:v>1E-4</c:v>
                  </c:pt>
                  <c:pt idx="503">
                    <c:v>1E-4</c:v>
                  </c:pt>
                  <c:pt idx="504">
                    <c:v>2.0000000000000001E-4</c:v>
                  </c:pt>
                  <c:pt idx="505">
                    <c:v>2.9999999999999997E-4</c:v>
                  </c:pt>
                  <c:pt idx="506">
                    <c:v>1E-4</c:v>
                  </c:pt>
                  <c:pt idx="507">
                    <c:v>1E-4</c:v>
                  </c:pt>
                  <c:pt idx="508">
                    <c:v>2.0000000000000001E-4</c:v>
                  </c:pt>
                  <c:pt idx="509">
                    <c:v>2.9999999999999997E-4</c:v>
                  </c:pt>
                </c:numCache>
              </c:numRef>
            </c:plus>
            <c:minus>
              <c:numRef>
                <c:f>'Active 1'!$D$21:$D$907</c:f>
                <c:numCache>
                  <c:formatCode>General</c:formatCode>
                  <c:ptCount val="887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2.0000000000000001E-4</c:v>
                  </c:pt>
                  <c:pt idx="345">
                    <c:v>2.9999999999999997E-4</c:v>
                  </c:pt>
                  <c:pt idx="346">
                    <c:v>2.0000000000000001E-4</c:v>
                  </c:pt>
                  <c:pt idx="347">
                    <c:v>1E-4</c:v>
                  </c:pt>
                  <c:pt idx="348">
                    <c:v>1E-4</c:v>
                  </c:pt>
                  <c:pt idx="349">
                    <c:v>5.0000000000000001E-4</c:v>
                  </c:pt>
                  <c:pt idx="350">
                    <c:v>0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4.0000000000000002E-4</c:v>
                  </c:pt>
                  <c:pt idx="354">
                    <c:v>1E-4</c:v>
                  </c:pt>
                  <c:pt idx="355">
                    <c:v>0</c:v>
                  </c:pt>
                  <c:pt idx="356">
                    <c:v>1E-4</c:v>
                  </c:pt>
                  <c:pt idx="357">
                    <c:v>2.0000000000000001E-4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2.0000000000000001E-4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4.0000000000000002E-4</c:v>
                  </c:pt>
                  <c:pt idx="364">
                    <c:v>0</c:v>
                  </c:pt>
                  <c:pt idx="365">
                    <c:v>5.0000000000000001E-4</c:v>
                  </c:pt>
                  <c:pt idx="366">
                    <c:v>1E-4</c:v>
                  </c:pt>
                  <c:pt idx="367">
                    <c:v>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2.0000000000000001E-4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1E-4</c:v>
                  </c:pt>
                  <c:pt idx="382">
                    <c:v>3.0000000000000001E-3</c:v>
                  </c:pt>
                  <c:pt idx="383">
                    <c:v>1E-4</c:v>
                  </c:pt>
                  <c:pt idx="384">
                    <c:v>1E-4</c:v>
                  </c:pt>
                  <c:pt idx="385">
                    <c:v>2.9999999999999997E-4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5.0000000000000001E-4</c:v>
                  </c:pt>
                  <c:pt idx="389">
                    <c:v>5.9999999999999995E-4</c:v>
                  </c:pt>
                  <c:pt idx="390">
                    <c:v>2.0000000000000001E-4</c:v>
                  </c:pt>
                  <c:pt idx="391">
                    <c:v>2.0000000000000001E-4</c:v>
                  </c:pt>
                  <c:pt idx="392">
                    <c:v>1E-4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2.9999999999999997E-4</c:v>
                  </c:pt>
                  <c:pt idx="399">
                    <c:v>4.0000000000000002E-4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5.9999999999999995E-4</c:v>
                  </c:pt>
                  <c:pt idx="403">
                    <c:v>1E-4</c:v>
                  </c:pt>
                  <c:pt idx="404">
                    <c:v>1E-4</c:v>
                  </c:pt>
                  <c:pt idx="405">
                    <c:v>2.0000000000000001E-4</c:v>
                  </c:pt>
                  <c:pt idx="406">
                    <c:v>2.0000000000000001E-4</c:v>
                  </c:pt>
                  <c:pt idx="407">
                    <c:v>2.0000000000000001E-4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0</c:v>
                  </c:pt>
                  <c:pt idx="411">
                    <c:v>2E-3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1E-4</c:v>
                  </c:pt>
                  <c:pt idx="415">
                    <c:v>1E-4</c:v>
                  </c:pt>
                  <c:pt idx="416">
                    <c:v>1E-4</c:v>
                  </c:pt>
                  <c:pt idx="417">
                    <c:v>4.0000000000000002E-4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2.0000000000000001E-4</c:v>
                  </c:pt>
                  <c:pt idx="424">
                    <c:v>1E-4</c:v>
                  </c:pt>
                  <c:pt idx="425">
                    <c:v>0</c:v>
                  </c:pt>
                  <c:pt idx="426">
                    <c:v>4.0000000000000002E-4</c:v>
                  </c:pt>
                  <c:pt idx="427">
                    <c:v>3.0000000000000003E-4</c:v>
                  </c:pt>
                  <c:pt idx="428">
                    <c:v>4.8000000000000001E-5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2.9999999999999997E-4</c:v>
                  </c:pt>
                  <c:pt idx="433">
                    <c:v>0</c:v>
                  </c:pt>
                  <c:pt idx="434">
                    <c:v>4.0000000000000002E-4</c:v>
                  </c:pt>
                  <c:pt idx="435">
                    <c:v>0</c:v>
                  </c:pt>
                  <c:pt idx="436">
                    <c:v>1E-4</c:v>
                  </c:pt>
                  <c:pt idx="437">
                    <c:v>1E-4</c:v>
                  </c:pt>
                  <c:pt idx="438">
                    <c:v>0</c:v>
                  </c:pt>
                  <c:pt idx="439">
                    <c:v>4.0000000000000002E-4</c:v>
                  </c:pt>
                  <c:pt idx="440">
                    <c:v>4.0000000000000002E-4</c:v>
                  </c:pt>
                  <c:pt idx="441">
                    <c:v>1E-4</c:v>
                  </c:pt>
                  <c:pt idx="442">
                    <c:v>1E-3</c:v>
                  </c:pt>
                  <c:pt idx="443">
                    <c:v>0</c:v>
                  </c:pt>
                  <c:pt idx="444">
                    <c:v>2.0000000000000001E-4</c:v>
                  </c:pt>
                  <c:pt idx="445">
                    <c:v>2.9999999999999997E-4</c:v>
                  </c:pt>
                  <c:pt idx="446">
                    <c:v>2.0000000000000001E-4</c:v>
                  </c:pt>
                  <c:pt idx="447">
                    <c:v>1E-4</c:v>
                  </c:pt>
                  <c:pt idx="448">
                    <c:v>1E-4</c:v>
                  </c:pt>
                  <c:pt idx="449">
                    <c:v>5.0000000000000001E-4</c:v>
                  </c:pt>
                  <c:pt idx="450">
                    <c:v>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2.0000000000000001E-4</c:v>
                  </c:pt>
                  <c:pt idx="454">
                    <c:v>1E-4</c:v>
                  </c:pt>
                  <c:pt idx="455">
                    <c:v>0</c:v>
                  </c:pt>
                  <c:pt idx="456">
                    <c:v>2E-3</c:v>
                  </c:pt>
                  <c:pt idx="457">
                    <c:v>1E-4</c:v>
                  </c:pt>
                  <c:pt idx="458">
                    <c:v>1E-3</c:v>
                  </c:pt>
                  <c:pt idx="459">
                    <c:v>1E-4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2.0999999999999999E-3</c:v>
                  </c:pt>
                  <c:pt idx="463">
                    <c:v>1.9E-3</c:v>
                  </c:pt>
                  <c:pt idx="464">
                    <c:v>1E-4</c:v>
                  </c:pt>
                  <c:pt idx="465">
                    <c:v>1E-4</c:v>
                  </c:pt>
                  <c:pt idx="466">
                    <c:v>1E-4</c:v>
                  </c:pt>
                  <c:pt idx="467">
                    <c:v>1E-4</c:v>
                  </c:pt>
                  <c:pt idx="468">
                    <c:v>2.9999999999999997E-4</c:v>
                  </c:pt>
                  <c:pt idx="469">
                    <c:v>1E-4</c:v>
                  </c:pt>
                  <c:pt idx="470">
                    <c:v>1E-4</c:v>
                  </c:pt>
                  <c:pt idx="471">
                    <c:v>2.0000000000000001E-4</c:v>
                  </c:pt>
                  <c:pt idx="472">
                    <c:v>1E-4</c:v>
                  </c:pt>
                  <c:pt idx="473">
                    <c:v>2.0000000000000001E-4</c:v>
                  </c:pt>
                  <c:pt idx="474">
                    <c:v>1E-4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2.0000000000000001E-4</c:v>
                  </c:pt>
                  <c:pt idx="478">
                    <c:v>1E-4</c:v>
                  </c:pt>
                  <c:pt idx="479">
                    <c:v>0</c:v>
                  </c:pt>
                  <c:pt idx="480">
                    <c:v>1E-4</c:v>
                  </c:pt>
                  <c:pt idx="481">
                    <c:v>1E-4</c:v>
                  </c:pt>
                  <c:pt idx="482">
                    <c:v>2.9999999999999997E-4</c:v>
                  </c:pt>
                  <c:pt idx="483">
                    <c:v>2.9999999999999997E-4</c:v>
                  </c:pt>
                  <c:pt idx="484">
                    <c:v>1E-4</c:v>
                  </c:pt>
                  <c:pt idx="485">
                    <c:v>1E-4</c:v>
                  </c:pt>
                  <c:pt idx="486">
                    <c:v>1E-4</c:v>
                  </c:pt>
                  <c:pt idx="487">
                    <c:v>1E-4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2.0000000000000001E-4</c:v>
                  </c:pt>
                  <c:pt idx="491">
                    <c:v>2.0000000000000001E-4</c:v>
                  </c:pt>
                  <c:pt idx="492">
                    <c:v>1E-4</c:v>
                  </c:pt>
                  <c:pt idx="493">
                    <c:v>1E-4</c:v>
                  </c:pt>
                  <c:pt idx="494">
                    <c:v>5.9999999999999995E-4</c:v>
                  </c:pt>
                  <c:pt idx="495">
                    <c:v>2.0000000000000001E-4</c:v>
                  </c:pt>
                  <c:pt idx="496">
                    <c:v>2.9999999999999997E-4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0</c:v>
                  </c:pt>
                  <c:pt idx="500">
                    <c:v>2.9999999999999997E-4</c:v>
                  </c:pt>
                  <c:pt idx="501">
                    <c:v>2.0000000000000001E-4</c:v>
                  </c:pt>
                  <c:pt idx="502">
                    <c:v>1E-4</c:v>
                  </c:pt>
                  <c:pt idx="503">
                    <c:v>1E-4</c:v>
                  </c:pt>
                  <c:pt idx="504">
                    <c:v>2.0000000000000001E-4</c:v>
                  </c:pt>
                  <c:pt idx="505">
                    <c:v>2.9999999999999997E-4</c:v>
                  </c:pt>
                  <c:pt idx="506">
                    <c:v>1E-4</c:v>
                  </c:pt>
                  <c:pt idx="507">
                    <c:v>1E-4</c:v>
                  </c:pt>
                  <c:pt idx="508">
                    <c:v>2.0000000000000001E-4</c:v>
                  </c:pt>
                  <c:pt idx="509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  <c:pt idx="508">
                  <c:v>57447.5</c:v>
                </c:pt>
                <c:pt idx="509">
                  <c:v>57599.5</c:v>
                </c:pt>
              </c:numCache>
            </c:numRef>
          </c:xVal>
          <c:yVal>
            <c:numRef>
              <c:f>'Active 1'!$I$21:$I$907</c:f>
              <c:numCache>
                <c:formatCode>General</c:formatCode>
                <c:ptCount val="887"/>
                <c:pt idx="1">
                  <c:v>3.3477760003734147E-2</c:v>
                </c:pt>
                <c:pt idx="2">
                  <c:v>3.580352000426501E-2</c:v>
                </c:pt>
                <c:pt idx="3">
                  <c:v>-2.2342399970511906E-3</c:v>
                </c:pt>
                <c:pt idx="4">
                  <c:v>6.5257600072072819E-3</c:v>
                </c:pt>
                <c:pt idx="5">
                  <c:v>1.5851520001888275E-2</c:v>
                </c:pt>
                <c:pt idx="6">
                  <c:v>1.2947200004418846E-2</c:v>
                </c:pt>
                <c:pt idx="7">
                  <c:v>-1.1143039992020931E-2</c:v>
                </c:pt>
                <c:pt idx="9">
                  <c:v>-2.3848319993703626E-2</c:v>
                </c:pt>
                <c:pt idx="11">
                  <c:v>6.1683200037805364E-3</c:v>
                </c:pt>
                <c:pt idx="12">
                  <c:v>8.0774400048539974E-3</c:v>
                </c:pt>
                <c:pt idx="13">
                  <c:v>-1.696799999626819E-2</c:v>
                </c:pt>
                <c:pt idx="14">
                  <c:v>-1.1566399996809196E-2</c:v>
                </c:pt>
                <c:pt idx="15">
                  <c:v>-2.5611839999328367E-2</c:v>
                </c:pt>
                <c:pt idx="16">
                  <c:v>7.297280004422646E-3</c:v>
                </c:pt>
                <c:pt idx="17">
                  <c:v>-2.8748159995302558E-2</c:v>
                </c:pt>
                <c:pt idx="18">
                  <c:v>-1.1543359993083868E-2</c:v>
                </c:pt>
                <c:pt idx="26">
                  <c:v>3.5872000007657334E-3</c:v>
                </c:pt>
                <c:pt idx="27">
                  <c:v>-2.9657599952770397E-3</c:v>
                </c:pt>
                <c:pt idx="29">
                  <c:v>-1.4359360000526067E-2</c:v>
                </c:pt>
                <c:pt idx="30">
                  <c:v>-1.2450239999452606E-2</c:v>
                </c:pt>
                <c:pt idx="55">
                  <c:v>-1.6195199932553805E-3</c:v>
                </c:pt>
                <c:pt idx="56">
                  <c:v>4.460832000040682E-2</c:v>
                </c:pt>
                <c:pt idx="57">
                  <c:v>-6.0659199953079224E-3</c:v>
                </c:pt>
                <c:pt idx="58">
                  <c:v>-1.1156799999298528E-2</c:v>
                </c:pt>
                <c:pt idx="59">
                  <c:v>1.4438720005273353E-2</c:v>
                </c:pt>
                <c:pt idx="60">
                  <c:v>4.2419200035510585E-3</c:v>
                </c:pt>
                <c:pt idx="61">
                  <c:v>1.1241920001339167E-2</c:v>
                </c:pt>
                <c:pt idx="62">
                  <c:v>1.2312960003328044E-2</c:v>
                </c:pt>
                <c:pt idx="63">
                  <c:v>1.5312960000301246E-2</c:v>
                </c:pt>
                <c:pt idx="64">
                  <c:v>3.8144000427564606E-4</c:v>
                </c:pt>
                <c:pt idx="65">
                  <c:v>6.5408000082243234E-3</c:v>
                </c:pt>
                <c:pt idx="66">
                  <c:v>1.0624320006172638E-2</c:v>
                </c:pt>
                <c:pt idx="67">
                  <c:v>1.4147840003715828E-2</c:v>
                </c:pt>
                <c:pt idx="68">
                  <c:v>6.9964799986337312E-3</c:v>
                </c:pt>
                <c:pt idx="69">
                  <c:v>7.5574400034383871E-3</c:v>
                </c:pt>
                <c:pt idx="70">
                  <c:v>1.0076800026581623E-3</c:v>
                </c:pt>
                <c:pt idx="71">
                  <c:v>8.2358400031807832E-3</c:v>
                </c:pt>
                <c:pt idx="72">
                  <c:v>3.8112000765977427E-4</c:v>
                </c:pt>
                <c:pt idx="73">
                  <c:v>1.3732800005527679E-2</c:v>
                </c:pt>
                <c:pt idx="74">
                  <c:v>6.1126400032662787E-3</c:v>
                </c:pt>
                <c:pt idx="75">
                  <c:v>2.0784000007552095E-3</c:v>
                </c:pt>
                <c:pt idx="76">
                  <c:v>5.9212800042587332E-3</c:v>
                </c:pt>
                <c:pt idx="77">
                  <c:v>-6.9951999466866255E-4</c:v>
                </c:pt>
                <c:pt idx="78">
                  <c:v>5.1372800007811747E-3</c:v>
                </c:pt>
                <c:pt idx="79">
                  <c:v>3.6988800056860782E-3</c:v>
                </c:pt>
                <c:pt idx="80">
                  <c:v>1.663840000401251E-2</c:v>
                </c:pt>
                <c:pt idx="81">
                  <c:v>4.3104000360472128E-4</c:v>
                </c:pt>
                <c:pt idx="82">
                  <c:v>-2.7958399950875901E-3</c:v>
                </c:pt>
                <c:pt idx="85">
                  <c:v>6.8752000006497838E-3</c:v>
                </c:pt>
                <c:pt idx="86">
                  <c:v>1.3449600010062568E-3</c:v>
                </c:pt>
                <c:pt idx="87">
                  <c:v>6.0121600035927258E-3</c:v>
                </c:pt>
                <c:pt idx="88">
                  <c:v>6.3536000016028993E-3</c:v>
                </c:pt>
                <c:pt idx="89">
                  <c:v>1.1267200025031343E-3</c:v>
                </c:pt>
                <c:pt idx="90">
                  <c:v>2.5283200011472218E-3</c:v>
                </c:pt>
                <c:pt idx="91">
                  <c:v>1.9945599997299723E-3</c:v>
                </c:pt>
                <c:pt idx="92">
                  <c:v>-2.504639996914193E-3</c:v>
                </c:pt>
                <c:pt idx="93">
                  <c:v>1.3279040002089459E-2</c:v>
                </c:pt>
                <c:pt idx="95">
                  <c:v>5.9913600052823313E-3</c:v>
                </c:pt>
                <c:pt idx="96">
                  <c:v>5.2716799982590601E-3</c:v>
                </c:pt>
                <c:pt idx="97">
                  <c:v>2.1961600068607368E-3</c:v>
                </c:pt>
                <c:pt idx="98">
                  <c:v>4.6054400008870289E-3</c:v>
                </c:pt>
                <c:pt idx="99">
                  <c:v>4.8259200048050843E-3</c:v>
                </c:pt>
                <c:pt idx="100">
                  <c:v>-4.3331199995009229E-3</c:v>
                </c:pt>
                <c:pt idx="101">
                  <c:v>1.1023040002328344E-2</c:v>
                </c:pt>
                <c:pt idx="102">
                  <c:v>7.7049600004102103E-3</c:v>
                </c:pt>
                <c:pt idx="103">
                  <c:v>1.347776000329759E-2</c:v>
                </c:pt>
                <c:pt idx="104">
                  <c:v>-3.4009599985438399E-3</c:v>
                </c:pt>
                <c:pt idx="105">
                  <c:v>3.8115200004540384E-3</c:v>
                </c:pt>
                <c:pt idx="106">
                  <c:v>-7.3753599936026148E-3</c:v>
                </c:pt>
                <c:pt idx="107">
                  <c:v>-1.8748799993772991E-3</c:v>
                </c:pt>
                <c:pt idx="109">
                  <c:v>7.3145600035786629E-3</c:v>
                </c:pt>
                <c:pt idx="110">
                  <c:v>9.8144000367028639E-4</c:v>
                </c:pt>
                <c:pt idx="111">
                  <c:v>2.0425600014277734E-3</c:v>
                </c:pt>
                <c:pt idx="112">
                  <c:v>1.2209280001115985E-2</c:v>
                </c:pt>
                <c:pt idx="113">
                  <c:v>-1.0578559995337855E-2</c:v>
                </c:pt>
                <c:pt idx="114">
                  <c:v>-1.0777599964058027E-3</c:v>
                </c:pt>
                <c:pt idx="115">
                  <c:v>4.1760000021895394E-3</c:v>
                </c:pt>
                <c:pt idx="116">
                  <c:v>5.6230400005006231E-3</c:v>
                </c:pt>
                <c:pt idx="117">
                  <c:v>-3.6873599965474568E-3</c:v>
                </c:pt>
                <c:pt idx="118">
                  <c:v>6.9151999923633412E-4</c:v>
                </c:pt>
                <c:pt idx="119">
                  <c:v>7.4464000499574468E-4</c:v>
                </c:pt>
                <c:pt idx="120">
                  <c:v>2.0476800054893829E-3</c:v>
                </c:pt>
                <c:pt idx="121">
                  <c:v>4.0476800058968365E-3</c:v>
                </c:pt>
                <c:pt idx="122">
                  <c:v>3.9113600068958476E-3</c:v>
                </c:pt>
                <c:pt idx="123">
                  <c:v>2.7452799986349419E-3</c:v>
                </c:pt>
                <c:pt idx="124">
                  <c:v>5.4499199977726676E-3</c:v>
                </c:pt>
                <c:pt idx="125">
                  <c:v>3.9424000060535036E-3</c:v>
                </c:pt>
                <c:pt idx="126">
                  <c:v>-5.1632000031531788E-3</c:v>
                </c:pt>
                <c:pt idx="127">
                  <c:v>-4.2879999964497983E-3</c:v>
                </c:pt>
                <c:pt idx="128">
                  <c:v>-1.6211199981626123E-3</c:v>
                </c:pt>
                <c:pt idx="129">
                  <c:v>1.1454720006440766E-2</c:v>
                </c:pt>
                <c:pt idx="130">
                  <c:v>5.1216000065323897E-3</c:v>
                </c:pt>
                <c:pt idx="131">
                  <c:v>1.2030720004986506E-2</c:v>
                </c:pt>
                <c:pt idx="132">
                  <c:v>5.4099199987831526E-3</c:v>
                </c:pt>
                <c:pt idx="133">
                  <c:v>-1.5824000001884997E-3</c:v>
                </c:pt>
                <c:pt idx="134">
                  <c:v>-3.1852799947955646E-3</c:v>
                </c:pt>
                <c:pt idx="135">
                  <c:v>-3.6393599948496558E-3</c:v>
                </c:pt>
                <c:pt idx="136">
                  <c:v>-3.6848000017926097E-3</c:v>
                </c:pt>
                <c:pt idx="137">
                  <c:v>6.4896000039880164E-3</c:v>
                </c:pt>
                <c:pt idx="139">
                  <c:v>-5.4262399935396388E-3</c:v>
                </c:pt>
                <c:pt idx="140">
                  <c:v>1.0816000067279674E-3</c:v>
                </c:pt>
                <c:pt idx="141">
                  <c:v>3.8854400045238435E-3</c:v>
                </c:pt>
                <c:pt idx="142">
                  <c:v>2.4480000138282776E-4</c:v>
                </c:pt>
                <c:pt idx="143">
                  <c:v>-7.4975999959860928E-3</c:v>
                </c:pt>
                <c:pt idx="147">
                  <c:v>-1.5958719995978754E-2</c:v>
                </c:pt>
                <c:pt idx="148">
                  <c:v>-5.9961599981761537E-3</c:v>
                </c:pt>
                <c:pt idx="149">
                  <c:v>-5.4655999701935798E-4</c:v>
                </c:pt>
                <c:pt idx="150">
                  <c:v>-4.6899199951440096E-3</c:v>
                </c:pt>
                <c:pt idx="151">
                  <c:v>-9.8636799957603216E-3</c:v>
                </c:pt>
                <c:pt idx="152">
                  <c:v>-9.8406399993109517E-3</c:v>
                </c:pt>
                <c:pt idx="153">
                  <c:v>-7.6812799961771816E-3</c:v>
                </c:pt>
                <c:pt idx="154">
                  <c:v>-1.2635199993383139E-2</c:v>
                </c:pt>
                <c:pt idx="155">
                  <c:v>-6.7107200011378154E-3</c:v>
                </c:pt>
                <c:pt idx="158">
                  <c:v>-1.1639039992587641E-2</c:v>
                </c:pt>
                <c:pt idx="159">
                  <c:v>-2.4191999982576817E-3</c:v>
                </c:pt>
                <c:pt idx="160">
                  <c:v>-7.6752000022679567E-3</c:v>
                </c:pt>
                <c:pt idx="161">
                  <c:v>-1.1008319997927174E-2</c:v>
                </c:pt>
                <c:pt idx="162">
                  <c:v>-4.7929599968483672E-3</c:v>
                </c:pt>
                <c:pt idx="163">
                  <c:v>-1.0527039994485676E-2</c:v>
                </c:pt>
                <c:pt idx="164">
                  <c:v>-7.4735999951371923E-3</c:v>
                </c:pt>
                <c:pt idx="165">
                  <c:v>-1.156448000256205E-2</c:v>
                </c:pt>
                <c:pt idx="166">
                  <c:v>-1.7117439994763117E-2</c:v>
                </c:pt>
                <c:pt idx="167">
                  <c:v>-1.5147520003665704E-2</c:v>
                </c:pt>
                <c:pt idx="168">
                  <c:v>-1.4185280000674538E-2</c:v>
                </c:pt>
                <c:pt idx="169">
                  <c:v>-2.4242560000857338E-2</c:v>
                </c:pt>
                <c:pt idx="170">
                  <c:v>-1.9484799995552748E-2</c:v>
                </c:pt>
                <c:pt idx="171">
                  <c:v>-1.538591999997152E-2</c:v>
                </c:pt>
                <c:pt idx="172">
                  <c:v>-5.0601600014488213E-3</c:v>
                </c:pt>
                <c:pt idx="173">
                  <c:v>-1.603711999632651E-2</c:v>
                </c:pt>
                <c:pt idx="174">
                  <c:v>-2.2202879998076241E-2</c:v>
                </c:pt>
                <c:pt idx="175">
                  <c:v>-1.6047359997173771E-2</c:v>
                </c:pt>
                <c:pt idx="176">
                  <c:v>-1.5736639994429424E-2</c:v>
                </c:pt>
                <c:pt idx="178">
                  <c:v>-2.2221120001631789E-2</c:v>
                </c:pt>
                <c:pt idx="180">
                  <c:v>-1.4887359997374006E-2</c:v>
                </c:pt>
                <c:pt idx="181">
                  <c:v>-9.1519999914453365E-3</c:v>
                </c:pt>
                <c:pt idx="182">
                  <c:v>-1.0201279998000246E-2</c:v>
                </c:pt>
                <c:pt idx="183">
                  <c:v>-1.1246720001508947E-2</c:v>
                </c:pt>
                <c:pt idx="184">
                  <c:v>-1.2167039996711537E-2</c:v>
                </c:pt>
                <c:pt idx="185">
                  <c:v>-1.6317759997036774E-2</c:v>
                </c:pt>
                <c:pt idx="188">
                  <c:v>-1.6657280000799801E-2</c:v>
                </c:pt>
                <c:pt idx="189">
                  <c:v>-1.0944959991320502E-2</c:v>
                </c:pt>
                <c:pt idx="190">
                  <c:v>-5.2780799960601144E-3</c:v>
                </c:pt>
                <c:pt idx="191">
                  <c:v>-1.0565759992459789E-2</c:v>
                </c:pt>
                <c:pt idx="192">
                  <c:v>-1.2524159996246453E-2</c:v>
                </c:pt>
                <c:pt idx="193">
                  <c:v>-1.5587199995934498E-2</c:v>
                </c:pt>
                <c:pt idx="194">
                  <c:v>-8.3977600006619468E-3</c:v>
                </c:pt>
                <c:pt idx="195">
                  <c:v>-1.992031999543542E-2</c:v>
                </c:pt>
                <c:pt idx="200">
                  <c:v>-1.3048640001215972E-2</c:v>
                </c:pt>
                <c:pt idx="201">
                  <c:v>-1.689663999422919E-2</c:v>
                </c:pt>
                <c:pt idx="202">
                  <c:v>-1.4024960000824649E-2</c:v>
                </c:pt>
                <c:pt idx="204">
                  <c:v>-1.36655999958748E-2</c:v>
                </c:pt>
                <c:pt idx="206">
                  <c:v>-2.1869439995498396E-2</c:v>
                </c:pt>
                <c:pt idx="207">
                  <c:v>-2.8142079994722735E-2</c:v>
                </c:pt>
                <c:pt idx="208">
                  <c:v>-2.3490239997045137E-2</c:v>
                </c:pt>
                <c:pt idx="209">
                  <c:v>-1.522495999961393E-2</c:v>
                </c:pt>
                <c:pt idx="210">
                  <c:v>-1.0361279993958306E-2</c:v>
                </c:pt>
                <c:pt idx="214">
                  <c:v>-1.3402559990936425E-2</c:v>
                </c:pt>
                <c:pt idx="223">
                  <c:v>-2.8598719996807631E-2</c:v>
                </c:pt>
                <c:pt idx="224">
                  <c:v>-1.824255999235902E-2</c:v>
                </c:pt>
                <c:pt idx="226">
                  <c:v>-1.9530239995219745E-2</c:v>
                </c:pt>
                <c:pt idx="227">
                  <c:v>-1.0128639994945843E-2</c:v>
                </c:pt>
                <c:pt idx="228">
                  <c:v>-1.3174079991586041E-2</c:v>
                </c:pt>
                <c:pt idx="229">
                  <c:v>-2.9794879999826662E-2</c:v>
                </c:pt>
                <c:pt idx="247">
                  <c:v>-1.6465599997900426E-2</c:v>
                </c:pt>
                <c:pt idx="254">
                  <c:v>-2.5889599994115997E-2</c:v>
                </c:pt>
                <c:pt idx="256">
                  <c:v>-1.8040959999780171E-2</c:v>
                </c:pt>
                <c:pt idx="259">
                  <c:v>-2.199488000042038E-2</c:v>
                </c:pt>
                <c:pt idx="261">
                  <c:v>-1.9502399998600595E-2</c:v>
                </c:pt>
                <c:pt idx="262">
                  <c:v>-1.4191679998475593E-2</c:v>
                </c:pt>
                <c:pt idx="267">
                  <c:v>-1.8476159995771013E-2</c:v>
                </c:pt>
                <c:pt idx="292">
                  <c:v>-2.1348799993575085E-2</c:v>
                </c:pt>
                <c:pt idx="338">
                  <c:v>-2.242399999522604E-2</c:v>
                </c:pt>
                <c:pt idx="396">
                  <c:v>-2.4115199994412251E-2</c:v>
                </c:pt>
                <c:pt idx="410">
                  <c:v>-3.076223999960348E-2</c:v>
                </c:pt>
                <c:pt idx="429">
                  <c:v>-2.5804959994275123E-2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2BD-49E1-9F3F-CCF554B55620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'Active 1'!$D$21:$D$56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  <c:pt idx="508">
                  <c:v>57447.5</c:v>
                </c:pt>
                <c:pt idx="509">
                  <c:v>57599.5</c:v>
                </c:pt>
              </c:numCache>
            </c:numRef>
          </c:xVal>
          <c:yVal>
            <c:numRef>
              <c:f>'Active 1'!$J$21:$J$907</c:f>
              <c:numCache>
                <c:formatCode>General</c:formatCode>
                <c:ptCount val="887"/>
                <c:pt idx="36">
                  <c:v>2.0371200000226963E-2</c:v>
                </c:pt>
                <c:pt idx="37">
                  <c:v>2.0371200000226963E-2</c:v>
                </c:pt>
                <c:pt idx="39">
                  <c:v>2.1000000000640284E-2</c:v>
                </c:pt>
                <c:pt idx="40">
                  <c:v>2.1000000000640284E-2</c:v>
                </c:pt>
                <c:pt idx="41">
                  <c:v>2.0295680005801842E-2</c:v>
                </c:pt>
                <c:pt idx="42">
                  <c:v>2.0295680005801842E-2</c:v>
                </c:pt>
                <c:pt idx="43">
                  <c:v>2.2746559996448923E-2</c:v>
                </c:pt>
                <c:pt idx="44">
                  <c:v>2.2746559996448923E-2</c:v>
                </c:pt>
                <c:pt idx="45">
                  <c:v>2.3239040005137213E-2</c:v>
                </c:pt>
                <c:pt idx="46">
                  <c:v>2.3239040005137213E-2</c:v>
                </c:pt>
                <c:pt idx="47">
                  <c:v>2.3193600005470216E-2</c:v>
                </c:pt>
                <c:pt idx="48">
                  <c:v>2.3193600005470216E-2</c:v>
                </c:pt>
                <c:pt idx="49">
                  <c:v>2.3148159998527262E-2</c:v>
                </c:pt>
                <c:pt idx="50">
                  <c:v>2.3148159998527262E-2</c:v>
                </c:pt>
                <c:pt idx="51">
                  <c:v>2.3102720006136224E-2</c:v>
                </c:pt>
                <c:pt idx="52">
                  <c:v>2.3102720006136224E-2</c:v>
                </c:pt>
                <c:pt idx="53">
                  <c:v>2.3057280006469227E-2</c:v>
                </c:pt>
                <c:pt idx="54">
                  <c:v>2.3057280006469227E-2</c:v>
                </c:pt>
                <c:pt idx="144">
                  <c:v>-7.9092799933278002E-3</c:v>
                </c:pt>
                <c:pt idx="146">
                  <c:v>-7.3092799939331599E-3</c:v>
                </c:pt>
                <c:pt idx="157">
                  <c:v>-1.1839039994811174E-2</c:v>
                </c:pt>
                <c:pt idx="177">
                  <c:v>-1.9479039998259395E-2</c:v>
                </c:pt>
                <c:pt idx="278">
                  <c:v>-2.5529439997626469E-2</c:v>
                </c:pt>
                <c:pt idx="279">
                  <c:v>-2.5003679998917505E-2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2BD-49E1-9F3F-CCF554B55620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  <c:pt idx="508">
                  <c:v>57447.5</c:v>
                </c:pt>
                <c:pt idx="509">
                  <c:v>57599.5</c:v>
                </c:pt>
              </c:numCache>
            </c:numRef>
          </c:xVal>
          <c:yVal>
            <c:numRef>
              <c:f>'Active 1'!$K$21:$K$907</c:f>
              <c:numCache>
                <c:formatCode>General</c:formatCode>
                <c:ptCount val="887"/>
                <c:pt idx="138">
                  <c:v>1.7569600022397935E-3</c:v>
                </c:pt>
                <c:pt idx="145">
                  <c:v>-7.60927999363048E-3</c:v>
                </c:pt>
                <c:pt idx="156">
                  <c:v>-1.2039039997034706E-2</c:v>
                </c:pt>
                <c:pt idx="179">
                  <c:v>-1.5892159994109534E-2</c:v>
                </c:pt>
                <c:pt idx="186">
                  <c:v>-1.987807999830693E-2</c:v>
                </c:pt>
                <c:pt idx="187">
                  <c:v>-1.9852320001518819E-2</c:v>
                </c:pt>
                <c:pt idx="196">
                  <c:v>-2.1952000002784189E-2</c:v>
                </c:pt>
                <c:pt idx="197">
                  <c:v>-2.1926239998720121E-2</c:v>
                </c:pt>
                <c:pt idx="198">
                  <c:v>-2.0798719997401349E-2</c:v>
                </c:pt>
                <c:pt idx="199">
                  <c:v>-2.2847200001706369E-2</c:v>
                </c:pt>
                <c:pt idx="203">
                  <c:v>-2.487103999737883E-2</c:v>
                </c:pt>
                <c:pt idx="205">
                  <c:v>-2.1948800000245683E-2</c:v>
                </c:pt>
                <c:pt idx="211">
                  <c:v>-2.4653279993799515E-2</c:v>
                </c:pt>
                <c:pt idx="212">
                  <c:v>-2.4586239997006487E-2</c:v>
                </c:pt>
                <c:pt idx="213">
                  <c:v>-2.44862399995327E-2</c:v>
                </c:pt>
                <c:pt idx="215">
                  <c:v>-2.4876479998056311E-2</c:v>
                </c:pt>
                <c:pt idx="216">
                  <c:v>-2.4836479999066796E-2</c:v>
                </c:pt>
                <c:pt idx="217">
                  <c:v>-2.4612799999886192E-2</c:v>
                </c:pt>
                <c:pt idx="218">
                  <c:v>-2.5209599996742327E-2</c:v>
                </c:pt>
                <c:pt idx="219">
                  <c:v>-2.4619599993457086E-2</c:v>
                </c:pt>
                <c:pt idx="220">
                  <c:v>-2.4609599997347686E-2</c:v>
                </c:pt>
                <c:pt idx="221">
                  <c:v>-2.7250239996646997E-2</c:v>
                </c:pt>
                <c:pt idx="222">
                  <c:v>-2.5750239990884438E-2</c:v>
                </c:pt>
                <c:pt idx="225">
                  <c:v>-2.5177279996569268E-2</c:v>
                </c:pt>
                <c:pt idx="230">
                  <c:v>-2.6139039997360669E-2</c:v>
                </c:pt>
                <c:pt idx="231">
                  <c:v>-2.9243279997899663E-2</c:v>
                </c:pt>
                <c:pt idx="232">
                  <c:v>-2.5413279996428173E-2</c:v>
                </c:pt>
                <c:pt idx="233">
                  <c:v>-2.9228320003312547E-2</c:v>
                </c:pt>
                <c:pt idx="234">
                  <c:v>-2.6519199993344955E-2</c:v>
                </c:pt>
                <c:pt idx="235">
                  <c:v>-2.8455519997805823E-2</c:v>
                </c:pt>
                <c:pt idx="236">
                  <c:v>-2.6547039989964105E-2</c:v>
                </c:pt>
                <c:pt idx="237">
                  <c:v>-2.6477039995370433E-2</c:v>
                </c:pt>
                <c:pt idx="238">
                  <c:v>-2.6107039993803483E-2</c:v>
                </c:pt>
                <c:pt idx="239">
                  <c:v>-2.5987039996834937E-2</c:v>
                </c:pt>
                <c:pt idx="240">
                  <c:v>-2.488848000211874E-2</c:v>
                </c:pt>
                <c:pt idx="241">
                  <c:v>-2.5811199993768241E-2</c:v>
                </c:pt>
                <c:pt idx="242">
                  <c:v>-2.5185439990309533E-2</c:v>
                </c:pt>
                <c:pt idx="243">
                  <c:v>-2.6389919999928679E-2</c:v>
                </c:pt>
                <c:pt idx="244">
                  <c:v>-2.6189919997705147E-2</c:v>
                </c:pt>
                <c:pt idx="245">
                  <c:v>-2.7255039996816777E-2</c:v>
                </c:pt>
                <c:pt idx="246">
                  <c:v>-2.7129279995278921E-2</c:v>
                </c:pt>
                <c:pt idx="248">
                  <c:v>-2.7088160000857897E-2</c:v>
                </c:pt>
                <c:pt idx="249">
                  <c:v>-2.5675999997474719E-2</c:v>
                </c:pt>
                <c:pt idx="250">
                  <c:v>-2.5576000000000931E-2</c:v>
                </c:pt>
                <c:pt idx="251">
                  <c:v>-2.6050239997857716E-2</c:v>
                </c:pt>
                <c:pt idx="252">
                  <c:v>-2.5650240000686608E-2</c:v>
                </c:pt>
                <c:pt idx="253">
                  <c:v>-2.6541119994362816E-2</c:v>
                </c:pt>
                <c:pt idx="255">
                  <c:v>-2.5597119994927198E-2</c:v>
                </c:pt>
                <c:pt idx="257">
                  <c:v>-2.5206079990311991E-2</c:v>
                </c:pt>
                <c:pt idx="258">
                  <c:v>-2.6443520000611898E-2</c:v>
                </c:pt>
                <c:pt idx="260">
                  <c:v>-2.5056959995708894E-2</c:v>
                </c:pt>
                <c:pt idx="263">
                  <c:v>-2.475807999871904E-2</c:v>
                </c:pt>
                <c:pt idx="264">
                  <c:v>-2.612703999329824E-2</c:v>
                </c:pt>
                <c:pt idx="265">
                  <c:v>-2.6021760000730865E-2</c:v>
                </c:pt>
                <c:pt idx="266">
                  <c:v>-2.6021760000730865E-2</c:v>
                </c:pt>
                <c:pt idx="268">
                  <c:v>-2.7127199995447882E-2</c:v>
                </c:pt>
                <c:pt idx="269">
                  <c:v>-2.6101440002094023E-2</c:v>
                </c:pt>
                <c:pt idx="270">
                  <c:v>-2.6672640000469983E-2</c:v>
                </c:pt>
                <c:pt idx="271">
                  <c:v>-2.7263359996140935E-2</c:v>
                </c:pt>
                <c:pt idx="272">
                  <c:v>-2.7154239993251394E-2</c:v>
                </c:pt>
                <c:pt idx="273">
                  <c:v>-2.625263999652816E-2</c:v>
                </c:pt>
                <c:pt idx="274">
                  <c:v>-2.5911680000717752E-2</c:v>
                </c:pt>
                <c:pt idx="275">
                  <c:v>-2.6602559999446385E-2</c:v>
                </c:pt>
                <c:pt idx="276">
                  <c:v>-2.6551039991318248E-2</c:v>
                </c:pt>
                <c:pt idx="277">
                  <c:v>-2.7190079999854788E-2</c:v>
                </c:pt>
                <c:pt idx="280">
                  <c:v>-2.2894239991728682E-2</c:v>
                </c:pt>
                <c:pt idx="281">
                  <c:v>-2.6391039995360188E-2</c:v>
                </c:pt>
                <c:pt idx="282">
                  <c:v>-2.7195520000532269E-2</c:v>
                </c:pt>
                <c:pt idx="283">
                  <c:v>-2.7195520000532269E-2</c:v>
                </c:pt>
                <c:pt idx="284">
                  <c:v>-2.9381599997577723E-2</c:v>
                </c:pt>
                <c:pt idx="285">
                  <c:v>-2.7352799996151589E-2</c:v>
                </c:pt>
                <c:pt idx="286">
                  <c:v>-2.7154240000527352E-2</c:v>
                </c:pt>
                <c:pt idx="287">
                  <c:v>-2.6879839999310207E-2</c:v>
                </c:pt>
                <c:pt idx="288">
                  <c:v>-2.7855359992827289E-2</c:v>
                </c:pt>
                <c:pt idx="289">
                  <c:v>-2.7718879995518364E-2</c:v>
                </c:pt>
                <c:pt idx="290">
                  <c:v>-2.6739839995570946E-2</c:v>
                </c:pt>
                <c:pt idx="291">
                  <c:v>-2.7585280004132073E-2</c:v>
                </c:pt>
                <c:pt idx="293">
                  <c:v>-2.7245440003753174E-2</c:v>
                </c:pt>
                <c:pt idx="294">
                  <c:v>-2.7133279996633064E-2</c:v>
                </c:pt>
                <c:pt idx="295">
                  <c:v>-2.6207520000752993E-2</c:v>
                </c:pt>
                <c:pt idx="296">
                  <c:v>-2.5901439992594533E-2</c:v>
                </c:pt>
                <c:pt idx="297">
                  <c:v>-2.7780960001109634E-2</c:v>
                </c:pt>
                <c:pt idx="298">
                  <c:v>-2.730815999530023E-2</c:v>
                </c:pt>
                <c:pt idx="299">
                  <c:v>-2.6999039997463115E-2</c:v>
                </c:pt>
                <c:pt idx="300">
                  <c:v>-2.7335359998687636E-2</c:v>
                </c:pt>
                <c:pt idx="301">
                  <c:v>-2.6688320001994725E-2</c:v>
                </c:pt>
                <c:pt idx="302">
                  <c:v>-2.8640799995628186E-2</c:v>
                </c:pt>
                <c:pt idx="303">
                  <c:v>-2.7381599997170269E-2</c:v>
                </c:pt>
                <c:pt idx="304">
                  <c:v>-2.7955839992500842E-2</c:v>
                </c:pt>
                <c:pt idx="305">
                  <c:v>-2.6330079992476385E-2</c:v>
                </c:pt>
                <c:pt idx="306">
                  <c:v>-2.0869439998932648E-2</c:v>
                </c:pt>
                <c:pt idx="307">
                  <c:v>-2.7943679997406434E-2</c:v>
                </c:pt>
                <c:pt idx="308">
                  <c:v>-2.7843679999932647E-2</c:v>
                </c:pt>
                <c:pt idx="309">
                  <c:v>-2.7743679995182902E-2</c:v>
                </c:pt>
                <c:pt idx="310">
                  <c:v>-2.6742080000985879E-2</c:v>
                </c:pt>
                <c:pt idx="311">
                  <c:v>-2.6642079996236134E-2</c:v>
                </c:pt>
                <c:pt idx="312">
                  <c:v>-2.6542079998762347E-2</c:v>
                </c:pt>
                <c:pt idx="313">
                  <c:v>-2.8764319999027066E-2</c:v>
                </c:pt>
                <c:pt idx="314">
                  <c:v>-2.6810719995410182E-2</c:v>
                </c:pt>
                <c:pt idx="315">
                  <c:v>-2.7406080000218935E-2</c:v>
                </c:pt>
                <c:pt idx="316">
                  <c:v>-2.7443519997177646E-2</c:v>
                </c:pt>
                <c:pt idx="317">
                  <c:v>-2.7517759990587365E-2</c:v>
                </c:pt>
                <c:pt idx="318">
                  <c:v>-2.7154080002219416E-2</c:v>
                </c:pt>
                <c:pt idx="319">
                  <c:v>-2.693263999390183E-2</c:v>
                </c:pt>
                <c:pt idx="320">
                  <c:v>-2.6635360001819208E-2</c:v>
                </c:pt>
                <c:pt idx="321">
                  <c:v>-2.7003199997125193E-2</c:v>
                </c:pt>
                <c:pt idx="322">
                  <c:v>-2.6534879994869698E-2</c:v>
                </c:pt>
                <c:pt idx="323">
                  <c:v>-2.679087999422336E-2</c:v>
                </c:pt>
                <c:pt idx="324">
                  <c:v>-2.6478560001123697E-2</c:v>
                </c:pt>
                <c:pt idx="325">
                  <c:v>-2.8175359999295324E-2</c:v>
                </c:pt>
                <c:pt idx="326">
                  <c:v>-2.6819200000318233E-2</c:v>
                </c:pt>
                <c:pt idx="327">
                  <c:v>-2.7164639999682549E-2</c:v>
                </c:pt>
                <c:pt idx="328">
                  <c:v>-2.6888799999142066E-2</c:v>
                </c:pt>
                <c:pt idx="329">
                  <c:v>-2.6731039994047023E-2</c:v>
                </c:pt>
                <c:pt idx="330">
                  <c:v>-2.6488799994695E-2</c:v>
                </c:pt>
                <c:pt idx="331">
                  <c:v>-2.6958399997965898E-2</c:v>
                </c:pt>
                <c:pt idx="332">
                  <c:v>-2.5165919993014541E-2</c:v>
                </c:pt>
                <c:pt idx="333">
                  <c:v>-2.6600639997923281E-2</c:v>
                </c:pt>
                <c:pt idx="334">
                  <c:v>-2.5503359996946529E-2</c:v>
                </c:pt>
                <c:pt idx="335">
                  <c:v>-2.5503359996946529E-2</c:v>
                </c:pt>
                <c:pt idx="336">
                  <c:v>-2.5407519991858862E-2</c:v>
                </c:pt>
                <c:pt idx="337">
                  <c:v>-2.5833119994786102E-2</c:v>
                </c:pt>
                <c:pt idx="339">
                  <c:v>-2.5826879995292984E-2</c:v>
                </c:pt>
                <c:pt idx="340">
                  <c:v>-2.6390399994852487E-2</c:v>
                </c:pt>
                <c:pt idx="341">
                  <c:v>-2.6705279997258913E-2</c:v>
                </c:pt>
                <c:pt idx="342">
                  <c:v>-2.5425120002182666E-2</c:v>
                </c:pt>
                <c:pt idx="343">
                  <c:v>-2.5649119990703184E-2</c:v>
                </c:pt>
                <c:pt idx="344">
                  <c:v>-2.667440000368515E-2</c:v>
                </c:pt>
                <c:pt idx="345">
                  <c:v>-2.667440000368515E-2</c:v>
                </c:pt>
                <c:pt idx="346">
                  <c:v>-2.6474400001461618E-2</c:v>
                </c:pt>
                <c:pt idx="347">
                  <c:v>-2.6005759995314293E-2</c:v>
                </c:pt>
                <c:pt idx="348">
                  <c:v>-2.5749120002728887E-2</c:v>
                </c:pt>
                <c:pt idx="349">
                  <c:v>-2.5784559999010526E-2</c:v>
                </c:pt>
                <c:pt idx="350">
                  <c:v>-2.5754559996130411E-2</c:v>
                </c:pt>
                <c:pt idx="351">
                  <c:v>-2.508455999486614E-2</c:v>
                </c:pt>
                <c:pt idx="352">
                  <c:v>-2.5054559999261983E-2</c:v>
                </c:pt>
                <c:pt idx="353">
                  <c:v>-2.6345439997385256E-2</c:v>
                </c:pt>
                <c:pt idx="354">
                  <c:v>-2.612087999295909E-2</c:v>
                </c:pt>
                <c:pt idx="355">
                  <c:v>-2.6090879997354932E-2</c:v>
                </c:pt>
                <c:pt idx="356">
                  <c:v>-2.6020879995485302E-2</c:v>
                </c:pt>
                <c:pt idx="357">
                  <c:v>-2.6020879995485302E-2</c:v>
                </c:pt>
                <c:pt idx="358">
                  <c:v>-2.5990879992605187E-2</c:v>
                </c:pt>
                <c:pt idx="359">
                  <c:v>-2.5990879992605187E-2</c:v>
                </c:pt>
                <c:pt idx="360">
                  <c:v>-2.5377439997100737E-2</c:v>
                </c:pt>
                <c:pt idx="361">
                  <c:v>-2.5877920001221355E-2</c:v>
                </c:pt>
                <c:pt idx="362">
                  <c:v>-2.6356479997048154E-2</c:v>
                </c:pt>
                <c:pt idx="363">
                  <c:v>-2.34063999960199E-2</c:v>
                </c:pt>
                <c:pt idx="364">
                  <c:v>-2.6189439995505381E-2</c:v>
                </c:pt>
                <c:pt idx="365">
                  <c:v>-2.2339359995385166E-2</c:v>
                </c:pt>
                <c:pt idx="366">
                  <c:v>-2.513632000045618E-2</c:v>
                </c:pt>
                <c:pt idx="367">
                  <c:v>-2.835983999830205E-2</c:v>
                </c:pt>
                <c:pt idx="368">
                  <c:v>-2.5103679996391293E-2</c:v>
                </c:pt>
                <c:pt idx="369">
                  <c:v>-2.5511039995762985E-2</c:v>
                </c:pt>
                <c:pt idx="370">
                  <c:v>-2.5385280001501087E-2</c:v>
                </c:pt>
                <c:pt idx="371">
                  <c:v>-2.5198559997079428E-2</c:v>
                </c:pt>
                <c:pt idx="372">
                  <c:v>-2.5372799995238893E-2</c:v>
                </c:pt>
                <c:pt idx="373">
                  <c:v>-2.6447039999766275E-2</c:v>
                </c:pt>
                <c:pt idx="374">
                  <c:v>-2.5590559998818208E-2</c:v>
                </c:pt>
                <c:pt idx="375">
                  <c:v>-2.4549599998863414E-2</c:v>
                </c:pt>
                <c:pt idx="376">
                  <c:v>-2.3849599994719028E-2</c:v>
                </c:pt>
                <c:pt idx="377">
                  <c:v>-2.284959999815328E-2</c:v>
                </c:pt>
                <c:pt idx="378">
                  <c:v>-2.284959999815328E-2</c:v>
                </c:pt>
                <c:pt idx="379">
                  <c:v>-2.5923839995812159E-2</c:v>
                </c:pt>
                <c:pt idx="380">
                  <c:v>-2.4323839999851771E-2</c:v>
                </c:pt>
                <c:pt idx="381">
                  <c:v>-2.4700959991605487E-2</c:v>
                </c:pt>
                <c:pt idx="382">
                  <c:v>-2.5347839997266419E-2</c:v>
                </c:pt>
                <c:pt idx="383">
                  <c:v>-2.5329279997095E-2</c:v>
                </c:pt>
                <c:pt idx="384">
                  <c:v>-2.5549919999320991E-2</c:v>
                </c:pt>
                <c:pt idx="385">
                  <c:v>-2.5586559997464065E-2</c:v>
                </c:pt>
                <c:pt idx="386">
                  <c:v>-2.5216479996743146E-2</c:v>
                </c:pt>
                <c:pt idx="387">
                  <c:v>-2.3717919997579884E-2</c:v>
                </c:pt>
                <c:pt idx="388">
                  <c:v>-2.533440000115661E-2</c:v>
                </c:pt>
                <c:pt idx="389">
                  <c:v>-2.4057119990175124E-2</c:v>
                </c:pt>
                <c:pt idx="390">
                  <c:v>-2.3502399999415502E-2</c:v>
                </c:pt>
                <c:pt idx="391">
                  <c:v>-2.5237119996745605E-2</c:v>
                </c:pt>
                <c:pt idx="392">
                  <c:v>-2.3977759992703795E-2</c:v>
                </c:pt>
                <c:pt idx="393">
                  <c:v>-2.4651840001752134E-2</c:v>
                </c:pt>
                <c:pt idx="394">
                  <c:v>-2.5213920001988299E-2</c:v>
                </c:pt>
                <c:pt idx="395">
                  <c:v>-2.4888159998226911E-2</c:v>
                </c:pt>
                <c:pt idx="397">
                  <c:v>-2.4841439997544512E-2</c:v>
                </c:pt>
                <c:pt idx="398">
                  <c:v>-2.4791440002445597E-2</c:v>
                </c:pt>
                <c:pt idx="399">
                  <c:v>-2.4691439997695852E-2</c:v>
                </c:pt>
                <c:pt idx="400">
                  <c:v>-2.4641440002596937E-2</c:v>
                </c:pt>
                <c:pt idx="401">
                  <c:v>-2.4541439997847192E-2</c:v>
                </c:pt>
                <c:pt idx="402">
                  <c:v>-2.4491440002748277E-2</c:v>
                </c:pt>
                <c:pt idx="403">
                  <c:v>-2.6023679994978011E-2</c:v>
                </c:pt>
                <c:pt idx="404">
                  <c:v>-2.6023679994978011E-2</c:v>
                </c:pt>
                <c:pt idx="405">
                  <c:v>-2.5518880000163335E-2</c:v>
                </c:pt>
                <c:pt idx="406">
                  <c:v>-2.5518880000163335E-2</c:v>
                </c:pt>
                <c:pt idx="407">
                  <c:v>-2.6109760001418181E-2</c:v>
                </c:pt>
                <c:pt idx="408">
                  <c:v>-2.4976159998914227E-2</c:v>
                </c:pt>
                <c:pt idx="409">
                  <c:v>-2.4976159998914227E-2</c:v>
                </c:pt>
                <c:pt idx="411">
                  <c:v>-2.6140799993299879E-2</c:v>
                </c:pt>
                <c:pt idx="412">
                  <c:v>-2.5478560004557949E-2</c:v>
                </c:pt>
                <c:pt idx="413">
                  <c:v>-2.5752800000191201E-2</c:v>
                </c:pt>
                <c:pt idx="414">
                  <c:v>-2.5526879995595664E-2</c:v>
                </c:pt>
                <c:pt idx="415">
                  <c:v>-2.5526879995595664E-2</c:v>
                </c:pt>
                <c:pt idx="416">
                  <c:v>-2.6131199992960319E-2</c:v>
                </c:pt>
                <c:pt idx="417">
                  <c:v>-2.5718719996802974E-2</c:v>
                </c:pt>
                <c:pt idx="418">
                  <c:v>-2.6989919992047362E-2</c:v>
                </c:pt>
                <c:pt idx="419">
                  <c:v>-2.6914079993730411E-2</c:v>
                </c:pt>
                <c:pt idx="420">
                  <c:v>-2.6137759996345267E-2</c:v>
                </c:pt>
                <c:pt idx="421">
                  <c:v>-2.6917759998468682E-2</c:v>
                </c:pt>
                <c:pt idx="422">
                  <c:v>-2.7299519992084242E-2</c:v>
                </c:pt>
                <c:pt idx="423">
                  <c:v>-2.6658559996576514E-2</c:v>
                </c:pt>
                <c:pt idx="424">
                  <c:v>-2.6646079997590277E-2</c:v>
                </c:pt>
                <c:pt idx="425">
                  <c:v>-2.7359519997844473E-2</c:v>
                </c:pt>
                <c:pt idx="426">
                  <c:v>-2.7359519997844473E-2</c:v>
                </c:pt>
                <c:pt idx="427">
                  <c:v>-2.5433759998122696E-2</c:v>
                </c:pt>
                <c:pt idx="428">
                  <c:v>-2.6784959998622071E-2</c:v>
                </c:pt>
                <c:pt idx="430">
                  <c:v>-2.5754959999176208E-2</c:v>
                </c:pt>
                <c:pt idx="431">
                  <c:v>-3.3725119996233843E-2</c:v>
                </c:pt>
                <c:pt idx="432">
                  <c:v>-2.8975839995837305E-2</c:v>
                </c:pt>
                <c:pt idx="433">
                  <c:v>-2.8955839996342547E-2</c:v>
                </c:pt>
                <c:pt idx="434">
                  <c:v>-2.8029679997416679E-2</c:v>
                </c:pt>
                <c:pt idx="435">
                  <c:v>-2.7999680001812521E-2</c:v>
                </c:pt>
                <c:pt idx="436">
                  <c:v>-2.9121920000761747E-2</c:v>
                </c:pt>
                <c:pt idx="437">
                  <c:v>-2.8520079998997971E-2</c:v>
                </c:pt>
                <c:pt idx="438">
                  <c:v>-2.987008000491187E-2</c:v>
                </c:pt>
                <c:pt idx="439">
                  <c:v>-2.987008000491187E-2</c:v>
                </c:pt>
                <c:pt idx="440">
                  <c:v>-2.9840080002031755E-2</c:v>
                </c:pt>
                <c:pt idx="441">
                  <c:v>-2.9942720000690315E-2</c:v>
                </c:pt>
                <c:pt idx="442">
                  <c:v>-2.9439199999615084E-2</c:v>
                </c:pt>
                <c:pt idx="443">
                  <c:v>-2.9568960111646447E-2</c:v>
                </c:pt>
                <c:pt idx="444">
                  <c:v>-3.032048000022769E-2</c:v>
                </c:pt>
                <c:pt idx="445">
                  <c:v>-3.0462560003797989E-2</c:v>
                </c:pt>
                <c:pt idx="446">
                  <c:v>-3.0904799998097587E-2</c:v>
                </c:pt>
                <c:pt idx="447">
                  <c:v>-3.0792479999945499E-2</c:v>
                </c:pt>
                <c:pt idx="448">
                  <c:v>-3.0792479999945499E-2</c:v>
                </c:pt>
                <c:pt idx="449">
                  <c:v>-3.1187839995254762E-2</c:v>
                </c:pt>
                <c:pt idx="450">
                  <c:v>-3.0378559997188859E-2</c:v>
                </c:pt>
                <c:pt idx="451">
                  <c:v>-3.0378559997188859E-2</c:v>
                </c:pt>
                <c:pt idx="452">
                  <c:v>-3.0945919999794569E-2</c:v>
                </c:pt>
                <c:pt idx="453">
                  <c:v>-3.0862079998769332E-2</c:v>
                </c:pt>
                <c:pt idx="454">
                  <c:v>-3.1761919999553356E-2</c:v>
                </c:pt>
                <c:pt idx="455">
                  <c:v>-3.2225439994363114E-2</c:v>
                </c:pt>
                <c:pt idx="456">
                  <c:v>-3.2726719997299369E-2</c:v>
                </c:pt>
                <c:pt idx="457">
                  <c:v>-3.2144799995876383E-2</c:v>
                </c:pt>
                <c:pt idx="458">
                  <c:v>-3.104479999456089E-2</c:v>
                </c:pt>
                <c:pt idx="459">
                  <c:v>-3.2141600000613835E-2</c:v>
                </c:pt>
                <c:pt idx="460">
                  <c:v>-3.2939999997324776E-2</c:v>
                </c:pt>
                <c:pt idx="461">
                  <c:v>-3.3877440000651404E-2</c:v>
                </c:pt>
                <c:pt idx="462">
                  <c:v>-3.1918239998049103E-2</c:v>
                </c:pt>
                <c:pt idx="463">
                  <c:v>-3.199247999873478E-2</c:v>
                </c:pt>
                <c:pt idx="464">
                  <c:v>-3.3748000001651235E-2</c:v>
                </c:pt>
                <c:pt idx="465">
                  <c:v>-3.5012640000786632E-2</c:v>
                </c:pt>
                <c:pt idx="466">
                  <c:v>-3.4211040001537185E-2</c:v>
                </c:pt>
                <c:pt idx="467">
                  <c:v>-3.3842559998447541E-2</c:v>
                </c:pt>
                <c:pt idx="468">
                  <c:v>-3.3916799999133218E-2</c:v>
                </c:pt>
                <c:pt idx="469">
                  <c:v>-3.4095519993570633E-2</c:v>
                </c:pt>
                <c:pt idx="470">
                  <c:v>-3.4279999992577359E-2</c:v>
                </c:pt>
                <c:pt idx="471">
                  <c:v>-3.6342079998576082E-2</c:v>
                </c:pt>
                <c:pt idx="472">
                  <c:v>-3.4142079995945096E-2</c:v>
                </c:pt>
                <c:pt idx="473">
                  <c:v>-3.4440479998011142E-2</c:v>
                </c:pt>
                <c:pt idx="474">
                  <c:v>-3.5778879995632451E-2</c:v>
                </c:pt>
                <c:pt idx="475">
                  <c:v>-3.5953279992099851E-2</c:v>
                </c:pt>
                <c:pt idx="476">
                  <c:v>-3.6331839997728821E-2</c:v>
                </c:pt>
                <c:pt idx="477">
                  <c:v>-3.7014719993749168E-2</c:v>
                </c:pt>
                <c:pt idx="478">
                  <c:v>-3.5849439998855814E-2</c:v>
                </c:pt>
                <c:pt idx="479">
                  <c:v>-3.7023680000856984E-2</c:v>
                </c:pt>
                <c:pt idx="480">
                  <c:v>-3.6761280003702268E-2</c:v>
                </c:pt>
                <c:pt idx="481">
                  <c:v>-3.8031839998438954E-2</c:v>
                </c:pt>
                <c:pt idx="482">
                  <c:v>-3.9684159994067159E-2</c:v>
                </c:pt>
                <c:pt idx="483">
                  <c:v>-3.9684159994067159E-2</c:v>
                </c:pt>
                <c:pt idx="484">
                  <c:v>-3.9735519996611401E-2</c:v>
                </c:pt>
                <c:pt idx="485">
                  <c:v>-4.0176159993279725E-2</c:v>
                </c:pt>
                <c:pt idx="486">
                  <c:v>-3.9696479994745459E-2</c:v>
                </c:pt>
                <c:pt idx="487">
                  <c:v>-4.2923199995129835E-2</c:v>
                </c:pt>
                <c:pt idx="488">
                  <c:v>-4.2912479999358766E-2</c:v>
                </c:pt>
                <c:pt idx="489">
                  <c:v>-4.3800159990496468E-2</c:v>
                </c:pt>
                <c:pt idx="490">
                  <c:v>-4.3431679994682781E-2</c:v>
                </c:pt>
                <c:pt idx="491">
                  <c:v>-4.4901119996211492E-2</c:v>
                </c:pt>
                <c:pt idx="492">
                  <c:v>-4.7287839995988179E-2</c:v>
                </c:pt>
                <c:pt idx="493">
                  <c:v>-4.835087999526877E-2</c:v>
                </c:pt>
                <c:pt idx="494">
                  <c:v>-4.7124639997491613E-2</c:v>
                </c:pt>
                <c:pt idx="495">
                  <c:v>-5.088511999201728E-2</c:v>
                </c:pt>
                <c:pt idx="496">
                  <c:v>-4.8285119992215186E-2</c:v>
                </c:pt>
                <c:pt idx="497">
                  <c:v>-4.8427360001369379E-2</c:v>
                </c:pt>
                <c:pt idx="498">
                  <c:v>-4.8524159996304661E-2</c:v>
                </c:pt>
                <c:pt idx="499">
                  <c:v>-4.5151199999963865E-2</c:v>
                </c:pt>
                <c:pt idx="500">
                  <c:v>-4.816479999863077E-2</c:v>
                </c:pt>
                <c:pt idx="501">
                  <c:v>-4.9301120001473464E-2</c:v>
                </c:pt>
                <c:pt idx="502">
                  <c:v>-5.1740160000917967E-2</c:v>
                </c:pt>
                <c:pt idx="503">
                  <c:v>-5.2583999997295905E-2</c:v>
                </c:pt>
                <c:pt idx="504">
                  <c:v>-6.4062239995109849E-2</c:v>
                </c:pt>
                <c:pt idx="505">
                  <c:v>-5.2985599999374244E-2</c:v>
                </c:pt>
                <c:pt idx="506">
                  <c:v>-5.250656000134768E-2</c:v>
                </c:pt>
                <c:pt idx="507">
                  <c:v>-5.3550240001641214E-2</c:v>
                </c:pt>
                <c:pt idx="508">
                  <c:v>-5.5904799992276821E-2</c:v>
                </c:pt>
                <c:pt idx="509">
                  <c:v>-5.6573759997263551E-2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2BD-49E1-9F3F-CCF554B55620}"/>
            </c:ext>
          </c:extLst>
        </c:ser>
        <c:ser>
          <c:idx val="2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1'!$D$21:$D$983</c:f>
                <c:numCache>
                  <c:formatCode>General</c:formatCode>
                  <c:ptCount val="963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2.0000000000000001E-4</c:v>
                  </c:pt>
                  <c:pt idx="345">
                    <c:v>2.9999999999999997E-4</c:v>
                  </c:pt>
                  <c:pt idx="346">
                    <c:v>2.0000000000000001E-4</c:v>
                  </c:pt>
                  <c:pt idx="347">
                    <c:v>1E-4</c:v>
                  </c:pt>
                  <c:pt idx="348">
                    <c:v>1E-4</c:v>
                  </c:pt>
                  <c:pt idx="349">
                    <c:v>5.0000000000000001E-4</c:v>
                  </c:pt>
                  <c:pt idx="350">
                    <c:v>0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4.0000000000000002E-4</c:v>
                  </c:pt>
                  <c:pt idx="354">
                    <c:v>1E-4</c:v>
                  </c:pt>
                  <c:pt idx="355">
                    <c:v>0</c:v>
                  </c:pt>
                  <c:pt idx="356">
                    <c:v>1E-4</c:v>
                  </c:pt>
                  <c:pt idx="357">
                    <c:v>2.0000000000000001E-4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2.0000000000000001E-4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4.0000000000000002E-4</c:v>
                  </c:pt>
                  <c:pt idx="364">
                    <c:v>0</c:v>
                  </c:pt>
                  <c:pt idx="365">
                    <c:v>5.0000000000000001E-4</c:v>
                  </c:pt>
                  <c:pt idx="366">
                    <c:v>1E-4</c:v>
                  </c:pt>
                  <c:pt idx="367">
                    <c:v>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2.0000000000000001E-4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1E-4</c:v>
                  </c:pt>
                  <c:pt idx="382">
                    <c:v>3.0000000000000001E-3</c:v>
                  </c:pt>
                  <c:pt idx="383">
                    <c:v>1E-4</c:v>
                  </c:pt>
                  <c:pt idx="384">
                    <c:v>1E-4</c:v>
                  </c:pt>
                  <c:pt idx="385">
                    <c:v>2.9999999999999997E-4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5.0000000000000001E-4</c:v>
                  </c:pt>
                  <c:pt idx="389">
                    <c:v>5.9999999999999995E-4</c:v>
                  </c:pt>
                  <c:pt idx="390">
                    <c:v>2.0000000000000001E-4</c:v>
                  </c:pt>
                  <c:pt idx="391">
                    <c:v>2.0000000000000001E-4</c:v>
                  </c:pt>
                  <c:pt idx="392">
                    <c:v>1E-4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2.9999999999999997E-4</c:v>
                  </c:pt>
                  <c:pt idx="399">
                    <c:v>4.0000000000000002E-4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5.9999999999999995E-4</c:v>
                  </c:pt>
                  <c:pt idx="403">
                    <c:v>1E-4</c:v>
                  </c:pt>
                  <c:pt idx="404">
                    <c:v>1E-4</c:v>
                  </c:pt>
                  <c:pt idx="405">
                    <c:v>2.0000000000000001E-4</c:v>
                  </c:pt>
                  <c:pt idx="406">
                    <c:v>2.0000000000000001E-4</c:v>
                  </c:pt>
                  <c:pt idx="407">
                    <c:v>2.0000000000000001E-4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0</c:v>
                  </c:pt>
                  <c:pt idx="411">
                    <c:v>2E-3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1E-4</c:v>
                  </c:pt>
                  <c:pt idx="415">
                    <c:v>1E-4</c:v>
                  </c:pt>
                  <c:pt idx="416">
                    <c:v>1E-4</c:v>
                  </c:pt>
                  <c:pt idx="417">
                    <c:v>4.0000000000000002E-4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2.0000000000000001E-4</c:v>
                  </c:pt>
                  <c:pt idx="424">
                    <c:v>1E-4</c:v>
                  </c:pt>
                  <c:pt idx="425">
                    <c:v>0</c:v>
                  </c:pt>
                  <c:pt idx="426">
                    <c:v>4.0000000000000002E-4</c:v>
                  </c:pt>
                  <c:pt idx="427">
                    <c:v>3.0000000000000003E-4</c:v>
                  </c:pt>
                  <c:pt idx="428">
                    <c:v>4.8000000000000001E-5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2.9999999999999997E-4</c:v>
                  </c:pt>
                  <c:pt idx="433">
                    <c:v>0</c:v>
                  </c:pt>
                  <c:pt idx="434">
                    <c:v>4.0000000000000002E-4</c:v>
                  </c:pt>
                  <c:pt idx="435">
                    <c:v>0</c:v>
                  </c:pt>
                  <c:pt idx="436">
                    <c:v>1E-4</c:v>
                  </c:pt>
                  <c:pt idx="437">
                    <c:v>1E-4</c:v>
                  </c:pt>
                  <c:pt idx="438">
                    <c:v>0</c:v>
                  </c:pt>
                  <c:pt idx="439">
                    <c:v>4.0000000000000002E-4</c:v>
                  </c:pt>
                  <c:pt idx="440">
                    <c:v>4.0000000000000002E-4</c:v>
                  </c:pt>
                  <c:pt idx="441">
                    <c:v>1E-4</c:v>
                  </c:pt>
                  <c:pt idx="442">
                    <c:v>1E-3</c:v>
                  </c:pt>
                  <c:pt idx="443">
                    <c:v>0</c:v>
                  </c:pt>
                  <c:pt idx="444">
                    <c:v>2.0000000000000001E-4</c:v>
                  </c:pt>
                  <c:pt idx="445">
                    <c:v>2.9999999999999997E-4</c:v>
                  </c:pt>
                  <c:pt idx="446">
                    <c:v>2.0000000000000001E-4</c:v>
                  </c:pt>
                  <c:pt idx="447">
                    <c:v>1E-4</c:v>
                  </c:pt>
                  <c:pt idx="448">
                    <c:v>1E-4</c:v>
                  </c:pt>
                  <c:pt idx="449">
                    <c:v>5.0000000000000001E-4</c:v>
                  </c:pt>
                  <c:pt idx="450">
                    <c:v>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2.0000000000000001E-4</c:v>
                  </c:pt>
                  <c:pt idx="454">
                    <c:v>1E-4</c:v>
                  </c:pt>
                  <c:pt idx="455">
                    <c:v>0</c:v>
                  </c:pt>
                  <c:pt idx="456">
                    <c:v>2E-3</c:v>
                  </c:pt>
                  <c:pt idx="457">
                    <c:v>1E-4</c:v>
                  </c:pt>
                  <c:pt idx="458">
                    <c:v>1E-3</c:v>
                  </c:pt>
                  <c:pt idx="459">
                    <c:v>1E-4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2.0999999999999999E-3</c:v>
                  </c:pt>
                  <c:pt idx="463">
                    <c:v>1.9E-3</c:v>
                  </c:pt>
                  <c:pt idx="464">
                    <c:v>1E-4</c:v>
                  </c:pt>
                  <c:pt idx="465">
                    <c:v>1E-4</c:v>
                  </c:pt>
                  <c:pt idx="466">
                    <c:v>1E-4</c:v>
                  </c:pt>
                  <c:pt idx="467">
                    <c:v>1E-4</c:v>
                  </c:pt>
                  <c:pt idx="468">
                    <c:v>2.9999999999999997E-4</c:v>
                  </c:pt>
                  <c:pt idx="469">
                    <c:v>1E-4</c:v>
                  </c:pt>
                  <c:pt idx="470">
                    <c:v>1E-4</c:v>
                  </c:pt>
                  <c:pt idx="471">
                    <c:v>2.0000000000000001E-4</c:v>
                  </c:pt>
                  <c:pt idx="472">
                    <c:v>1E-4</c:v>
                  </c:pt>
                  <c:pt idx="473">
                    <c:v>2.0000000000000001E-4</c:v>
                  </c:pt>
                  <c:pt idx="474">
                    <c:v>1E-4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2.0000000000000001E-4</c:v>
                  </c:pt>
                  <c:pt idx="478">
                    <c:v>1E-4</c:v>
                  </c:pt>
                  <c:pt idx="479">
                    <c:v>0</c:v>
                  </c:pt>
                  <c:pt idx="480">
                    <c:v>1E-4</c:v>
                  </c:pt>
                  <c:pt idx="481">
                    <c:v>1E-4</c:v>
                  </c:pt>
                  <c:pt idx="482">
                    <c:v>2.9999999999999997E-4</c:v>
                  </c:pt>
                  <c:pt idx="483">
                    <c:v>2.9999999999999997E-4</c:v>
                  </c:pt>
                  <c:pt idx="484">
                    <c:v>1E-4</c:v>
                  </c:pt>
                  <c:pt idx="485">
                    <c:v>1E-4</c:v>
                  </c:pt>
                  <c:pt idx="486">
                    <c:v>1E-4</c:v>
                  </c:pt>
                  <c:pt idx="487">
                    <c:v>1E-4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2.0000000000000001E-4</c:v>
                  </c:pt>
                  <c:pt idx="491">
                    <c:v>2.0000000000000001E-4</c:v>
                  </c:pt>
                  <c:pt idx="492">
                    <c:v>1E-4</c:v>
                  </c:pt>
                  <c:pt idx="493">
                    <c:v>1E-4</c:v>
                  </c:pt>
                  <c:pt idx="494">
                    <c:v>5.9999999999999995E-4</c:v>
                  </c:pt>
                  <c:pt idx="495">
                    <c:v>2.0000000000000001E-4</c:v>
                  </c:pt>
                  <c:pt idx="496">
                    <c:v>2.9999999999999997E-4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0</c:v>
                  </c:pt>
                  <c:pt idx="500">
                    <c:v>2.9999999999999997E-4</c:v>
                  </c:pt>
                  <c:pt idx="501">
                    <c:v>2.0000000000000001E-4</c:v>
                  </c:pt>
                  <c:pt idx="502">
                    <c:v>1E-4</c:v>
                  </c:pt>
                  <c:pt idx="503">
                    <c:v>1E-4</c:v>
                  </c:pt>
                  <c:pt idx="504">
                    <c:v>2.0000000000000001E-4</c:v>
                  </c:pt>
                  <c:pt idx="505">
                    <c:v>2.9999999999999997E-4</c:v>
                  </c:pt>
                  <c:pt idx="506">
                    <c:v>1E-4</c:v>
                  </c:pt>
                  <c:pt idx="507">
                    <c:v>1E-4</c:v>
                  </c:pt>
                  <c:pt idx="508">
                    <c:v>2.0000000000000001E-4</c:v>
                  </c:pt>
                  <c:pt idx="509">
                    <c:v>2.9999999999999997E-4</c:v>
                  </c:pt>
                </c:numCache>
              </c:numRef>
            </c:plus>
            <c:minus>
              <c:numRef>
                <c:f>'Active 1'!$D$21:$D$983</c:f>
                <c:numCache>
                  <c:formatCode>General</c:formatCode>
                  <c:ptCount val="963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2.0000000000000001E-4</c:v>
                  </c:pt>
                  <c:pt idx="345">
                    <c:v>2.9999999999999997E-4</c:v>
                  </c:pt>
                  <c:pt idx="346">
                    <c:v>2.0000000000000001E-4</c:v>
                  </c:pt>
                  <c:pt idx="347">
                    <c:v>1E-4</c:v>
                  </c:pt>
                  <c:pt idx="348">
                    <c:v>1E-4</c:v>
                  </c:pt>
                  <c:pt idx="349">
                    <c:v>5.0000000000000001E-4</c:v>
                  </c:pt>
                  <c:pt idx="350">
                    <c:v>0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4.0000000000000002E-4</c:v>
                  </c:pt>
                  <c:pt idx="354">
                    <c:v>1E-4</c:v>
                  </c:pt>
                  <c:pt idx="355">
                    <c:v>0</c:v>
                  </c:pt>
                  <c:pt idx="356">
                    <c:v>1E-4</c:v>
                  </c:pt>
                  <c:pt idx="357">
                    <c:v>2.0000000000000001E-4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2.0000000000000001E-4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4.0000000000000002E-4</c:v>
                  </c:pt>
                  <c:pt idx="364">
                    <c:v>0</c:v>
                  </c:pt>
                  <c:pt idx="365">
                    <c:v>5.0000000000000001E-4</c:v>
                  </c:pt>
                  <c:pt idx="366">
                    <c:v>1E-4</c:v>
                  </c:pt>
                  <c:pt idx="367">
                    <c:v>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2.0000000000000001E-4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1E-4</c:v>
                  </c:pt>
                  <c:pt idx="382">
                    <c:v>3.0000000000000001E-3</c:v>
                  </c:pt>
                  <c:pt idx="383">
                    <c:v>1E-4</c:v>
                  </c:pt>
                  <c:pt idx="384">
                    <c:v>1E-4</c:v>
                  </c:pt>
                  <c:pt idx="385">
                    <c:v>2.9999999999999997E-4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5.0000000000000001E-4</c:v>
                  </c:pt>
                  <c:pt idx="389">
                    <c:v>5.9999999999999995E-4</c:v>
                  </c:pt>
                  <c:pt idx="390">
                    <c:v>2.0000000000000001E-4</c:v>
                  </c:pt>
                  <c:pt idx="391">
                    <c:v>2.0000000000000001E-4</c:v>
                  </c:pt>
                  <c:pt idx="392">
                    <c:v>1E-4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2.9999999999999997E-4</c:v>
                  </c:pt>
                  <c:pt idx="399">
                    <c:v>4.0000000000000002E-4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5.9999999999999995E-4</c:v>
                  </c:pt>
                  <c:pt idx="403">
                    <c:v>1E-4</c:v>
                  </c:pt>
                  <c:pt idx="404">
                    <c:v>1E-4</c:v>
                  </c:pt>
                  <c:pt idx="405">
                    <c:v>2.0000000000000001E-4</c:v>
                  </c:pt>
                  <c:pt idx="406">
                    <c:v>2.0000000000000001E-4</c:v>
                  </c:pt>
                  <c:pt idx="407">
                    <c:v>2.0000000000000001E-4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0</c:v>
                  </c:pt>
                  <c:pt idx="411">
                    <c:v>2E-3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1E-4</c:v>
                  </c:pt>
                  <c:pt idx="415">
                    <c:v>1E-4</c:v>
                  </c:pt>
                  <c:pt idx="416">
                    <c:v>1E-4</c:v>
                  </c:pt>
                  <c:pt idx="417">
                    <c:v>4.0000000000000002E-4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2.0000000000000001E-4</c:v>
                  </c:pt>
                  <c:pt idx="424">
                    <c:v>1E-4</c:v>
                  </c:pt>
                  <c:pt idx="425">
                    <c:v>0</c:v>
                  </c:pt>
                  <c:pt idx="426">
                    <c:v>4.0000000000000002E-4</c:v>
                  </c:pt>
                  <c:pt idx="427">
                    <c:v>3.0000000000000003E-4</c:v>
                  </c:pt>
                  <c:pt idx="428">
                    <c:v>4.8000000000000001E-5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2.9999999999999997E-4</c:v>
                  </c:pt>
                  <c:pt idx="433">
                    <c:v>0</c:v>
                  </c:pt>
                  <c:pt idx="434">
                    <c:v>4.0000000000000002E-4</c:v>
                  </c:pt>
                  <c:pt idx="435">
                    <c:v>0</c:v>
                  </c:pt>
                  <c:pt idx="436">
                    <c:v>1E-4</c:v>
                  </c:pt>
                  <c:pt idx="437">
                    <c:v>1E-4</c:v>
                  </c:pt>
                  <c:pt idx="438">
                    <c:v>0</c:v>
                  </c:pt>
                  <c:pt idx="439">
                    <c:v>4.0000000000000002E-4</c:v>
                  </c:pt>
                  <c:pt idx="440">
                    <c:v>4.0000000000000002E-4</c:v>
                  </c:pt>
                  <c:pt idx="441">
                    <c:v>1E-4</c:v>
                  </c:pt>
                  <c:pt idx="442">
                    <c:v>1E-3</c:v>
                  </c:pt>
                  <c:pt idx="443">
                    <c:v>0</c:v>
                  </c:pt>
                  <c:pt idx="444">
                    <c:v>2.0000000000000001E-4</c:v>
                  </c:pt>
                  <c:pt idx="445">
                    <c:v>2.9999999999999997E-4</c:v>
                  </c:pt>
                  <c:pt idx="446">
                    <c:v>2.0000000000000001E-4</c:v>
                  </c:pt>
                  <c:pt idx="447">
                    <c:v>1E-4</c:v>
                  </c:pt>
                  <c:pt idx="448">
                    <c:v>1E-4</c:v>
                  </c:pt>
                  <c:pt idx="449">
                    <c:v>5.0000000000000001E-4</c:v>
                  </c:pt>
                  <c:pt idx="450">
                    <c:v>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2.0000000000000001E-4</c:v>
                  </c:pt>
                  <c:pt idx="454">
                    <c:v>1E-4</c:v>
                  </c:pt>
                  <c:pt idx="455">
                    <c:v>0</c:v>
                  </c:pt>
                  <c:pt idx="456">
                    <c:v>2E-3</c:v>
                  </c:pt>
                  <c:pt idx="457">
                    <c:v>1E-4</c:v>
                  </c:pt>
                  <c:pt idx="458">
                    <c:v>1E-3</c:v>
                  </c:pt>
                  <c:pt idx="459">
                    <c:v>1E-4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2.0999999999999999E-3</c:v>
                  </c:pt>
                  <c:pt idx="463">
                    <c:v>1.9E-3</c:v>
                  </c:pt>
                  <c:pt idx="464">
                    <c:v>1E-4</c:v>
                  </c:pt>
                  <c:pt idx="465">
                    <c:v>1E-4</c:v>
                  </c:pt>
                  <c:pt idx="466">
                    <c:v>1E-4</c:v>
                  </c:pt>
                  <c:pt idx="467">
                    <c:v>1E-4</c:v>
                  </c:pt>
                  <c:pt idx="468">
                    <c:v>2.9999999999999997E-4</c:v>
                  </c:pt>
                  <c:pt idx="469">
                    <c:v>1E-4</c:v>
                  </c:pt>
                  <c:pt idx="470">
                    <c:v>1E-4</c:v>
                  </c:pt>
                  <c:pt idx="471">
                    <c:v>2.0000000000000001E-4</c:v>
                  </c:pt>
                  <c:pt idx="472">
                    <c:v>1E-4</c:v>
                  </c:pt>
                  <c:pt idx="473">
                    <c:v>2.0000000000000001E-4</c:v>
                  </c:pt>
                  <c:pt idx="474">
                    <c:v>1E-4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2.0000000000000001E-4</c:v>
                  </c:pt>
                  <c:pt idx="478">
                    <c:v>1E-4</c:v>
                  </c:pt>
                  <c:pt idx="479">
                    <c:v>0</c:v>
                  </c:pt>
                  <c:pt idx="480">
                    <c:v>1E-4</c:v>
                  </c:pt>
                  <c:pt idx="481">
                    <c:v>1E-4</c:v>
                  </c:pt>
                  <c:pt idx="482">
                    <c:v>2.9999999999999997E-4</c:v>
                  </c:pt>
                  <c:pt idx="483">
                    <c:v>2.9999999999999997E-4</c:v>
                  </c:pt>
                  <c:pt idx="484">
                    <c:v>1E-4</c:v>
                  </c:pt>
                  <c:pt idx="485">
                    <c:v>1E-4</c:v>
                  </c:pt>
                  <c:pt idx="486">
                    <c:v>1E-4</c:v>
                  </c:pt>
                  <c:pt idx="487">
                    <c:v>1E-4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2.0000000000000001E-4</c:v>
                  </c:pt>
                  <c:pt idx="491">
                    <c:v>2.0000000000000001E-4</c:v>
                  </c:pt>
                  <c:pt idx="492">
                    <c:v>1E-4</c:v>
                  </c:pt>
                  <c:pt idx="493">
                    <c:v>1E-4</c:v>
                  </c:pt>
                  <c:pt idx="494">
                    <c:v>5.9999999999999995E-4</c:v>
                  </c:pt>
                  <c:pt idx="495">
                    <c:v>2.0000000000000001E-4</c:v>
                  </c:pt>
                  <c:pt idx="496">
                    <c:v>2.9999999999999997E-4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0</c:v>
                  </c:pt>
                  <c:pt idx="500">
                    <c:v>2.9999999999999997E-4</c:v>
                  </c:pt>
                  <c:pt idx="501">
                    <c:v>2.0000000000000001E-4</c:v>
                  </c:pt>
                  <c:pt idx="502">
                    <c:v>1E-4</c:v>
                  </c:pt>
                  <c:pt idx="503">
                    <c:v>1E-4</c:v>
                  </c:pt>
                  <c:pt idx="504">
                    <c:v>2.0000000000000001E-4</c:v>
                  </c:pt>
                  <c:pt idx="505">
                    <c:v>2.9999999999999997E-4</c:v>
                  </c:pt>
                  <c:pt idx="506">
                    <c:v>1E-4</c:v>
                  </c:pt>
                  <c:pt idx="507">
                    <c:v>1E-4</c:v>
                  </c:pt>
                  <c:pt idx="508">
                    <c:v>2.0000000000000001E-4</c:v>
                  </c:pt>
                  <c:pt idx="509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  <c:pt idx="508">
                  <c:v>57447.5</c:v>
                </c:pt>
                <c:pt idx="509">
                  <c:v>57599.5</c:v>
                </c:pt>
              </c:numCache>
            </c:numRef>
          </c:xVal>
          <c:yVal>
            <c:numRef>
              <c:f>'Active 1'!$L$21:$L$907</c:f>
              <c:numCache>
                <c:formatCode>General</c:formatCode>
                <c:ptCount val="88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2BD-49E1-9F3F-CCF554B55620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  <c:pt idx="508">
                  <c:v>57447.5</c:v>
                </c:pt>
                <c:pt idx="509">
                  <c:v>57599.5</c:v>
                </c:pt>
              </c:numCache>
            </c:numRef>
          </c:xVal>
          <c:yVal>
            <c:numRef>
              <c:f>'Active 1'!$M$21:$M$907</c:f>
              <c:numCache>
                <c:formatCode>General</c:formatCode>
                <c:ptCount val="88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2BD-49E1-9F3F-CCF554B55620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  <c:pt idx="508">
                  <c:v>57447.5</c:v>
                </c:pt>
                <c:pt idx="509">
                  <c:v>57599.5</c:v>
                </c:pt>
              </c:numCache>
            </c:numRef>
          </c:xVal>
          <c:yVal>
            <c:numRef>
              <c:f>'Active 1'!$N$21:$N$907</c:f>
              <c:numCache>
                <c:formatCode>General</c:formatCode>
                <c:ptCount val="88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2BD-49E1-9F3F-CCF554B55620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  <c:pt idx="508">
                  <c:v>57447.5</c:v>
                </c:pt>
                <c:pt idx="509">
                  <c:v>57599.5</c:v>
                </c:pt>
              </c:numCache>
            </c:numRef>
          </c:xVal>
          <c:yVal>
            <c:numRef>
              <c:f>'Active 1'!$O$21:$O$907</c:f>
              <c:numCache>
                <c:formatCode>General</c:formatCode>
                <c:ptCount val="887"/>
                <c:pt idx="0">
                  <c:v>7.9529047543140802E-2</c:v>
                </c:pt>
                <c:pt idx="36">
                  <c:v>3.8348137853589419E-2</c:v>
                </c:pt>
                <c:pt idx="37">
                  <c:v>3.8348137853589419E-2</c:v>
                </c:pt>
                <c:pt idx="39">
                  <c:v>3.8344463873351609E-2</c:v>
                </c:pt>
                <c:pt idx="40">
                  <c:v>3.8344463873351609E-2</c:v>
                </c:pt>
                <c:pt idx="41">
                  <c:v>3.8276127840928362E-2</c:v>
                </c:pt>
                <c:pt idx="42">
                  <c:v>3.8276127840928362E-2</c:v>
                </c:pt>
                <c:pt idx="43">
                  <c:v>3.709090181621124E-2</c:v>
                </c:pt>
                <c:pt idx="44">
                  <c:v>3.709090181621124E-2</c:v>
                </c:pt>
                <c:pt idx="45">
                  <c:v>3.7074001507117323E-2</c:v>
                </c:pt>
                <c:pt idx="46">
                  <c:v>3.7074001507117323E-2</c:v>
                </c:pt>
                <c:pt idx="47">
                  <c:v>3.7069592730831949E-2</c:v>
                </c:pt>
                <c:pt idx="48">
                  <c:v>3.7069592730831949E-2</c:v>
                </c:pt>
                <c:pt idx="49">
                  <c:v>3.7065183954546582E-2</c:v>
                </c:pt>
                <c:pt idx="50">
                  <c:v>3.7065183954546582E-2</c:v>
                </c:pt>
                <c:pt idx="51">
                  <c:v>3.7060775178261209E-2</c:v>
                </c:pt>
                <c:pt idx="52">
                  <c:v>3.7060775178261209E-2</c:v>
                </c:pt>
                <c:pt idx="53">
                  <c:v>3.7056366401975842E-2</c:v>
                </c:pt>
                <c:pt idx="54">
                  <c:v>3.7056366401975842E-2</c:v>
                </c:pt>
                <c:pt idx="108">
                  <c:v>1.1887397384842811E-2</c:v>
                </c:pt>
                <c:pt idx="138">
                  <c:v>6.8430225183313126E-3</c:v>
                </c:pt>
                <c:pt idx="144">
                  <c:v>5.3359558247821418E-3</c:v>
                </c:pt>
                <c:pt idx="145">
                  <c:v>5.3359558247821418E-3</c:v>
                </c:pt>
                <c:pt idx="146">
                  <c:v>5.3359558247821418E-3</c:v>
                </c:pt>
                <c:pt idx="156">
                  <c:v>2.4158763317716977E-3</c:v>
                </c:pt>
                <c:pt idx="157">
                  <c:v>2.4158763317716977E-3</c:v>
                </c:pt>
                <c:pt idx="177">
                  <c:v>-2.4521474833249721E-3</c:v>
                </c:pt>
                <c:pt idx="184">
                  <c:v>-5.1708928593034928E-3</c:v>
                </c:pt>
                <c:pt idx="185">
                  <c:v>-5.4119059629037514E-3</c:v>
                </c:pt>
                <c:pt idx="187">
                  <c:v>-5.4993466925635989E-3</c:v>
                </c:pt>
                <c:pt idx="188">
                  <c:v>-5.8329440981566422E-3</c:v>
                </c:pt>
                <c:pt idx="189">
                  <c:v>-5.8931973740567051E-3</c:v>
                </c:pt>
                <c:pt idx="190">
                  <c:v>-5.9578594262421417E-3</c:v>
                </c:pt>
                <c:pt idx="191">
                  <c:v>-6.0181127021422046E-3</c:v>
                </c:pt>
                <c:pt idx="192">
                  <c:v>-7.1460246351495102E-3</c:v>
                </c:pt>
                <c:pt idx="193">
                  <c:v>-8.7045270520280035E-3</c:v>
                </c:pt>
                <c:pt idx="194">
                  <c:v>-8.718488176931681E-3</c:v>
                </c:pt>
                <c:pt idx="195">
                  <c:v>-8.7691891042134401E-3</c:v>
                </c:pt>
                <c:pt idx="196">
                  <c:v>-8.8110724789244588E-3</c:v>
                </c:pt>
                <c:pt idx="197">
                  <c:v>-8.8118072749720222E-3</c:v>
                </c:pt>
                <c:pt idx="198">
                  <c:v>-8.8867564718233191E-3</c:v>
                </c:pt>
                <c:pt idx="199">
                  <c:v>-8.888226063918446E-3</c:v>
                </c:pt>
                <c:pt idx="200">
                  <c:v>-8.911004741392857E-3</c:v>
                </c:pt>
                <c:pt idx="201">
                  <c:v>-9.0579639509052109E-3</c:v>
                </c:pt>
                <c:pt idx="202">
                  <c:v>-9.1997795880846348E-3</c:v>
                </c:pt>
                <c:pt idx="203">
                  <c:v>-9.9286972672658971E-3</c:v>
                </c:pt>
                <c:pt idx="204">
                  <c:v>-1.0199837008816187E-2</c:v>
                </c:pt>
                <c:pt idx="206">
                  <c:v>-1.0413662658656661E-2</c:v>
                </c:pt>
                <c:pt idx="207">
                  <c:v>-1.0440115316368889E-2</c:v>
                </c:pt>
                <c:pt idx="208">
                  <c:v>-1.0538577986742161E-2</c:v>
                </c:pt>
                <c:pt idx="209">
                  <c:v>-1.0577522177262932E-2</c:v>
                </c:pt>
                <c:pt idx="210">
                  <c:v>-1.0590748506119047E-2</c:v>
                </c:pt>
                <c:pt idx="214">
                  <c:v>-1.1856067300020402E-2</c:v>
                </c:pt>
                <c:pt idx="216">
                  <c:v>-1.1953795174346117E-2</c:v>
                </c:pt>
                <c:pt idx="220">
                  <c:v>-1.2018457226531554E-2</c:v>
                </c:pt>
                <c:pt idx="223">
                  <c:v>-1.2101489179906028E-2</c:v>
                </c:pt>
                <c:pt idx="224">
                  <c:v>-1.2131615817856059E-2</c:v>
                </c:pt>
                <c:pt idx="225">
                  <c:v>-1.2170560008376838E-2</c:v>
                </c:pt>
                <c:pt idx="226">
                  <c:v>-1.2191869093756129E-2</c:v>
                </c:pt>
                <c:pt idx="227">
                  <c:v>-1.2217586955420787E-2</c:v>
                </c:pt>
                <c:pt idx="228">
                  <c:v>-1.222199573170616E-2</c:v>
                </c:pt>
                <c:pt idx="229">
                  <c:v>-1.234691105979166E-2</c:v>
                </c:pt>
                <c:pt idx="230">
                  <c:v>-1.3198539678915738E-2</c:v>
                </c:pt>
                <c:pt idx="233">
                  <c:v>-1.3233075093151143E-2</c:v>
                </c:pt>
                <c:pt idx="234">
                  <c:v>-1.3241892645721884E-2</c:v>
                </c:pt>
                <c:pt idx="235">
                  <c:v>-1.3255118974577998E-2</c:v>
                </c:pt>
                <c:pt idx="236">
                  <c:v>-1.3345498888428092E-2</c:v>
                </c:pt>
                <c:pt idx="237">
                  <c:v>-1.3345498888428092E-2</c:v>
                </c:pt>
                <c:pt idx="238">
                  <c:v>-1.3345498888428092E-2</c:v>
                </c:pt>
                <c:pt idx="239">
                  <c:v>-1.3345498888428092E-2</c:v>
                </c:pt>
                <c:pt idx="240">
                  <c:v>-1.336827756590251E-2</c:v>
                </c:pt>
                <c:pt idx="243">
                  <c:v>-1.3391056243376921E-2</c:v>
                </c:pt>
                <c:pt idx="244">
                  <c:v>-1.3391056243376921E-2</c:v>
                </c:pt>
                <c:pt idx="247">
                  <c:v>-1.3414569716898896E-2</c:v>
                </c:pt>
                <c:pt idx="249">
                  <c:v>-1.3477027380941649E-2</c:v>
                </c:pt>
                <c:pt idx="250">
                  <c:v>-1.3477027380941649E-2</c:v>
                </c:pt>
                <c:pt idx="251">
                  <c:v>-1.3477762176989212E-2</c:v>
                </c:pt>
                <c:pt idx="252">
                  <c:v>-1.3477762176989212E-2</c:v>
                </c:pt>
                <c:pt idx="254">
                  <c:v>-1.3488049321655073E-2</c:v>
                </c:pt>
                <c:pt idx="255">
                  <c:v>-1.3504949630748997E-2</c:v>
                </c:pt>
                <c:pt idx="256">
                  <c:v>-1.3535076268699028E-2</c:v>
                </c:pt>
                <c:pt idx="257">
                  <c:v>-1.3544628617317332E-2</c:v>
                </c:pt>
                <c:pt idx="258">
                  <c:v>-1.3677626701926009E-2</c:v>
                </c:pt>
                <c:pt idx="259">
                  <c:v>-1.3724653648969964E-2</c:v>
                </c:pt>
                <c:pt idx="260">
                  <c:v>-1.3737145181778515E-2</c:v>
                </c:pt>
                <c:pt idx="261">
                  <c:v>-1.3741553958063882E-2</c:v>
                </c:pt>
                <c:pt idx="262">
                  <c:v>-1.3776089372299287E-2</c:v>
                </c:pt>
                <c:pt idx="264">
                  <c:v>-1.4539542465715954E-2</c:v>
                </c:pt>
                <c:pt idx="267">
                  <c:v>-1.4806273430980878E-2</c:v>
                </c:pt>
                <c:pt idx="271">
                  <c:v>-1.5012016324298168E-2</c:v>
                </c:pt>
                <c:pt idx="273">
                  <c:v>-1.5046551738533573E-2</c:v>
                </c:pt>
                <c:pt idx="276">
                  <c:v>-1.5072269600198231E-2</c:v>
                </c:pt>
                <c:pt idx="277">
                  <c:v>-1.5179549823142249E-2</c:v>
                </c:pt>
                <c:pt idx="278">
                  <c:v>-1.5189836967808117E-2</c:v>
                </c:pt>
                <c:pt idx="279">
                  <c:v>-1.519057176385568E-2</c:v>
                </c:pt>
                <c:pt idx="280">
                  <c:v>-1.5296382394704572E-2</c:v>
                </c:pt>
                <c:pt idx="281">
                  <c:v>-1.5347818118033894E-2</c:v>
                </c:pt>
                <c:pt idx="286">
                  <c:v>-1.6398576466047213E-2</c:v>
                </c:pt>
                <c:pt idx="287">
                  <c:v>-1.6446338209138725E-2</c:v>
                </c:pt>
                <c:pt idx="292">
                  <c:v>-1.6669716207597503E-2</c:v>
                </c:pt>
                <c:pt idx="293">
                  <c:v>-1.6769648470065901E-2</c:v>
                </c:pt>
                <c:pt idx="294">
                  <c:v>-1.6781405206826888E-2</c:v>
                </c:pt>
                <c:pt idx="295">
                  <c:v>-1.6782140002874452E-2</c:v>
                </c:pt>
                <c:pt idx="297">
                  <c:v>-1.7943852554069599E-2</c:v>
                </c:pt>
                <c:pt idx="298">
                  <c:v>-1.7965896435496453E-2</c:v>
                </c:pt>
                <c:pt idx="299">
                  <c:v>-1.7974713988067194E-2</c:v>
                </c:pt>
                <c:pt idx="300">
                  <c:v>-1.7987940316923301E-2</c:v>
                </c:pt>
                <c:pt idx="301">
                  <c:v>-1.8009249402302592E-2</c:v>
                </c:pt>
                <c:pt idx="302">
                  <c:v>-1.8176048105099117E-2</c:v>
                </c:pt>
                <c:pt idx="303">
                  <c:v>-1.8209113927239395E-2</c:v>
                </c:pt>
                <c:pt idx="304">
                  <c:v>-1.8209848723286959E-2</c:v>
                </c:pt>
                <c:pt idx="305">
                  <c:v>-1.8210583519334515E-2</c:v>
                </c:pt>
                <c:pt idx="308">
                  <c:v>-1.8221605460047946E-2</c:v>
                </c:pt>
                <c:pt idx="311">
                  <c:v>-1.8247323321712604E-2</c:v>
                </c:pt>
                <c:pt idx="313">
                  <c:v>-1.8395017327272521E-2</c:v>
                </c:pt>
                <c:pt idx="314">
                  <c:v>-1.9486189457901738E-2</c:v>
                </c:pt>
                <c:pt idx="315">
                  <c:v>-1.9514846503756643E-2</c:v>
                </c:pt>
                <c:pt idx="316">
                  <c:v>-1.9647844588365326E-2</c:v>
                </c:pt>
                <c:pt idx="317">
                  <c:v>-1.9648579384412883E-2</c:v>
                </c:pt>
                <c:pt idx="318">
                  <c:v>-1.9661805713268997E-2</c:v>
                </c:pt>
                <c:pt idx="319">
                  <c:v>-1.97308765417398E-2</c:v>
                </c:pt>
                <c:pt idx="320">
                  <c:v>-1.9824930435827712E-2</c:v>
                </c:pt>
                <c:pt idx="321">
                  <c:v>-1.992853667853392E-2</c:v>
                </c:pt>
                <c:pt idx="322">
                  <c:v>-1.9970420053244939E-2</c:v>
                </c:pt>
                <c:pt idx="323">
                  <c:v>-1.9988789954433983E-2</c:v>
                </c:pt>
                <c:pt idx="324">
                  <c:v>-2.0049043230334046E-2</c:v>
                </c:pt>
                <c:pt idx="325">
                  <c:v>-2.0100478953663369E-2</c:v>
                </c:pt>
                <c:pt idx="326">
                  <c:v>-2.01306055916134E-2</c:v>
                </c:pt>
                <c:pt idx="327">
                  <c:v>-2.0135014367898774E-2</c:v>
                </c:pt>
                <c:pt idx="328">
                  <c:v>-2.0159997433515875E-2</c:v>
                </c:pt>
                <c:pt idx="329">
                  <c:v>-2.0215841933130564E-2</c:v>
                </c:pt>
                <c:pt idx="330">
                  <c:v>-2.1078492492968073E-2</c:v>
                </c:pt>
                <c:pt idx="331">
                  <c:v>-2.1107884334870548E-2</c:v>
                </c:pt>
                <c:pt idx="332">
                  <c:v>-2.1124784643964466E-2</c:v>
                </c:pt>
                <c:pt idx="333">
                  <c:v>-2.1163728834485238E-2</c:v>
                </c:pt>
                <c:pt idx="334">
                  <c:v>-2.1257782728573142E-2</c:v>
                </c:pt>
                <c:pt idx="335">
                  <c:v>-2.1257782728573142E-2</c:v>
                </c:pt>
                <c:pt idx="336">
                  <c:v>-2.1374615300135465E-2</c:v>
                </c:pt>
                <c:pt idx="337">
                  <c:v>-2.1422377043226977E-2</c:v>
                </c:pt>
                <c:pt idx="338">
                  <c:v>-2.1431194595797717E-2</c:v>
                </c:pt>
                <c:pt idx="339">
                  <c:v>-2.1476751950746553E-2</c:v>
                </c:pt>
                <c:pt idx="340">
                  <c:v>-2.1512022161029515E-2</c:v>
                </c:pt>
                <c:pt idx="341">
                  <c:v>-2.1594319318356432E-2</c:v>
                </c:pt>
                <c:pt idx="342">
                  <c:v>-2.2469461411002492E-2</c:v>
                </c:pt>
                <c:pt idx="343">
                  <c:v>-2.2542941015758669E-2</c:v>
                </c:pt>
                <c:pt idx="344">
                  <c:v>-2.2687695837128333E-2</c:v>
                </c:pt>
                <c:pt idx="345">
                  <c:v>-2.2687695837128333E-2</c:v>
                </c:pt>
                <c:pt idx="346">
                  <c:v>-2.2687695837128333E-2</c:v>
                </c:pt>
                <c:pt idx="347">
                  <c:v>-2.282657229011751E-2</c:v>
                </c:pt>
                <c:pt idx="348">
                  <c:v>-2.3002188545484768E-2</c:v>
                </c:pt>
                <c:pt idx="349">
                  <c:v>-2.3190296333660577E-2</c:v>
                </c:pt>
                <c:pt idx="350">
                  <c:v>-2.3190296333660577E-2</c:v>
                </c:pt>
                <c:pt idx="351">
                  <c:v>-2.3190296333660577E-2</c:v>
                </c:pt>
                <c:pt idx="352">
                  <c:v>-2.3190296333660577E-2</c:v>
                </c:pt>
                <c:pt idx="353">
                  <c:v>-2.3199113886231318E-2</c:v>
                </c:pt>
                <c:pt idx="354">
                  <c:v>-2.3203522662516692E-2</c:v>
                </c:pt>
                <c:pt idx="355">
                  <c:v>-2.3203522662516692E-2</c:v>
                </c:pt>
                <c:pt idx="356">
                  <c:v>-2.3203522662516692E-2</c:v>
                </c:pt>
                <c:pt idx="357">
                  <c:v>-2.3203522662516692E-2</c:v>
                </c:pt>
                <c:pt idx="358">
                  <c:v>-2.3203522662516692E-2</c:v>
                </c:pt>
                <c:pt idx="359">
                  <c:v>-2.3203522662516692E-2</c:v>
                </c:pt>
                <c:pt idx="360">
                  <c:v>-2.4062499242116391E-2</c:v>
                </c:pt>
                <c:pt idx="361">
                  <c:v>-2.4376257154425263E-2</c:v>
                </c:pt>
                <c:pt idx="362">
                  <c:v>-2.4445327982896073E-2</c:v>
                </c:pt>
                <c:pt idx="363">
                  <c:v>-2.4469576252465611E-2</c:v>
                </c:pt>
                <c:pt idx="364">
                  <c:v>-2.4558486574220578E-2</c:v>
                </c:pt>
                <c:pt idx="365">
                  <c:v>-2.4582734843790116E-2</c:v>
                </c:pt>
                <c:pt idx="366">
                  <c:v>-2.458567402798037E-2</c:v>
                </c:pt>
                <c:pt idx="367">
                  <c:v>-2.5723138309605972E-2</c:v>
                </c:pt>
                <c:pt idx="368">
                  <c:v>-2.5753264947556004E-2</c:v>
                </c:pt>
                <c:pt idx="369">
                  <c:v>-2.5818661795788997E-2</c:v>
                </c:pt>
                <c:pt idx="370">
                  <c:v>-2.581939659183656E-2</c:v>
                </c:pt>
                <c:pt idx="371">
                  <c:v>-2.5927411610828136E-2</c:v>
                </c:pt>
                <c:pt idx="372">
                  <c:v>-2.5928146406875699E-2</c:v>
                </c:pt>
                <c:pt idx="373">
                  <c:v>-2.5928881202923262E-2</c:v>
                </c:pt>
                <c:pt idx="374">
                  <c:v>-2.6056000919151445E-2</c:v>
                </c:pt>
                <c:pt idx="375">
                  <c:v>-2.607143163615025E-2</c:v>
                </c:pt>
                <c:pt idx="376">
                  <c:v>-2.607143163615025E-2</c:v>
                </c:pt>
                <c:pt idx="377">
                  <c:v>-2.607143163615025E-2</c:v>
                </c:pt>
                <c:pt idx="378">
                  <c:v>-2.607143163615025E-2</c:v>
                </c:pt>
                <c:pt idx="379">
                  <c:v>-2.6072166432197813E-2</c:v>
                </c:pt>
                <c:pt idx="380">
                  <c:v>-2.6072166432197813E-2</c:v>
                </c:pt>
                <c:pt idx="381">
                  <c:v>-2.6118458583194198E-2</c:v>
                </c:pt>
                <c:pt idx="382">
                  <c:v>-2.614564603695399E-2</c:v>
                </c:pt>
                <c:pt idx="383">
                  <c:v>-2.6260274220373622E-2</c:v>
                </c:pt>
                <c:pt idx="384">
                  <c:v>-2.643368608759819E-2</c:v>
                </c:pt>
                <c:pt idx="385">
                  <c:v>-2.7268414397628352E-2</c:v>
                </c:pt>
                <c:pt idx="386">
                  <c:v>-2.7384512173143111E-2</c:v>
                </c:pt>
                <c:pt idx="387">
                  <c:v>-2.7407290850617536E-2</c:v>
                </c:pt>
                <c:pt idx="388">
                  <c:v>-2.7463870146279781E-2</c:v>
                </c:pt>
                <c:pt idx="389">
                  <c:v>-2.7466074534422472E-2</c:v>
                </c:pt>
                <c:pt idx="390">
                  <c:v>-2.7518979849846914E-2</c:v>
                </c:pt>
                <c:pt idx="391">
                  <c:v>-2.7557924040367693E-2</c:v>
                </c:pt>
                <c:pt idx="392">
                  <c:v>-2.763948640164704E-2</c:v>
                </c:pt>
                <c:pt idx="393">
                  <c:v>-2.7688717736833679E-2</c:v>
                </c:pt>
                <c:pt idx="394">
                  <c:v>-2.770120926964223E-2</c:v>
                </c:pt>
                <c:pt idx="395">
                  <c:v>-2.7701944065689793E-2</c:v>
                </c:pt>
                <c:pt idx="396">
                  <c:v>-2.777248448625573E-2</c:v>
                </c:pt>
                <c:pt idx="397">
                  <c:v>-2.8085507602517032E-2</c:v>
                </c:pt>
                <c:pt idx="398">
                  <c:v>-2.8085507602517032E-2</c:v>
                </c:pt>
                <c:pt idx="399">
                  <c:v>-2.8085507602517032E-2</c:v>
                </c:pt>
                <c:pt idx="400">
                  <c:v>-2.8085507602517032E-2</c:v>
                </c:pt>
                <c:pt idx="401">
                  <c:v>-2.8085507602517032E-2</c:v>
                </c:pt>
                <c:pt idx="402">
                  <c:v>-2.8085507602517032E-2</c:v>
                </c:pt>
                <c:pt idx="403">
                  <c:v>-2.8876148149693498E-2</c:v>
                </c:pt>
                <c:pt idx="404">
                  <c:v>-2.8876148149693498E-2</c:v>
                </c:pt>
                <c:pt idx="405">
                  <c:v>-2.8953301734687478E-2</c:v>
                </c:pt>
                <c:pt idx="406">
                  <c:v>-2.8953301734687478E-2</c:v>
                </c:pt>
                <c:pt idx="407">
                  <c:v>-2.8962119287258212E-2</c:v>
                </c:pt>
                <c:pt idx="408">
                  <c:v>-2.9042946852490009E-2</c:v>
                </c:pt>
                <c:pt idx="409">
                  <c:v>-2.9042946852490009E-2</c:v>
                </c:pt>
                <c:pt idx="410">
                  <c:v>-2.9128917990054737E-2</c:v>
                </c:pt>
                <c:pt idx="411">
                  <c:v>-2.9197988818525547E-2</c:v>
                </c:pt>
                <c:pt idx="412">
                  <c:v>-2.9233993824856072E-2</c:v>
                </c:pt>
                <c:pt idx="413">
                  <c:v>-2.9234728620903636E-2</c:v>
                </c:pt>
                <c:pt idx="414">
                  <c:v>-2.9283959956090275E-2</c:v>
                </c:pt>
                <c:pt idx="415">
                  <c:v>-2.9283959956090275E-2</c:v>
                </c:pt>
                <c:pt idx="416">
                  <c:v>-2.9352295988513508E-2</c:v>
                </c:pt>
                <c:pt idx="417">
                  <c:v>-2.946104580355266E-2</c:v>
                </c:pt>
                <c:pt idx="418">
                  <c:v>-2.9464719783790463E-2</c:v>
                </c:pt>
                <c:pt idx="419">
                  <c:v>-3.0408197908859763E-2</c:v>
                </c:pt>
                <c:pt idx="420">
                  <c:v>-3.0578670591894092E-2</c:v>
                </c:pt>
                <c:pt idx="421">
                  <c:v>-3.0670520097839313E-2</c:v>
                </c:pt>
                <c:pt idx="422">
                  <c:v>-3.0688155202980794E-2</c:v>
                </c:pt>
                <c:pt idx="423">
                  <c:v>-3.0703585919979598E-2</c:v>
                </c:pt>
                <c:pt idx="424">
                  <c:v>-3.0812335735018737E-2</c:v>
                </c:pt>
                <c:pt idx="425">
                  <c:v>-3.0871854214871236E-2</c:v>
                </c:pt>
                <c:pt idx="426">
                  <c:v>-3.0871854214871236E-2</c:v>
                </c:pt>
                <c:pt idx="427">
                  <c:v>-3.0872589010918799E-2</c:v>
                </c:pt>
                <c:pt idx="428">
                  <c:v>-3.0876262991156603E-2</c:v>
                </c:pt>
                <c:pt idx="429">
                  <c:v>-3.0876262991156603E-2</c:v>
                </c:pt>
                <c:pt idx="430">
                  <c:v>-3.0876262991156603E-2</c:v>
                </c:pt>
                <c:pt idx="431">
                  <c:v>-3.1195164475798412E-2</c:v>
                </c:pt>
                <c:pt idx="432">
                  <c:v>-3.1987274615069991E-2</c:v>
                </c:pt>
                <c:pt idx="433">
                  <c:v>-3.1987274615069991E-2</c:v>
                </c:pt>
                <c:pt idx="434">
                  <c:v>-3.2017401253020022E-2</c:v>
                </c:pt>
                <c:pt idx="435">
                  <c:v>-3.2017401253020022E-2</c:v>
                </c:pt>
                <c:pt idx="436">
                  <c:v>-3.216509525857994E-2</c:v>
                </c:pt>
                <c:pt idx="437">
                  <c:v>-3.2171708423007997E-2</c:v>
                </c:pt>
                <c:pt idx="438">
                  <c:v>-3.2263557928953218E-2</c:v>
                </c:pt>
                <c:pt idx="439">
                  <c:v>-3.2263557928953218E-2</c:v>
                </c:pt>
                <c:pt idx="440">
                  <c:v>-3.2263557928953218E-2</c:v>
                </c:pt>
                <c:pt idx="441">
                  <c:v>-3.2290010586665432E-2</c:v>
                </c:pt>
                <c:pt idx="442">
                  <c:v>-3.2438439388272913E-2</c:v>
                </c:pt>
                <c:pt idx="443">
                  <c:v>-3.2603033702926748E-2</c:v>
                </c:pt>
                <c:pt idx="444">
                  <c:v>-3.3520059170283834E-2</c:v>
                </c:pt>
                <c:pt idx="445">
                  <c:v>-3.3624400209037592E-2</c:v>
                </c:pt>
                <c:pt idx="446">
                  <c:v>-3.3680244708652288E-2</c:v>
                </c:pt>
                <c:pt idx="447">
                  <c:v>-3.3740497984552351E-2</c:v>
                </c:pt>
                <c:pt idx="448">
                  <c:v>-3.3740497984552351E-2</c:v>
                </c:pt>
                <c:pt idx="449">
                  <c:v>-3.3769155030407269E-2</c:v>
                </c:pt>
                <c:pt idx="450">
                  <c:v>-3.3826469122117078E-2</c:v>
                </c:pt>
                <c:pt idx="451">
                  <c:v>-3.3826469122117078E-2</c:v>
                </c:pt>
                <c:pt idx="452">
                  <c:v>-3.4075564982240514E-2</c:v>
                </c:pt>
                <c:pt idx="453">
                  <c:v>-3.4229137356180925E-2</c:v>
                </c:pt>
                <c:pt idx="454">
                  <c:v>-3.5196128954772199E-2</c:v>
                </c:pt>
                <c:pt idx="455">
                  <c:v>-3.5231399165055174E-2</c:v>
                </c:pt>
                <c:pt idx="456">
                  <c:v>-3.5302674381668661E-2</c:v>
                </c:pt>
                <c:pt idx="457">
                  <c:v>-3.5333535815666256E-2</c:v>
                </c:pt>
                <c:pt idx="458">
                  <c:v>-3.5333535815666256E-2</c:v>
                </c:pt>
                <c:pt idx="459">
                  <c:v>-3.5384971538995585E-2</c:v>
                </c:pt>
                <c:pt idx="460">
                  <c:v>-3.5410689400660236E-2</c:v>
                </c:pt>
                <c:pt idx="461">
                  <c:v>-3.5543687485268913E-2</c:v>
                </c:pt>
                <c:pt idx="462">
                  <c:v>-3.5576753307409198E-2</c:v>
                </c:pt>
                <c:pt idx="463">
                  <c:v>-3.5577488103456761E-2</c:v>
                </c:pt>
                <c:pt idx="464">
                  <c:v>-3.6659842681515231E-2</c:v>
                </c:pt>
                <c:pt idx="465">
                  <c:v>-3.6814884647550769E-2</c:v>
                </c:pt>
                <c:pt idx="466">
                  <c:v>-3.6840602509215434E-2</c:v>
                </c:pt>
                <c:pt idx="467">
                  <c:v>-3.6930982423065528E-2</c:v>
                </c:pt>
                <c:pt idx="468">
                  <c:v>-3.6931717219113092E-2</c:v>
                </c:pt>
                <c:pt idx="469">
                  <c:v>-3.6952291508444812E-2</c:v>
                </c:pt>
                <c:pt idx="470">
                  <c:v>-3.7063980507674205E-2</c:v>
                </c:pt>
                <c:pt idx="471">
                  <c:v>-3.7076472040482755E-2</c:v>
                </c:pt>
                <c:pt idx="472">
                  <c:v>-3.7076472040482755E-2</c:v>
                </c:pt>
                <c:pt idx="473">
                  <c:v>-3.710218990214742E-2</c:v>
                </c:pt>
                <c:pt idx="474">
                  <c:v>-3.7403456281647735E-2</c:v>
                </c:pt>
                <c:pt idx="475">
                  <c:v>-3.8274189598008421E-2</c:v>
                </c:pt>
                <c:pt idx="476">
                  <c:v>-3.8343260426479231E-2</c:v>
                </c:pt>
                <c:pt idx="477">
                  <c:v>-3.8480667287373288E-2</c:v>
                </c:pt>
                <c:pt idx="478">
                  <c:v>-3.8519611477894053E-2</c:v>
                </c:pt>
                <c:pt idx="479">
                  <c:v>-3.8520346273941616E-2</c:v>
                </c:pt>
                <c:pt idx="480">
                  <c:v>-3.8604847819411217E-2</c:v>
                </c:pt>
                <c:pt idx="481">
                  <c:v>-3.8802507956205337E-2</c:v>
                </c:pt>
                <c:pt idx="482">
                  <c:v>-3.9936298257593136E-2</c:v>
                </c:pt>
                <c:pt idx="483">
                  <c:v>-3.9936298257593136E-2</c:v>
                </c:pt>
                <c:pt idx="484">
                  <c:v>-3.9983325204637085E-2</c:v>
                </c:pt>
                <c:pt idx="485">
                  <c:v>-4.0064887565916446E-2</c:v>
                </c:pt>
                <c:pt idx="486">
                  <c:v>-4.0335292511419166E-2</c:v>
                </c:pt>
                <c:pt idx="487">
                  <c:v>-4.1421321069715453E-2</c:v>
                </c:pt>
                <c:pt idx="488">
                  <c:v>-4.1455856483950851E-2</c:v>
                </c:pt>
                <c:pt idx="489">
                  <c:v>-4.1516109759850914E-2</c:v>
                </c:pt>
                <c:pt idx="490">
                  <c:v>-4.1606489673701022E-2</c:v>
                </c:pt>
                <c:pt idx="491">
                  <c:v>-4.2143625584468658E-2</c:v>
                </c:pt>
                <c:pt idx="492">
                  <c:v>-4.2954105624929281E-2</c:v>
                </c:pt>
                <c:pt idx="493">
                  <c:v>-4.3134865452629484E-2</c:v>
                </c:pt>
                <c:pt idx="494">
                  <c:v>-4.3281089866094274E-2</c:v>
                </c:pt>
                <c:pt idx="495">
                  <c:v>-4.331929926056749E-2</c:v>
                </c:pt>
                <c:pt idx="496">
                  <c:v>-4.331929926056749E-2</c:v>
                </c:pt>
                <c:pt idx="497">
                  <c:v>-4.3375143760182172E-2</c:v>
                </c:pt>
                <c:pt idx="498">
                  <c:v>-4.3426579483511502E-2</c:v>
                </c:pt>
                <c:pt idx="499">
                  <c:v>-4.3497119904077425E-2</c:v>
                </c:pt>
                <c:pt idx="500">
                  <c:v>-4.3508141844790862E-2</c:v>
                </c:pt>
                <c:pt idx="501">
                  <c:v>-4.3521368173646963E-2</c:v>
                </c:pt>
                <c:pt idx="502">
                  <c:v>-4.4547143456043187E-2</c:v>
                </c:pt>
                <c:pt idx="503">
                  <c:v>-4.4577270093993218E-2</c:v>
                </c:pt>
                <c:pt idx="504">
                  <c:v>-4.474333400074218E-2</c:v>
                </c:pt>
                <c:pt idx="505">
                  <c:v>-4.501079976205466E-2</c:v>
                </c:pt>
                <c:pt idx="506">
                  <c:v>-4.5087218551001076E-2</c:v>
                </c:pt>
                <c:pt idx="507">
                  <c:v>-4.5165841728090197E-2</c:v>
                </c:pt>
                <c:pt idx="508">
                  <c:v>-4.6079928011257029E-2</c:v>
                </c:pt>
                <c:pt idx="509">
                  <c:v>-4.63033060097158E-2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2BD-49E1-9F3F-CCF554B55620}"/>
            </c:ext>
          </c:extLst>
        </c:ser>
        <c:ser>
          <c:idx val="8"/>
          <c:order val="8"/>
          <c:tx>
            <c:strRef>
              <c:f>'Active 1'!$Z$1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1'!$Y$2:$Y$43</c:f>
              <c:numCache>
                <c:formatCode>General</c:formatCode>
                <c:ptCount val="42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  <c:pt idx="40">
                  <c:v>50000</c:v>
                </c:pt>
                <c:pt idx="41">
                  <c:v>52000</c:v>
                </c:pt>
              </c:numCache>
            </c:numRef>
          </c:xVal>
          <c:yVal>
            <c:numRef>
              <c:f>'Active 1'!$Z$2:$Z$43</c:f>
              <c:numCache>
                <c:formatCode>General</c:formatCode>
                <c:ptCount val="42"/>
                <c:pt idx="0">
                  <c:v>5.6531669860248268E-2</c:v>
                </c:pt>
                <c:pt idx="1">
                  <c:v>5.331627918238286E-2</c:v>
                </c:pt>
                <c:pt idx="2">
                  <c:v>5.0152483859834937E-2</c:v>
                </c:pt>
                <c:pt idx="3">
                  <c:v>4.7040283892604513E-2</c:v>
                </c:pt>
                <c:pt idx="4">
                  <c:v>4.3979679280691582E-2</c:v>
                </c:pt>
                <c:pt idx="5">
                  <c:v>4.0970670024096149E-2</c:v>
                </c:pt>
                <c:pt idx="6">
                  <c:v>3.8013256122818209E-2</c:v>
                </c:pt>
                <c:pt idx="7">
                  <c:v>3.5107437576857761E-2</c:v>
                </c:pt>
                <c:pt idx="8">
                  <c:v>3.2253214386214812E-2</c:v>
                </c:pt>
                <c:pt idx="9">
                  <c:v>2.9450586550889352E-2</c:v>
                </c:pt>
                <c:pt idx="10">
                  <c:v>2.6699554070881388E-2</c:v>
                </c:pt>
                <c:pt idx="11">
                  <c:v>2.4000116946190923E-2</c:v>
                </c:pt>
                <c:pt idx="12">
                  <c:v>2.1352275176817946E-2</c:v>
                </c:pt>
                <c:pt idx="13">
                  <c:v>1.8756028762762462E-2</c:v>
                </c:pt>
                <c:pt idx="14">
                  <c:v>1.6211377704024477E-2</c:v>
                </c:pt>
                <c:pt idx="15">
                  <c:v>1.3718322000603984E-2</c:v>
                </c:pt>
                <c:pt idx="16">
                  <c:v>1.1276861652500986E-2</c:v>
                </c:pt>
                <c:pt idx="17">
                  <c:v>8.8869966597154813E-3</c:v>
                </c:pt>
                <c:pt idx="18">
                  <c:v>6.5487270222474719E-3</c:v>
                </c:pt>
                <c:pt idx="19">
                  <c:v>4.2620527400969556E-3</c:v>
                </c:pt>
                <c:pt idx="20">
                  <c:v>2.0269738132639346E-3</c:v>
                </c:pt>
                <c:pt idx="21">
                  <c:v>-1.5650975825159204E-4</c:v>
                </c:pt>
                <c:pt idx="22">
                  <c:v>-2.2883979744496245E-3</c:v>
                </c:pt>
                <c:pt idx="23">
                  <c:v>-4.3686908353301641E-3</c:v>
                </c:pt>
                <c:pt idx="24">
                  <c:v>-6.3973883408932064E-3</c:v>
                </c:pt>
                <c:pt idx="25">
                  <c:v>-8.3744904911387582E-3</c:v>
                </c:pt>
                <c:pt idx="26">
                  <c:v>-1.0299997286066811E-2</c:v>
                </c:pt>
                <c:pt idx="27">
                  <c:v>-1.2173908725677375E-2</c:v>
                </c:pt>
                <c:pt idx="28">
                  <c:v>-1.3996224809970439E-2</c:v>
                </c:pt>
                <c:pt idx="29">
                  <c:v>-1.5766945538946014E-2</c:v>
                </c:pt>
                <c:pt idx="30">
                  <c:v>-1.7486070912604096E-2</c:v>
                </c:pt>
                <c:pt idx="31">
                  <c:v>-1.9153600930944679E-2</c:v>
                </c:pt>
                <c:pt idx="32">
                  <c:v>-2.0769535593967763E-2</c:v>
                </c:pt>
                <c:pt idx="33">
                  <c:v>-2.2333874901673361E-2</c:v>
                </c:pt>
                <c:pt idx="34">
                  <c:v>-2.384661885406146E-2</c:v>
                </c:pt>
                <c:pt idx="35">
                  <c:v>-2.5307767451132078E-2</c:v>
                </c:pt>
                <c:pt idx="36">
                  <c:v>-2.6717320692885183E-2</c:v>
                </c:pt>
                <c:pt idx="37">
                  <c:v>-2.8075278579320798E-2</c:v>
                </c:pt>
                <c:pt idx="38">
                  <c:v>-2.9381641110438929E-2</c:v>
                </c:pt>
                <c:pt idx="39">
                  <c:v>-3.0636408286239557E-2</c:v>
                </c:pt>
                <c:pt idx="40">
                  <c:v>-3.1839580106722699E-2</c:v>
                </c:pt>
                <c:pt idx="41">
                  <c:v>-3.2991156571888336E-2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2BD-49E1-9F3F-CCF554B55620}"/>
            </c:ext>
          </c:extLst>
        </c:ser>
        <c:ser>
          <c:idx val="9"/>
          <c:order val="9"/>
          <c:tx>
            <c:strRef>
              <c:f>'Active 1'!$R$20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  <c:pt idx="508">
                  <c:v>57447.5</c:v>
                </c:pt>
                <c:pt idx="509">
                  <c:v>57599.5</c:v>
                </c:pt>
              </c:numCache>
            </c:numRef>
          </c:xVal>
          <c:yVal>
            <c:numRef>
              <c:f>'Active 1'!$R$21:$R$907</c:f>
              <c:numCache>
                <c:formatCode>General</c:formatCode>
                <c:ptCount val="887"/>
                <c:pt idx="8">
                  <c:v>7.4066560002393089E-2</c:v>
                </c:pt>
                <c:pt idx="11">
                  <c:v>-7.7400639995175879E-2</c:v>
                </c:pt>
                <c:pt idx="19">
                  <c:v>-5.0634239996725228E-2</c:v>
                </c:pt>
                <c:pt idx="83">
                  <c:v>-2.7234879999014083E-2</c:v>
                </c:pt>
                <c:pt idx="84">
                  <c:v>-2.2246079999604262E-2</c:v>
                </c:pt>
                <c:pt idx="94">
                  <c:v>4.2604800000844989E-2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2BD-49E1-9F3F-CCF554B55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157336"/>
        <c:axId val="1"/>
      </c:scatterChart>
      <c:valAx>
        <c:axId val="495157336"/>
        <c:scaling>
          <c:orientation val="minMax"/>
          <c:max val="50000"/>
          <c:min val="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812143338049822"/>
              <c:y val="0.866873065015479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-0.02"/>
          <c:min val="-0.0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63923182441701E-2"/>
              <c:y val="0.38390092879256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515733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8655721532750791"/>
          <c:y val="0.91950464396284826"/>
          <c:w val="0.73388303828276613"/>
          <c:h val="6.19195046439628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O-C Diagr.</a:t>
            </a:r>
          </a:p>
        </c:rich>
      </c:tx>
      <c:layout>
        <c:manualLayout>
          <c:xMode val="edge"/>
          <c:yMode val="edge"/>
          <c:x val="0.40052756251318383"/>
          <c:y val="3.35195530726256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8947524172848"/>
          <c:y val="0.1368716950611239"/>
          <c:w val="0.83926326692099351"/>
          <c:h val="0.6592187762127599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5'!$H$20:$H$20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5'!$C$21:$C$905</c:f>
              <c:numCache>
                <c:formatCode>General</c:formatCode>
                <c:ptCount val="885"/>
                <c:pt idx="0">
                  <c:v>30647.217000000001</c:v>
                </c:pt>
                <c:pt idx="1">
                  <c:v>30647.238000000001</c:v>
                </c:pt>
                <c:pt idx="2">
                  <c:v>30647.411</c:v>
                </c:pt>
                <c:pt idx="3">
                  <c:v>34389.235000000001</c:v>
                </c:pt>
                <c:pt idx="4">
                  <c:v>35093.275000000001</c:v>
                </c:pt>
                <c:pt idx="5">
                  <c:v>35093.455000000002</c:v>
                </c:pt>
                <c:pt idx="6">
                  <c:v>35429.339</c:v>
                </c:pt>
                <c:pt idx="7">
                  <c:v>35476.421000000002</c:v>
                </c:pt>
                <c:pt idx="8">
                  <c:v>35832.362000000001</c:v>
                </c:pt>
                <c:pt idx="9">
                  <c:v>36491.408000000003</c:v>
                </c:pt>
                <c:pt idx="10">
                  <c:v>36541.362000000001</c:v>
                </c:pt>
                <c:pt idx="11">
                  <c:v>36596.232000000004</c:v>
                </c:pt>
                <c:pt idx="12">
                  <c:v>36598.281999999999</c:v>
                </c:pt>
                <c:pt idx="13">
                  <c:v>36599.281000000003</c:v>
                </c:pt>
                <c:pt idx="14">
                  <c:v>36605.26</c:v>
                </c:pt>
                <c:pt idx="15">
                  <c:v>36606.269999999997</c:v>
                </c:pt>
                <c:pt idx="16">
                  <c:v>36608.351000000002</c:v>
                </c:pt>
                <c:pt idx="17">
                  <c:v>36609.339</c:v>
                </c:pt>
                <c:pt idx="18">
                  <c:v>36627.277000000002</c:v>
                </c:pt>
                <c:pt idx="19">
                  <c:v>36629.286</c:v>
                </c:pt>
                <c:pt idx="20">
                  <c:v>36646.567999999999</c:v>
                </c:pt>
                <c:pt idx="21">
                  <c:v>36905.652999999998</c:v>
                </c:pt>
                <c:pt idx="22">
                  <c:v>36910.601999999999</c:v>
                </c:pt>
                <c:pt idx="23">
                  <c:v>36946.616000000002</c:v>
                </c:pt>
                <c:pt idx="24">
                  <c:v>37257.584000000003</c:v>
                </c:pt>
                <c:pt idx="25">
                  <c:v>37267.658000000003</c:v>
                </c:pt>
                <c:pt idx="26">
                  <c:v>37285.411999999997</c:v>
                </c:pt>
                <c:pt idx="27">
                  <c:v>37290.355000000003</c:v>
                </c:pt>
                <c:pt idx="28">
                  <c:v>37295.650999999998</c:v>
                </c:pt>
                <c:pt idx="29">
                  <c:v>37314.237999999998</c:v>
                </c:pt>
                <c:pt idx="30">
                  <c:v>37316.288</c:v>
                </c:pt>
                <c:pt idx="31">
                  <c:v>37355.553999999996</c:v>
                </c:pt>
                <c:pt idx="32">
                  <c:v>37357.607000000004</c:v>
                </c:pt>
                <c:pt idx="33">
                  <c:v>37367.675999999999</c:v>
                </c:pt>
                <c:pt idx="34">
                  <c:v>37371.595999999998</c:v>
                </c:pt>
                <c:pt idx="35">
                  <c:v>37706.633000000002</c:v>
                </c:pt>
                <c:pt idx="36">
                  <c:v>40212.491999999998</c:v>
                </c:pt>
                <c:pt idx="37">
                  <c:v>40212.491999999998</c:v>
                </c:pt>
                <c:pt idx="38">
                  <c:v>40213.324999999997</c:v>
                </c:pt>
                <c:pt idx="39">
                  <c:v>40213.345999999998</c:v>
                </c:pt>
                <c:pt idx="40">
                  <c:v>40213.345999999998</c:v>
                </c:pt>
                <c:pt idx="41">
                  <c:v>40229.218000000001</c:v>
                </c:pt>
                <c:pt idx="42">
                  <c:v>40229.218000000001</c:v>
                </c:pt>
                <c:pt idx="43">
                  <c:v>40504.517999999996</c:v>
                </c:pt>
                <c:pt idx="44">
                  <c:v>40504.517999999996</c:v>
                </c:pt>
                <c:pt idx="45">
                  <c:v>40508.444000000003</c:v>
                </c:pt>
                <c:pt idx="46">
                  <c:v>40508.444000000003</c:v>
                </c:pt>
                <c:pt idx="47">
                  <c:v>40509.468000000001</c:v>
                </c:pt>
                <c:pt idx="48">
                  <c:v>40509.468000000001</c:v>
                </c:pt>
                <c:pt idx="49">
                  <c:v>40510.491999999998</c:v>
                </c:pt>
                <c:pt idx="50">
                  <c:v>40510.491999999998</c:v>
                </c:pt>
                <c:pt idx="51">
                  <c:v>40511.516000000003</c:v>
                </c:pt>
                <c:pt idx="52">
                  <c:v>40511.516000000003</c:v>
                </c:pt>
                <c:pt idx="53">
                  <c:v>40512.54</c:v>
                </c:pt>
                <c:pt idx="54">
                  <c:v>40512.54</c:v>
                </c:pt>
                <c:pt idx="55">
                  <c:v>41932.525000000001</c:v>
                </c:pt>
                <c:pt idx="56">
                  <c:v>41972.508999999998</c:v>
                </c:pt>
                <c:pt idx="57">
                  <c:v>41972.629000000001</c:v>
                </c:pt>
                <c:pt idx="58">
                  <c:v>41974.671999999999</c:v>
                </c:pt>
                <c:pt idx="59">
                  <c:v>42832.677000000003</c:v>
                </c:pt>
                <c:pt idx="60">
                  <c:v>42844.614000000001</c:v>
                </c:pt>
                <c:pt idx="61">
                  <c:v>42844.620999999999</c:v>
                </c:pt>
                <c:pt idx="62">
                  <c:v>43045.847000000002</c:v>
                </c:pt>
                <c:pt idx="63">
                  <c:v>43045.85</c:v>
                </c:pt>
                <c:pt idx="64">
                  <c:v>43066.828000000001</c:v>
                </c:pt>
                <c:pt idx="65">
                  <c:v>43085.779000000002</c:v>
                </c:pt>
                <c:pt idx="66">
                  <c:v>43098.925000000003</c:v>
                </c:pt>
                <c:pt idx="67">
                  <c:v>43154.739000000001</c:v>
                </c:pt>
                <c:pt idx="68">
                  <c:v>43165.654999999999</c:v>
                </c:pt>
                <c:pt idx="69">
                  <c:v>43190.574000000001</c:v>
                </c:pt>
                <c:pt idx="70">
                  <c:v>43420.807000000001</c:v>
                </c:pt>
                <c:pt idx="71">
                  <c:v>43483.281000000003</c:v>
                </c:pt>
                <c:pt idx="72">
                  <c:v>43577.656000000003</c:v>
                </c:pt>
                <c:pt idx="73">
                  <c:v>43802.618000000002</c:v>
                </c:pt>
                <c:pt idx="74">
                  <c:v>43876.682999999997</c:v>
                </c:pt>
                <c:pt idx="75">
                  <c:v>44132.860999999997</c:v>
                </c:pt>
                <c:pt idx="76">
                  <c:v>44271.623</c:v>
                </c:pt>
                <c:pt idx="77">
                  <c:v>44300.631000000001</c:v>
                </c:pt>
                <c:pt idx="78">
                  <c:v>44544.701000000001</c:v>
                </c:pt>
                <c:pt idx="79">
                  <c:v>44614.675999999999</c:v>
                </c:pt>
                <c:pt idx="80">
                  <c:v>44623.563999999998</c:v>
                </c:pt>
                <c:pt idx="81">
                  <c:v>44958.752</c:v>
                </c:pt>
                <c:pt idx="82">
                  <c:v>44986.398000000001</c:v>
                </c:pt>
                <c:pt idx="83">
                  <c:v>45011.292000000001</c:v>
                </c:pt>
                <c:pt idx="84">
                  <c:v>45289.495999999999</c:v>
                </c:pt>
                <c:pt idx="85">
                  <c:v>45294.303999999996</c:v>
                </c:pt>
                <c:pt idx="86">
                  <c:v>45298.735999999997</c:v>
                </c:pt>
                <c:pt idx="87">
                  <c:v>45336.288999999997</c:v>
                </c:pt>
                <c:pt idx="88">
                  <c:v>45373.667000000001</c:v>
                </c:pt>
                <c:pt idx="89">
                  <c:v>45401.311000000002</c:v>
                </c:pt>
                <c:pt idx="90">
                  <c:v>45407.286</c:v>
                </c:pt>
                <c:pt idx="91">
                  <c:v>45697.260999999999</c:v>
                </c:pt>
                <c:pt idx="92">
                  <c:v>45753.578999999998</c:v>
                </c:pt>
                <c:pt idx="93">
                  <c:v>45991.343999999997</c:v>
                </c:pt>
                <c:pt idx="94">
                  <c:v>45991.544000000002</c:v>
                </c:pt>
                <c:pt idx="95">
                  <c:v>46005.332000000002</c:v>
                </c:pt>
                <c:pt idx="96">
                  <c:v>46006.525999999998</c:v>
                </c:pt>
                <c:pt idx="97">
                  <c:v>46023.249000000003</c:v>
                </c:pt>
                <c:pt idx="98">
                  <c:v>46036.563999999998</c:v>
                </c:pt>
                <c:pt idx="99">
                  <c:v>46091.692000000003</c:v>
                </c:pt>
                <c:pt idx="100">
                  <c:v>46095.267</c:v>
                </c:pt>
                <c:pt idx="101">
                  <c:v>46102.28</c:v>
                </c:pt>
                <c:pt idx="102">
                  <c:v>46109.445</c:v>
                </c:pt>
                <c:pt idx="103">
                  <c:v>46114.571000000004</c:v>
                </c:pt>
                <c:pt idx="104">
                  <c:v>46119.332999999999</c:v>
                </c:pt>
                <c:pt idx="105">
                  <c:v>46144.6</c:v>
                </c:pt>
                <c:pt idx="106">
                  <c:v>46321.578000000001</c:v>
                </c:pt>
                <c:pt idx="107">
                  <c:v>46355.377</c:v>
                </c:pt>
                <c:pt idx="108" formatCode="0.000">
                  <c:v>46358.627999999997</c:v>
                </c:pt>
                <c:pt idx="109">
                  <c:v>46358.629000000001</c:v>
                </c:pt>
                <c:pt idx="110">
                  <c:v>46373.642</c:v>
                </c:pt>
                <c:pt idx="111">
                  <c:v>46409.826000000001</c:v>
                </c:pt>
                <c:pt idx="112">
                  <c:v>46413.591</c:v>
                </c:pt>
                <c:pt idx="113">
                  <c:v>46416.298999999999</c:v>
                </c:pt>
                <c:pt idx="114">
                  <c:v>46472.631000000001</c:v>
                </c:pt>
                <c:pt idx="115">
                  <c:v>46737.351999999999</c:v>
                </c:pt>
                <c:pt idx="116">
                  <c:v>46742.303</c:v>
                </c:pt>
                <c:pt idx="117">
                  <c:v>46756.800999999999</c:v>
                </c:pt>
                <c:pt idx="118">
                  <c:v>46763.290999999997</c:v>
                </c:pt>
                <c:pt idx="119">
                  <c:v>46769.606</c:v>
                </c:pt>
                <c:pt idx="120">
                  <c:v>46770.29</c:v>
                </c:pt>
                <c:pt idx="121">
                  <c:v>46770.292000000001</c:v>
                </c:pt>
                <c:pt idx="122">
                  <c:v>46773.364000000001</c:v>
                </c:pt>
                <c:pt idx="123">
                  <c:v>46814.665999999997</c:v>
                </c:pt>
                <c:pt idx="124">
                  <c:v>46821.324999999997</c:v>
                </c:pt>
                <c:pt idx="125">
                  <c:v>46825.249000000003</c:v>
                </c:pt>
                <c:pt idx="126">
                  <c:v>46857.667999999998</c:v>
                </c:pt>
                <c:pt idx="127">
                  <c:v>47138.428</c:v>
                </c:pt>
                <c:pt idx="128">
                  <c:v>47153.45</c:v>
                </c:pt>
                <c:pt idx="129">
                  <c:v>47159.266000000003</c:v>
                </c:pt>
                <c:pt idx="130">
                  <c:v>47174.279000000002</c:v>
                </c:pt>
                <c:pt idx="131">
                  <c:v>47176.334000000003</c:v>
                </c:pt>
                <c:pt idx="132">
                  <c:v>47205.341999999997</c:v>
                </c:pt>
                <c:pt idx="133">
                  <c:v>47212.673999999999</c:v>
                </c:pt>
                <c:pt idx="134">
                  <c:v>47436.597000000002</c:v>
                </c:pt>
                <c:pt idx="135">
                  <c:v>47469.366000000002</c:v>
                </c:pt>
                <c:pt idx="136">
                  <c:v>47470.39</c:v>
                </c:pt>
                <c:pt idx="137">
                  <c:v>47481.493999999999</c:v>
                </c:pt>
                <c:pt idx="138">
                  <c:v>47530.302100000001</c:v>
                </c:pt>
                <c:pt idx="139">
                  <c:v>47539.682000000001</c:v>
                </c:pt>
                <c:pt idx="140">
                  <c:v>47558.292000000001</c:v>
                </c:pt>
                <c:pt idx="141">
                  <c:v>47615.3</c:v>
                </c:pt>
                <c:pt idx="142">
                  <c:v>47847.584000000003</c:v>
                </c:pt>
                <c:pt idx="143">
                  <c:v>47849.283000000003</c:v>
                </c:pt>
                <c:pt idx="144" formatCode="0.0000">
                  <c:v>47880.345300000001</c:v>
                </c:pt>
                <c:pt idx="145">
                  <c:v>47880.345600000001</c:v>
                </c:pt>
                <c:pt idx="146" formatCode="0.0000">
                  <c:v>47880.3459</c:v>
                </c:pt>
                <c:pt idx="147">
                  <c:v>47919.762999999999</c:v>
                </c:pt>
                <c:pt idx="148">
                  <c:v>47950.665000000001</c:v>
                </c:pt>
                <c:pt idx="149">
                  <c:v>48135.851999999999</c:v>
                </c:pt>
                <c:pt idx="150">
                  <c:v>48176.639000000003</c:v>
                </c:pt>
                <c:pt idx="151">
                  <c:v>48210.597999999998</c:v>
                </c:pt>
                <c:pt idx="152">
                  <c:v>48232.614999999998</c:v>
                </c:pt>
                <c:pt idx="153">
                  <c:v>48251.561999999998</c:v>
                </c:pt>
                <c:pt idx="154">
                  <c:v>48295.591</c:v>
                </c:pt>
                <c:pt idx="155">
                  <c:v>48312.322999999997</c:v>
                </c:pt>
                <c:pt idx="156">
                  <c:v>48558.600599999998</c:v>
                </c:pt>
                <c:pt idx="157" formatCode="0.0000">
                  <c:v>48558.6008</c:v>
                </c:pt>
                <c:pt idx="158">
                  <c:v>48558.601000000002</c:v>
                </c:pt>
                <c:pt idx="159">
                  <c:v>48568.68</c:v>
                </c:pt>
                <c:pt idx="160">
                  <c:v>48679.612999999998</c:v>
                </c:pt>
                <c:pt idx="161">
                  <c:v>48694.629000000001</c:v>
                </c:pt>
                <c:pt idx="162">
                  <c:v>48922.656000000003</c:v>
                </c:pt>
                <c:pt idx="163">
                  <c:v>48976.754000000001</c:v>
                </c:pt>
                <c:pt idx="164">
                  <c:v>49005.601000000002</c:v>
                </c:pt>
                <c:pt idx="165">
                  <c:v>49007.644999999997</c:v>
                </c:pt>
                <c:pt idx="166">
                  <c:v>49012.589</c:v>
                </c:pt>
                <c:pt idx="167">
                  <c:v>49028.292999999998</c:v>
                </c:pt>
                <c:pt idx="168">
                  <c:v>49036.656999999999</c:v>
                </c:pt>
                <c:pt idx="169">
                  <c:v>49270.811999999998</c:v>
                </c:pt>
                <c:pt idx="170">
                  <c:v>49283.788</c:v>
                </c:pt>
                <c:pt idx="171">
                  <c:v>49311.612000000001</c:v>
                </c:pt>
                <c:pt idx="172">
                  <c:v>49311.792999999998</c:v>
                </c:pt>
                <c:pt idx="173">
                  <c:v>49333.798999999999</c:v>
                </c:pt>
                <c:pt idx="174">
                  <c:v>49397.625</c:v>
                </c:pt>
                <c:pt idx="175">
                  <c:v>49679.584999999999</c:v>
                </c:pt>
                <c:pt idx="176">
                  <c:v>49687.607000000004</c:v>
                </c:pt>
                <c:pt idx="177">
                  <c:v>49689.31</c:v>
                </c:pt>
                <c:pt idx="178">
                  <c:v>49713.542999999998</c:v>
                </c:pt>
                <c:pt idx="179">
                  <c:v>49725.667200000004</c:v>
                </c:pt>
                <c:pt idx="180">
                  <c:v>49743.589</c:v>
                </c:pt>
                <c:pt idx="181">
                  <c:v>49779.607000000004</c:v>
                </c:pt>
                <c:pt idx="182">
                  <c:v>50043.639000000003</c:v>
                </c:pt>
                <c:pt idx="183">
                  <c:v>50044.661999999997</c:v>
                </c:pt>
                <c:pt idx="184">
                  <c:v>50320.811999999998</c:v>
                </c:pt>
                <c:pt idx="185">
                  <c:v>50376.788999999997</c:v>
                </c:pt>
                <c:pt idx="186">
                  <c:v>50396.925000000003</c:v>
                </c:pt>
                <c:pt idx="187">
                  <c:v>50397.095699999998</c:v>
                </c:pt>
                <c:pt idx="188">
                  <c:v>50474.584999999999</c:v>
                </c:pt>
                <c:pt idx="189">
                  <c:v>50488.586000000003</c:v>
                </c:pt>
                <c:pt idx="190">
                  <c:v>50503.610999999997</c:v>
                </c:pt>
                <c:pt idx="191">
                  <c:v>50517.601000000002</c:v>
                </c:pt>
                <c:pt idx="192">
                  <c:v>50779.584000000003</c:v>
                </c:pt>
                <c:pt idx="193">
                  <c:v>51141.580999999998</c:v>
                </c:pt>
                <c:pt idx="194">
                  <c:v>51144.830999999998</c:v>
                </c:pt>
                <c:pt idx="195">
                  <c:v>51156.595999999998</c:v>
                </c:pt>
                <c:pt idx="196">
                  <c:v>51166.322399999997</c:v>
                </c:pt>
                <c:pt idx="197">
                  <c:v>51166.4931</c:v>
                </c:pt>
                <c:pt idx="198">
                  <c:v>51183.902999999998</c:v>
                </c:pt>
                <c:pt idx="199">
                  <c:v>51184.242299999998</c:v>
                </c:pt>
                <c:pt idx="200">
                  <c:v>51189.542999999998</c:v>
                </c:pt>
                <c:pt idx="201">
                  <c:v>51223.673999999999</c:v>
                </c:pt>
                <c:pt idx="202">
                  <c:v>51256.616999999998</c:v>
                </c:pt>
                <c:pt idx="203">
                  <c:v>51425.915000000001</c:v>
                </c:pt>
                <c:pt idx="204">
                  <c:v>51488.904999999999</c:v>
                </c:pt>
                <c:pt idx="205">
                  <c:v>51498.283799999997</c:v>
                </c:pt>
                <c:pt idx="206">
                  <c:v>51538.563000000002</c:v>
                </c:pt>
                <c:pt idx="207">
                  <c:v>51544.701000000001</c:v>
                </c:pt>
                <c:pt idx="208">
                  <c:v>51567.576000000001</c:v>
                </c:pt>
                <c:pt idx="209">
                  <c:v>51576.63</c:v>
                </c:pt>
                <c:pt idx="210">
                  <c:v>51579.707000000002</c:v>
                </c:pt>
                <c:pt idx="211">
                  <c:v>51822.9035</c:v>
                </c:pt>
                <c:pt idx="212">
                  <c:v>51849.187400000003</c:v>
                </c:pt>
                <c:pt idx="213">
                  <c:v>51849.1875</c:v>
                </c:pt>
                <c:pt idx="214">
                  <c:v>51873.605000000003</c:v>
                </c:pt>
                <c:pt idx="215">
                  <c:v>51896.2932</c:v>
                </c:pt>
                <c:pt idx="216">
                  <c:v>51896.293239999999</c:v>
                </c:pt>
                <c:pt idx="217">
                  <c:v>51899.365599999997</c:v>
                </c:pt>
                <c:pt idx="218">
                  <c:v>51911.3122</c:v>
                </c:pt>
                <c:pt idx="219">
                  <c:v>51911.312790000004</c:v>
                </c:pt>
                <c:pt idx="220">
                  <c:v>51911.3128</c:v>
                </c:pt>
                <c:pt idx="221">
                  <c:v>51930.254999999997</c:v>
                </c:pt>
                <c:pt idx="222">
                  <c:v>51930.256500000003</c:v>
                </c:pt>
                <c:pt idx="223">
                  <c:v>51930.595000000001</c:v>
                </c:pt>
                <c:pt idx="224">
                  <c:v>51937.603000000003</c:v>
                </c:pt>
                <c:pt idx="225">
                  <c:v>51946.641799999998</c:v>
                </c:pt>
                <c:pt idx="226">
                  <c:v>51951.597000000002</c:v>
                </c:pt>
                <c:pt idx="227">
                  <c:v>51957.58</c:v>
                </c:pt>
                <c:pt idx="228">
                  <c:v>51958.601000000002</c:v>
                </c:pt>
                <c:pt idx="229">
                  <c:v>51987.599000000002</c:v>
                </c:pt>
                <c:pt idx="230">
                  <c:v>52185.414100000002</c:v>
                </c:pt>
                <c:pt idx="231">
                  <c:v>52185.58167</c:v>
                </c:pt>
                <c:pt idx="232">
                  <c:v>52185.585500000001</c:v>
                </c:pt>
                <c:pt idx="233" formatCode="0.0000">
                  <c:v>52193.432699999998</c:v>
                </c:pt>
                <c:pt idx="234" formatCode="0.0000">
                  <c:v>52195.483500000002</c:v>
                </c:pt>
                <c:pt idx="235" formatCode="0.0000">
                  <c:v>52198.553699999997</c:v>
                </c:pt>
                <c:pt idx="236">
                  <c:v>52219.548540000003</c:v>
                </c:pt>
                <c:pt idx="237">
                  <c:v>52219.548609999998</c:v>
                </c:pt>
                <c:pt idx="238">
                  <c:v>52219.54898</c:v>
                </c:pt>
                <c:pt idx="239" formatCode="0.0000">
                  <c:v>52219.549099999997</c:v>
                </c:pt>
                <c:pt idx="240">
                  <c:v>52224.841099999998</c:v>
                </c:pt>
                <c:pt idx="241">
                  <c:v>52225.352200000001</c:v>
                </c:pt>
                <c:pt idx="242">
                  <c:v>52225.523500000003</c:v>
                </c:pt>
                <c:pt idx="243">
                  <c:v>52230.130499999999</c:v>
                </c:pt>
                <c:pt idx="244" formatCode="0.0000">
                  <c:v>52230.130700000002</c:v>
                </c:pt>
                <c:pt idx="245">
                  <c:v>52232.348400000003</c:v>
                </c:pt>
                <c:pt idx="246">
                  <c:v>52232.519200000002</c:v>
                </c:pt>
                <c:pt idx="247">
                  <c:v>52235.601999999999</c:v>
                </c:pt>
                <c:pt idx="248">
                  <c:v>52247.367899999997</c:v>
                </c:pt>
                <c:pt idx="249" formatCode="0.0000">
                  <c:v>52250.100100000003</c:v>
                </c:pt>
                <c:pt idx="250">
                  <c:v>52250.100200000001</c:v>
                </c:pt>
                <c:pt idx="251" formatCode="0.0000">
                  <c:v>52250.270400000001</c:v>
                </c:pt>
                <c:pt idx="252">
                  <c:v>52250.270799999998</c:v>
                </c:pt>
                <c:pt idx="253">
                  <c:v>52252.317999999999</c:v>
                </c:pt>
                <c:pt idx="254">
                  <c:v>52252.66</c:v>
                </c:pt>
                <c:pt idx="255">
                  <c:v>52256.585800000001</c:v>
                </c:pt>
                <c:pt idx="256">
                  <c:v>52263.591</c:v>
                </c:pt>
                <c:pt idx="257">
                  <c:v>52265.802600000003</c:v>
                </c:pt>
                <c:pt idx="258" formatCode="0.0000">
                  <c:v>52296.693399999996</c:v>
                </c:pt>
                <c:pt idx="259">
                  <c:v>52307.620999999999</c:v>
                </c:pt>
                <c:pt idx="260">
                  <c:v>52310.519399999997</c:v>
                </c:pt>
                <c:pt idx="261">
                  <c:v>52311.548999999999</c:v>
                </c:pt>
                <c:pt idx="262">
                  <c:v>52319.576000000001</c:v>
                </c:pt>
                <c:pt idx="263">
                  <c:v>52338.339599999999</c:v>
                </c:pt>
                <c:pt idx="264">
                  <c:v>52496.8946</c:v>
                </c:pt>
                <c:pt idx="265">
                  <c:v>52548.608999999997</c:v>
                </c:pt>
                <c:pt idx="266">
                  <c:v>52548.608999999997</c:v>
                </c:pt>
                <c:pt idx="267">
                  <c:v>52558.857000000004</c:v>
                </c:pt>
                <c:pt idx="268">
                  <c:v>52592.300499999998</c:v>
                </c:pt>
                <c:pt idx="269">
                  <c:v>52592.472199999997</c:v>
                </c:pt>
                <c:pt idx="270">
                  <c:v>52593.324999999997</c:v>
                </c:pt>
                <c:pt idx="271">
                  <c:v>52606.637000000002</c:v>
                </c:pt>
                <c:pt idx="272">
                  <c:v>52608.6852</c:v>
                </c:pt>
                <c:pt idx="273" formatCode="0.0000">
                  <c:v>52614.659699999997</c:v>
                </c:pt>
                <c:pt idx="274">
                  <c:v>52618.244200000001</c:v>
                </c:pt>
                <c:pt idx="275">
                  <c:v>52620.291599999997</c:v>
                </c:pt>
                <c:pt idx="276" formatCode="0.0000">
                  <c:v>52620.633000000002</c:v>
                </c:pt>
                <c:pt idx="277">
                  <c:v>52645.550799999997</c:v>
                </c:pt>
                <c:pt idx="278">
                  <c:v>52647.941899999998</c:v>
                </c:pt>
                <c:pt idx="279">
                  <c:v>52648.113100000002</c:v>
                </c:pt>
                <c:pt idx="280">
                  <c:v>52672.692300000002</c:v>
                </c:pt>
                <c:pt idx="281" formatCode="0.0000">
                  <c:v>52684.635999999999</c:v>
                </c:pt>
                <c:pt idx="282">
                  <c:v>52902.586199999998</c:v>
                </c:pt>
                <c:pt idx="283">
                  <c:v>52902.586199999998</c:v>
                </c:pt>
                <c:pt idx="284">
                  <c:v>52922.552900000002</c:v>
                </c:pt>
                <c:pt idx="285">
                  <c:v>52923.408300000003</c:v>
                </c:pt>
                <c:pt idx="286">
                  <c:v>52928.699399999998</c:v>
                </c:pt>
                <c:pt idx="287">
                  <c:v>52939.7935</c:v>
                </c:pt>
                <c:pt idx="288">
                  <c:v>52956.518600000003</c:v>
                </c:pt>
                <c:pt idx="289">
                  <c:v>52964.7111</c:v>
                </c:pt>
                <c:pt idx="290">
                  <c:v>52982.462200000002</c:v>
                </c:pt>
                <c:pt idx="291">
                  <c:v>52983.485399999998</c:v>
                </c:pt>
                <c:pt idx="292">
                  <c:v>52991.684000000001</c:v>
                </c:pt>
                <c:pt idx="293">
                  <c:v>53014.889799999997</c:v>
                </c:pt>
                <c:pt idx="294">
                  <c:v>53017.620699999999</c:v>
                </c:pt>
                <c:pt idx="295">
                  <c:v>53017.792300000001</c:v>
                </c:pt>
                <c:pt idx="296">
                  <c:v>53019.158000000003</c:v>
                </c:pt>
                <c:pt idx="297">
                  <c:v>53287.626700000001</c:v>
                </c:pt>
                <c:pt idx="298">
                  <c:v>53292.7474</c:v>
                </c:pt>
                <c:pt idx="299">
                  <c:v>53294.7958</c:v>
                </c:pt>
                <c:pt idx="300">
                  <c:v>53297.867599999998</c:v>
                </c:pt>
                <c:pt idx="301">
                  <c:v>53302.817799999997</c:v>
                </c:pt>
                <c:pt idx="302">
                  <c:v>53341.558900000004</c:v>
                </c:pt>
                <c:pt idx="303">
                  <c:v>53349.2405</c:v>
                </c:pt>
                <c:pt idx="304">
                  <c:v>53349.410600000003</c:v>
                </c:pt>
                <c:pt idx="305">
                  <c:v>53349.582900000001</c:v>
                </c:pt>
                <c:pt idx="306">
                  <c:v>53351.977800000001</c:v>
                </c:pt>
                <c:pt idx="307">
                  <c:v>53352.1414</c:v>
                </c:pt>
                <c:pt idx="308" formatCode="0.0000">
                  <c:v>53352.141499999998</c:v>
                </c:pt>
                <c:pt idx="309">
                  <c:v>53352.141600000003</c:v>
                </c:pt>
                <c:pt idx="310">
                  <c:v>53358.116199999997</c:v>
                </c:pt>
                <c:pt idx="311" formatCode="0.0000">
                  <c:v>53358.116300000002</c:v>
                </c:pt>
                <c:pt idx="312">
                  <c:v>53358.116399999999</c:v>
                </c:pt>
                <c:pt idx="313">
                  <c:v>53392.419699999999</c:v>
                </c:pt>
                <c:pt idx="314">
                  <c:v>53645.872900000002</c:v>
                </c:pt>
                <c:pt idx="315">
                  <c:v>53652.528599999998</c:v>
                </c:pt>
                <c:pt idx="316">
                  <c:v>53683.420599999998</c:v>
                </c:pt>
                <c:pt idx="317">
                  <c:v>53683.591200000003</c:v>
                </c:pt>
                <c:pt idx="318">
                  <c:v>53686.663699999997</c:v>
                </c:pt>
                <c:pt idx="319">
                  <c:v>53702.707300000002</c:v>
                </c:pt>
                <c:pt idx="320">
                  <c:v>53724.553899999999</c:v>
                </c:pt>
                <c:pt idx="321">
                  <c:v>53748.618600000002</c:v>
                </c:pt>
                <c:pt idx="322">
                  <c:v>53758.347500000003</c:v>
                </c:pt>
                <c:pt idx="323">
                  <c:v>53762.614099999999</c:v>
                </c:pt>
                <c:pt idx="324">
                  <c:v>53776.609700000001</c:v>
                </c:pt>
                <c:pt idx="325">
                  <c:v>53788.555200000003</c:v>
                </c:pt>
                <c:pt idx="326">
                  <c:v>53795.554199999999</c:v>
                </c:pt>
                <c:pt idx="327">
                  <c:v>53796.577899999997</c:v>
                </c:pt>
                <c:pt idx="328">
                  <c:v>53802.381099999999</c:v>
                </c:pt>
                <c:pt idx="329">
                  <c:v>53815.352500000001</c:v>
                </c:pt>
                <c:pt idx="330">
                  <c:v>54015.724300000002</c:v>
                </c:pt>
                <c:pt idx="331">
                  <c:v>54022.550799999997</c:v>
                </c:pt>
                <c:pt idx="332">
                  <c:v>54026.4781</c:v>
                </c:pt>
                <c:pt idx="333">
                  <c:v>54035.522400000002</c:v>
                </c:pt>
                <c:pt idx="334">
                  <c:v>54057.3698</c:v>
                </c:pt>
                <c:pt idx="335">
                  <c:v>54057.3698</c:v>
                </c:pt>
                <c:pt idx="336">
                  <c:v>54084.507100000003</c:v>
                </c:pt>
                <c:pt idx="337">
                  <c:v>54095.6005</c:v>
                </c:pt>
                <c:pt idx="338">
                  <c:v>54097.652000000002</c:v>
                </c:pt>
                <c:pt idx="339">
                  <c:v>54108.2304</c:v>
                </c:pt>
                <c:pt idx="340">
                  <c:v>54116.422200000001</c:v>
                </c:pt>
                <c:pt idx="341">
                  <c:v>54135.537400000001</c:v>
                </c:pt>
                <c:pt idx="342">
                  <c:v>54338.811699999998</c:v>
                </c:pt>
                <c:pt idx="343">
                  <c:v>54355.878900000003</c:v>
                </c:pt>
                <c:pt idx="344">
                  <c:v>54388.818399999996</c:v>
                </c:pt>
                <c:pt idx="345">
                  <c:v>54388.989300000001</c:v>
                </c:pt>
                <c:pt idx="346">
                  <c:v>54389.500699999997</c:v>
                </c:pt>
                <c:pt idx="347">
                  <c:v>54389.500699999997</c:v>
                </c:pt>
                <c:pt idx="348">
                  <c:v>54389.500899999999</c:v>
                </c:pt>
                <c:pt idx="349">
                  <c:v>54421.758800000003</c:v>
                </c:pt>
                <c:pt idx="350">
                  <c:v>54462.550199999998</c:v>
                </c:pt>
                <c:pt idx="351">
                  <c:v>54506.242769999997</c:v>
                </c:pt>
                <c:pt idx="352">
                  <c:v>54506.2428</c:v>
                </c:pt>
                <c:pt idx="353">
                  <c:v>54506.243470000001</c:v>
                </c:pt>
                <c:pt idx="354">
                  <c:v>54506.243499999997</c:v>
                </c:pt>
                <c:pt idx="355">
                  <c:v>54508.290300000001</c:v>
                </c:pt>
                <c:pt idx="356">
                  <c:v>54509.314570000002</c:v>
                </c:pt>
                <c:pt idx="357">
                  <c:v>54509.314599999998</c:v>
                </c:pt>
                <c:pt idx="358">
                  <c:v>54509.31467</c:v>
                </c:pt>
                <c:pt idx="359">
                  <c:v>54509.31467</c:v>
                </c:pt>
                <c:pt idx="360">
                  <c:v>54509.314700000003</c:v>
                </c:pt>
                <c:pt idx="361">
                  <c:v>54509.314700000003</c:v>
                </c:pt>
                <c:pt idx="362">
                  <c:v>54708.833500000001</c:v>
                </c:pt>
                <c:pt idx="363">
                  <c:v>54781.710899999998</c:v>
                </c:pt>
                <c:pt idx="364">
                  <c:v>54797.753799999999</c:v>
                </c:pt>
                <c:pt idx="365">
                  <c:v>54803.389000000003</c:v>
                </c:pt>
                <c:pt idx="366">
                  <c:v>54824.037799999998</c:v>
                </c:pt>
                <c:pt idx="367">
                  <c:v>54829.673900000002</c:v>
                </c:pt>
                <c:pt idx="368">
                  <c:v>54830.353799999997</c:v>
                </c:pt>
                <c:pt idx="369">
                  <c:v>55094.554300000003</c:v>
                </c:pt>
                <c:pt idx="370">
                  <c:v>55101.555200000003</c:v>
                </c:pt>
                <c:pt idx="371">
                  <c:v>55116.7448</c:v>
                </c:pt>
                <c:pt idx="372">
                  <c:v>55116.9156</c:v>
                </c:pt>
                <c:pt idx="373">
                  <c:v>55142.0049</c:v>
                </c:pt>
                <c:pt idx="374">
                  <c:v>55142.1754</c:v>
                </c:pt>
                <c:pt idx="375">
                  <c:v>55142.345000000001</c:v>
                </c:pt>
                <c:pt idx="376">
                  <c:v>55171.872499999998</c:v>
                </c:pt>
                <c:pt idx="377">
                  <c:v>55175.457699999999</c:v>
                </c:pt>
                <c:pt idx="378">
                  <c:v>55175.458400000003</c:v>
                </c:pt>
                <c:pt idx="379">
                  <c:v>55175.4594</c:v>
                </c:pt>
                <c:pt idx="380">
                  <c:v>55175.4594</c:v>
                </c:pt>
                <c:pt idx="381">
                  <c:v>55175.627</c:v>
                </c:pt>
                <c:pt idx="382">
                  <c:v>55175.628599999996</c:v>
                </c:pt>
                <c:pt idx="383">
                  <c:v>55186.380700000002</c:v>
                </c:pt>
                <c:pt idx="384">
                  <c:v>55192.695</c:v>
                </c:pt>
                <c:pt idx="385">
                  <c:v>55219.320200000002</c:v>
                </c:pt>
                <c:pt idx="386">
                  <c:v>55259.599099999999</c:v>
                </c:pt>
                <c:pt idx="387">
                  <c:v>55453.485000000001</c:v>
                </c:pt>
                <c:pt idx="388">
                  <c:v>55480.4519</c:v>
                </c:pt>
                <c:pt idx="389">
                  <c:v>55485.744299999998</c:v>
                </c:pt>
                <c:pt idx="390">
                  <c:v>55498.884599999998</c:v>
                </c:pt>
                <c:pt idx="391">
                  <c:v>55499.397900000004</c:v>
                </c:pt>
                <c:pt idx="392">
                  <c:v>55511.686999999998</c:v>
                </c:pt>
                <c:pt idx="393">
                  <c:v>55520.731</c:v>
                </c:pt>
                <c:pt idx="394">
                  <c:v>55539.677100000001</c:v>
                </c:pt>
                <c:pt idx="395">
                  <c:v>55551.111599999997</c:v>
                </c:pt>
                <c:pt idx="396">
                  <c:v>55554.012499999997</c:v>
                </c:pt>
                <c:pt idx="397">
                  <c:v>55554.183499999999</c:v>
                </c:pt>
                <c:pt idx="398">
                  <c:v>55570.569000000003</c:v>
                </c:pt>
                <c:pt idx="399">
                  <c:v>55643.275500000003</c:v>
                </c:pt>
                <c:pt idx="400">
                  <c:v>55643.275549999998</c:v>
                </c:pt>
                <c:pt idx="401">
                  <c:v>55643.275650000003</c:v>
                </c:pt>
                <c:pt idx="402">
                  <c:v>55643.275699999998</c:v>
                </c:pt>
                <c:pt idx="403">
                  <c:v>55643.275800000003</c:v>
                </c:pt>
                <c:pt idx="404">
                  <c:v>55643.275849999998</c:v>
                </c:pt>
                <c:pt idx="405">
                  <c:v>55826.919800000003</c:v>
                </c:pt>
                <c:pt idx="406">
                  <c:v>55826.919800000003</c:v>
                </c:pt>
                <c:pt idx="407">
                  <c:v>55844.841099999998</c:v>
                </c:pt>
                <c:pt idx="408">
                  <c:v>55844.841099999998</c:v>
                </c:pt>
                <c:pt idx="409">
                  <c:v>55846.888599999998</c:v>
                </c:pt>
                <c:pt idx="410">
                  <c:v>55865.6639</c:v>
                </c:pt>
                <c:pt idx="411">
                  <c:v>55865.6639</c:v>
                </c:pt>
                <c:pt idx="412">
                  <c:v>55885.627</c:v>
                </c:pt>
                <c:pt idx="413">
                  <c:v>55901.675000000003</c:v>
                </c:pt>
                <c:pt idx="414">
                  <c:v>55910.038699999997</c:v>
                </c:pt>
                <c:pt idx="415">
                  <c:v>55910.2091</c:v>
                </c:pt>
                <c:pt idx="416">
                  <c:v>55921.644500000002</c:v>
                </c:pt>
                <c:pt idx="417">
                  <c:v>55921.644500000002</c:v>
                </c:pt>
                <c:pt idx="418">
                  <c:v>55937.516600000003</c:v>
                </c:pt>
                <c:pt idx="419">
                  <c:v>55962.7768</c:v>
                </c:pt>
                <c:pt idx="420">
                  <c:v>55963.628900000003</c:v>
                </c:pt>
                <c:pt idx="421">
                  <c:v>56182.774700000002</c:v>
                </c:pt>
                <c:pt idx="422">
                  <c:v>56214.34762</c:v>
                </c:pt>
                <c:pt idx="423">
                  <c:v>56214.518009999898</c:v>
                </c:pt>
                <c:pt idx="424">
                  <c:v>56222.371899999998</c:v>
                </c:pt>
                <c:pt idx="425">
                  <c:v>56243.705399999999</c:v>
                </c:pt>
                <c:pt idx="426">
                  <c:v>56247.801200000002</c:v>
                </c:pt>
                <c:pt idx="427">
                  <c:v>56251.385999999999</c:v>
                </c:pt>
                <c:pt idx="428">
                  <c:v>56276.645799999998</c:v>
                </c:pt>
                <c:pt idx="429">
                  <c:v>56290.469700000001</c:v>
                </c:pt>
                <c:pt idx="430">
                  <c:v>56290.469700000001</c:v>
                </c:pt>
                <c:pt idx="431">
                  <c:v>56290.6423</c:v>
                </c:pt>
                <c:pt idx="432">
                  <c:v>56291.494319999998</c:v>
                </c:pt>
                <c:pt idx="433">
                  <c:v>56291.495300000002</c:v>
                </c:pt>
                <c:pt idx="434">
                  <c:v>56291.495349999997</c:v>
                </c:pt>
                <c:pt idx="435">
                  <c:v>56365.56</c:v>
                </c:pt>
                <c:pt idx="436">
                  <c:v>56549.551579999999</c:v>
                </c:pt>
                <c:pt idx="437">
                  <c:v>56549.551599999999</c:v>
                </c:pt>
                <c:pt idx="438">
                  <c:v>56556.550170000002</c:v>
                </c:pt>
                <c:pt idx="439">
                  <c:v>56556.550199999998</c:v>
                </c:pt>
                <c:pt idx="440">
                  <c:v>56590.854599999999</c:v>
                </c:pt>
                <c:pt idx="441">
                  <c:v>56592.39127</c:v>
                </c:pt>
                <c:pt idx="442">
                  <c:v>56613.724199999997</c:v>
                </c:pt>
                <c:pt idx="443">
                  <c:v>56613.724199999997</c:v>
                </c:pt>
                <c:pt idx="444">
                  <c:v>56613.72423</c:v>
                </c:pt>
                <c:pt idx="445">
                  <c:v>56619.868399999999</c:v>
                </c:pt>
                <c:pt idx="446">
                  <c:v>56654.345099999999</c:v>
                </c:pt>
                <c:pt idx="447">
                  <c:v>56692.575999999885</c:v>
                </c:pt>
                <c:pt idx="448">
                  <c:v>56905.576699999998</c:v>
                </c:pt>
                <c:pt idx="449">
                  <c:v>56929.812299999998</c:v>
                </c:pt>
                <c:pt idx="450">
                  <c:v>56942.783100000001</c:v>
                </c:pt>
                <c:pt idx="451">
                  <c:v>56956.7785</c:v>
                </c:pt>
                <c:pt idx="452">
                  <c:v>56956.7785</c:v>
                </c:pt>
                <c:pt idx="453">
                  <c:v>56963.434399999998</c:v>
                </c:pt>
                <c:pt idx="454">
                  <c:v>56976.747799999997</c:v>
                </c:pt>
                <c:pt idx="455">
                  <c:v>56976.747799999997</c:v>
                </c:pt>
                <c:pt idx="456">
                  <c:v>57034.605799999998</c:v>
                </c:pt>
                <c:pt idx="457">
                  <c:v>57070.2768</c:v>
                </c:pt>
                <c:pt idx="458">
                  <c:v>57294.883199999997</c:v>
                </c:pt>
                <c:pt idx="459">
                  <c:v>57303.075100000002</c:v>
                </c:pt>
                <c:pt idx="460">
                  <c:v>57319.63</c:v>
                </c:pt>
                <c:pt idx="461">
                  <c:v>57326.798900000002</c:v>
                </c:pt>
                <c:pt idx="462" formatCode="0.000">
                  <c:v>57326.8</c:v>
                </c:pt>
                <c:pt idx="463">
                  <c:v>57338.746099999997</c:v>
                </c:pt>
                <c:pt idx="464">
                  <c:v>57344.7189</c:v>
                </c:pt>
                <c:pt idx="465">
                  <c:v>57375.61</c:v>
                </c:pt>
                <c:pt idx="466">
                  <c:v>57383.292300000001</c:v>
                </c:pt>
                <c:pt idx="467">
                  <c:v>57383.462899999999</c:v>
                </c:pt>
                <c:pt idx="468">
                  <c:v>57634.864300000001</c:v>
                </c:pt>
                <c:pt idx="469">
                  <c:v>57670.8753</c:v>
                </c:pt>
                <c:pt idx="470">
                  <c:v>57676.849699999999</c:v>
                </c:pt>
                <c:pt idx="471">
                  <c:v>57697.843000000001</c:v>
                </c:pt>
                <c:pt idx="472">
                  <c:v>57698.013599999998</c:v>
                </c:pt>
                <c:pt idx="473">
                  <c:v>57702.792300000001</c:v>
                </c:pt>
                <c:pt idx="474">
                  <c:v>57728.734600000003</c:v>
                </c:pt>
                <c:pt idx="475">
                  <c:v>57731.633999999998</c:v>
                </c:pt>
                <c:pt idx="476">
                  <c:v>57731.636200000001</c:v>
                </c:pt>
                <c:pt idx="477">
                  <c:v>57737.609499999999</c:v>
                </c:pt>
                <c:pt idx="478">
                  <c:v>57807.584600000002</c:v>
                </c:pt>
                <c:pt idx="479">
                  <c:v>58009.833400000003</c:v>
                </c:pt>
                <c:pt idx="480">
                  <c:v>58025.876400000001</c:v>
                </c:pt>
                <c:pt idx="481">
                  <c:v>58057.791799999999</c:v>
                </c:pt>
                <c:pt idx="482">
                  <c:v>58066.8387</c:v>
                </c:pt>
                <c:pt idx="483" formatCode="0.0000">
                  <c:v>58067.008199999997</c:v>
                </c:pt>
                <c:pt idx="484">
                  <c:v>58086.635999999999</c:v>
                </c:pt>
                <c:pt idx="485">
                  <c:v>58132.5461</c:v>
                </c:pt>
                <c:pt idx="486">
                  <c:v>58395.894800000002</c:v>
                </c:pt>
                <c:pt idx="487" formatCode="0.00000">
                  <c:v>58395.894800000002</c:v>
                </c:pt>
                <c:pt idx="488">
                  <c:v>58406.817900000002</c:v>
                </c:pt>
                <c:pt idx="489">
                  <c:v>58425.762300000002</c:v>
                </c:pt>
                <c:pt idx="490">
                  <c:v>58488.570899999999</c:v>
                </c:pt>
                <c:pt idx="491" formatCode="0.00000">
                  <c:v>58740.824200000003</c:v>
                </c:pt>
                <c:pt idx="492" formatCode="0.00000">
                  <c:v>58748.8459</c:v>
                </c:pt>
                <c:pt idx="493" formatCode="0.00000">
                  <c:v>58762.840300000003</c:v>
                </c:pt>
                <c:pt idx="494">
                  <c:v>58783.833599999998</c:v>
                </c:pt>
                <c:pt idx="495" formatCode="0.00000">
                  <c:v>58908.595000000001</c:v>
                </c:pt>
                <c:pt idx="496" formatCode="0.00000">
                  <c:v>59096.846299999997</c:v>
                </c:pt>
                <c:pt idx="497" formatCode="0.00000">
                  <c:v>59138.831100000003</c:v>
                </c:pt>
                <c:pt idx="498" formatCode="0.00000">
                  <c:v>59172.796499999997</c:v>
                </c:pt>
                <c:pt idx="499" formatCode="0.00000">
                  <c:v>59181.667800000003</c:v>
                </c:pt>
                <c:pt idx="500" formatCode="0.00000">
                  <c:v>59181.670400000003</c:v>
                </c:pt>
                <c:pt idx="501" formatCode="0.00000">
                  <c:v>59194.641499999998</c:v>
                </c:pt>
                <c:pt idx="502" formatCode="0.00000">
                  <c:v>59206.588600000003</c:v>
                </c:pt>
                <c:pt idx="503" formatCode="0.00000">
                  <c:v>59222.976699999999</c:v>
                </c:pt>
                <c:pt idx="504" formatCode="0.00000">
                  <c:v>59225.533799999997</c:v>
                </c:pt>
                <c:pt idx="505">
                  <c:v>59228.604800000001</c:v>
                </c:pt>
                <c:pt idx="506" formatCode="0.00000">
                  <c:v>59466.863599999997</c:v>
                </c:pt>
                <c:pt idx="507" formatCode="0.00000">
                  <c:v>59473.860399999998</c:v>
                </c:pt>
                <c:pt idx="508" formatCode="0.00000">
                  <c:v>59512.421300000002</c:v>
                </c:pt>
                <c:pt idx="509" formatCode="0.00000">
                  <c:v>59574.557800000002</c:v>
                </c:pt>
                <c:pt idx="510" formatCode="0.00000">
                  <c:v>59592.308400000002</c:v>
                </c:pt>
                <c:pt idx="511" formatCode="0.00000">
                  <c:v>59610.569499999998</c:v>
                </c:pt>
                <c:pt idx="512" formatCode="0.00000">
                  <c:v>59822.885900000001</c:v>
                </c:pt>
                <c:pt idx="513" formatCode="0.00000">
                  <c:v>59874.770199999999</c:v>
                </c:pt>
              </c:numCache>
            </c:numRef>
          </c:xVal>
          <c:yVal>
            <c:numRef>
              <c:f>'Active 5'!$H$21:$H$905</c:f>
              <c:numCache>
                <c:formatCode>General</c:formatCode>
                <c:ptCount val="885"/>
                <c:pt idx="0">
                  <c:v>-1.0565134994976688E-2</c:v>
                </c:pt>
                <c:pt idx="20">
                  <c:v>-2.1866399998543784E-2</c:v>
                </c:pt>
                <c:pt idx="21">
                  <c:v>-2.0021169999381527E-2</c:v>
                </c:pt>
                <c:pt idx="22">
                  <c:v>-2.0567604995449074E-2</c:v>
                </c:pt>
                <c:pt idx="23">
                  <c:v>-1.878476999263512E-2</c:v>
                </c:pt>
                <c:pt idx="24">
                  <c:v>-1.8840099990484305E-2</c:v>
                </c:pt>
                <c:pt idx="25">
                  <c:v>-1.4606984994316008E-2</c:v>
                </c:pt>
                <c:pt idx="28">
                  <c:v>-1.2145444998168387E-2</c:v>
                </c:pt>
                <c:pt idx="31">
                  <c:v>-1.5724709999631159E-2</c:v>
                </c:pt>
                <c:pt idx="32">
                  <c:v>-1.0812889995577279E-2</c:v>
                </c:pt>
                <c:pt idx="33">
                  <c:v>-1.1579774996789638E-2</c:v>
                </c:pt>
                <c:pt idx="34">
                  <c:v>-1.7082120000850409E-2</c:v>
                </c:pt>
                <c:pt idx="35">
                  <c:v>-1.3173564992030151E-2</c:v>
                </c:pt>
                <c:pt idx="38">
                  <c:v>-1.043187000323087E-2</c:v>
                </c:pt>
                <c:pt idx="108">
                  <c:v>3.9840399986132979E-3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0F9-4088-ABFC-0244B903AD40}"/>
            </c:ext>
          </c:extLst>
        </c:ser>
        <c:ser>
          <c:idx val="1"/>
          <c:order val="1"/>
          <c:tx>
            <c:strRef>
              <c:f>'Active 5'!$I$20:$I$20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5'!$D$21:$D$905</c:f>
                <c:numCache>
                  <c:formatCode>General</c:formatCode>
                  <c:ptCount val="8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1E-4</c:v>
                  </c:pt>
                  <c:pt idx="345">
                    <c:v>1E-4</c:v>
                  </c:pt>
                  <c:pt idx="346">
                    <c:v>2.0000000000000001E-4</c:v>
                  </c:pt>
                  <c:pt idx="347">
                    <c:v>2.9999999999999997E-4</c:v>
                  </c:pt>
                  <c:pt idx="348">
                    <c:v>2.0000000000000001E-4</c:v>
                  </c:pt>
                  <c:pt idx="349">
                    <c:v>1E-4</c:v>
                  </c:pt>
                  <c:pt idx="350">
                    <c:v>1E-4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5.0000000000000001E-4</c:v>
                  </c:pt>
                  <c:pt idx="354">
                    <c:v>0</c:v>
                  </c:pt>
                  <c:pt idx="355">
                    <c:v>4.0000000000000002E-4</c:v>
                  </c:pt>
                  <c:pt idx="356">
                    <c:v>1E-4</c:v>
                  </c:pt>
                  <c:pt idx="357">
                    <c:v>0</c:v>
                  </c:pt>
                  <c:pt idx="358">
                    <c:v>1E-4</c:v>
                  </c:pt>
                  <c:pt idx="359">
                    <c:v>2.0000000000000001E-4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2.0000000000000001E-4</c:v>
                  </c:pt>
                  <c:pt idx="363">
                    <c:v>1E-4</c:v>
                  </c:pt>
                  <c:pt idx="364">
                    <c:v>1E-4</c:v>
                  </c:pt>
                  <c:pt idx="365">
                    <c:v>4.0000000000000002E-4</c:v>
                  </c:pt>
                  <c:pt idx="366">
                    <c:v>0</c:v>
                  </c:pt>
                  <c:pt idx="367">
                    <c:v>5.0000000000000001E-4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1E-4</c:v>
                  </c:pt>
                  <c:pt idx="372">
                    <c:v>1E-4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2.0000000000000001E-4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1E-4</c:v>
                  </c:pt>
                  <c:pt idx="384">
                    <c:v>3.0000000000000001E-3</c:v>
                  </c:pt>
                  <c:pt idx="385">
                    <c:v>1E-4</c:v>
                  </c:pt>
                  <c:pt idx="386">
                    <c:v>1E-4</c:v>
                  </c:pt>
                  <c:pt idx="387">
                    <c:v>2.9999999999999997E-4</c:v>
                  </c:pt>
                  <c:pt idx="388">
                    <c:v>0</c:v>
                  </c:pt>
                  <c:pt idx="389">
                    <c:v>2.0000000000000001E-4</c:v>
                  </c:pt>
                  <c:pt idx="390">
                    <c:v>5.0000000000000001E-4</c:v>
                  </c:pt>
                  <c:pt idx="391">
                    <c:v>5.9999999999999995E-4</c:v>
                  </c:pt>
                  <c:pt idx="392">
                    <c:v>2.0000000000000001E-4</c:v>
                  </c:pt>
                  <c:pt idx="393">
                    <c:v>2.0000000000000001E-4</c:v>
                  </c:pt>
                  <c:pt idx="394">
                    <c:v>1E-4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2.9999999999999997E-4</c:v>
                  </c:pt>
                  <c:pt idx="401">
                    <c:v>4.0000000000000002E-4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5.9999999999999995E-4</c:v>
                  </c:pt>
                  <c:pt idx="405">
                    <c:v>1E-4</c:v>
                  </c:pt>
                  <c:pt idx="406">
                    <c:v>1E-4</c:v>
                  </c:pt>
                  <c:pt idx="407">
                    <c:v>2.0000000000000001E-4</c:v>
                  </c:pt>
                  <c:pt idx="408">
                    <c:v>2.0000000000000001E-4</c:v>
                  </c:pt>
                  <c:pt idx="409">
                    <c:v>2.0000000000000001E-4</c:v>
                  </c:pt>
                  <c:pt idx="410">
                    <c:v>1E-4</c:v>
                  </c:pt>
                  <c:pt idx="411">
                    <c:v>1E-4</c:v>
                  </c:pt>
                  <c:pt idx="412">
                    <c:v>0</c:v>
                  </c:pt>
                  <c:pt idx="413">
                    <c:v>2E-3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1E-4</c:v>
                  </c:pt>
                  <c:pt idx="419">
                    <c:v>4.0000000000000002E-4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2.9999999999999997E-4</c:v>
                  </c:pt>
                  <c:pt idx="424">
                    <c:v>2.0000000000000001E-4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2.0000000000000001E-4</c:v>
                  </c:pt>
                  <c:pt idx="428">
                    <c:v>1E-4</c:v>
                  </c:pt>
                  <c:pt idx="429">
                    <c:v>0</c:v>
                  </c:pt>
                  <c:pt idx="430">
                    <c:v>4.0000000000000002E-4</c:v>
                  </c:pt>
                  <c:pt idx="431">
                    <c:v>3.0000000000000003E-4</c:v>
                  </c:pt>
                  <c:pt idx="432">
                    <c:v>4.8000000000000001E-5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2.9999999999999997E-4</c:v>
                  </c:pt>
                  <c:pt idx="437">
                    <c:v>0</c:v>
                  </c:pt>
                  <c:pt idx="438">
                    <c:v>4.0000000000000002E-4</c:v>
                  </c:pt>
                  <c:pt idx="439">
                    <c:v>0</c:v>
                  </c:pt>
                  <c:pt idx="440">
                    <c:v>1E-4</c:v>
                  </c:pt>
                  <c:pt idx="441">
                    <c:v>1E-4</c:v>
                  </c:pt>
                  <c:pt idx="442">
                    <c:v>0</c:v>
                  </c:pt>
                  <c:pt idx="443">
                    <c:v>4.0000000000000002E-4</c:v>
                  </c:pt>
                  <c:pt idx="444">
                    <c:v>4.0000000000000002E-4</c:v>
                  </c:pt>
                  <c:pt idx="445">
                    <c:v>1E-4</c:v>
                  </c:pt>
                  <c:pt idx="446">
                    <c:v>1E-3</c:v>
                  </c:pt>
                  <c:pt idx="447">
                    <c:v>0</c:v>
                  </c:pt>
                  <c:pt idx="448">
                    <c:v>2.0000000000000001E-4</c:v>
                  </c:pt>
                  <c:pt idx="449">
                    <c:v>2.9999999999999997E-4</c:v>
                  </c:pt>
                  <c:pt idx="450">
                    <c:v>2.0000000000000001E-4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5.0000000000000001E-4</c:v>
                  </c:pt>
                  <c:pt idx="454">
                    <c:v>1E-4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2.0000000000000001E-4</c:v>
                  </c:pt>
                  <c:pt idx="458">
                    <c:v>1E-4</c:v>
                  </c:pt>
                  <c:pt idx="459">
                    <c:v>0</c:v>
                  </c:pt>
                  <c:pt idx="460">
                    <c:v>2E-3</c:v>
                  </c:pt>
                  <c:pt idx="461">
                    <c:v>1E-4</c:v>
                  </c:pt>
                  <c:pt idx="462">
                    <c:v>1E-3</c:v>
                  </c:pt>
                  <c:pt idx="463">
                    <c:v>1E-4</c:v>
                  </c:pt>
                  <c:pt idx="464">
                    <c:v>1E-4</c:v>
                  </c:pt>
                  <c:pt idx="465">
                    <c:v>1E-4</c:v>
                  </c:pt>
                  <c:pt idx="466">
                    <c:v>2.0999999999999999E-3</c:v>
                  </c:pt>
                  <c:pt idx="467">
                    <c:v>1.9E-3</c:v>
                  </c:pt>
                  <c:pt idx="468">
                    <c:v>1E-4</c:v>
                  </c:pt>
                  <c:pt idx="469">
                    <c:v>1E-4</c:v>
                  </c:pt>
                  <c:pt idx="470">
                    <c:v>1E-4</c:v>
                  </c:pt>
                  <c:pt idx="471">
                    <c:v>1E-4</c:v>
                  </c:pt>
                  <c:pt idx="472">
                    <c:v>2.9999999999999997E-4</c:v>
                  </c:pt>
                  <c:pt idx="473">
                    <c:v>1E-4</c:v>
                  </c:pt>
                  <c:pt idx="474">
                    <c:v>1E-4</c:v>
                  </c:pt>
                  <c:pt idx="475">
                    <c:v>2.0000000000000001E-4</c:v>
                  </c:pt>
                  <c:pt idx="476">
                    <c:v>1E-4</c:v>
                  </c:pt>
                  <c:pt idx="477">
                    <c:v>2.0000000000000001E-4</c:v>
                  </c:pt>
                  <c:pt idx="478">
                    <c:v>1E-4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2.0000000000000001E-4</c:v>
                  </c:pt>
                  <c:pt idx="482">
                    <c:v>1E-4</c:v>
                  </c:pt>
                  <c:pt idx="483">
                    <c:v>0</c:v>
                  </c:pt>
                  <c:pt idx="484">
                    <c:v>1E-4</c:v>
                  </c:pt>
                  <c:pt idx="485">
                    <c:v>1E-4</c:v>
                  </c:pt>
                  <c:pt idx="486">
                    <c:v>2.9999999999999997E-4</c:v>
                  </c:pt>
                  <c:pt idx="487">
                    <c:v>2.9999999999999997E-4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1E-4</c:v>
                  </c:pt>
                  <c:pt idx="491">
                    <c:v>1E-4</c:v>
                  </c:pt>
                  <c:pt idx="492">
                    <c:v>1E-4</c:v>
                  </c:pt>
                  <c:pt idx="493">
                    <c:v>1E-4</c:v>
                  </c:pt>
                  <c:pt idx="494">
                    <c:v>2.0000000000000001E-4</c:v>
                  </c:pt>
                  <c:pt idx="495">
                    <c:v>2.0000000000000001E-4</c:v>
                  </c:pt>
                  <c:pt idx="496">
                    <c:v>1E-4</c:v>
                  </c:pt>
                  <c:pt idx="497">
                    <c:v>1E-4</c:v>
                  </c:pt>
                  <c:pt idx="498">
                    <c:v>5.9999999999999995E-4</c:v>
                  </c:pt>
                  <c:pt idx="499">
                    <c:v>2.0000000000000001E-4</c:v>
                  </c:pt>
                  <c:pt idx="500">
                    <c:v>2.9999999999999997E-4</c:v>
                  </c:pt>
                  <c:pt idx="501">
                    <c:v>1E-4</c:v>
                  </c:pt>
                  <c:pt idx="502">
                    <c:v>1E-4</c:v>
                  </c:pt>
                  <c:pt idx="503">
                    <c:v>0</c:v>
                  </c:pt>
                  <c:pt idx="504">
                    <c:v>2.9999999999999997E-4</c:v>
                  </c:pt>
                  <c:pt idx="505">
                    <c:v>2.0000000000000001E-4</c:v>
                  </c:pt>
                  <c:pt idx="506">
                    <c:v>1E-4</c:v>
                  </c:pt>
                  <c:pt idx="507">
                    <c:v>1E-4</c:v>
                  </c:pt>
                  <c:pt idx="508">
                    <c:v>2.0000000000000001E-4</c:v>
                  </c:pt>
                  <c:pt idx="509">
                    <c:v>2.9999999999999997E-4</c:v>
                  </c:pt>
                  <c:pt idx="510">
                    <c:v>1E-4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2.9999999999999997E-4</c:v>
                  </c:pt>
                </c:numCache>
              </c:numRef>
            </c:plus>
            <c:minus>
              <c:numRef>
                <c:f>'Active 5'!$D$21:$D$905</c:f>
                <c:numCache>
                  <c:formatCode>General</c:formatCode>
                  <c:ptCount val="8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1E-4</c:v>
                  </c:pt>
                  <c:pt idx="345">
                    <c:v>1E-4</c:v>
                  </c:pt>
                  <c:pt idx="346">
                    <c:v>2.0000000000000001E-4</c:v>
                  </c:pt>
                  <c:pt idx="347">
                    <c:v>2.9999999999999997E-4</c:v>
                  </c:pt>
                  <c:pt idx="348">
                    <c:v>2.0000000000000001E-4</c:v>
                  </c:pt>
                  <c:pt idx="349">
                    <c:v>1E-4</c:v>
                  </c:pt>
                  <c:pt idx="350">
                    <c:v>1E-4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5.0000000000000001E-4</c:v>
                  </c:pt>
                  <c:pt idx="354">
                    <c:v>0</c:v>
                  </c:pt>
                  <c:pt idx="355">
                    <c:v>4.0000000000000002E-4</c:v>
                  </c:pt>
                  <c:pt idx="356">
                    <c:v>1E-4</c:v>
                  </c:pt>
                  <c:pt idx="357">
                    <c:v>0</c:v>
                  </c:pt>
                  <c:pt idx="358">
                    <c:v>1E-4</c:v>
                  </c:pt>
                  <c:pt idx="359">
                    <c:v>2.0000000000000001E-4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2.0000000000000001E-4</c:v>
                  </c:pt>
                  <c:pt idx="363">
                    <c:v>1E-4</c:v>
                  </c:pt>
                  <c:pt idx="364">
                    <c:v>1E-4</c:v>
                  </c:pt>
                  <c:pt idx="365">
                    <c:v>4.0000000000000002E-4</c:v>
                  </c:pt>
                  <c:pt idx="366">
                    <c:v>0</c:v>
                  </c:pt>
                  <c:pt idx="367">
                    <c:v>5.0000000000000001E-4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1E-4</c:v>
                  </c:pt>
                  <c:pt idx="372">
                    <c:v>1E-4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2.0000000000000001E-4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1E-4</c:v>
                  </c:pt>
                  <c:pt idx="384">
                    <c:v>3.0000000000000001E-3</c:v>
                  </c:pt>
                  <c:pt idx="385">
                    <c:v>1E-4</c:v>
                  </c:pt>
                  <c:pt idx="386">
                    <c:v>1E-4</c:v>
                  </c:pt>
                  <c:pt idx="387">
                    <c:v>2.9999999999999997E-4</c:v>
                  </c:pt>
                  <c:pt idx="388">
                    <c:v>0</c:v>
                  </c:pt>
                  <c:pt idx="389">
                    <c:v>2.0000000000000001E-4</c:v>
                  </c:pt>
                  <c:pt idx="390">
                    <c:v>5.0000000000000001E-4</c:v>
                  </c:pt>
                  <c:pt idx="391">
                    <c:v>5.9999999999999995E-4</c:v>
                  </c:pt>
                  <c:pt idx="392">
                    <c:v>2.0000000000000001E-4</c:v>
                  </c:pt>
                  <c:pt idx="393">
                    <c:v>2.0000000000000001E-4</c:v>
                  </c:pt>
                  <c:pt idx="394">
                    <c:v>1E-4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2.9999999999999997E-4</c:v>
                  </c:pt>
                  <c:pt idx="401">
                    <c:v>4.0000000000000002E-4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5.9999999999999995E-4</c:v>
                  </c:pt>
                  <c:pt idx="405">
                    <c:v>1E-4</c:v>
                  </c:pt>
                  <c:pt idx="406">
                    <c:v>1E-4</c:v>
                  </c:pt>
                  <c:pt idx="407">
                    <c:v>2.0000000000000001E-4</c:v>
                  </c:pt>
                  <c:pt idx="408">
                    <c:v>2.0000000000000001E-4</c:v>
                  </c:pt>
                  <c:pt idx="409">
                    <c:v>2.0000000000000001E-4</c:v>
                  </c:pt>
                  <c:pt idx="410">
                    <c:v>1E-4</c:v>
                  </c:pt>
                  <c:pt idx="411">
                    <c:v>1E-4</c:v>
                  </c:pt>
                  <c:pt idx="412">
                    <c:v>0</c:v>
                  </c:pt>
                  <c:pt idx="413">
                    <c:v>2E-3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1E-4</c:v>
                  </c:pt>
                  <c:pt idx="419">
                    <c:v>4.0000000000000002E-4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2.9999999999999997E-4</c:v>
                  </c:pt>
                  <c:pt idx="424">
                    <c:v>2.0000000000000001E-4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2.0000000000000001E-4</c:v>
                  </c:pt>
                  <c:pt idx="428">
                    <c:v>1E-4</c:v>
                  </c:pt>
                  <c:pt idx="429">
                    <c:v>0</c:v>
                  </c:pt>
                  <c:pt idx="430">
                    <c:v>4.0000000000000002E-4</c:v>
                  </c:pt>
                  <c:pt idx="431">
                    <c:v>3.0000000000000003E-4</c:v>
                  </c:pt>
                  <c:pt idx="432">
                    <c:v>4.8000000000000001E-5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2.9999999999999997E-4</c:v>
                  </c:pt>
                  <c:pt idx="437">
                    <c:v>0</c:v>
                  </c:pt>
                  <c:pt idx="438">
                    <c:v>4.0000000000000002E-4</c:v>
                  </c:pt>
                  <c:pt idx="439">
                    <c:v>0</c:v>
                  </c:pt>
                  <c:pt idx="440">
                    <c:v>1E-4</c:v>
                  </c:pt>
                  <c:pt idx="441">
                    <c:v>1E-4</c:v>
                  </c:pt>
                  <c:pt idx="442">
                    <c:v>0</c:v>
                  </c:pt>
                  <c:pt idx="443">
                    <c:v>4.0000000000000002E-4</c:v>
                  </c:pt>
                  <c:pt idx="444">
                    <c:v>4.0000000000000002E-4</c:v>
                  </c:pt>
                  <c:pt idx="445">
                    <c:v>1E-4</c:v>
                  </c:pt>
                  <c:pt idx="446">
                    <c:v>1E-3</c:v>
                  </c:pt>
                  <c:pt idx="447">
                    <c:v>0</c:v>
                  </c:pt>
                  <c:pt idx="448">
                    <c:v>2.0000000000000001E-4</c:v>
                  </c:pt>
                  <c:pt idx="449">
                    <c:v>2.9999999999999997E-4</c:v>
                  </c:pt>
                  <c:pt idx="450">
                    <c:v>2.0000000000000001E-4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5.0000000000000001E-4</c:v>
                  </c:pt>
                  <c:pt idx="454">
                    <c:v>1E-4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2.0000000000000001E-4</c:v>
                  </c:pt>
                  <c:pt idx="458">
                    <c:v>1E-4</c:v>
                  </c:pt>
                  <c:pt idx="459">
                    <c:v>0</c:v>
                  </c:pt>
                  <c:pt idx="460">
                    <c:v>2E-3</c:v>
                  </c:pt>
                  <c:pt idx="461">
                    <c:v>1E-4</c:v>
                  </c:pt>
                  <c:pt idx="462">
                    <c:v>1E-3</c:v>
                  </c:pt>
                  <c:pt idx="463">
                    <c:v>1E-4</c:v>
                  </c:pt>
                  <c:pt idx="464">
                    <c:v>1E-4</c:v>
                  </c:pt>
                  <c:pt idx="465">
                    <c:v>1E-4</c:v>
                  </c:pt>
                  <c:pt idx="466">
                    <c:v>2.0999999999999999E-3</c:v>
                  </c:pt>
                  <c:pt idx="467">
                    <c:v>1.9E-3</c:v>
                  </c:pt>
                  <c:pt idx="468">
                    <c:v>1E-4</c:v>
                  </c:pt>
                  <c:pt idx="469">
                    <c:v>1E-4</c:v>
                  </c:pt>
                  <c:pt idx="470">
                    <c:v>1E-4</c:v>
                  </c:pt>
                  <c:pt idx="471">
                    <c:v>1E-4</c:v>
                  </c:pt>
                  <c:pt idx="472">
                    <c:v>2.9999999999999997E-4</c:v>
                  </c:pt>
                  <c:pt idx="473">
                    <c:v>1E-4</c:v>
                  </c:pt>
                  <c:pt idx="474">
                    <c:v>1E-4</c:v>
                  </c:pt>
                  <c:pt idx="475">
                    <c:v>2.0000000000000001E-4</c:v>
                  </c:pt>
                  <c:pt idx="476">
                    <c:v>1E-4</c:v>
                  </c:pt>
                  <c:pt idx="477">
                    <c:v>2.0000000000000001E-4</c:v>
                  </c:pt>
                  <c:pt idx="478">
                    <c:v>1E-4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2.0000000000000001E-4</c:v>
                  </c:pt>
                  <c:pt idx="482">
                    <c:v>1E-4</c:v>
                  </c:pt>
                  <c:pt idx="483">
                    <c:v>0</c:v>
                  </c:pt>
                  <c:pt idx="484">
                    <c:v>1E-4</c:v>
                  </c:pt>
                  <c:pt idx="485">
                    <c:v>1E-4</c:v>
                  </c:pt>
                  <c:pt idx="486">
                    <c:v>2.9999999999999997E-4</c:v>
                  </c:pt>
                  <c:pt idx="487">
                    <c:v>2.9999999999999997E-4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1E-4</c:v>
                  </c:pt>
                  <c:pt idx="491">
                    <c:v>1E-4</c:v>
                  </c:pt>
                  <c:pt idx="492">
                    <c:v>1E-4</c:v>
                  </c:pt>
                  <c:pt idx="493">
                    <c:v>1E-4</c:v>
                  </c:pt>
                  <c:pt idx="494">
                    <c:v>2.0000000000000001E-4</c:v>
                  </c:pt>
                  <c:pt idx="495">
                    <c:v>2.0000000000000001E-4</c:v>
                  </c:pt>
                  <c:pt idx="496">
                    <c:v>1E-4</c:v>
                  </c:pt>
                  <c:pt idx="497">
                    <c:v>1E-4</c:v>
                  </c:pt>
                  <c:pt idx="498">
                    <c:v>5.9999999999999995E-4</c:v>
                  </c:pt>
                  <c:pt idx="499">
                    <c:v>2.0000000000000001E-4</c:v>
                  </c:pt>
                  <c:pt idx="500">
                    <c:v>2.9999999999999997E-4</c:v>
                  </c:pt>
                  <c:pt idx="501">
                    <c:v>1E-4</c:v>
                  </c:pt>
                  <c:pt idx="502">
                    <c:v>1E-4</c:v>
                  </c:pt>
                  <c:pt idx="503">
                    <c:v>0</c:v>
                  </c:pt>
                  <c:pt idx="504">
                    <c:v>2.9999999999999997E-4</c:v>
                  </c:pt>
                  <c:pt idx="505">
                    <c:v>2.0000000000000001E-4</c:v>
                  </c:pt>
                  <c:pt idx="506">
                    <c:v>1E-4</c:v>
                  </c:pt>
                  <c:pt idx="507">
                    <c:v>1E-4</c:v>
                  </c:pt>
                  <c:pt idx="508">
                    <c:v>2.0000000000000001E-4</c:v>
                  </c:pt>
                  <c:pt idx="509">
                    <c:v>2.9999999999999997E-4</c:v>
                  </c:pt>
                  <c:pt idx="510">
                    <c:v>1E-4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5'!$C$21:$C$905</c:f>
              <c:numCache>
                <c:formatCode>General</c:formatCode>
                <c:ptCount val="885"/>
                <c:pt idx="0">
                  <c:v>30647.217000000001</c:v>
                </c:pt>
                <c:pt idx="1">
                  <c:v>30647.238000000001</c:v>
                </c:pt>
                <c:pt idx="2">
                  <c:v>30647.411</c:v>
                </c:pt>
                <c:pt idx="3">
                  <c:v>34389.235000000001</c:v>
                </c:pt>
                <c:pt idx="4">
                  <c:v>35093.275000000001</c:v>
                </c:pt>
                <c:pt idx="5">
                  <c:v>35093.455000000002</c:v>
                </c:pt>
                <c:pt idx="6">
                  <c:v>35429.339</c:v>
                </c:pt>
                <c:pt idx="7">
                  <c:v>35476.421000000002</c:v>
                </c:pt>
                <c:pt idx="8">
                  <c:v>35832.362000000001</c:v>
                </c:pt>
                <c:pt idx="9">
                  <c:v>36491.408000000003</c:v>
                </c:pt>
                <c:pt idx="10">
                  <c:v>36541.362000000001</c:v>
                </c:pt>
                <c:pt idx="11">
                  <c:v>36596.232000000004</c:v>
                </c:pt>
                <c:pt idx="12">
                  <c:v>36598.281999999999</c:v>
                </c:pt>
                <c:pt idx="13">
                  <c:v>36599.281000000003</c:v>
                </c:pt>
                <c:pt idx="14">
                  <c:v>36605.26</c:v>
                </c:pt>
                <c:pt idx="15">
                  <c:v>36606.269999999997</c:v>
                </c:pt>
                <c:pt idx="16">
                  <c:v>36608.351000000002</c:v>
                </c:pt>
                <c:pt idx="17">
                  <c:v>36609.339</c:v>
                </c:pt>
                <c:pt idx="18">
                  <c:v>36627.277000000002</c:v>
                </c:pt>
                <c:pt idx="19">
                  <c:v>36629.286</c:v>
                </c:pt>
                <c:pt idx="20">
                  <c:v>36646.567999999999</c:v>
                </c:pt>
                <c:pt idx="21">
                  <c:v>36905.652999999998</c:v>
                </c:pt>
                <c:pt idx="22">
                  <c:v>36910.601999999999</c:v>
                </c:pt>
                <c:pt idx="23">
                  <c:v>36946.616000000002</c:v>
                </c:pt>
                <c:pt idx="24">
                  <c:v>37257.584000000003</c:v>
                </c:pt>
                <c:pt idx="25">
                  <c:v>37267.658000000003</c:v>
                </c:pt>
                <c:pt idx="26">
                  <c:v>37285.411999999997</c:v>
                </c:pt>
                <c:pt idx="27">
                  <c:v>37290.355000000003</c:v>
                </c:pt>
                <c:pt idx="28">
                  <c:v>37295.650999999998</c:v>
                </c:pt>
                <c:pt idx="29">
                  <c:v>37314.237999999998</c:v>
                </c:pt>
                <c:pt idx="30">
                  <c:v>37316.288</c:v>
                </c:pt>
                <c:pt idx="31">
                  <c:v>37355.553999999996</c:v>
                </c:pt>
                <c:pt idx="32">
                  <c:v>37357.607000000004</c:v>
                </c:pt>
                <c:pt idx="33">
                  <c:v>37367.675999999999</c:v>
                </c:pt>
                <c:pt idx="34">
                  <c:v>37371.595999999998</c:v>
                </c:pt>
                <c:pt idx="35">
                  <c:v>37706.633000000002</c:v>
                </c:pt>
                <c:pt idx="36">
                  <c:v>40212.491999999998</c:v>
                </c:pt>
                <c:pt idx="37">
                  <c:v>40212.491999999998</c:v>
                </c:pt>
                <c:pt idx="38">
                  <c:v>40213.324999999997</c:v>
                </c:pt>
                <c:pt idx="39">
                  <c:v>40213.345999999998</c:v>
                </c:pt>
                <c:pt idx="40">
                  <c:v>40213.345999999998</c:v>
                </c:pt>
                <c:pt idx="41">
                  <c:v>40229.218000000001</c:v>
                </c:pt>
                <c:pt idx="42">
                  <c:v>40229.218000000001</c:v>
                </c:pt>
                <c:pt idx="43">
                  <c:v>40504.517999999996</c:v>
                </c:pt>
                <c:pt idx="44">
                  <c:v>40504.517999999996</c:v>
                </c:pt>
                <c:pt idx="45">
                  <c:v>40508.444000000003</c:v>
                </c:pt>
                <c:pt idx="46">
                  <c:v>40508.444000000003</c:v>
                </c:pt>
                <c:pt idx="47">
                  <c:v>40509.468000000001</c:v>
                </c:pt>
                <c:pt idx="48">
                  <c:v>40509.468000000001</c:v>
                </c:pt>
                <c:pt idx="49">
                  <c:v>40510.491999999998</c:v>
                </c:pt>
                <c:pt idx="50">
                  <c:v>40510.491999999998</c:v>
                </c:pt>
                <c:pt idx="51">
                  <c:v>40511.516000000003</c:v>
                </c:pt>
                <c:pt idx="52">
                  <c:v>40511.516000000003</c:v>
                </c:pt>
                <c:pt idx="53">
                  <c:v>40512.54</c:v>
                </c:pt>
                <c:pt idx="54">
                  <c:v>40512.54</c:v>
                </c:pt>
                <c:pt idx="55">
                  <c:v>41932.525000000001</c:v>
                </c:pt>
                <c:pt idx="56">
                  <c:v>41972.508999999998</c:v>
                </c:pt>
                <c:pt idx="57">
                  <c:v>41972.629000000001</c:v>
                </c:pt>
                <c:pt idx="58">
                  <c:v>41974.671999999999</c:v>
                </c:pt>
                <c:pt idx="59">
                  <c:v>42832.677000000003</c:v>
                </c:pt>
                <c:pt idx="60">
                  <c:v>42844.614000000001</c:v>
                </c:pt>
                <c:pt idx="61">
                  <c:v>42844.620999999999</c:v>
                </c:pt>
                <c:pt idx="62">
                  <c:v>43045.847000000002</c:v>
                </c:pt>
                <c:pt idx="63">
                  <c:v>43045.85</c:v>
                </c:pt>
                <c:pt idx="64">
                  <c:v>43066.828000000001</c:v>
                </c:pt>
                <c:pt idx="65">
                  <c:v>43085.779000000002</c:v>
                </c:pt>
                <c:pt idx="66">
                  <c:v>43098.925000000003</c:v>
                </c:pt>
                <c:pt idx="67">
                  <c:v>43154.739000000001</c:v>
                </c:pt>
                <c:pt idx="68">
                  <c:v>43165.654999999999</c:v>
                </c:pt>
                <c:pt idx="69">
                  <c:v>43190.574000000001</c:v>
                </c:pt>
                <c:pt idx="70">
                  <c:v>43420.807000000001</c:v>
                </c:pt>
                <c:pt idx="71">
                  <c:v>43483.281000000003</c:v>
                </c:pt>
                <c:pt idx="72">
                  <c:v>43577.656000000003</c:v>
                </c:pt>
                <c:pt idx="73">
                  <c:v>43802.618000000002</c:v>
                </c:pt>
                <c:pt idx="74">
                  <c:v>43876.682999999997</c:v>
                </c:pt>
                <c:pt idx="75">
                  <c:v>44132.860999999997</c:v>
                </c:pt>
                <c:pt idx="76">
                  <c:v>44271.623</c:v>
                </c:pt>
                <c:pt idx="77">
                  <c:v>44300.631000000001</c:v>
                </c:pt>
                <c:pt idx="78">
                  <c:v>44544.701000000001</c:v>
                </c:pt>
                <c:pt idx="79">
                  <c:v>44614.675999999999</c:v>
                </c:pt>
                <c:pt idx="80">
                  <c:v>44623.563999999998</c:v>
                </c:pt>
                <c:pt idx="81">
                  <c:v>44958.752</c:v>
                </c:pt>
                <c:pt idx="82">
                  <c:v>44986.398000000001</c:v>
                </c:pt>
                <c:pt idx="83">
                  <c:v>45011.292000000001</c:v>
                </c:pt>
                <c:pt idx="84">
                  <c:v>45289.495999999999</c:v>
                </c:pt>
                <c:pt idx="85">
                  <c:v>45294.303999999996</c:v>
                </c:pt>
                <c:pt idx="86">
                  <c:v>45298.735999999997</c:v>
                </c:pt>
                <c:pt idx="87">
                  <c:v>45336.288999999997</c:v>
                </c:pt>
                <c:pt idx="88">
                  <c:v>45373.667000000001</c:v>
                </c:pt>
                <c:pt idx="89">
                  <c:v>45401.311000000002</c:v>
                </c:pt>
                <c:pt idx="90">
                  <c:v>45407.286</c:v>
                </c:pt>
                <c:pt idx="91">
                  <c:v>45697.260999999999</c:v>
                </c:pt>
                <c:pt idx="92">
                  <c:v>45753.578999999998</c:v>
                </c:pt>
                <c:pt idx="93">
                  <c:v>45991.343999999997</c:v>
                </c:pt>
                <c:pt idx="94">
                  <c:v>45991.544000000002</c:v>
                </c:pt>
                <c:pt idx="95">
                  <c:v>46005.332000000002</c:v>
                </c:pt>
                <c:pt idx="96">
                  <c:v>46006.525999999998</c:v>
                </c:pt>
                <c:pt idx="97">
                  <c:v>46023.249000000003</c:v>
                </c:pt>
                <c:pt idx="98">
                  <c:v>46036.563999999998</c:v>
                </c:pt>
                <c:pt idx="99">
                  <c:v>46091.692000000003</c:v>
                </c:pt>
                <c:pt idx="100">
                  <c:v>46095.267</c:v>
                </c:pt>
                <c:pt idx="101">
                  <c:v>46102.28</c:v>
                </c:pt>
                <c:pt idx="102">
                  <c:v>46109.445</c:v>
                </c:pt>
                <c:pt idx="103">
                  <c:v>46114.571000000004</c:v>
                </c:pt>
                <c:pt idx="104">
                  <c:v>46119.332999999999</c:v>
                </c:pt>
                <c:pt idx="105">
                  <c:v>46144.6</c:v>
                </c:pt>
                <c:pt idx="106">
                  <c:v>46321.578000000001</c:v>
                </c:pt>
                <c:pt idx="107">
                  <c:v>46355.377</c:v>
                </c:pt>
                <c:pt idx="108" formatCode="0.000">
                  <c:v>46358.627999999997</c:v>
                </c:pt>
                <c:pt idx="109">
                  <c:v>46358.629000000001</c:v>
                </c:pt>
                <c:pt idx="110">
                  <c:v>46373.642</c:v>
                </c:pt>
                <c:pt idx="111">
                  <c:v>46409.826000000001</c:v>
                </c:pt>
                <c:pt idx="112">
                  <c:v>46413.591</c:v>
                </c:pt>
                <c:pt idx="113">
                  <c:v>46416.298999999999</c:v>
                </c:pt>
                <c:pt idx="114">
                  <c:v>46472.631000000001</c:v>
                </c:pt>
                <c:pt idx="115">
                  <c:v>46737.351999999999</c:v>
                </c:pt>
                <c:pt idx="116">
                  <c:v>46742.303</c:v>
                </c:pt>
                <c:pt idx="117">
                  <c:v>46756.800999999999</c:v>
                </c:pt>
                <c:pt idx="118">
                  <c:v>46763.290999999997</c:v>
                </c:pt>
                <c:pt idx="119">
                  <c:v>46769.606</c:v>
                </c:pt>
                <c:pt idx="120">
                  <c:v>46770.29</c:v>
                </c:pt>
                <c:pt idx="121">
                  <c:v>46770.292000000001</c:v>
                </c:pt>
                <c:pt idx="122">
                  <c:v>46773.364000000001</c:v>
                </c:pt>
                <c:pt idx="123">
                  <c:v>46814.665999999997</c:v>
                </c:pt>
                <c:pt idx="124">
                  <c:v>46821.324999999997</c:v>
                </c:pt>
                <c:pt idx="125">
                  <c:v>46825.249000000003</c:v>
                </c:pt>
                <c:pt idx="126">
                  <c:v>46857.667999999998</c:v>
                </c:pt>
                <c:pt idx="127">
                  <c:v>47138.428</c:v>
                </c:pt>
                <c:pt idx="128">
                  <c:v>47153.45</c:v>
                </c:pt>
                <c:pt idx="129">
                  <c:v>47159.266000000003</c:v>
                </c:pt>
                <c:pt idx="130">
                  <c:v>47174.279000000002</c:v>
                </c:pt>
                <c:pt idx="131">
                  <c:v>47176.334000000003</c:v>
                </c:pt>
                <c:pt idx="132">
                  <c:v>47205.341999999997</c:v>
                </c:pt>
                <c:pt idx="133">
                  <c:v>47212.673999999999</c:v>
                </c:pt>
                <c:pt idx="134">
                  <c:v>47436.597000000002</c:v>
                </c:pt>
                <c:pt idx="135">
                  <c:v>47469.366000000002</c:v>
                </c:pt>
                <c:pt idx="136">
                  <c:v>47470.39</c:v>
                </c:pt>
                <c:pt idx="137">
                  <c:v>47481.493999999999</c:v>
                </c:pt>
                <c:pt idx="138">
                  <c:v>47530.302100000001</c:v>
                </c:pt>
                <c:pt idx="139">
                  <c:v>47539.682000000001</c:v>
                </c:pt>
                <c:pt idx="140">
                  <c:v>47558.292000000001</c:v>
                </c:pt>
                <c:pt idx="141">
                  <c:v>47615.3</c:v>
                </c:pt>
                <c:pt idx="142">
                  <c:v>47847.584000000003</c:v>
                </c:pt>
                <c:pt idx="143">
                  <c:v>47849.283000000003</c:v>
                </c:pt>
                <c:pt idx="144" formatCode="0.0000">
                  <c:v>47880.345300000001</c:v>
                </c:pt>
                <c:pt idx="145">
                  <c:v>47880.345600000001</c:v>
                </c:pt>
                <c:pt idx="146" formatCode="0.0000">
                  <c:v>47880.3459</c:v>
                </c:pt>
                <c:pt idx="147">
                  <c:v>47919.762999999999</c:v>
                </c:pt>
                <c:pt idx="148">
                  <c:v>47950.665000000001</c:v>
                </c:pt>
                <c:pt idx="149">
                  <c:v>48135.851999999999</c:v>
                </c:pt>
                <c:pt idx="150">
                  <c:v>48176.639000000003</c:v>
                </c:pt>
                <c:pt idx="151">
                  <c:v>48210.597999999998</c:v>
                </c:pt>
                <c:pt idx="152">
                  <c:v>48232.614999999998</c:v>
                </c:pt>
                <c:pt idx="153">
                  <c:v>48251.561999999998</c:v>
                </c:pt>
                <c:pt idx="154">
                  <c:v>48295.591</c:v>
                </c:pt>
                <c:pt idx="155">
                  <c:v>48312.322999999997</c:v>
                </c:pt>
                <c:pt idx="156">
                  <c:v>48558.600599999998</c:v>
                </c:pt>
                <c:pt idx="157" formatCode="0.0000">
                  <c:v>48558.6008</c:v>
                </c:pt>
                <c:pt idx="158">
                  <c:v>48558.601000000002</c:v>
                </c:pt>
                <c:pt idx="159">
                  <c:v>48568.68</c:v>
                </c:pt>
                <c:pt idx="160">
                  <c:v>48679.612999999998</c:v>
                </c:pt>
                <c:pt idx="161">
                  <c:v>48694.629000000001</c:v>
                </c:pt>
                <c:pt idx="162">
                  <c:v>48922.656000000003</c:v>
                </c:pt>
                <c:pt idx="163">
                  <c:v>48976.754000000001</c:v>
                </c:pt>
                <c:pt idx="164">
                  <c:v>49005.601000000002</c:v>
                </c:pt>
                <c:pt idx="165">
                  <c:v>49007.644999999997</c:v>
                </c:pt>
                <c:pt idx="166">
                  <c:v>49012.589</c:v>
                </c:pt>
                <c:pt idx="167">
                  <c:v>49028.292999999998</c:v>
                </c:pt>
                <c:pt idx="168">
                  <c:v>49036.656999999999</c:v>
                </c:pt>
                <c:pt idx="169">
                  <c:v>49270.811999999998</c:v>
                </c:pt>
                <c:pt idx="170">
                  <c:v>49283.788</c:v>
                </c:pt>
                <c:pt idx="171">
                  <c:v>49311.612000000001</c:v>
                </c:pt>
                <c:pt idx="172">
                  <c:v>49311.792999999998</c:v>
                </c:pt>
                <c:pt idx="173">
                  <c:v>49333.798999999999</c:v>
                </c:pt>
                <c:pt idx="174">
                  <c:v>49397.625</c:v>
                </c:pt>
                <c:pt idx="175">
                  <c:v>49679.584999999999</c:v>
                </c:pt>
                <c:pt idx="176">
                  <c:v>49687.607000000004</c:v>
                </c:pt>
                <c:pt idx="177">
                  <c:v>49689.31</c:v>
                </c:pt>
                <c:pt idx="178">
                  <c:v>49713.542999999998</c:v>
                </c:pt>
                <c:pt idx="179">
                  <c:v>49725.667200000004</c:v>
                </c:pt>
                <c:pt idx="180">
                  <c:v>49743.589</c:v>
                </c:pt>
                <c:pt idx="181">
                  <c:v>49779.607000000004</c:v>
                </c:pt>
                <c:pt idx="182">
                  <c:v>50043.639000000003</c:v>
                </c:pt>
                <c:pt idx="183">
                  <c:v>50044.661999999997</c:v>
                </c:pt>
                <c:pt idx="184">
                  <c:v>50320.811999999998</c:v>
                </c:pt>
                <c:pt idx="185">
                  <c:v>50376.788999999997</c:v>
                </c:pt>
                <c:pt idx="186">
                  <c:v>50396.925000000003</c:v>
                </c:pt>
                <c:pt idx="187">
                  <c:v>50397.095699999998</c:v>
                </c:pt>
                <c:pt idx="188">
                  <c:v>50474.584999999999</c:v>
                </c:pt>
                <c:pt idx="189">
                  <c:v>50488.586000000003</c:v>
                </c:pt>
                <c:pt idx="190">
                  <c:v>50503.610999999997</c:v>
                </c:pt>
                <c:pt idx="191">
                  <c:v>50517.601000000002</c:v>
                </c:pt>
                <c:pt idx="192">
                  <c:v>50779.584000000003</c:v>
                </c:pt>
                <c:pt idx="193">
                  <c:v>51141.580999999998</c:v>
                </c:pt>
                <c:pt idx="194">
                  <c:v>51144.830999999998</c:v>
                </c:pt>
                <c:pt idx="195">
                  <c:v>51156.595999999998</c:v>
                </c:pt>
                <c:pt idx="196">
                  <c:v>51166.322399999997</c:v>
                </c:pt>
                <c:pt idx="197">
                  <c:v>51166.4931</c:v>
                </c:pt>
                <c:pt idx="198">
                  <c:v>51183.902999999998</c:v>
                </c:pt>
                <c:pt idx="199">
                  <c:v>51184.242299999998</c:v>
                </c:pt>
                <c:pt idx="200">
                  <c:v>51189.542999999998</c:v>
                </c:pt>
                <c:pt idx="201">
                  <c:v>51223.673999999999</c:v>
                </c:pt>
                <c:pt idx="202">
                  <c:v>51256.616999999998</c:v>
                </c:pt>
                <c:pt idx="203">
                  <c:v>51425.915000000001</c:v>
                </c:pt>
                <c:pt idx="204">
                  <c:v>51488.904999999999</c:v>
                </c:pt>
                <c:pt idx="205">
                  <c:v>51498.283799999997</c:v>
                </c:pt>
                <c:pt idx="206">
                  <c:v>51538.563000000002</c:v>
                </c:pt>
                <c:pt idx="207">
                  <c:v>51544.701000000001</c:v>
                </c:pt>
                <c:pt idx="208">
                  <c:v>51567.576000000001</c:v>
                </c:pt>
                <c:pt idx="209">
                  <c:v>51576.63</c:v>
                </c:pt>
                <c:pt idx="210">
                  <c:v>51579.707000000002</c:v>
                </c:pt>
                <c:pt idx="211">
                  <c:v>51822.9035</c:v>
                </c:pt>
                <c:pt idx="212">
                  <c:v>51849.187400000003</c:v>
                </c:pt>
                <c:pt idx="213">
                  <c:v>51849.1875</c:v>
                </c:pt>
                <c:pt idx="214">
                  <c:v>51873.605000000003</c:v>
                </c:pt>
                <c:pt idx="215">
                  <c:v>51896.2932</c:v>
                </c:pt>
                <c:pt idx="216">
                  <c:v>51896.293239999999</c:v>
                </c:pt>
                <c:pt idx="217">
                  <c:v>51899.365599999997</c:v>
                </c:pt>
                <c:pt idx="218">
                  <c:v>51911.3122</c:v>
                </c:pt>
                <c:pt idx="219">
                  <c:v>51911.312790000004</c:v>
                </c:pt>
                <c:pt idx="220">
                  <c:v>51911.3128</c:v>
                </c:pt>
                <c:pt idx="221">
                  <c:v>51930.254999999997</c:v>
                </c:pt>
                <c:pt idx="222">
                  <c:v>51930.256500000003</c:v>
                </c:pt>
                <c:pt idx="223">
                  <c:v>51930.595000000001</c:v>
                </c:pt>
                <c:pt idx="224">
                  <c:v>51937.603000000003</c:v>
                </c:pt>
                <c:pt idx="225">
                  <c:v>51946.641799999998</c:v>
                </c:pt>
                <c:pt idx="226">
                  <c:v>51951.597000000002</c:v>
                </c:pt>
                <c:pt idx="227">
                  <c:v>51957.58</c:v>
                </c:pt>
                <c:pt idx="228">
                  <c:v>51958.601000000002</c:v>
                </c:pt>
                <c:pt idx="229">
                  <c:v>51987.599000000002</c:v>
                </c:pt>
                <c:pt idx="230">
                  <c:v>52185.414100000002</c:v>
                </c:pt>
                <c:pt idx="231">
                  <c:v>52185.58167</c:v>
                </c:pt>
                <c:pt idx="232">
                  <c:v>52185.585500000001</c:v>
                </c:pt>
                <c:pt idx="233" formatCode="0.0000">
                  <c:v>52193.432699999998</c:v>
                </c:pt>
                <c:pt idx="234" formatCode="0.0000">
                  <c:v>52195.483500000002</c:v>
                </c:pt>
                <c:pt idx="235" formatCode="0.0000">
                  <c:v>52198.553699999997</c:v>
                </c:pt>
                <c:pt idx="236">
                  <c:v>52219.548540000003</c:v>
                </c:pt>
                <c:pt idx="237">
                  <c:v>52219.548609999998</c:v>
                </c:pt>
                <c:pt idx="238">
                  <c:v>52219.54898</c:v>
                </c:pt>
                <c:pt idx="239" formatCode="0.0000">
                  <c:v>52219.549099999997</c:v>
                </c:pt>
                <c:pt idx="240">
                  <c:v>52224.841099999998</c:v>
                </c:pt>
                <c:pt idx="241">
                  <c:v>52225.352200000001</c:v>
                </c:pt>
                <c:pt idx="242">
                  <c:v>52225.523500000003</c:v>
                </c:pt>
                <c:pt idx="243">
                  <c:v>52230.130499999999</c:v>
                </c:pt>
                <c:pt idx="244" formatCode="0.0000">
                  <c:v>52230.130700000002</c:v>
                </c:pt>
                <c:pt idx="245">
                  <c:v>52232.348400000003</c:v>
                </c:pt>
                <c:pt idx="246">
                  <c:v>52232.519200000002</c:v>
                </c:pt>
                <c:pt idx="247">
                  <c:v>52235.601999999999</c:v>
                </c:pt>
                <c:pt idx="248">
                  <c:v>52247.367899999997</c:v>
                </c:pt>
                <c:pt idx="249" formatCode="0.0000">
                  <c:v>52250.100100000003</c:v>
                </c:pt>
                <c:pt idx="250">
                  <c:v>52250.100200000001</c:v>
                </c:pt>
                <c:pt idx="251" formatCode="0.0000">
                  <c:v>52250.270400000001</c:v>
                </c:pt>
                <c:pt idx="252">
                  <c:v>52250.270799999998</c:v>
                </c:pt>
                <c:pt idx="253">
                  <c:v>52252.317999999999</c:v>
                </c:pt>
                <c:pt idx="254">
                  <c:v>52252.66</c:v>
                </c:pt>
                <c:pt idx="255">
                  <c:v>52256.585800000001</c:v>
                </c:pt>
                <c:pt idx="256">
                  <c:v>52263.591</c:v>
                </c:pt>
                <c:pt idx="257">
                  <c:v>52265.802600000003</c:v>
                </c:pt>
                <c:pt idx="258" formatCode="0.0000">
                  <c:v>52296.693399999996</c:v>
                </c:pt>
                <c:pt idx="259">
                  <c:v>52307.620999999999</c:v>
                </c:pt>
                <c:pt idx="260">
                  <c:v>52310.519399999997</c:v>
                </c:pt>
                <c:pt idx="261">
                  <c:v>52311.548999999999</c:v>
                </c:pt>
                <c:pt idx="262">
                  <c:v>52319.576000000001</c:v>
                </c:pt>
                <c:pt idx="263">
                  <c:v>52338.339599999999</c:v>
                </c:pt>
                <c:pt idx="264">
                  <c:v>52496.8946</c:v>
                </c:pt>
                <c:pt idx="265">
                  <c:v>52548.608999999997</c:v>
                </c:pt>
                <c:pt idx="266">
                  <c:v>52548.608999999997</c:v>
                </c:pt>
                <c:pt idx="267">
                  <c:v>52558.857000000004</c:v>
                </c:pt>
                <c:pt idx="268">
                  <c:v>52592.300499999998</c:v>
                </c:pt>
                <c:pt idx="269">
                  <c:v>52592.472199999997</c:v>
                </c:pt>
                <c:pt idx="270">
                  <c:v>52593.324999999997</c:v>
                </c:pt>
                <c:pt idx="271">
                  <c:v>52606.637000000002</c:v>
                </c:pt>
                <c:pt idx="272">
                  <c:v>52608.6852</c:v>
                </c:pt>
                <c:pt idx="273" formatCode="0.0000">
                  <c:v>52614.659699999997</c:v>
                </c:pt>
                <c:pt idx="274">
                  <c:v>52618.244200000001</c:v>
                </c:pt>
                <c:pt idx="275">
                  <c:v>52620.291599999997</c:v>
                </c:pt>
                <c:pt idx="276" formatCode="0.0000">
                  <c:v>52620.633000000002</c:v>
                </c:pt>
                <c:pt idx="277">
                  <c:v>52645.550799999997</c:v>
                </c:pt>
                <c:pt idx="278">
                  <c:v>52647.941899999998</c:v>
                </c:pt>
                <c:pt idx="279">
                  <c:v>52648.113100000002</c:v>
                </c:pt>
                <c:pt idx="280">
                  <c:v>52672.692300000002</c:v>
                </c:pt>
                <c:pt idx="281" formatCode="0.0000">
                  <c:v>52684.635999999999</c:v>
                </c:pt>
                <c:pt idx="282">
                  <c:v>52902.586199999998</c:v>
                </c:pt>
                <c:pt idx="283">
                  <c:v>52902.586199999998</c:v>
                </c:pt>
                <c:pt idx="284">
                  <c:v>52922.552900000002</c:v>
                </c:pt>
                <c:pt idx="285">
                  <c:v>52923.408300000003</c:v>
                </c:pt>
                <c:pt idx="286">
                  <c:v>52928.699399999998</c:v>
                </c:pt>
                <c:pt idx="287">
                  <c:v>52939.7935</c:v>
                </c:pt>
                <c:pt idx="288">
                  <c:v>52956.518600000003</c:v>
                </c:pt>
                <c:pt idx="289">
                  <c:v>52964.7111</c:v>
                </c:pt>
                <c:pt idx="290">
                  <c:v>52982.462200000002</c:v>
                </c:pt>
                <c:pt idx="291">
                  <c:v>52983.485399999998</c:v>
                </c:pt>
                <c:pt idx="292">
                  <c:v>52991.684000000001</c:v>
                </c:pt>
                <c:pt idx="293">
                  <c:v>53014.889799999997</c:v>
                </c:pt>
                <c:pt idx="294">
                  <c:v>53017.620699999999</c:v>
                </c:pt>
                <c:pt idx="295">
                  <c:v>53017.792300000001</c:v>
                </c:pt>
                <c:pt idx="296">
                  <c:v>53019.158000000003</c:v>
                </c:pt>
                <c:pt idx="297">
                  <c:v>53287.626700000001</c:v>
                </c:pt>
                <c:pt idx="298">
                  <c:v>53292.7474</c:v>
                </c:pt>
                <c:pt idx="299">
                  <c:v>53294.7958</c:v>
                </c:pt>
                <c:pt idx="300">
                  <c:v>53297.867599999998</c:v>
                </c:pt>
                <c:pt idx="301">
                  <c:v>53302.817799999997</c:v>
                </c:pt>
                <c:pt idx="302">
                  <c:v>53341.558900000004</c:v>
                </c:pt>
                <c:pt idx="303">
                  <c:v>53349.2405</c:v>
                </c:pt>
                <c:pt idx="304">
                  <c:v>53349.410600000003</c:v>
                </c:pt>
                <c:pt idx="305">
                  <c:v>53349.582900000001</c:v>
                </c:pt>
                <c:pt idx="306">
                  <c:v>53351.977800000001</c:v>
                </c:pt>
                <c:pt idx="307">
                  <c:v>53352.1414</c:v>
                </c:pt>
                <c:pt idx="308" formatCode="0.0000">
                  <c:v>53352.141499999998</c:v>
                </c:pt>
                <c:pt idx="309">
                  <c:v>53352.141600000003</c:v>
                </c:pt>
                <c:pt idx="310">
                  <c:v>53358.116199999997</c:v>
                </c:pt>
                <c:pt idx="311" formatCode="0.0000">
                  <c:v>53358.116300000002</c:v>
                </c:pt>
                <c:pt idx="312">
                  <c:v>53358.116399999999</c:v>
                </c:pt>
                <c:pt idx="313">
                  <c:v>53392.419699999999</c:v>
                </c:pt>
                <c:pt idx="314">
                  <c:v>53645.872900000002</c:v>
                </c:pt>
                <c:pt idx="315">
                  <c:v>53652.528599999998</c:v>
                </c:pt>
                <c:pt idx="316">
                  <c:v>53683.420599999998</c:v>
                </c:pt>
                <c:pt idx="317">
                  <c:v>53683.591200000003</c:v>
                </c:pt>
                <c:pt idx="318">
                  <c:v>53686.663699999997</c:v>
                </c:pt>
                <c:pt idx="319">
                  <c:v>53702.707300000002</c:v>
                </c:pt>
                <c:pt idx="320">
                  <c:v>53724.553899999999</c:v>
                </c:pt>
                <c:pt idx="321">
                  <c:v>53748.618600000002</c:v>
                </c:pt>
                <c:pt idx="322">
                  <c:v>53758.347500000003</c:v>
                </c:pt>
                <c:pt idx="323">
                  <c:v>53762.614099999999</c:v>
                </c:pt>
                <c:pt idx="324">
                  <c:v>53776.609700000001</c:v>
                </c:pt>
                <c:pt idx="325">
                  <c:v>53788.555200000003</c:v>
                </c:pt>
                <c:pt idx="326">
                  <c:v>53795.554199999999</c:v>
                </c:pt>
                <c:pt idx="327">
                  <c:v>53796.577899999997</c:v>
                </c:pt>
                <c:pt idx="328">
                  <c:v>53802.381099999999</c:v>
                </c:pt>
                <c:pt idx="329">
                  <c:v>53815.352500000001</c:v>
                </c:pt>
                <c:pt idx="330">
                  <c:v>54015.724300000002</c:v>
                </c:pt>
                <c:pt idx="331">
                  <c:v>54022.550799999997</c:v>
                </c:pt>
                <c:pt idx="332">
                  <c:v>54026.4781</c:v>
                </c:pt>
                <c:pt idx="333">
                  <c:v>54035.522400000002</c:v>
                </c:pt>
                <c:pt idx="334">
                  <c:v>54057.3698</c:v>
                </c:pt>
                <c:pt idx="335">
                  <c:v>54057.3698</c:v>
                </c:pt>
                <c:pt idx="336">
                  <c:v>54084.507100000003</c:v>
                </c:pt>
                <c:pt idx="337">
                  <c:v>54095.6005</c:v>
                </c:pt>
                <c:pt idx="338">
                  <c:v>54097.652000000002</c:v>
                </c:pt>
                <c:pt idx="339">
                  <c:v>54108.2304</c:v>
                </c:pt>
                <c:pt idx="340">
                  <c:v>54116.422200000001</c:v>
                </c:pt>
                <c:pt idx="341">
                  <c:v>54135.537400000001</c:v>
                </c:pt>
                <c:pt idx="342">
                  <c:v>54338.811699999998</c:v>
                </c:pt>
                <c:pt idx="343">
                  <c:v>54355.878900000003</c:v>
                </c:pt>
                <c:pt idx="344">
                  <c:v>54388.818399999996</c:v>
                </c:pt>
                <c:pt idx="345">
                  <c:v>54388.989300000001</c:v>
                </c:pt>
                <c:pt idx="346">
                  <c:v>54389.500699999997</c:v>
                </c:pt>
                <c:pt idx="347">
                  <c:v>54389.500699999997</c:v>
                </c:pt>
                <c:pt idx="348">
                  <c:v>54389.500899999999</c:v>
                </c:pt>
                <c:pt idx="349">
                  <c:v>54421.758800000003</c:v>
                </c:pt>
                <c:pt idx="350">
                  <c:v>54462.550199999998</c:v>
                </c:pt>
                <c:pt idx="351">
                  <c:v>54506.242769999997</c:v>
                </c:pt>
                <c:pt idx="352">
                  <c:v>54506.2428</c:v>
                </c:pt>
                <c:pt idx="353">
                  <c:v>54506.243470000001</c:v>
                </c:pt>
                <c:pt idx="354">
                  <c:v>54506.243499999997</c:v>
                </c:pt>
                <c:pt idx="355">
                  <c:v>54508.290300000001</c:v>
                </c:pt>
                <c:pt idx="356">
                  <c:v>54509.314570000002</c:v>
                </c:pt>
                <c:pt idx="357">
                  <c:v>54509.314599999998</c:v>
                </c:pt>
                <c:pt idx="358">
                  <c:v>54509.31467</c:v>
                </c:pt>
                <c:pt idx="359">
                  <c:v>54509.31467</c:v>
                </c:pt>
                <c:pt idx="360">
                  <c:v>54509.314700000003</c:v>
                </c:pt>
                <c:pt idx="361">
                  <c:v>54509.314700000003</c:v>
                </c:pt>
                <c:pt idx="362">
                  <c:v>54708.833500000001</c:v>
                </c:pt>
                <c:pt idx="363">
                  <c:v>54781.710899999998</c:v>
                </c:pt>
                <c:pt idx="364">
                  <c:v>54797.753799999999</c:v>
                </c:pt>
                <c:pt idx="365">
                  <c:v>54803.389000000003</c:v>
                </c:pt>
                <c:pt idx="366">
                  <c:v>54824.037799999998</c:v>
                </c:pt>
                <c:pt idx="367">
                  <c:v>54829.673900000002</c:v>
                </c:pt>
                <c:pt idx="368">
                  <c:v>54830.353799999997</c:v>
                </c:pt>
                <c:pt idx="369">
                  <c:v>55094.554300000003</c:v>
                </c:pt>
                <c:pt idx="370">
                  <c:v>55101.555200000003</c:v>
                </c:pt>
                <c:pt idx="371">
                  <c:v>55116.7448</c:v>
                </c:pt>
                <c:pt idx="372">
                  <c:v>55116.9156</c:v>
                </c:pt>
                <c:pt idx="373">
                  <c:v>55142.0049</c:v>
                </c:pt>
                <c:pt idx="374">
                  <c:v>55142.1754</c:v>
                </c:pt>
                <c:pt idx="375">
                  <c:v>55142.345000000001</c:v>
                </c:pt>
                <c:pt idx="376">
                  <c:v>55171.872499999998</c:v>
                </c:pt>
                <c:pt idx="377">
                  <c:v>55175.457699999999</c:v>
                </c:pt>
                <c:pt idx="378">
                  <c:v>55175.458400000003</c:v>
                </c:pt>
                <c:pt idx="379">
                  <c:v>55175.4594</c:v>
                </c:pt>
                <c:pt idx="380">
                  <c:v>55175.4594</c:v>
                </c:pt>
                <c:pt idx="381">
                  <c:v>55175.627</c:v>
                </c:pt>
                <c:pt idx="382">
                  <c:v>55175.628599999996</c:v>
                </c:pt>
                <c:pt idx="383">
                  <c:v>55186.380700000002</c:v>
                </c:pt>
                <c:pt idx="384">
                  <c:v>55192.695</c:v>
                </c:pt>
                <c:pt idx="385">
                  <c:v>55219.320200000002</c:v>
                </c:pt>
                <c:pt idx="386">
                  <c:v>55259.599099999999</c:v>
                </c:pt>
                <c:pt idx="387">
                  <c:v>55453.485000000001</c:v>
                </c:pt>
                <c:pt idx="388">
                  <c:v>55480.4519</c:v>
                </c:pt>
                <c:pt idx="389">
                  <c:v>55485.744299999998</c:v>
                </c:pt>
                <c:pt idx="390">
                  <c:v>55498.884599999998</c:v>
                </c:pt>
                <c:pt idx="391">
                  <c:v>55499.397900000004</c:v>
                </c:pt>
                <c:pt idx="392">
                  <c:v>55511.686999999998</c:v>
                </c:pt>
                <c:pt idx="393">
                  <c:v>55520.731</c:v>
                </c:pt>
                <c:pt idx="394">
                  <c:v>55539.677100000001</c:v>
                </c:pt>
                <c:pt idx="395">
                  <c:v>55551.111599999997</c:v>
                </c:pt>
                <c:pt idx="396">
                  <c:v>55554.012499999997</c:v>
                </c:pt>
                <c:pt idx="397">
                  <c:v>55554.183499999999</c:v>
                </c:pt>
                <c:pt idx="398">
                  <c:v>55570.569000000003</c:v>
                </c:pt>
                <c:pt idx="399">
                  <c:v>55643.275500000003</c:v>
                </c:pt>
                <c:pt idx="400">
                  <c:v>55643.275549999998</c:v>
                </c:pt>
                <c:pt idx="401">
                  <c:v>55643.275650000003</c:v>
                </c:pt>
                <c:pt idx="402">
                  <c:v>55643.275699999998</c:v>
                </c:pt>
                <c:pt idx="403">
                  <c:v>55643.275800000003</c:v>
                </c:pt>
                <c:pt idx="404">
                  <c:v>55643.275849999998</c:v>
                </c:pt>
                <c:pt idx="405">
                  <c:v>55826.919800000003</c:v>
                </c:pt>
                <c:pt idx="406">
                  <c:v>55826.919800000003</c:v>
                </c:pt>
                <c:pt idx="407">
                  <c:v>55844.841099999998</c:v>
                </c:pt>
                <c:pt idx="408">
                  <c:v>55844.841099999998</c:v>
                </c:pt>
                <c:pt idx="409">
                  <c:v>55846.888599999998</c:v>
                </c:pt>
                <c:pt idx="410">
                  <c:v>55865.6639</c:v>
                </c:pt>
                <c:pt idx="411">
                  <c:v>55865.6639</c:v>
                </c:pt>
                <c:pt idx="412">
                  <c:v>55885.627</c:v>
                </c:pt>
                <c:pt idx="413">
                  <c:v>55901.675000000003</c:v>
                </c:pt>
                <c:pt idx="414">
                  <c:v>55910.038699999997</c:v>
                </c:pt>
                <c:pt idx="415">
                  <c:v>55910.2091</c:v>
                </c:pt>
                <c:pt idx="416">
                  <c:v>55921.644500000002</c:v>
                </c:pt>
                <c:pt idx="417">
                  <c:v>55921.644500000002</c:v>
                </c:pt>
                <c:pt idx="418">
                  <c:v>55937.516600000003</c:v>
                </c:pt>
                <c:pt idx="419">
                  <c:v>55962.7768</c:v>
                </c:pt>
                <c:pt idx="420">
                  <c:v>55963.628900000003</c:v>
                </c:pt>
                <c:pt idx="421">
                  <c:v>56182.774700000002</c:v>
                </c:pt>
                <c:pt idx="422">
                  <c:v>56214.34762</c:v>
                </c:pt>
                <c:pt idx="423">
                  <c:v>56214.518009999898</c:v>
                </c:pt>
                <c:pt idx="424">
                  <c:v>56222.371899999998</c:v>
                </c:pt>
                <c:pt idx="425">
                  <c:v>56243.705399999999</c:v>
                </c:pt>
                <c:pt idx="426">
                  <c:v>56247.801200000002</c:v>
                </c:pt>
                <c:pt idx="427">
                  <c:v>56251.385999999999</c:v>
                </c:pt>
                <c:pt idx="428">
                  <c:v>56276.645799999998</c:v>
                </c:pt>
                <c:pt idx="429">
                  <c:v>56290.469700000001</c:v>
                </c:pt>
                <c:pt idx="430">
                  <c:v>56290.469700000001</c:v>
                </c:pt>
                <c:pt idx="431">
                  <c:v>56290.6423</c:v>
                </c:pt>
                <c:pt idx="432">
                  <c:v>56291.494319999998</c:v>
                </c:pt>
                <c:pt idx="433">
                  <c:v>56291.495300000002</c:v>
                </c:pt>
                <c:pt idx="434">
                  <c:v>56291.495349999997</c:v>
                </c:pt>
                <c:pt idx="435">
                  <c:v>56365.56</c:v>
                </c:pt>
                <c:pt idx="436">
                  <c:v>56549.551579999999</c:v>
                </c:pt>
                <c:pt idx="437">
                  <c:v>56549.551599999999</c:v>
                </c:pt>
                <c:pt idx="438">
                  <c:v>56556.550170000002</c:v>
                </c:pt>
                <c:pt idx="439">
                  <c:v>56556.550199999998</c:v>
                </c:pt>
                <c:pt idx="440">
                  <c:v>56590.854599999999</c:v>
                </c:pt>
                <c:pt idx="441">
                  <c:v>56592.39127</c:v>
                </c:pt>
                <c:pt idx="442">
                  <c:v>56613.724199999997</c:v>
                </c:pt>
                <c:pt idx="443">
                  <c:v>56613.724199999997</c:v>
                </c:pt>
                <c:pt idx="444">
                  <c:v>56613.72423</c:v>
                </c:pt>
                <c:pt idx="445">
                  <c:v>56619.868399999999</c:v>
                </c:pt>
                <c:pt idx="446">
                  <c:v>56654.345099999999</c:v>
                </c:pt>
                <c:pt idx="447">
                  <c:v>56692.575999999885</c:v>
                </c:pt>
                <c:pt idx="448">
                  <c:v>56905.576699999998</c:v>
                </c:pt>
                <c:pt idx="449">
                  <c:v>56929.812299999998</c:v>
                </c:pt>
                <c:pt idx="450">
                  <c:v>56942.783100000001</c:v>
                </c:pt>
                <c:pt idx="451">
                  <c:v>56956.7785</c:v>
                </c:pt>
                <c:pt idx="452">
                  <c:v>56956.7785</c:v>
                </c:pt>
                <c:pt idx="453">
                  <c:v>56963.434399999998</c:v>
                </c:pt>
                <c:pt idx="454">
                  <c:v>56976.747799999997</c:v>
                </c:pt>
                <c:pt idx="455">
                  <c:v>56976.747799999997</c:v>
                </c:pt>
                <c:pt idx="456">
                  <c:v>57034.605799999998</c:v>
                </c:pt>
                <c:pt idx="457">
                  <c:v>57070.2768</c:v>
                </c:pt>
                <c:pt idx="458">
                  <c:v>57294.883199999997</c:v>
                </c:pt>
                <c:pt idx="459">
                  <c:v>57303.075100000002</c:v>
                </c:pt>
                <c:pt idx="460">
                  <c:v>57319.63</c:v>
                </c:pt>
                <c:pt idx="461">
                  <c:v>57326.798900000002</c:v>
                </c:pt>
                <c:pt idx="462" formatCode="0.000">
                  <c:v>57326.8</c:v>
                </c:pt>
                <c:pt idx="463">
                  <c:v>57338.746099999997</c:v>
                </c:pt>
                <c:pt idx="464">
                  <c:v>57344.7189</c:v>
                </c:pt>
                <c:pt idx="465">
                  <c:v>57375.61</c:v>
                </c:pt>
                <c:pt idx="466">
                  <c:v>57383.292300000001</c:v>
                </c:pt>
                <c:pt idx="467">
                  <c:v>57383.462899999999</c:v>
                </c:pt>
                <c:pt idx="468">
                  <c:v>57634.864300000001</c:v>
                </c:pt>
                <c:pt idx="469">
                  <c:v>57670.8753</c:v>
                </c:pt>
                <c:pt idx="470">
                  <c:v>57676.849699999999</c:v>
                </c:pt>
                <c:pt idx="471">
                  <c:v>57697.843000000001</c:v>
                </c:pt>
                <c:pt idx="472">
                  <c:v>57698.013599999998</c:v>
                </c:pt>
                <c:pt idx="473">
                  <c:v>57702.792300000001</c:v>
                </c:pt>
                <c:pt idx="474">
                  <c:v>57728.734600000003</c:v>
                </c:pt>
                <c:pt idx="475">
                  <c:v>57731.633999999998</c:v>
                </c:pt>
                <c:pt idx="476">
                  <c:v>57731.636200000001</c:v>
                </c:pt>
                <c:pt idx="477">
                  <c:v>57737.609499999999</c:v>
                </c:pt>
                <c:pt idx="478">
                  <c:v>57807.584600000002</c:v>
                </c:pt>
                <c:pt idx="479">
                  <c:v>58009.833400000003</c:v>
                </c:pt>
                <c:pt idx="480">
                  <c:v>58025.876400000001</c:v>
                </c:pt>
                <c:pt idx="481">
                  <c:v>58057.791799999999</c:v>
                </c:pt>
                <c:pt idx="482">
                  <c:v>58066.8387</c:v>
                </c:pt>
                <c:pt idx="483" formatCode="0.0000">
                  <c:v>58067.008199999997</c:v>
                </c:pt>
                <c:pt idx="484">
                  <c:v>58086.635999999999</c:v>
                </c:pt>
                <c:pt idx="485">
                  <c:v>58132.5461</c:v>
                </c:pt>
                <c:pt idx="486">
                  <c:v>58395.894800000002</c:v>
                </c:pt>
                <c:pt idx="487" formatCode="0.00000">
                  <c:v>58395.894800000002</c:v>
                </c:pt>
                <c:pt idx="488">
                  <c:v>58406.817900000002</c:v>
                </c:pt>
                <c:pt idx="489">
                  <c:v>58425.762300000002</c:v>
                </c:pt>
                <c:pt idx="490">
                  <c:v>58488.570899999999</c:v>
                </c:pt>
                <c:pt idx="491" formatCode="0.00000">
                  <c:v>58740.824200000003</c:v>
                </c:pt>
                <c:pt idx="492" formatCode="0.00000">
                  <c:v>58748.8459</c:v>
                </c:pt>
                <c:pt idx="493" formatCode="0.00000">
                  <c:v>58762.840300000003</c:v>
                </c:pt>
                <c:pt idx="494">
                  <c:v>58783.833599999998</c:v>
                </c:pt>
                <c:pt idx="495" formatCode="0.00000">
                  <c:v>58908.595000000001</c:v>
                </c:pt>
                <c:pt idx="496" formatCode="0.00000">
                  <c:v>59096.846299999997</c:v>
                </c:pt>
                <c:pt idx="497" formatCode="0.00000">
                  <c:v>59138.831100000003</c:v>
                </c:pt>
                <c:pt idx="498" formatCode="0.00000">
                  <c:v>59172.796499999997</c:v>
                </c:pt>
                <c:pt idx="499" formatCode="0.00000">
                  <c:v>59181.667800000003</c:v>
                </c:pt>
                <c:pt idx="500" formatCode="0.00000">
                  <c:v>59181.670400000003</c:v>
                </c:pt>
                <c:pt idx="501" formatCode="0.00000">
                  <c:v>59194.641499999998</c:v>
                </c:pt>
                <c:pt idx="502" formatCode="0.00000">
                  <c:v>59206.588600000003</c:v>
                </c:pt>
                <c:pt idx="503" formatCode="0.00000">
                  <c:v>59222.976699999999</c:v>
                </c:pt>
                <c:pt idx="504" formatCode="0.00000">
                  <c:v>59225.533799999997</c:v>
                </c:pt>
                <c:pt idx="505">
                  <c:v>59228.604800000001</c:v>
                </c:pt>
                <c:pt idx="506" formatCode="0.00000">
                  <c:v>59466.863599999997</c:v>
                </c:pt>
                <c:pt idx="507" formatCode="0.00000">
                  <c:v>59473.860399999998</c:v>
                </c:pt>
                <c:pt idx="508" formatCode="0.00000">
                  <c:v>59512.421300000002</c:v>
                </c:pt>
                <c:pt idx="509" formatCode="0.00000">
                  <c:v>59574.557800000002</c:v>
                </c:pt>
                <c:pt idx="510" formatCode="0.00000">
                  <c:v>59592.308400000002</c:v>
                </c:pt>
                <c:pt idx="511" formatCode="0.00000">
                  <c:v>59610.569499999998</c:v>
                </c:pt>
                <c:pt idx="512" formatCode="0.00000">
                  <c:v>59822.885900000001</c:v>
                </c:pt>
                <c:pt idx="513" formatCode="0.00000">
                  <c:v>59874.770199999999</c:v>
                </c:pt>
              </c:numCache>
            </c:numRef>
          </c:xVal>
          <c:yVal>
            <c:numRef>
              <c:f>'Active 5'!$I$21:$I$905</c:f>
              <c:numCache>
                <c:formatCode>General</c:formatCode>
                <c:ptCount val="885"/>
                <c:pt idx="1">
                  <c:v>1.0434865005663596E-2</c:v>
                </c:pt>
                <c:pt idx="2">
                  <c:v>1.2760850004269741E-2</c:v>
                </c:pt>
                <c:pt idx="3">
                  <c:v>-2.0344009994005319E-2</c:v>
                </c:pt>
                <c:pt idx="4">
                  <c:v>-1.0655884994775988E-2</c:v>
                </c:pt>
                <c:pt idx="5">
                  <c:v>-1.3298999983817339E-3</c:v>
                </c:pt>
                <c:pt idx="6">
                  <c:v>-3.7914200001978315E-3</c:v>
                </c:pt>
                <c:pt idx="7">
                  <c:v>-2.7819559996714815E-2</c:v>
                </c:pt>
                <c:pt idx="9">
                  <c:v>-3.9186764995974954E-2</c:v>
                </c:pt>
                <c:pt idx="11">
                  <c:v>-9.0319749942864291E-3</c:v>
                </c:pt>
                <c:pt idx="12">
                  <c:v>-7.1201549944817089E-3</c:v>
                </c:pt>
                <c:pt idx="13">
                  <c:v>-3.2164244992600288E-2</c:v>
                </c:pt>
                <c:pt idx="14">
                  <c:v>-2.6754769998660777E-2</c:v>
                </c:pt>
                <c:pt idx="15">
                  <c:v>-4.079885999817634E-2</c:v>
                </c:pt>
                <c:pt idx="16">
                  <c:v>-7.8870399956940673E-3</c:v>
                </c:pt>
                <c:pt idx="17">
                  <c:v>-4.3931129992415663E-2</c:v>
                </c:pt>
                <c:pt idx="18">
                  <c:v>-2.6702704999479465E-2</c:v>
                </c:pt>
                <c:pt idx="26">
                  <c:v>-1.0704544998588972E-2</c:v>
                </c:pt>
                <c:pt idx="27">
                  <c:v>-1.7250979995878879E-2</c:v>
                </c:pt>
                <c:pt idx="29">
                  <c:v>-2.8613080001377966E-2</c:v>
                </c:pt>
                <c:pt idx="30">
                  <c:v>-2.6701259994297288E-2</c:v>
                </c:pt>
                <c:pt idx="55">
                  <c:v>-9.7849649973795749E-3</c:v>
                </c:pt>
                <c:pt idx="56">
                  <c:v>3.6495525004283991E-2</c:v>
                </c:pt>
                <c:pt idx="57">
                  <c:v>-1.4178489996993449E-2</c:v>
                </c:pt>
                <c:pt idx="58">
                  <c:v>-1.9266669994976837E-2</c:v>
                </c:pt>
                <c:pt idx="59">
                  <c:v>7.4599250074243173E-3</c:v>
                </c:pt>
                <c:pt idx="60">
                  <c:v>-2.7211249980609864E-3</c:v>
                </c:pt>
                <c:pt idx="61">
                  <c:v>4.2788749997271225E-3</c:v>
                </c:pt>
                <c:pt idx="62">
                  <c:v>5.6151900062104687E-3</c:v>
                </c:pt>
                <c:pt idx="63">
                  <c:v>8.6151900031836703E-3</c:v>
                </c:pt>
                <c:pt idx="64">
                  <c:v>-6.288654993113596E-3</c:v>
                </c:pt>
                <c:pt idx="65">
                  <c:v>-1.0431999544380233E-4</c:v>
                </c:pt>
                <c:pt idx="66">
                  <c:v>3.9965250034583732E-3</c:v>
                </c:pt>
                <c:pt idx="67">
                  <c:v>7.5936200009891763E-3</c:v>
                </c:pt>
                <c:pt idx="68">
                  <c:v>4.5666000369237736E-4</c:v>
                </c:pt>
                <c:pt idx="69">
                  <c:v>1.050470003974624E-3</c:v>
                </c:pt>
                <c:pt idx="70">
                  <c:v>-5.195764999371022E-3</c:v>
                </c:pt>
                <c:pt idx="71">
                  <c:v>2.1147450024727732E-3</c:v>
                </c:pt>
                <c:pt idx="72">
                  <c:v>-5.615549991489388E-3</c:v>
                </c:pt>
                <c:pt idx="73">
                  <c:v>8.032680008909665E-3</c:v>
                </c:pt>
                <c:pt idx="74">
                  <c:v>5.1017000077990815E-4</c:v>
                </c:pt>
                <c:pt idx="75">
                  <c:v>-3.1863449985394254E-3</c:v>
                </c:pt>
                <c:pt idx="76">
                  <c:v>8.3946000086143613E-4</c:v>
                </c:pt>
                <c:pt idx="77">
                  <c:v>-5.7430899978498928E-3</c:v>
                </c:pt>
                <c:pt idx="78">
                  <c:v>4.1546000284142792E-4</c:v>
                </c:pt>
                <c:pt idx="79">
                  <c:v>-9.3068999558454379E-4</c:v>
                </c:pt>
                <c:pt idx="80">
                  <c:v>1.2020530004519969E-2</c:v>
                </c:pt>
                <c:pt idx="81">
                  <c:v>-3.7449299998115748E-3</c:v>
                </c:pt>
                <c:pt idx="82">
                  <c:v>-6.9353599974419922E-3</c:v>
                </c:pt>
                <c:pt idx="85">
                  <c:v>3.1415799967362545E-3</c:v>
                </c:pt>
                <c:pt idx="86">
                  <c:v>-2.3828100020182319E-3</c:v>
                </c:pt>
                <c:pt idx="87">
                  <c:v>2.333889999135863E-3</c:v>
                </c:pt>
                <c:pt idx="88">
                  <c:v>2.724605001276359E-3</c:v>
                </c:pt>
                <c:pt idx="89">
                  <c:v>-2.465824996761512E-3</c:v>
                </c:pt>
                <c:pt idx="90">
                  <c:v>-1.0563499963609502E-3</c:v>
                </c:pt>
                <c:pt idx="91">
                  <c:v>-1.2078349973307922E-3</c:v>
                </c:pt>
                <c:pt idx="92">
                  <c:v>-5.6327850033994764E-3</c:v>
                </c:pt>
                <c:pt idx="93">
                  <c:v>1.0464320002938621E-2</c:v>
                </c:pt>
                <c:pt idx="95">
                  <c:v>3.1950900083757006E-3</c:v>
                </c:pt>
                <c:pt idx="96">
                  <c:v>2.4769849987933412E-3</c:v>
                </c:pt>
                <c:pt idx="97">
                  <c:v>-5.7648499205242842E-4</c:v>
                </c:pt>
                <c:pt idx="98">
                  <c:v>1.8503449973650277E-3</c:v>
                </c:pt>
                <c:pt idx="99">
                  <c:v>2.1435000016936101E-3</c:v>
                </c:pt>
                <c:pt idx="100">
                  <c:v>-7.0108149957377464E-3</c:v>
                </c:pt>
                <c:pt idx="101">
                  <c:v>8.3545700035756454E-3</c:v>
                </c:pt>
                <c:pt idx="102">
                  <c:v>5.0459400008548982E-3</c:v>
                </c:pt>
                <c:pt idx="103">
                  <c:v>1.0825490004208405E-2</c:v>
                </c:pt>
                <c:pt idx="104">
                  <c:v>-6.0469300005934201E-3</c:v>
                </c:pt>
                <c:pt idx="105">
                  <c:v>1.1988499973085709E-3</c:v>
                </c:pt>
                <c:pt idx="106">
                  <c:v>-9.7547049954300746E-3</c:v>
                </c:pt>
                <c:pt idx="107">
                  <c:v>-4.2096749966731295E-3</c:v>
                </c:pt>
                <c:pt idx="109">
                  <c:v>4.9840400024550036E-3</c:v>
                </c:pt>
                <c:pt idx="110">
                  <c:v>-1.3292799994815141E-3</c:v>
                </c:pt>
                <c:pt idx="111">
                  <c:v>-2.2045999503461644E-4</c:v>
                </c:pt>
                <c:pt idx="112">
                  <c:v>9.9512100059655495E-3</c:v>
                </c:pt>
                <c:pt idx="113">
                  <c:v>-1.2833029999455903E-2</c:v>
                </c:pt>
                <c:pt idx="114">
                  <c:v>-3.2579799953964539E-3</c:v>
                </c:pt>
                <c:pt idx="115">
                  <c:v>2.3447550047421828E-3</c:v>
                </c:pt>
                <c:pt idx="116">
                  <c:v>3.7983200018061325E-3</c:v>
                </c:pt>
                <c:pt idx="117">
                  <c:v>-5.4929549951339141E-3</c:v>
                </c:pt>
                <c:pt idx="118">
                  <c:v>-1.1055249997298233E-3</c:v>
                </c:pt>
                <c:pt idx="119">
                  <c:v>-1.044079996063374E-3</c:v>
                </c:pt>
                <c:pt idx="120">
                  <c:v>2.5986000400735065E-4</c:v>
                </c:pt>
                <c:pt idx="121">
                  <c:v>2.2598600044148043E-3</c:v>
                </c:pt>
                <c:pt idx="122">
                  <c:v>2.1275900071486831E-3</c:v>
                </c:pt>
                <c:pt idx="123">
                  <c:v>1.0159599987673573E-3</c:v>
                </c:pt>
                <c:pt idx="124">
                  <c:v>3.7293749992386438E-3</c:v>
                </c:pt>
                <c:pt idx="125">
                  <c:v>2.2270300032687373E-3</c:v>
                </c:pt>
                <c:pt idx="126">
                  <c:v>-6.8358200005604886E-3</c:v>
                </c:pt>
                <c:pt idx="127">
                  <c:v>-5.5904949986143038E-3</c:v>
                </c:pt>
                <c:pt idx="128">
                  <c:v>-2.9038150023552589E-3</c:v>
                </c:pt>
                <c:pt idx="129">
                  <c:v>1.0179675002291333E-2</c:v>
                </c:pt>
                <c:pt idx="130">
                  <c:v>3.8663550076307729E-3</c:v>
                </c:pt>
                <c:pt idx="131">
                  <c:v>1.0778175004816148E-2</c:v>
                </c:pt>
                <c:pt idx="132">
                  <c:v>4.1956249988288619E-3</c:v>
                </c:pt>
                <c:pt idx="133">
                  <c:v>-2.7870199992321432E-3</c:v>
                </c:pt>
                <c:pt idx="134">
                  <c:v>-4.094699994311668E-3</c:v>
                </c:pt>
                <c:pt idx="135">
                  <c:v>-4.5055799928377382E-3</c:v>
                </c:pt>
                <c:pt idx="136">
                  <c:v>-4.5496699967770837E-3</c:v>
                </c:pt>
                <c:pt idx="137">
                  <c:v>5.6393550039501861E-3</c:v>
                </c:pt>
                <c:pt idx="139">
                  <c:v>-6.1997599987080321E-3</c:v>
                </c:pt>
                <c:pt idx="140">
                  <c:v>3.326050064060837E-4</c:v>
                </c:pt>
                <c:pt idx="141">
                  <c:v>3.2115950016304851E-3</c:v>
                </c:pt>
                <c:pt idx="142">
                  <c:v>-1.22819998068735E-4</c:v>
                </c:pt>
                <c:pt idx="143">
                  <c:v>-7.8629699928569607E-3</c:v>
                </c:pt>
                <c:pt idx="147">
                  <c:v>-1.6231164998316672E-2</c:v>
                </c:pt>
                <c:pt idx="148">
                  <c:v>-6.2278799960040487E-3</c:v>
                </c:pt>
                <c:pt idx="149">
                  <c:v>-5.3415499860420823E-4</c:v>
                </c:pt>
                <c:pt idx="150">
                  <c:v>-4.6237399947131053E-3</c:v>
                </c:pt>
                <c:pt idx="151">
                  <c:v>-9.7527249963604845E-3</c:v>
                </c:pt>
                <c:pt idx="152">
                  <c:v>-9.7006599971791729E-3</c:v>
                </c:pt>
                <c:pt idx="153">
                  <c:v>-7.5163250003242865E-3</c:v>
                </c:pt>
                <c:pt idx="154">
                  <c:v>-1.2412194999342319E-2</c:v>
                </c:pt>
                <c:pt idx="155">
                  <c:v>-6.4656649992684834E-3</c:v>
                </c:pt>
                <c:pt idx="158">
                  <c:v>-1.1069309992308263E-2</c:v>
                </c:pt>
                <c:pt idx="159">
                  <c:v>-1.8361949987593107E-3</c:v>
                </c:pt>
                <c:pt idx="160">
                  <c:v>-6.9459450023714453E-3</c:v>
                </c:pt>
                <c:pt idx="161">
                  <c:v>-1.0259265000058804E-2</c:v>
                </c:pt>
                <c:pt idx="162">
                  <c:v>-3.7433049947139807E-3</c:v>
                </c:pt>
                <c:pt idx="163">
                  <c:v>-9.4060599949443713E-3</c:v>
                </c:pt>
                <c:pt idx="164">
                  <c:v>-6.3145949970930815E-3</c:v>
                </c:pt>
                <c:pt idx="165">
                  <c:v>-1.0402774998510722E-2</c:v>
                </c:pt>
                <c:pt idx="166">
                  <c:v>-1.5949209999234881E-2</c:v>
                </c:pt>
                <c:pt idx="167">
                  <c:v>-1.3958590003312565E-2</c:v>
                </c:pt>
                <c:pt idx="168">
                  <c:v>-1.2985324996407144E-2</c:v>
                </c:pt>
                <c:pt idx="169">
                  <c:v>-2.273390499613015E-2</c:v>
                </c:pt>
                <c:pt idx="170">
                  <c:v>-1.7959044998860918E-2</c:v>
                </c:pt>
                <c:pt idx="171">
                  <c:v>-1.3823489993228577E-2</c:v>
                </c:pt>
                <c:pt idx="172">
                  <c:v>-3.4975050002685748E-3</c:v>
                </c:pt>
                <c:pt idx="173">
                  <c:v>-1.4445439999690279E-2</c:v>
                </c:pt>
                <c:pt idx="174">
                  <c:v>-2.0527050000964664E-2</c:v>
                </c:pt>
                <c:pt idx="175">
                  <c:v>-1.399983000010252E-2</c:v>
                </c:pt>
                <c:pt idx="176">
                  <c:v>-1.3678534996870439E-2</c:v>
                </c:pt>
                <c:pt idx="178">
                  <c:v>-2.0128814998315647E-2</c:v>
                </c:pt>
                <c:pt idx="180">
                  <c:v>-1.2755454998114146E-2</c:v>
                </c:pt>
                <c:pt idx="181">
                  <c:v>-6.9726199944852851E-3</c:v>
                </c:pt>
                <c:pt idx="182">
                  <c:v>-7.6738249917980283E-3</c:v>
                </c:pt>
                <c:pt idx="183">
                  <c:v>-8.7179149995790794E-3</c:v>
                </c:pt>
                <c:pt idx="184">
                  <c:v>-9.2741850021411665E-3</c:v>
                </c:pt>
                <c:pt idx="185">
                  <c:v>-1.3351105000765529E-2</c:v>
                </c:pt>
                <c:pt idx="188">
                  <c:v>-1.3561699997808319E-2</c:v>
                </c:pt>
                <c:pt idx="189">
                  <c:v>-7.830929993360769E-3</c:v>
                </c:pt>
                <c:pt idx="190">
                  <c:v>-2.1442500001285225E-3</c:v>
                </c:pt>
                <c:pt idx="191">
                  <c:v>-7.4134799942839891E-3</c:v>
                </c:pt>
                <c:pt idx="192">
                  <c:v>-9.0265049948357046E-3</c:v>
                </c:pt>
                <c:pt idx="193">
                  <c:v>-1.1612319998675957E-2</c:v>
                </c:pt>
                <c:pt idx="194">
                  <c:v>-4.4186049999552779E-3</c:v>
                </c:pt>
                <c:pt idx="195">
                  <c:v>-1.5925640000205021E-2</c:v>
                </c:pt>
                <c:pt idx="200">
                  <c:v>-9.010535002744291E-3</c:v>
                </c:pt>
                <c:pt idx="201">
                  <c:v>-1.2813534995075315E-2</c:v>
                </c:pt>
                <c:pt idx="202">
                  <c:v>-9.8984299984294921E-3</c:v>
                </c:pt>
                <c:pt idx="204">
                  <c:v>-9.2328449973138049E-3</c:v>
                </c:pt>
                <c:pt idx="206">
                  <c:v>-1.7371209993143566E-2</c:v>
                </c:pt>
                <c:pt idx="207">
                  <c:v>-2.3635749996174127E-2</c:v>
                </c:pt>
                <c:pt idx="208">
                  <c:v>-1.895375999447424E-2</c:v>
                </c:pt>
                <c:pt idx="209">
                  <c:v>-1.0676555000827648E-2</c:v>
                </c:pt>
                <c:pt idx="210">
                  <c:v>-5.8088249934371561E-3</c:v>
                </c:pt>
                <c:pt idx="214">
                  <c:v>-8.4626549942186102E-3</c:v>
                </c:pt>
                <c:pt idx="223">
                  <c:v>-2.3583664995385334E-2</c:v>
                </c:pt>
                <c:pt idx="224">
                  <c:v>-1.3218279993452597E-2</c:v>
                </c:pt>
                <c:pt idx="226">
                  <c:v>-1.4487509994069114E-2</c:v>
                </c:pt>
                <c:pt idx="227">
                  <c:v>-5.0780349993146956E-3</c:v>
                </c:pt>
                <c:pt idx="228">
                  <c:v>-8.1221249929512851E-3</c:v>
                </c:pt>
                <c:pt idx="229">
                  <c:v>-2.4704674993699882E-2</c:v>
                </c:pt>
                <c:pt idx="247">
                  <c:v>-1.1048469998058863E-2</c:v>
                </c:pt>
                <c:pt idx="254">
                  <c:v>-2.0449969997571316E-2</c:v>
                </c:pt>
                <c:pt idx="256">
                  <c:v>-1.2586929995450191E-2</c:v>
                </c:pt>
                <c:pt idx="259">
                  <c:v>-1.6482799997902475E-2</c:v>
                </c:pt>
                <c:pt idx="261">
                  <c:v>-1.3985145000333432E-2</c:v>
                </c:pt>
                <c:pt idx="262">
                  <c:v>-8.6638499997206964E-3</c:v>
                </c:pt>
                <c:pt idx="267">
                  <c:v>-1.2632879996090196E-2</c:v>
                </c:pt>
                <c:pt idx="292">
                  <c:v>-1.4934920000087004E-2</c:v>
                </c:pt>
                <c:pt idx="338">
                  <c:v>-1.4552119995641988E-2</c:v>
                </c:pt>
                <c:pt idx="398">
                  <c:v>-1.4301569994131569E-2</c:v>
                </c:pt>
                <c:pt idx="412">
                  <c:v>-2.0533259994408581E-2</c:v>
                </c:pt>
                <c:pt idx="435">
                  <c:v>-2.2863439997308888E-2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0F9-4088-ABFC-0244B903AD40}"/>
            </c:ext>
          </c:extLst>
        </c:ser>
        <c:ser>
          <c:idx val="3"/>
          <c:order val="2"/>
          <c:tx>
            <c:strRef>
              <c:f>'Active 5'!$J$20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'Active 5'!$D$21:$D$56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5'!$C$21:$C$905</c:f>
              <c:numCache>
                <c:formatCode>General</c:formatCode>
                <c:ptCount val="885"/>
                <c:pt idx="0">
                  <c:v>30647.217000000001</c:v>
                </c:pt>
                <c:pt idx="1">
                  <c:v>30647.238000000001</c:v>
                </c:pt>
                <c:pt idx="2">
                  <c:v>30647.411</c:v>
                </c:pt>
                <c:pt idx="3">
                  <c:v>34389.235000000001</c:v>
                </c:pt>
                <c:pt idx="4">
                  <c:v>35093.275000000001</c:v>
                </c:pt>
                <c:pt idx="5">
                  <c:v>35093.455000000002</c:v>
                </c:pt>
                <c:pt idx="6">
                  <c:v>35429.339</c:v>
                </c:pt>
                <c:pt idx="7">
                  <c:v>35476.421000000002</c:v>
                </c:pt>
                <c:pt idx="8">
                  <c:v>35832.362000000001</c:v>
                </c:pt>
                <c:pt idx="9">
                  <c:v>36491.408000000003</c:v>
                </c:pt>
                <c:pt idx="10">
                  <c:v>36541.362000000001</c:v>
                </c:pt>
                <c:pt idx="11">
                  <c:v>36596.232000000004</c:v>
                </c:pt>
                <c:pt idx="12">
                  <c:v>36598.281999999999</c:v>
                </c:pt>
                <c:pt idx="13">
                  <c:v>36599.281000000003</c:v>
                </c:pt>
                <c:pt idx="14">
                  <c:v>36605.26</c:v>
                </c:pt>
                <c:pt idx="15">
                  <c:v>36606.269999999997</c:v>
                </c:pt>
                <c:pt idx="16">
                  <c:v>36608.351000000002</c:v>
                </c:pt>
                <c:pt idx="17">
                  <c:v>36609.339</c:v>
                </c:pt>
                <c:pt idx="18">
                  <c:v>36627.277000000002</c:v>
                </c:pt>
                <c:pt idx="19">
                  <c:v>36629.286</c:v>
                </c:pt>
                <c:pt idx="20">
                  <c:v>36646.567999999999</c:v>
                </c:pt>
                <c:pt idx="21">
                  <c:v>36905.652999999998</c:v>
                </c:pt>
                <c:pt idx="22">
                  <c:v>36910.601999999999</c:v>
                </c:pt>
                <c:pt idx="23">
                  <c:v>36946.616000000002</c:v>
                </c:pt>
                <c:pt idx="24">
                  <c:v>37257.584000000003</c:v>
                </c:pt>
                <c:pt idx="25">
                  <c:v>37267.658000000003</c:v>
                </c:pt>
                <c:pt idx="26">
                  <c:v>37285.411999999997</c:v>
                </c:pt>
                <c:pt idx="27">
                  <c:v>37290.355000000003</c:v>
                </c:pt>
                <c:pt idx="28">
                  <c:v>37295.650999999998</c:v>
                </c:pt>
                <c:pt idx="29">
                  <c:v>37314.237999999998</c:v>
                </c:pt>
                <c:pt idx="30">
                  <c:v>37316.288</c:v>
                </c:pt>
                <c:pt idx="31">
                  <c:v>37355.553999999996</c:v>
                </c:pt>
                <c:pt idx="32">
                  <c:v>37357.607000000004</c:v>
                </c:pt>
                <c:pt idx="33">
                  <c:v>37367.675999999999</c:v>
                </c:pt>
                <c:pt idx="34">
                  <c:v>37371.595999999998</c:v>
                </c:pt>
                <c:pt idx="35">
                  <c:v>37706.633000000002</c:v>
                </c:pt>
                <c:pt idx="36">
                  <c:v>40212.491999999998</c:v>
                </c:pt>
                <c:pt idx="37">
                  <c:v>40212.491999999998</c:v>
                </c:pt>
                <c:pt idx="38">
                  <c:v>40213.324999999997</c:v>
                </c:pt>
                <c:pt idx="39">
                  <c:v>40213.345999999998</c:v>
                </c:pt>
                <c:pt idx="40">
                  <c:v>40213.345999999998</c:v>
                </c:pt>
                <c:pt idx="41">
                  <c:v>40229.218000000001</c:v>
                </c:pt>
                <c:pt idx="42">
                  <c:v>40229.218000000001</c:v>
                </c:pt>
                <c:pt idx="43">
                  <c:v>40504.517999999996</c:v>
                </c:pt>
                <c:pt idx="44">
                  <c:v>40504.517999999996</c:v>
                </c:pt>
                <c:pt idx="45">
                  <c:v>40508.444000000003</c:v>
                </c:pt>
                <c:pt idx="46">
                  <c:v>40508.444000000003</c:v>
                </c:pt>
                <c:pt idx="47">
                  <c:v>40509.468000000001</c:v>
                </c:pt>
                <c:pt idx="48">
                  <c:v>40509.468000000001</c:v>
                </c:pt>
                <c:pt idx="49">
                  <c:v>40510.491999999998</c:v>
                </c:pt>
                <c:pt idx="50">
                  <c:v>40510.491999999998</c:v>
                </c:pt>
                <c:pt idx="51">
                  <c:v>40511.516000000003</c:v>
                </c:pt>
                <c:pt idx="52">
                  <c:v>40511.516000000003</c:v>
                </c:pt>
                <c:pt idx="53">
                  <c:v>40512.54</c:v>
                </c:pt>
                <c:pt idx="54">
                  <c:v>40512.54</c:v>
                </c:pt>
                <c:pt idx="55">
                  <c:v>41932.525000000001</c:v>
                </c:pt>
                <c:pt idx="56">
                  <c:v>41972.508999999998</c:v>
                </c:pt>
                <c:pt idx="57">
                  <c:v>41972.629000000001</c:v>
                </c:pt>
                <c:pt idx="58">
                  <c:v>41974.671999999999</c:v>
                </c:pt>
                <c:pt idx="59">
                  <c:v>42832.677000000003</c:v>
                </c:pt>
                <c:pt idx="60">
                  <c:v>42844.614000000001</c:v>
                </c:pt>
                <c:pt idx="61">
                  <c:v>42844.620999999999</c:v>
                </c:pt>
                <c:pt idx="62">
                  <c:v>43045.847000000002</c:v>
                </c:pt>
                <c:pt idx="63">
                  <c:v>43045.85</c:v>
                </c:pt>
                <c:pt idx="64">
                  <c:v>43066.828000000001</c:v>
                </c:pt>
                <c:pt idx="65">
                  <c:v>43085.779000000002</c:v>
                </c:pt>
                <c:pt idx="66">
                  <c:v>43098.925000000003</c:v>
                </c:pt>
                <c:pt idx="67">
                  <c:v>43154.739000000001</c:v>
                </c:pt>
                <c:pt idx="68">
                  <c:v>43165.654999999999</c:v>
                </c:pt>
                <c:pt idx="69">
                  <c:v>43190.574000000001</c:v>
                </c:pt>
                <c:pt idx="70">
                  <c:v>43420.807000000001</c:v>
                </c:pt>
                <c:pt idx="71">
                  <c:v>43483.281000000003</c:v>
                </c:pt>
                <c:pt idx="72">
                  <c:v>43577.656000000003</c:v>
                </c:pt>
                <c:pt idx="73">
                  <c:v>43802.618000000002</c:v>
                </c:pt>
                <c:pt idx="74">
                  <c:v>43876.682999999997</c:v>
                </c:pt>
                <c:pt idx="75">
                  <c:v>44132.860999999997</c:v>
                </c:pt>
                <c:pt idx="76">
                  <c:v>44271.623</c:v>
                </c:pt>
                <c:pt idx="77">
                  <c:v>44300.631000000001</c:v>
                </c:pt>
                <c:pt idx="78">
                  <c:v>44544.701000000001</c:v>
                </c:pt>
                <c:pt idx="79">
                  <c:v>44614.675999999999</c:v>
                </c:pt>
                <c:pt idx="80">
                  <c:v>44623.563999999998</c:v>
                </c:pt>
                <c:pt idx="81">
                  <c:v>44958.752</c:v>
                </c:pt>
                <c:pt idx="82">
                  <c:v>44986.398000000001</c:v>
                </c:pt>
                <c:pt idx="83">
                  <c:v>45011.292000000001</c:v>
                </c:pt>
                <c:pt idx="84">
                  <c:v>45289.495999999999</c:v>
                </c:pt>
                <c:pt idx="85">
                  <c:v>45294.303999999996</c:v>
                </c:pt>
                <c:pt idx="86">
                  <c:v>45298.735999999997</c:v>
                </c:pt>
                <c:pt idx="87">
                  <c:v>45336.288999999997</c:v>
                </c:pt>
                <c:pt idx="88">
                  <c:v>45373.667000000001</c:v>
                </c:pt>
                <c:pt idx="89">
                  <c:v>45401.311000000002</c:v>
                </c:pt>
                <c:pt idx="90">
                  <c:v>45407.286</c:v>
                </c:pt>
                <c:pt idx="91">
                  <c:v>45697.260999999999</c:v>
                </c:pt>
                <c:pt idx="92">
                  <c:v>45753.578999999998</c:v>
                </c:pt>
                <c:pt idx="93">
                  <c:v>45991.343999999997</c:v>
                </c:pt>
                <c:pt idx="94">
                  <c:v>45991.544000000002</c:v>
                </c:pt>
                <c:pt idx="95">
                  <c:v>46005.332000000002</c:v>
                </c:pt>
                <c:pt idx="96">
                  <c:v>46006.525999999998</c:v>
                </c:pt>
                <c:pt idx="97">
                  <c:v>46023.249000000003</c:v>
                </c:pt>
                <c:pt idx="98">
                  <c:v>46036.563999999998</c:v>
                </c:pt>
                <c:pt idx="99">
                  <c:v>46091.692000000003</c:v>
                </c:pt>
                <c:pt idx="100">
                  <c:v>46095.267</c:v>
                </c:pt>
                <c:pt idx="101">
                  <c:v>46102.28</c:v>
                </c:pt>
                <c:pt idx="102">
                  <c:v>46109.445</c:v>
                </c:pt>
                <c:pt idx="103">
                  <c:v>46114.571000000004</c:v>
                </c:pt>
                <c:pt idx="104">
                  <c:v>46119.332999999999</c:v>
                </c:pt>
                <c:pt idx="105">
                  <c:v>46144.6</c:v>
                </c:pt>
                <c:pt idx="106">
                  <c:v>46321.578000000001</c:v>
                </c:pt>
                <c:pt idx="107">
                  <c:v>46355.377</c:v>
                </c:pt>
                <c:pt idx="108" formatCode="0.000">
                  <c:v>46358.627999999997</c:v>
                </c:pt>
                <c:pt idx="109">
                  <c:v>46358.629000000001</c:v>
                </c:pt>
                <c:pt idx="110">
                  <c:v>46373.642</c:v>
                </c:pt>
                <c:pt idx="111">
                  <c:v>46409.826000000001</c:v>
                </c:pt>
                <c:pt idx="112">
                  <c:v>46413.591</c:v>
                </c:pt>
                <c:pt idx="113">
                  <c:v>46416.298999999999</c:v>
                </c:pt>
                <c:pt idx="114">
                  <c:v>46472.631000000001</c:v>
                </c:pt>
                <c:pt idx="115">
                  <c:v>46737.351999999999</c:v>
                </c:pt>
                <c:pt idx="116">
                  <c:v>46742.303</c:v>
                </c:pt>
                <c:pt idx="117">
                  <c:v>46756.800999999999</c:v>
                </c:pt>
                <c:pt idx="118">
                  <c:v>46763.290999999997</c:v>
                </c:pt>
                <c:pt idx="119">
                  <c:v>46769.606</c:v>
                </c:pt>
                <c:pt idx="120">
                  <c:v>46770.29</c:v>
                </c:pt>
                <c:pt idx="121">
                  <c:v>46770.292000000001</c:v>
                </c:pt>
                <c:pt idx="122">
                  <c:v>46773.364000000001</c:v>
                </c:pt>
                <c:pt idx="123">
                  <c:v>46814.665999999997</c:v>
                </c:pt>
                <c:pt idx="124">
                  <c:v>46821.324999999997</c:v>
                </c:pt>
                <c:pt idx="125">
                  <c:v>46825.249000000003</c:v>
                </c:pt>
                <c:pt idx="126">
                  <c:v>46857.667999999998</c:v>
                </c:pt>
                <c:pt idx="127">
                  <c:v>47138.428</c:v>
                </c:pt>
                <c:pt idx="128">
                  <c:v>47153.45</c:v>
                </c:pt>
                <c:pt idx="129">
                  <c:v>47159.266000000003</c:v>
                </c:pt>
                <c:pt idx="130">
                  <c:v>47174.279000000002</c:v>
                </c:pt>
                <c:pt idx="131">
                  <c:v>47176.334000000003</c:v>
                </c:pt>
                <c:pt idx="132">
                  <c:v>47205.341999999997</c:v>
                </c:pt>
                <c:pt idx="133">
                  <c:v>47212.673999999999</c:v>
                </c:pt>
                <c:pt idx="134">
                  <c:v>47436.597000000002</c:v>
                </c:pt>
                <c:pt idx="135">
                  <c:v>47469.366000000002</c:v>
                </c:pt>
                <c:pt idx="136">
                  <c:v>47470.39</c:v>
                </c:pt>
                <c:pt idx="137">
                  <c:v>47481.493999999999</c:v>
                </c:pt>
                <c:pt idx="138">
                  <c:v>47530.302100000001</c:v>
                </c:pt>
                <c:pt idx="139">
                  <c:v>47539.682000000001</c:v>
                </c:pt>
                <c:pt idx="140">
                  <c:v>47558.292000000001</c:v>
                </c:pt>
                <c:pt idx="141">
                  <c:v>47615.3</c:v>
                </c:pt>
                <c:pt idx="142">
                  <c:v>47847.584000000003</c:v>
                </c:pt>
                <c:pt idx="143">
                  <c:v>47849.283000000003</c:v>
                </c:pt>
                <c:pt idx="144" formatCode="0.0000">
                  <c:v>47880.345300000001</c:v>
                </c:pt>
                <c:pt idx="145">
                  <c:v>47880.345600000001</c:v>
                </c:pt>
                <c:pt idx="146" formatCode="0.0000">
                  <c:v>47880.3459</c:v>
                </c:pt>
                <c:pt idx="147">
                  <c:v>47919.762999999999</c:v>
                </c:pt>
                <c:pt idx="148">
                  <c:v>47950.665000000001</c:v>
                </c:pt>
                <c:pt idx="149">
                  <c:v>48135.851999999999</c:v>
                </c:pt>
                <c:pt idx="150">
                  <c:v>48176.639000000003</c:v>
                </c:pt>
                <c:pt idx="151">
                  <c:v>48210.597999999998</c:v>
                </c:pt>
                <c:pt idx="152">
                  <c:v>48232.614999999998</c:v>
                </c:pt>
                <c:pt idx="153">
                  <c:v>48251.561999999998</c:v>
                </c:pt>
                <c:pt idx="154">
                  <c:v>48295.591</c:v>
                </c:pt>
                <c:pt idx="155">
                  <c:v>48312.322999999997</c:v>
                </c:pt>
                <c:pt idx="156">
                  <c:v>48558.600599999998</c:v>
                </c:pt>
                <c:pt idx="157" formatCode="0.0000">
                  <c:v>48558.6008</c:v>
                </c:pt>
                <c:pt idx="158">
                  <c:v>48558.601000000002</c:v>
                </c:pt>
                <c:pt idx="159">
                  <c:v>48568.68</c:v>
                </c:pt>
                <c:pt idx="160">
                  <c:v>48679.612999999998</c:v>
                </c:pt>
                <c:pt idx="161">
                  <c:v>48694.629000000001</c:v>
                </c:pt>
                <c:pt idx="162">
                  <c:v>48922.656000000003</c:v>
                </c:pt>
                <c:pt idx="163">
                  <c:v>48976.754000000001</c:v>
                </c:pt>
                <c:pt idx="164">
                  <c:v>49005.601000000002</c:v>
                </c:pt>
                <c:pt idx="165">
                  <c:v>49007.644999999997</c:v>
                </c:pt>
                <c:pt idx="166">
                  <c:v>49012.589</c:v>
                </c:pt>
                <c:pt idx="167">
                  <c:v>49028.292999999998</c:v>
                </c:pt>
                <c:pt idx="168">
                  <c:v>49036.656999999999</c:v>
                </c:pt>
                <c:pt idx="169">
                  <c:v>49270.811999999998</c:v>
                </c:pt>
                <c:pt idx="170">
                  <c:v>49283.788</c:v>
                </c:pt>
                <c:pt idx="171">
                  <c:v>49311.612000000001</c:v>
                </c:pt>
                <c:pt idx="172">
                  <c:v>49311.792999999998</c:v>
                </c:pt>
                <c:pt idx="173">
                  <c:v>49333.798999999999</c:v>
                </c:pt>
                <c:pt idx="174">
                  <c:v>49397.625</c:v>
                </c:pt>
                <c:pt idx="175">
                  <c:v>49679.584999999999</c:v>
                </c:pt>
                <c:pt idx="176">
                  <c:v>49687.607000000004</c:v>
                </c:pt>
                <c:pt idx="177">
                  <c:v>49689.31</c:v>
                </c:pt>
                <c:pt idx="178">
                  <c:v>49713.542999999998</c:v>
                </c:pt>
                <c:pt idx="179">
                  <c:v>49725.667200000004</c:v>
                </c:pt>
                <c:pt idx="180">
                  <c:v>49743.589</c:v>
                </c:pt>
                <c:pt idx="181">
                  <c:v>49779.607000000004</c:v>
                </c:pt>
                <c:pt idx="182">
                  <c:v>50043.639000000003</c:v>
                </c:pt>
                <c:pt idx="183">
                  <c:v>50044.661999999997</c:v>
                </c:pt>
                <c:pt idx="184">
                  <c:v>50320.811999999998</c:v>
                </c:pt>
                <c:pt idx="185">
                  <c:v>50376.788999999997</c:v>
                </c:pt>
                <c:pt idx="186">
                  <c:v>50396.925000000003</c:v>
                </c:pt>
                <c:pt idx="187">
                  <c:v>50397.095699999998</c:v>
                </c:pt>
                <c:pt idx="188">
                  <c:v>50474.584999999999</c:v>
                </c:pt>
                <c:pt idx="189">
                  <c:v>50488.586000000003</c:v>
                </c:pt>
                <c:pt idx="190">
                  <c:v>50503.610999999997</c:v>
                </c:pt>
                <c:pt idx="191">
                  <c:v>50517.601000000002</c:v>
                </c:pt>
                <c:pt idx="192">
                  <c:v>50779.584000000003</c:v>
                </c:pt>
                <c:pt idx="193">
                  <c:v>51141.580999999998</c:v>
                </c:pt>
                <c:pt idx="194">
                  <c:v>51144.830999999998</c:v>
                </c:pt>
                <c:pt idx="195">
                  <c:v>51156.595999999998</c:v>
                </c:pt>
                <c:pt idx="196">
                  <c:v>51166.322399999997</c:v>
                </c:pt>
                <c:pt idx="197">
                  <c:v>51166.4931</c:v>
                </c:pt>
                <c:pt idx="198">
                  <c:v>51183.902999999998</c:v>
                </c:pt>
                <c:pt idx="199">
                  <c:v>51184.242299999998</c:v>
                </c:pt>
                <c:pt idx="200">
                  <c:v>51189.542999999998</c:v>
                </c:pt>
                <c:pt idx="201">
                  <c:v>51223.673999999999</c:v>
                </c:pt>
                <c:pt idx="202">
                  <c:v>51256.616999999998</c:v>
                </c:pt>
                <c:pt idx="203">
                  <c:v>51425.915000000001</c:v>
                </c:pt>
                <c:pt idx="204">
                  <c:v>51488.904999999999</c:v>
                </c:pt>
                <c:pt idx="205">
                  <c:v>51498.283799999997</c:v>
                </c:pt>
                <c:pt idx="206">
                  <c:v>51538.563000000002</c:v>
                </c:pt>
                <c:pt idx="207">
                  <c:v>51544.701000000001</c:v>
                </c:pt>
                <c:pt idx="208">
                  <c:v>51567.576000000001</c:v>
                </c:pt>
                <c:pt idx="209">
                  <c:v>51576.63</c:v>
                </c:pt>
                <c:pt idx="210">
                  <c:v>51579.707000000002</c:v>
                </c:pt>
                <c:pt idx="211">
                  <c:v>51822.9035</c:v>
                </c:pt>
                <c:pt idx="212">
                  <c:v>51849.187400000003</c:v>
                </c:pt>
                <c:pt idx="213">
                  <c:v>51849.1875</c:v>
                </c:pt>
                <c:pt idx="214">
                  <c:v>51873.605000000003</c:v>
                </c:pt>
                <c:pt idx="215">
                  <c:v>51896.2932</c:v>
                </c:pt>
                <c:pt idx="216">
                  <c:v>51896.293239999999</c:v>
                </c:pt>
                <c:pt idx="217">
                  <c:v>51899.365599999997</c:v>
                </c:pt>
                <c:pt idx="218">
                  <c:v>51911.3122</c:v>
                </c:pt>
                <c:pt idx="219">
                  <c:v>51911.312790000004</c:v>
                </c:pt>
                <c:pt idx="220">
                  <c:v>51911.3128</c:v>
                </c:pt>
                <c:pt idx="221">
                  <c:v>51930.254999999997</c:v>
                </c:pt>
                <c:pt idx="222">
                  <c:v>51930.256500000003</c:v>
                </c:pt>
                <c:pt idx="223">
                  <c:v>51930.595000000001</c:v>
                </c:pt>
                <c:pt idx="224">
                  <c:v>51937.603000000003</c:v>
                </c:pt>
                <c:pt idx="225">
                  <c:v>51946.641799999998</c:v>
                </c:pt>
                <c:pt idx="226">
                  <c:v>51951.597000000002</c:v>
                </c:pt>
                <c:pt idx="227">
                  <c:v>51957.58</c:v>
                </c:pt>
                <c:pt idx="228">
                  <c:v>51958.601000000002</c:v>
                </c:pt>
                <c:pt idx="229">
                  <c:v>51987.599000000002</c:v>
                </c:pt>
                <c:pt idx="230">
                  <c:v>52185.414100000002</c:v>
                </c:pt>
                <c:pt idx="231">
                  <c:v>52185.58167</c:v>
                </c:pt>
                <c:pt idx="232">
                  <c:v>52185.585500000001</c:v>
                </c:pt>
                <c:pt idx="233" formatCode="0.0000">
                  <c:v>52193.432699999998</c:v>
                </c:pt>
                <c:pt idx="234" formatCode="0.0000">
                  <c:v>52195.483500000002</c:v>
                </c:pt>
                <c:pt idx="235" formatCode="0.0000">
                  <c:v>52198.553699999997</c:v>
                </c:pt>
                <c:pt idx="236">
                  <c:v>52219.548540000003</c:v>
                </c:pt>
                <c:pt idx="237">
                  <c:v>52219.548609999998</c:v>
                </c:pt>
                <c:pt idx="238">
                  <c:v>52219.54898</c:v>
                </c:pt>
                <c:pt idx="239" formatCode="0.0000">
                  <c:v>52219.549099999997</c:v>
                </c:pt>
                <c:pt idx="240">
                  <c:v>52224.841099999998</c:v>
                </c:pt>
                <c:pt idx="241">
                  <c:v>52225.352200000001</c:v>
                </c:pt>
                <c:pt idx="242">
                  <c:v>52225.523500000003</c:v>
                </c:pt>
                <c:pt idx="243">
                  <c:v>52230.130499999999</c:v>
                </c:pt>
                <c:pt idx="244" formatCode="0.0000">
                  <c:v>52230.130700000002</c:v>
                </c:pt>
                <c:pt idx="245">
                  <c:v>52232.348400000003</c:v>
                </c:pt>
                <c:pt idx="246">
                  <c:v>52232.519200000002</c:v>
                </c:pt>
                <c:pt idx="247">
                  <c:v>52235.601999999999</c:v>
                </c:pt>
                <c:pt idx="248">
                  <c:v>52247.367899999997</c:v>
                </c:pt>
                <c:pt idx="249" formatCode="0.0000">
                  <c:v>52250.100100000003</c:v>
                </c:pt>
                <c:pt idx="250">
                  <c:v>52250.100200000001</c:v>
                </c:pt>
                <c:pt idx="251" formatCode="0.0000">
                  <c:v>52250.270400000001</c:v>
                </c:pt>
                <c:pt idx="252">
                  <c:v>52250.270799999998</c:v>
                </c:pt>
                <c:pt idx="253">
                  <c:v>52252.317999999999</c:v>
                </c:pt>
                <c:pt idx="254">
                  <c:v>52252.66</c:v>
                </c:pt>
                <c:pt idx="255">
                  <c:v>52256.585800000001</c:v>
                </c:pt>
                <c:pt idx="256">
                  <c:v>52263.591</c:v>
                </c:pt>
                <c:pt idx="257">
                  <c:v>52265.802600000003</c:v>
                </c:pt>
                <c:pt idx="258" formatCode="0.0000">
                  <c:v>52296.693399999996</c:v>
                </c:pt>
                <c:pt idx="259">
                  <c:v>52307.620999999999</c:v>
                </c:pt>
                <c:pt idx="260">
                  <c:v>52310.519399999997</c:v>
                </c:pt>
                <c:pt idx="261">
                  <c:v>52311.548999999999</c:v>
                </c:pt>
                <c:pt idx="262">
                  <c:v>52319.576000000001</c:v>
                </c:pt>
                <c:pt idx="263">
                  <c:v>52338.339599999999</c:v>
                </c:pt>
                <c:pt idx="264">
                  <c:v>52496.8946</c:v>
                </c:pt>
                <c:pt idx="265">
                  <c:v>52548.608999999997</c:v>
                </c:pt>
                <c:pt idx="266">
                  <c:v>52548.608999999997</c:v>
                </c:pt>
                <c:pt idx="267">
                  <c:v>52558.857000000004</c:v>
                </c:pt>
                <c:pt idx="268">
                  <c:v>52592.300499999998</c:v>
                </c:pt>
                <c:pt idx="269">
                  <c:v>52592.472199999997</c:v>
                </c:pt>
                <c:pt idx="270">
                  <c:v>52593.324999999997</c:v>
                </c:pt>
                <c:pt idx="271">
                  <c:v>52606.637000000002</c:v>
                </c:pt>
                <c:pt idx="272">
                  <c:v>52608.6852</c:v>
                </c:pt>
                <c:pt idx="273" formatCode="0.0000">
                  <c:v>52614.659699999997</c:v>
                </c:pt>
                <c:pt idx="274">
                  <c:v>52618.244200000001</c:v>
                </c:pt>
                <c:pt idx="275">
                  <c:v>52620.291599999997</c:v>
                </c:pt>
                <c:pt idx="276" formatCode="0.0000">
                  <c:v>52620.633000000002</c:v>
                </c:pt>
                <c:pt idx="277">
                  <c:v>52645.550799999997</c:v>
                </c:pt>
                <c:pt idx="278">
                  <c:v>52647.941899999998</c:v>
                </c:pt>
                <c:pt idx="279">
                  <c:v>52648.113100000002</c:v>
                </c:pt>
                <c:pt idx="280">
                  <c:v>52672.692300000002</c:v>
                </c:pt>
                <c:pt idx="281" formatCode="0.0000">
                  <c:v>52684.635999999999</c:v>
                </c:pt>
                <c:pt idx="282">
                  <c:v>52902.586199999998</c:v>
                </c:pt>
                <c:pt idx="283">
                  <c:v>52902.586199999998</c:v>
                </c:pt>
                <c:pt idx="284">
                  <c:v>52922.552900000002</c:v>
                </c:pt>
                <c:pt idx="285">
                  <c:v>52923.408300000003</c:v>
                </c:pt>
                <c:pt idx="286">
                  <c:v>52928.699399999998</c:v>
                </c:pt>
                <c:pt idx="287">
                  <c:v>52939.7935</c:v>
                </c:pt>
                <c:pt idx="288">
                  <c:v>52956.518600000003</c:v>
                </c:pt>
                <c:pt idx="289">
                  <c:v>52964.7111</c:v>
                </c:pt>
                <c:pt idx="290">
                  <c:v>52982.462200000002</c:v>
                </c:pt>
                <c:pt idx="291">
                  <c:v>52983.485399999998</c:v>
                </c:pt>
                <c:pt idx="292">
                  <c:v>52991.684000000001</c:v>
                </c:pt>
                <c:pt idx="293">
                  <c:v>53014.889799999997</c:v>
                </c:pt>
                <c:pt idx="294">
                  <c:v>53017.620699999999</c:v>
                </c:pt>
                <c:pt idx="295">
                  <c:v>53017.792300000001</c:v>
                </c:pt>
                <c:pt idx="296">
                  <c:v>53019.158000000003</c:v>
                </c:pt>
                <c:pt idx="297">
                  <c:v>53287.626700000001</c:v>
                </c:pt>
                <c:pt idx="298">
                  <c:v>53292.7474</c:v>
                </c:pt>
                <c:pt idx="299">
                  <c:v>53294.7958</c:v>
                </c:pt>
                <c:pt idx="300">
                  <c:v>53297.867599999998</c:v>
                </c:pt>
                <c:pt idx="301">
                  <c:v>53302.817799999997</c:v>
                </c:pt>
                <c:pt idx="302">
                  <c:v>53341.558900000004</c:v>
                </c:pt>
                <c:pt idx="303">
                  <c:v>53349.2405</c:v>
                </c:pt>
                <c:pt idx="304">
                  <c:v>53349.410600000003</c:v>
                </c:pt>
                <c:pt idx="305">
                  <c:v>53349.582900000001</c:v>
                </c:pt>
                <c:pt idx="306">
                  <c:v>53351.977800000001</c:v>
                </c:pt>
                <c:pt idx="307">
                  <c:v>53352.1414</c:v>
                </c:pt>
                <c:pt idx="308" formatCode="0.0000">
                  <c:v>53352.141499999998</c:v>
                </c:pt>
                <c:pt idx="309">
                  <c:v>53352.141600000003</c:v>
                </c:pt>
                <c:pt idx="310">
                  <c:v>53358.116199999997</c:v>
                </c:pt>
                <c:pt idx="311" formatCode="0.0000">
                  <c:v>53358.116300000002</c:v>
                </c:pt>
                <c:pt idx="312">
                  <c:v>53358.116399999999</c:v>
                </c:pt>
                <c:pt idx="313">
                  <c:v>53392.419699999999</c:v>
                </c:pt>
                <c:pt idx="314">
                  <c:v>53645.872900000002</c:v>
                </c:pt>
                <c:pt idx="315">
                  <c:v>53652.528599999998</c:v>
                </c:pt>
                <c:pt idx="316">
                  <c:v>53683.420599999998</c:v>
                </c:pt>
                <c:pt idx="317">
                  <c:v>53683.591200000003</c:v>
                </c:pt>
                <c:pt idx="318">
                  <c:v>53686.663699999997</c:v>
                </c:pt>
                <c:pt idx="319">
                  <c:v>53702.707300000002</c:v>
                </c:pt>
                <c:pt idx="320">
                  <c:v>53724.553899999999</c:v>
                </c:pt>
                <c:pt idx="321">
                  <c:v>53748.618600000002</c:v>
                </c:pt>
                <c:pt idx="322">
                  <c:v>53758.347500000003</c:v>
                </c:pt>
                <c:pt idx="323">
                  <c:v>53762.614099999999</c:v>
                </c:pt>
                <c:pt idx="324">
                  <c:v>53776.609700000001</c:v>
                </c:pt>
                <c:pt idx="325">
                  <c:v>53788.555200000003</c:v>
                </c:pt>
                <c:pt idx="326">
                  <c:v>53795.554199999999</c:v>
                </c:pt>
                <c:pt idx="327">
                  <c:v>53796.577899999997</c:v>
                </c:pt>
                <c:pt idx="328">
                  <c:v>53802.381099999999</c:v>
                </c:pt>
                <c:pt idx="329">
                  <c:v>53815.352500000001</c:v>
                </c:pt>
                <c:pt idx="330">
                  <c:v>54015.724300000002</c:v>
                </c:pt>
                <c:pt idx="331">
                  <c:v>54022.550799999997</c:v>
                </c:pt>
                <c:pt idx="332">
                  <c:v>54026.4781</c:v>
                </c:pt>
                <c:pt idx="333">
                  <c:v>54035.522400000002</c:v>
                </c:pt>
                <c:pt idx="334">
                  <c:v>54057.3698</c:v>
                </c:pt>
                <c:pt idx="335">
                  <c:v>54057.3698</c:v>
                </c:pt>
                <c:pt idx="336">
                  <c:v>54084.507100000003</c:v>
                </c:pt>
                <c:pt idx="337">
                  <c:v>54095.6005</c:v>
                </c:pt>
                <c:pt idx="338">
                  <c:v>54097.652000000002</c:v>
                </c:pt>
                <c:pt idx="339">
                  <c:v>54108.2304</c:v>
                </c:pt>
                <c:pt idx="340">
                  <c:v>54116.422200000001</c:v>
                </c:pt>
                <c:pt idx="341">
                  <c:v>54135.537400000001</c:v>
                </c:pt>
                <c:pt idx="342">
                  <c:v>54338.811699999998</c:v>
                </c:pt>
                <c:pt idx="343">
                  <c:v>54355.878900000003</c:v>
                </c:pt>
                <c:pt idx="344">
                  <c:v>54388.818399999996</c:v>
                </c:pt>
                <c:pt idx="345">
                  <c:v>54388.989300000001</c:v>
                </c:pt>
                <c:pt idx="346">
                  <c:v>54389.500699999997</c:v>
                </c:pt>
                <c:pt idx="347">
                  <c:v>54389.500699999997</c:v>
                </c:pt>
                <c:pt idx="348">
                  <c:v>54389.500899999999</c:v>
                </c:pt>
                <c:pt idx="349">
                  <c:v>54421.758800000003</c:v>
                </c:pt>
                <c:pt idx="350">
                  <c:v>54462.550199999998</c:v>
                </c:pt>
                <c:pt idx="351">
                  <c:v>54506.242769999997</c:v>
                </c:pt>
                <c:pt idx="352">
                  <c:v>54506.2428</c:v>
                </c:pt>
                <c:pt idx="353">
                  <c:v>54506.243470000001</c:v>
                </c:pt>
                <c:pt idx="354">
                  <c:v>54506.243499999997</c:v>
                </c:pt>
                <c:pt idx="355">
                  <c:v>54508.290300000001</c:v>
                </c:pt>
                <c:pt idx="356">
                  <c:v>54509.314570000002</c:v>
                </c:pt>
                <c:pt idx="357">
                  <c:v>54509.314599999998</c:v>
                </c:pt>
                <c:pt idx="358">
                  <c:v>54509.31467</c:v>
                </c:pt>
                <c:pt idx="359">
                  <c:v>54509.31467</c:v>
                </c:pt>
                <c:pt idx="360">
                  <c:v>54509.314700000003</c:v>
                </c:pt>
                <c:pt idx="361">
                  <c:v>54509.314700000003</c:v>
                </c:pt>
                <c:pt idx="362">
                  <c:v>54708.833500000001</c:v>
                </c:pt>
                <c:pt idx="363">
                  <c:v>54781.710899999998</c:v>
                </c:pt>
                <c:pt idx="364">
                  <c:v>54797.753799999999</c:v>
                </c:pt>
                <c:pt idx="365">
                  <c:v>54803.389000000003</c:v>
                </c:pt>
                <c:pt idx="366">
                  <c:v>54824.037799999998</c:v>
                </c:pt>
                <c:pt idx="367">
                  <c:v>54829.673900000002</c:v>
                </c:pt>
                <c:pt idx="368">
                  <c:v>54830.353799999997</c:v>
                </c:pt>
                <c:pt idx="369">
                  <c:v>55094.554300000003</c:v>
                </c:pt>
                <c:pt idx="370">
                  <c:v>55101.555200000003</c:v>
                </c:pt>
                <c:pt idx="371">
                  <c:v>55116.7448</c:v>
                </c:pt>
                <c:pt idx="372">
                  <c:v>55116.9156</c:v>
                </c:pt>
                <c:pt idx="373">
                  <c:v>55142.0049</c:v>
                </c:pt>
                <c:pt idx="374">
                  <c:v>55142.1754</c:v>
                </c:pt>
                <c:pt idx="375">
                  <c:v>55142.345000000001</c:v>
                </c:pt>
                <c:pt idx="376">
                  <c:v>55171.872499999998</c:v>
                </c:pt>
                <c:pt idx="377">
                  <c:v>55175.457699999999</c:v>
                </c:pt>
                <c:pt idx="378">
                  <c:v>55175.458400000003</c:v>
                </c:pt>
                <c:pt idx="379">
                  <c:v>55175.4594</c:v>
                </c:pt>
                <c:pt idx="380">
                  <c:v>55175.4594</c:v>
                </c:pt>
                <c:pt idx="381">
                  <c:v>55175.627</c:v>
                </c:pt>
                <c:pt idx="382">
                  <c:v>55175.628599999996</c:v>
                </c:pt>
                <c:pt idx="383">
                  <c:v>55186.380700000002</c:v>
                </c:pt>
                <c:pt idx="384">
                  <c:v>55192.695</c:v>
                </c:pt>
                <c:pt idx="385">
                  <c:v>55219.320200000002</c:v>
                </c:pt>
                <c:pt idx="386">
                  <c:v>55259.599099999999</c:v>
                </c:pt>
                <c:pt idx="387">
                  <c:v>55453.485000000001</c:v>
                </c:pt>
                <c:pt idx="388">
                  <c:v>55480.4519</c:v>
                </c:pt>
                <c:pt idx="389">
                  <c:v>55485.744299999998</c:v>
                </c:pt>
                <c:pt idx="390">
                  <c:v>55498.884599999998</c:v>
                </c:pt>
                <c:pt idx="391">
                  <c:v>55499.397900000004</c:v>
                </c:pt>
                <c:pt idx="392">
                  <c:v>55511.686999999998</c:v>
                </c:pt>
                <c:pt idx="393">
                  <c:v>55520.731</c:v>
                </c:pt>
                <c:pt idx="394">
                  <c:v>55539.677100000001</c:v>
                </c:pt>
                <c:pt idx="395">
                  <c:v>55551.111599999997</c:v>
                </c:pt>
                <c:pt idx="396">
                  <c:v>55554.012499999997</c:v>
                </c:pt>
                <c:pt idx="397">
                  <c:v>55554.183499999999</c:v>
                </c:pt>
                <c:pt idx="398">
                  <c:v>55570.569000000003</c:v>
                </c:pt>
                <c:pt idx="399">
                  <c:v>55643.275500000003</c:v>
                </c:pt>
                <c:pt idx="400">
                  <c:v>55643.275549999998</c:v>
                </c:pt>
                <c:pt idx="401">
                  <c:v>55643.275650000003</c:v>
                </c:pt>
                <c:pt idx="402">
                  <c:v>55643.275699999998</c:v>
                </c:pt>
                <c:pt idx="403">
                  <c:v>55643.275800000003</c:v>
                </c:pt>
                <c:pt idx="404">
                  <c:v>55643.275849999998</c:v>
                </c:pt>
                <c:pt idx="405">
                  <c:v>55826.919800000003</c:v>
                </c:pt>
                <c:pt idx="406">
                  <c:v>55826.919800000003</c:v>
                </c:pt>
                <c:pt idx="407">
                  <c:v>55844.841099999998</c:v>
                </c:pt>
                <c:pt idx="408">
                  <c:v>55844.841099999998</c:v>
                </c:pt>
                <c:pt idx="409">
                  <c:v>55846.888599999998</c:v>
                </c:pt>
                <c:pt idx="410">
                  <c:v>55865.6639</c:v>
                </c:pt>
                <c:pt idx="411">
                  <c:v>55865.6639</c:v>
                </c:pt>
                <c:pt idx="412">
                  <c:v>55885.627</c:v>
                </c:pt>
                <c:pt idx="413">
                  <c:v>55901.675000000003</c:v>
                </c:pt>
                <c:pt idx="414">
                  <c:v>55910.038699999997</c:v>
                </c:pt>
                <c:pt idx="415">
                  <c:v>55910.2091</c:v>
                </c:pt>
                <c:pt idx="416">
                  <c:v>55921.644500000002</c:v>
                </c:pt>
                <c:pt idx="417">
                  <c:v>55921.644500000002</c:v>
                </c:pt>
                <c:pt idx="418">
                  <c:v>55937.516600000003</c:v>
                </c:pt>
                <c:pt idx="419">
                  <c:v>55962.7768</c:v>
                </c:pt>
                <c:pt idx="420">
                  <c:v>55963.628900000003</c:v>
                </c:pt>
                <c:pt idx="421">
                  <c:v>56182.774700000002</c:v>
                </c:pt>
                <c:pt idx="422">
                  <c:v>56214.34762</c:v>
                </c:pt>
                <c:pt idx="423">
                  <c:v>56214.518009999898</c:v>
                </c:pt>
                <c:pt idx="424">
                  <c:v>56222.371899999998</c:v>
                </c:pt>
                <c:pt idx="425">
                  <c:v>56243.705399999999</c:v>
                </c:pt>
                <c:pt idx="426">
                  <c:v>56247.801200000002</c:v>
                </c:pt>
                <c:pt idx="427">
                  <c:v>56251.385999999999</c:v>
                </c:pt>
                <c:pt idx="428">
                  <c:v>56276.645799999998</c:v>
                </c:pt>
                <c:pt idx="429">
                  <c:v>56290.469700000001</c:v>
                </c:pt>
                <c:pt idx="430">
                  <c:v>56290.469700000001</c:v>
                </c:pt>
                <c:pt idx="431">
                  <c:v>56290.6423</c:v>
                </c:pt>
                <c:pt idx="432">
                  <c:v>56291.494319999998</c:v>
                </c:pt>
                <c:pt idx="433">
                  <c:v>56291.495300000002</c:v>
                </c:pt>
                <c:pt idx="434">
                  <c:v>56291.495349999997</c:v>
                </c:pt>
                <c:pt idx="435">
                  <c:v>56365.56</c:v>
                </c:pt>
                <c:pt idx="436">
                  <c:v>56549.551579999999</c:v>
                </c:pt>
                <c:pt idx="437">
                  <c:v>56549.551599999999</c:v>
                </c:pt>
                <c:pt idx="438">
                  <c:v>56556.550170000002</c:v>
                </c:pt>
                <c:pt idx="439">
                  <c:v>56556.550199999998</c:v>
                </c:pt>
                <c:pt idx="440">
                  <c:v>56590.854599999999</c:v>
                </c:pt>
                <c:pt idx="441">
                  <c:v>56592.39127</c:v>
                </c:pt>
                <c:pt idx="442">
                  <c:v>56613.724199999997</c:v>
                </c:pt>
                <c:pt idx="443">
                  <c:v>56613.724199999997</c:v>
                </c:pt>
                <c:pt idx="444">
                  <c:v>56613.72423</c:v>
                </c:pt>
                <c:pt idx="445">
                  <c:v>56619.868399999999</c:v>
                </c:pt>
                <c:pt idx="446">
                  <c:v>56654.345099999999</c:v>
                </c:pt>
                <c:pt idx="447">
                  <c:v>56692.575999999885</c:v>
                </c:pt>
                <c:pt idx="448">
                  <c:v>56905.576699999998</c:v>
                </c:pt>
                <c:pt idx="449">
                  <c:v>56929.812299999998</c:v>
                </c:pt>
                <c:pt idx="450">
                  <c:v>56942.783100000001</c:v>
                </c:pt>
                <c:pt idx="451">
                  <c:v>56956.7785</c:v>
                </c:pt>
                <c:pt idx="452">
                  <c:v>56956.7785</c:v>
                </c:pt>
                <c:pt idx="453">
                  <c:v>56963.434399999998</c:v>
                </c:pt>
                <c:pt idx="454">
                  <c:v>56976.747799999997</c:v>
                </c:pt>
                <c:pt idx="455">
                  <c:v>56976.747799999997</c:v>
                </c:pt>
                <c:pt idx="456">
                  <c:v>57034.605799999998</c:v>
                </c:pt>
                <c:pt idx="457">
                  <c:v>57070.2768</c:v>
                </c:pt>
                <c:pt idx="458">
                  <c:v>57294.883199999997</c:v>
                </c:pt>
                <c:pt idx="459">
                  <c:v>57303.075100000002</c:v>
                </c:pt>
                <c:pt idx="460">
                  <c:v>57319.63</c:v>
                </c:pt>
                <c:pt idx="461">
                  <c:v>57326.798900000002</c:v>
                </c:pt>
                <c:pt idx="462" formatCode="0.000">
                  <c:v>57326.8</c:v>
                </c:pt>
                <c:pt idx="463">
                  <c:v>57338.746099999997</c:v>
                </c:pt>
                <c:pt idx="464">
                  <c:v>57344.7189</c:v>
                </c:pt>
                <c:pt idx="465">
                  <c:v>57375.61</c:v>
                </c:pt>
                <c:pt idx="466">
                  <c:v>57383.292300000001</c:v>
                </c:pt>
                <c:pt idx="467">
                  <c:v>57383.462899999999</c:v>
                </c:pt>
                <c:pt idx="468">
                  <c:v>57634.864300000001</c:v>
                </c:pt>
                <c:pt idx="469">
                  <c:v>57670.8753</c:v>
                </c:pt>
                <c:pt idx="470">
                  <c:v>57676.849699999999</c:v>
                </c:pt>
                <c:pt idx="471">
                  <c:v>57697.843000000001</c:v>
                </c:pt>
                <c:pt idx="472">
                  <c:v>57698.013599999998</c:v>
                </c:pt>
                <c:pt idx="473">
                  <c:v>57702.792300000001</c:v>
                </c:pt>
                <c:pt idx="474">
                  <c:v>57728.734600000003</c:v>
                </c:pt>
                <c:pt idx="475">
                  <c:v>57731.633999999998</c:v>
                </c:pt>
                <c:pt idx="476">
                  <c:v>57731.636200000001</c:v>
                </c:pt>
                <c:pt idx="477">
                  <c:v>57737.609499999999</c:v>
                </c:pt>
                <c:pt idx="478">
                  <c:v>57807.584600000002</c:v>
                </c:pt>
                <c:pt idx="479">
                  <c:v>58009.833400000003</c:v>
                </c:pt>
                <c:pt idx="480">
                  <c:v>58025.876400000001</c:v>
                </c:pt>
                <c:pt idx="481">
                  <c:v>58057.791799999999</c:v>
                </c:pt>
                <c:pt idx="482">
                  <c:v>58066.8387</c:v>
                </c:pt>
                <c:pt idx="483" formatCode="0.0000">
                  <c:v>58067.008199999997</c:v>
                </c:pt>
                <c:pt idx="484">
                  <c:v>58086.635999999999</c:v>
                </c:pt>
                <c:pt idx="485">
                  <c:v>58132.5461</c:v>
                </c:pt>
                <c:pt idx="486">
                  <c:v>58395.894800000002</c:v>
                </c:pt>
                <c:pt idx="487" formatCode="0.00000">
                  <c:v>58395.894800000002</c:v>
                </c:pt>
                <c:pt idx="488">
                  <c:v>58406.817900000002</c:v>
                </c:pt>
                <c:pt idx="489">
                  <c:v>58425.762300000002</c:v>
                </c:pt>
                <c:pt idx="490">
                  <c:v>58488.570899999999</c:v>
                </c:pt>
                <c:pt idx="491" formatCode="0.00000">
                  <c:v>58740.824200000003</c:v>
                </c:pt>
                <c:pt idx="492" formatCode="0.00000">
                  <c:v>58748.8459</c:v>
                </c:pt>
                <c:pt idx="493" formatCode="0.00000">
                  <c:v>58762.840300000003</c:v>
                </c:pt>
                <c:pt idx="494">
                  <c:v>58783.833599999998</c:v>
                </c:pt>
                <c:pt idx="495" formatCode="0.00000">
                  <c:v>58908.595000000001</c:v>
                </c:pt>
                <c:pt idx="496" formatCode="0.00000">
                  <c:v>59096.846299999997</c:v>
                </c:pt>
                <c:pt idx="497" formatCode="0.00000">
                  <c:v>59138.831100000003</c:v>
                </c:pt>
                <c:pt idx="498" formatCode="0.00000">
                  <c:v>59172.796499999997</c:v>
                </c:pt>
                <c:pt idx="499" formatCode="0.00000">
                  <c:v>59181.667800000003</c:v>
                </c:pt>
                <c:pt idx="500" formatCode="0.00000">
                  <c:v>59181.670400000003</c:v>
                </c:pt>
                <c:pt idx="501" formatCode="0.00000">
                  <c:v>59194.641499999998</c:v>
                </c:pt>
                <c:pt idx="502" formatCode="0.00000">
                  <c:v>59206.588600000003</c:v>
                </c:pt>
                <c:pt idx="503" formatCode="0.00000">
                  <c:v>59222.976699999999</c:v>
                </c:pt>
                <c:pt idx="504" formatCode="0.00000">
                  <c:v>59225.533799999997</c:v>
                </c:pt>
                <c:pt idx="505">
                  <c:v>59228.604800000001</c:v>
                </c:pt>
                <c:pt idx="506" formatCode="0.00000">
                  <c:v>59466.863599999997</c:v>
                </c:pt>
                <c:pt idx="507" formatCode="0.00000">
                  <c:v>59473.860399999998</c:v>
                </c:pt>
                <c:pt idx="508" formatCode="0.00000">
                  <c:v>59512.421300000002</c:v>
                </c:pt>
                <c:pt idx="509" formatCode="0.00000">
                  <c:v>59574.557800000002</c:v>
                </c:pt>
                <c:pt idx="510" formatCode="0.00000">
                  <c:v>59592.308400000002</c:v>
                </c:pt>
                <c:pt idx="511" formatCode="0.00000">
                  <c:v>59610.569499999998</c:v>
                </c:pt>
                <c:pt idx="512" formatCode="0.00000">
                  <c:v>59822.885900000001</c:v>
                </c:pt>
                <c:pt idx="513" formatCode="0.00000">
                  <c:v>59874.770199999999</c:v>
                </c:pt>
              </c:numCache>
            </c:numRef>
          </c:xVal>
          <c:yVal>
            <c:numRef>
              <c:f>'Active 5'!$J$21:$J$905</c:f>
              <c:numCache>
                <c:formatCode>General</c:formatCode>
                <c:ptCount val="885"/>
                <c:pt idx="36">
                  <c:v>9.9382050029817037E-3</c:v>
                </c:pt>
                <c:pt idx="37">
                  <c:v>9.9382050029817037E-3</c:v>
                </c:pt>
                <c:pt idx="39">
                  <c:v>1.0568129997409414E-2</c:v>
                </c:pt>
                <c:pt idx="40">
                  <c:v>1.0568129997409414E-2</c:v>
                </c:pt>
                <c:pt idx="41">
                  <c:v>9.8847350018331781E-3</c:v>
                </c:pt>
                <c:pt idx="42">
                  <c:v>9.8847350018331781E-3</c:v>
                </c:pt>
                <c:pt idx="43">
                  <c:v>1.269853999838233E-2</c:v>
                </c:pt>
                <c:pt idx="44">
                  <c:v>1.269853999838233E-2</c:v>
                </c:pt>
                <c:pt idx="45">
                  <c:v>1.3196195010095835E-2</c:v>
                </c:pt>
                <c:pt idx="46">
                  <c:v>1.3196195010095835E-2</c:v>
                </c:pt>
                <c:pt idx="47">
                  <c:v>1.3152105006156489E-2</c:v>
                </c:pt>
                <c:pt idx="48">
                  <c:v>1.3152105006156489E-2</c:v>
                </c:pt>
                <c:pt idx="49">
                  <c:v>1.3108015002217144E-2</c:v>
                </c:pt>
                <c:pt idx="50">
                  <c:v>1.3108015002217144E-2</c:v>
                </c:pt>
                <c:pt idx="51">
                  <c:v>1.3063925005553756E-2</c:v>
                </c:pt>
                <c:pt idx="52">
                  <c:v>1.3063925005553756E-2</c:v>
                </c:pt>
                <c:pt idx="53">
                  <c:v>1.301983500161441E-2</c:v>
                </c:pt>
                <c:pt idx="54">
                  <c:v>1.301983500161441E-2</c:v>
                </c:pt>
                <c:pt idx="144">
                  <c:v>-8.2336999985272996E-3</c:v>
                </c:pt>
                <c:pt idx="146">
                  <c:v>-7.6336999991326593E-3</c:v>
                </c:pt>
                <c:pt idx="157">
                  <c:v>-1.1269309994531795E-2</c:v>
                </c:pt>
                <c:pt idx="177">
                  <c:v>-1.7418684998119716E-2</c:v>
                </c:pt>
                <c:pt idx="278">
                  <c:v>-1.9568709998566192E-2</c:v>
                </c:pt>
                <c:pt idx="279">
                  <c:v>-1.9042724998143967E-2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0F9-4088-ABFC-0244B903AD40}"/>
            </c:ext>
          </c:extLst>
        </c:ser>
        <c:ser>
          <c:idx val="4"/>
          <c:order val="3"/>
          <c:tx>
            <c:strRef>
              <c:f>'Active 5'!$K$20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5'!$C$21:$C$905</c:f>
              <c:numCache>
                <c:formatCode>General</c:formatCode>
                <c:ptCount val="885"/>
                <c:pt idx="0">
                  <c:v>30647.217000000001</c:v>
                </c:pt>
                <c:pt idx="1">
                  <c:v>30647.238000000001</c:v>
                </c:pt>
                <c:pt idx="2">
                  <c:v>30647.411</c:v>
                </c:pt>
                <c:pt idx="3">
                  <c:v>34389.235000000001</c:v>
                </c:pt>
                <c:pt idx="4">
                  <c:v>35093.275000000001</c:v>
                </c:pt>
                <c:pt idx="5">
                  <c:v>35093.455000000002</c:v>
                </c:pt>
                <c:pt idx="6">
                  <c:v>35429.339</c:v>
                </c:pt>
                <c:pt idx="7">
                  <c:v>35476.421000000002</c:v>
                </c:pt>
                <c:pt idx="8">
                  <c:v>35832.362000000001</c:v>
                </c:pt>
                <c:pt idx="9">
                  <c:v>36491.408000000003</c:v>
                </c:pt>
                <c:pt idx="10">
                  <c:v>36541.362000000001</c:v>
                </c:pt>
                <c:pt idx="11">
                  <c:v>36596.232000000004</c:v>
                </c:pt>
                <c:pt idx="12">
                  <c:v>36598.281999999999</c:v>
                </c:pt>
                <c:pt idx="13">
                  <c:v>36599.281000000003</c:v>
                </c:pt>
                <c:pt idx="14">
                  <c:v>36605.26</c:v>
                </c:pt>
                <c:pt idx="15">
                  <c:v>36606.269999999997</c:v>
                </c:pt>
                <c:pt idx="16">
                  <c:v>36608.351000000002</c:v>
                </c:pt>
                <c:pt idx="17">
                  <c:v>36609.339</c:v>
                </c:pt>
                <c:pt idx="18">
                  <c:v>36627.277000000002</c:v>
                </c:pt>
                <c:pt idx="19">
                  <c:v>36629.286</c:v>
                </c:pt>
                <c:pt idx="20">
                  <c:v>36646.567999999999</c:v>
                </c:pt>
                <c:pt idx="21">
                  <c:v>36905.652999999998</c:v>
                </c:pt>
                <c:pt idx="22">
                  <c:v>36910.601999999999</c:v>
                </c:pt>
                <c:pt idx="23">
                  <c:v>36946.616000000002</c:v>
                </c:pt>
                <c:pt idx="24">
                  <c:v>37257.584000000003</c:v>
                </c:pt>
                <c:pt idx="25">
                  <c:v>37267.658000000003</c:v>
                </c:pt>
                <c:pt idx="26">
                  <c:v>37285.411999999997</c:v>
                </c:pt>
                <c:pt idx="27">
                  <c:v>37290.355000000003</c:v>
                </c:pt>
                <c:pt idx="28">
                  <c:v>37295.650999999998</c:v>
                </c:pt>
                <c:pt idx="29">
                  <c:v>37314.237999999998</c:v>
                </c:pt>
                <c:pt idx="30">
                  <c:v>37316.288</c:v>
                </c:pt>
                <c:pt idx="31">
                  <c:v>37355.553999999996</c:v>
                </c:pt>
                <c:pt idx="32">
                  <c:v>37357.607000000004</c:v>
                </c:pt>
                <c:pt idx="33">
                  <c:v>37367.675999999999</c:v>
                </c:pt>
                <c:pt idx="34">
                  <c:v>37371.595999999998</c:v>
                </c:pt>
                <c:pt idx="35">
                  <c:v>37706.633000000002</c:v>
                </c:pt>
                <c:pt idx="36">
                  <c:v>40212.491999999998</c:v>
                </c:pt>
                <c:pt idx="37">
                  <c:v>40212.491999999998</c:v>
                </c:pt>
                <c:pt idx="38">
                  <c:v>40213.324999999997</c:v>
                </c:pt>
                <c:pt idx="39">
                  <c:v>40213.345999999998</c:v>
                </c:pt>
                <c:pt idx="40">
                  <c:v>40213.345999999998</c:v>
                </c:pt>
                <c:pt idx="41">
                  <c:v>40229.218000000001</c:v>
                </c:pt>
                <c:pt idx="42">
                  <c:v>40229.218000000001</c:v>
                </c:pt>
                <c:pt idx="43">
                  <c:v>40504.517999999996</c:v>
                </c:pt>
                <c:pt idx="44">
                  <c:v>40504.517999999996</c:v>
                </c:pt>
                <c:pt idx="45">
                  <c:v>40508.444000000003</c:v>
                </c:pt>
                <c:pt idx="46">
                  <c:v>40508.444000000003</c:v>
                </c:pt>
                <c:pt idx="47">
                  <c:v>40509.468000000001</c:v>
                </c:pt>
                <c:pt idx="48">
                  <c:v>40509.468000000001</c:v>
                </c:pt>
                <c:pt idx="49">
                  <c:v>40510.491999999998</c:v>
                </c:pt>
                <c:pt idx="50">
                  <c:v>40510.491999999998</c:v>
                </c:pt>
                <c:pt idx="51">
                  <c:v>40511.516000000003</c:v>
                </c:pt>
                <c:pt idx="52">
                  <c:v>40511.516000000003</c:v>
                </c:pt>
                <c:pt idx="53">
                  <c:v>40512.54</c:v>
                </c:pt>
                <c:pt idx="54">
                  <c:v>40512.54</c:v>
                </c:pt>
                <c:pt idx="55">
                  <c:v>41932.525000000001</c:v>
                </c:pt>
                <c:pt idx="56">
                  <c:v>41972.508999999998</c:v>
                </c:pt>
                <c:pt idx="57">
                  <c:v>41972.629000000001</c:v>
                </c:pt>
                <c:pt idx="58">
                  <c:v>41974.671999999999</c:v>
                </c:pt>
                <c:pt idx="59">
                  <c:v>42832.677000000003</c:v>
                </c:pt>
                <c:pt idx="60">
                  <c:v>42844.614000000001</c:v>
                </c:pt>
                <c:pt idx="61">
                  <c:v>42844.620999999999</c:v>
                </c:pt>
                <c:pt idx="62">
                  <c:v>43045.847000000002</c:v>
                </c:pt>
                <c:pt idx="63">
                  <c:v>43045.85</c:v>
                </c:pt>
                <c:pt idx="64">
                  <c:v>43066.828000000001</c:v>
                </c:pt>
                <c:pt idx="65">
                  <c:v>43085.779000000002</c:v>
                </c:pt>
                <c:pt idx="66">
                  <c:v>43098.925000000003</c:v>
                </c:pt>
                <c:pt idx="67">
                  <c:v>43154.739000000001</c:v>
                </c:pt>
                <c:pt idx="68">
                  <c:v>43165.654999999999</c:v>
                </c:pt>
                <c:pt idx="69">
                  <c:v>43190.574000000001</c:v>
                </c:pt>
                <c:pt idx="70">
                  <c:v>43420.807000000001</c:v>
                </c:pt>
                <c:pt idx="71">
                  <c:v>43483.281000000003</c:v>
                </c:pt>
                <c:pt idx="72">
                  <c:v>43577.656000000003</c:v>
                </c:pt>
                <c:pt idx="73">
                  <c:v>43802.618000000002</c:v>
                </c:pt>
                <c:pt idx="74">
                  <c:v>43876.682999999997</c:v>
                </c:pt>
                <c:pt idx="75">
                  <c:v>44132.860999999997</c:v>
                </c:pt>
                <c:pt idx="76">
                  <c:v>44271.623</c:v>
                </c:pt>
                <c:pt idx="77">
                  <c:v>44300.631000000001</c:v>
                </c:pt>
                <c:pt idx="78">
                  <c:v>44544.701000000001</c:v>
                </c:pt>
                <c:pt idx="79">
                  <c:v>44614.675999999999</c:v>
                </c:pt>
                <c:pt idx="80">
                  <c:v>44623.563999999998</c:v>
                </c:pt>
                <c:pt idx="81">
                  <c:v>44958.752</c:v>
                </c:pt>
                <c:pt idx="82">
                  <c:v>44986.398000000001</c:v>
                </c:pt>
                <c:pt idx="83">
                  <c:v>45011.292000000001</c:v>
                </c:pt>
                <c:pt idx="84">
                  <c:v>45289.495999999999</c:v>
                </c:pt>
                <c:pt idx="85">
                  <c:v>45294.303999999996</c:v>
                </c:pt>
                <c:pt idx="86">
                  <c:v>45298.735999999997</c:v>
                </c:pt>
                <c:pt idx="87">
                  <c:v>45336.288999999997</c:v>
                </c:pt>
                <c:pt idx="88">
                  <c:v>45373.667000000001</c:v>
                </c:pt>
                <c:pt idx="89">
                  <c:v>45401.311000000002</c:v>
                </c:pt>
                <c:pt idx="90">
                  <c:v>45407.286</c:v>
                </c:pt>
                <c:pt idx="91">
                  <c:v>45697.260999999999</c:v>
                </c:pt>
                <c:pt idx="92">
                  <c:v>45753.578999999998</c:v>
                </c:pt>
                <c:pt idx="93">
                  <c:v>45991.343999999997</c:v>
                </c:pt>
                <c:pt idx="94">
                  <c:v>45991.544000000002</c:v>
                </c:pt>
                <c:pt idx="95">
                  <c:v>46005.332000000002</c:v>
                </c:pt>
                <c:pt idx="96">
                  <c:v>46006.525999999998</c:v>
                </c:pt>
                <c:pt idx="97">
                  <c:v>46023.249000000003</c:v>
                </c:pt>
                <c:pt idx="98">
                  <c:v>46036.563999999998</c:v>
                </c:pt>
                <c:pt idx="99">
                  <c:v>46091.692000000003</c:v>
                </c:pt>
                <c:pt idx="100">
                  <c:v>46095.267</c:v>
                </c:pt>
                <c:pt idx="101">
                  <c:v>46102.28</c:v>
                </c:pt>
                <c:pt idx="102">
                  <c:v>46109.445</c:v>
                </c:pt>
                <c:pt idx="103">
                  <c:v>46114.571000000004</c:v>
                </c:pt>
                <c:pt idx="104">
                  <c:v>46119.332999999999</c:v>
                </c:pt>
                <c:pt idx="105">
                  <c:v>46144.6</c:v>
                </c:pt>
                <c:pt idx="106">
                  <c:v>46321.578000000001</c:v>
                </c:pt>
                <c:pt idx="107">
                  <c:v>46355.377</c:v>
                </c:pt>
                <c:pt idx="108" formatCode="0.000">
                  <c:v>46358.627999999997</c:v>
                </c:pt>
                <c:pt idx="109">
                  <c:v>46358.629000000001</c:v>
                </c:pt>
                <c:pt idx="110">
                  <c:v>46373.642</c:v>
                </c:pt>
                <c:pt idx="111">
                  <c:v>46409.826000000001</c:v>
                </c:pt>
                <c:pt idx="112">
                  <c:v>46413.591</c:v>
                </c:pt>
                <c:pt idx="113">
                  <c:v>46416.298999999999</c:v>
                </c:pt>
                <c:pt idx="114">
                  <c:v>46472.631000000001</c:v>
                </c:pt>
                <c:pt idx="115">
                  <c:v>46737.351999999999</c:v>
                </c:pt>
                <c:pt idx="116">
                  <c:v>46742.303</c:v>
                </c:pt>
                <c:pt idx="117">
                  <c:v>46756.800999999999</c:v>
                </c:pt>
                <c:pt idx="118">
                  <c:v>46763.290999999997</c:v>
                </c:pt>
                <c:pt idx="119">
                  <c:v>46769.606</c:v>
                </c:pt>
                <c:pt idx="120">
                  <c:v>46770.29</c:v>
                </c:pt>
                <c:pt idx="121">
                  <c:v>46770.292000000001</c:v>
                </c:pt>
                <c:pt idx="122">
                  <c:v>46773.364000000001</c:v>
                </c:pt>
                <c:pt idx="123">
                  <c:v>46814.665999999997</c:v>
                </c:pt>
                <c:pt idx="124">
                  <c:v>46821.324999999997</c:v>
                </c:pt>
                <c:pt idx="125">
                  <c:v>46825.249000000003</c:v>
                </c:pt>
                <c:pt idx="126">
                  <c:v>46857.667999999998</c:v>
                </c:pt>
                <c:pt idx="127">
                  <c:v>47138.428</c:v>
                </c:pt>
                <c:pt idx="128">
                  <c:v>47153.45</c:v>
                </c:pt>
                <c:pt idx="129">
                  <c:v>47159.266000000003</c:v>
                </c:pt>
                <c:pt idx="130">
                  <c:v>47174.279000000002</c:v>
                </c:pt>
                <c:pt idx="131">
                  <c:v>47176.334000000003</c:v>
                </c:pt>
                <c:pt idx="132">
                  <c:v>47205.341999999997</c:v>
                </c:pt>
                <c:pt idx="133">
                  <c:v>47212.673999999999</c:v>
                </c:pt>
                <c:pt idx="134">
                  <c:v>47436.597000000002</c:v>
                </c:pt>
                <c:pt idx="135">
                  <c:v>47469.366000000002</c:v>
                </c:pt>
                <c:pt idx="136">
                  <c:v>47470.39</c:v>
                </c:pt>
                <c:pt idx="137">
                  <c:v>47481.493999999999</c:v>
                </c:pt>
                <c:pt idx="138">
                  <c:v>47530.302100000001</c:v>
                </c:pt>
                <c:pt idx="139">
                  <c:v>47539.682000000001</c:v>
                </c:pt>
                <c:pt idx="140">
                  <c:v>47558.292000000001</c:v>
                </c:pt>
                <c:pt idx="141">
                  <c:v>47615.3</c:v>
                </c:pt>
                <c:pt idx="142">
                  <c:v>47847.584000000003</c:v>
                </c:pt>
                <c:pt idx="143">
                  <c:v>47849.283000000003</c:v>
                </c:pt>
                <c:pt idx="144" formatCode="0.0000">
                  <c:v>47880.345300000001</c:v>
                </c:pt>
                <c:pt idx="145">
                  <c:v>47880.345600000001</c:v>
                </c:pt>
                <c:pt idx="146" formatCode="0.0000">
                  <c:v>47880.3459</c:v>
                </c:pt>
                <c:pt idx="147">
                  <c:v>47919.762999999999</c:v>
                </c:pt>
                <c:pt idx="148">
                  <c:v>47950.665000000001</c:v>
                </c:pt>
                <c:pt idx="149">
                  <c:v>48135.851999999999</c:v>
                </c:pt>
                <c:pt idx="150">
                  <c:v>48176.639000000003</c:v>
                </c:pt>
                <c:pt idx="151">
                  <c:v>48210.597999999998</c:v>
                </c:pt>
                <c:pt idx="152">
                  <c:v>48232.614999999998</c:v>
                </c:pt>
                <c:pt idx="153">
                  <c:v>48251.561999999998</c:v>
                </c:pt>
                <c:pt idx="154">
                  <c:v>48295.591</c:v>
                </c:pt>
                <c:pt idx="155">
                  <c:v>48312.322999999997</c:v>
                </c:pt>
                <c:pt idx="156">
                  <c:v>48558.600599999998</c:v>
                </c:pt>
                <c:pt idx="157" formatCode="0.0000">
                  <c:v>48558.6008</c:v>
                </c:pt>
                <c:pt idx="158">
                  <c:v>48558.601000000002</c:v>
                </c:pt>
                <c:pt idx="159">
                  <c:v>48568.68</c:v>
                </c:pt>
                <c:pt idx="160">
                  <c:v>48679.612999999998</c:v>
                </c:pt>
                <c:pt idx="161">
                  <c:v>48694.629000000001</c:v>
                </c:pt>
                <c:pt idx="162">
                  <c:v>48922.656000000003</c:v>
                </c:pt>
                <c:pt idx="163">
                  <c:v>48976.754000000001</c:v>
                </c:pt>
                <c:pt idx="164">
                  <c:v>49005.601000000002</c:v>
                </c:pt>
                <c:pt idx="165">
                  <c:v>49007.644999999997</c:v>
                </c:pt>
                <c:pt idx="166">
                  <c:v>49012.589</c:v>
                </c:pt>
                <c:pt idx="167">
                  <c:v>49028.292999999998</c:v>
                </c:pt>
                <c:pt idx="168">
                  <c:v>49036.656999999999</c:v>
                </c:pt>
                <c:pt idx="169">
                  <c:v>49270.811999999998</c:v>
                </c:pt>
                <c:pt idx="170">
                  <c:v>49283.788</c:v>
                </c:pt>
                <c:pt idx="171">
                  <c:v>49311.612000000001</c:v>
                </c:pt>
                <c:pt idx="172">
                  <c:v>49311.792999999998</c:v>
                </c:pt>
                <c:pt idx="173">
                  <c:v>49333.798999999999</c:v>
                </c:pt>
                <c:pt idx="174">
                  <c:v>49397.625</c:v>
                </c:pt>
                <c:pt idx="175">
                  <c:v>49679.584999999999</c:v>
                </c:pt>
                <c:pt idx="176">
                  <c:v>49687.607000000004</c:v>
                </c:pt>
                <c:pt idx="177">
                  <c:v>49689.31</c:v>
                </c:pt>
                <c:pt idx="178">
                  <c:v>49713.542999999998</c:v>
                </c:pt>
                <c:pt idx="179">
                  <c:v>49725.667200000004</c:v>
                </c:pt>
                <c:pt idx="180">
                  <c:v>49743.589</c:v>
                </c:pt>
                <c:pt idx="181">
                  <c:v>49779.607000000004</c:v>
                </c:pt>
                <c:pt idx="182">
                  <c:v>50043.639000000003</c:v>
                </c:pt>
                <c:pt idx="183">
                  <c:v>50044.661999999997</c:v>
                </c:pt>
                <c:pt idx="184">
                  <c:v>50320.811999999998</c:v>
                </c:pt>
                <c:pt idx="185">
                  <c:v>50376.788999999997</c:v>
                </c:pt>
                <c:pt idx="186">
                  <c:v>50396.925000000003</c:v>
                </c:pt>
                <c:pt idx="187">
                  <c:v>50397.095699999998</c:v>
                </c:pt>
                <c:pt idx="188">
                  <c:v>50474.584999999999</c:v>
                </c:pt>
                <c:pt idx="189">
                  <c:v>50488.586000000003</c:v>
                </c:pt>
                <c:pt idx="190">
                  <c:v>50503.610999999997</c:v>
                </c:pt>
                <c:pt idx="191">
                  <c:v>50517.601000000002</c:v>
                </c:pt>
                <c:pt idx="192">
                  <c:v>50779.584000000003</c:v>
                </c:pt>
                <c:pt idx="193">
                  <c:v>51141.580999999998</c:v>
                </c:pt>
                <c:pt idx="194">
                  <c:v>51144.830999999998</c:v>
                </c:pt>
                <c:pt idx="195">
                  <c:v>51156.595999999998</c:v>
                </c:pt>
                <c:pt idx="196">
                  <c:v>51166.322399999997</c:v>
                </c:pt>
                <c:pt idx="197">
                  <c:v>51166.4931</c:v>
                </c:pt>
                <c:pt idx="198">
                  <c:v>51183.902999999998</c:v>
                </c:pt>
                <c:pt idx="199">
                  <c:v>51184.242299999998</c:v>
                </c:pt>
                <c:pt idx="200">
                  <c:v>51189.542999999998</c:v>
                </c:pt>
                <c:pt idx="201">
                  <c:v>51223.673999999999</c:v>
                </c:pt>
                <c:pt idx="202">
                  <c:v>51256.616999999998</c:v>
                </c:pt>
                <c:pt idx="203">
                  <c:v>51425.915000000001</c:v>
                </c:pt>
                <c:pt idx="204">
                  <c:v>51488.904999999999</c:v>
                </c:pt>
                <c:pt idx="205">
                  <c:v>51498.283799999997</c:v>
                </c:pt>
                <c:pt idx="206">
                  <c:v>51538.563000000002</c:v>
                </c:pt>
                <c:pt idx="207">
                  <c:v>51544.701000000001</c:v>
                </c:pt>
                <c:pt idx="208">
                  <c:v>51567.576000000001</c:v>
                </c:pt>
                <c:pt idx="209">
                  <c:v>51576.63</c:v>
                </c:pt>
                <c:pt idx="210">
                  <c:v>51579.707000000002</c:v>
                </c:pt>
                <c:pt idx="211">
                  <c:v>51822.9035</c:v>
                </c:pt>
                <c:pt idx="212">
                  <c:v>51849.187400000003</c:v>
                </c:pt>
                <c:pt idx="213">
                  <c:v>51849.1875</c:v>
                </c:pt>
                <c:pt idx="214">
                  <c:v>51873.605000000003</c:v>
                </c:pt>
                <c:pt idx="215">
                  <c:v>51896.2932</c:v>
                </c:pt>
                <c:pt idx="216">
                  <c:v>51896.293239999999</c:v>
                </c:pt>
                <c:pt idx="217">
                  <c:v>51899.365599999997</c:v>
                </c:pt>
                <c:pt idx="218">
                  <c:v>51911.3122</c:v>
                </c:pt>
                <c:pt idx="219">
                  <c:v>51911.312790000004</c:v>
                </c:pt>
                <c:pt idx="220">
                  <c:v>51911.3128</c:v>
                </c:pt>
                <c:pt idx="221">
                  <c:v>51930.254999999997</c:v>
                </c:pt>
                <c:pt idx="222">
                  <c:v>51930.256500000003</c:v>
                </c:pt>
                <c:pt idx="223">
                  <c:v>51930.595000000001</c:v>
                </c:pt>
                <c:pt idx="224">
                  <c:v>51937.603000000003</c:v>
                </c:pt>
                <c:pt idx="225">
                  <c:v>51946.641799999998</c:v>
                </c:pt>
                <c:pt idx="226">
                  <c:v>51951.597000000002</c:v>
                </c:pt>
                <c:pt idx="227">
                  <c:v>51957.58</c:v>
                </c:pt>
                <c:pt idx="228">
                  <c:v>51958.601000000002</c:v>
                </c:pt>
                <c:pt idx="229">
                  <c:v>51987.599000000002</c:v>
                </c:pt>
                <c:pt idx="230">
                  <c:v>52185.414100000002</c:v>
                </c:pt>
                <c:pt idx="231">
                  <c:v>52185.58167</c:v>
                </c:pt>
                <c:pt idx="232">
                  <c:v>52185.585500000001</c:v>
                </c:pt>
                <c:pt idx="233" formatCode="0.0000">
                  <c:v>52193.432699999998</c:v>
                </c:pt>
                <c:pt idx="234" formatCode="0.0000">
                  <c:v>52195.483500000002</c:v>
                </c:pt>
                <c:pt idx="235" formatCode="0.0000">
                  <c:v>52198.553699999997</c:v>
                </c:pt>
                <c:pt idx="236">
                  <c:v>52219.548540000003</c:v>
                </c:pt>
                <c:pt idx="237">
                  <c:v>52219.548609999998</c:v>
                </c:pt>
                <c:pt idx="238">
                  <c:v>52219.54898</c:v>
                </c:pt>
                <c:pt idx="239" formatCode="0.0000">
                  <c:v>52219.549099999997</c:v>
                </c:pt>
                <c:pt idx="240">
                  <c:v>52224.841099999998</c:v>
                </c:pt>
                <c:pt idx="241">
                  <c:v>52225.352200000001</c:v>
                </c:pt>
                <c:pt idx="242">
                  <c:v>52225.523500000003</c:v>
                </c:pt>
                <c:pt idx="243">
                  <c:v>52230.130499999999</c:v>
                </c:pt>
                <c:pt idx="244" formatCode="0.0000">
                  <c:v>52230.130700000002</c:v>
                </c:pt>
                <c:pt idx="245">
                  <c:v>52232.348400000003</c:v>
                </c:pt>
                <c:pt idx="246">
                  <c:v>52232.519200000002</c:v>
                </c:pt>
                <c:pt idx="247">
                  <c:v>52235.601999999999</c:v>
                </c:pt>
                <c:pt idx="248">
                  <c:v>52247.367899999997</c:v>
                </c:pt>
                <c:pt idx="249" formatCode="0.0000">
                  <c:v>52250.100100000003</c:v>
                </c:pt>
                <c:pt idx="250">
                  <c:v>52250.100200000001</c:v>
                </c:pt>
                <c:pt idx="251" formatCode="0.0000">
                  <c:v>52250.270400000001</c:v>
                </c:pt>
                <c:pt idx="252">
                  <c:v>52250.270799999998</c:v>
                </c:pt>
                <c:pt idx="253">
                  <c:v>52252.317999999999</c:v>
                </c:pt>
                <c:pt idx="254">
                  <c:v>52252.66</c:v>
                </c:pt>
                <c:pt idx="255">
                  <c:v>52256.585800000001</c:v>
                </c:pt>
                <c:pt idx="256">
                  <c:v>52263.591</c:v>
                </c:pt>
                <c:pt idx="257">
                  <c:v>52265.802600000003</c:v>
                </c:pt>
                <c:pt idx="258" formatCode="0.0000">
                  <c:v>52296.693399999996</c:v>
                </c:pt>
                <c:pt idx="259">
                  <c:v>52307.620999999999</c:v>
                </c:pt>
                <c:pt idx="260">
                  <c:v>52310.519399999997</c:v>
                </c:pt>
                <c:pt idx="261">
                  <c:v>52311.548999999999</c:v>
                </c:pt>
                <c:pt idx="262">
                  <c:v>52319.576000000001</c:v>
                </c:pt>
                <c:pt idx="263">
                  <c:v>52338.339599999999</c:v>
                </c:pt>
                <c:pt idx="264">
                  <c:v>52496.8946</c:v>
                </c:pt>
                <c:pt idx="265">
                  <c:v>52548.608999999997</c:v>
                </c:pt>
                <c:pt idx="266">
                  <c:v>52548.608999999997</c:v>
                </c:pt>
                <c:pt idx="267">
                  <c:v>52558.857000000004</c:v>
                </c:pt>
                <c:pt idx="268">
                  <c:v>52592.300499999998</c:v>
                </c:pt>
                <c:pt idx="269">
                  <c:v>52592.472199999997</c:v>
                </c:pt>
                <c:pt idx="270">
                  <c:v>52593.324999999997</c:v>
                </c:pt>
                <c:pt idx="271">
                  <c:v>52606.637000000002</c:v>
                </c:pt>
                <c:pt idx="272">
                  <c:v>52608.6852</c:v>
                </c:pt>
                <c:pt idx="273" formatCode="0.0000">
                  <c:v>52614.659699999997</c:v>
                </c:pt>
                <c:pt idx="274">
                  <c:v>52618.244200000001</c:v>
                </c:pt>
                <c:pt idx="275">
                  <c:v>52620.291599999997</c:v>
                </c:pt>
                <c:pt idx="276" formatCode="0.0000">
                  <c:v>52620.633000000002</c:v>
                </c:pt>
                <c:pt idx="277">
                  <c:v>52645.550799999997</c:v>
                </c:pt>
                <c:pt idx="278">
                  <c:v>52647.941899999998</c:v>
                </c:pt>
                <c:pt idx="279">
                  <c:v>52648.113100000002</c:v>
                </c:pt>
                <c:pt idx="280">
                  <c:v>52672.692300000002</c:v>
                </c:pt>
                <c:pt idx="281" formatCode="0.0000">
                  <c:v>52684.635999999999</c:v>
                </c:pt>
                <c:pt idx="282">
                  <c:v>52902.586199999998</c:v>
                </c:pt>
                <c:pt idx="283">
                  <c:v>52902.586199999998</c:v>
                </c:pt>
                <c:pt idx="284">
                  <c:v>52922.552900000002</c:v>
                </c:pt>
                <c:pt idx="285">
                  <c:v>52923.408300000003</c:v>
                </c:pt>
                <c:pt idx="286">
                  <c:v>52928.699399999998</c:v>
                </c:pt>
                <c:pt idx="287">
                  <c:v>52939.7935</c:v>
                </c:pt>
                <c:pt idx="288">
                  <c:v>52956.518600000003</c:v>
                </c:pt>
                <c:pt idx="289">
                  <c:v>52964.7111</c:v>
                </c:pt>
                <c:pt idx="290">
                  <c:v>52982.462200000002</c:v>
                </c:pt>
                <c:pt idx="291">
                  <c:v>52983.485399999998</c:v>
                </c:pt>
                <c:pt idx="292">
                  <c:v>52991.684000000001</c:v>
                </c:pt>
                <c:pt idx="293">
                  <c:v>53014.889799999997</c:v>
                </c:pt>
                <c:pt idx="294">
                  <c:v>53017.620699999999</c:v>
                </c:pt>
                <c:pt idx="295">
                  <c:v>53017.792300000001</c:v>
                </c:pt>
                <c:pt idx="296">
                  <c:v>53019.158000000003</c:v>
                </c:pt>
                <c:pt idx="297">
                  <c:v>53287.626700000001</c:v>
                </c:pt>
                <c:pt idx="298">
                  <c:v>53292.7474</c:v>
                </c:pt>
                <c:pt idx="299">
                  <c:v>53294.7958</c:v>
                </c:pt>
                <c:pt idx="300">
                  <c:v>53297.867599999998</c:v>
                </c:pt>
                <c:pt idx="301">
                  <c:v>53302.817799999997</c:v>
                </c:pt>
                <c:pt idx="302">
                  <c:v>53341.558900000004</c:v>
                </c:pt>
                <c:pt idx="303">
                  <c:v>53349.2405</c:v>
                </c:pt>
                <c:pt idx="304">
                  <c:v>53349.410600000003</c:v>
                </c:pt>
                <c:pt idx="305">
                  <c:v>53349.582900000001</c:v>
                </c:pt>
                <c:pt idx="306">
                  <c:v>53351.977800000001</c:v>
                </c:pt>
                <c:pt idx="307">
                  <c:v>53352.1414</c:v>
                </c:pt>
                <c:pt idx="308" formatCode="0.0000">
                  <c:v>53352.141499999998</c:v>
                </c:pt>
                <c:pt idx="309">
                  <c:v>53352.141600000003</c:v>
                </c:pt>
                <c:pt idx="310">
                  <c:v>53358.116199999997</c:v>
                </c:pt>
                <c:pt idx="311" formatCode="0.0000">
                  <c:v>53358.116300000002</c:v>
                </c:pt>
                <c:pt idx="312">
                  <c:v>53358.116399999999</c:v>
                </c:pt>
                <c:pt idx="313">
                  <c:v>53392.419699999999</c:v>
                </c:pt>
                <c:pt idx="314">
                  <c:v>53645.872900000002</c:v>
                </c:pt>
                <c:pt idx="315">
                  <c:v>53652.528599999998</c:v>
                </c:pt>
                <c:pt idx="316">
                  <c:v>53683.420599999998</c:v>
                </c:pt>
                <c:pt idx="317">
                  <c:v>53683.591200000003</c:v>
                </c:pt>
                <c:pt idx="318">
                  <c:v>53686.663699999997</c:v>
                </c:pt>
                <c:pt idx="319">
                  <c:v>53702.707300000002</c:v>
                </c:pt>
                <c:pt idx="320">
                  <c:v>53724.553899999999</c:v>
                </c:pt>
                <c:pt idx="321">
                  <c:v>53748.618600000002</c:v>
                </c:pt>
                <c:pt idx="322">
                  <c:v>53758.347500000003</c:v>
                </c:pt>
                <c:pt idx="323">
                  <c:v>53762.614099999999</c:v>
                </c:pt>
                <c:pt idx="324">
                  <c:v>53776.609700000001</c:v>
                </c:pt>
                <c:pt idx="325">
                  <c:v>53788.555200000003</c:v>
                </c:pt>
                <c:pt idx="326">
                  <c:v>53795.554199999999</c:v>
                </c:pt>
                <c:pt idx="327">
                  <c:v>53796.577899999997</c:v>
                </c:pt>
                <c:pt idx="328">
                  <c:v>53802.381099999999</c:v>
                </c:pt>
                <c:pt idx="329">
                  <c:v>53815.352500000001</c:v>
                </c:pt>
                <c:pt idx="330">
                  <c:v>54015.724300000002</c:v>
                </c:pt>
                <c:pt idx="331">
                  <c:v>54022.550799999997</c:v>
                </c:pt>
                <c:pt idx="332">
                  <c:v>54026.4781</c:v>
                </c:pt>
                <c:pt idx="333">
                  <c:v>54035.522400000002</c:v>
                </c:pt>
                <c:pt idx="334">
                  <c:v>54057.3698</c:v>
                </c:pt>
                <c:pt idx="335">
                  <c:v>54057.3698</c:v>
                </c:pt>
                <c:pt idx="336">
                  <c:v>54084.507100000003</c:v>
                </c:pt>
                <c:pt idx="337">
                  <c:v>54095.6005</c:v>
                </c:pt>
                <c:pt idx="338">
                  <c:v>54097.652000000002</c:v>
                </c:pt>
                <c:pt idx="339">
                  <c:v>54108.2304</c:v>
                </c:pt>
                <c:pt idx="340">
                  <c:v>54116.422200000001</c:v>
                </c:pt>
                <c:pt idx="341">
                  <c:v>54135.537400000001</c:v>
                </c:pt>
                <c:pt idx="342">
                  <c:v>54338.811699999998</c:v>
                </c:pt>
                <c:pt idx="343">
                  <c:v>54355.878900000003</c:v>
                </c:pt>
                <c:pt idx="344">
                  <c:v>54388.818399999996</c:v>
                </c:pt>
                <c:pt idx="345">
                  <c:v>54388.989300000001</c:v>
                </c:pt>
                <c:pt idx="346">
                  <c:v>54389.500699999997</c:v>
                </c:pt>
                <c:pt idx="347">
                  <c:v>54389.500699999997</c:v>
                </c:pt>
                <c:pt idx="348">
                  <c:v>54389.500899999999</c:v>
                </c:pt>
                <c:pt idx="349">
                  <c:v>54421.758800000003</c:v>
                </c:pt>
                <c:pt idx="350">
                  <c:v>54462.550199999998</c:v>
                </c:pt>
                <c:pt idx="351">
                  <c:v>54506.242769999997</c:v>
                </c:pt>
                <c:pt idx="352">
                  <c:v>54506.2428</c:v>
                </c:pt>
                <c:pt idx="353">
                  <c:v>54506.243470000001</c:v>
                </c:pt>
                <c:pt idx="354">
                  <c:v>54506.243499999997</c:v>
                </c:pt>
                <c:pt idx="355">
                  <c:v>54508.290300000001</c:v>
                </c:pt>
                <c:pt idx="356">
                  <c:v>54509.314570000002</c:v>
                </c:pt>
                <c:pt idx="357">
                  <c:v>54509.314599999998</c:v>
                </c:pt>
                <c:pt idx="358">
                  <c:v>54509.31467</c:v>
                </c:pt>
                <c:pt idx="359">
                  <c:v>54509.31467</c:v>
                </c:pt>
                <c:pt idx="360">
                  <c:v>54509.314700000003</c:v>
                </c:pt>
                <c:pt idx="361">
                  <c:v>54509.314700000003</c:v>
                </c:pt>
                <c:pt idx="362">
                  <c:v>54708.833500000001</c:v>
                </c:pt>
                <c:pt idx="363">
                  <c:v>54781.710899999998</c:v>
                </c:pt>
                <c:pt idx="364">
                  <c:v>54797.753799999999</c:v>
                </c:pt>
                <c:pt idx="365">
                  <c:v>54803.389000000003</c:v>
                </c:pt>
                <c:pt idx="366">
                  <c:v>54824.037799999998</c:v>
                </c:pt>
                <c:pt idx="367">
                  <c:v>54829.673900000002</c:v>
                </c:pt>
                <c:pt idx="368">
                  <c:v>54830.353799999997</c:v>
                </c:pt>
                <c:pt idx="369">
                  <c:v>55094.554300000003</c:v>
                </c:pt>
                <c:pt idx="370">
                  <c:v>55101.555200000003</c:v>
                </c:pt>
                <c:pt idx="371">
                  <c:v>55116.7448</c:v>
                </c:pt>
                <c:pt idx="372">
                  <c:v>55116.9156</c:v>
                </c:pt>
                <c:pt idx="373">
                  <c:v>55142.0049</c:v>
                </c:pt>
                <c:pt idx="374">
                  <c:v>55142.1754</c:v>
                </c:pt>
                <c:pt idx="375">
                  <c:v>55142.345000000001</c:v>
                </c:pt>
                <c:pt idx="376">
                  <c:v>55171.872499999998</c:v>
                </c:pt>
                <c:pt idx="377">
                  <c:v>55175.457699999999</c:v>
                </c:pt>
                <c:pt idx="378">
                  <c:v>55175.458400000003</c:v>
                </c:pt>
                <c:pt idx="379">
                  <c:v>55175.4594</c:v>
                </c:pt>
                <c:pt idx="380">
                  <c:v>55175.4594</c:v>
                </c:pt>
                <c:pt idx="381">
                  <c:v>55175.627</c:v>
                </c:pt>
                <c:pt idx="382">
                  <c:v>55175.628599999996</c:v>
                </c:pt>
                <c:pt idx="383">
                  <c:v>55186.380700000002</c:v>
                </c:pt>
                <c:pt idx="384">
                  <c:v>55192.695</c:v>
                </c:pt>
                <c:pt idx="385">
                  <c:v>55219.320200000002</c:v>
                </c:pt>
                <c:pt idx="386">
                  <c:v>55259.599099999999</c:v>
                </c:pt>
                <c:pt idx="387">
                  <c:v>55453.485000000001</c:v>
                </c:pt>
                <c:pt idx="388">
                  <c:v>55480.4519</c:v>
                </c:pt>
                <c:pt idx="389">
                  <c:v>55485.744299999998</c:v>
                </c:pt>
                <c:pt idx="390">
                  <c:v>55498.884599999998</c:v>
                </c:pt>
                <c:pt idx="391">
                  <c:v>55499.397900000004</c:v>
                </c:pt>
                <c:pt idx="392">
                  <c:v>55511.686999999998</c:v>
                </c:pt>
                <c:pt idx="393">
                  <c:v>55520.731</c:v>
                </c:pt>
                <c:pt idx="394">
                  <c:v>55539.677100000001</c:v>
                </c:pt>
                <c:pt idx="395">
                  <c:v>55551.111599999997</c:v>
                </c:pt>
                <c:pt idx="396">
                  <c:v>55554.012499999997</c:v>
                </c:pt>
                <c:pt idx="397">
                  <c:v>55554.183499999999</c:v>
                </c:pt>
                <c:pt idx="398">
                  <c:v>55570.569000000003</c:v>
                </c:pt>
                <c:pt idx="399">
                  <c:v>55643.275500000003</c:v>
                </c:pt>
                <c:pt idx="400">
                  <c:v>55643.275549999998</c:v>
                </c:pt>
                <c:pt idx="401">
                  <c:v>55643.275650000003</c:v>
                </c:pt>
                <c:pt idx="402">
                  <c:v>55643.275699999998</c:v>
                </c:pt>
                <c:pt idx="403">
                  <c:v>55643.275800000003</c:v>
                </c:pt>
                <c:pt idx="404">
                  <c:v>55643.275849999998</c:v>
                </c:pt>
                <c:pt idx="405">
                  <c:v>55826.919800000003</c:v>
                </c:pt>
                <c:pt idx="406">
                  <c:v>55826.919800000003</c:v>
                </c:pt>
                <c:pt idx="407">
                  <c:v>55844.841099999998</c:v>
                </c:pt>
                <c:pt idx="408">
                  <c:v>55844.841099999998</c:v>
                </c:pt>
                <c:pt idx="409">
                  <c:v>55846.888599999998</c:v>
                </c:pt>
                <c:pt idx="410">
                  <c:v>55865.6639</c:v>
                </c:pt>
                <c:pt idx="411">
                  <c:v>55865.6639</c:v>
                </c:pt>
                <c:pt idx="412">
                  <c:v>55885.627</c:v>
                </c:pt>
                <c:pt idx="413">
                  <c:v>55901.675000000003</c:v>
                </c:pt>
                <c:pt idx="414">
                  <c:v>55910.038699999997</c:v>
                </c:pt>
                <c:pt idx="415">
                  <c:v>55910.2091</c:v>
                </c:pt>
                <c:pt idx="416">
                  <c:v>55921.644500000002</c:v>
                </c:pt>
                <c:pt idx="417">
                  <c:v>55921.644500000002</c:v>
                </c:pt>
                <c:pt idx="418">
                  <c:v>55937.516600000003</c:v>
                </c:pt>
                <c:pt idx="419">
                  <c:v>55962.7768</c:v>
                </c:pt>
                <c:pt idx="420">
                  <c:v>55963.628900000003</c:v>
                </c:pt>
                <c:pt idx="421">
                  <c:v>56182.774700000002</c:v>
                </c:pt>
                <c:pt idx="422">
                  <c:v>56214.34762</c:v>
                </c:pt>
                <c:pt idx="423">
                  <c:v>56214.518009999898</c:v>
                </c:pt>
                <c:pt idx="424">
                  <c:v>56222.371899999998</c:v>
                </c:pt>
                <c:pt idx="425">
                  <c:v>56243.705399999999</c:v>
                </c:pt>
                <c:pt idx="426">
                  <c:v>56247.801200000002</c:v>
                </c:pt>
                <c:pt idx="427">
                  <c:v>56251.385999999999</c:v>
                </c:pt>
                <c:pt idx="428">
                  <c:v>56276.645799999998</c:v>
                </c:pt>
                <c:pt idx="429">
                  <c:v>56290.469700000001</c:v>
                </c:pt>
                <c:pt idx="430">
                  <c:v>56290.469700000001</c:v>
                </c:pt>
                <c:pt idx="431">
                  <c:v>56290.6423</c:v>
                </c:pt>
                <c:pt idx="432">
                  <c:v>56291.494319999998</c:v>
                </c:pt>
                <c:pt idx="433">
                  <c:v>56291.495300000002</c:v>
                </c:pt>
                <c:pt idx="434">
                  <c:v>56291.495349999997</c:v>
                </c:pt>
                <c:pt idx="435">
                  <c:v>56365.56</c:v>
                </c:pt>
                <c:pt idx="436">
                  <c:v>56549.551579999999</c:v>
                </c:pt>
                <c:pt idx="437">
                  <c:v>56549.551599999999</c:v>
                </c:pt>
                <c:pt idx="438">
                  <c:v>56556.550170000002</c:v>
                </c:pt>
                <c:pt idx="439">
                  <c:v>56556.550199999998</c:v>
                </c:pt>
                <c:pt idx="440">
                  <c:v>56590.854599999999</c:v>
                </c:pt>
                <c:pt idx="441">
                  <c:v>56592.39127</c:v>
                </c:pt>
                <c:pt idx="442">
                  <c:v>56613.724199999997</c:v>
                </c:pt>
                <c:pt idx="443">
                  <c:v>56613.724199999997</c:v>
                </c:pt>
                <c:pt idx="444">
                  <c:v>56613.72423</c:v>
                </c:pt>
                <c:pt idx="445">
                  <c:v>56619.868399999999</c:v>
                </c:pt>
                <c:pt idx="446">
                  <c:v>56654.345099999999</c:v>
                </c:pt>
                <c:pt idx="447">
                  <c:v>56692.575999999885</c:v>
                </c:pt>
                <c:pt idx="448">
                  <c:v>56905.576699999998</c:v>
                </c:pt>
                <c:pt idx="449">
                  <c:v>56929.812299999998</c:v>
                </c:pt>
                <c:pt idx="450">
                  <c:v>56942.783100000001</c:v>
                </c:pt>
                <c:pt idx="451">
                  <c:v>56956.7785</c:v>
                </c:pt>
                <c:pt idx="452">
                  <c:v>56956.7785</c:v>
                </c:pt>
                <c:pt idx="453">
                  <c:v>56963.434399999998</c:v>
                </c:pt>
                <c:pt idx="454">
                  <c:v>56976.747799999997</c:v>
                </c:pt>
                <c:pt idx="455">
                  <c:v>56976.747799999997</c:v>
                </c:pt>
                <c:pt idx="456">
                  <c:v>57034.605799999998</c:v>
                </c:pt>
                <c:pt idx="457">
                  <c:v>57070.2768</c:v>
                </c:pt>
                <c:pt idx="458">
                  <c:v>57294.883199999997</c:v>
                </c:pt>
                <c:pt idx="459">
                  <c:v>57303.075100000002</c:v>
                </c:pt>
                <c:pt idx="460">
                  <c:v>57319.63</c:v>
                </c:pt>
                <c:pt idx="461">
                  <c:v>57326.798900000002</c:v>
                </c:pt>
                <c:pt idx="462" formatCode="0.000">
                  <c:v>57326.8</c:v>
                </c:pt>
                <c:pt idx="463">
                  <c:v>57338.746099999997</c:v>
                </c:pt>
                <c:pt idx="464">
                  <c:v>57344.7189</c:v>
                </c:pt>
                <c:pt idx="465">
                  <c:v>57375.61</c:v>
                </c:pt>
                <c:pt idx="466">
                  <c:v>57383.292300000001</c:v>
                </c:pt>
                <c:pt idx="467">
                  <c:v>57383.462899999999</c:v>
                </c:pt>
                <c:pt idx="468">
                  <c:v>57634.864300000001</c:v>
                </c:pt>
                <c:pt idx="469">
                  <c:v>57670.8753</c:v>
                </c:pt>
                <c:pt idx="470">
                  <c:v>57676.849699999999</c:v>
                </c:pt>
                <c:pt idx="471">
                  <c:v>57697.843000000001</c:v>
                </c:pt>
                <c:pt idx="472">
                  <c:v>57698.013599999998</c:v>
                </c:pt>
                <c:pt idx="473">
                  <c:v>57702.792300000001</c:v>
                </c:pt>
                <c:pt idx="474">
                  <c:v>57728.734600000003</c:v>
                </c:pt>
                <c:pt idx="475">
                  <c:v>57731.633999999998</c:v>
                </c:pt>
                <c:pt idx="476">
                  <c:v>57731.636200000001</c:v>
                </c:pt>
                <c:pt idx="477">
                  <c:v>57737.609499999999</c:v>
                </c:pt>
                <c:pt idx="478">
                  <c:v>57807.584600000002</c:v>
                </c:pt>
                <c:pt idx="479">
                  <c:v>58009.833400000003</c:v>
                </c:pt>
                <c:pt idx="480">
                  <c:v>58025.876400000001</c:v>
                </c:pt>
                <c:pt idx="481">
                  <c:v>58057.791799999999</c:v>
                </c:pt>
                <c:pt idx="482">
                  <c:v>58066.8387</c:v>
                </c:pt>
                <c:pt idx="483" formatCode="0.0000">
                  <c:v>58067.008199999997</c:v>
                </c:pt>
                <c:pt idx="484">
                  <c:v>58086.635999999999</c:v>
                </c:pt>
                <c:pt idx="485">
                  <c:v>58132.5461</c:v>
                </c:pt>
                <c:pt idx="486">
                  <c:v>58395.894800000002</c:v>
                </c:pt>
                <c:pt idx="487" formatCode="0.00000">
                  <c:v>58395.894800000002</c:v>
                </c:pt>
                <c:pt idx="488">
                  <c:v>58406.817900000002</c:v>
                </c:pt>
                <c:pt idx="489">
                  <c:v>58425.762300000002</c:v>
                </c:pt>
                <c:pt idx="490">
                  <c:v>58488.570899999999</c:v>
                </c:pt>
                <c:pt idx="491" formatCode="0.00000">
                  <c:v>58740.824200000003</c:v>
                </c:pt>
                <c:pt idx="492" formatCode="0.00000">
                  <c:v>58748.8459</c:v>
                </c:pt>
                <c:pt idx="493" formatCode="0.00000">
                  <c:v>58762.840300000003</c:v>
                </c:pt>
                <c:pt idx="494">
                  <c:v>58783.833599999998</c:v>
                </c:pt>
                <c:pt idx="495" formatCode="0.00000">
                  <c:v>58908.595000000001</c:v>
                </c:pt>
                <c:pt idx="496" formatCode="0.00000">
                  <c:v>59096.846299999997</c:v>
                </c:pt>
                <c:pt idx="497" formatCode="0.00000">
                  <c:v>59138.831100000003</c:v>
                </c:pt>
                <c:pt idx="498" formatCode="0.00000">
                  <c:v>59172.796499999997</c:v>
                </c:pt>
                <c:pt idx="499" formatCode="0.00000">
                  <c:v>59181.667800000003</c:v>
                </c:pt>
                <c:pt idx="500" formatCode="0.00000">
                  <c:v>59181.670400000003</c:v>
                </c:pt>
                <c:pt idx="501" formatCode="0.00000">
                  <c:v>59194.641499999998</c:v>
                </c:pt>
                <c:pt idx="502" formatCode="0.00000">
                  <c:v>59206.588600000003</c:v>
                </c:pt>
                <c:pt idx="503" formatCode="0.00000">
                  <c:v>59222.976699999999</c:v>
                </c:pt>
                <c:pt idx="504" formatCode="0.00000">
                  <c:v>59225.533799999997</c:v>
                </c:pt>
                <c:pt idx="505">
                  <c:v>59228.604800000001</c:v>
                </c:pt>
                <c:pt idx="506" formatCode="0.00000">
                  <c:v>59466.863599999997</c:v>
                </c:pt>
                <c:pt idx="507" formatCode="0.00000">
                  <c:v>59473.860399999998</c:v>
                </c:pt>
                <c:pt idx="508" formatCode="0.00000">
                  <c:v>59512.421300000002</c:v>
                </c:pt>
                <c:pt idx="509" formatCode="0.00000">
                  <c:v>59574.557800000002</c:v>
                </c:pt>
                <c:pt idx="510" formatCode="0.00000">
                  <c:v>59592.308400000002</c:v>
                </c:pt>
                <c:pt idx="511" formatCode="0.00000">
                  <c:v>59610.569499999998</c:v>
                </c:pt>
                <c:pt idx="512" formatCode="0.00000">
                  <c:v>59822.885900000001</c:v>
                </c:pt>
                <c:pt idx="513" formatCode="0.00000">
                  <c:v>59874.770199999999</c:v>
                </c:pt>
              </c:numCache>
            </c:numRef>
          </c:xVal>
          <c:yVal>
            <c:numRef>
              <c:f>'Active 5'!$K$21:$K$905</c:f>
              <c:numCache>
                <c:formatCode>General</c:formatCode>
                <c:ptCount val="885"/>
                <c:pt idx="138">
                  <c:v>9.7106500470545143E-4</c:v>
                </c:pt>
                <c:pt idx="145">
                  <c:v>-7.9336999988299794E-3</c:v>
                </c:pt>
                <c:pt idx="156">
                  <c:v>-1.1469309996755328E-2</c:v>
                </c:pt>
                <c:pt idx="179">
                  <c:v>-1.378387999284314E-2</c:v>
                </c:pt>
                <c:pt idx="186">
                  <c:v>-1.6884874996321741E-2</c:v>
                </c:pt>
                <c:pt idx="187">
                  <c:v>-1.685888999782037E-2</c:v>
                </c:pt>
                <c:pt idx="196">
                  <c:v>-1.7944494997209404E-2</c:v>
                </c:pt>
                <c:pt idx="197">
                  <c:v>-1.7918509998708032E-2</c:v>
                </c:pt>
                <c:pt idx="198">
                  <c:v>-1.6768039997259621E-2</c:v>
                </c:pt>
                <c:pt idx="199">
                  <c:v>-1.8816069998138119E-2</c:v>
                </c:pt>
                <c:pt idx="203">
                  <c:v>-2.0521309998002835E-2</c:v>
                </c:pt>
                <c:pt idx="205">
                  <c:v>-1.7503670002042782E-2</c:v>
                </c:pt>
                <c:pt idx="211">
                  <c:v>-1.9780199996603187E-2</c:v>
                </c:pt>
                <c:pt idx="212">
                  <c:v>-1.9678509997902438E-2</c:v>
                </c:pt>
                <c:pt idx="213">
                  <c:v>-1.9578510000428651E-2</c:v>
                </c:pt>
                <c:pt idx="215">
                  <c:v>-1.9906649999029469E-2</c:v>
                </c:pt>
                <c:pt idx="216">
                  <c:v>-1.9866650000039954E-2</c:v>
                </c:pt>
                <c:pt idx="217">
                  <c:v>-1.9638919999124482E-2</c:v>
                </c:pt>
                <c:pt idx="218">
                  <c:v>-2.0219969999743626E-2</c:v>
                </c:pt>
                <c:pt idx="219">
                  <c:v>-1.9629969996458385E-2</c:v>
                </c:pt>
                <c:pt idx="220">
                  <c:v>-1.9619970000348985E-2</c:v>
                </c:pt>
                <c:pt idx="221">
                  <c:v>-2.2235634998651221E-2</c:v>
                </c:pt>
                <c:pt idx="222">
                  <c:v>-2.0735634992888663E-2</c:v>
                </c:pt>
                <c:pt idx="225">
                  <c:v>-2.0141075001447462E-2</c:v>
                </c:pt>
                <c:pt idx="230">
                  <c:v>-2.0788059999176767E-2</c:v>
                </c:pt>
                <c:pt idx="231">
                  <c:v>-2.3892074998002499E-2</c:v>
                </c:pt>
                <c:pt idx="232">
                  <c:v>-2.006207499653101E-2</c:v>
                </c:pt>
                <c:pt idx="233">
                  <c:v>-2.3866764997364953E-2</c:v>
                </c:pt>
                <c:pt idx="234">
                  <c:v>-2.115494499594206E-2</c:v>
                </c:pt>
                <c:pt idx="235">
                  <c:v>-2.308721499866806E-2</c:v>
                </c:pt>
                <c:pt idx="236">
                  <c:v>-2.1151059991098009E-2</c:v>
                </c:pt>
                <c:pt idx="237">
                  <c:v>-2.1081059996504337E-2</c:v>
                </c:pt>
                <c:pt idx="238">
                  <c:v>-2.0711059994937386E-2</c:v>
                </c:pt>
                <c:pt idx="239">
                  <c:v>-2.0591059997968841E-2</c:v>
                </c:pt>
                <c:pt idx="240">
                  <c:v>-1.9485525001073256E-2</c:v>
                </c:pt>
                <c:pt idx="241">
                  <c:v>-2.0407569994858932E-2</c:v>
                </c:pt>
                <c:pt idx="242">
                  <c:v>-1.978158499696292E-2</c:v>
                </c:pt>
                <c:pt idx="243">
                  <c:v>-2.0979989996703807E-2</c:v>
                </c:pt>
                <c:pt idx="244">
                  <c:v>-2.0779989994480275E-2</c:v>
                </c:pt>
                <c:pt idx="245">
                  <c:v>-2.1842184993147384E-2</c:v>
                </c:pt>
                <c:pt idx="246">
                  <c:v>-2.1716199997172225E-2</c:v>
                </c:pt>
                <c:pt idx="248">
                  <c:v>-2.1655504999216646E-2</c:v>
                </c:pt>
                <c:pt idx="249">
                  <c:v>-2.0239744997525122E-2</c:v>
                </c:pt>
                <c:pt idx="250">
                  <c:v>-2.0139745000051335E-2</c:v>
                </c:pt>
                <c:pt idx="251">
                  <c:v>-2.0613759996194858E-2</c:v>
                </c:pt>
                <c:pt idx="252">
                  <c:v>-2.021375999902375E-2</c:v>
                </c:pt>
                <c:pt idx="253">
                  <c:v>-2.1101940001244657E-2</c:v>
                </c:pt>
                <c:pt idx="255">
                  <c:v>-2.0152314995357301E-2</c:v>
                </c:pt>
                <c:pt idx="257">
                  <c:v>-1.9749124992813449E-2</c:v>
                </c:pt>
                <c:pt idx="258">
                  <c:v>-2.0945839998603333E-2</c:v>
                </c:pt>
                <c:pt idx="260">
                  <c:v>-1.954105500044534E-2</c:v>
                </c:pt>
                <c:pt idx="263">
                  <c:v>-1.9205500000680331E-2</c:v>
                </c:pt>
                <c:pt idx="264">
                  <c:v>-2.0365434997074772E-2</c:v>
                </c:pt>
                <c:pt idx="265">
                  <c:v>-2.0191980001982301E-2</c:v>
                </c:pt>
                <c:pt idx="266">
                  <c:v>-2.0191980001982301E-2</c:v>
                </c:pt>
                <c:pt idx="268">
                  <c:v>-2.1239820001937915E-2</c:v>
                </c:pt>
                <c:pt idx="269">
                  <c:v>-2.0213834999594837E-2</c:v>
                </c:pt>
                <c:pt idx="270">
                  <c:v>-2.0783910003956407E-2</c:v>
                </c:pt>
                <c:pt idx="271">
                  <c:v>-2.1357079996960238E-2</c:v>
                </c:pt>
                <c:pt idx="272">
                  <c:v>-2.1245259995339438E-2</c:v>
                </c:pt>
                <c:pt idx="273">
                  <c:v>-2.0335785004135687E-2</c:v>
                </c:pt>
                <c:pt idx="274">
                  <c:v>-1.999009999417467E-2</c:v>
                </c:pt>
                <c:pt idx="275">
                  <c:v>-2.0678280001448002E-2</c:v>
                </c:pt>
                <c:pt idx="276">
                  <c:v>-2.0626309997169301E-2</c:v>
                </c:pt>
                <c:pt idx="277">
                  <c:v>-2.1232500002952293E-2</c:v>
                </c:pt>
                <c:pt idx="280">
                  <c:v>-1.6900884998904075E-2</c:v>
                </c:pt>
                <c:pt idx="281">
                  <c:v>-2.0381934999022633E-2</c:v>
                </c:pt>
                <c:pt idx="282">
                  <c:v>-2.0899089999147691E-2</c:v>
                </c:pt>
                <c:pt idx="283">
                  <c:v>-2.0899089999147691E-2</c:v>
                </c:pt>
                <c:pt idx="284">
                  <c:v>-2.3058844992192462E-2</c:v>
                </c:pt>
                <c:pt idx="285">
                  <c:v>-2.1028919996751938E-2</c:v>
                </c:pt>
                <c:pt idx="286">
                  <c:v>-2.0823384998948313E-2</c:v>
                </c:pt>
                <c:pt idx="287">
                  <c:v>-2.0534359995508566E-2</c:v>
                </c:pt>
                <c:pt idx="288">
                  <c:v>-2.1487829995749053E-2</c:v>
                </c:pt>
                <c:pt idx="289">
                  <c:v>-2.1340549996239133E-2</c:v>
                </c:pt>
                <c:pt idx="290">
                  <c:v>-2.0338109992735554E-2</c:v>
                </c:pt>
                <c:pt idx="291">
                  <c:v>-2.1182199998293072E-2</c:v>
                </c:pt>
                <c:pt idx="293">
                  <c:v>-2.0800960002816282E-2</c:v>
                </c:pt>
                <c:pt idx="294">
                  <c:v>-2.0685199997387826E-2</c:v>
                </c:pt>
                <c:pt idx="295">
                  <c:v>-1.9759214999794494E-2</c:v>
                </c:pt>
                <c:pt idx="296">
                  <c:v>-1.9451334992481861E-2</c:v>
                </c:pt>
                <c:pt idx="297">
                  <c:v>-2.0976929998141713E-2</c:v>
                </c:pt>
                <c:pt idx="298">
                  <c:v>-2.049737999914214E-2</c:v>
                </c:pt>
                <c:pt idx="299">
                  <c:v>-2.0185559995297808E-2</c:v>
                </c:pt>
                <c:pt idx="300">
                  <c:v>-2.051783000206342E-2</c:v>
                </c:pt>
                <c:pt idx="301">
                  <c:v>-1.9864264999341685E-2</c:v>
                </c:pt>
                <c:pt idx="302">
                  <c:v>-2.1765669996966608E-2</c:v>
                </c:pt>
                <c:pt idx="303">
                  <c:v>-2.049634500144748E-2</c:v>
                </c:pt>
                <c:pt idx="304">
                  <c:v>-2.1070359995064791E-2</c:v>
                </c:pt>
                <c:pt idx="305">
                  <c:v>-1.9444375000603031E-2</c:v>
                </c:pt>
                <c:pt idx="306">
                  <c:v>-1.3980584997625556E-2</c:v>
                </c:pt>
                <c:pt idx="307">
                  <c:v>-2.1054599994386081E-2</c:v>
                </c:pt>
                <c:pt idx="308">
                  <c:v>-2.0954599996912293E-2</c:v>
                </c:pt>
                <c:pt idx="309">
                  <c:v>-2.0854599992162548E-2</c:v>
                </c:pt>
                <c:pt idx="310">
                  <c:v>-1.9845125003485009E-2</c:v>
                </c:pt>
                <c:pt idx="311">
                  <c:v>-1.9745124998735264E-2</c:v>
                </c:pt>
                <c:pt idx="312">
                  <c:v>-1.9645125001261476E-2</c:v>
                </c:pt>
                <c:pt idx="313">
                  <c:v>-2.1822139999130741E-2</c:v>
                </c:pt>
                <c:pt idx="314">
                  <c:v>-1.9534414997906424E-2</c:v>
                </c:pt>
                <c:pt idx="315">
                  <c:v>-2.0121000001381617E-2</c:v>
                </c:pt>
                <c:pt idx="316">
                  <c:v>-2.0117715001106262E-2</c:v>
                </c:pt>
                <c:pt idx="317">
                  <c:v>-2.0191729992802721E-2</c:v>
                </c:pt>
                <c:pt idx="318">
                  <c:v>-1.9824000002699904E-2</c:v>
                </c:pt>
                <c:pt idx="319">
                  <c:v>-1.9581409993406851E-2</c:v>
                </c:pt>
                <c:pt idx="320">
                  <c:v>-1.9255330000305548E-2</c:v>
                </c:pt>
                <c:pt idx="321">
                  <c:v>-1.9591444994148333E-2</c:v>
                </c:pt>
                <c:pt idx="322">
                  <c:v>-1.9110299996100366E-2</c:v>
                </c:pt>
                <c:pt idx="323">
                  <c:v>-1.9360674996278249E-2</c:v>
                </c:pt>
                <c:pt idx="324">
                  <c:v>-1.9029905000934377E-2</c:v>
                </c:pt>
                <c:pt idx="325">
                  <c:v>-2.0710954995593056E-2</c:v>
                </c:pt>
                <c:pt idx="326">
                  <c:v>-1.934556999913184E-2</c:v>
                </c:pt>
                <c:pt idx="327">
                  <c:v>-1.9689660002768505E-2</c:v>
                </c:pt>
                <c:pt idx="328">
                  <c:v>-1.9406170002184808E-2</c:v>
                </c:pt>
                <c:pt idx="329">
                  <c:v>-1.9231309997849166E-2</c:v>
                </c:pt>
                <c:pt idx="330">
                  <c:v>-1.8724919995293021E-2</c:v>
                </c:pt>
                <c:pt idx="331">
                  <c:v>-1.9185520002793055E-2</c:v>
                </c:pt>
                <c:pt idx="332">
                  <c:v>-1.7387864994816482E-2</c:v>
                </c:pt>
                <c:pt idx="333">
                  <c:v>-1.8810659996233881E-2</c:v>
                </c:pt>
                <c:pt idx="334">
                  <c:v>-1.7684580001514405E-2</c:v>
                </c:pt>
                <c:pt idx="335">
                  <c:v>-1.7684580001514405E-2</c:v>
                </c:pt>
                <c:pt idx="336">
                  <c:v>-1.755296499322867E-2</c:v>
                </c:pt>
                <c:pt idx="337">
                  <c:v>-1.7963940001209266E-2</c:v>
                </c:pt>
                <c:pt idx="339">
                  <c:v>-1.7941049998626113E-2</c:v>
                </c:pt>
                <c:pt idx="340">
                  <c:v>-1.8493769995984621E-2</c:v>
                </c:pt>
                <c:pt idx="341">
                  <c:v>-1.8783449995680712E-2</c:v>
                </c:pt>
                <c:pt idx="342">
                  <c:v>-1.7235314997378737E-2</c:v>
                </c:pt>
                <c:pt idx="343">
                  <c:v>-1.7436814996472094E-2</c:v>
                </c:pt>
                <c:pt idx="344">
                  <c:v>-1.8021709998720326E-2</c:v>
                </c:pt>
                <c:pt idx="345">
                  <c:v>-1.7795724997995421E-2</c:v>
                </c:pt>
                <c:pt idx="346">
                  <c:v>-1.8417769999359734E-2</c:v>
                </c:pt>
                <c:pt idx="347">
                  <c:v>-1.8417769999359734E-2</c:v>
                </c:pt>
                <c:pt idx="348">
                  <c:v>-1.8217769997136202E-2</c:v>
                </c:pt>
                <c:pt idx="349">
                  <c:v>-1.7706604994600639E-2</c:v>
                </c:pt>
                <c:pt idx="350">
                  <c:v>-1.7396189999999478E-2</c:v>
                </c:pt>
                <c:pt idx="351">
                  <c:v>-1.7374030001519714E-2</c:v>
                </c:pt>
                <c:pt idx="352">
                  <c:v>-1.7344029998639598E-2</c:v>
                </c:pt>
                <c:pt idx="353">
                  <c:v>-1.6674029997375328E-2</c:v>
                </c:pt>
                <c:pt idx="354">
                  <c:v>-1.6644030001771171E-2</c:v>
                </c:pt>
                <c:pt idx="355">
                  <c:v>-1.7932209993887227E-2</c:v>
                </c:pt>
                <c:pt idx="356">
                  <c:v>-1.770629999373341E-2</c:v>
                </c:pt>
                <c:pt idx="357">
                  <c:v>-1.7676299998129252E-2</c:v>
                </c:pt>
                <c:pt idx="358">
                  <c:v>-1.7606299996259622E-2</c:v>
                </c:pt>
                <c:pt idx="359">
                  <c:v>-1.7606299996259622E-2</c:v>
                </c:pt>
                <c:pt idx="360">
                  <c:v>-1.7576299993379507E-2</c:v>
                </c:pt>
                <c:pt idx="361">
                  <c:v>-1.7576299993379507E-2</c:v>
                </c:pt>
                <c:pt idx="362">
                  <c:v>-1.6699834995961282E-2</c:v>
                </c:pt>
                <c:pt idx="363">
                  <c:v>-1.7104239996115211E-2</c:v>
                </c:pt>
                <c:pt idx="364">
                  <c:v>-1.7561649998242501E-2</c:v>
                </c:pt>
                <c:pt idx="365">
                  <c:v>-1.4604144998884294E-2</c:v>
                </c:pt>
                <c:pt idx="366">
                  <c:v>-1.7359960002067965E-2</c:v>
                </c:pt>
                <c:pt idx="367">
                  <c:v>-1.3502454996341839E-2</c:v>
                </c:pt>
                <c:pt idx="368">
                  <c:v>-1.6298515001835767E-2</c:v>
                </c:pt>
                <c:pt idx="369">
                  <c:v>-1.9173734996002167E-2</c:v>
                </c:pt>
                <c:pt idx="370">
                  <c:v>-1.5908349996607285E-2</c:v>
                </c:pt>
                <c:pt idx="371">
                  <c:v>-1.6295684996293858E-2</c:v>
                </c:pt>
                <c:pt idx="372">
                  <c:v>-1.6169700000318699E-2</c:v>
                </c:pt>
                <c:pt idx="373">
                  <c:v>-1.5949904998706188E-2</c:v>
                </c:pt>
                <c:pt idx="374">
                  <c:v>-1.6123919995152391E-2</c:v>
                </c:pt>
                <c:pt idx="375">
                  <c:v>-1.7197934997966513E-2</c:v>
                </c:pt>
                <c:pt idx="376">
                  <c:v>-1.6302529998938553E-2</c:v>
                </c:pt>
                <c:pt idx="377">
                  <c:v>-1.5256844999385066E-2</c:v>
                </c:pt>
                <c:pt idx="378">
                  <c:v>-1.4556844995240681E-2</c:v>
                </c:pt>
                <c:pt idx="379">
                  <c:v>-1.3556844998674933E-2</c:v>
                </c:pt>
                <c:pt idx="380">
                  <c:v>-1.3556844998674933E-2</c:v>
                </c:pt>
                <c:pt idx="381">
                  <c:v>-1.663085999462055E-2</c:v>
                </c:pt>
                <c:pt idx="382">
                  <c:v>-1.5030859998660162E-2</c:v>
                </c:pt>
                <c:pt idx="383">
                  <c:v>-1.5393804998893756E-2</c:v>
                </c:pt>
                <c:pt idx="384">
                  <c:v>-1.6032359999371693E-2</c:v>
                </c:pt>
                <c:pt idx="385">
                  <c:v>-1.597869999386603E-2</c:v>
                </c:pt>
                <c:pt idx="386">
                  <c:v>-1.614623999921605E-2</c:v>
                </c:pt>
                <c:pt idx="387">
                  <c:v>-1.5927279993775301E-2</c:v>
                </c:pt>
                <c:pt idx="388">
                  <c:v>-1.5521649998845533E-2</c:v>
                </c:pt>
                <c:pt idx="389">
                  <c:v>-1.4016114997502882E-2</c:v>
                </c:pt>
                <c:pt idx="390">
                  <c:v>-1.5615270000125747E-2</c:v>
                </c:pt>
                <c:pt idx="391">
                  <c:v>-1.4337314998556394E-2</c:v>
                </c:pt>
                <c:pt idx="392">
                  <c:v>-1.3766395000857301E-2</c:v>
                </c:pt>
                <c:pt idx="393">
                  <c:v>-1.548919000197202E-2</c:v>
                </c:pt>
                <c:pt idx="394">
                  <c:v>-1.4204854996933136E-2</c:v>
                </c:pt>
                <c:pt idx="395">
                  <c:v>-1.4863860000332352E-2</c:v>
                </c:pt>
                <c:pt idx="396">
                  <c:v>-1.542211500054691E-2</c:v>
                </c:pt>
                <c:pt idx="397">
                  <c:v>-1.509612999507226E-2</c:v>
                </c:pt>
                <c:pt idx="399">
                  <c:v>-1.4931959995010402E-2</c:v>
                </c:pt>
                <c:pt idx="400">
                  <c:v>-1.4881959999911487E-2</c:v>
                </c:pt>
                <c:pt idx="401">
                  <c:v>-1.4781959995161742E-2</c:v>
                </c:pt>
                <c:pt idx="402">
                  <c:v>-1.4731960000062827E-2</c:v>
                </c:pt>
                <c:pt idx="403">
                  <c:v>-1.4631959995313082E-2</c:v>
                </c:pt>
                <c:pt idx="404">
                  <c:v>-1.4581960000214167E-2</c:v>
                </c:pt>
                <c:pt idx="405">
                  <c:v>-1.587209999706829E-2</c:v>
                </c:pt>
                <c:pt idx="406">
                  <c:v>-1.587209999706829E-2</c:v>
                </c:pt>
                <c:pt idx="407">
                  <c:v>-1.5343675004260149E-2</c:v>
                </c:pt>
                <c:pt idx="408">
                  <c:v>-1.5343675004260149E-2</c:v>
                </c:pt>
                <c:pt idx="409">
                  <c:v>-1.5931854999507777E-2</c:v>
                </c:pt>
                <c:pt idx="410">
                  <c:v>-1.4773504997720011E-2</c:v>
                </c:pt>
                <c:pt idx="411">
                  <c:v>-1.4773504997720011E-2</c:v>
                </c:pt>
                <c:pt idx="413">
                  <c:v>-1.5890669994405471E-2</c:v>
                </c:pt>
                <c:pt idx="414">
                  <c:v>-1.5217405001749285E-2</c:v>
                </c:pt>
                <c:pt idx="415">
                  <c:v>-1.5491419995669276E-2</c:v>
                </c:pt>
                <c:pt idx="416">
                  <c:v>-1.5250424992700573E-2</c:v>
                </c:pt>
                <c:pt idx="417">
                  <c:v>-1.5250424992700573E-2</c:v>
                </c:pt>
                <c:pt idx="418">
                  <c:v>-1.583381999807898E-2</c:v>
                </c:pt>
                <c:pt idx="419">
                  <c:v>-1.5388039995741565E-2</c:v>
                </c:pt>
                <c:pt idx="420">
                  <c:v>-1.6658114996971563E-2</c:v>
                </c:pt>
                <c:pt idx="421">
                  <c:v>-1.6293374996166676E-2</c:v>
                </c:pt>
                <c:pt idx="422">
                  <c:v>-1.8066149998048786E-2</c:v>
                </c:pt>
                <c:pt idx="423">
                  <c:v>-1.8350165097217541E-2</c:v>
                </c:pt>
                <c:pt idx="424">
                  <c:v>-1.5464855001482647E-2</c:v>
                </c:pt>
                <c:pt idx="425">
                  <c:v>-1.6216730000451207E-2</c:v>
                </c:pt>
                <c:pt idx="426">
                  <c:v>-1.6593089996604249E-2</c:v>
                </c:pt>
                <c:pt idx="427">
                  <c:v>-1.5947405001497827E-2</c:v>
                </c:pt>
                <c:pt idx="428">
                  <c:v>-1.590162499633152E-2</c:v>
                </c:pt>
                <c:pt idx="429">
                  <c:v>-1.6596839996054769E-2</c:v>
                </c:pt>
                <c:pt idx="430">
                  <c:v>-1.6596839996054769E-2</c:v>
                </c:pt>
                <c:pt idx="431">
                  <c:v>-1.4670854994619731E-2</c:v>
                </c:pt>
                <c:pt idx="432">
                  <c:v>-1.6020930001104716E-2</c:v>
                </c:pt>
                <c:pt idx="433">
                  <c:v>-1.5040929996757768E-2</c:v>
                </c:pt>
                <c:pt idx="434">
                  <c:v>-1.4990930001658853E-2</c:v>
                </c:pt>
                <c:pt idx="436">
                  <c:v>-1.7871609998110216E-2</c:v>
                </c:pt>
                <c:pt idx="437">
                  <c:v>-1.7851609998615459E-2</c:v>
                </c:pt>
                <c:pt idx="438">
                  <c:v>-1.6916224994929507E-2</c:v>
                </c:pt>
                <c:pt idx="439">
                  <c:v>-1.688622499932535E-2</c:v>
                </c:pt>
                <c:pt idx="440">
                  <c:v>-1.7963240003155079E-2</c:v>
                </c:pt>
                <c:pt idx="441">
                  <c:v>-1.7359375000523869E-2</c:v>
                </c:pt>
                <c:pt idx="442">
                  <c:v>-1.8681250003282912E-2</c:v>
                </c:pt>
                <c:pt idx="443">
                  <c:v>-1.8681250003282912E-2</c:v>
                </c:pt>
                <c:pt idx="444">
                  <c:v>-1.8651250000402797E-2</c:v>
                </c:pt>
                <c:pt idx="445">
                  <c:v>-1.8745789995591622E-2</c:v>
                </c:pt>
                <c:pt idx="446">
                  <c:v>-1.8196819997683633E-2</c:v>
                </c:pt>
                <c:pt idx="447">
                  <c:v>-1.8276180111570284E-2</c:v>
                </c:pt>
                <c:pt idx="448">
                  <c:v>-1.8746900001133326E-2</c:v>
                </c:pt>
                <c:pt idx="449">
                  <c:v>-1.8857030001527164E-2</c:v>
                </c:pt>
                <c:pt idx="450">
                  <c:v>-1.9282169996586163E-2</c:v>
                </c:pt>
                <c:pt idx="451">
                  <c:v>-1.9151399996189866E-2</c:v>
                </c:pt>
                <c:pt idx="452">
                  <c:v>-1.9151399996189866E-2</c:v>
                </c:pt>
                <c:pt idx="453">
                  <c:v>-1.9537984997441527E-2</c:v>
                </c:pt>
                <c:pt idx="454">
                  <c:v>-1.8711155003984459E-2</c:v>
                </c:pt>
                <c:pt idx="455">
                  <c:v>-1.8711155003984459E-2</c:v>
                </c:pt>
                <c:pt idx="456">
                  <c:v>-1.9202240000595339E-2</c:v>
                </c:pt>
                <c:pt idx="457">
                  <c:v>-1.9071374998020474E-2</c:v>
                </c:pt>
                <c:pt idx="458">
                  <c:v>-1.9675114999699872E-2</c:v>
                </c:pt>
                <c:pt idx="459">
                  <c:v>-2.0127834999584593E-2</c:v>
                </c:pt>
                <c:pt idx="460">
                  <c:v>-2.0607290003681555E-2</c:v>
                </c:pt>
                <c:pt idx="461">
                  <c:v>-2.0015919995785225E-2</c:v>
                </c:pt>
                <c:pt idx="462">
                  <c:v>-1.8915919994469732E-2</c:v>
                </c:pt>
                <c:pt idx="463">
                  <c:v>-1.9996970004285686E-2</c:v>
                </c:pt>
                <c:pt idx="464">
                  <c:v>-2.0787494999240153E-2</c:v>
                </c:pt>
                <c:pt idx="465">
                  <c:v>-2.1684209998056758E-2</c:v>
                </c:pt>
                <c:pt idx="466">
                  <c:v>-1.9714884998393245E-2</c:v>
                </c:pt>
                <c:pt idx="467">
                  <c:v>-1.9788899997365661E-2</c:v>
                </c:pt>
                <c:pt idx="468">
                  <c:v>-2.1212994994129986E-2</c:v>
                </c:pt>
                <c:pt idx="469">
                  <c:v>-2.2430159995565191E-2</c:v>
                </c:pt>
                <c:pt idx="470">
                  <c:v>-2.1620685001835227E-2</c:v>
                </c:pt>
                <c:pt idx="471">
                  <c:v>-2.122452999901725E-2</c:v>
                </c:pt>
                <c:pt idx="472">
                  <c:v>-2.1298544997989666E-2</c:v>
                </c:pt>
                <c:pt idx="473">
                  <c:v>-2.1470964995387476E-2</c:v>
                </c:pt>
                <c:pt idx="474">
                  <c:v>-2.1621244995913003E-2</c:v>
                </c:pt>
                <c:pt idx="475">
                  <c:v>-2.3679500001890119E-2</c:v>
                </c:pt>
                <c:pt idx="476">
                  <c:v>-2.1479499999259133E-2</c:v>
                </c:pt>
                <c:pt idx="477">
                  <c:v>-2.1770024999568705E-2</c:v>
                </c:pt>
                <c:pt idx="478">
                  <c:v>-2.3016174993244931E-2</c:v>
                </c:pt>
                <c:pt idx="479">
                  <c:v>-2.2923949996766169E-2</c:v>
                </c:pt>
                <c:pt idx="480">
                  <c:v>-2.3281359994143713E-2</c:v>
                </c:pt>
                <c:pt idx="481">
                  <c:v>-2.3922164997202344E-2</c:v>
                </c:pt>
                <c:pt idx="482">
                  <c:v>-2.2744959998817649E-2</c:v>
                </c:pt>
                <c:pt idx="483">
                  <c:v>-2.3918974999105558E-2</c:v>
                </c:pt>
                <c:pt idx="484">
                  <c:v>-2.3630700001376681E-2</c:v>
                </c:pt>
                <c:pt idx="485">
                  <c:v>-2.4840735000907443E-2</c:v>
                </c:pt>
                <c:pt idx="486">
                  <c:v>-2.6145879994146526E-2</c:v>
                </c:pt>
                <c:pt idx="487">
                  <c:v>-2.6145879994146526E-2</c:v>
                </c:pt>
                <c:pt idx="488">
                  <c:v>-2.6182839996181428E-2</c:v>
                </c:pt>
                <c:pt idx="489">
                  <c:v>-2.6598504991852678E-2</c:v>
                </c:pt>
                <c:pt idx="490">
                  <c:v>-2.6036025003122631E-2</c:v>
                </c:pt>
                <c:pt idx="491">
                  <c:v>-2.8930194996064529E-2</c:v>
                </c:pt>
                <c:pt idx="492">
                  <c:v>-2.8908899999805726E-2</c:v>
                </c:pt>
                <c:pt idx="493">
                  <c:v>-2.9778129995975178E-2</c:v>
                </c:pt>
                <c:pt idx="494">
                  <c:v>-2.9381975000433158E-2</c:v>
                </c:pt>
                <c:pt idx="495">
                  <c:v>-3.0686939993756823E-2</c:v>
                </c:pt>
                <c:pt idx="496">
                  <c:v>-3.2825485002831556E-2</c:v>
                </c:pt>
                <c:pt idx="497">
                  <c:v>-3.3833174995379522E-2</c:v>
                </c:pt>
                <c:pt idx="498">
                  <c:v>-3.2562160005909391E-2</c:v>
                </c:pt>
                <c:pt idx="499">
                  <c:v>-3.6310939998656977E-2</c:v>
                </c:pt>
                <c:pt idx="500">
                  <c:v>-3.3710939998854883E-2</c:v>
                </c:pt>
                <c:pt idx="501">
                  <c:v>-3.3836080001492519E-2</c:v>
                </c:pt>
                <c:pt idx="502">
                  <c:v>-3.3917130000190809E-2</c:v>
                </c:pt>
                <c:pt idx="503">
                  <c:v>-3.0522569999448024E-2</c:v>
                </c:pt>
                <c:pt idx="504">
                  <c:v>-3.3532795001519844E-2</c:v>
                </c:pt>
                <c:pt idx="505">
                  <c:v>-3.4665064995351713E-2</c:v>
                </c:pt>
                <c:pt idx="506">
                  <c:v>-3.6790005004149862E-2</c:v>
                </c:pt>
                <c:pt idx="507">
                  <c:v>-3.7624620003043674E-2</c:v>
                </c:pt>
                <c:pt idx="508">
                  <c:v>-4.9052009999286383E-2</c:v>
                </c:pt>
                <c:pt idx="509">
                  <c:v>-3.7893469998380169E-2</c:v>
                </c:pt>
                <c:pt idx="510">
                  <c:v>-3.7391029996797442E-2</c:v>
                </c:pt>
                <c:pt idx="511">
                  <c:v>-3.8410635002946947E-2</c:v>
                </c:pt>
                <c:pt idx="512">
                  <c:v>-4.0485294994141441E-2</c:v>
                </c:pt>
                <c:pt idx="513">
                  <c:v>-4.1085855002165772E-2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0F9-4088-ABFC-0244B903AD40}"/>
            </c:ext>
          </c:extLst>
        </c:ser>
        <c:ser>
          <c:idx val="2"/>
          <c:order val="4"/>
          <c:tx>
            <c:strRef>
              <c:f>'Active 5'!$L$20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5'!$C$21:$C$905</c:f>
              <c:numCache>
                <c:formatCode>General</c:formatCode>
                <c:ptCount val="885"/>
                <c:pt idx="0">
                  <c:v>30647.217000000001</c:v>
                </c:pt>
                <c:pt idx="1">
                  <c:v>30647.238000000001</c:v>
                </c:pt>
                <c:pt idx="2">
                  <c:v>30647.411</c:v>
                </c:pt>
                <c:pt idx="3">
                  <c:v>34389.235000000001</c:v>
                </c:pt>
                <c:pt idx="4">
                  <c:v>35093.275000000001</c:v>
                </c:pt>
                <c:pt idx="5">
                  <c:v>35093.455000000002</c:v>
                </c:pt>
                <c:pt idx="6">
                  <c:v>35429.339</c:v>
                </c:pt>
                <c:pt idx="7">
                  <c:v>35476.421000000002</c:v>
                </c:pt>
                <c:pt idx="8">
                  <c:v>35832.362000000001</c:v>
                </c:pt>
                <c:pt idx="9">
                  <c:v>36491.408000000003</c:v>
                </c:pt>
                <c:pt idx="10">
                  <c:v>36541.362000000001</c:v>
                </c:pt>
                <c:pt idx="11">
                  <c:v>36596.232000000004</c:v>
                </c:pt>
                <c:pt idx="12">
                  <c:v>36598.281999999999</c:v>
                </c:pt>
                <c:pt idx="13">
                  <c:v>36599.281000000003</c:v>
                </c:pt>
                <c:pt idx="14">
                  <c:v>36605.26</c:v>
                </c:pt>
                <c:pt idx="15">
                  <c:v>36606.269999999997</c:v>
                </c:pt>
                <c:pt idx="16">
                  <c:v>36608.351000000002</c:v>
                </c:pt>
                <c:pt idx="17">
                  <c:v>36609.339</c:v>
                </c:pt>
                <c:pt idx="18">
                  <c:v>36627.277000000002</c:v>
                </c:pt>
                <c:pt idx="19">
                  <c:v>36629.286</c:v>
                </c:pt>
                <c:pt idx="20">
                  <c:v>36646.567999999999</c:v>
                </c:pt>
                <c:pt idx="21">
                  <c:v>36905.652999999998</c:v>
                </c:pt>
                <c:pt idx="22">
                  <c:v>36910.601999999999</c:v>
                </c:pt>
                <c:pt idx="23">
                  <c:v>36946.616000000002</c:v>
                </c:pt>
                <c:pt idx="24">
                  <c:v>37257.584000000003</c:v>
                </c:pt>
                <c:pt idx="25">
                  <c:v>37267.658000000003</c:v>
                </c:pt>
                <c:pt idx="26">
                  <c:v>37285.411999999997</c:v>
                </c:pt>
                <c:pt idx="27">
                  <c:v>37290.355000000003</c:v>
                </c:pt>
                <c:pt idx="28">
                  <c:v>37295.650999999998</c:v>
                </c:pt>
                <c:pt idx="29">
                  <c:v>37314.237999999998</c:v>
                </c:pt>
                <c:pt idx="30">
                  <c:v>37316.288</c:v>
                </c:pt>
                <c:pt idx="31">
                  <c:v>37355.553999999996</c:v>
                </c:pt>
                <c:pt idx="32">
                  <c:v>37357.607000000004</c:v>
                </c:pt>
                <c:pt idx="33">
                  <c:v>37367.675999999999</c:v>
                </c:pt>
                <c:pt idx="34">
                  <c:v>37371.595999999998</c:v>
                </c:pt>
                <c:pt idx="35">
                  <c:v>37706.633000000002</c:v>
                </c:pt>
                <c:pt idx="36">
                  <c:v>40212.491999999998</c:v>
                </c:pt>
                <c:pt idx="37">
                  <c:v>40212.491999999998</c:v>
                </c:pt>
                <c:pt idx="38">
                  <c:v>40213.324999999997</c:v>
                </c:pt>
                <c:pt idx="39">
                  <c:v>40213.345999999998</c:v>
                </c:pt>
                <c:pt idx="40">
                  <c:v>40213.345999999998</c:v>
                </c:pt>
                <c:pt idx="41">
                  <c:v>40229.218000000001</c:v>
                </c:pt>
                <c:pt idx="42">
                  <c:v>40229.218000000001</c:v>
                </c:pt>
                <c:pt idx="43">
                  <c:v>40504.517999999996</c:v>
                </c:pt>
                <c:pt idx="44">
                  <c:v>40504.517999999996</c:v>
                </c:pt>
                <c:pt idx="45">
                  <c:v>40508.444000000003</c:v>
                </c:pt>
                <c:pt idx="46">
                  <c:v>40508.444000000003</c:v>
                </c:pt>
                <c:pt idx="47">
                  <c:v>40509.468000000001</c:v>
                </c:pt>
                <c:pt idx="48">
                  <c:v>40509.468000000001</c:v>
                </c:pt>
                <c:pt idx="49">
                  <c:v>40510.491999999998</c:v>
                </c:pt>
                <c:pt idx="50">
                  <c:v>40510.491999999998</c:v>
                </c:pt>
                <c:pt idx="51">
                  <c:v>40511.516000000003</c:v>
                </c:pt>
                <c:pt idx="52">
                  <c:v>40511.516000000003</c:v>
                </c:pt>
                <c:pt idx="53">
                  <c:v>40512.54</c:v>
                </c:pt>
                <c:pt idx="54">
                  <c:v>40512.54</c:v>
                </c:pt>
                <c:pt idx="55">
                  <c:v>41932.525000000001</c:v>
                </c:pt>
                <c:pt idx="56">
                  <c:v>41972.508999999998</c:v>
                </c:pt>
                <c:pt idx="57">
                  <c:v>41972.629000000001</c:v>
                </c:pt>
                <c:pt idx="58">
                  <c:v>41974.671999999999</c:v>
                </c:pt>
                <c:pt idx="59">
                  <c:v>42832.677000000003</c:v>
                </c:pt>
                <c:pt idx="60">
                  <c:v>42844.614000000001</c:v>
                </c:pt>
                <c:pt idx="61">
                  <c:v>42844.620999999999</c:v>
                </c:pt>
                <c:pt idx="62">
                  <c:v>43045.847000000002</c:v>
                </c:pt>
                <c:pt idx="63">
                  <c:v>43045.85</c:v>
                </c:pt>
                <c:pt idx="64">
                  <c:v>43066.828000000001</c:v>
                </c:pt>
                <c:pt idx="65">
                  <c:v>43085.779000000002</c:v>
                </c:pt>
                <c:pt idx="66">
                  <c:v>43098.925000000003</c:v>
                </c:pt>
                <c:pt idx="67">
                  <c:v>43154.739000000001</c:v>
                </c:pt>
                <c:pt idx="68">
                  <c:v>43165.654999999999</c:v>
                </c:pt>
                <c:pt idx="69">
                  <c:v>43190.574000000001</c:v>
                </c:pt>
                <c:pt idx="70">
                  <c:v>43420.807000000001</c:v>
                </c:pt>
                <c:pt idx="71">
                  <c:v>43483.281000000003</c:v>
                </c:pt>
                <c:pt idx="72">
                  <c:v>43577.656000000003</c:v>
                </c:pt>
                <c:pt idx="73">
                  <c:v>43802.618000000002</c:v>
                </c:pt>
                <c:pt idx="74">
                  <c:v>43876.682999999997</c:v>
                </c:pt>
                <c:pt idx="75">
                  <c:v>44132.860999999997</c:v>
                </c:pt>
                <c:pt idx="76">
                  <c:v>44271.623</c:v>
                </c:pt>
                <c:pt idx="77">
                  <c:v>44300.631000000001</c:v>
                </c:pt>
                <c:pt idx="78">
                  <c:v>44544.701000000001</c:v>
                </c:pt>
                <c:pt idx="79">
                  <c:v>44614.675999999999</c:v>
                </c:pt>
                <c:pt idx="80">
                  <c:v>44623.563999999998</c:v>
                </c:pt>
                <c:pt idx="81">
                  <c:v>44958.752</c:v>
                </c:pt>
                <c:pt idx="82">
                  <c:v>44986.398000000001</c:v>
                </c:pt>
                <c:pt idx="83">
                  <c:v>45011.292000000001</c:v>
                </c:pt>
                <c:pt idx="84">
                  <c:v>45289.495999999999</c:v>
                </c:pt>
                <c:pt idx="85">
                  <c:v>45294.303999999996</c:v>
                </c:pt>
                <c:pt idx="86">
                  <c:v>45298.735999999997</c:v>
                </c:pt>
                <c:pt idx="87">
                  <c:v>45336.288999999997</c:v>
                </c:pt>
                <c:pt idx="88">
                  <c:v>45373.667000000001</c:v>
                </c:pt>
                <c:pt idx="89">
                  <c:v>45401.311000000002</c:v>
                </c:pt>
                <c:pt idx="90">
                  <c:v>45407.286</c:v>
                </c:pt>
                <c:pt idx="91">
                  <c:v>45697.260999999999</c:v>
                </c:pt>
                <c:pt idx="92">
                  <c:v>45753.578999999998</c:v>
                </c:pt>
                <c:pt idx="93">
                  <c:v>45991.343999999997</c:v>
                </c:pt>
                <c:pt idx="94">
                  <c:v>45991.544000000002</c:v>
                </c:pt>
                <c:pt idx="95">
                  <c:v>46005.332000000002</c:v>
                </c:pt>
                <c:pt idx="96">
                  <c:v>46006.525999999998</c:v>
                </c:pt>
                <c:pt idx="97">
                  <c:v>46023.249000000003</c:v>
                </c:pt>
                <c:pt idx="98">
                  <c:v>46036.563999999998</c:v>
                </c:pt>
                <c:pt idx="99">
                  <c:v>46091.692000000003</c:v>
                </c:pt>
                <c:pt idx="100">
                  <c:v>46095.267</c:v>
                </c:pt>
                <c:pt idx="101">
                  <c:v>46102.28</c:v>
                </c:pt>
                <c:pt idx="102">
                  <c:v>46109.445</c:v>
                </c:pt>
                <c:pt idx="103">
                  <c:v>46114.571000000004</c:v>
                </c:pt>
                <c:pt idx="104">
                  <c:v>46119.332999999999</c:v>
                </c:pt>
                <c:pt idx="105">
                  <c:v>46144.6</c:v>
                </c:pt>
                <c:pt idx="106">
                  <c:v>46321.578000000001</c:v>
                </c:pt>
                <c:pt idx="107">
                  <c:v>46355.377</c:v>
                </c:pt>
                <c:pt idx="108" formatCode="0.000">
                  <c:v>46358.627999999997</c:v>
                </c:pt>
                <c:pt idx="109">
                  <c:v>46358.629000000001</c:v>
                </c:pt>
                <c:pt idx="110">
                  <c:v>46373.642</c:v>
                </c:pt>
                <c:pt idx="111">
                  <c:v>46409.826000000001</c:v>
                </c:pt>
                <c:pt idx="112">
                  <c:v>46413.591</c:v>
                </c:pt>
                <c:pt idx="113">
                  <c:v>46416.298999999999</c:v>
                </c:pt>
                <c:pt idx="114">
                  <c:v>46472.631000000001</c:v>
                </c:pt>
                <c:pt idx="115">
                  <c:v>46737.351999999999</c:v>
                </c:pt>
                <c:pt idx="116">
                  <c:v>46742.303</c:v>
                </c:pt>
                <c:pt idx="117">
                  <c:v>46756.800999999999</c:v>
                </c:pt>
                <c:pt idx="118">
                  <c:v>46763.290999999997</c:v>
                </c:pt>
                <c:pt idx="119">
                  <c:v>46769.606</c:v>
                </c:pt>
                <c:pt idx="120">
                  <c:v>46770.29</c:v>
                </c:pt>
                <c:pt idx="121">
                  <c:v>46770.292000000001</c:v>
                </c:pt>
                <c:pt idx="122">
                  <c:v>46773.364000000001</c:v>
                </c:pt>
                <c:pt idx="123">
                  <c:v>46814.665999999997</c:v>
                </c:pt>
                <c:pt idx="124">
                  <c:v>46821.324999999997</c:v>
                </c:pt>
                <c:pt idx="125">
                  <c:v>46825.249000000003</c:v>
                </c:pt>
                <c:pt idx="126">
                  <c:v>46857.667999999998</c:v>
                </c:pt>
                <c:pt idx="127">
                  <c:v>47138.428</c:v>
                </c:pt>
                <c:pt idx="128">
                  <c:v>47153.45</c:v>
                </c:pt>
                <c:pt idx="129">
                  <c:v>47159.266000000003</c:v>
                </c:pt>
                <c:pt idx="130">
                  <c:v>47174.279000000002</c:v>
                </c:pt>
                <c:pt idx="131">
                  <c:v>47176.334000000003</c:v>
                </c:pt>
                <c:pt idx="132">
                  <c:v>47205.341999999997</c:v>
                </c:pt>
                <c:pt idx="133">
                  <c:v>47212.673999999999</c:v>
                </c:pt>
                <c:pt idx="134">
                  <c:v>47436.597000000002</c:v>
                </c:pt>
                <c:pt idx="135">
                  <c:v>47469.366000000002</c:v>
                </c:pt>
                <c:pt idx="136">
                  <c:v>47470.39</c:v>
                </c:pt>
                <c:pt idx="137">
                  <c:v>47481.493999999999</c:v>
                </c:pt>
                <c:pt idx="138">
                  <c:v>47530.302100000001</c:v>
                </c:pt>
                <c:pt idx="139">
                  <c:v>47539.682000000001</c:v>
                </c:pt>
                <c:pt idx="140">
                  <c:v>47558.292000000001</c:v>
                </c:pt>
                <c:pt idx="141">
                  <c:v>47615.3</c:v>
                </c:pt>
                <c:pt idx="142">
                  <c:v>47847.584000000003</c:v>
                </c:pt>
                <c:pt idx="143">
                  <c:v>47849.283000000003</c:v>
                </c:pt>
                <c:pt idx="144" formatCode="0.0000">
                  <c:v>47880.345300000001</c:v>
                </c:pt>
                <c:pt idx="145">
                  <c:v>47880.345600000001</c:v>
                </c:pt>
                <c:pt idx="146" formatCode="0.0000">
                  <c:v>47880.3459</c:v>
                </c:pt>
                <c:pt idx="147">
                  <c:v>47919.762999999999</c:v>
                </c:pt>
                <c:pt idx="148">
                  <c:v>47950.665000000001</c:v>
                </c:pt>
                <c:pt idx="149">
                  <c:v>48135.851999999999</c:v>
                </c:pt>
                <c:pt idx="150">
                  <c:v>48176.639000000003</c:v>
                </c:pt>
                <c:pt idx="151">
                  <c:v>48210.597999999998</c:v>
                </c:pt>
                <c:pt idx="152">
                  <c:v>48232.614999999998</c:v>
                </c:pt>
                <c:pt idx="153">
                  <c:v>48251.561999999998</c:v>
                </c:pt>
                <c:pt idx="154">
                  <c:v>48295.591</c:v>
                </c:pt>
                <c:pt idx="155">
                  <c:v>48312.322999999997</c:v>
                </c:pt>
                <c:pt idx="156">
                  <c:v>48558.600599999998</c:v>
                </c:pt>
                <c:pt idx="157" formatCode="0.0000">
                  <c:v>48558.6008</c:v>
                </c:pt>
                <c:pt idx="158">
                  <c:v>48558.601000000002</c:v>
                </c:pt>
                <c:pt idx="159">
                  <c:v>48568.68</c:v>
                </c:pt>
                <c:pt idx="160">
                  <c:v>48679.612999999998</c:v>
                </c:pt>
                <c:pt idx="161">
                  <c:v>48694.629000000001</c:v>
                </c:pt>
                <c:pt idx="162">
                  <c:v>48922.656000000003</c:v>
                </c:pt>
                <c:pt idx="163">
                  <c:v>48976.754000000001</c:v>
                </c:pt>
                <c:pt idx="164">
                  <c:v>49005.601000000002</c:v>
                </c:pt>
                <c:pt idx="165">
                  <c:v>49007.644999999997</c:v>
                </c:pt>
                <c:pt idx="166">
                  <c:v>49012.589</c:v>
                </c:pt>
                <c:pt idx="167">
                  <c:v>49028.292999999998</c:v>
                </c:pt>
                <c:pt idx="168">
                  <c:v>49036.656999999999</c:v>
                </c:pt>
                <c:pt idx="169">
                  <c:v>49270.811999999998</c:v>
                </c:pt>
                <c:pt idx="170">
                  <c:v>49283.788</c:v>
                </c:pt>
                <c:pt idx="171">
                  <c:v>49311.612000000001</c:v>
                </c:pt>
                <c:pt idx="172">
                  <c:v>49311.792999999998</c:v>
                </c:pt>
                <c:pt idx="173">
                  <c:v>49333.798999999999</c:v>
                </c:pt>
                <c:pt idx="174">
                  <c:v>49397.625</c:v>
                </c:pt>
                <c:pt idx="175">
                  <c:v>49679.584999999999</c:v>
                </c:pt>
                <c:pt idx="176">
                  <c:v>49687.607000000004</c:v>
                </c:pt>
                <c:pt idx="177">
                  <c:v>49689.31</c:v>
                </c:pt>
                <c:pt idx="178">
                  <c:v>49713.542999999998</c:v>
                </c:pt>
                <c:pt idx="179">
                  <c:v>49725.667200000004</c:v>
                </c:pt>
                <c:pt idx="180">
                  <c:v>49743.589</c:v>
                </c:pt>
                <c:pt idx="181">
                  <c:v>49779.607000000004</c:v>
                </c:pt>
                <c:pt idx="182">
                  <c:v>50043.639000000003</c:v>
                </c:pt>
                <c:pt idx="183">
                  <c:v>50044.661999999997</c:v>
                </c:pt>
                <c:pt idx="184">
                  <c:v>50320.811999999998</c:v>
                </c:pt>
                <c:pt idx="185">
                  <c:v>50376.788999999997</c:v>
                </c:pt>
                <c:pt idx="186">
                  <c:v>50396.925000000003</c:v>
                </c:pt>
                <c:pt idx="187">
                  <c:v>50397.095699999998</c:v>
                </c:pt>
                <c:pt idx="188">
                  <c:v>50474.584999999999</c:v>
                </c:pt>
                <c:pt idx="189">
                  <c:v>50488.586000000003</c:v>
                </c:pt>
                <c:pt idx="190">
                  <c:v>50503.610999999997</c:v>
                </c:pt>
                <c:pt idx="191">
                  <c:v>50517.601000000002</c:v>
                </c:pt>
                <c:pt idx="192">
                  <c:v>50779.584000000003</c:v>
                </c:pt>
                <c:pt idx="193">
                  <c:v>51141.580999999998</c:v>
                </c:pt>
                <c:pt idx="194">
                  <c:v>51144.830999999998</c:v>
                </c:pt>
                <c:pt idx="195">
                  <c:v>51156.595999999998</c:v>
                </c:pt>
                <c:pt idx="196">
                  <c:v>51166.322399999997</c:v>
                </c:pt>
                <c:pt idx="197">
                  <c:v>51166.4931</c:v>
                </c:pt>
                <c:pt idx="198">
                  <c:v>51183.902999999998</c:v>
                </c:pt>
                <c:pt idx="199">
                  <c:v>51184.242299999998</c:v>
                </c:pt>
                <c:pt idx="200">
                  <c:v>51189.542999999998</c:v>
                </c:pt>
                <c:pt idx="201">
                  <c:v>51223.673999999999</c:v>
                </c:pt>
                <c:pt idx="202">
                  <c:v>51256.616999999998</c:v>
                </c:pt>
                <c:pt idx="203">
                  <c:v>51425.915000000001</c:v>
                </c:pt>
                <c:pt idx="204">
                  <c:v>51488.904999999999</c:v>
                </c:pt>
                <c:pt idx="205">
                  <c:v>51498.283799999997</c:v>
                </c:pt>
                <c:pt idx="206">
                  <c:v>51538.563000000002</c:v>
                </c:pt>
                <c:pt idx="207">
                  <c:v>51544.701000000001</c:v>
                </c:pt>
                <c:pt idx="208">
                  <c:v>51567.576000000001</c:v>
                </c:pt>
                <c:pt idx="209">
                  <c:v>51576.63</c:v>
                </c:pt>
                <c:pt idx="210">
                  <c:v>51579.707000000002</c:v>
                </c:pt>
                <c:pt idx="211">
                  <c:v>51822.9035</c:v>
                </c:pt>
                <c:pt idx="212">
                  <c:v>51849.187400000003</c:v>
                </c:pt>
                <c:pt idx="213">
                  <c:v>51849.1875</c:v>
                </c:pt>
                <c:pt idx="214">
                  <c:v>51873.605000000003</c:v>
                </c:pt>
                <c:pt idx="215">
                  <c:v>51896.2932</c:v>
                </c:pt>
                <c:pt idx="216">
                  <c:v>51896.293239999999</c:v>
                </c:pt>
                <c:pt idx="217">
                  <c:v>51899.365599999997</c:v>
                </c:pt>
                <c:pt idx="218">
                  <c:v>51911.3122</c:v>
                </c:pt>
                <c:pt idx="219">
                  <c:v>51911.312790000004</c:v>
                </c:pt>
                <c:pt idx="220">
                  <c:v>51911.3128</c:v>
                </c:pt>
                <c:pt idx="221">
                  <c:v>51930.254999999997</c:v>
                </c:pt>
                <c:pt idx="222">
                  <c:v>51930.256500000003</c:v>
                </c:pt>
                <c:pt idx="223">
                  <c:v>51930.595000000001</c:v>
                </c:pt>
                <c:pt idx="224">
                  <c:v>51937.603000000003</c:v>
                </c:pt>
                <c:pt idx="225">
                  <c:v>51946.641799999998</c:v>
                </c:pt>
                <c:pt idx="226">
                  <c:v>51951.597000000002</c:v>
                </c:pt>
                <c:pt idx="227">
                  <c:v>51957.58</c:v>
                </c:pt>
                <c:pt idx="228">
                  <c:v>51958.601000000002</c:v>
                </c:pt>
                <c:pt idx="229">
                  <c:v>51987.599000000002</c:v>
                </c:pt>
                <c:pt idx="230">
                  <c:v>52185.414100000002</c:v>
                </c:pt>
                <c:pt idx="231">
                  <c:v>52185.58167</c:v>
                </c:pt>
                <c:pt idx="232">
                  <c:v>52185.585500000001</c:v>
                </c:pt>
                <c:pt idx="233" formatCode="0.0000">
                  <c:v>52193.432699999998</c:v>
                </c:pt>
                <c:pt idx="234" formatCode="0.0000">
                  <c:v>52195.483500000002</c:v>
                </c:pt>
                <c:pt idx="235" formatCode="0.0000">
                  <c:v>52198.553699999997</c:v>
                </c:pt>
                <c:pt idx="236">
                  <c:v>52219.548540000003</c:v>
                </c:pt>
                <c:pt idx="237">
                  <c:v>52219.548609999998</c:v>
                </c:pt>
                <c:pt idx="238">
                  <c:v>52219.54898</c:v>
                </c:pt>
                <c:pt idx="239" formatCode="0.0000">
                  <c:v>52219.549099999997</c:v>
                </c:pt>
                <c:pt idx="240">
                  <c:v>52224.841099999998</c:v>
                </c:pt>
                <c:pt idx="241">
                  <c:v>52225.352200000001</c:v>
                </c:pt>
                <c:pt idx="242">
                  <c:v>52225.523500000003</c:v>
                </c:pt>
                <c:pt idx="243">
                  <c:v>52230.130499999999</c:v>
                </c:pt>
                <c:pt idx="244" formatCode="0.0000">
                  <c:v>52230.130700000002</c:v>
                </c:pt>
                <c:pt idx="245">
                  <c:v>52232.348400000003</c:v>
                </c:pt>
                <c:pt idx="246">
                  <c:v>52232.519200000002</c:v>
                </c:pt>
                <c:pt idx="247">
                  <c:v>52235.601999999999</c:v>
                </c:pt>
                <c:pt idx="248">
                  <c:v>52247.367899999997</c:v>
                </c:pt>
                <c:pt idx="249" formatCode="0.0000">
                  <c:v>52250.100100000003</c:v>
                </c:pt>
                <c:pt idx="250">
                  <c:v>52250.100200000001</c:v>
                </c:pt>
                <c:pt idx="251" formatCode="0.0000">
                  <c:v>52250.270400000001</c:v>
                </c:pt>
                <c:pt idx="252">
                  <c:v>52250.270799999998</c:v>
                </c:pt>
                <c:pt idx="253">
                  <c:v>52252.317999999999</c:v>
                </c:pt>
                <c:pt idx="254">
                  <c:v>52252.66</c:v>
                </c:pt>
                <c:pt idx="255">
                  <c:v>52256.585800000001</c:v>
                </c:pt>
                <c:pt idx="256">
                  <c:v>52263.591</c:v>
                </c:pt>
                <c:pt idx="257">
                  <c:v>52265.802600000003</c:v>
                </c:pt>
                <c:pt idx="258" formatCode="0.0000">
                  <c:v>52296.693399999996</c:v>
                </c:pt>
                <c:pt idx="259">
                  <c:v>52307.620999999999</c:v>
                </c:pt>
                <c:pt idx="260">
                  <c:v>52310.519399999997</c:v>
                </c:pt>
                <c:pt idx="261">
                  <c:v>52311.548999999999</c:v>
                </c:pt>
                <c:pt idx="262">
                  <c:v>52319.576000000001</c:v>
                </c:pt>
                <c:pt idx="263">
                  <c:v>52338.339599999999</c:v>
                </c:pt>
                <c:pt idx="264">
                  <c:v>52496.8946</c:v>
                </c:pt>
                <c:pt idx="265">
                  <c:v>52548.608999999997</c:v>
                </c:pt>
                <c:pt idx="266">
                  <c:v>52548.608999999997</c:v>
                </c:pt>
                <c:pt idx="267">
                  <c:v>52558.857000000004</c:v>
                </c:pt>
                <c:pt idx="268">
                  <c:v>52592.300499999998</c:v>
                </c:pt>
                <c:pt idx="269">
                  <c:v>52592.472199999997</c:v>
                </c:pt>
                <c:pt idx="270">
                  <c:v>52593.324999999997</c:v>
                </c:pt>
                <c:pt idx="271">
                  <c:v>52606.637000000002</c:v>
                </c:pt>
                <c:pt idx="272">
                  <c:v>52608.6852</c:v>
                </c:pt>
                <c:pt idx="273" formatCode="0.0000">
                  <c:v>52614.659699999997</c:v>
                </c:pt>
                <c:pt idx="274">
                  <c:v>52618.244200000001</c:v>
                </c:pt>
                <c:pt idx="275">
                  <c:v>52620.291599999997</c:v>
                </c:pt>
                <c:pt idx="276" formatCode="0.0000">
                  <c:v>52620.633000000002</c:v>
                </c:pt>
                <c:pt idx="277">
                  <c:v>52645.550799999997</c:v>
                </c:pt>
                <c:pt idx="278">
                  <c:v>52647.941899999998</c:v>
                </c:pt>
                <c:pt idx="279">
                  <c:v>52648.113100000002</c:v>
                </c:pt>
                <c:pt idx="280">
                  <c:v>52672.692300000002</c:v>
                </c:pt>
                <c:pt idx="281" formatCode="0.0000">
                  <c:v>52684.635999999999</c:v>
                </c:pt>
                <c:pt idx="282">
                  <c:v>52902.586199999998</c:v>
                </c:pt>
                <c:pt idx="283">
                  <c:v>52902.586199999998</c:v>
                </c:pt>
                <c:pt idx="284">
                  <c:v>52922.552900000002</c:v>
                </c:pt>
                <c:pt idx="285">
                  <c:v>52923.408300000003</c:v>
                </c:pt>
                <c:pt idx="286">
                  <c:v>52928.699399999998</c:v>
                </c:pt>
                <c:pt idx="287">
                  <c:v>52939.7935</c:v>
                </c:pt>
                <c:pt idx="288">
                  <c:v>52956.518600000003</c:v>
                </c:pt>
                <c:pt idx="289">
                  <c:v>52964.7111</c:v>
                </c:pt>
                <c:pt idx="290">
                  <c:v>52982.462200000002</c:v>
                </c:pt>
                <c:pt idx="291">
                  <c:v>52983.485399999998</c:v>
                </c:pt>
                <c:pt idx="292">
                  <c:v>52991.684000000001</c:v>
                </c:pt>
                <c:pt idx="293">
                  <c:v>53014.889799999997</c:v>
                </c:pt>
                <c:pt idx="294">
                  <c:v>53017.620699999999</c:v>
                </c:pt>
                <c:pt idx="295">
                  <c:v>53017.792300000001</c:v>
                </c:pt>
                <c:pt idx="296">
                  <c:v>53019.158000000003</c:v>
                </c:pt>
                <c:pt idx="297">
                  <c:v>53287.626700000001</c:v>
                </c:pt>
                <c:pt idx="298">
                  <c:v>53292.7474</c:v>
                </c:pt>
                <c:pt idx="299">
                  <c:v>53294.7958</c:v>
                </c:pt>
                <c:pt idx="300">
                  <c:v>53297.867599999998</c:v>
                </c:pt>
                <c:pt idx="301">
                  <c:v>53302.817799999997</c:v>
                </c:pt>
                <c:pt idx="302">
                  <c:v>53341.558900000004</c:v>
                </c:pt>
                <c:pt idx="303">
                  <c:v>53349.2405</c:v>
                </c:pt>
                <c:pt idx="304">
                  <c:v>53349.410600000003</c:v>
                </c:pt>
                <c:pt idx="305">
                  <c:v>53349.582900000001</c:v>
                </c:pt>
                <c:pt idx="306">
                  <c:v>53351.977800000001</c:v>
                </c:pt>
                <c:pt idx="307">
                  <c:v>53352.1414</c:v>
                </c:pt>
                <c:pt idx="308" formatCode="0.0000">
                  <c:v>53352.141499999998</c:v>
                </c:pt>
                <c:pt idx="309">
                  <c:v>53352.141600000003</c:v>
                </c:pt>
                <c:pt idx="310">
                  <c:v>53358.116199999997</c:v>
                </c:pt>
                <c:pt idx="311" formatCode="0.0000">
                  <c:v>53358.116300000002</c:v>
                </c:pt>
                <c:pt idx="312">
                  <c:v>53358.116399999999</c:v>
                </c:pt>
                <c:pt idx="313">
                  <c:v>53392.419699999999</c:v>
                </c:pt>
                <c:pt idx="314">
                  <c:v>53645.872900000002</c:v>
                </c:pt>
                <c:pt idx="315">
                  <c:v>53652.528599999998</c:v>
                </c:pt>
                <c:pt idx="316">
                  <c:v>53683.420599999998</c:v>
                </c:pt>
                <c:pt idx="317">
                  <c:v>53683.591200000003</c:v>
                </c:pt>
                <c:pt idx="318">
                  <c:v>53686.663699999997</c:v>
                </c:pt>
                <c:pt idx="319">
                  <c:v>53702.707300000002</c:v>
                </c:pt>
                <c:pt idx="320">
                  <c:v>53724.553899999999</c:v>
                </c:pt>
                <c:pt idx="321">
                  <c:v>53748.618600000002</c:v>
                </c:pt>
                <c:pt idx="322">
                  <c:v>53758.347500000003</c:v>
                </c:pt>
                <c:pt idx="323">
                  <c:v>53762.614099999999</c:v>
                </c:pt>
                <c:pt idx="324">
                  <c:v>53776.609700000001</c:v>
                </c:pt>
                <c:pt idx="325">
                  <c:v>53788.555200000003</c:v>
                </c:pt>
                <c:pt idx="326">
                  <c:v>53795.554199999999</c:v>
                </c:pt>
                <c:pt idx="327">
                  <c:v>53796.577899999997</c:v>
                </c:pt>
                <c:pt idx="328">
                  <c:v>53802.381099999999</c:v>
                </c:pt>
                <c:pt idx="329">
                  <c:v>53815.352500000001</c:v>
                </c:pt>
                <c:pt idx="330">
                  <c:v>54015.724300000002</c:v>
                </c:pt>
                <c:pt idx="331">
                  <c:v>54022.550799999997</c:v>
                </c:pt>
                <c:pt idx="332">
                  <c:v>54026.4781</c:v>
                </c:pt>
                <c:pt idx="333">
                  <c:v>54035.522400000002</c:v>
                </c:pt>
                <c:pt idx="334">
                  <c:v>54057.3698</c:v>
                </c:pt>
                <c:pt idx="335">
                  <c:v>54057.3698</c:v>
                </c:pt>
                <c:pt idx="336">
                  <c:v>54084.507100000003</c:v>
                </c:pt>
                <c:pt idx="337">
                  <c:v>54095.6005</c:v>
                </c:pt>
                <c:pt idx="338">
                  <c:v>54097.652000000002</c:v>
                </c:pt>
                <c:pt idx="339">
                  <c:v>54108.2304</c:v>
                </c:pt>
                <c:pt idx="340">
                  <c:v>54116.422200000001</c:v>
                </c:pt>
                <c:pt idx="341">
                  <c:v>54135.537400000001</c:v>
                </c:pt>
                <c:pt idx="342">
                  <c:v>54338.811699999998</c:v>
                </c:pt>
                <c:pt idx="343">
                  <c:v>54355.878900000003</c:v>
                </c:pt>
                <c:pt idx="344">
                  <c:v>54388.818399999996</c:v>
                </c:pt>
                <c:pt idx="345">
                  <c:v>54388.989300000001</c:v>
                </c:pt>
                <c:pt idx="346">
                  <c:v>54389.500699999997</c:v>
                </c:pt>
                <c:pt idx="347">
                  <c:v>54389.500699999997</c:v>
                </c:pt>
                <c:pt idx="348">
                  <c:v>54389.500899999999</c:v>
                </c:pt>
                <c:pt idx="349">
                  <c:v>54421.758800000003</c:v>
                </c:pt>
                <c:pt idx="350">
                  <c:v>54462.550199999998</c:v>
                </c:pt>
                <c:pt idx="351">
                  <c:v>54506.242769999997</c:v>
                </c:pt>
                <c:pt idx="352">
                  <c:v>54506.2428</c:v>
                </c:pt>
                <c:pt idx="353">
                  <c:v>54506.243470000001</c:v>
                </c:pt>
                <c:pt idx="354">
                  <c:v>54506.243499999997</c:v>
                </c:pt>
                <c:pt idx="355">
                  <c:v>54508.290300000001</c:v>
                </c:pt>
                <c:pt idx="356">
                  <c:v>54509.314570000002</c:v>
                </c:pt>
                <c:pt idx="357">
                  <c:v>54509.314599999998</c:v>
                </c:pt>
                <c:pt idx="358">
                  <c:v>54509.31467</c:v>
                </c:pt>
                <c:pt idx="359">
                  <c:v>54509.31467</c:v>
                </c:pt>
                <c:pt idx="360">
                  <c:v>54509.314700000003</c:v>
                </c:pt>
                <c:pt idx="361">
                  <c:v>54509.314700000003</c:v>
                </c:pt>
                <c:pt idx="362">
                  <c:v>54708.833500000001</c:v>
                </c:pt>
                <c:pt idx="363">
                  <c:v>54781.710899999998</c:v>
                </c:pt>
                <c:pt idx="364">
                  <c:v>54797.753799999999</c:v>
                </c:pt>
                <c:pt idx="365">
                  <c:v>54803.389000000003</c:v>
                </c:pt>
                <c:pt idx="366">
                  <c:v>54824.037799999998</c:v>
                </c:pt>
                <c:pt idx="367">
                  <c:v>54829.673900000002</c:v>
                </c:pt>
                <c:pt idx="368">
                  <c:v>54830.353799999997</c:v>
                </c:pt>
                <c:pt idx="369">
                  <c:v>55094.554300000003</c:v>
                </c:pt>
                <c:pt idx="370">
                  <c:v>55101.555200000003</c:v>
                </c:pt>
                <c:pt idx="371">
                  <c:v>55116.7448</c:v>
                </c:pt>
                <c:pt idx="372">
                  <c:v>55116.9156</c:v>
                </c:pt>
                <c:pt idx="373">
                  <c:v>55142.0049</c:v>
                </c:pt>
                <c:pt idx="374">
                  <c:v>55142.1754</c:v>
                </c:pt>
                <c:pt idx="375">
                  <c:v>55142.345000000001</c:v>
                </c:pt>
                <c:pt idx="376">
                  <c:v>55171.872499999998</c:v>
                </c:pt>
                <c:pt idx="377">
                  <c:v>55175.457699999999</c:v>
                </c:pt>
                <c:pt idx="378">
                  <c:v>55175.458400000003</c:v>
                </c:pt>
                <c:pt idx="379">
                  <c:v>55175.4594</c:v>
                </c:pt>
                <c:pt idx="380">
                  <c:v>55175.4594</c:v>
                </c:pt>
                <c:pt idx="381">
                  <c:v>55175.627</c:v>
                </c:pt>
                <c:pt idx="382">
                  <c:v>55175.628599999996</c:v>
                </c:pt>
                <c:pt idx="383">
                  <c:v>55186.380700000002</c:v>
                </c:pt>
                <c:pt idx="384">
                  <c:v>55192.695</c:v>
                </c:pt>
                <c:pt idx="385">
                  <c:v>55219.320200000002</c:v>
                </c:pt>
                <c:pt idx="386">
                  <c:v>55259.599099999999</c:v>
                </c:pt>
                <c:pt idx="387">
                  <c:v>55453.485000000001</c:v>
                </c:pt>
                <c:pt idx="388">
                  <c:v>55480.4519</c:v>
                </c:pt>
                <c:pt idx="389">
                  <c:v>55485.744299999998</c:v>
                </c:pt>
                <c:pt idx="390">
                  <c:v>55498.884599999998</c:v>
                </c:pt>
                <c:pt idx="391">
                  <c:v>55499.397900000004</c:v>
                </c:pt>
                <c:pt idx="392">
                  <c:v>55511.686999999998</c:v>
                </c:pt>
                <c:pt idx="393">
                  <c:v>55520.731</c:v>
                </c:pt>
                <c:pt idx="394">
                  <c:v>55539.677100000001</c:v>
                </c:pt>
                <c:pt idx="395">
                  <c:v>55551.111599999997</c:v>
                </c:pt>
                <c:pt idx="396">
                  <c:v>55554.012499999997</c:v>
                </c:pt>
                <c:pt idx="397">
                  <c:v>55554.183499999999</c:v>
                </c:pt>
                <c:pt idx="398">
                  <c:v>55570.569000000003</c:v>
                </c:pt>
                <c:pt idx="399">
                  <c:v>55643.275500000003</c:v>
                </c:pt>
                <c:pt idx="400">
                  <c:v>55643.275549999998</c:v>
                </c:pt>
                <c:pt idx="401">
                  <c:v>55643.275650000003</c:v>
                </c:pt>
                <c:pt idx="402">
                  <c:v>55643.275699999998</c:v>
                </c:pt>
                <c:pt idx="403">
                  <c:v>55643.275800000003</c:v>
                </c:pt>
                <c:pt idx="404">
                  <c:v>55643.275849999998</c:v>
                </c:pt>
                <c:pt idx="405">
                  <c:v>55826.919800000003</c:v>
                </c:pt>
                <c:pt idx="406">
                  <c:v>55826.919800000003</c:v>
                </c:pt>
                <c:pt idx="407">
                  <c:v>55844.841099999998</c:v>
                </c:pt>
                <c:pt idx="408">
                  <c:v>55844.841099999998</c:v>
                </c:pt>
                <c:pt idx="409">
                  <c:v>55846.888599999998</c:v>
                </c:pt>
                <c:pt idx="410">
                  <c:v>55865.6639</c:v>
                </c:pt>
                <c:pt idx="411">
                  <c:v>55865.6639</c:v>
                </c:pt>
                <c:pt idx="412">
                  <c:v>55885.627</c:v>
                </c:pt>
                <c:pt idx="413">
                  <c:v>55901.675000000003</c:v>
                </c:pt>
                <c:pt idx="414">
                  <c:v>55910.038699999997</c:v>
                </c:pt>
                <c:pt idx="415">
                  <c:v>55910.2091</c:v>
                </c:pt>
                <c:pt idx="416">
                  <c:v>55921.644500000002</c:v>
                </c:pt>
                <c:pt idx="417">
                  <c:v>55921.644500000002</c:v>
                </c:pt>
                <c:pt idx="418">
                  <c:v>55937.516600000003</c:v>
                </c:pt>
                <c:pt idx="419">
                  <c:v>55962.7768</c:v>
                </c:pt>
                <c:pt idx="420">
                  <c:v>55963.628900000003</c:v>
                </c:pt>
                <c:pt idx="421">
                  <c:v>56182.774700000002</c:v>
                </c:pt>
                <c:pt idx="422">
                  <c:v>56214.34762</c:v>
                </c:pt>
                <c:pt idx="423">
                  <c:v>56214.518009999898</c:v>
                </c:pt>
                <c:pt idx="424">
                  <c:v>56222.371899999998</c:v>
                </c:pt>
                <c:pt idx="425">
                  <c:v>56243.705399999999</c:v>
                </c:pt>
                <c:pt idx="426">
                  <c:v>56247.801200000002</c:v>
                </c:pt>
                <c:pt idx="427">
                  <c:v>56251.385999999999</c:v>
                </c:pt>
                <c:pt idx="428">
                  <c:v>56276.645799999998</c:v>
                </c:pt>
                <c:pt idx="429">
                  <c:v>56290.469700000001</c:v>
                </c:pt>
                <c:pt idx="430">
                  <c:v>56290.469700000001</c:v>
                </c:pt>
                <c:pt idx="431">
                  <c:v>56290.6423</c:v>
                </c:pt>
                <c:pt idx="432">
                  <c:v>56291.494319999998</c:v>
                </c:pt>
                <c:pt idx="433">
                  <c:v>56291.495300000002</c:v>
                </c:pt>
                <c:pt idx="434">
                  <c:v>56291.495349999997</c:v>
                </c:pt>
                <c:pt idx="435">
                  <c:v>56365.56</c:v>
                </c:pt>
                <c:pt idx="436">
                  <c:v>56549.551579999999</c:v>
                </c:pt>
                <c:pt idx="437">
                  <c:v>56549.551599999999</c:v>
                </c:pt>
                <c:pt idx="438">
                  <c:v>56556.550170000002</c:v>
                </c:pt>
                <c:pt idx="439">
                  <c:v>56556.550199999998</c:v>
                </c:pt>
                <c:pt idx="440">
                  <c:v>56590.854599999999</c:v>
                </c:pt>
                <c:pt idx="441">
                  <c:v>56592.39127</c:v>
                </c:pt>
                <c:pt idx="442">
                  <c:v>56613.724199999997</c:v>
                </c:pt>
                <c:pt idx="443">
                  <c:v>56613.724199999997</c:v>
                </c:pt>
                <c:pt idx="444">
                  <c:v>56613.72423</c:v>
                </c:pt>
                <c:pt idx="445">
                  <c:v>56619.868399999999</c:v>
                </c:pt>
                <c:pt idx="446">
                  <c:v>56654.345099999999</c:v>
                </c:pt>
                <c:pt idx="447">
                  <c:v>56692.575999999885</c:v>
                </c:pt>
                <c:pt idx="448">
                  <c:v>56905.576699999998</c:v>
                </c:pt>
                <c:pt idx="449">
                  <c:v>56929.812299999998</c:v>
                </c:pt>
                <c:pt idx="450">
                  <c:v>56942.783100000001</c:v>
                </c:pt>
                <c:pt idx="451">
                  <c:v>56956.7785</c:v>
                </c:pt>
                <c:pt idx="452">
                  <c:v>56956.7785</c:v>
                </c:pt>
                <c:pt idx="453">
                  <c:v>56963.434399999998</c:v>
                </c:pt>
                <c:pt idx="454">
                  <c:v>56976.747799999997</c:v>
                </c:pt>
                <c:pt idx="455">
                  <c:v>56976.747799999997</c:v>
                </c:pt>
                <c:pt idx="456">
                  <c:v>57034.605799999998</c:v>
                </c:pt>
                <c:pt idx="457">
                  <c:v>57070.2768</c:v>
                </c:pt>
                <c:pt idx="458">
                  <c:v>57294.883199999997</c:v>
                </c:pt>
                <c:pt idx="459">
                  <c:v>57303.075100000002</c:v>
                </c:pt>
                <c:pt idx="460">
                  <c:v>57319.63</c:v>
                </c:pt>
                <c:pt idx="461">
                  <c:v>57326.798900000002</c:v>
                </c:pt>
                <c:pt idx="462" formatCode="0.000">
                  <c:v>57326.8</c:v>
                </c:pt>
                <c:pt idx="463">
                  <c:v>57338.746099999997</c:v>
                </c:pt>
                <c:pt idx="464">
                  <c:v>57344.7189</c:v>
                </c:pt>
                <c:pt idx="465">
                  <c:v>57375.61</c:v>
                </c:pt>
                <c:pt idx="466">
                  <c:v>57383.292300000001</c:v>
                </c:pt>
                <c:pt idx="467">
                  <c:v>57383.462899999999</c:v>
                </c:pt>
                <c:pt idx="468">
                  <c:v>57634.864300000001</c:v>
                </c:pt>
                <c:pt idx="469">
                  <c:v>57670.8753</c:v>
                </c:pt>
                <c:pt idx="470">
                  <c:v>57676.849699999999</c:v>
                </c:pt>
                <c:pt idx="471">
                  <c:v>57697.843000000001</c:v>
                </c:pt>
                <c:pt idx="472">
                  <c:v>57698.013599999998</c:v>
                </c:pt>
                <c:pt idx="473">
                  <c:v>57702.792300000001</c:v>
                </c:pt>
                <c:pt idx="474">
                  <c:v>57728.734600000003</c:v>
                </c:pt>
                <c:pt idx="475">
                  <c:v>57731.633999999998</c:v>
                </c:pt>
                <c:pt idx="476">
                  <c:v>57731.636200000001</c:v>
                </c:pt>
                <c:pt idx="477">
                  <c:v>57737.609499999999</c:v>
                </c:pt>
                <c:pt idx="478">
                  <c:v>57807.584600000002</c:v>
                </c:pt>
                <c:pt idx="479">
                  <c:v>58009.833400000003</c:v>
                </c:pt>
                <c:pt idx="480">
                  <c:v>58025.876400000001</c:v>
                </c:pt>
                <c:pt idx="481">
                  <c:v>58057.791799999999</c:v>
                </c:pt>
                <c:pt idx="482">
                  <c:v>58066.8387</c:v>
                </c:pt>
                <c:pt idx="483" formatCode="0.0000">
                  <c:v>58067.008199999997</c:v>
                </c:pt>
                <c:pt idx="484">
                  <c:v>58086.635999999999</c:v>
                </c:pt>
                <c:pt idx="485">
                  <c:v>58132.5461</c:v>
                </c:pt>
                <c:pt idx="486">
                  <c:v>58395.894800000002</c:v>
                </c:pt>
                <c:pt idx="487" formatCode="0.00000">
                  <c:v>58395.894800000002</c:v>
                </c:pt>
                <c:pt idx="488">
                  <c:v>58406.817900000002</c:v>
                </c:pt>
                <c:pt idx="489">
                  <c:v>58425.762300000002</c:v>
                </c:pt>
                <c:pt idx="490">
                  <c:v>58488.570899999999</c:v>
                </c:pt>
                <c:pt idx="491" formatCode="0.00000">
                  <c:v>58740.824200000003</c:v>
                </c:pt>
                <c:pt idx="492" formatCode="0.00000">
                  <c:v>58748.8459</c:v>
                </c:pt>
                <c:pt idx="493" formatCode="0.00000">
                  <c:v>58762.840300000003</c:v>
                </c:pt>
                <c:pt idx="494">
                  <c:v>58783.833599999998</c:v>
                </c:pt>
                <c:pt idx="495" formatCode="0.00000">
                  <c:v>58908.595000000001</c:v>
                </c:pt>
                <c:pt idx="496" formatCode="0.00000">
                  <c:v>59096.846299999997</c:v>
                </c:pt>
                <c:pt idx="497" formatCode="0.00000">
                  <c:v>59138.831100000003</c:v>
                </c:pt>
                <c:pt idx="498" formatCode="0.00000">
                  <c:v>59172.796499999997</c:v>
                </c:pt>
                <c:pt idx="499" formatCode="0.00000">
                  <c:v>59181.667800000003</c:v>
                </c:pt>
                <c:pt idx="500" formatCode="0.00000">
                  <c:v>59181.670400000003</c:v>
                </c:pt>
                <c:pt idx="501" formatCode="0.00000">
                  <c:v>59194.641499999998</c:v>
                </c:pt>
                <c:pt idx="502" formatCode="0.00000">
                  <c:v>59206.588600000003</c:v>
                </c:pt>
                <c:pt idx="503" formatCode="0.00000">
                  <c:v>59222.976699999999</c:v>
                </c:pt>
                <c:pt idx="504" formatCode="0.00000">
                  <c:v>59225.533799999997</c:v>
                </c:pt>
                <c:pt idx="505">
                  <c:v>59228.604800000001</c:v>
                </c:pt>
                <c:pt idx="506" formatCode="0.00000">
                  <c:v>59466.863599999997</c:v>
                </c:pt>
                <c:pt idx="507" formatCode="0.00000">
                  <c:v>59473.860399999998</c:v>
                </c:pt>
                <c:pt idx="508" formatCode="0.00000">
                  <c:v>59512.421300000002</c:v>
                </c:pt>
                <c:pt idx="509" formatCode="0.00000">
                  <c:v>59574.557800000002</c:v>
                </c:pt>
                <c:pt idx="510" formatCode="0.00000">
                  <c:v>59592.308400000002</c:v>
                </c:pt>
                <c:pt idx="511" formatCode="0.00000">
                  <c:v>59610.569499999998</c:v>
                </c:pt>
                <c:pt idx="512" formatCode="0.00000">
                  <c:v>59822.885900000001</c:v>
                </c:pt>
                <c:pt idx="513" formatCode="0.00000">
                  <c:v>59874.770199999999</c:v>
                </c:pt>
              </c:numCache>
            </c:numRef>
          </c:xVal>
          <c:yVal>
            <c:numRef>
              <c:f>'Active 5'!$L$21:$L$905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0F9-4088-ABFC-0244B903AD40}"/>
            </c:ext>
          </c:extLst>
        </c:ser>
        <c:ser>
          <c:idx val="5"/>
          <c:order val="5"/>
          <c:tx>
            <c:strRef>
              <c:f>'Active 5'!$M$20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5'!$C$21:$C$905</c:f>
              <c:numCache>
                <c:formatCode>General</c:formatCode>
                <c:ptCount val="885"/>
                <c:pt idx="0">
                  <c:v>30647.217000000001</c:v>
                </c:pt>
                <c:pt idx="1">
                  <c:v>30647.238000000001</c:v>
                </c:pt>
                <c:pt idx="2">
                  <c:v>30647.411</c:v>
                </c:pt>
                <c:pt idx="3">
                  <c:v>34389.235000000001</c:v>
                </c:pt>
                <c:pt idx="4">
                  <c:v>35093.275000000001</c:v>
                </c:pt>
                <c:pt idx="5">
                  <c:v>35093.455000000002</c:v>
                </c:pt>
                <c:pt idx="6">
                  <c:v>35429.339</c:v>
                </c:pt>
                <c:pt idx="7">
                  <c:v>35476.421000000002</c:v>
                </c:pt>
                <c:pt idx="8">
                  <c:v>35832.362000000001</c:v>
                </c:pt>
                <c:pt idx="9">
                  <c:v>36491.408000000003</c:v>
                </c:pt>
                <c:pt idx="10">
                  <c:v>36541.362000000001</c:v>
                </c:pt>
                <c:pt idx="11">
                  <c:v>36596.232000000004</c:v>
                </c:pt>
                <c:pt idx="12">
                  <c:v>36598.281999999999</c:v>
                </c:pt>
                <c:pt idx="13">
                  <c:v>36599.281000000003</c:v>
                </c:pt>
                <c:pt idx="14">
                  <c:v>36605.26</c:v>
                </c:pt>
                <c:pt idx="15">
                  <c:v>36606.269999999997</c:v>
                </c:pt>
                <c:pt idx="16">
                  <c:v>36608.351000000002</c:v>
                </c:pt>
                <c:pt idx="17">
                  <c:v>36609.339</c:v>
                </c:pt>
                <c:pt idx="18">
                  <c:v>36627.277000000002</c:v>
                </c:pt>
                <c:pt idx="19">
                  <c:v>36629.286</c:v>
                </c:pt>
                <c:pt idx="20">
                  <c:v>36646.567999999999</c:v>
                </c:pt>
                <c:pt idx="21">
                  <c:v>36905.652999999998</c:v>
                </c:pt>
                <c:pt idx="22">
                  <c:v>36910.601999999999</c:v>
                </c:pt>
                <c:pt idx="23">
                  <c:v>36946.616000000002</c:v>
                </c:pt>
                <c:pt idx="24">
                  <c:v>37257.584000000003</c:v>
                </c:pt>
                <c:pt idx="25">
                  <c:v>37267.658000000003</c:v>
                </c:pt>
                <c:pt idx="26">
                  <c:v>37285.411999999997</c:v>
                </c:pt>
                <c:pt idx="27">
                  <c:v>37290.355000000003</c:v>
                </c:pt>
                <c:pt idx="28">
                  <c:v>37295.650999999998</c:v>
                </c:pt>
                <c:pt idx="29">
                  <c:v>37314.237999999998</c:v>
                </c:pt>
                <c:pt idx="30">
                  <c:v>37316.288</c:v>
                </c:pt>
                <c:pt idx="31">
                  <c:v>37355.553999999996</c:v>
                </c:pt>
                <c:pt idx="32">
                  <c:v>37357.607000000004</c:v>
                </c:pt>
                <c:pt idx="33">
                  <c:v>37367.675999999999</c:v>
                </c:pt>
                <c:pt idx="34">
                  <c:v>37371.595999999998</c:v>
                </c:pt>
                <c:pt idx="35">
                  <c:v>37706.633000000002</c:v>
                </c:pt>
                <c:pt idx="36">
                  <c:v>40212.491999999998</c:v>
                </c:pt>
                <c:pt idx="37">
                  <c:v>40212.491999999998</c:v>
                </c:pt>
                <c:pt idx="38">
                  <c:v>40213.324999999997</c:v>
                </c:pt>
                <c:pt idx="39">
                  <c:v>40213.345999999998</c:v>
                </c:pt>
                <c:pt idx="40">
                  <c:v>40213.345999999998</c:v>
                </c:pt>
                <c:pt idx="41">
                  <c:v>40229.218000000001</c:v>
                </c:pt>
                <c:pt idx="42">
                  <c:v>40229.218000000001</c:v>
                </c:pt>
                <c:pt idx="43">
                  <c:v>40504.517999999996</c:v>
                </c:pt>
                <c:pt idx="44">
                  <c:v>40504.517999999996</c:v>
                </c:pt>
                <c:pt idx="45">
                  <c:v>40508.444000000003</c:v>
                </c:pt>
                <c:pt idx="46">
                  <c:v>40508.444000000003</c:v>
                </c:pt>
                <c:pt idx="47">
                  <c:v>40509.468000000001</c:v>
                </c:pt>
                <c:pt idx="48">
                  <c:v>40509.468000000001</c:v>
                </c:pt>
                <c:pt idx="49">
                  <c:v>40510.491999999998</c:v>
                </c:pt>
                <c:pt idx="50">
                  <c:v>40510.491999999998</c:v>
                </c:pt>
                <c:pt idx="51">
                  <c:v>40511.516000000003</c:v>
                </c:pt>
                <c:pt idx="52">
                  <c:v>40511.516000000003</c:v>
                </c:pt>
                <c:pt idx="53">
                  <c:v>40512.54</c:v>
                </c:pt>
                <c:pt idx="54">
                  <c:v>40512.54</c:v>
                </c:pt>
                <c:pt idx="55">
                  <c:v>41932.525000000001</c:v>
                </c:pt>
                <c:pt idx="56">
                  <c:v>41972.508999999998</c:v>
                </c:pt>
                <c:pt idx="57">
                  <c:v>41972.629000000001</c:v>
                </c:pt>
                <c:pt idx="58">
                  <c:v>41974.671999999999</c:v>
                </c:pt>
                <c:pt idx="59">
                  <c:v>42832.677000000003</c:v>
                </c:pt>
                <c:pt idx="60">
                  <c:v>42844.614000000001</c:v>
                </c:pt>
                <c:pt idx="61">
                  <c:v>42844.620999999999</c:v>
                </c:pt>
                <c:pt idx="62">
                  <c:v>43045.847000000002</c:v>
                </c:pt>
                <c:pt idx="63">
                  <c:v>43045.85</c:v>
                </c:pt>
                <c:pt idx="64">
                  <c:v>43066.828000000001</c:v>
                </c:pt>
                <c:pt idx="65">
                  <c:v>43085.779000000002</c:v>
                </c:pt>
                <c:pt idx="66">
                  <c:v>43098.925000000003</c:v>
                </c:pt>
                <c:pt idx="67">
                  <c:v>43154.739000000001</c:v>
                </c:pt>
                <c:pt idx="68">
                  <c:v>43165.654999999999</c:v>
                </c:pt>
                <c:pt idx="69">
                  <c:v>43190.574000000001</c:v>
                </c:pt>
                <c:pt idx="70">
                  <c:v>43420.807000000001</c:v>
                </c:pt>
                <c:pt idx="71">
                  <c:v>43483.281000000003</c:v>
                </c:pt>
                <c:pt idx="72">
                  <c:v>43577.656000000003</c:v>
                </c:pt>
                <c:pt idx="73">
                  <c:v>43802.618000000002</c:v>
                </c:pt>
                <c:pt idx="74">
                  <c:v>43876.682999999997</c:v>
                </c:pt>
                <c:pt idx="75">
                  <c:v>44132.860999999997</c:v>
                </c:pt>
                <c:pt idx="76">
                  <c:v>44271.623</c:v>
                </c:pt>
                <c:pt idx="77">
                  <c:v>44300.631000000001</c:v>
                </c:pt>
                <c:pt idx="78">
                  <c:v>44544.701000000001</c:v>
                </c:pt>
                <c:pt idx="79">
                  <c:v>44614.675999999999</c:v>
                </c:pt>
                <c:pt idx="80">
                  <c:v>44623.563999999998</c:v>
                </c:pt>
                <c:pt idx="81">
                  <c:v>44958.752</c:v>
                </c:pt>
                <c:pt idx="82">
                  <c:v>44986.398000000001</c:v>
                </c:pt>
                <c:pt idx="83">
                  <c:v>45011.292000000001</c:v>
                </c:pt>
                <c:pt idx="84">
                  <c:v>45289.495999999999</c:v>
                </c:pt>
                <c:pt idx="85">
                  <c:v>45294.303999999996</c:v>
                </c:pt>
                <c:pt idx="86">
                  <c:v>45298.735999999997</c:v>
                </c:pt>
                <c:pt idx="87">
                  <c:v>45336.288999999997</c:v>
                </c:pt>
                <c:pt idx="88">
                  <c:v>45373.667000000001</c:v>
                </c:pt>
                <c:pt idx="89">
                  <c:v>45401.311000000002</c:v>
                </c:pt>
                <c:pt idx="90">
                  <c:v>45407.286</c:v>
                </c:pt>
                <c:pt idx="91">
                  <c:v>45697.260999999999</c:v>
                </c:pt>
                <c:pt idx="92">
                  <c:v>45753.578999999998</c:v>
                </c:pt>
                <c:pt idx="93">
                  <c:v>45991.343999999997</c:v>
                </c:pt>
                <c:pt idx="94">
                  <c:v>45991.544000000002</c:v>
                </c:pt>
                <c:pt idx="95">
                  <c:v>46005.332000000002</c:v>
                </c:pt>
                <c:pt idx="96">
                  <c:v>46006.525999999998</c:v>
                </c:pt>
                <c:pt idx="97">
                  <c:v>46023.249000000003</c:v>
                </c:pt>
                <c:pt idx="98">
                  <c:v>46036.563999999998</c:v>
                </c:pt>
                <c:pt idx="99">
                  <c:v>46091.692000000003</c:v>
                </c:pt>
                <c:pt idx="100">
                  <c:v>46095.267</c:v>
                </c:pt>
                <c:pt idx="101">
                  <c:v>46102.28</c:v>
                </c:pt>
                <c:pt idx="102">
                  <c:v>46109.445</c:v>
                </c:pt>
                <c:pt idx="103">
                  <c:v>46114.571000000004</c:v>
                </c:pt>
                <c:pt idx="104">
                  <c:v>46119.332999999999</c:v>
                </c:pt>
                <c:pt idx="105">
                  <c:v>46144.6</c:v>
                </c:pt>
                <c:pt idx="106">
                  <c:v>46321.578000000001</c:v>
                </c:pt>
                <c:pt idx="107">
                  <c:v>46355.377</c:v>
                </c:pt>
                <c:pt idx="108" formatCode="0.000">
                  <c:v>46358.627999999997</c:v>
                </c:pt>
                <c:pt idx="109">
                  <c:v>46358.629000000001</c:v>
                </c:pt>
                <c:pt idx="110">
                  <c:v>46373.642</c:v>
                </c:pt>
                <c:pt idx="111">
                  <c:v>46409.826000000001</c:v>
                </c:pt>
                <c:pt idx="112">
                  <c:v>46413.591</c:v>
                </c:pt>
                <c:pt idx="113">
                  <c:v>46416.298999999999</c:v>
                </c:pt>
                <c:pt idx="114">
                  <c:v>46472.631000000001</c:v>
                </c:pt>
                <c:pt idx="115">
                  <c:v>46737.351999999999</c:v>
                </c:pt>
                <c:pt idx="116">
                  <c:v>46742.303</c:v>
                </c:pt>
                <c:pt idx="117">
                  <c:v>46756.800999999999</c:v>
                </c:pt>
                <c:pt idx="118">
                  <c:v>46763.290999999997</c:v>
                </c:pt>
                <c:pt idx="119">
                  <c:v>46769.606</c:v>
                </c:pt>
                <c:pt idx="120">
                  <c:v>46770.29</c:v>
                </c:pt>
                <c:pt idx="121">
                  <c:v>46770.292000000001</c:v>
                </c:pt>
                <c:pt idx="122">
                  <c:v>46773.364000000001</c:v>
                </c:pt>
                <c:pt idx="123">
                  <c:v>46814.665999999997</c:v>
                </c:pt>
                <c:pt idx="124">
                  <c:v>46821.324999999997</c:v>
                </c:pt>
                <c:pt idx="125">
                  <c:v>46825.249000000003</c:v>
                </c:pt>
                <c:pt idx="126">
                  <c:v>46857.667999999998</c:v>
                </c:pt>
                <c:pt idx="127">
                  <c:v>47138.428</c:v>
                </c:pt>
                <c:pt idx="128">
                  <c:v>47153.45</c:v>
                </c:pt>
                <c:pt idx="129">
                  <c:v>47159.266000000003</c:v>
                </c:pt>
                <c:pt idx="130">
                  <c:v>47174.279000000002</c:v>
                </c:pt>
                <c:pt idx="131">
                  <c:v>47176.334000000003</c:v>
                </c:pt>
                <c:pt idx="132">
                  <c:v>47205.341999999997</c:v>
                </c:pt>
                <c:pt idx="133">
                  <c:v>47212.673999999999</c:v>
                </c:pt>
                <c:pt idx="134">
                  <c:v>47436.597000000002</c:v>
                </c:pt>
                <c:pt idx="135">
                  <c:v>47469.366000000002</c:v>
                </c:pt>
                <c:pt idx="136">
                  <c:v>47470.39</c:v>
                </c:pt>
                <c:pt idx="137">
                  <c:v>47481.493999999999</c:v>
                </c:pt>
                <c:pt idx="138">
                  <c:v>47530.302100000001</c:v>
                </c:pt>
                <c:pt idx="139">
                  <c:v>47539.682000000001</c:v>
                </c:pt>
                <c:pt idx="140">
                  <c:v>47558.292000000001</c:v>
                </c:pt>
                <c:pt idx="141">
                  <c:v>47615.3</c:v>
                </c:pt>
                <c:pt idx="142">
                  <c:v>47847.584000000003</c:v>
                </c:pt>
                <c:pt idx="143">
                  <c:v>47849.283000000003</c:v>
                </c:pt>
                <c:pt idx="144" formatCode="0.0000">
                  <c:v>47880.345300000001</c:v>
                </c:pt>
                <c:pt idx="145">
                  <c:v>47880.345600000001</c:v>
                </c:pt>
                <c:pt idx="146" formatCode="0.0000">
                  <c:v>47880.3459</c:v>
                </c:pt>
                <c:pt idx="147">
                  <c:v>47919.762999999999</c:v>
                </c:pt>
                <c:pt idx="148">
                  <c:v>47950.665000000001</c:v>
                </c:pt>
                <c:pt idx="149">
                  <c:v>48135.851999999999</c:v>
                </c:pt>
                <c:pt idx="150">
                  <c:v>48176.639000000003</c:v>
                </c:pt>
                <c:pt idx="151">
                  <c:v>48210.597999999998</c:v>
                </c:pt>
                <c:pt idx="152">
                  <c:v>48232.614999999998</c:v>
                </c:pt>
                <c:pt idx="153">
                  <c:v>48251.561999999998</c:v>
                </c:pt>
                <c:pt idx="154">
                  <c:v>48295.591</c:v>
                </c:pt>
                <c:pt idx="155">
                  <c:v>48312.322999999997</c:v>
                </c:pt>
                <c:pt idx="156">
                  <c:v>48558.600599999998</c:v>
                </c:pt>
                <c:pt idx="157" formatCode="0.0000">
                  <c:v>48558.6008</c:v>
                </c:pt>
                <c:pt idx="158">
                  <c:v>48558.601000000002</c:v>
                </c:pt>
                <c:pt idx="159">
                  <c:v>48568.68</c:v>
                </c:pt>
                <c:pt idx="160">
                  <c:v>48679.612999999998</c:v>
                </c:pt>
                <c:pt idx="161">
                  <c:v>48694.629000000001</c:v>
                </c:pt>
                <c:pt idx="162">
                  <c:v>48922.656000000003</c:v>
                </c:pt>
                <c:pt idx="163">
                  <c:v>48976.754000000001</c:v>
                </c:pt>
                <c:pt idx="164">
                  <c:v>49005.601000000002</c:v>
                </c:pt>
                <c:pt idx="165">
                  <c:v>49007.644999999997</c:v>
                </c:pt>
                <c:pt idx="166">
                  <c:v>49012.589</c:v>
                </c:pt>
                <c:pt idx="167">
                  <c:v>49028.292999999998</c:v>
                </c:pt>
                <c:pt idx="168">
                  <c:v>49036.656999999999</c:v>
                </c:pt>
                <c:pt idx="169">
                  <c:v>49270.811999999998</c:v>
                </c:pt>
                <c:pt idx="170">
                  <c:v>49283.788</c:v>
                </c:pt>
                <c:pt idx="171">
                  <c:v>49311.612000000001</c:v>
                </c:pt>
                <c:pt idx="172">
                  <c:v>49311.792999999998</c:v>
                </c:pt>
                <c:pt idx="173">
                  <c:v>49333.798999999999</c:v>
                </c:pt>
                <c:pt idx="174">
                  <c:v>49397.625</c:v>
                </c:pt>
                <c:pt idx="175">
                  <c:v>49679.584999999999</c:v>
                </c:pt>
                <c:pt idx="176">
                  <c:v>49687.607000000004</c:v>
                </c:pt>
                <c:pt idx="177">
                  <c:v>49689.31</c:v>
                </c:pt>
                <c:pt idx="178">
                  <c:v>49713.542999999998</c:v>
                </c:pt>
                <c:pt idx="179">
                  <c:v>49725.667200000004</c:v>
                </c:pt>
                <c:pt idx="180">
                  <c:v>49743.589</c:v>
                </c:pt>
                <c:pt idx="181">
                  <c:v>49779.607000000004</c:v>
                </c:pt>
                <c:pt idx="182">
                  <c:v>50043.639000000003</c:v>
                </c:pt>
                <c:pt idx="183">
                  <c:v>50044.661999999997</c:v>
                </c:pt>
                <c:pt idx="184">
                  <c:v>50320.811999999998</c:v>
                </c:pt>
                <c:pt idx="185">
                  <c:v>50376.788999999997</c:v>
                </c:pt>
                <c:pt idx="186">
                  <c:v>50396.925000000003</c:v>
                </c:pt>
                <c:pt idx="187">
                  <c:v>50397.095699999998</c:v>
                </c:pt>
                <c:pt idx="188">
                  <c:v>50474.584999999999</c:v>
                </c:pt>
                <c:pt idx="189">
                  <c:v>50488.586000000003</c:v>
                </c:pt>
                <c:pt idx="190">
                  <c:v>50503.610999999997</c:v>
                </c:pt>
                <c:pt idx="191">
                  <c:v>50517.601000000002</c:v>
                </c:pt>
                <c:pt idx="192">
                  <c:v>50779.584000000003</c:v>
                </c:pt>
                <c:pt idx="193">
                  <c:v>51141.580999999998</c:v>
                </c:pt>
                <c:pt idx="194">
                  <c:v>51144.830999999998</c:v>
                </c:pt>
                <c:pt idx="195">
                  <c:v>51156.595999999998</c:v>
                </c:pt>
                <c:pt idx="196">
                  <c:v>51166.322399999997</c:v>
                </c:pt>
                <c:pt idx="197">
                  <c:v>51166.4931</c:v>
                </c:pt>
                <c:pt idx="198">
                  <c:v>51183.902999999998</c:v>
                </c:pt>
                <c:pt idx="199">
                  <c:v>51184.242299999998</c:v>
                </c:pt>
                <c:pt idx="200">
                  <c:v>51189.542999999998</c:v>
                </c:pt>
                <c:pt idx="201">
                  <c:v>51223.673999999999</c:v>
                </c:pt>
                <c:pt idx="202">
                  <c:v>51256.616999999998</c:v>
                </c:pt>
                <c:pt idx="203">
                  <c:v>51425.915000000001</c:v>
                </c:pt>
                <c:pt idx="204">
                  <c:v>51488.904999999999</c:v>
                </c:pt>
                <c:pt idx="205">
                  <c:v>51498.283799999997</c:v>
                </c:pt>
                <c:pt idx="206">
                  <c:v>51538.563000000002</c:v>
                </c:pt>
                <c:pt idx="207">
                  <c:v>51544.701000000001</c:v>
                </c:pt>
                <c:pt idx="208">
                  <c:v>51567.576000000001</c:v>
                </c:pt>
                <c:pt idx="209">
                  <c:v>51576.63</c:v>
                </c:pt>
                <c:pt idx="210">
                  <c:v>51579.707000000002</c:v>
                </c:pt>
                <c:pt idx="211">
                  <c:v>51822.9035</c:v>
                </c:pt>
                <c:pt idx="212">
                  <c:v>51849.187400000003</c:v>
                </c:pt>
                <c:pt idx="213">
                  <c:v>51849.1875</c:v>
                </c:pt>
                <c:pt idx="214">
                  <c:v>51873.605000000003</c:v>
                </c:pt>
                <c:pt idx="215">
                  <c:v>51896.2932</c:v>
                </c:pt>
                <c:pt idx="216">
                  <c:v>51896.293239999999</c:v>
                </c:pt>
                <c:pt idx="217">
                  <c:v>51899.365599999997</c:v>
                </c:pt>
                <c:pt idx="218">
                  <c:v>51911.3122</c:v>
                </c:pt>
                <c:pt idx="219">
                  <c:v>51911.312790000004</c:v>
                </c:pt>
                <c:pt idx="220">
                  <c:v>51911.3128</c:v>
                </c:pt>
                <c:pt idx="221">
                  <c:v>51930.254999999997</c:v>
                </c:pt>
                <c:pt idx="222">
                  <c:v>51930.256500000003</c:v>
                </c:pt>
                <c:pt idx="223">
                  <c:v>51930.595000000001</c:v>
                </c:pt>
                <c:pt idx="224">
                  <c:v>51937.603000000003</c:v>
                </c:pt>
                <c:pt idx="225">
                  <c:v>51946.641799999998</c:v>
                </c:pt>
                <c:pt idx="226">
                  <c:v>51951.597000000002</c:v>
                </c:pt>
                <c:pt idx="227">
                  <c:v>51957.58</c:v>
                </c:pt>
                <c:pt idx="228">
                  <c:v>51958.601000000002</c:v>
                </c:pt>
                <c:pt idx="229">
                  <c:v>51987.599000000002</c:v>
                </c:pt>
                <c:pt idx="230">
                  <c:v>52185.414100000002</c:v>
                </c:pt>
                <c:pt idx="231">
                  <c:v>52185.58167</c:v>
                </c:pt>
                <c:pt idx="232">
                  <c:v>52185.585500000001</c:v>
                </c:pt>
                <c:pt idx="233" formatCode="0.0000">
                  <c:v>52193.432699999998</c:v>
                </c:pt>
                <c:pt idx="234" formatCode="0.0000">
                  <c:v>52195.483500000002</c:v>
                </c:pt>
                <c:pt idx="235" formatCode="0.0000">
                  <c:v>52198.553699999997</c:v>
                </c:pt>
                <c:pt idx="236">
                  <c:v>52219.548540000003</c:v>
                </c:pt>
                <c:pt idx="237">
                  <c:v>52219.548609999998</c:v>
                </c:pt>
                <c:pt idx="238">
                  <c:v>52219.54898</c:v>
                </c:pt>
                <c:pt idx="239" formatCode="0.0000">
                  <c:v>52219.549099999997</c:v>
                </c:pt>
                <c:pt idx="240">
                  <c:v>52224.841099999998</c:v>
                </c:pt>
                <c:pt idx="241">
                  <c:v>52225.352200000001</c:v>
                </c:pt>
                <c:pt idx="242">
                  <c:v>52225.523500000003</c:v>
                </c:pt>
                <c:pt idx="243">
                  <c:v>52230.130499999999</c:v>
                </c:pt>
                <c:pt idx="244" formatCode="0.0000">
                  <c:v>52230.130700000002</c:v>
                </c:pt>
                <c:pt idx="245">
                  <c:v>52232.348400000003</c:v>
                </c:pt>
                <c:pt idx="246">
                  <c:v>52232.519200000002</c:v>
                </c:pt>
                <c:pt idx="247">
                  <c:v>52235.601999999999</c:v>
                </c:pt>
                <c:pt idx="248">
                  <c:v>52247.367899999997</c:v>
                </c:pt>
                <c:pt idx="249" formatCode="0.0000">
                  <c:v>52250.100100000003</c:v>
                </c:pt>
                <c:pt idx="250">
                  <c:v>52250.100200000001</c:v>
                </c:pt>
                <c:pt idx="251" formatCode="0.0000">
                  <c:v>52250.270400000001</c:v>
                </c:pt>
                <c:pt idx="252">
                  <c:v>52250.270799999998</c:v>
                </c:pt>
                <c:pt idx="253">
                  <c:v>52252.317999999999</c:v>
                </c:pt>
                <c:pt idx="254">
                  <c:v>52252.66</c:v>
                </c:pt>
                <c:pt idx="255">
                  <c:v>52256.585800000001</c:v>
                </c:pt>
                <c:pt idx="256">
                  <c:v>52263.591</c:v>
                </c:pt>
                <c:pt idx="257">
                  <c:v>52265.802600000003</c:v>
                </c:pt>
                <c:pt idx="258" formatCode="0.0000">
                  <c:v>52296.693399999996</c:v>
                </c:pt>
                <c:pt idx="259">
                  <c:v>52307.620999999999</c:v>
                </c:pt>
                <c:pt idx="260">
                  <c:v>52310.519399999997</c:v>
                </c:pt>
                <c:pt idx="261">
                  <c:v>52311.548999999999</c:v>
                </c:pt>
                <c:pt idx="262">
                  <c:v>52319.576000000001</c:v>
                </c:pt>
                <c:pt idx="263">
                  <c:v>52338.339599999999</c:v>
                </c:pt>
                <c:pt idx="264">
                  <c:v>52496.8946</c:v>
                </c:pt>
                <c:pt idx="265">
                  <c:v>52548.608999999997</c:v>
                </c:pt>
                <c:pt idx="266">
                  <c:v>52548.608999999997</c:v>
                </c:pt>
                <c:pt idx="267">
                  <c:v>52558.857000000004</c:v>
                </c:pt>
                <c:pt idx="268">
                  <c:v>52592.300499999998</c:v>
                </c:pt>
                <c:pt idx="269">
                  <c:v>52592.472199999997</c:v>
                </c:pt>
                <c:pt idx="270">
                  <c:v>52593.324999999997</c:v>
                </c:pt>
                <c:pt idx="271">
                  <c:v>52606.637000000002</c:v>
                </c:pt>
                <c:pt idx="272">
                  <c:v>52608.6852</c:v>
                </c:pt>
                <c:pt idx="273" formatCode="0.0000">
                  <c:v>52614.659699999997</c:v>
                </c:pt>
                <c:pt idx="274">
                  <c:v>52618.244200000001</c:v>
                </c:pt>
                <c:pt idx="275">
                  <c:v>52620.291599999997</c:v>
                </c:pt>
                <c:pt idx="276" formatCode="0.0000">
                  <c:v>52620.633000000002</c:v>
                </c:pt>
                <c:pt idx="277">
                  <c:v>52645.550799999997</c:v>
                </c:pt>
                <c:pt idx="278">
                  <c:v>52647.941899999998</c:v>
                </c:pt>
                <c:pt idx="279">
                  <c:v>52648.113100000002</c:v>
                </c:pt>
                <c:pt idx="280">
                  <c:v>52672.692300000002</c:v>
                </c:pt>
                <c:pt idx="281" formatCode="0.0000">
                  <c:v>52684.635999999999</c:v>
                </c:pt>
                <c:pt idx="282">
                  <c:v>52902.586199999998</c:v>
                </c:pt>
                <c:pt idx="283">
                  <c:v>52902.586199999998</c:v>
                </c:pt>
                <c:pt idx="284">
                  <c:v>52922.552900000002</c:v>
                </c:pt>
                <c:pt idx="285">
                  <c:v>52923.408300000003</c:v>
                </c:pt>
                <c:pt idx="286">
                  <c:v>52928.699399999998</c:v>
                </c:pt>
                <c:pt idx="287">
                  <c:v>52939.7935</c:v>
                </c:pt>
                <c:pt idx="288">
                  <c:v>52956.518600000003</c:v>
                </c:pt>
                <c:pt idx="289">
                  <c:v>52964.7111</c:v>
                </c:pt>
                <c:pt idx="290">
                  <c:v>52982.462200000002</c:v>
                </c:pt>
                <c:pt idx="291">
                  <c:v>52983.485399999998</c:v>
                </c:pt>
                <c:pt idx="292">
                  <c:v>52991.684000000001</c:v>
                </c:pt>
                <c:pt idx="293">
                  <c:v>53014.889799999997</c:v>
                </c:pt>
                <c:pt idx="294">
                  <c:v>53017.620699999999</c:v>
                </c:pt>
                <c:pt idx="295">
                  <c:v>53017.792300000001</c:v>
                </c:pt>
                <c:pt idx="296">
                  <c:v>53019.158000000003</c:v>
                </c:pt>
                <c:pt idx="297">
                  <c:v>53287.626700000001</c:v>
                </c:pt>
                <c:pt idx="298">
                  <c:v>53292.7474</c:v>
                </c:pt>
                <c:pt idx="299">
                  <c:v>53294.7958</c:v>
                </c:pt>
                <c:pt idx="300">
                  <c:v>53297.867599999998</c:v>
                </c:pt>
                <c:pt idx="301">
                  <c:v>53302.817799999997</c:v>
                </c:pt>
                <c:pt idx="302">
                  <c:v>53341.558900000004</c:v>
                </c:pt>
                <c:pt idx="303">
                  <c:v>53349.2405</c:v>
                </c:pt>
                <c:pt idx="304">
                  <c:v>53349.410600000003</c:v>
                </c:pt>
                <c:pt idx="305">
                  <c:v>53349.582900000001</c:v>
                </c:pt>
                <c:pt idx="306">
                  <c:v>53351.977800000001</c:v>
                </c:pt>
                <c:pt idx="307">
                  <c:v>53352.1414</c:v>
                </c:pt>
                <c:pt idx="308" formatCode="0.0000">
                  <c:v>53352.141499999998</c:v>
                </c:pt>
                <c:pt idx="309">
                  <c:v>53352.141600000003</c:v>
                </c:pt>
                <c:pt idx="310">
                  <c:v>53358.116199999997</c:v>
                </c:pt>
                <c:pt idx="311" formatCode="0.0000">
                  <c:v>53358.116300000002</c:v>
                </c:pt>
                <c:pt idx="312">
                  <c:v>53358.116399999999</c:v>
                </c:pt>
                <c:pt idx="313">
                  <c:v>53392.419699999999</c:v>
                </c:pt>
                <c:pt idx="314">
                  <c:v>53645.872900000002</c:v>
                </c:pt>
                <c:pt idx="315">
                  <c:v>53652.528599999998</c:v>
                </c:pt>
                <c:pt idx="316">
                  <c:v>53683.420599999998</c:v>
                </c:pt>
                <c:pt idx="317">
                  <c:v>53683.591200000003</c:v>
                </c:pt>
                <c:pt idx="318">
                  <c:v>53686.663699999997</c:v>
                </c:pt>
                <c:pt idx="319">
                  <c:v>53702.707300000002</c:v>
                </c:pt>
                <c:pt idx="320">
                  <c:v>53724.553899999999</c:v>
                </c:pt>
                <c:pt idx="321">
                  <c:v>53748.618600000002</c:v>
                </c:pt>
                <c:pt idx="322">
                  <c:v>53758.347500000003</c:v>
                </c:pt>
                <c:pt idx="323">
                  <c:v>53762.614099999999</c:v>
                </c:pt>
                <c:pt idx="324">
                  <c:v>53776.609700000001</c:v>
                </c:pt>
                <c:pt idx="325">
                  <c:v>53788.555200000003</c:v>
                </c:pt>
                <c:pt idx="326">
                  <c:v>53795.554199999999</c:v>
                </c:pt>
                <c:pt idx="327">
                  <c:v>53796.577899999997</c:v>
                </c:pt>
                <c:pt idx="328">
                  <c:v>53802.381099999999</c:v>
                </c:pt>
                <c:pt idx="329">
                  <c:v>53815.352500000001</c:v>
                </c:pt>
                <c:pt idx="330">
                  <c:v>54015.724300000002</c:v>
                </c:pt>
                <c:pt idx="331">
                  <c:v>54022.550799999997</c:v>
                </c:pt>
                <c:pt idx="332">
                  <c:v>54026.4781</c:v>
                </c:pt>
                <c:pt idx="333">
                  <c:v>54035.522400000002</c:v>
                </c:pt>
                <c:pt idx="334">
                  <c:v>54057.3698</c:v>
                </c:pt>
                <c:pt idx="335">
                  <c:v>54057.3698</c:v>
                </c:pt>
                <c:pt idx="336">
                  <c:v>54084.507100000003</c:v>
                </c:pt>
                <c:pt idx="337">
                  <c:v>54095.6005</c:v>
                </c:pt>
                <c:pt idx="338">
                  <c:v>54097.652000000002</c:v>
                </c:pt>
                <c:pt idx="339">
                  <c:v>54108.2304</c:v>
                </c:pt>
                <c:pt idx="340">
                  <c:v>54116.422200000001</c:v>
                </c:pt>
                <c:pt idx="341">
                  <c:v>54135.537400000001</c:v>
                </c:pt>
                <c:pt idx="342">
                  <c:v>54338.811699999998</c:v>
                </c:pt>
                <c:pt idx="343">
                  <c:v>54355.878900000003</c:v>
                </c:pt>
                <c:pt idx="344">
                  <c:v>54388.818399999996</c:v>
                </c:pt>
                <c:pt idx="345">
                  <c:v>54388.989300000001</c:v>
                </c:pt>
                <c:pt idx="346">
                  <c:v>54389.500699999997</c:v>
                </c:pt>
                <c:pt idx="347">
                  <c:v>54389.500699999997</c:v>
                </c:pt>
                <c:pt idx="348">
                  <c:v>54389.500899999999</c:v>
                </c:pt>
                <c:pt idx="349">
                  <c:v>54421.758800000003</c:v>
                </c:pt>
                <c:pt idx="350">
                  <c:v>54462.550199999998</c:v>
                </c:pt>
                <c:pt idx="351">
                  <c:v>54506.242769999997</c:v>
                </c:pt>
                <c:pt idx="352">
                  <c:v>54506.2428</c:v>
                </c:pt>
                <c:pt idx="353">
                  <c:v>54506.243470000001</c:v>
                </c:pt>
                <c:pt idx="354">
                  <c:v>54506.243499999997</c:v>
                </c:pt>
                <c:pt idx="355">
                  <c:v>54508.290300000001</c:v>
                </c:pt>
                <c:pt idx="356">
                  <c:v>54509.314570000002</c:v>
                </c:pt>
                <c:pt idx="357">
                  <c:v>54509.314599999998</c:v>
                </c:pt>
                <c:pt idx="358">
                  <c:v>54509.31467</c:v>
                </c:pt>
                <c:pt idx="359">
                  <c:v>54509.31467</c:v>
                </c:pt>
                <c:pt idx="360">
                  <c:v>54509.314700000003</c:v>
                </c:pt>
                <c:pt idx="361">
                  <c:v>54509.314700000003</c:v>
                </c:pt>
                <c:pt idx="362">
                  <c:v>54708.833500000001</c:v>
                </c:pt>
                <c:pt idx="363">
                  <c:v>54781.710899999998</c:v>
                </c:pt>
                <c:pt idx="364">
                  <c:v>54797.753799999999</c:v>
                </c:pt>
                <c:pt idx="365">
                  <c:v>54803.389000000003</c:v>
                </c:pt>
                <c:pt idx="366">
                  <c:v>54824.037799999998</c:v>
                </c:pt>
                <c:pt idx="367">
                  <c:v>54829.673900000002</c:v>
                </c:pt>
                <c:pt idx="368">
                  <c:v>54830.353799999997</c:v>
                </c:pt>
                <c:pt idx="369">
                  <c:v>55094.554300000003</c:v>
                </c:pt>
                <c:pt idx="370">
                  <c:v>55101.555200000003</c:v>
                </c:pt>
                <c:pt idx="371">
                  <c:v>55116.7448</c:v>
                </c:pt>
                <c:pt idx="372">
                  <c:v>55116.9156</c:v>
                </c:pt>
                <c:pt idx="373">
                  <c:v>55142.0049</c:v>
                </c:pt>
                <c:pt idx="374">
                  <c:v>55142.1754</c:v>
                </c:pt>
                <c:pt idx="375">
                  <c:v>55142.345000000001</c:v>
                </c:pt>
                <c:pt idx="376">
                  <c:v>55171.872499999998</c:v>
                </c:pt>
                <c:pt idx="377">
                  <c:v>55175.457699999999</c:v>
                </c:pt>
                <c:pt idx="378">
                  <c:v>55175.458400000003</c:v>
                </c:pt>
                <c:pt idx="379">
                  <c:v>55175.4594</c:v>
                </c:pt>
                <c:pt idx="380">
                  <c:v>55175.4594</c:v>
                </c:pt>
                <c:pt idx="381">
                  <c:v>55175.627</c:v>
                </c:pt>
                <c:pt idx="382">
                  <c:v>55175.628599999996</c:v>
                </c:pt>
                <c:pt idx="383">
                  <c:v>55186.380700000002</c:v>
                </c:pt>
                <c:pt idx="384">
                  <c:v>55192.695</c:v>
                </c:pt>
                <c:pt idx="385">
                  <c:v>55219.320200000002</c:v>
                </c:pt>
                <c:pt idx="386">
                  <c:v>55259.599099999999</c:v>
                </c:pt>
                <c:pt idx="387">
                  <c:v>55453.485000000001</c:v>
                </c:pt>
                <c:pt idx="388">
                  <c:v>55480.4519</c:v>
                </c:pt>
                <c:pt idx="389">
                  <c:v>55485.744299999998</c:v>
                </c:pt>
                <c:pt idx="390">
                  <c:v>55498.884599999998</c:v>
                </c:pt>
                <c:pt idx="391">
                  <c:v>55499.397900000004</c:v>
                </c:pt>
                <c:pt idx="392">
                  <c:v>55511.686999999998</c:v>
                </c:pt>
                <c:pt idx="393">
                  <c:v>55520.731</c:v>
                </c:pt>
                <c:pt idx="394">
                  <c:v>55539.677100000001</c:v>
                </c:pt>
                <c:pt idx="395">
                  <c:v>55551.111599999997</c:v>
                </c:pt>
                <c:pt idx="396">
                  <c:v>55554.012499999997</c:v>
                </c:pt>
                <c:pt idx="397">
                  <c:v>55554.183499999999</c:v>
                </c:pt>
                <c:pt idx="398">
                  <c:v>55570.569000000003</c:v>
                </c:pt>
                <c:pt idx="399">
                  <c:v>55643.275500000003</c:v>
                </c:pt>
                <c:pt idx="400">
                  <c:v>55643.275549999998</c:v>
                </c:pt>
                <c:pt idx="401">
                  <c:v>55643.275650000003</c:v>
                </c:pt>
                <c:pt idx="402">
                  <c:v>55643.275699999998</c:v>
                </c:pt>
                <c:pt idx="403">
                  <c:v>55643.275800000003</c:v>
                </c:pt>
                <c:pt idx="404">
                  <c:v>55643.275849999998</c:v>
                </c:pt>
                <c:pt idx="405">
                  <c:v>55826.919800000003</c:v>
                </c:pt>
                <c:pt idx="406">
                  <c:v>55826.919800000003</c:v>
                </c:pt>
                <c:pt idx="407">
                  <c:v>55844.841099999998</c:v>
                </c:pt>
                <c:pt idx="408">
                  <c:v>55844.841099999998</c:v>
                </c:pt>
                <c:pt idx="409">
                  <c:v>55846.888599999998</c:v>
                </c:pt>
                <c:pt idx="410">
                  <c:v>55865.6639</c:v>
                </c:pt>
                <c:pt idx="411">
                  <c:v>55865.6639</c:v>
                </c:pt>
                <c:pt idx="412">
                  <c:v>55885.627</c:v>
                </c:pt>
                <c:pt idx="413">
                  <c:v>55901.675000000003</c:v>
                </c:pt>
                <c:pt idx="414">
                  <c:v>55910.038699999997</c:v>
                </c:pt>
                <c:pt idx="415">
                  <c:v>55910.2091</c:v>
                </c:pt>
                <c:pt idx="416">
                  <c:v>55921.644500000002</c:v>
                </c:pt>
                <c:pt idx="417">
                  <c:v>55921.644500000002</c:v>
                </c:pt>
                <c:pt idx="418">
                  <c:v>55937.516600000003</c:v>
                </c:pt>
                <c:pt idx="419">
                  <c:v>55962.7768</c:v>
                </c:pt>
                <c:pt idx="420">
                  <c:v>55963.628900000003</c:v>
                </c:pt>
                <c:pt idx="421">
                  <c:v>56182.774700000002</c:v>
                </c:pt>
                <c:pt idx="422">
                  <c:v>56214.34762</c:v>
                </c:pt>
                <c:pt idx="423">
                  <c:v>56214.518009999898</c:v>
                </c:pt>
                <c:pt idx="424">
                  <c:v>56222.371899999998</c:v>
                </c:pt>
                <c:pt idx="425">
                  <c:v>56243.705399999999</c:v>
                </c:pt>
                <c:pt idx="426">
                  <c:v>56247.801200000002</c:v>
                </c:pt>
                <c:pt idx="427">
                  <c:v>56251.385999999999</c:v>
                </c:pt>
                <c:pt idx="428">
                  <c:v>56276.645799999998</c:v>
                </c:pt>
                <c:pt idx="429">
                  <c:v>56290.469700000001</c:v>
                </c:pt>
                <c:pt idx="430">
                  <c:v>56290.469700000001</c:v>
                </c:pt>
                <c:pt idx="431">
                  <c:v>56290.6423</c:v>
                </c:pt>
                <c:pt idx="432">
                  <c:v>56291.494319999998</c:v>
                </c:pt>
                <c:pt idx="433">
                  <c:v>56291.495300000002</c:v>
                </c:pt>
                <c:pt idx="434">
                  <c:v>56291.495349999997</c:v>
                </c:pt>
                <c:pt idx="435">
                  <c:v>56365.56</c:v>
                </c:pt>
                <c:pt idx="436">
                  <c:v>56549.551579999999</c:v>
                </c:pt>
                <c:pt idx="437">
                  <c:v>56549.551599999999</c:v>
                </c:pt>
                <c:pt idx="438">
                  <c:v>56556.550170000002</c:v>
                </c:pt>
                <c:pt idx="439">
                  <c:v>56556.550199999998</c:v>
                </c:pt>
                <c:pt idx="440">
                  <c:v>56590.854599999999</c:v>
                </c:pt>
                <c:pt idx="441">
                  <c:v>56592.39127</c:v>
                </c:pt>
                <c:pt idx="442">
                  <c:v>56613.724199999997</c:v>
                </c:pt>
                <c:pt idx="443">
                  <c:v>56613.724199999997</c:v>
                </c:pt>
                <c:pt idx="444">
                  <c:v>56613.72423</c:v>
                </c:pt>
                <c:pt idx="445">
                  <c:v>56619.868399999999</c:v>
                </c:pt>
                <c:pt idx="446">
                  <c:v>56654.345099999999</c:v>
                </c:pt>
                <c:pt idx="447">
                  <c:v>56692.575999999885</c:v>
                </c:pt>
                <c:pt idx="448">
                  <c:v>56905.576699999998</c:v>
                </c:pt>
                <c:pt idx="449">
                  <c:v>56929.812299999998</c:v>
                </c:pt>
                <c:pt idx="450">
                  <c:v>56942.783100000001</c:v>
                </c:pt>
                <c:pt idx="451">
                  <c:v>56956.7785</c:v>
                </c:pt>
                <c:pt idx="452">
                  <c:v>56956.7785</c:v>
                </c:pt>
                <c:pt idx="453">
                  <c:v>56963.434399999998</c:v>
                </c:pt>
                <c:pt idx="454">
                  <c:v>56976.747799999997</c:v>
                </c:pt>
                <c:pt idx="455">
                  <c:v>56976.747799999997</c:v>
                </c:pt>
                <c:pt idx="456">
                  <c:v>57034.605799999998</c:v>
                </c:pt>
                <c:pt idx="457">
                  <c:v>57070.2768</c:v>
                </c:pt>
                <c:pt idx="458">
                  <c:v>57294.883199999997</c:v>
                </c:pt>
                <c:pt idx="459">
                  <c:v>57303.075100000002</c:v>
                </c:pt>
                <c:pt idx="460">
                  <c:v>57319.63</c:v>
                </c:pt>
                <c:pt idx="461">
                  <c:v>57326.798900000002</c:v>
                </c:pt>
                <c:pt idx="462" formatCode="0.000">
                  <c:v>57326.8</c:v>
                </c:pt>
                <c:pt idx="463">
                  <c:v>57338.746099999997</c:v>
                </c:pt>
                <c:pt idx="464">
                  <c:v>57344.7189</c:v>
                </c:pt>
                <c:pt idx="465">
                  <c:v>57375.61</c:v>
                </c:pt>
                <c:pt idx="466">
                  <c:v>57383.292300000001</c:v>
                </c:pt>
                <c:pt idx="467">
                  <c:v>57383.462899999999</c:v>
                </c:pt>
                <c:pt idx="468">
                  <c:v>57634.864300000001</c:v>
                </c:pt>
                <c:pt idx="469">
                  <c:v>57670.8753</c:v>
                </c:pt>
                <c:pt idx="470">
                  <c:v>57676.849699999999</c:v>
                </c:pt>
                <c:pt idx="471">
                  <c:v>57697.843000000001</c:v>
                </c:pt>
                <c:pt idx="472">
                  <c:v>57698.013599999998</c:v>
                </c:pt>
                <c:pt idx="473">
                  <c:v>57702.792300000001</c:v>
                </c:pt>
                <c:pt idx="474">
                  <c:v>57728.734600000003</c:v>
                </c:pt>
                <c:pt idx="475">
                  <c:v>57731.633999999998</c:v>
                </c:pt>
                <c:pt idx="476">
                  <c:v>57731.636200000001</c:v>
                </c:pt>
                <c:pt idx="477">
                  <c:v>57737.609499999999</c:v>
                </c:pt>
                <c:pt idx="478">
                  <c:v>57807.584600000002</c:v>
                </c:pt>
                <c:pt idx="479">
                  <c:v>58009.833400000003</c:v>
                </c:pt>
                <c:pt idx="480">
                  <c:v>58025.876400000001</c:v>
                </c:pt>
                <c:pt idx="481">
                  <c:v>58057.791799999999</c:v>
                </c:pt>
                <c:pt idx="482">
                  <c:v>58066.8387</c:v>
                </c:pt>
                <c:pt idx="483" formatCode="0.0000">
                  <c:v>58067.008199999997</c:v>
                </c:pt>
                <c:pt idx="484">
                  <c:v>58086.635999999999</c:v>
                </c:pt>
                <c:pt idx="485">
                  <c:v>58132.5461</c:v>
                </c:pt>
                <c:pt idx="486">
                  <c:v>58395.894800000002</c:v>
                </c:pt>
                <c:pt idx="487" formatCode="0.00000">
                  <c:v>58395.894800000002</c:v>
                </c:pt>
                <c:pt idx="488">
                  <c:v>58406.817900000002</c:v>
                </c:pt>
                <c:pt idx="489">
                  <c:v>58425.762300000002</c:v>
                </c:pt>
                <c:pt idx="490">
                  <c:v>58488.570899999999</c:v>
                </c:pt>
                <c:pt idx="491" formatCode="0.00000">
                  <c:v>58740.824200000003</c:v>
                </c:pt>
                <c:pt idx="492" formatCode="0.00000">
                  <c:v>58748.8459</c:v>
                </c:pt>
                <c:pt idx="493" formatCode="0.00000">
                  <c:v>58762.840300000003</c:v>
                </c:pt>
                <c:pt idx="494">
                  <c:v>58783.833599999998</c:v>
                </c:pt>
                <c:pt idx="495" formatCode="0.00000">
                  <c:v>58908.595000000001</c:v>
                </c:pt>
                <c:pt idx="496" formatCode="0.00000">
                  <c:v>59096.846299999997</c:v>
                </c:pt>
                <c:pt idx="497" formatCode="0.00000">
                  <c:v>59138.831100000003</c:v>
                </c:pt>
                <c:pt idx="498" formatCode="0.00000">
                  <c:v>59172.796499999997</c:v>
                </c:pt>
                <c:pt idx="499" formatCode="0.00000">
                  <c:v>59181.667800000003</c:v>
                </c:pt>
                <c:pt idx="500" formatCode="0.00000">
                  <c:v>59181.670400000003</c:v>
                </c:pt>
                <c:pt idx="501" formatCode="0.00000">
                  <c:v>59194.641499999998</c:v>
                </c:pt>
                <c:pt idx="502" formatCode="0.00000">
                  <c:v>59206.588600000003</c:v>
                </c:pt>
                <c:pt idx="503" formatCode="0.00000">
                  <c:v>59222.976699999999</c:v>
                </c:pt>
                <c:pt idx="504" formatCode="0.00000">
                  <c:v>59225.533799999997</c:v>
                </c:pt>
                <c:pt idx="505">
                  <c:v>59228.604800000001</c:v>
                </c:pt>
                <c:pt idx="506" formatCode="0.00000">
                  <c:v>59466.863599999997</c:v>
                </c:pt>
                <c:pt idx="507" formatCode="0.00000">
                  <c:v>59473.860399999998</c:v>
                </c:pt>
                <c:pt idx="508" formatCode="0.00000">
                  <c:v>59512.421300000002</c:v>
                </c:pt>
                <c:pt idx="509" formatCode="0.00000">
                  <c:v>59574.557800000002</c:v>
                </c:pt>
                <c:pt idx="510" formatCode="0.00000">
                  <c:v>59592.308400000002</c:v>
                </c:pt>
                <c:pt idx="511" formatCode="0.00000">
                  <c:v>59610.569499999998</c:v>
                </c:pt>
                <c:pt idx="512" formatCode="0.00000">
                  <c:v>59822.885900000001</c:v>
                </c:pt>
                <c:pt idx="513" formatCode="0.00000">
                  <c:v>59874.770199999999</c:v>
                </c:pt>
              </c:numCache>
            </c:numRef>
          </c:xVal>
          <c:yVal>
            <c:numRef>
              <c:f>'Active 5'!$M$21:$M$905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0F9-4088-ABFC-0244B903AD40}"/>
            </c:ext>
          </c:extLst>
        </c:ser>
        <c:ser>
          <c:idx val="6"/>
          <c:order val="6"/>
          <c:tx>
            <c:strRef>
              <c:f>'Active 5'!$N$20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5'!$C$21:$C$905</c:f>
              <c:numCache>
                <c:formatCode>General</c:formatCode>
                <c:ptCount val="885"/>
                <c:pt idx="0">
                  <c:v>30647.217000000001</c:v>
                </c:pt>
                <c:pt idx="1">
                  <c:v>30647.238000000001</c:v>
                </c:pt>
                <c:pt idx="2">
                  <c:v>30647.411</c:v>
                </c:pt>
                <c:pt idx="3">
                  <c:v>34389.235000000001</c:v>
                </c:pt>
                <c:pt idx="4">
                  <c:v>35093.275000000001</c:v>
                </c:pt>
                <c:pt idx="5">
                  <c:v>35093.455000000002</c:v>
                </c:pt>
                <c:pt idx="6">
                  <c:v>35429.339</c:v>
                </c:pt>
                <c:pt idx="7">
                  <c:v>35476.421000000002</c:v>
                </c:pt>
                <c:pt idx="8">
                  <c:v>35832.362000000001</c:v>
                </c:pt>
                <c:pt idx="9">
                  <c:v>36491.408000000003</c:v>
                </c:pt>
                <c:pt idx="10">
                  <c:v>36541.362000000001</c:v>
                </c:pt>
                <c:pt idx="11">
                  <c:v>36596.232000000004</c:v>
                </c:pt>
                <c:pt idx="12">
                  <c:v>36598.281999999999</c:v>
                </c:pt>
                <c:pt idx="13">
                  <c:v>36599.281000000003</c:v>
                </c:pt>
                <c:pt idx="14">
                  <c:v>36605.26</c:v>
                </c:pt>
                <c:pt idx="15">
                  <c:v>36606.269999999997</c:v>
                </c:pt>
                <c:pt idx="16">
                  <c:v>36608.351000000002</c:v>
                </c:pt>
                <c:pt idx="17">
                  <c:v>36609.339</c:v>
                </c:pt>
                <c:pt idx="18">
                  <c:v>36627.277000000002</c:v>
                </c:pt>
                <c:pt idx="19">
                  <c:v>36629.286</c:v>
                </c:pt>
                <c:pt idx="20">
                  <c:v>36646.567999999999</c:v>
                </c:pt>
                <c:pt idx="21">
                  <c:v>36905.652999999998</c:v>
                </c:pt>
                <c:pt idx="22">
                  <c:v>36910.601999999999</c:v>
                </c:pt>
                <c:pt idx="23">
                  <c:v>36946.616000000002</c:v>
                </c:pt>
                <c:pt idx="24">
                  <c:v>37257.584000000003</c:v>
                </c:pt>
                <c:pt idx="25">
                  <c:v>37267.658000000003</c:v>
                </c:pt>
                <c:pt idx="26">
                  <c:v>37285.411999999997</c:v>
                </c:pt>
                <c:pt idx="27">
                  <c:v>37290.355000000003</c:v>
                </c:pt>
                <c:pt idx="28">
                  <c:v>37295.650999999998</c:v>
                </c:pt>
                <c:pt idx="29">
                  <c:v>37314.237999999998</c:v>
                </c:pt>
                <c:pt idx="30">
                  <c:v>37316.288</c:v>
                </c:pt>
                <c:pt idx="31">
                  <c:v>37355.553999999996</c:v>
                </c:pt>
                <c:pt idx="32">
                  <c:v>37357.607000000004</c:v>
                </c:pt>
                <c:pt idx="33">
                  <c:v>37367.675999999999</c:v>
                </c:pt>
                <c:pt idx="34">
                  <c:v>37371.595999999998</c:v>
                </c:pt>
                <c:pt idx="35">
                  <c:v>37706.633000000002</c:v>
                </c:pt>
                <c:pt idx="36">
                  <c:v>40212.491999999998</c:v>
                </c:pt>
                <c:pt idx="37">
                  <c:v>40212.491999999998</c:v>
                </c:pt>
                <c:pt idx="38">
                  <c:v>40213.324999999997</c:v>
                </c:pt>
                <c:pt idx="39">
                  <c:v>40213.345999999998</c:v>
                </c:pt>
                <c:pt idx="40">
                  <c:v>40213.345999999998</c:v>
                </c:pt>
                <c:pt idx="41">
                  <c:v>40229.218000000001</c:v>
                </c:pt>
                <c:pt idx="42">
                  <c:v>40229.218000000001</c:v>
                </c:pt>
                <c:pt idx="43">
                  <c:v>40504.517999999996</c:v>
                </c:pt>
                <c:pt idx="44">
                  <c:v>40504.517999999996</c:v>
                </c:pt>
                <c:pt idx="45">
                  <c:v>40508.444000000003</c:v>
                </c:pt>
                <c:pt idx="46">
                  <c:v>40508.444000000003</c:v>
                </c:pt>
                <c:pt idx="47">
                  <c:v>40509.468000000001</c:v>
                </c:pt>
                <c:pt idx="48">
                  <c:v>40509.468000000001</c:v>
                </c:pt>
                <c:pt idx="49">
                  <c:v>40510.491999999998</c:v>
                </c:pt>
                <c:pt idx="50">
                  <c:v>40510.491999999998</c:v>
                </c:pt>
                <c:pt idx="51">
                  <c:v>40511.516000000003</c:v>
                </c:pt>
                <c:pt idx="52">
                  <c:v>40511.516000000003</c:v>
                </c:pt>
                <c:pt idx="53">
                  <c:v>40512.54</c:v>
                </c:pt>
                <c:pt idx="54">
                  <c:v>40512.54</c:v>
                </c:pt>
                <c:pt idx="55">
                  <c:v>41932.525000000001</c:v>
                </c:pt>
                <c:pt idx="56">
                  <c:v>41972.508999999998</c:v>
                </c:pt>
                <c:pt idx="57">
                  <c:v>41972.629000000001</c:v>
                </c:pt>
                <c:pt idx="58">
                  <c:v>41974.671999999999</c:v>
                </c:pt>
                <c:pt idx="59">
                  <c:v>42832.677000000003</c:v>
                </c:pt>
                <c:pt idx="60">
                  <c:v>42844.614000000001</c:v>
                </c:pt>
                <c:pt idx="61">
                  <c:v>42844.620999999999</c:v>
                </c:pt>
                <c:pt idx="62">
                  <c:v>43045.847000000002</c:v>
                </c:pt>
                <c:pt idx="63">
                  <c:v>43045.85</c:v>
                </c:pt>
                <c:pt idx="64">
                  <c:v>43066.828000000001</c:v>
                </c:pt>
                <c:pt idx="65">
                  <c:v>43085.779000000002</c:v>
                </c:pt>
                <c:pt idx="66">
                  <c:v>43098.925000000003</c:v>
                </c:pt>
                <c:pt idx="67">
                  <c:v>43154.739000000001</c:v>
                </c:pt>
                <c:pt idx="68">
                  <c:v>43165.654999999999</c:v>
                </c:pt>
                <c:pt idx="69">
                  <c:v>43190.574000000001</c:v>
                </c:pt>
                <c:pt idx="70">
                  <c:v>43420.807000000001</c:v>
                </c:pt>
                <c:pt idx="71">
                  <c:v>43483.281000000003</c:v>
                </c:pt>
                <c:pt idx="72">
                  <c:v>43577.656000000003</c:v>
                </c:pt>
                <c:pt idx="73">
                  <c:v>43802.618000000002</c:v>
                </c:pt>
                <c:pt idx="74">
                  <c:v>43876.682999999997</c:v>
                </c:pt>
                <c:pt idx="75">
                  <c:v>44132.860999999997</c:v>
                </c:pt>
                <c:pt idx="76">
                  <c:v>44271.623</c:v>
                </c:pt>
                <c:pt idx="77">
                  <c:v>44300.631000000001</c:v>
                </c:pt>
                <c:pt idx="78">
                  <c:v>44544.701000000001</c:v>
                </c:pt>
                <c:pt idx="79">
                  <c:v>44614.675999999999</c:v>
                </c:pt>
                <c:pt idx="80">
                  <c:v>44623.563999999998</c:v>
                </c:pt>
                <c:pt idx="81">
                  <c:v>44958.752</c:v>
                </c:pt>
                <c:pt idx="82">
                  <c:v>44986.398000000001</c:v>
                </c:pt>
                <c:pt idx="83">
                  <c:v>45011.292000000001</c:v>
                </c:pt>
                <c:pt idx="84">
                  <c:v>45289.495999999999</c:v>
                </c:pt>
                <c:pt idx="85">
                  <c:v>45294.303999999996</c:v>
                </c:pt>
                <c:pt idx="86">
                  <c:v>45298.735999999997</c:v>
                </c:pt>
                <c:pt idx="87">
                  <c:v>45336.288999999997</c:v>
                </c:pt>
                <c:pt idx="88">
                  <c:v>45373.667000000001</c:v>
                </c:pt>
                <c:pt idx="89">
                  <c:v>45401.311000000002</c:v>
                </c:pt>
                <c:pt idx="90">
                  <c:v>45407.286</c:v>
                </c:pt>
                <c:pt idx="91">
                  <c:v>45697.260999999999</c:v>
                </c:pt>
                <c:pt idx="92">
                  <c:v>45753.578999999998</c:v>
                </c:pt>
                <c:pt idx="93">
                  <c:v>45991.343999999997</c:v>
                </c:pt>
                <c:pt idx="94">
                  <c:v>45991.544000000002</c:v>
                </c:pt>
                <c:pt idx="95">
                  <c:v>46005.332000000002</c:v>
                </c:pt>
                <c:pt idx="96">
                  <c:v>46006.525999999998</c:v>
                </c:pt>
                <c:pt idx="97">
                  <c:v>46023.249000000003</c:v>
                </c:pt>
                <c:pt idx="98">
                  <c:v>46036.563999999998</c:v>
                </c:pt>
                <c:pt idx="99">
                  <c:v>46091.692000000003</c:v>
                </c:pt>
                <c:pt idx="100">
                  <c:v>46095.267</c:v>
                </c:pt>
                <c:pt idx="101">
                  <c:v>46102.28</c:v>
                </c:pt>
                <c:pt idx="102">
                  <c:v>46109.445</c:v>
                </c:pt>
                <c:pt idx="103">
                  <c:v>46114.571000000004</c:v>
                </c:pt>
                <c:pt idx="104">
                  <c:v>46119.332999999999</c:v>
                </c:pt>
                <c:pt idx="105">
                  <c:v>46144.6</c:v>
                </c:pt>
                <c:pt idx="106">
                  <c:v>46321.578000000001</c:v>
                </c:pt>
                <c:pt idx="107">
                  <c:v>46355.377</c:v>
                </c:pt>
                <c:pt idx="108" formatCode="0.000">
                  <c:v>46358.627999999997</c:v>
                </c:pt>
                <c:pt idx="109">
                  <c:v>46358.629000000001</c:v>
                </c:pt>
                <c:pt idx="110">
                  <c:v>46373.642</c:v>
                </c:pt>
                <c:pt idx="111">
                  <c:v>46409.826000000001</c:v>
                </c:pt>
                <c:pt idx="112">
                  <c:v>46413.591</c:v>
                </c:pt>
                <c:pt idx="113">
                  <c:v>46416.298999999999</c:v>
                </c:pt>
                <c:pt idx="114">
                  <c:v>46472.631000000001</c:v>
                </c:pt>
                <c:pt idx="115">
                  <c:v>46737.351999999999</c:v>
                </c:pt>
                <c:pt idx="116">
                  <c:v>46742.303</c:v>
                </c:pt>
                <c:pt idx="117">
                  <c:v>46756.800999999999</c:v>
                </c:pt>
                <c:pt idx="118">
                  <c:v>46763.290999999997</c:v>
                </c:pt>
                <c:pt idx="119">
                  <c:v>46769.606</c:v>
                </c:pt>
                <c:pt idx="120">
                  <c:v>46770.29</c:v>
                </c:pt>
                <c:pt idx="121">
                  <c:v>46770.292000000001</c:v>
                </c:pt>
                <c:pt idx="122">
                  <c:v>46773.364000000001</c:v>
                </c:pt>
                <c:pt idx="123">
                  <c:v>46814.665999999997</c:v>
                </c:pt>
                <c:pt idx="124">
                  <c:v>46821.324999999997</c:v>
                </c:pt>
                <c:pt idx="125">
                  <c:v>46825.249000000003</c:v>
                </c:pt>
                <c:pt idx="126">
                  <c:v>46857.667999999998</c:v>
                </c:pt>
                <c:pt idx="127">
                  <c:v>47138.428</c:v>
                </c:pt>
                <c:pt idx="128">
                  <c:v>47153.45</c:v>
                </c:pt>
                <c:pt idx="129">
                  <c:v>47159.266000000003</c:v>
                </c:pt>
                <c:pt idx="130">
                  <c:v>47174.279000000002</c:v>
                </c:pt>
                <c:pt idx="131">
                  <c:v>47176.334000000003</c:v>
                </c:pt>
                <c:pt idx="132">
                  <c:v>47205.341999999997</c:v>
                </c:pt>
                <c:pt idx="133">
                  <c:v>47212.673999999999</c:v>
                </c:pt>
                <c:pt idx="134">
                  <c:v>47436.597000000002</c:v>
                </c:pt>
                <c:pt idx="135">
                  <c:v>47469.366000000002</c:v>
                </c:pt>
                <c:pt idx="136">
                  <c:v>47470.39</c:v>
                </c:pt>
                <c:pt idx="137">
                  <c:v>47481.493999999999</c:v>
                </c:pt>
                <c:pt idx="138">
                  <c:v>47530.302100000001</c:v>
                </c:pt>
                <c:pt idx="139">
                  <c:v>47539.682000000001</c:v>
                </c:pt>
                <c:pt idx="140">
                  <c:v>47558.292000000001</c:v>
                </c:pt>
                <c:pt idx="141">
                  <c:v>47615.3</c:v>
                </c:pt>
                <c:pt idx="142">
                  <c:v>47847.584000000003</c:v>
                </c:pt>
                <c:pt idx="143">
                  <c:v>47849.283000000003</c:v>
                </c:pt>
                <c:pt idx="144" formatCode="0.0000">
                  <c:v>47880.345300000001</c:v>
                </c:pt>
                <c:pt idx="145">
                  <c:v>47880.345600000001</c:v>
                </c:pt>
                <c:pt idx="146" formatCode="0.0000">
                  <c:v>47880.3459</c:v>
                </c:pt>
                <c:pt idx="147">
                  <c:v>47919.762999999999</c:v>
                </c:pt>
                <c:pt idx="148">
                  <c:v>47950.665000000001</c:v>
                </c:pt>
                <c:pt idx="149">
                  <c:v>48135.851999999999</c:v>
                </c:pt>
                <c:pt idx="150">
                  <c:v>48176.639000000003</c:v>
                </c:pt>
                <c:pt idx="151">
                  <c:v>48210.597999999998</c:v>
                </c:pt>
                <c:pt idx="152">
                  <c:v>48232.614999999998</c:v>
                </c:pt>
                <c:pt idx="153">
                  <c:v>48251.561999999998</c:v>
                </c:pt>
                <c:pt idx="154">
                  <c:v>48295.591</c:v>
                </c:pt>
                <c:pt idx="155">
                  <c:v>48312.322999999997</c:v>
                </c:pt>
                <c:pt idx="156">
                  <c:v>48558.600599999998</c:v>
                </c:pt>
                <c:pt idx="157" formatCode="0.0000">
                  <c:v>48558.6008</c:v>
                </c:pt>
                <c:pt idx="158">
                  <c:v>48558.601000000002</c:v>
                </c:pt>
                <c:pt idx="159">
                  <c:v>48568.68</c:v>
                </c:pt>
                <c:pt idx="160">
                  <c:v>48679.612999999998</c:v>
                </c:pt>
                <c:pt idx="161">
                  <c:v>48694.629000000001</c:v>
                </c:pt>
                <c:pt idx="162">
                  <c:v>48922.656000000003</c:v>
                </c:pt>
                <c:pt idx="163">
                  <c:v>48976.754000000001</c:v>
                </c:pt>
                <c:pt idx="164">
                  <c:v>49005.601000000002</c:v>
                </c:pt>
                <c:pt idx="165">
                  <c:v>49007.644999999997</c:v>
                </c:pt>
                <c:pt idx="166">
                  <c:v>49012.589</c:v>
                </c:pt>
                <c:pt idx="167">
                  <c:v>49028.292999999998</c:v>
                </c:pt>
                <c:pt idx="168">
                  <c:v>49036.656999999999</c:v>
                </c:pt>
                <c:pt idx="169">
                  <c:v>49270.811999999998</c:v>
                </c:pt>
                <c:pt idx="170">
                  <c:v>49283.788</c:v>
                </c:pt>
                <c:pt idx="171">
                  <c:v>49311.612000000001</c:v>
                </c:pt>
                <c:pt idx="172">
                  <c:v>49311.792999999998</c:v>
                </c:pt>
                <c:pt idx="173">
                  <c:v>49333.798999999999</c:v>
                </c:pt>
                <c:pt idx="174">
                  <c:v>49397.625</c:v>
                </c:pt>
                <c:pt idx="175">
                  <c:v>49679.584999999999</c:v>
                </c:pt>
                <c:pt idx="176">
                  <c:v>49687.607000000004</c:v>
                </c:pt>
                <c:pt idx="177">
                  <c:v>49689.31</c:v>
                </c:pt>
                <c:pt idx="178">
                  <c:v>49713.542999999998</c:v>
                </c:pt>
                <c:pt idx="179">
                  <c:v>49725.667200000004</c:v>
                </c:pt>
                <c:pt idx="180">
                  <c:v>49743.589</c:v>
                </c:pt>
                <c:pt idx="181">
                  <c:v>49779.607000000004</c:v>
                </c:pt>
                <c:pt idx="182">
                  <c:v>50043.639000000003</c:v>
                </c:pt>
                <c:pt idx="183">
                  <c:v>50044.661999999997</c:v>
                </c:pt>
                <c:pt idx="184">
                  <c:v>50320.811999999998</c:v>
                </c:pt>
                <c:pt idx="185">
                  <c:v>50376.788999999997</c:v>
                </c:pt>
                <c:pt idx="186">
                  <c:v>50396.925000000003</c:v>
                </c:pt>
                <c:pt idx="187">
                  <c:v>50397.095699999998</c:v>
                </c:pt>
                <c:pt idx="188">
                  <c:v>50474.584999999999</c:v>
                </c:pt>
                <c:pt idx="189">
                  <c:v>50488.586000000003</c:v>
                </c:pt>
                <c:pt idx="190">
                  <c:v>50503.610999999997</c:v>
                </c:pt>
                <c:pt idx="191">
                  <c:v>50517.601000000002</c:v>
                </c:pt>
                <c:pt idx="192">
                  <c:v>50779.584000000003</c:v>
                </c:pt>
                <c:pt idx="193">
                  <c:v>51141.580999999998</c:v>
                </c:pt>
                <c:pt idx="194">
                  <c:v>51144.830999999998</c:v>
                </c:pt>
                <c:pt idx="195">
                  <c:v>51156.595999999998</c:v>
                </c:pt>
                <c:pt idx="196">
                  <c:v>51166.322399999997</c:v>
                </c:pt>
                <c:pt idx="197">
                  <c:v>51166.4931</c:v>
                </c:pt>
                <c:pt idx="198">
                  <c:v>51183.902999999998</c:v>
                </c:pt>
                <c:pt idx="199">
                  <c:v>51184.242299999998</c:v>
                </c:pt>
                <c:pt idx="200">
                  <c:v>51189.542999999998</c:v>
                </c:pt>
                <c:pt idx="201">
                  <c:v>51223.673999999999</c:v>
                </c:pt>
                <c:pt idx="202">
                  <c:v>51256.616999999998</c:v>
                </c:pt>
                <c:pt idx="203">
                  <c:v>51425.915000000001</c:v>
                </c:pt>
                <c:pt idx="204">
                  <c:v>51488.904999999999</c:v>
                </c:pt>
                <c:pt idx="205">
                  <c:v>51498.283799999997</c:v>
                </c:pt>
                <c:pt idx="206">
                  <c:v>51538.563000000002</c:v>
                </c:pt>
                <c:pt idx="207">
                  <c:v>51544.701000000001</c:v>
                </c:pt>
                <c:pt idx="208">
                  <c:v>51567.576000000001</c:v>
                </c:pt>
                <c:pt idx="209">
                  <c:v>51576.63</c:v>
                </c:pt>
                <c:pt idx="210">
                  <c:v>51579.707000000002</c:v>
                </c:pt>
                <c:pt idx="211">
                  <c:v>51822.9035</c:v>
                </c:pt>
                <c:pt idx="212">
                  <c:v>51849.187400000003</c:v>
                </c:pt>
                <c:pt idx="213">
                  <c:v>51849.1875</c:v>
                </c:pt>
                <c:pt idx="214">
                  <c:v>51873.605000000003</c:v>
                </c:pt>
                <c:pt idx="215">
                  <c:v>51896.2932</c:v>
                </c:pt>
                <c:pt idx="216">
                  <c:v>51896.293239999999</c:v>
                </c:pt>
                <c:pt idx="217">
                  <c:v>51899.365599999997</c:v>
                </c:pt>
                <c:pt idx="218">
                  <c:v>51911.3122</c:v>
                </c:pt>
                <c:pt idx="219">
                  <c:v>51911.312790000004</c:v>
                </c:pt>
                <c:pt idx="220">
                  <c:v>51911.3128</c:v>
                </c:pt>
                <c:pt idx="221">
                  <c:v>51930.254999999997</c:v>
                </c:pt>
                <c:pt idx="222">
                  <c:v>51930.256500000003</c:v>
                </c:pt>
                <c:pt idx="223">
                  <c:v>51930.595000000001</c:v>
                </c:pt>
                <c:pt idx="224">
                  <c:v>51937.603000000003</c:v>
                </c:pt>
                <c:pt idx="225">
                  <c:v>51946.641799999998</c:v>
                </c:pt>
                <c:pt idx="226">
                  <c:v>51951.597000000002</c:v>
                </c:pt>
                <c:pt idx="227">
                  <c:v>51957.58</c:v>
                </c:pt>
                <c:pt idx="228">
                  <c:v>51958.601000000002</c:v>
                </c:pt>
                <c:pt idx="229">
                  <c:v>51987.599000000002</c:v>
                </c:pt>
                <c:pt idx="230">
                  <c:v>52185.414100000002</c:v>
                </c:pt>
                <c:pt idx="231">
                  <c:v>52185.58167</c:v>
                </c:pt>
                <c:pt idx="232">
                  <c:v>52185.585500000001</c:v>
                </c:pt>
                <c:pt idx="233" formatCode="0.0000">
                  <c:v>52193.432699999998</c:v>
                </c:pt>
                <c:pt idx="234" formatCode="0.0000">
                  <c:v>52195.483500000002</c:v>
                </c:pt>
                <c:pt idx="235" formatCode="0.0000">
                  <c:v>52198.553699999997</c:v>
                </c:pt>
                <c:pt idx="236">
                  <c:v>52219.548540000003</c:v>
                </c:pt>
                <c:pt idx="237">
                  <c:v>52219.548609999998</c:v>
                </c:pt>
                <c:pt idx="238">
                  <c:v>52219.54898</c:v>
                </c:pt>
                <c:pt idx="239" formatCode="0.0000">
                  <c:v>52219.549099999997</c:v>
                </c:pt>
                <c:pt idx="240">
                  <c:v>52224.841099999998</c:v>
                </c:pt>
                <c:pt idx="241">
                  <c:v>52225.352200000001</c:v>
                </c:pt>
                <c:pt idx="242">
                  <c:v>52225.523500000003</c:v>
                </c:pt>
                <c:pt idx="243">
                  <c:v>52230.130499999999</c:v>
                </c:pt>
                <c:pt idx="244" formatCode="0.0000">
                  <c:v>52230.130700000002</c:v>
                </c:pt>
                <c:pt idx="245">
                  <c:v>52232.348400000003</c:v>
                </c:pt>
                <c:pt idx="246">
                  <c:v>52232.519200000002</c:v>
                </c:pt>
                <c:pt idx="247">
                  <c:v>52235.601999999999</c:v>
                </c:pt>
                <c:pt idx="248">
                  <c:v>52247.367899999997</c:v>
                </c:pt>
                <c:pt idx="249" formatCode="0.0000">
                  <c:v>52250.100100000003</c:v>
                </c:pt>
                <c:pt idx="250">
                  <c:v>52250.100200000001</c:v>
                </c:pt>
                <c:pt idx="251" formatCode="0.0000">
                  <c:v>52250.270400000001</c:v>
                </c:pt>
                <c:pt idx="252">
                  <c:v>52250.270799999998</c:v>
                </c:pt>
                <c:pt idx="253">
                  <c:v>52252.317999999999</c:v>
                </c:pt>
                <c:pt idx="254">
                  <c:v>52252.66</c:v>
                </c:pt>
                <c:pt idx="255">
                  <c:v>52256.585800000001</c:v>
                </c:pt>
                <c:pt idx="256">
                  <c:v>52263.591</c:v>
                </c:pt>
                <c:pt idx="257">
                  <c:v>52265.802600000003</c:v>
                </c:pt>
                <c:pt idx="258" formatCode="0.0000">
                  <c:v>52296.693399999996</c:v>
                </c:pt>
                <c:pt idx="259">
                  <c:v>52307.620999999999</c:v>
                </c:pt>
                <c:pt idx="260">
                  <c:v>52310.519399999997</c:v>
                </c:pt>
                <c:pt idx="261">
                  <c:v>52311.548999999999</c:v>
                </c:pt>
                <c:pt idx="262">
                  <c:v>52319.576000000001</c:v>
                </c:pt>
                <c:pt idx="263">
                  <c:v>52338.339599999999</c:v>
                </c:pt>
                <c:pt idx="264">
                  <c:v>52496.8946</c:v>
                </c:pt>
                <c:pt idx="265">
                  <c:v>52548.608999999997</c:v>
                </c:pt>
                <c:pt idx="266">
                  <c:v>52548.608999999997</c:v>
                </c:pt>
                <c:pt idx="267">
                  <c:v>52558.857000000004</c:v>
                </c:pt>
                <c:pt idx="268">
                  <c:v>52592.300499999998</c:v>
                </c:pt>
                <c:pt idx="269">
                  <c:v>52592.472199999997</c:v>
                </c:pt>
                <c:pt idx="270">
                  <c:v>52593.324999999997</c:v>
                </c:pt>
                <c:pt idx="271">
                  <c:v>52606.637000000002</c:v>
                </c:pt>
                <c:pt idx="272">
                  <c:v>52608.6852</c:v>
                </c:pt>
                <c:pt idx="273" formatCode="0.0000">
                  <c:v>52614.659699999997</c:v>
                </c:pt>
                <c:pt idx="274">
                  <c:v>52618.244200000001</c:v>
                </c:pt>
                <c:pt idx="275">
                  <c:v>52620.291599999997</c:v>
                </c:pt>
                <c:pt idx="276" formatCode="0.0000">
                  <c:v>52620.633000000002</c:v>
                </c:pt>
                <c:pt idx="277">
                  <c:v>52645.550799999997</c:v>
                </c:pt>
                <c:pt idx="278">
                  <c:v>52647.941899999998</c:v>
                </c:pt>
                <c:pt idx="279">
                  <c:v>52648.113100000002</c:v>
                </c:pt>
                <c:pt idx="280">
                  <c:v>52672.692300000002</c:v>
                </c:pt>
                <c:pt idx="281" formatCode="0.0000">
                  <c:v>52684.635999999999</c:v>
                </c:pt>
                <c:pt idx="282">
                  <c:v>52902.586199999998</c:v>
                </c:pt>
                <c:pt idx="283">
                  <c:v>52902.586199999998</c:v>
                </c:pt>
                <c:pt idx="284">
                  <c:v>52922.552900000002</c:v>
                </c:pt>
                <c:pt idx="285">
                  <c:v>52923.408300000003</c:v>
                </c:pt>
                <c:pt idx="286">
                  <c:v>52928.699399999998</c:v>
                </c:pt>
                <c:pt idx="287">
                  <c:v>52939.7935</c:v>
                </c:pt>
                <c:pt idx="288">
                  <c:v>52956.518600000003</c:v>
                </c:pt>
                <c:pt idx="289">
                  <c:v>52964.7111</c:v>
                </c:pt>
                <c:pt idx="290">
                  <c:v>52982.462200000002</c:v>
                </c:pt>
                <c:pt idx="291">
                  <c:v>52983.485399999998</c:v>
                </c:pt>
                <c:pt idx="292">
                  <c:v>52991.684000000001</c:v>
                </c:pt>
                <c:pt idx="293">
                  <c:v>53014.889799999997</c:v>
                </c:pt>
                <c:pt idx="294">
                  <c:v>53017.620699999999</c:v>
                </c:pt>
                <c:pt idx="295">
                  <c:v>53017.792300000001</c:v>
                </c:pt>
                <c:pt idx="296">
                  <c:v>53019.158000000003</c:v>
                </c:pt>
                <c:pt idx="297">
                  <c:v>53287.626700000001</c:v>
                </c:pt>
                <c:pt idx="298">
                  <c:v>53292.7474</c:v>
                </c:pt>
                <c:pt idx="299">
                  <c:v>53294.7958</c:v>
                </c:pt>
                <c:pt idx="300">
                  <c:v>53297.867599999998</c:v>
                </c:pt>
                <c:pt idx="301">
                  <c:v>53302.817799999997</c:v>
                </c:pt>
                <c:pt idx="302">
                  <c:v>53341.558900000004</c:v>
                </c:pt>
                <c:pt idx="303">
                  <c:v>53349.2405</c:v>
                </c:pt>
                <c:pt idx="304">
                  <c:v>53349.410600000003</c:v>
                </c:pt>
                <c:pt idx="305">
                  <c:v>53349.582900000001</c:v>
                </c:pt>
                <c:pt idx="306">
                  <c:v>53351.977800000001</c:v>
                </c:pt>
                <c:pt idx="307">
                  <c:v>53352.1414</c:v>
                </c:pt>
                <c:pt idx="308" formatCode="0.0000">
                  <c:v>53352.141499999998</c:v>
                </c:pt>
                <c:pt idx="309">
                  <c:v>53352.141600000003</c:v>
                </c:pt>
                <c:pt idx="310">
                  <c:v>53358.116199999997</c:v>
                </c:pt>
                <c:pt idx="311" formatCode="0.0000">
                  <c:v>53358.116300000002</c:v>
                </c:pt>
                <c:pt idx="312">
                  <c:v>53358.116399999999</c:v>
                </c:pt>
                <c:pt idx="313">
                  <c:v>53392.419699999999</c:v>
                </c:pt>
                <c:pt idx="314">
                  <c:v>53645.872900000002</c:v>
                </c:pt>
                <c:pt idx="315">
                  <c:v>53652.528599999998</c:v>
                </c:pt>
                <c:pt idx="316">
                  <c:v>53683.420599999998</c:v>
                </c:pt>
                <c:pt idx="317">
                  <c:v>53683.591200000003</c:v>
                </c:pt>
                <c:pt idx="318">
                  <c:v>53686.663699999997</c:v>
                </c:pt>
                <c:pt idx="319">
                  <c:v>53702.707300000002</c:v>
                </c:pt>
                <c:pt idx="320">
                  <c:v>53724.553899999999</c:v>
                </c:pt>
                <c:pt idx="321">
                  <c:v>53748.618600000002</c:v>
                </c:pt>
                <c:pt idx="322">
                  <c:v>53758.347500000003</c:v>
                </c:pt>
                <c:pt idx="323">
                  <c:v>53762.614099999999</c:v>
                </c:pt>
                <c:pt idx="324">
                  <c:v>53776.609700000001</c:v>
                </c:pt>
                <c:pt idx="325">
                  <c:v>53788.555200000003</c:v>
                </c:pt>
                <c:pt idx="326">
                  <c:v>53795.554199999999</c:v>
                </c:pt>
                <c:pt idx="327">
                  <c:v>53796.577899999997</c:v>
                </c:pt>
                <c:pt idx="328">
                  <c:v>53802.381099999999</c:v>
                </c:pt>
                <c:pt idx="329">
                  <c:v>53815.352500000001</c:v>
                </c:pt>
                <c:pt idx="330">
                  <c:v>54015.724300000002</c:v>
                </c:pt>
                <c:pt idx="331">
                  <c:v>54022.550799999997</c:v>
                </c:pt>
                <c:pt idx="332">
                  <c:v>54026.4781</c:v>
                </c:pt>
                <c:pt idx="333">
                  <c:v>54035.522400000002</c:v>
                </c:pt>
                <c:pt idx="334">
                  <c:v>54057.3698</c:v>
                </c:pt>
                <c:pt idx="335">
                  <c:v>54057.3698</c:v>
                </c:pt>
                <c:pt idx="336">
                  <c:v>54084.507100000003</c:v>
                </c:pt>
                <c:pt idx="337">
                  <c:v>54095.6005</c:v>
                </c:pt>
                <c:pt idx="338">
                  <c:v>54097.652000000002</c:v>
                </c:pt>
                <c:pt idx="339">
                  <c:v>54108.2304</c:v>
                </c:pt>
                <c:pt idx="340">
                  <c:v>54116.422200000001</c:v>
                </c:pt>
                <c:pt idx="341">
                  <c:v>54135.537400000001</c:v>
                </c:pt>
                <c:pt idx="342">
                  <c:v>54338.811699999998</c:v>
                </c:pt>
                <c:pt idx="343">
                  <c:v>54355.878900000003</c:v>
                </c:pt>
                <c:pt idx="344">
                  <c:v>54388.818399999996</c:v>
                </c:pt>
                <c:pt idx="345">
                  <c:v>54388.989300000001</c:v>
                </c:pt>
                <c:pt idx="346">
                  <c:v>54389.500699999997</c:v>
                </c:pt>
                <c:pt idx="347">
                  <c:v>54389.500699999997</c:v>
                </c:pt>
                <c:pt idx="348">
                  <c:v>54389.500899999999</c:v>
                </c:pt>
                <c:pt idx="349">
                  <c:v>54421.758800000003</c:v>
                </c:pt>
                <c:pt idx="350">
                  <c:v>54462.550199999998</c:v>
                </c:pt>
                <c:pt idx="351">
                  <c:v>54506.242769999997</c:v>
                </c:pt>
                <c:pt idx="352">
                  <c:v>54506.2428</c:v>
                </c:pt>
                <c:pt idx="353">
                  <c:v>54506.243470000001</c:v>
                </c:pt>
                <c:pt idx="354">
                  <c:v>54506.243499999997</c:v>
                </c:pt>
                <c:pt idx="355">
                  <c:v>54508.290300000001</c:v>
                </c:pt>
                <c:pt idx="356">
                  <c:v>54509.314570000002</c:v>
                </c:pt>
                <c:pt idx="357">
                  <c:v>54509.314599999998</c:v>
                </c:pt>
                <c:pt idx="358">
                  <c:v>54509.31467</c:v>
                </c:pt>
                <c:pt idx="359">
                  <c:v>54509.31467</c:v>
                </c:pt>
                <c:pt idx="360">
                  <c:v>54509.314700000003</c:v>
                </c:pt>
                <c:pt idx="361">
                  <c:v>54509.314700000003</c:v>
                </c:pt>
                <c:pt idx="362">
                  <c:v>54708.833500000001</c:v>
                </c:pt>
                <c:pt idx="363">
                  <c:v>54781.710899999998</c:v>
                </c:pt>
                <c:pt idx="364">
                  <c:v>54797.753799999999</c:v>
                </c:pt>
                <c:pt idx="365">
                  <c:v>54803.389000000003</c:v>
                </c:pt>
                <c:pt idx="366">
                  <c:v>54824.037799999998</c:v>
                </c:pt>
                <c:pt idx="367">
                  <c:v>54829.673900000002</c:v>
                </c:pt>
                <c:pt idx="368">
                  <c:v>54830.353799999997</c:v>
                </c:pt>
                <c:pt idx="369">
                  <c:v>55094.554300000003</c:v>
                </c:pt>
                <c:pt idx="370">
                  <c:v>55101.555200000003</c:v>
                </c:pt>
                <c:pt idx="371">
                  <c:v>55116.7448</c:v>
                </c:pt>
                <c:pt idx="372">
                  <c:v>55116.9156</c:v>
                </c:pt>
                <c:pt idx="373">
                  <c:v>55142.0049</c:v>
                </c:pt>
                <c:pt idx="374">
                  <c:v>55142.1754</c:v>
                </c:pt>
                <c:pt idx="375">
                  <c:v>55142.345000000001</c:v>
                </c:pt>
                <c:pt idx="376">
                  <c:v>55171.872499999998</c:v>
                </c:pt>
                <c:pt idx="377">
                  <c:v>55175.457699999999</c:v>
                </c:pt>
                <c:pt idx="378">
                  <c:v>55175.458400000003</c:v>
                </c:pt>
                <c:pt idx="379">
                  <c:v>55175.4594</c:v>
                </c:pt>
                <c:pt idx="380">
                  <c:v>55175.4594</c:v>
                </c:pt>
                <c:pt idx="381">
                  <c:v>55175.627</c:v>
                </c:pt>
                <c:pt idx="382">
                  <c:v>55175.628599999996</c:v>
                </c:pt>
                <c:pt idx="383">
                  <c:v>55186.380700000002</c:v>
                </c:pt>
                <c:pt idx="384">
                  <c:v>55192.695</c:v>
                </c:pt>
                <c:pt idx="385">
                  <c:v>55219.320200000002</c:v>
                </c:pt>
                <c:pt idx="386">
                  <c:v>55259.599099999999</c:v>
                </c:pt>
                <c:pt idx="387">
                  <c:v>55453.485000000001</c:v>
                </c:pt>
                <c:pt idx="388">
                  <c:v>55480.4519</c:v>
                </c:pt>
                <c:pt idx="389">
                  <c:v>55485.744299999998</c:v>
                </c:pt>
                <c:pt idx="390">
                  <c:v>55498.884599999998</c:v>
                </c:pt>
                <c:pt idx="391">
                  <c:v>55499.397900000004</c:v>
                </c:pt>
                <c:pt idx="392">
                  <c:v>55511.686999999998</c:v>
                </c:pt>
                <c:pt idx="393">
                  <c:v>55520.731</c:v>
                </c:pt>
                <c:pt idx="394">
                  <c:v>55539.677100000001</c:v>
                </c:pt>
                <c:pt idx="395">
                  <c:v>55551.111599999997</c:v>
                </c:pt>
                <c:pt idx="396">
                  <c:v>55554.012499999997</c:v>
                </c:pt>
                <c:pt idx="397">
                  <c:v>55554.183499999999</c:v>
                </c:pt>
                <c:pt idx="398">
                  <c:v>55570.569000000003</c:v>
                </c:pt>
                <c:pt idx="399">
                  <c:v>55643.275500000003</c:v>
                </c:pt>
                <c:pt idx="400">
                  <c:v>55643.275549999998</c:v>
                </c:pt>
                <c:pt idx="401">
                  <c:v>55643.275650000003</c:v>
                </c:pt>
                <c:pt idx="402">
                  <c:v>55643.275699999998</c:v>
                </c:pt>
                <c:pt idx="403">
                  <c:v>55643.275800000003</c:v>
                </c:pt>
                <c:pt idx="404">
                  <c:v>55643.275849999998</c:v>
                </c:pt>
                <c:pt idx="405">
                  <c:v>55826.919800000003</c:v>
                </c:pt>
                <c:pt idx="406">
                  <c:v>55826.919800000003</c:v>
                </c:pt>
                <c:pt idx="407">
                  <c:v>55844.841099999998</c:v>
                </c:pt>
                <c:pt idx="408">
                  <c:v>55844.841099999998</c:v>
                </c:pt>
                <c:pt idx="409">
                  <c:v>55846.888599999998</c:v>
                </c:pt>
                <c:pt idx="410">
                  <c:v>55865.6639</c:v>
                </c:pt>
                <c:pt idx="411">
                  <c:v>55865.6639</c:v>
                </c:pt>
                <c:pt idx="412">
                  <c:v>55885.627</c:v>
                </c:pt>
                <c:pt idx="413">
                  <c:v>55901.675000000003</c:v>
                </c:pt>
                <c:pt idx="414">
                  <c:v>55910.038699999997</c:v>
                </c:pt>
                <c:pt idx="415">
                  <c:v>55910.2091</c:v>
                </c:pt>
                <c:pt idx="416">
                  <c:v>55921.644500000002</c:v>
                </c:pt>
                <c:pt idx="417">
                  <c:v>55921.644500000002</c:v>
                </c:pt>
                <c:pt idx="418">
                  <c:v>55937.516600000003</c:v>
                </c:pt>
                <c:pt idx="419">
                  <c:v>55962.7768</c:v>
                </c:pt>
                <c:pt idx="420">
                  <c:v>55963.628900000003</c:v>
                </c:pt>
                <c:pt idx="421">
                  <c:v>56182.774700000002</c:v>
                </c:pt>
                <c:pt idx="422">
                  <c:v>56214.34762</c:v>
                </c:pt>
                <c:pt idx="423">
                  <c:v>56214.518009999898</c:v>
                </c:pt>
                <c:pt idx="424">
                  <c:v>56222.371899999998</c:v>
                </c:pt>
                <c:pt idx="425">
                  <c:v>56243.705399999999</c:v>
                </c:pt>
                <c:pt idx="426">
                  <c:v>56247.801200000002</c:v>
                </c:pt>
                <c:pt idx="427">
                  <c:v>56251.385999999999</c:v>
                </c:pt>
                <c:pt idx="428">
                  <c:v>56276.645799999998</c:v>
                </c:pt>
                <c:pt idx="429">
                  <c:v>56290.469700000001</c:v>
                </c:pt>
                <c:pt idx="430">
                  <c:v>56290.469700000001</c:v>
                </c:pt>
                <c:pt idx="431">
                  <c:v>56290.6423</c:v>
                </c:pt>
                <c:pt idx="432">
                  <c:v>56291.494319999998</c:v>
                </c:pt>
                <c:pt idx="433">
                  <c:v>56291.495300000002</c:v>
                </c:pt>
                <c:pt idx="434">
                  <c:v>56291.495349999997</c:v>
                </c:pt>
                <c:pt idx="435">
                  <c:v>56365.56</c:v>
                </c:pt>
                <c:pt idx="436">
                  <c:v>56549.551579999999</c:v>
                </c:pt>
                <c:pt idx="437">
                  <c:v>56549.551599999999</c:v>
                </c:pt>
                <c:pt idx="438">
                  <c:v>56556.550170000002</c:v>
                </c:pt>
                <c:pt idx="439">
                  <c:v>56556.550199999998</c:v>
                </c:pt>
                <c:pt idx="440">
                  <c:v>56590.854599999999</c:v>
                </c:pt>
                <c:pt idx="441">
                  <c:v>56592.39127</c:v>
                </c:pt>
                <c:pt idx="442">
                  <c:v>56613.724199999997</c:v>
                </c:pt>
                <c:pt idx="443">
                  <c:v>56613.724199999997</c:v>
                </c:pt>
                <c:pt idx="444">
                  <c:v>56613.72423</c:v>
                </c:pt>
                <c:pt idx="445">
                  <c:v>56619.868399999999</c:v>
                </c:pt>
                <c:pt idx="446">
                  <c:v>56654.345099999999</c:v>
                </c:pt>
                <c:pt idx="447">
                  <c:v>56692.575999999885</c:v>
                </c:pt>
                <c:pt idx="448">
                  <c:v>56905.576699999998</c:v>
                </c:pt>
                <c:pt idx="449">
                  <c:v>56929.812299999998</c:v>
                </c:pt>
                <c:pt idx="450">
                  <c:v>56942.783100000001</c:v>
                </c:pt>
                <c:pt idx="451">
                  <c:v>56956.7785</c:v>
                </c:pt>
                <c:pt idx="452">
                  <c:v>56956.7785</c:v>
                </c:pt>
                <c:pt idx="453">
                  <c:v>56963.434399999998</c:v>
                </c:pt>
                <c:pt idx="454">
                  <c:v>56976.747799999997</c:v>
                </c:pt>
                <c:pt idx="455">
                  <c:v>56976.747799999997</c:v>
                </c:pt>
                <c:pt idx="456">
                  <c:v>57034.605799999998</c:v>
                </c:pt>
                <c:pt idx="457">
                  <c:v>57070.2768</c:v>
                </c:pt>
                <c:pt idx="458">
                  <c:v>57294.883199999997</c:v>
                </c:pt>
                <c:pt idx="459">
                  <c:v>57303.075100000002</c:v>
                </c:pt>
                <c:pt idx="460">
                  <c:v>57319.63</c:v>
                </c:pt>
                <c:pt idx="461">
                  <c:v>57326.798900000002</c:v>
                </c:pt>
                <c:pt idx="462" formatCode="0.000">
                  <c:v>57326.8</c:v>
                </c:pt>
                <c:pt idx="463">
                  <c:v>57338.746099999997</c:v>
                </c:pt>
                <c:pt idx="464">
                  <c:v>57344.7189</c:v>
                </c:pt>
                <c:pt idx="465">
                  <c:v>57375.61</c:v>
                </c:pt>
                <c:pt idx="466">
                  <c:v>57383.292300000001</c:v>
                </c:pt>
                <c:pt idx="467">
                  <c:v>57383.462899999999</c:v>
                </c:pt>
                <c:pt idx="468">
                  <c:v>57634.864300000001</c:v>
                </c:pt>
                <c:pt idx="469">
                  <c:v>57670.8753</c:v>
                </c:pt>
                <c:pt idx="470">
                  <c:v>57676.849699999999</c:v>
                </c:pt>
                <c:pt idx="471">
                  <c:v>57697.843000000001</c:v>
                </c:pt>
                <c:pt idx="472">
                  <c:v>57698.013599999998</c:v>
                </c:pt>
                <c:pt idx="473">
                  <c:v>57702.792300000001</c:v>
                </c:pt>
                <c:pt idx="474">
                  <c:v>57728.734600000003</c:v>
                </c:pt>
                <c:pt idx="475">
                  <c:v>57731.633999999998</c:v>
                </c:pt>
                <c:pt idx="476">
                  <c:v>57731.636200000001</c:v>
                </c:pt>
                <c:pt idx="477">
                  <c:v>57737.609499999999</c:v>
                </c:pt>
                <c:pt idx="478">
                  <c:v>57807.584600000002</c:v>
                </c:pt>
                <c:pt idx="479">
                  <c:v>58009.833400000003</c:v>
                </c:pt>
                <c:pt idx="480">
                  <c:v>58025.876400000001</c:v>
                </c:pt>
                <c:pt idx="481">
                  <c:v>58057.791799999999</c:v>
                </c:pt>
                <c:pt idx="482">
                  <c:v>58066.8387</c:v>
                </c:pt>
                <c:pt idx="483" formatCode="0.0000">
                  <c:v>58067.008199999997</c:v>
                </c:pt>
                <c:pt idx="484">
                  <c:v>58086.635999999999</c:v>
                </c:pt>
                <c:pt idx="485">
                  <c:v>58132.5461</c:v>
                </c:pt>
                <c:pt idx="486">
                  <c:v>58395.894800000002</c:v>
                </c:pt>
                <c:pt idx="487" formatCode="0.00000">
                  <c:v>58395.894800000002</c:v>
                </c:pt>
                <c:pt idx="488">
                  <c:v>58406.817900000002</c:v>
                </c:pt>
                <c:pt idx="489">
                  <c:v>58425.762300000002</c:v>
                </c:pt>
                <c:pt idx="490">
                  <c:v>58488.570899999999</c:v>
                </c:pt>
                <c:pt idx="491" formatCode="0.00000">
                  <c:v>58740.824200000003</c:v>
                </c:pt>
                <c:pt idx="492" formatCode="0.00000">
                  <c:v>58748.8459</c:v>
                </c:pt>
                <c:pt idx="493" formatCode="0.00000">
                  <c:v>58762.840300000003</c:v>
                </c:pt>
                <c:pt idx="494">
                  <c:v>58783.833599999998</c:v>
                </c:pt>
                <c:pt idx="495" formatCode="0.00000">
                  <c:v>58908.595000000001</c:v>
                </c:pt>
                <c:pt idx="496" formatCode="0.00000">
                  <c:v>59096.846299999997</c:v>
                </c:pt>
                <c:pt idx="497" formatCode="0.00000">
                  <c:v>59138.831100000003</c:v>
                </c:pt>
                <c:pt idx="498" formatCode="0.00000">
                  <c:v>59172.796499999997</c:v>
                </c:pt>
                <c:pt idx="499" formatCode="0.00000">
                  <c:v>59181.667800000003</c:v>
                </c:pt>
                <c:pt idx="500" formatCode="0.00000">
                  <c:v>59181.670400000003</c:v>
                </c:pt>
                <c:pt idx="501" formatCode="0.00000">
                  <c:v>59194.641499999998</c:v>
                </c:pt>
                <c:pt idx="502" formatCode="0.00000">
                  <c:v>59206.588600000003</c:v>
                </c:pt>
                <c:pt idx="503" formatCode="0.00000">
                  <c:v>59222.976699999999</c:v>
                </c:pt>
                <c:pt idx="504" formatCode="0.00000">
                  <c:v>59225.533799999997</c:v>
                </c:pt>
                <c:pt idx="505">
                  <c:v>59228.604800000001</c:v>
                </c:pt>
                <c:pt idx="506" formatCode="0.00000">
                  <c:v>59466.863599999997</c:v>
                </c:pt>
                <c:pt idx="507" formatCode="0.00000">
                  <c:v>59473.860399999998</c:v>
                </c:pt>
                <c:pt idx="508" formatCode="0.00000">
                  <c:v>59512.421300000002</c:v>
                </c:pt>
                <c:pt idx="509" formatCode="0.00000">
                  <c:v>59574.557800000002</c:v>
                </c:pt>
                <c:pt idx="510" formatCode="0.00000">
                  <c:v>59592.308400000002</c:v>
                </c:pt>
                <c:pt idx="511" formatCode="0.00000">
                  <c:v>59610.569499999998</c:v>
                </c:pt>
                <c:pt idx="512" formatCode="0.00000">
                  <c:v>59822.885900000001</c:v>
                </c:pt>
                <c:pt idx="513" formatCode="0.00000">
                  <c:v>59874.770199999999</c:v>
                </c:pt>
              </c:numCache>
            </c:numRef>
          </c:xVal>
          <c:yVal>
            <c:numRef>
              <c:f>'Active 5'!$N$21:$N$905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0F9-4088-ABFC-0244B903AD40}"/>
            </c:ext>
          </c:extLst>
        </c:ser>
        <c:ser>
          <c:idx val="8"/>
          <c:order val="7"/>
          <c:tx>
            <c:strRef>
              <c:f>'Active 5'!$AA$20</c:f>
              <c:strCache>
                <c:ptCount val="1"/>
                <c:pt idx="0">
                  <c:v>Q+S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5'!$C$21:$C$905</c:f>
              <c:numCache>
                <c:formatCode>General</c:formatCode>
                <c:ptCount val="885"/>
                <c:pt idx="0">
                  <c:v>30647.217000000001</c:v>
                </c:pt>
                <c:pt idx="1">
                  <c:v>30647.238000000001</c:v>
                </c:pt>
                <c:pt idx="2">
                  <c:v>30647.411</c:v>
                </c:pt>
                <c:pt idx="3">
                  <c:v>34389.235000000001</c:v>
                </c:pt>
                <c:pt idx="4">
                  <c:v>35093.275000000001</c:v>
                </c:pt>
                <c:pt idx="5">
                  <c:v>35093.455000000002</c:v>
                </c:pt>
                <c:pt idx="6">
                  <c:v>35429.339</c:v>
                </c:pt>
                <c:pt idx="7">
                  <c:v>35476.421000000002</c:v>
                </c:pt>
                <c:pt idx="8">
                  <c:v>35832.362000000001</c:v>
                </c:pt>
                <c:pt idx="9">
                  <c:v>36491.408000000003</c:v>
                </c:pt>
                <c:pt idx="10">
                  <c:v>36541.362000000001</c:v>
                </c:pt>
                <c:pt idx="11">
                  <c:v>36596.232000000004</c:v>
                </c:pt>
                <c:pt idx="12">
                  <c:v>36598.281999999999</c:v>
                </c:pt>
                <c:pt idx="13">
                  <c:v>36599.281000000003</c:v>
                </c:pt>
                <c:pt idx="14">
                  <c:v>36605.26</c:v>
                </c:pt>
                <c:pt idx="15">
                  <c:v>36606.269999999997</c:v>
                </c:pt>
                <c:pt idx="16">
                  <c:v>36608.351000000002</c:v>
                </c:pt>
                <c:pt idx="17">
                  <c:v>36609.339</c:v>
                </c:pt>
                <c:pt idx="18">
                  <c:v>36627.277000000002</c:v>
                </c:pt>
                <c:pt idx="19">
                  <c:v>36629.286</c:v>
                </c:pt>
                <c:pt idx="20">
                  <c:v>36646.567999999999</c:v>
                </c:pt>
                <c:pt idx="21">
                  <c:v>36905.652999999998</c:v>
                </c:pt>
                <c:pt idx="22">
                  <c:v>36910.601999999999</c:v>
                </c:pt>
                <c:pt idx="23">
                  <c:v>36946.616000000002</c:v>
                </c:pt>
                <c:pt idx="24">
                  <c:v>37257.584000000003</c:v>
                </c:pt>
                <c:pt idx="25">
                  <c:v>37267.658000000003</c:v>
                </c:pt>
                <c:pt idx="26">
                  <c:v>37285.411999999997</c:v>
                </c:pt>
                <c:pt idx="27">
                  <c:v>37290.355000000003</c:v>
                </c:pt>
                <c:pt idx="28">
                  <c:v>37295.650999999998</c:v>
                </c:pt>
                <c:pt idx="29">
                  <c:v>37314.237999999998</c:v>
                </c:pt>
                <c:pt idx="30">
                  <c:v>37316.288</c:v>
                </c:pt>
                <c:pt idx="31">
                  <c:v>37355.553999999996</c:v>
                </c:pt>
                <c:pt idx="32">
                  <c:v>37357.607000000004</c:v>
                </c:pt>
                <c:pt idx="33">
                  <c:v>37367.675999999999</c:v>
                </c:pt>
                <c:pt idx="34">
                  <c:v>37371.595999999998</c:v>
                </c:pt>
                <c:pt idx="35">
                  <c:v>37706.633000000002</c:v>
                </c:pt>
                <c:pt idx="36">
                  <c:v>40212.491999999998</c:v>
                </c:pt>
                <c:pt idx="37">
                  <c:v>40212.491999999998</c:v>
                </c:pt>
                <c:pt idx="38">
                  <c:v>40213.324999999997</c:v>
                </c:pt>
                <c:pt idx="39">
                  <c:v>40213.345999999998</c:v>
                </c:pt>
                <c:pt idx="40">
                  <c:v>40213.345999999998</c:v>
                </c:pt>
                <c:pt idx="41">
                  <c:v>40229.218000000001</c:v>
                </c:pt>
                <c:pt idx="42">
                  <c:v>40229.218000000001</c:v>
                </c:pt>
                <c:pt idx="43">
                  <c:v>40504.517999999996</c:v>
                </c:pt>
                <c:pt idx="44">
                  <c:v>40504.517999999996</c:v>
                </c:pt>
                <c:pt idx="45">
                  <c:v>40508.444000000003</c:v>
                </c:pt>
                <c:pt idx="46">
                  <c:v>40508.444000000003</c:v>
                </c:pt>
                <c:pt idx="47">
                  <c:v>40509.468000000001</c:v>
                </c:pt>
                <c:pt idx="48">
                  <c:v>40509.468000000001</c:v>
                </c:pt>
                <c:pt idx="49">
                  <c:v>40510.491999999998</c:v>
                </c:pt>
                <c:pt idx="50">
                  <c:v>40510.491999999998</c:v>
                </c:pt>
                <c:pt idx="51">
                  <c:v>40511.516000000003</c:v>
                </c:pt>
                <c:pt idx="52">
                  <c:v>40511.516000000003</c:v>
                </c:pt>
                <c:pt idx="53">
                  <c:v>40512.54</c:v>
                </c:pt>
                <c:pt idx="54">
                  <c:v>40512.54</c:v>
                </c:pt>
                <c:pt idx="55">
                  <c:v>41932.525000000001</c:v>
                </c:pt>
                <c:pt idx="56">
                  <c:v>41972.508999999998</c:v>
                </c:pt>
                <c:pt idx="57">
                  <c:v>41972.629000000001</c:v>
                </c:pt>
                <c:pt idx="58">
                  <c:v>41974.671999999999</c:v>
                </c:pt>
                <c:pt idx="59">
                  <c:v>42832.677000000003</c:v>
                </c:pt>
                <c:pt idx="60">
                  <c:v>42844.614000000001</c:v>
                </c:pt>
                <c:pt idx="61">
                  <c:v>42844.620999999999</c:v>
                </c:pt>
                <c:pt idx="62">
                  <c:v>43045.847000000002</c:v>
                </c:pt>
                <c:pt idx="63">
                  <c:v>43045.85</c:v>
                </c:pt>
                <c:pt idx="64">
                  <c:v>43066.828000000001</c:v>
                </c:pt>
                <c:pt idx="65">
                  <c:v>43085.779000000002</c:v>
                </c:pt>
                <c:pt idx="66">
                  <c:v>43098.925000000003</c:v>
                </c:pt>
                <c:pt idx="67">
                  <c:v>43154.739000000001</c:v>
                </c:pt>
                <c:pt idx="68">
                  <c:v>43165.654999999999</c:v>
                </c:pt>
                <c:pt idx="69">
                  <c:v>43190.574000000001</c:v>
                </c:pt>
                <c:pt idx="70">
                  <c:v>43420.807000000001</c:v>
                </c:pt>
                <c:pt idx="71">
                  <c:v>43483.281000000003</c:v>
                </c:pt>
                <c:pt idx="72">
                  <c:v>43577.656000000003</c:v>
                </c:pt>
                <c:pt idx="73">
                  <c:v>43802.618000000002</c:v>
                </c:pt>
                <c:pt idx="74">
                  <c:v>43876.682999999997</c:v>
                </c:pt>
                <c:pt idx="75">
                  <c:v>44132.860999999997</c:v>
                </c:pt>
                <c:pt idx="76">
                  <c:v>44271.623</c:v>
                </c:pt>
                <c:pt idx="77">
                  <c:v>44300.631000000001</c:v>
                </c:pt>
                <c:pt idx="78">
                  <c:v>44544.701000000001</c:v>
                </c:pt>
                <c:pt idx="79">
                  <c:v>44614.675999999999</c:v>
                </c:pt>
                <c:pt idx="80">
                  <c:v>44623.563999999998</c:v>
                </c:pt>
                <c:pt idx="81">
                  <c:v>44958.752</c:v>
                </c:pt>
                <c:pt idx="82">
                  <c:v>44986.398000000001</c:v>
                </c:pt>
                <c:pt idx="83">
                  <c:v>45011.292000000001</c:v>
                </c:pt>
                <c:pt idx="84">
                  <c:v>45289.495999999999</c:v>
                </c:pt>
                <c:pt idx="85">
                  <c:v>45294.303999999996</c:v>
                </c:pt>
                <c:pt idx="86">
                  <c:v>45298.735999999997</c:v>
                </c:pt>
                <c:pt idx="87">
                  <c:v>45336.288999999997</c:v>
                </c:pt>
                <c:pt idx="88">
                  <c:v>45373.667000000001</c:v>
                </c:pt>
                <c:pt idx="89">
                  <c:v>45401.311000000002</c:v>
                </c:pt>
                <c:pt idx="90">
                  <c:v>45407.286</c:v>
                </c:pt>
                <c:pt idx="91">
                  <c:v>45697.260999999999</c:v>
                </c:pt>
                <c:pt idx="92">
                  <c:v>45753.578999999998</c:v>
                </c:pt>
                <c:pt idx="93">
                  <c:v>45991.343999999997</c:v>
                </c:pt>
                <c:pt idx="94">
                  <c:v>45991.544000000002</c:v>
                </c:pt>
                <c:pt idx="95">
                  <c:v>46005.332000000002</c:v>
                </c:pt>
                <c:pt idx="96">
                  <c:v>46006.525999999998</c:v>
                </c:pt>
                <c:pt idx="97">
                  <c:v>46023.249000000003</c:v>
                </c:pt>
                <c:pt idx="98">
                  <c:v>46036.563999999998</c:v>
                </c:pt>
                <c:pt idx="99">
                  <c:v>46091.692000000003</c:v>
                </c:pt>
                <c:pt idx="100">
                  <c:v>46095.267</c:v>
                </c:pt>
                <c:pt idx="101">
                  <c:v>46102.28</c:v>
                </c:pt>
                <c:pt idx="102">
                  <c:v>46109.445</c:v>
                </c:pt>
                <c:pt idx="103">
                  <c:v>46114.571000000004</c:v>
                </c:pt>
                <c:pt idx="104">
                  <c:v>46119.332999999999</c:v>
                </c:pt>
                <c:pt idx="105">
                  <c:v>46144.6</c:v>
                </c:pt>
                <c:pt idx="106">
                  <c:v>46321.578000000001</c:v>
                </c:pt>
                <c:pt idx="107">
                  <c:v>46355.377</c:v>
                </c:pt>
                <c:pt idx="108" formatCode="0.000">
                  <c:v>46358.627999999997</c:v>
                </c:pt>
                <c:pt idx="109">
                  <c:v>46358.629000000001</c:v>
                </c:pt>
                <c:pt idx="110">
                  <c:v>46373.642</c:v>
                </c:pt>
                <c:pt idx="111">
                  <c:v>46409.826000000001</c:v>
                </c:pt>
                <c:pt idx="112">
                  <c:v>46413.591</c:v>
                </c:pt>
                <c:pt idx="113">
                  <c:v>46416.298999999999</c:v>
                </c:pt>
                <c:pt idx="114">
                  <c:v>46472.631000000001</c:v>
                </c:pt>
                <c:pt idx="115">
                  <c:v>46737.351999999999</c:v>
                </c:pt>
                <c:pt idx="116">
                  <c:v>46742.303</c:v>
                </c:pt>
                <c:pt idx="117">
                  <c:v>46756.800999999999</c:v>
                </c:pt>
                <c:pt idx="118">
                  <c:v>46763.290999999997</c:v>
                </c:pt>
                <c:pt idx="119">
                  <c:v>46769.606</c:v>
                </c:pt>
                <c:pt idx="120">
                  <c:v>46770.29</c:v>
                </c:pt>
                <c:pt idx="121">
                  <c:v>46770.292000000001</c:v>
                </c:pt>
                <c:pt idx="122">
                  <c:v>46773.364000000001</c:v>
                </c:pt>
                <c:pt idx="123">
                  <c:v>46814.665999999997</c:v>
                </c:pt>
                <c:pt idx="124">
                  <c:v>46821.324999999997</c:v>
                </c:pt>
                <c:pt idx="125">
                  <c:v>46825.249000000003</c:v>
                </c:pt>
                <c:pt idx="126">
                  <c:v>46857.667999999998</c:v>
                </c:pt>
                <c:pt idx="127">
                  <c:v>47138.428</c:v>
                </c:pt>
                <c:pt idx="128">
                  <c:v>47153.45</c:v>
                </c:pt>
                <c:pt idx="129">
                  <c:v>47159.266000000003</c:v>
                </c:pt>
                <c:pt idx="130">
                  <c:v>47174.279000000002</c:v>
                </c:pt>
                <c:pt idx="131">
                  <c:v>47176.334000000003</c:v>
                </c:pt>
                <c:pt idx="132">
                  <c:v>47205.341999999997</c:v>
                </c:pt>
                <c:pt idx="133">
                  <c:v>47212.673999999999</c:v>
                </c:pt>
                <c:pt idx="134">
                  <c:v>47436.597000000002</c:v>
                </c:pt>
                <c:pt idx="135">
                  <c:v>47469.366000000002</c:v>
                </c:pt>
                <c:pt idx="136">
                  <c:v>47470.39</c:v>
                </c:pt>
                <c:pt idx="137">
                  <c:v>47481.493999999999</c:v>
                </c:pt>
                <c:pt idx="138">
                  <c:v>47530.302100000001</c:v>
                </c:pt>
                <c:pt idx="139">
                  <c:v>47539.682000000001</c:v>
                </c:pt>
                <c:pt idx="140">
                  <c:v>47558.292000000001</c:v>
                </c:pt>
                <c:pt idx="141">
                  <c:v>47615.3</c:v>
                </c:pt>
                <c:pt idx="142">
                  <c:v>47847.584000000003</c:v>
                </c:pt>
                <c:pt idx="143">
                  <c:v>47849.283000000003</c:v>
                </c:pt>
                <c:pt idx="144" formatCode="0.0000">
                  <c:v>47880.345300000001</c:v>
                </c:pt>
                <c:pt idx="145">
                  <c:v>47880.345600000001</c:v>
                </c:pt>
                <c:pt idx="146" formatCode="0.0000">
                  <c:v>47880.3459</c:v>
                </c:pt>
                <c:pt idx="147">
                  <c:v>47919.762999999999</c:v>
                </c:pt>
                <c:pt idx="148">
                  <c:v>47950.665000000001</c:v>
                </c:pt>
                <c:pt idx="149">
                  <c:v>48135.851999999999</c:v>
                </c:pt>
                <c:pt idx="150">
                  <c:v>48176.639000000003</c:v>
                </c:pt>
                <c:pt idx="151">
                  <c:v>48210.597999999998</c:v>
                </c:pt>
                <c:pt idx="152">
                  <c:v>48232.614999999998</c:v>
                </c:pt>
                <c:pt idx="153">
                  <c:v>48251.561999999998</c:v>
                </c:pt>
                <c:pt idx="154">
                  <c:v>48295.591</c:v>
                </c:pt>
                <c:pt idx="155">
                  <c:v>48312.322999999997</c:v>
                </c:pt>
                <c:pt idx="156">
                  <c:v>48558.600599999998</c:v>
                </c:pt>
                <c:pt idx="157" formatCode="0.0000">
                  <c:v>48558.6008</c:v>
                </c:pt>
                <c:pt idx="158">
                  <c:v>48558.601000000002</c:v>
                </c:pt>
                <c:pt idx="159">
                  <c:v>48568.68</c:v>
                </c:pt>
                <c:pt idx="160">
                  <c:v>48679.612999999998</c:v>
                </c:pt>
                <c:pt idx="161">
                  <c:v>48694.629000000001</c:v>
                </c:pt>
                <c:pt idx="162">
                  <c:v>48922.656000000003</c:v>
                </c:pt>
                <c:pt idx="163">
                  <c:v>48976.754000000001</c:v>
                </c:pt>
                <c:pt idx="164">
                  <c:v>49005.601000000002</c:v>
                </c:pt>
                <c:pt idx="165">
                  <c:v>49007.644999999997</c:v>
                </c:pt>
                <c:pt idx="166">
                  <c:v>49012.589</c:v>
                </c:pt>
                <c:pt idx="167">
                  <c:v>49028.292999999998</c:v>
                </c:pt>
                <c:pt idx="168">
                  <c:v>49036.656999999999</c:v>
                </c:pt>
                <c:pt idx="169">
                  <c:v>49270.811999999998</c:v>
                </c:pt>
                <c:pt idx="170">
                  <c:v>49283.788</c:v>
                </c:pt>
                <c:pt idx="171">
                  <c:v>49311.612000000001</c:v>
                </c:pt>
                <c:pt idx="172">
                  <c:v>49311.792999999998</c:v>
                </c:pt>
                <c:pt idx="173">
                  <c:v>49333.798999999999</c:v>
                </c:pt>
                <c:pt idx="174">
                  <c:v>49397.625</c:v>
                </c:pt>
                <c:pt idx="175">
                  <c:v>49679.584999999999</c:v>
                </c:pt>
                <c:pt idx="176">
                  <c:v>49687.607000000004</c:v>
                </c:pt>
                <c:pt idx="177">
                  <c:v>49689.31</c:v>
                </c:pt>
                <c:pt idx="178">
                  <c:v>49713.542999999998</c:v>
                </c:pt>
                <c:pt idx="179">
                  <c:v>49725.667200000004</c:v>
                </c:pt>
                <c:pt idx="180">
                  <c:v>49743.589</c:v>
                </c:pt>
                <c:pt idx="181">
                  <c:v>49779.607000000004</c:v>
                </c:pt>
                <c:pt idx="182">
                  <c:v>50043.639000000003</c:v>
                </c:pt>
                <c:pt idx="183">
                  <c:v>50044.661999999997</c:v>
                </c:pt>
                <c:pt idx="184">
                  <c:v>50320.811999999998</c:v>
                </c:pt>
                <c:pt idx="185">
                  <c:v>50376.788999999997</c:v>
                </c:pt>
                <c:pt idx="186">
                  <c:v>50396.925000000003</c:v>
                </c:pt>
                <c:pt idx="187">
                  <c:v>50397.095699999998</c:v>
                </c:pt>
                <c:pt idx="188">
                  <c:v>50474.584999999999</c:v>
                </c:pt>
                <c:pt idx="189">
                  <c:v>50488.586000000003</c:v>
                </c:pt>
                <c:pt idx="190">
                  <c:v>50503.610999999997</c:v>
                </c:pt>
                <c:pt idx="191">
                  <c:v>50517.601000000002</c:v>
                </c:pt>
                <c:pt idx="192">
                  <c:v>50779.584000000003</c:v>
                </c:pt>
                <c:pt idx="193">
                  <c:v>51141.580999999998</c:v>
                </c:pt>
                <c:pt idx="194">
                  <c:v>51144.830999999998</c:v>
                </c:pt>
                <c:pt idx="195">
                  <c:v>51156.595999999998</c:v>
                </c:pt>
                <c:pt idx="196">
                  <c:v>51166.322399999997</c:v>
                </c:pt>
                <c:pt idx="197">
                  <c:v>51166.4931</c:v>
                </c:pt>
                <c:pt idx="198">
                  <c:v>51183.902999999998</c:v>
                </c:pt>
                <c:pt idx="199">
                  <c:v>51184.242299999998</c:v>
                </c:pt>
                <c:pt idx="200">
                  <c:v>51189.542999999998</c:v>
                </c:pt>
                <c:pt idx="201">
                  <c:v>51223.673999999999</c:v>
                </c:pt>
                <c:pt idx="202">
                  <c:v>51256.616999999998</c:v>
                </c:pt>
                <c:pt idx="203">
                  <c:v>51425.915000000001</c:v>
                </c:pt>
                <c:pt idx="204">
                  <c:v>51488.904999999999</c:v>
                </c:pt>
                <c:pt idx="205">
                  <c:v>51498.283799999997</c:v>
                </c:pt>
                <c:pt idx="206">
                  <c:v>51538.563000000002</c:v>
                </c:pt>
                <c:pt idx="207">
                  <c:v>51544.701000000001</c:v>
                </c:pt>
                <c:pt idx="208">
                  <c:v>51567.576000000001</c:v>
                </c:pt>
                <c:pt idx="209">
                  <c:v>51576.63</c:v>
                </c:pt>
                <c:pt idx="210">
                  <c:v>51579.707000000002</c:v>
                </c:pt>
                <c:pt idx="211">
                  <c:v>51822.9035</c:v>
                </c:pt>
                <c:pt idx="212">
                  <c:v>51849.187400000003</c:v>
                </c:pt>
                <c:pt idx="213">
                  <c:v>51849.1875</c:v>
                </c:pt>
                <c:pt idx="214">
                  <c:v>51873.605000000003</c:v>
                </c:pt>
                <c:pt idx="215">
                  <c:v>51896.2932</c:v>
                </c:pt>
                <c:pt idx="216">
                  <c:v>51896.293239999999</c:v>
                </c:pt>
                <c:pt idx="217">
                  <c:v>51899.365599999997</c:v>
                </c:pt>
                <c:pt idx="218">
                  <c:v>51911.3122</c:v>
                </c:pt>
                <c:pt idx="219">
                  <c:v>51911.312790000004</c:v>
                </c:pt>
                <c:pt idx="220">
                  <c:v>51911.3128</c:v>
                </c:pt>
                <c:pt idx="221">
                  <c:v>51930.254999999997</c:v>
                </c:pt>
                <c:pt idx="222">
                  <c:v>51930.256500000003</c:v>
                </c:pt>
                <c:pt idx="223">
                  <c:v>51930.595000000001</c:v>
                </c:pt>
                <c:pt idx="224">
                  <c:v>51937.603000000003</c:v>
                </c:pt>
                <c:pt idx="225">
                  <c:v>51946.641799999998</c:v>
                </c:pt>
                <c:pt idx="226">
                  <c:v>51951.597000000002</c:v>
                </c:pt>
                <c:pt idx="227">
                  <c:v>51957.58</c:v>
                </c:pt>
                <c:pt idx="228">
                  <c:v>51958.601000000002</c:v>
                </c:pt>
                <c:pt idx="229">
                  <c:v>51987.599000000002</c:v>
                </c:pt>
                <c:pt idx="230">
                  <c:v>52185.414100000002</c:v>
                </c:pt>
                <c:pt idx="231">
                  <c:v>52185.58167</c:v>
                </c:pt>
                <c:pt idx="232">
                  <c:v>52185.585500000001</c:v>
                </c:pt>
                <c:pt idx="233" formatCode="0.0000">
                  <c:v>52193.432699999998</c:v>
                </c:pt>
                <c:pt idx="234" formatCode="0.0000">
                  <c:v>52195.483500000002</c:v>
                </c:pt>
                <c:pt idx="235" formatCode="0.0000">
                  <c:v>52198.553699999997</c:v>
                </c:pt>
                <c:pt idx="236">
                  <c:v>52219.548540000003</c:v>
                </c:pt>
                <c:pt idx="237">
                  <c:v>52219.548609999998</c:v>
                </c:pt>
                <c:pt idx="238">
                  <c:v>52219.54898</c:v>
                </c:pt>
                <c:pt idx="239" formatCode="0.0000">
                  <c:v>52219.549099999997</c:v>
                </c:pt>
                <c:pt idx="240">
                  <c:v>52224.841099999998</c:v>
                </c:pt>
                <c:pt idx="241">
                  <c:v>52225.352200000001</c:v>
                </c:pt>
                <c:pt idx="242">
                  <c:v>52225.523500000003</c:v>
                </c:pt>
                <c:pt idx="243">
                  <c:v>52230.130499999999</c:v>
                </c:pt>
                <c:pt idx="244" formatCode="0.0000">
                  <c:v>52230.130700000002</c:v>
                </c:pt>
                <c:pt idx="245">
                  <c:v>52232.348400000003</c:v>
                </c:pt>
                <c:pt idx="246">
                  <c:v>52232.519200000002</c:v>
                </c:pt>
                <c:pt idx="247">
                  <c:v>52235.601999999999</c:v>
                </c:pt>
                <c:pt idx="248">
                  <c:v>52247.367899999997</c:v>
                </c:pt>
                <c:pt idx="249" formatCode="0.0000">
                  <c:v>52250.100100000003</c:v>
                </c:pt>
                <c:pt idx="250">
                  <c:v>52250.100200000001</c:v>
                </c:pt>
                <c:pt idx="251" formatCode="0.0000">
                  <c:v>52250.270400000001</c:v>
                </c:pt>
                <c:pt idx="252">
                  <c:v>52250.270799999998</c:v>
                </c:pt>
                <c:pt idx="253">
                  <c:v>52252.317999999999</c:v>
                </c:pt>
                <c:pt idx="254">
                  <c:v>52252.66</c:v>
                </c:pt>
                <c:pt idx="255">
                  <c:v>52256.585800000001</c:v>
                </c:pt>
                <c:pt idx="256">
                  <c:v>52263.591</c:v>
                </c:pt>
                <c:pt idx="257">
                  <c:v>52265.802600000003</c:v>
                </c:pt>
                <c:pt idx="258" formatCode="0.0000">
                  <c:v>52296.693399999996</c:v>
                </c:pt>
                <c:pt idx="259">
                  <c:v>52307.620999999999</c:v>
                </c:pt>
                <c:pt idx="260">
                  <c:v>52310.519399999997</c:v>
                </c:pt>
                <c:pt idx="261">
                  <c:v>52311.548999999999</c:v>
                </c:pt>
                <c:pt idx="262">
                  <c:v>52319.576000000001</c:v>
                </c:pt>
                <c:pt idx="263">
                  <c:v>52338.339599999999</c:v>
                </c:pt>
                <c:pt idx="264">
                  <c:v>52496.8946</c:v>
                </c:pt>
                <c:pt idx="265">
                  <c:v>52548.608999999997</c:v>
                </c:pt>
                <c:pt idx="266">
                  <c:v>52548.608999999997</c:v>
                </c:pt>
                <c:pt idx="267">
                  <c:v>52558.857000000004</c:v>
                </c:pt>
                <c:pt idx="268">
                  <c:v>52592.300499999998</c:v>
                </c:pt>
                <c:pt idx="269">
                  <c:v>52592.472199999997</c:v>
                </c:pt>
                <c:pt idx="270">
                  <c:v>52593.324999999997</c:v>
                </c:pt>
                <c:pt idx="271">
                  <c:v>52606.637000000002</c:v>
                </c:pt>
                <c:pt idx="272">
                  <c:v>52608.6852</c:v>
                </c:pt>
                <c:pt idx="273" formatCode="0.0000">
                  <c:v>52614.659699999997</c:v>
                </c:pt>
                <c:pt idx="274">
                  <c:v>52618.244200000001</c:v>
                </c:pt>
                <c:pt idx="275">
                  <c:v>52620.291599999997</c:v>
                </c:pt>
                <c:pt idx="276" formatCode="0.0000">
                  <c:v>52620.633000000002</c:v>
                </c:pt>
                <c:pt idx="277">
                  <c:v>52645.550799999997</c:v>
                </c:pt>
                <c:pt idx="278">
                  <c:v>52647.941899999998</c:v>
                </c:pt>
                <c:pt idx="279">
                  <c:v>52648.113100000002</c:v>
                </c:pt>
                <c:pt idx="280">
                  <c:v>52672.692300000002</c:v>
                </c:pt>
                <c:pt idx="281" formatCode="0.0000">
                  <c:v>52684.635999999999</c:v>
                </c:pt>
                <c:pt idx="282">
                  <c:v>52902.586199999998</c:v>
                </c:pt>
                <c:pt idx="283">
                  <c:v>52902.586199999998</c:v>
                </c:pt>
                <c:pt idx="284">
                  <c:v>52922.552900000002</c:v>
                </c:pt>
                <c:pt idx="285">
                  <c:v>52923.408300000003</c:v>
                </c:pt>
                <c:pt idx="286">
                  <c:v>52928.699399999998</c:v>
                </c:pt>
                <c:pt idx="287">
                  <c:v>52939.7935</c:v>
                </c:pt>
                <c:pt idx="288">
                  <c:v>52956.518600000003</c:v>
                </c:pt>
                <c:pt idx="289">
                  <c:v>52964.7111</c:v>
                </c:pt>
                <c:pt idx="290">
                  <c:v>52982.462200000002</c:v>
                </c:pt>
                <c:pt idx="291">
                  <c:v>52983.485399999998</c:v>
                </c:pt>
                <c:pt idx="292">
                  <c:v>52991.684000000001</c:v>
                </c:pt>
                <c:pt idx="293">
                  <c:v>53014.889799999997</c:v>
                </c:pt>
                <c:pt idx="294">
                  <c:v>53017.620699999999</c:v>
                </c:pt>
                <c:pt idx="295">
                  <c:v>53017.792300000001</c:v>
                </c:pt>
                <c:pt idx="296">
                  <c:v>53019.158000000003</c:v>
                </c:pt>
                <c:pt idx="297">
                  <c:v>53287.626700000001</c:v>
                </c:pt>
                <c:pt idx="298">
                  <c:v>53292.7474</c:v>
                </c:pt>
                <c:pt idx="299">
                  <c:v>53294.7958</c:v>
                </c:pt>
                <c:pt idx="300">
                  <c:v>53297.867599999998</c:v>
                </c:pt>
                <c:pt idx="301">
                  <c:v>53302.817799999997</c:v>
                </c:pt>
                <c:pt idx="302">
                  <c:v>53341.558900000004</c:v>
                </c:pt>
                <c:pt idx="303">
                  <c:v>53349.2405</c:v>
                </c:pt>
                <c:pt idx="304">
                  <c:v>53349.410600000003</c:v>
                </c:pt>
                <c:pt idx="305">
                  <c:v>53349.582900000001</c:v>
                </c:pt>
                <c:pt idx="306">
                  <c:v>53351.977800000001</c:v>
                </c:pt>
                <c:pt idx="307">
                  <c:v>53352.1414</c:v>
                </c:pt>
                <c:pt idx="308" formatCode="0.0000">
                  <c:v>53352.141499999998</c:v>
                </c:pt>
                <c:pt idx="309">
                  <c:v>53352.141600000003</c:v>
                </c:pt>
                <c:pt idx="310">
                  <c:v>53358.116199999997</c:v>
                </c:pt>
                <c:pt idx="311" formatCode="0.0000">
                  <c:v>53358.116300000002</c:v>
                </c:pt>
                <c:pt idx="312">
                  <c:v>53358.116399999999</c:v>
                </c:pt>
                <c:pt idx="313">
                  <c:v>53392.419699999999</c:v>
                </c:pt>
                <c:pt idx="314">
                  <c:v>53645.872900000002</c:v>
                </c:pt>
                <c:pt idx="315">
                  <c:v>53652.528599999998</c:v>
                </c:pt>
                <c:pt idx="316">
                  <c:v>53683.420599999998</c:v>
                </c:pt>
                <c:pt idx="317">
                  <c:v>53683.591200000003</c:v>
                </c:pt>
                <c:pt idx="318">
                  <c:v>53686.663699999997</c:v>
                </c:pt>
                <c:pt idx="319">
                  <c:v>53702.707300000002</c:v>
                </c:pt>
                <c:pt idx="320">
                  <c:v>53724.553899999999</c:v>
                </c:pt>
                <c:pt idx="321">
                  <c:v>53748.618600000002</c:v>
                </c:pt>
                <c:pt idx="322">
                  <c:v>53758.347500000003</c:v>
                </c:pt>
                <c:pt idx="323">
                  <c:v>53762.614099999999</c:v>
                </c:pt>
                <c:pt idx="324">
                  <c:v>53776.609700000001</c:v>
                </c:pt>
                <c:pt idx="325">
                  <c:v>53788.555200000003</c:v>
                </c:pt>
                <c:pt idx="326">
                  <c:v>53795.554199999999</c:v>
                </c:pt>
                <c:pt idx="327">
                  <c:v>53796.577899999997</c:v>
                </c:pt>
                <c:pt idx="328">
                  <c:v>53802.381099999999</c:v>
                </c:pt>
                <c:pt idx="329">
                  <c:v>53815.352500000001</c:v>
                </c:pt>
                <c:pt idx="330">
                  <c:v>54015.724300000002</c:v>
                </c:pt>
                <c:pt idx="331">
                  <c:v>54022.550799999997</c:v>
                </c:pt>
                <c:pt idx="332">
                  <c:v>54026.4781</c:v>
                </c:pt>
                <c:pt idx="333">
                  <c:v>54035.522400000002</c:v>
                </c:pt>
                <c:pt idx="334">
                  <c:v>54057.3698</c:v>
                </c:pt>
                <c:pt idx="335">
                  <c:v>54057.3698</c:v>
                </c:pt>
                <c:pt idx="336">
                  <c:v>54084.507100000003</c:v>
                </c:pt>
                <c:pt idx="337">
                  <c:v>54095.6005</c:v>
                </c:pt>
                <c:pt idx="338">
                  <c:v>54097.652000000002</c:v>
                </c:pt>
                <c:pt idx="339">
                  <c:v>54108.2304</c:v>
                </c:pt>
                <c:pt idx="340">
                  <c:v>54116.422200000001</c:v>
                </c:pt>
                <c:pt idx="341">
                  <c:v>54135.537400000001</c:v>
                </c:pt>
                <c:pt idx="342">
                  <c:v>54338.811699999998</c:v>
                </c:pt>
                <c:pt idx="343">
                  <c:v>54355.878900000003</c:v>
                </c:pt>
                <c:pt idx="344">
                  <c:v>54388.818399999996</c:v>
                </c:pt>
                <c:pt idx="345">
                  <c:v>54388.989300000001</c:v>
                </c:pt>
                <c:pt idx="346">
                  <c:v>54389.500699999997</c:v>
                </c:pt>
                <c:pt idx="347">
                  <c:v>54389.500699999997</c:v>
                </c:pt>
                <c:pt idx="348">
                  <c:v>54389.500899999999</c:v>
                </c:pt>
                <c:pt idx="349">
                  <c:v>54421.758800000003</c:v>
                </c:pt>
                <c:pt idx="350">
                  <c:v>54462.550199999998</c:v>
                </c:pt>
                <c:pt idx="351">
                  <c:v>54506.242769999997</c:v>
                </c:pt>
                <c:pt idx="352">
                  <c:v>54506.2428</c:v>
                </c:pt>
                <c:pt idx="353">
                  <c:v>54506.243470000001</c:v>
                </c:pt>
                <c:pt idx="354">
                  <c:v>54506.243499999997</c:v>
                </c:pt>
                <c:pt idx="355">
                  <c:v>54508.290300000001</c:v>
                </c:pt>
                <c:pt idx="356">
                  <c:v>54509.314570000002</c:v>
                </c:pt>
                <c:pt idx="357">
                  <c:v>54509.314599999998</c:v>
                </c:pt>
                <c:pt idx="358">
                  <c:v>54509.31467</c:v>
                </c:pt>
                <c:pt idx="359">
                  <c:v>54509.31467</c:v>
                </c:pt>
                <c:pt idx="360">
                  <c:v>54509.314700000003</c:v>
                </c:pt>
                <c:pt idx="361">
                  <c:v>54509.314700000003</c:v>
                </c:pt>
                <c:pt idx="362">
                  <c:v>54708.833500000001</c:v>
                </c:pt>
                <c:pt idx="363">
                  <c:v>54781.710899999998</c:v>
                </c:pt>
                <c:pt idx="364">
                  <c:v>54797.753799999999</c:v>
                </c:pt>
                <c:pt idx="365">
                  <c:v>54803.389000000003</c:v>
                </c:pt>
                <c:pt idx="366">
                  <c:v>54824.037799999998</c:v>
                </c:pt>
                <c:pt idx="367">
                  <c:v>54829.673900000002</c:v>
                </c:pt>
                <c:pt idx="368">
                  <c:v>54830.353799999997</c:v>
                </c:pt>
                <c:pt idx="369">
                  <c:v>55094.554300000003</c:v>
                </c:pt>
                <c:pt idx="370">
                  <c:v>55101.555200000003</c:v>
                </c:pt>
                <c:pt idx="371">
                  <c:v>55116.7448</c:v>
                </c:pt>
                <c:pt idx="372">
                  <c:v>55116.9156</c:v>
                </c:pt>
                <c:pt idx="373">
                  <c:v>55142.0049</c:v>
                </c:pt>
                <c:pt idx="374">
                  <c:v>55142.1754</c:v>
                </c:pt>
                <c:pt idx="375">
                  <c:v>55142.345000000001</c:v>
                </c:pt>
                <c:pt idx="376">
                  <c:v>55171.872499999998</c:v>
                </c:pt>
                <c:pt idx="377">
                  <c:v>55175.457699999999</c:v>
                </c:pt>
                <c:pt idx="378">
                  <c:v>55175.458400000003</c:v>
                </c:pt>
                <c:pt idx="379">
                  <c:v>55175.4594</c:v>
                </c:pt>
                <c:pt idx="380">
                  <c:v>55175.4594</c:v>
                </c:pt>
                <c:pt idx="381">
                  <c:v>55175.627</c:v>
                </c:pt>
                <c:pt idx="382">
                  <c:v>55175.628599999996</c:v>
                </c:pt>
                <c:pt idx="383">
                  <c:v>55186.380700000002</c:v>
                </c:pt>
                <c:pt idx="384">
                  <c:v>55192.695</c:v>
                </c:pt>
                <c:pt idx="385">
                  <c:v>55219.320200000002</c:v>
                </c:pt>
                <c:pt idx="386">
                  <c:v>55259.599099999999</c:v>
                </c:pt>
                <c:pt idx="387">
                  <c:v>55453.485000000001</c:v>
                </c:pt>
                <c:pt idx="388">
                  <c:v>55480.4519</c:v>
                </c:pt>
                <c:pt idx="389">
                  <c:v>55485.744299999998</c:v>
                </c:pt>
                <c:pt idx="390">
                  <c:v>55498.884599999998</c:v>
                </c:pt>
                <c:pt idx="391">
                  <c:v>55499.397900000004</c:v>
                </c:pt>
                <c:pt idx="392">
                  <c:v>55511.686999999998</c:v>
                </c:pt>
                <c:pt idx="393">
                  <c:v>55520.731</c:v>
                </c:pt>
                <c:pt idx="394">
                  <c:v>55539.677100000001</c:v>
                </c:pt>
                <c:pt idx="395">
                  <c:v>55551.111599999997</c:v>
                </c:pt>
                <c:pt idx="396">
                  <c:v>55554.012499999997</c:v>
                </c:pt>
                <c:pt idx="397">
                  <c:v>55554.183499999999</c:v>
                </c:pt>
                <c:pt idx="398">
                  <c:v>55570.569000000003</c:v>
                </c:pt>
                <c:pt idx="399">
                  <c:v>55643.275500000003</c:v>
                </c:pt>
                <c:pt idx="400">
                  <c:v>55643.275549999998</c:v>
                </c:pt>
                <c:pt idx="401">
                  <c:v>55643.275650000003</c:v>
                </c:pt>
                <c:pt idx="402">
                  <c:v>55643.275699999998</c:v>
                </c:pt>
                <c:pt idx="403">
                  <c:v>55643.275800000003</c:v>
                </c:pt>
                <c:pt idx="404">
                  <c:v>55643.275849999998</c:v>
                </c:pt>
                <c:pt idx="405">
                  <c:v>55826.919800000003</c:v>
                </c:pt>
                <c:pt idx="406">
                  <c:v>55826.919800000003</c:v>
                </c:pt>
                <c:pt idx="407">
                  <c:v>55844.841099999998</c:v>
                </c:pt>
                <c:pt idx="408">
                  <c:v>55844.841099999998</c:v>
                </c:pt>
                <c:pt idx="409">
                  <c:v>55846.888599999998</c:v>
                </c:pt>
                <c:pt idx="410">
                  <c:v>55865.6639</c:v>
                </c:pt>
                <c:pt idx="411">
                  <c:v>55865.6639</c:v>
                </c:pt>
                <c:pt idx="412">
                  <c:v>55885.627</c:v>
                </c:pt>
                <c:pt idx="413">
                  <c:v>55901.675000000003</c:v>
                </c:pt>
                <c:pt idx="414">
                  <c:v>55910.038699999997</c:v>
                </c:pt>
                <c:pt idx="415">
                  <c:v>55910.2091</c:v>
                </c:pt>
                <c:pt idx="416">
                  <c:v>55921.644500000002</c:v>
                </c:pt>
                <c:pt idx="417">
                  <c:v>55921.644500000002</c:v>
                </c:pt>
                <c:pt idx="418">
                  <c:v>55937.516600000003</c:v>
                </c:pt>
                <c:pt idx="419">
                  <c:v>55962.7768</c:v>
                </c:pt>
                <c:pt idx="420">
                  <c:v>55963.628900000003</c:v>
                </c:pt>
                <c:pt idx="421">
                  <c:v>56182.774700000002</c:v>
                </c:pt>
                <c:pt idx="422">
                  <c:v>56214.34762</c:v>
                </c:pt>
                <c:pt idx="423">
                  <c:v>56214.518009999898</c:v>
                </c:pt>
                <c:pt idx="424">
                  <c:v>56222.371899999998</c:v>
                </c:pt>
                <c:pt idx="425">
                  <c:v>56243.705399999999</c:v>
                </c:pt>
                <c:pt idx="426">
                  <c:v>56247.801200000002</c:v>
                </c:pt>
                <c:pt idx="427">
                  <c:v>56251.385999999999</c:v>
                </c:pt>
                <c:pt idx="428">
                  <c:v>56276.645799999998</c:v>
                </c:pt>
                <c:pt idx="429">
                  <c:v>56290.469700000001</c:v>
                </c:pt>
                <c:pt idx="430">
                  <c:v>56290.469700000001</c:v>
                </c:pt>
                <c:pt idx="431">
                  <c:v>56290.6423</c:v>
                </c:pt>
                <c:pt idx="432">
                  <c:v>56291.494319999998</c:v>
                </c:pt>
                <c:pt idx="433">
                  <c:v>56291.495300000002</c:v>
                </c:pt>
                <c:pt idx="434">
                  <c:v>56291.495349999997</c:v>
                </c:pt>
                <c:pt idx="435">
                  <c:v>56365.56</c:v>
                </c:pt>
                <c:pt idx="436">
                  <c:v>56549.551579999999</c:v>
                </c:pt>
                <c:pt idx="437">
                  <c:v>56549.551599999999</c:v>
                </c:pt>
                <c:pt idx="438">
                  <c:v>56556.550170000002</c:v>
                </c:pt>
                <c:pt idx="439">
                  <c:v>56556.550199999998</c:v>
                </c:pt>
                <c:pt idx="440">
                  <c:v>56590.854599999999</c:v>
                </c:pt>
                <c:pt idx="441">
                  <c:v>56592.39127</c:v>
                </c:pt>
                <c:pt idx="442">
                  <c:v>56613.724199999997</c:v>
                </c:pt>
                <c:pt idx="443">
                  <c:v>56613.724199999997</c:v>
                </c:pt>
                <c:pt idx="444">
                  <c:v>56613.72423</c:v>
                </c:pt>
                <c:pt idx="445">
                  <c:v>56619.868399999999</c:v>
                </c:pt>
                <c:pt idx="446">
                  <c:v>56654.345099999999</c:v>
                </c:pt>
                <c:pt idx="447">
                  <c:v>56692.575999999885</c:v>
                </c:pt>
                <c:pt idx="448">
                  <c:v>56905.576699999998</c:v>
                </c:pt>
                <c:pt idx="449">
                  <c:v>56929.812299999998</c:v>
                </c:pt>
                <c:pt idx="450">
                  <c:v>56942.783100000001</c:v>
                </c:pt>
                <c:pt idx="451">
                  <c:v>56956.7785</c:v>
                </c:pt>
                <c:pt idx="452">
                  <c:v>56956.7785</c:v>
                </c:pt>
                <c:pt idx="453">
                  <c:v>56963.434399999998</c:v>
                </c:pt>
                <c:pt idx="454">
                  <c:v>56976.747799999997</c:v>
                </c:pt>
                <c:pt idx="455">
                  <c:v>56976.747799999997</c:v>
                </c:pt>
                <c:pt idx="456">
                  <c:v>57034.605799999998</c:v>
                </c:pt>
                <c:pt idx="457">
                  <c:v>57070.2768</c:v>
                </c:pt>
                <c:pt idx="458">
                  <c:v>57294.883199999997</c:v>
                </c:pt>
                <c:pt idx="459">
                  <c:v>57303.075100000002</c:v>
                </c:pt>
                <c:pt idx="460">
                  <c:v>57319.63</c:v>
                </c:pt>
                <c:pt idx="461">
                  <c:v>57326.798900000002</c:v>
                </c:pt>
                <c:pt idx="462" formatCode="0.000">
                  <c:v>57326.8</c:v>
                </c:pt>
                <c:pt idx="463">
                  <c:v>57338.746099999997</c:v>
                </c:pt>
                <c:pt idx="464">
                  <c:v>57344.7189</c:v>
                </c:pt>
                <c:pt idx="465">
                  <c:v>57375.61</c:v>
                </c:pt>
                <c:pt idx="466">
                  <c:v>57383.292300000001</c:v>
                </c:pt>
                <c:pt idx="467">
                  <c:v>57383.462899999999</c:v>
                </c:pt>
                <c:pt idx="468">
                  <c:v>57634.864300000001</c:v>
                </c:pt>
                <c:pt idx="469">
                  <c:v>57670.8753</c:v>
                </c:pt>
                <c:pt idx="470">
                  <c:v>57676.849699999999</c:v>
                </c:pt>
                <c:pt idx="471">
                  <c:v>57697.843000000001</c:v>
                </c:pt>
                <c:pt idx="472">
                  <c:v>57698.013599999998</c:v>
                </c:pt>
                <c:pt idx="473">
                  <c:v>57702.792300000001</c:v>
                </c:pt>
                <c:pt idx="474">
                  <c:v>57728.734600000003</c:v>
                </c:pt>
                <c:pt idx="475">
                  <c:v>57731.633999999998</c:v>
                </c:pt>
                <c:pt idx="476">
                  <c:v>57731.636200000001</c:v>
                </c:pt>
                <c:pt idx="477">
                  <c:v>57737.609499999999</c:v>
                </c:pt>
                <c:pt idx="478">
                  <c:v>57807.584600000002</c:v>
                </c:pt>
                <c:pt idx="479">
                  <c:v>58009.833400000003</c:v>
                </c:pt>
                <c:pt idx="480">
                  <c:v>58025.876400000001</c:v>
                </c:pt>
                <c:pt idx="481">
                  <c:v>58057.791799999999</c:v>
                </c:pt>
                <c:pt idx="482">
                  <c:v>58066.8387</c:v>
                </c:pt>
                <c:pt idx="483" formatCode="0.0000">
                  <c:v>58067.008199999997</c:v>
                </c:pt>
                <c:pt idx="484">
                  <c:v>58086.635999999999</c:v>
                </c:pt>
                <c:pt idx="485">
                  <c:v>58132.5461</c:v>
                </c:pt>
                <c:pt idx="486">
                  <c:v>58395.894800000002</c:v>
                </c:pt>
                <c:pt idx="487" formatCode="0.00000">
                  <c:v>58395.894800000002</c:v>
                </c:pt>
                <c:pt idx="488">
                  <c:v>58406.817900000002</c:v>
                </c:pt>
                <c:pt idx="489">
                  <c:v>58425.762300000002</c:v>
                </c:pt>
                <c:pt idx="490">
                  <c:v>58488.570899999999</c:v>
                </c:pt>
                <c:pt idx="491" formatCode="0.00000">
                  <c:v>58740.824200000003</c:v>
                </c:pt>
                <c:pt idx="492" formatCode="0.00000">
                  <c:v>58748.8459</c:v>
                </c:pt>
                <c:pt idx="493" formatCode="0.00000">
                  <c:v>58762.840300000003</c:v>
                </c:pt>
                <c:pt idx="494">
                  <c:v>58783.833599999998</c:v>
                </c:pt>
                <c:pt idx="495" formatCode="0.00000">
                  <c:v>58908.595000000001</c:v>
                </c:pt>
                <c:pt idx="496" formatCode="0.00000">
                  <c:v>59096.846299999997</c:v>
                </c:pt>
                <c:pt idx="497" formatCode="0.00000">
                  <c:v>59138.831100000003</c:v>
                </c:pt>
                <c:pt idx="498" formatCode="0.00000">
                  <c:v>59172.796499999997</c:v>
                </c:pt>
                <c:pt idx="499" formatCode="0.00000">
                  <c:v>59181.667800000003</c:v>
                </c:pt>
                <c:pt idx="500" formatCode="0.00000">
                  <c:v>59181.670400000003</c:v>
                </c:pt>
                <c:pt idx="501" formatCode="0.00000">
                  <c:v>59194.641499999998</c:v>
                </c:pt>
                <c:pt idx="502" formatCode="0.00000">
                  <c:v>59206.588600000003</c:v>
                </c:pt>
                <c:pt idx="503" formatCode="0.00000">
                  <c:v>59222.976699999999</c:v>
                </c:pt>
                <c:pt idx="504" formatCode="0.00000">
                  <c:v>59225.533799999997</c:v>
                </c:pt>
                <c:pt idx="505">
                  <c:v>59228.604800000001</c:v>
                </c:pt>
                <c:pt idx="506" formatCode="0.00000">
                  <c:v>59466.863599999997</c:v>
                </c:pt>
                <c:pt idx="507" formatCode="0.00000">
                  <c:v>59473.860399999998</c:v>
                </c:pt>
                <c:pt idx="508" formatCode="0.00000">
                  <c:v>59512.421300000002</c:v>
                </c:pt>
                <c:pt idx="509" formatCode="0.00000">
                  <c:v>59574.557800000002</c:v>
                </c:pt>
                <c:pt idx="510" formatCode="0.00000">
                  <c:v>59592.308400000002</c:v>
                </c:pt>
                <c:pt idx="511" formatCode="0.00000">
                  <c:v>59610.569499999998</c:v>
                </c:pt>
                <c:pt idx="512" formatCode="0.00000">
                  <c:v>59822.885900000001</c:v>
                </c:pt>
                <c:pt idx="513" formatCode="0.00000">
                  <c:v>59874.770199999999</c:v>
                </c:pt>
              </c:numCache>
            </c:numRef>
          </c:xVal>
          <c:yVal>
            <c:numRef>
              <c:f>'Active 5'!$AA$21:$AA$905</c:f>
              <c:numCache>
                <c:formatCode>General</c:formatCode>
                <c:ptCount val="885"/>
                <c:pt idx="0">
                  <c:v>-1.9151869035358426E-2</c:v>
                </c:pt>
                <c:pt idx="1">
                  <c:v>-1.9151869035358426E-2</c:v>
                </c:pt>
                <c:pt idx="2">
                  <c:v>-1.9152499007507658E-2</c:v>
                </c:pt>
                <c:pt idx="3">
                  <c:v>-2.6097697482073998E-2</c:v>
                </c:pt>
                <c:pt idx="4">
                  <c:v>-2.5411408948591244E-2</c:v>
                </c:pt>
                <c:pt idx="5">
                  <c:v>-2.5411145313088006E-2</c:v>
                </c:pt>
                <c:pt idx="6">
                  <c:v>-2.4795333785479819E-2</c:v>
                </c:pt>
                <c:pt idx="7">
                  <c:v>-2.4693119873664019E-2</c:v>
                </c:pt>
                <c:pt idx="8">
                  <c:v>-2.378941705644777E-2</c:v>
                </c:pt>
                <c:pt idx="9">
                  <c:v>-2.146213592582695E-2</c:v>
                </c:pt>
                <c:pt idx="10">
                  <c:v>-2.1249485291570665E-2</c:v>
                </c:pt>
                <c:pt idx="11">
                  <c:v>-2.1008744556283293E-2</c:v>
                </c:pt>
                <c:pt idx="12">
                  <c:v>-2.0999645552121318E-2</c:v>
                </c:pt>
                <c:pt idx="13">
                  <c:v>-2.0995092608813264E-2</c:v>
                </c:pt>
                <c:pt idx="14">
                  <c:v>-2.0968488026367103E-2</c:v>
                </c:pt>
                <c:pt idx="15">
                  <c:v>-2.0963919395089181E-2</c:v>
                </c:pt>
                <c:pt idx="16">
                  <c:v>-2.0954775240184829E-2</c:v>
                </c:pt>
                <c:pt idx="17">
                  <c:v>-2.0950199715782412E-2</c:v>
                </c:pt>
                <c:pt idx="18">
                  <c:v>-2.0869755626208911E-2</c:v>
                </c:pt>
                <c:pt idx="19">
                  <c:v>-2.0860517102229071E-2</c:v>
                </c:pt>
                <c:pt idx="20">
                  <c:v>-2.0782393680659456E-2</c:v>
                </c:pt>
                <c:pt idx="21">
                  <c:v>-1.9528246055275669E-2</c:v>
                </c:pt>
                <c:pt idx="22">
                  <c:v>-1.9502804849410887E-2</c:v>
                </c:pt>
                <c:pt idx="23">
                  <c:v>-1.9315999254745718E-2</c:v>
                </c:pt>
                <c:pt idx="24">
                  <c:v>-1.757646691604605E-2</c:v>
                </c:pt>
                <c:pt idx="25">
                  <c:v>-1.7516284019313159E-2</c:v>
                </c:pt>
                <c:pt idx="26">
                  <c:v>-1.7409601248967611E-2</c:v>
                </c:pt>
                <c:pt idx="27">
                  <c:v>-1.7379716993623309E-2</c:v>
                </c:pt>
                <c:pt idx="28">
                  <c:v>-1.7347706007475708E-2</c:v>
                </c:pt>
                <c:pt idx="29">
                  <c:v>-1.7234611176248478E-2</c:v>
                </c:pt>
                <c:pt idx="30">
                  <c:v>-1.7222108924555283E-2</c:v>
                </c:pt>
                <c:pt idx="31">
                  <c:v>-1.6980505465648003E-2</c:v>
                </c:pt>
                <c:pt idx="32">
                  <c:v>-1.6967796737490007E-2</c:v>
                </c:pt>
                <c:pt idx="33">
                  <c:v>-1.6905162792149979E-2</c:v>
                </c:pt>
                <c:pt idx="34">
                  <c:v>-1.6880678877714182E-2</c:v>
                </c:pt>
                <c:pt idx="35">
                  <c:v>-1.4650119818028147E-2</c:v>
                </c:pt>
                <c:pt idx="36">
                  <c:v>9.820981655260479E-3</c:v>
                </c:pt>
                <c:pt idx="37">
                  <c:v>9.820981655260479E-3</c:v>
                </c:pt>
                <c:pt idx="38">
                  <c:v>9.8301284601599141E-3</c:v>
                </c:pt>
                <c:pt idx="39">
                  <c:v>9.8301284601599141E-3</c:v>
                </c:pt>
                <c:pt idx="40">
                  <c:v>9.8301284601599141E-3</c:v>
                </c:pt>
                <c:pt idx="41">
                  <c:v>9.9999887673535223E-3</c:v>
                </c:pt>
                <c:pt idx="42">
                  <c:v>9.9999887673535223E-3</c:v>
                </c:pt>
                <c:pt idx="43">
                  <c:v>1.2845031074887697E-2</c:v>
                </c:pt>
                <c:pt idx="44">
                  <c:v>1.2845031074887697E-2</c:v>
                </c:pt>
                <c:pt idx="45">
                  <c:v>1.2883950027862696E-2</c:v>
                </c:pt>
                <c:pt idx="46">
                  <c:v>1.2883950027862696E-2</c:v>
                </c:pt>
                <c:pt idx="47">
                  <c:v>1.2894094013595822E-2</c:v>
                </c:pt>
                <c:pt idx="48">
                  <c:v>1.2894094013595822E-2</c:v>
                </c:pt>
                <c:pt idx="49">
                  <c:v>1.2904234354301616E-2</c:v>
                </c:pt>
                <c:pt idx="50">
                  <c:v>1.2904234354301616E-2</c:v>
                </c:pt>
                <c:pt idx="51">
                  <c:v>1.2914371044832226E-2</c:v>
                </c:pt>
                <c:pt idx="52">
                  <c:v>1.2914371044832226E-2</c:v>
                </c:pt>
                <c:pt idx="53">
                  <c:v>1.2924504080042039E-2</c:v>
                </c:pt>
                <c:pt idx="54">
                  <c:v>1.2924504080042039E-2</c:v>
                </c:pt>
                <c:pt idx="55">
                  <c:v>2.1878944511480692E-2</c:v>
                </c:pt>
                <c:pt idx="56">
                  <c:v>2.196375822777677E-2</c:v>
                </c:pt>
                <c:pt idx="57">
                  <c:v>2.1964101832477888E-2</c:v>
                </c:pt>
                <c:pt idx="58">
                  <c:v>2.1968212638070382E-2</c:v>
                </c:pt>
                <c:pt idx="59">
                  <c:v>2.190095511953502E-2</c:v>
                </c:pt>
                <c:pt idx="60">
                  <c:v>2.1878322727681081E-2</c:v>
                </c:pt>
                <c:pt idx="61">
                  <c:v>2.1878322727681081E-2</c:v>
                </c:pt>
                <c:pt idx="62">
                  <c:v>2.1425171710309419E-2</c:v>
                </c:pt>
                <c:pt idx="63">
                  <c:v>2.1425171710309419E-2</c:v>
                </c:pt>
                <c:pt idx="64">
                  <c:v>2.1370461553817052E-2</c:v>
                </c:pt>
                <c:pt idx="65">
                  <c:v>2.1319946773997112E-2</c:v>
                </c:pt>
                <c:pt idx="66">
                  <c:v>2.128427601648555E-2</c:v>
                </c:pt>
                <c:pt idx="67">
                  <c:v>2.1127164666072552E-2</c:v>
                </c:pt>
                <c:pt idx="68">
                  <c:v>2.1095368612823229E-2</c:v>
                </c:pt>
                <c:pt idx="69">
                  <c:v>2.1021578614088769E-2</c:v>
                </c:pt>
                <c:pt idx="70">
                  <c:v>2.0262149716758507E-2</c:v>
                </c:pt>
                <c:pt idx="71">
                  <c:v>2.003370838892202E-2</c:v>
                </c:pt>
                <c:pt idx="72">
                  <c:v>1.9672063686099125E-2</c:v>
                </c:pt>
                <c:pt idx="73">
                  <c:v>1.8737409073750943E-2</c:v>
                </c:pt>
                <c:pt idx="74">
                  <c:v>1.8409384697891724E-2</c:v>
                </c:pt>
                <c:pt idx="75">
                  <c:v>1.7208200012110507E-2</c:v>
                </c:pt>
                <c:pt idx="76">
                  <c:v>1.6519663371170668E-2</c:v>
                </c:pt>
                <c:pt idx="77">
                  <c:v>1.6372713797693055E-2</c:v>
                </c:pt>
                <c:pt idx="78">
                  <c:v>1.5100625311919504E-2</c:v>
                </c:pt>
                <c:pt idx="79">
                  <c:v>1.4725252473828079E-2</c:v>
                </c:pt>
                <c:pt idx="80">
                  <c:v>1.4677339751789444E-2</c:v>
                </c:pt>
                <c:pt idx="81">
                  <c:v>1.2824192919250585E-2</c:v>
                </c:pt>
                <c:pt idx="82">
                  <c:v>1.2668039291737864E-2</c:v>
                </c:pt>
                <c:pt idx="83">
                  <c:v>1.2526940597286441E-2</c:v>
                </c:pt>
                <c:pt idx="84">
                  <c:v>1.093113808118208E-2</c:v>
                </c:pt>
                <c:pt idx="85">
                  <c:v>1.0903441255046647E-2</c:v>
                </c:pt>
                <c:pt idx="86">
                  <c:v>1.0877715389665721E-2</c:v>
                </c:pt>
                <c:pt idx="87">
                  <c:v>1.0659757639927766E-2</c:v>
                </c:pt>
                <c:pt idx="88">
                  <c:v>1.0442319612400719E-2</c:v>
                </c:pt>
                <c:pt idx="89">
                  <c:v>1.0281190421230874E-2</c:v>
                </c:pt>
                <c:pt idx="90">
                  <c:v>1.0246348116687835E-2</c:v>
                </c:pt>
                <c:pt idx="91">
                  <c:v>8.54451054765459E-3</c:v>
                </c:pt>
                <c:pt idx="92">
                  <c:v>8.2121672429914284E-3</c:v>
                </c:pt>
                <c:pt idx="93">
                  <c:v>6.8061217369523967E-3</c:v>
                </c:pt>
                <c:pt idx="94">
                  <c:v>6.8051114299209729E-3</c:v>
                </c:pt>
                <c:pt idx="95">
                  <c:v>6.7232755668967959E-3</c:v>
                </c:pt>
                <c:pt idx="96">
                  <c:v>6.7162032586565784E-3</c:v>
                </c:pt>
                <c:pt idx="97">
                  <c:v>6.6171903810549292E-3</c:v>
                </c:pt>
                <c:pt idx="98">
                  <c:v>6.5383843247539854E-3</c:v>
                </c:pt>
                <c:pt idx="99">
                  <c:v>6.2120694248973471E-3</c:v>
                </c:pt>
                <c:pt idx="100">
                  <c:v>6.1908562124961906E-3</c:v>
                </c:pt>
                <c:pt idx="101">
                  <c:v>6.149441078545907E-3</c:v>
                </c:pt>
                <c:pt idx="102">
                  <c:v>6.1070174995603421E-3</c:v>
                </c:pt>
                <c:pt idx="103">
                  <c:v>6.0767160646213831E-3</c:v>
                </c:pt>
                <c:pt idx="104">
                  <c:v>6.0484356218805709E-3</c:v>
                </c:pt>
                <c:pt idx="105">
                  <c:v>5.8989694158308303E-3</c:v>
                </c:pt>
                <c:pt idx="106">
                  <c:v>4.8529330959878811E-3</c:v>
                </c:pt>
                <c:pt idx="107">
                  <c:v>4.6535590266753935E-3</c:v>
                </c:pt>
                <c:pt idx="108">
                  <c:v>4.6344346599904683E-3</c:v>
                </c:pt>
                <c:pt idx="109">
                  <c:v>4.6344346599904683E-3</c:v>
                </c:pt>
                <c:pt idx="110">
                  <c:v>4.5458765959995508E-3</c:v>
                </c:pt>
                <c:pt idx="111">
                  <c:v>4.3326593486994122E-3</c:v>
                </c:pt>
                <c:pt idx="112">
                  <c:v>4.3105438069666151E-3</c:v>
                </c:pt>
                <c:pt idx="113">
                  <c:v>4.2944610932832833E-3</c:v>
                </c:pt>
                <c:pt idx="114">
                  <c:v>3.9630144080409066E-3</c:v>
                </c:pt>
                <c:pt idx="115">
                  <c:v>2.413371403211842E-3</c:v>
                </c:pt>
                <c:pt idx="116">
                  <c:v>2.3845483111834998E-3</c:v>
                </c:pt>
                <c:pt idx="117">
                  <c:v>2.3001030592519479E-3</c:v>
                </c:pt>
                <c:pt idx="118">
                  <c:v>2.2623687162671158E-3</c:v>
                </c:pt>
                <c:pt idx="119">
                  <c:v>2.225637973943752E-3</c:v>
                </c:pt>
                <c:pt idx="120">
                  <c:v>2.2216677120821243E-3</c:v>
                </c:pt>
                <c:pt idx="121">
                  <c:v>2.2216677120821243E-3</c:v>
                </c:pt>
                <c:pt idx="122">
                  <c:v>2.203803058835014E-3</c:v>
                </c:pt>
                <c:pt idx="123">
                  <c:v>1.9638691803075029E-3</c:v>
                </c:pt>
                <c:pt idx="124">
                  <c:v>1.9252458885167772E-3</c:v>
                </c:pt>
                <c:pt idx="125">
                  <c:v>1.9024738478604915E-3</c:v>
                </c:pt>
                <c:pt idx="126">
                  <c:v>1.7145240342171094E-3</c:v>
                </c:pt>
                <c:pt idx="127">
                  <c:v>1.0106649121187946E-4</c:v>
                </c:pt>
                <c:pt idx="128">
                  <c:v>1.5518386150942774E-5</c:v>
                </c:pt>
                <c:pt idx="129">
                  <c:v>-1.7511851399638293E-5</c:v>
                </c:pt>
                <c:pt idx="130">
                  <c:v>-1.0294330660250931E-4</c:v>
                </c:pt>
                <c:pt idx="131">
                  <c:v>-1.1458646871439332E-4</c:v>
                </c:pt>
                <c:pt idx="132">
                  <c:v>-2.7935975165596888E-4</c:v>
                </c:pt>
                <c:pt idx="133">
                  <c:v>-3.2098648198523459E-4</c:v>
                </c:pt>
                <c:pt idx="134">
                  <c:v>-1.5805701685089987E-3</c:v>
                </c:pt>
                <c:pt idx="135">
                  <c:v>-1.7630988467299408E-3</c:v>
                </c:pt>
                <c:pt idx="136">
                  <c:v>-1.7687950956108527E-3</c:v>
                </c:pt>
                <c:pt idx="137">
                  <c:v>-1.8304740237402445E-3</c:v>
                </c:pt>
                <c:pt idx="138">
                  <c:v>-2.1011921950320864E-3</c:v>
                </c:pt>
                <c:pt idx="139">
                  <c:v>-2.1531268727514779E-3</c:v>
                </c:pt>
                <c:pt idx="140">
                  <c:v>-2.2559298068742357E-3</c:v>
                </c:pt>
                <c:pt idx="141">
                  <c:v>-2.5699152528833461E-3</c:v>
                </c:pt>
                <c:pt idx="142">
                  <c:v>-3.8325817315800269E-3</c:v>
                </c:pt>
                <c:pt idx="143">
                  <c:v>-3.8417551628805759E-3</c:v>
                </c:pt>
                <c:pt idx="144">
                  <c:v>-4.0084364868982862E-3</c:v>
                </c:pt>
                <c:pt idx="145">
                  <c:v>-4.0084364868982862E-3</c:v>
                </c:pt>
                <c:pt idx="146">
                  <c:v>-4.0084364868982862E-3</c:v>
                </c:pt>
                <c:pt idx="147">
                  <c:v>-4.2192351867260027E-3</c:v>
                </c:pt>
                <c:pt idx="148">
                  <c:v>-4.3838058008297542E-3</c:v>
                </c:pt>
                <c:pt idx="149">
                  <c:v>-5.3588961303340475E-3</c:v>
                </c:pt>
                <c:pt idx="150">
                  <c:v>-5.5709718510682663E-3</c:v>
                </c:pt>
                <c:pt idx="151">
                  <c:v>-5.7467837218922327E-3</c:v>
                </c:pt>
                <c:pt idx="152">
                  <c:v>-5.860374421970605E-3</c:v>
                </c:pt>
                <c:pt idx="153">
                  <c:v>-5.9578754494979515E-3</c:v>
                </c:pt>
                <c:pt idx="154">
                  <c:v>-6.1836346463614595E-3</c:v>
                </c:pt>
                <c:pt idx="155">
                  <c:v>-6.2690685419831841E-3</c:v>
                </c:pt>
                <c:pt idx="156">
                  <c:v>-7.5060217938875233E-3</c:v>
                </c:pt>
                <c:pt idx="157">
                  <c:v>-7.5060217938875233E-3</c:v>
                </c:pt>
                <c:pt idx="158">
                  <c:v>-7.5060217938875233E-3</c:v>
                </c:pt>
                <c:pt idx="159">
                  <c:v>-7.5557369604180441E-3</c:v>
                </c:pt>
                <c:pt idx="160">
                  <c:v>-8.0988175308013624E-3</c:v>
                </c:pt>
                <c:pt idx="161">
                  <c:v>-8.1716819781465343E-3</c:v>
                </c:pt>
                <c:pt idx="162">
                  <c:v>-9.2579525124585477E-3</c:v>
                </c:pt>
                <c:pt idx="163">
                  <c:v>-9.5100674201159217E-3</c:v>
                </c:pt>
                <c:pt idx="164">
                  <c:v>-9.6435708812771664E-3</c:v>
                </c:pt>
                <c:pt idx="165">
                  <c:v>-9.6530263303519544E-3</c:v>
                </c:pt>
                <c:pt idx="166">
                  <c:v>-9.6758637766702557E-3</c:v>
                </c:pt>
                <c:pt idx="167">
                  <c:v>-9.7481895953832609E-3</c:v>
                </c:pt>
                <c:pt idx="168">
                  <c:v>-9.7866338163374259E-3</c:v>
                </c:pt>
                <c:pt idx="169">
                  <c:v>-1.0840874132054073E-2</c:v>
                </c:pt>
                <c:pt idx="170">
                  <c:v>-1.0897995397141563E-2</c:v>
                </c:pt>
                <c:pt idx="171">
                  <c:v>-1.1020044403165608E-2</c:v>
                </c:pt>
                <c:pt idx="172">
                  <c:v>-1.1020791223396619E-2</c:v>
                </c:pt>
                <c:pt idx="173">
                  <c:v>-1.1116931268313299E-2</c:v>
                </c:pt>
                <c:pt idx="174">
                  <c:v>-1.1393408366388837E-2</c:v>
                </c:pt>
                <c:pt idx="175">
                  <c:v>-1.2573498151037378E-2</c:v>
                </c:pt>
                <c:pt idx="176">
                  <c:v>-1.2606067013701689E-2</c:v>
                </c:pt>
                <c:pt idx="177">
                  <c:v>-1.2612989245794584E-2</c:v>
                </c:pt>
                <c:pt idx="178">
                  <c:v>-1.271100740635946E-2</c:v>
                </c:pt>
                <c:pt idx="179">
                  <c:v>-1.2759821550193222E-2</c:v>
                </c:pt>
                <c:pt idx="180">
                  <c:v>-1.2831772437625564E-2</c:v>
                </c:pt>
                <c:pt idx="181">
                  <c:v>-1.2975493319730759E-2</c:v>
                </c:pt>
                <c:pt idx="182">
                  <c:v>-1.3993169362670472E-2</c:v>
                </c:pt>
                <c:pt idx="183">
                  <c:v>-1.3996990532750692E-2</c:v>
                </c:pt>
                <c:pt idx="184">
                  <c:v>-1.4990743929754134E-2</c:v>
                </c:pt>
                <c:pt idx="185">
                  <c:v>-1.5183104225631209E-2</c:v>
                </c:pt>
                <c:pt idx="186">
                  <c:v>-1.5251541447448556E-2</c:v>
                </c:pt>
                <c:pt idx="187">
                  <c:v>-1.525211968502025E-2</c:v>
                </c:pt>
                <c:pt idx="188">
                  <c:v>-1.5511603584650037E-2</c:v>
                </c:pt>
                <c:pt idx="189">
                  <c:v>-1.5557821267785311E-2</c:v>
                </c:pt>
                <c:pt idx="190">
                  <c:v>-1.5607198293263617E-2</c:v>
                </c:pt>
                <c:pt idx="191">
                  <c:v>-1.5653000907881454E-2</c:v>
                </c:pt>
                <c:pt idx="192">
                  <c:v>-1.6472769838654807E-2</c:v>
                </c:pt>
                <c:pt idx="193">
                  <c:v>-1.7483491314807576E-2</c:v>
                </c:pt>
                <c:pt idx="194">
                  <c:v>-1.7491882389724302E-2</c:v>
                </c:pt>
                <c:pt idx="195">
                  <c:v>-1.7522254094803361E-2</c:v>
                </c:pt>
                <c:pt idx="196">
                  <c:v>-1.7547223960175825E-2</c:v>
                </c:pt>
                <c:pt idx="197">
                  <c:v>-1.754766105929324E-2</c:v>
                </c:pt>
                <c:pt idx="198">
                  <c:v>-1.7592069429875658E-2</c:v>
                </c:pt>
                <c:pt idx="199">
                  <c:v>-1.7592936699379991E-2</c:v>
                </c:pt>
                <c:pt idx="200">
                  <c:v>-1.7606362224684782E-2</c:v>
                </c:pt>
                <c:pt idx="201">
                  <c:v>-1.7692202162844679E-2</c:v>
                </c:pt>
                <c:pt idx="202">
                  <c:v>-1.777375788798562E-2</c:v>
                </c:pt>
                <c:pt idx="203">
                  <c:v>-1.8172843808186775E-2</c:v>
                </c:pt>
                <c:pt idx="204">
                  <c:v>-1.8312576515187473E-2</c:v>
                </c:pt>
                <c:pt idx="205">
                  <c:v>-1.8332993545261446E-2</c:v>
                </c:pt>
                <c:pt idx="206">
                  <c:v>-1.8419385060892891E-2</c:v>
                </c:pt>
                <c:pt idx="207">
                  <c:v>-1.8432389487176518E-2</c:v>
                </c:pt>
                <c:pt idx="208">
                  <c:v>-1.848038861873012E-2</c:v>
                </c:pt>
                <c:pt idx="209">
                  <c:v>-1.8499196229572617E-2</c:v>
                </c:pt>
                <c:pt idx="210">
                  <c:v>-1.8505560835847975E-2</c:v>
                </c:pt>
                <c:pt idx="211">
                  <c:v>-1.8972071598802889E-2</c:v>
                </c:pt>
                <c:pt idx="212">
                  <c:v>-1.9018002052757853E-2</c:v>
                </c:pt>
                <c:pt idx="213">
                  <c:v>-1.9018002052757853E-2</c:v>
                </c:pt>
                <c:pt idx="214">
                  <c:v>-1.9059855351176415E-2</c:v>
                </c:pt>
                <c:pt idx="215">
                  <c:v>-1.9098090663810786E-2</c:v>
                </c:pt>
                <c:pt idx="216">
                  <c:v>-1.9098090663810786E-2</c:v>
                </c:pt>
                <c:pt idx="217">
                  <c:v>-1.9103214045837313E-2</c:v>
                </c:pt>
                <c:pt idx="218">
                  <c:v>-1.9123021748322061E-2</c:v>
                </c:pt>
                <c:pt idx="219">
                  <c:v>-1.9123021748322061E-2</c:v>
                </c:pt>
                <c:pt idx="220">
                  <c:v>-1.9123021748322061E-2</c:v>
                </c:pt>
                <c:pt idx="221">
                  <c:v>-1.9154050213396563E-2</c:v>
                </c:pt>
                <c:pt idx="222">
                  <c:v>-1.9154050213396563E-2</c:v>
                </c:pt>
                <c:pt idx="223">
                  <c:v>-1.9154604992745676E-2</c:v>
                </c:pt>
                <c:pt idx="224">
                  <c:v>-1.9165944437879702E-2</c:v>
                </c:pt>
                <c:pt idx="225">
                  <c:v>-1.9180507902307489E-2</c:v>
                </c:pt>
                <c:pt idx="226">
                  <c:v>-1.9188431266891539E-2</c:v>
                </c:pt>
                <c:pt idx="227">
                  <c:v>-1.9197951207150378E-2</c:v>
                </c:pt>
                <c:pt idx="228">
                  <c:v>-1.91995784998698E-2</c:v>
                </c:pt>
                <c:pt idx="229">
                  <c:v>-1.9245112689127739E-2</c:v>
                </c:pt>
                <c:pt idx="230">
                  <c:v>-1.9525698850877415E-2</c:v>
                </c:pt>
                <c:pt idx="231">
                  <c:v>-1.9525918176330877E-2</c:v>
                </c:pt>
                <c:pt idx="232">
                  <c:v>-1.9525918176330877E-2</c:v>
                </c:pt>
                <c:pt idx="233">
                  <c:v>-1.9535964220690271E-2</c:v>
                </c:pt>
                <c:pt idx="234">
                  <c:v>-1.9538571101019482E-2</c:v>
                </c:pt>
                <c:pt idx="235">
                  <c:v>-1.9542470685931658E-2</c:v>
                </c:pt>
                <c:pt idx="236">
                  <c:v>-1.9568772552136345E-2</c:v>
                </c:pt>
                <c:pt idx="237">
                  <c:v>-1.9568772552136345E-2</c:v>
                </c:pt>
                <c:pt idx="238">
                  <c:v>-1.9568772552136345E-2</c:v>
                </c:pt>
                <c:pt idx="239">
                  <c:v>-1.9568772552136345E-2</c:v>
                </c:pt>
                <c:pt idx="240">
                  <c:v>-1.9575306271026483E-2</c:v>
                </c:pt>
                <c:pt idx="241">
                  <c:v>-1.9575936529177631E-2</c:v>
                </c:pt>
                <c:pt idx="242">
                  <c:v>-1.9576146535310011E-2</c:v>
                </c:pt>
                <c:pt idx="243">
                  <c:v>-1.9581801591889995E-2</c:v>
                </c:pt>
                <c:pt idx="244">
                  <c:v>-1.9581801591889995E-2</c:v>
                </c:pt>
                <c:pt idx="245">
                  <c:v>-1.9584514000392982E-2</c:v>
                </c:pt>
                <c:pt idx="246">
                  <c:v>-1.9584722367184598E-2</c:v>
                </c:pt>
                <c:pt idx="247">
                  <c:v>-1.9588466126935968E-2</c:v>
                </c:pt>
                <c:pt idx="248">
                  <c:v>-1.9602697000712963E-2</c:v>
                </c:pt>
                <c:pt idx="249">
                  <c:v>-1.9605969653644587E-2</c:v>
                </c:pt>
                <c:pt idx="250">
                  <c:v>-1.9605969653644587E-2</c:v>
                </c:pt>
                <c:pt idx="251">
                  <c:v>-1.9606173853423805E-2</c:v>
                </c:pt>
                <c:pt idx="252">
                  <c:v>-1.9606173853423805E-2</c:v>
                </c:pt>
                <c:pt idx="253">
                  <c:v>-1.9608621120461148E-2</c:v>
                </c:pt>
                <c:pt idx="254">
                  <c:v>-1.9609028436368747E-2</c:v>
                </c:pt>
                <c:pt idx="255">
                  <c:v>-1.9613701025535502E-2</c:v>
                </c:pt>
                <c:pt idx="256">
                  <c:v>-1.9621977710501538E-2</c:v>
                </c:pt>
                <c:pt idx="257">
                  <c:v>-1.962458791246088E-2</c:v>
                </c:pt>
                <c:pt idx="258">
                  <c:v>-1.966022244035838E-2</c:v>
                </c:pt>
                <c:pt idx="259">
                  <c:v>-1.9672505773582396E-2</c:v>
                </c:pt>
                <c:pt idx="260">
                  <c:v>-1.9675740649899288E-2</c:v>
                </c:pt>
                <c:pt idx="261">
                  <c:v>-1.9676879574135844E-2</c:v>
                </c:pt>
                <c:pt idx="262">
                  <c:v>-1.9685750628819037E-2</c:v>
                </c:pt>
                <c:pt idx="263">
                  <c:v>-1.9706161880314627E-2</c:v>
                </c:pt>
                <c:pt idx="264">
                  <c:v>-1.9858732146064453E-2</c:v>
                </c:pt>
                <c:pt idx="265">
                  <c:v>-1.9900732290326257E-2</c:v>
                </c:pt>
                <c:pt idx="266">
                  <c:v>-1.9900732290326257E-2</c:v>
                </c:pt>
                <c:pt idx="267">
                  <c:v>-1.9908590634047076E-2</c:v>
                </c:pt>
                <c:pt idx="268">
                  <c:v>-1.9933199202490155E-2</c:v>
                </c:pt>
                <c:pt idx="269">
                  <c:v>-1.9933320576376888E-2</c:v>
                </c:pt>
                <c:pt idx="270">
                  <c:v>-1.993392680801586E-2</c:v>
                </c:pt>
                <c:pt idx="271">
                  <c:v>-1.994324627384347E-2</c:v>
                </c:pt>
                <c:pt idx="272">
                  <c:v>-1.9944657037502082E-2</c:v>
                </c:pt>
                <c:pt idx="273">
                  <c:v>-1.994873668965794E-2</c:v>
                </c:pt>
                <c:pt idx="274">
                  <c:v>-1.9951159389459561E-2</c:v>
                </c:pt>
                <c:pt idx="275">
                  <c:v>-1.9952535334621241E-2</c:v>
                </c:pt>
                <c:pt idx="276">
                  <c:v>-1.9952764060803953E-2</c:v>
                </c:pt>
                <c:pt idx="277">
                  <c:v>-1.9968998864651824E-2</c:v>
                </c:pt>
                <c:pt idx="278">
                  <c:v>-1.9970507636739115E-2</c:v>
                </c:pt>
                <c:pt idx="279">
                  <c:v>-1.9970615084312728E-2</c:v>
                </c:pt>
                <c:pt idx="280">
                  <c:v>-1.9985638814889066E-2</c:v>
                </c:pt>
                <c:pt idx="281">
                  <c:v>-1.9992619420817506E-2</c:v>
                </c:pt>
                <c:pt idx="282">
                  <c:v>-2.0082382411151335E-2</c:v>
                </c:pt>
                <c:pt idx="283">
                  <c:v>-2.0082382411151335E-2</c:v>
                </c:pt>
                <c:pt idx="284">
                  <c:v>-2.0086992043422239E-2</c:v>
                </c:pt>
                <c:pt idx="285">
                  <c:v>-2.0087175333065487E-2</c:v>
                </c:pt>
                <c:pt idx="286">
                  <c:v>-2.0088286621387182E-2</c:v>
                </c:pt>
                <c:pt idx="287">
                  <c:v>-2.0090476218032734E-2</c:v>
                </c:pt>
                <c:pt idx="288">
                  <c:v>-2.0093417042858171E-2</c:v>
                </c:pt>
                <c:pt idx="289">
                  <c:v>-2.0094699003458758E-2</c:v>
                </c:pt>
                <c:pt idx="290">
                  <c:v>-2.0097118310511381E-2</c:v>
                </c:pt>
                <c:pt idx="291">
                  <c:v>-2.00972429045389E-2</c:v>
                </c:pt>
                <c:pt idx="292">
                  <c:v>-2.0098180730044601E-2</c:v>
                </c:pt>
                <c:pt idx="293">
                  <c:v>-2.0100267948609304E-2</c:v>
                </c:pt>
                <c:pt idx="294">
                  <c:v>-2.010045800356125E-2</c:v>
                </c:pt>
                <c:pt idx="295">
                  <c:v>-2.0100469493462343E-2</c:v>
                </c:pt>
                <c:pt idx="296">
                  <c:v>-2.0100559766715941E-2</c:v>
                </c:pt>
                <c:pt idx="297">
                  <c:v>-2.0060566936445534E-2</c:v>
                </c:pt>
                <c:pt idx="298">
                  <c:v>-2.0058669823777516E-2</c:v>
                </c:pt>
                <c:pt idx="299">
                  <c:v>-2.0057898900471313E-2</c:v>
                </c:pt>
                <c:pt idx="300">
                  <c:v>-2.0056729566886859E-2</c:v>
                </c:pt>
                <c:pt idx="301">
                  <c:v>-2.005481293825331E-2</c:v>
                </c:pt>
                <c:pt idx="302">
                  <c:v>-2.00384123135686E-2</c:v>
                </c:pt>
                <c:pt idx="303">
                  <c:v>-2.003486574478364E-2</c:v>
                </c:pt>
                <c:pt idx="304">
                  <c:v>-2.0034785819199503E-2</c:v>
                </c:pt>
                <c:pt idx="305">
                  <c:v>-2.0034705845204014E-2</c:v>
                </c:pt>
                <c:pt idx="306">
                  <c:v>-2.0033581125272659E-2</c:v>
                </c:pt>
                <c:pt idx="307">
                  <c:v>-2.0033500424934861E-2</c:v>
                </c:pt>
                <c:pt idx="308">
                  <c:v>-2.0033500424934861E-2</c:v>
                </c:pt>
                <c:pt idx="309">
                  <c:v>-2.0033500424934861E-2</c:v>
                </c:pt>
                <c:pt idx="310">
                  <c:v>-2.0030645389257445E-2</c:v>
                </c:pt>
                <c:pt idx="311">
                  <c:v>-2.0030645389257445E-2</c:v>
                </c:pt>
                <c:pt idx="312">
                  <c:v>-2.0030645389257445E-2</c:v>
                </c:pt>
                <c:pt idx="313">
                  <c:v>-2.0013097482040828E-2</c:v>
                </c:pt>
                <c:pt idx="314">
                  <c:v>-1.9821608715650623E-2</c:v>
                </c:pt>
                <c:pt idx="315">
                  <c:v>-1.9815086267059724E-2</c:v>
                </c:pt>
                <c:pt idx="316">
                  <c:v>-1.9783797807451486E-2</c:v>
                </c:pt>
                <c:pt idx="317">
                  <c:v>-1.9783620281738055E-2</c:v>
                </c:pt>
                <c:pt idx="318">
                  <c:v>-1.978041604229671E-2</c:v>
                </c:pt>
                <c:pt idx="319">
                  <c:v>-1.9763412311872477E-2</c:v>
                </c:pt>
                <c:pt idx="320">
                  <c:v>-1.9739526497787766E-2</c:v>
                </c:pt>
                <c:pt idx="321">
                  <c:v>-1.9712234452142905E-2</c:v>
                </c:pt>
                <c:pt idx="322">
                  <c:v>-1.9700908845158172E-2</c:v>
                </c:pt>
                <c:pt idx="323">
                  <c:v>-1.9695888197663932E-2</c:v>
                </c:pt>
                <c:pt idx="324">
                  <c:v>-1.9679192079103916E-2</c:v>
                </c:pt>
                <c:pt idx="325">
                  <c:v>-1.9664661836882213E-2</c:v>
                </c:pt>
                <c:pt idx="326">
                  <c:v>-1.9656032361715241E-2</c:v>
                </c:pt>
                <c:pt idx="327">
                  <c:v>-1.9654762135221767E-2</c:v>
                </c:pt>
                <c:pt idx="328">
                  <c:v>-1.9647528581853042E-2</c:v>
                </c:pt>
                <c:pt idx="329">
                  <c:v>-1.9631140353689368E-2</c:v>
                </c:pt>
                <c:pt idx="330">
                  <c:v>-1.9339025365378154E-2</c:v>
                </c:pt>
                <c:pt idx="331">
                  <c:v>-1.9327766628402049E-2</c:v>
                </c:pt>
                <c:pt idx="332">
                  <c:v>-1.9321253403068214E-2</c:v>
                </c:pt>
                <c:pt idx="333">
                  <c:v>-1.930613486976528E-2</c:v>
                </c:pt>
                <c:pt idx="334">
                  <c:v>-1.9268989374137249E-2</c:v>
                </c:pt>
                <c:pt idx="335">
                  <c:v>-1.9268989374137249E-2</c:v>
                </c:pt>
                <c:pt idx="336">
                  <c:v>-1.9221597037322364E-2</c:v>
                </c:pt>
                <c:pt idx="337">
                  <c:v>-1.9201822358252352E-2</c:v>
                </c:pt>
                <c:pt idx="338">
                  <c:v>-1.9198146174884637E-2</c:v>
                </c:pt>
                <c:pt idx="339">
                  <c:v>-1.917902590023661E-2</c:v>
                </c:pt>
                <c:pt idx="340">
                  <c:v>-1.9164077164528229E-2</c:v>
                </c:pt>
                <c:pt idx="341">
                  <c:v>-1.9128700361200908E-2</c:v>
                </c:pt>
                <c:pt idx="342">
                  <c:v>-1.8708930489497039E-2</c:v>
                </c:pt>
                <c:pt idx="343">
                  <c:v>-1.8670009228860193E-2</c:v>
                </c:pt>
                <c:pt idx="344">
                  <c:v>-1.8593257076743943E-2</c:v>
                </c:pt>
                <c:pt idx="345">
                  <c:v>-1.8592853774718459E-2</c:v>
                </c:pt>
                <c:pt idx="346">
                  <c:v>-1.8591643520179432E-2</c:v>
                </c:pt>
                <c:pt idx="347">
                  <c:v>-1.8591643520179432E-2</c:v>
                </c:pt>
                <c:pt idx="348">
                  <c:v>-1.8591643520179432E-2</c:v>
                </c:pt>
                <c:pt idx="349">
                  <c:v>-1.8514341713730991E-2</c:v>
                </c:pt>
                <c:pt idx="350">
                  <c:v>-1.8413600846294748E-2</c:v>
                </c:pt>
                <c:pt idx="351">
                  <c:v>-1.8301966563418204E-2</c:v>
                </c:pt>
                <c:pt idx="352">
                  <c:v>-1.8301966563418204E-2</c:v>
                </c:pt>
                <c:pt idx="353">
                  <c:v>-1.8301966563418204E-2</c:v>
                </c:pt>
                <c:pt idx="354">
                  <c:v>-1.8301966563418204E-2</c:v>
                </c:pt>
                <c:pt idx="355">
                  <c:v>-1.8296638626072614E-2</c:v>
                </c:pt>
                <c:pt idx="356">
                  <c:v>-1.8293971455767957E-2</c:v>
                </c:pt>
                <c:pt idx="357">
                  <c:v>-1.8293971455767957E-2</c:v>
                </c:pt>
                <c:pt idx="358">
                  <c:v>-1.8293971455767957E-2</c:v>
                </c:pt>
                <c:pt idx="359">
                  <c:v>-1.8293971455767957E-2</c:v>
                </c:pt>
                <c:pt idx="360">
                  <c:v>-1.8293971455767957E-2</c:v>
                </c:pt>
                <c:pt idx="361">
                  <c:v>-1.8293971455767957E-2</c:v>
                </c:pt>
                <c:pt idx="362">
                  <c:v>-1.7733119697703314E-2</c:v>
                </c:pt>
                <c:pt idx="363">
                  <c:v>-1.7507494891666642E-2</c:v>
                </c:pt>
                <c:pt idx="364">
                  <c:v>-1.7456309068205639E-2</c:v>
                </c:pt>
                <c:pt idx="365">
                  <c:v>-1.7438209094233419E-2</c:v>
                </c:pt>
                <c:pt idx="366">
                  <c:v>-1.7371260990643303E-2</c:v>
                </c:pt>
                <c:pt idx="367">
                  <c:v>-1.7352843533151051E-2</c:v>
                </c:pt>
                <c:pt idx="368">
                  <c:v>-1.7350606479993792E-2</c:v>
                </c:pt>
                <c:pt idx="369">
                  <c:v>-1.6408502161756575E-2</c:v>
                </c:pt>
                <c:pt idx="370">
                  <c:v>-1.6381447949192419E-2</c:v>
                </c:pt>
                <c:pt idx="371">
                  <c:v>-1.6322341448159382E-2</c:v>
                </c:pt>
                <c:pt idx="372">
                  <c:v>-1.6321674378027479E-2</c:v>
                </c:pt>
                <c:pt idx="373">
                  <c:v>-1.6222899906877534E-2</c:v>
                </c:pt>
                <c:pt idx="374">
                  <c:v>-1.62222231001144E-2</c:v>
                </c:pt>
                <c:pt idx="375">
                  <c:v>-1.6221546227430703E-2</c:v>
                </c:pt>
                <c:pt idx="376">
                  <c:v>-1.6103453524083482E-2</c:v>
                </c:pt>
                <c:pt idx="377">
                  <c:v>-1.6088983845635736E-2</c:v>
                </c:pt>
                <c:pt idx="378">
                  <c:v>-1.6088983845635736E-2</c:v>
                </c:pt>
                <c:pt idx="379">
                  <c:v>-1.6088983845635736E-2</c:v>
                </c:pt>
                <c:pt idx="380">
                  <c:v>-1.6088983845635736E-2</c:v>
                </c:pt>
                <c:pt idx="381">
                  <c:v>-1.6088294084527801E-2</c:v>
                </c:pt>
                <c:pt idx="382">
                  <c:v>-1.6088294084527801E-2</c:v>
                </c:pt>
                <c:pt idx="383">
                  <c:v>-1.6044705464300885E-2</c:v>
                </c:pt>
                <c:pt idx="384">
                  <c:v>-1.6018983024452722E-2</c:v>
                </c:pt>
                <c:pt idx="385">
                  <c:v>-1.5909530338953374E-2</c:v>
                </c:pt>
                <c:pt idx="386">
                  <c:v>-1.5740859702695249E-2</c:v>
                </c:pt>
                <c:pt idx="387">
                  <c:v>-1.4876231731778317E-2</c:v>
                </c:pt>
                <c:pt idx="388">
                  <c:v>-1.4748970186755792E-2</c:v>
                </c:pt>
                <c:pt idx="389">
                  <c:v>-1.4723798225544104E-2</c:v>
                </c:pt>
                <c:pt idx="390">
                  <c:v>-1.4660985693027932E-2</c:v>
                </c:pt>
                <c:pt idx="391">
                  <c:v>-1.4658530114375371E-2</c:v>
                </c:pt>
                <c:pt idx="392">
                  <c:v>-1.4599408417494937E-2</c:v>
                </c:pt>
                <c:pt idx="393">
                  <c:v>-1.4555657634929504E-2</c:v>
                </c:pt>
                <c:pt idx="394">
                  <c:v>-1.4463393715562232E-2</c:v>
                </c:pt>
                <c:pt idx="395">
                  <c:v>-1.4407286182925114E-2</c:v>
                </c:pt>
                <c:pt idx="396">
                  <c:v>-1.4392999973897688E-2</c:v>
                </c:pt>
                <c:pt idx="397">
                  <c:v>-1.439215897838598E-2</c:v>
                </c:pt>
                <c:pt idx="398">
                  <c:v>-1.4311097064770854E-2</c:v>
                </c:pt>
                <c:pt idx="399">
                  <c:v>-1.3943561085438066E-2</c:v>
                </c:pt>
                <c:pt idx="400">
                  <c:v>-1.3943561085438066E-2</c:v>
                </c:pt>
                <c:pt idx="401">
                  <c:v>-1.3943561085438066E-2</c:v>
                </c:pt>
                <c:pt idx="402">
                  <c:v>-1.3943561085438066E-2</c:v>
                </c:pt>
                <c:pt idx="403">
                  <c:v>-1.3943561085438066E-2</c:v>
                </c:pt>
                <c:pt idx="404">
                  <c:v>-1.3943561085438066E-2</c:v>
                </c:pt>
                <c:pt idx="405">
                  <c:v>-1.2957716717582814E-2</c:v>
                </c:pt>
                <c:pt idx="406">
                  <c:v>-1.2957716717582814E-2</c:v>
                </c:pt>
                <c:pt idx="407">
                  <c:v>-1.2857053556870966E-2</c:v>
                </c:pt>
                <c:pt idx="408">
                  <c:v>-1.2857053556870966E-2</c:v>
                </c:pt>
                <c:pt idx="409">
                  <c:v>-1.2845498308733647E-2</c:v>
                </c:pt>
                <c:pt idx="410">
                  <c:v>-1.2739088148285071E-2</c:v>
                </c:pt>
                <c:pt idx="411">
                  <c:v>-1.2739088148285071E-2</c:v>
                </c:pt>
                <c:pt idx="412">
                  <c:v>-1.2624941183363422E-2</c:v>
                </c:pt>
                <c:pt idx="413">
                  <c:v>-1.2532511203262771E-2</c:v>
                </c:pt>
                <c:pt idx="414">
                  <c:v>-1.2484074119312861E-2</c:v>
                </c:pt>
                <c:pt idx="415">
                  <c:v>-1.2483083782781353E-2</c:v>
                </c:pt>
                <c:pt idx="416">
                  <c:v>-1.2416564870437758E-2</c:v>
                </c:pt>
                <c:pt idx="417">
                  <c:v>-1.2416564870437758E-2</c:v>
                </c:pt>
                <c:pt idx="418">
                  <c:v>-1.2323688827714051E-2</c:v>
                </c:pt>
                <c:pt idx="419">
                  <c:v>-1.2174580414872479E-2</c:v>
                </c:pt>
                <c:pt idx="420">
                  <c:v>-1.216951492904236E-2</c:v>
                </c:pt>
                <c:pt idx="421">
                  <c:v>-1.0807634497694679E-2</c:v>
                </c:pt>
                <c:pt idx="422">
                  <c:v>-1.060132893364479E-2</c:v>
                </c:pt>
                <c:pt idx="423">
                  <c:v>-1.0600206833662845E-2</c:v>
                </c:pt>
                <c:pt idx="424">
                  <c:v>-1.0548509580559582E-2</c:v>
                </c:pt>
                <c:pt idx="425">
                  <c:v>-1.0407230199638533E-2</c:v>
                </c:pt>
                <c:pt idx="426">
                  <c:v>-1.0379971045144751E-2</c:v>
                </c:pt>
                <c:pt idx="427">
                  <c:v>-1.0356083990051829E-2</c:v>
                </c:pt>
                <c:pt idx="428">
                  <c:v>-1.0186802607760679E-2</c:v>
                </c:pt>
                <c:pt idx="429">
                  <c:v>-1.0093462021201895E-2</c:v>
                </c:pt>
                <c:pt idx="430">
                  <c:v>-1.0093462021201895E-2</c:v>
                </c:pt>
                <c:pt idx="431">
                  <c:v>-1.0092306602077855E-2</c:v>
                </c:pt>
                <c:pt idx="432">
                  <c:v>-1.0086528384533873E-2</c:v>
                </c:pt>
                <c:pt idx="433">
                  <c:v>-1.0086528384533873E-2</c:v>
                </c:pt>
                <c:pt idx="434">
                  <c:v>-1.0086528384533873E-2</c:v>
                </c:pt>
                <c:pt idx="435">
                  <c:v>-9.5778503438468388E-3</c:v>
                </c:pt>
                <c:pt idx="436">
                  <c:v>-8.2533617168108718E-3</c:v>
                </c:pt>
                <c:pt idx="437">
                  <c:v>-8.2533617168108718E-3</c:v>
                </c:pt>
                <c:pt idx="438">
                  <c:v>-8.2012726167864751E-3</c:v>
                </c:pt>
                <c:pt idx="439">
                  <c:v>-8.2012726167864751E-3</c:v>
                </c:pt>
                <c:pt idx="440">
                  <c:v>-7.9440971699340675E-3</c:v>
                </c:pt>
                <c:pt idx="441">
                  <c:v>-7.9325115157737602E-3</c:v>
                </c:pt>
                <c:pt idx="442">
                  <c:v>-7.7709771238633311E-3</c:v>
                </c:pt>
                <c:pt idx="443">
                  <c:v>-7.7709771238633311E-3</c:v>
                </c:pt>
                <c:pt idx="444">
                  <c:v>-7.7709771238633311E-3</c:v>
                </c:pt>
                <c:pt idx="445">
                  <c:v>-7.7242399619028377E-3</c:v>
                </c:pt>
                <c:pt idx="446">
                  <c:v>-7.4602100707287138E-3</c:v>
                </c:pt>
                <c:pt idx="447">
                  <c:v>-7.1638950498885568E-3</c:v>
                </c:pt>
                <c:pt idx="448">
                  <c:v>-5.4458662030928955E-3</c:v>
                </c:pt>
                <c:pt idx="449">
                  <c:v>-5.2432831594512131E-3</c:v>
                </c:pt>
                <c:pt idx="450">
                  <c:v>-5.1342727308630147E-3</c:v>
                </c:pt>
                <c:pt idx="451">
                  <c:v>-5.0162001979639917E-3</c:v>
                </c:pt>
                <c:pt idx="452">
                  <c:v>-5.0162001979639917E-3</c:v>
                </c:pt>
                <c:pt idx="453">
                  <c:v>-4.9598781477187652E-3</c:v>
                </c:pt>
                <c:pt idx="454">
                  <c:v>-4.8469147887963519E-3</c:v>
                </c:pt>
                <c:pt idx="455">
                  <c:v>-4.8469147887963519E-3</c:v>
                </c:pt>
                <c:pt idx="456">
                  <c:v>-4.3510507235503728E-3</c:v>
                </c:pt>
                <c:pt idx="457">
                  <c:v>-4.0414092009921866E-3</c:v>
                </c:pt>
                <c:pt idx="458">
                  <c:v>-2.0256222499342507E-3</c:v>
                </c:pt>
                <c:pt idx="459">
                  <c:v>-1.950034033234575E-3</c:v>
                </c:pt>
                <c:pt idx="460">
                  <c:v>-1.7968604342449986E-3</c:v>
                </c:pt>
                <c:pt idx="461">
                  <c:v>-1.7303637664465472E-3</c:v>
                </c:pt>
                <c:pt idx="462">
                  <c:v>-1.7303637664465472E-3</c:v>
                </c:pt>
                <c:pt idx="463">
                  <c:v>-1.619304129777892E-3</c:v>
                </c:pt>
                <c:pt idx="464">
                  <c:v>-1.5636662724166864E-3</c:v>
                </c:pt>
                <c:pt idx="465">
                  <c:v>-1.2748033678798302E-3</c:v>
                </c:pt>
                <c:pt idx="466">
                  <c:v>-1.2026945184179729E-3</c:v>
                </c:pt>
                <c:pt idx="467">
                  <c:v>-1.2010907916429547E-3</c:v>
                </c:pt>
                <c:pt idx="468">
                  <c:v>1.2181760455543028E-3</c:v>
                </c:pt>
                <c:pt idx="469">
                  <c:v>1.5730786621345103E-3</c:v>
                </c:pt>
                <c:pt idx="470">
                  <c:v>1.6321244861493788E-3</c:v>
                </c:pt>
                <c:pt idx="471">
                  <c:v>1.8400105795472127E-3</c:v>
                </c:pt>
                <c:pt idx="472">
                  <c:v>1.8417031084980162E-3</c:v>
                </c:pt>
                <c:pt idx="473">
                  <c:v>1.8891093664512131E-3</c:v>
                </c:pt>
                <c:pt idx="474">
                  <c:v>2.1469676489775744E-3</c:v>
                </c:pt>
                <c:pt idx="475">
                  <c:v>2.1758594090195752E-3</c:v>
                </c:pt>
                <c:pt idx="476">
                  <c:v>2.1758594090195752E-3</c:v>
                </c:pt>
                <c:pt idx="477">
                  <c:v>2.2353748016255004E-3</c:v>
                </c:pt>
                <c:pt idx="478">
                  <c:v>2.9356101551347167E-3</c:v>
                </c:pt>
                <c:pt idx="479">
                  <c:v>4.9835920272193676E-3</c:v>
                </c:pt>
                <c:pt idx="480">
                  <c:v>5.1470441274606323E-3</c:v>
                </c:pt>
                <c:pt idx="481">
                  <c:v>5.472422557282682E-3</c:v>
                </c:pt>
                <c:pt idx="482">
                  <c:v>5.5646806394505505E-3</c:v>
                </c:pt>
                <c:pt idx="483">
                  <c:v>5.566421481028901E-3</c:v>
                </c:pt>
                <c:pt idx="484">
                  <c:v>5.7666415453177028E-3</c:v>
                </c:pt>
                <c:pt idx="485">
                  <c:v>6.2350351133518877E-3</c:v>
                </c:pt>
                <c:pt idx="486">
                  <c:v>8.9047493909816307E-3</c:v>
                </c:pt>
                <c:pt idx="487">
                  <c:v>8.9047493909816307E-3</c:v>
                </c:pt>
                <c:pt idx="488">
                  <c:v>9.0141564436153412E-3</c:v>
                </c:pt>
                <c:pt idx="489">
                  <c:v>9.2035315311054539E-3</c:v>
                </c:pt>
                <c:pt idx="490">
                  <c:v>9.8275613215301691E-3</c:v>
                </c:pt>
                <c:pt idx="491">
                  <c:v>1.2253196012854595E-2</c:v>
                </c:pt>
                <c:pt idx="492">
                  <c:v>1.2327653007800841E-2</c:v>
                </c:pt>
                <c:pt idx="493">
                  <c:v>1.2457091470138432E-2</c:v>
                </c:pt>
                <c:pt idx="494">
                  <c:v>1.2650114227434501E-2</c:v>
                </c:pt>
                <c:pt idx="495">
                  <c:v>1.3766809653820714E-2</c:v>
                </c:pt>
                <c:pt idx="496">
                  <c:v>1.5337742033917577E-2</c:v>
                </c:pt>
                <c:pt idx="497">
                  <c:v>1.5666877722997647E-2</c:v>
                </c:pt>
                <c:pt idx="498">
                  <c:v>1.5927006363883986E-2</c:v>
                </c:pt>
                <c:pt idx="499">
                  <c:v>1.599405704217019E-2</c:v>
                </c:pt>
                <c:pt idx="500">
                  <c:v>1.599405704217019E-2</c:v>
                </c:pt>
                <c:pt idx="501">
                  <c:v>1.6091356970409733E-2</c:v>
                </c:pt>
                <c:pt idx="502">
                  <c:v>1.6180236910979914E-2</c:v>
                </c:pt>
                <c:pt idx="503">
                  <c:v>1.6300966887487323E-2</c:v>
                </c:pt>
                <c:pt idx="504">
                  <c:v>1.6319708632590194E-2</c:v>
                </c:pt>
                <c:pt idx="505">
                  <c:v>1.6342154876179561E-2</c:v>
                </c:pt>
                <c:pt idx="506">
                  <c:v>1.7930212228992354E-2</c:v>
                </c:pt>
                <c:pt idx="507">
                  <c:v>1.7972104172822863E-2</c:v>
                </c:pt>
                <c:pt idx="508">
                  <c:v>1.8197971348515741E-2</c:v>
                </c:pt>
                <c:pt idx="509">
                  <c:v>1.854359405882015E-2</c:v>
                </c:pt>
                <c:pt idx="510">
                  <c:v>1.8638184356956054E-2</c:v>
                </c:pt>
                <c:pt idx="511">
                  <c:v>1.8733559858279306E-2</c:v>
                </c:pt>
                <c:pt idx="512">
                  <c:v>1.96960147383075E-2</c:v>
                </c:pt>
                <c:pt idx="513">
                  <c:v>1.9889946072670684E-2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0F9-4088-ABFC-0244B903A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1130200"/>
        <c:axId val="1"/>
      </c:scatterChart>
      <c:valAx>
        <c:axId val="501130200"/>
        <c:scaling>
          <c:orientation val="minMax"/>
          <c:min val="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FFFF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HJD</a:t>
                </a:r>
              </a:p>
            </c:rich>
          </c:tx>
          <c:layout>
            <c:manualLayout>
              <c:xMode val="edge"/>
              <c:yMode val="edge"/>
              <c:x val="0.87351889314230968"/>
              <c:y val="0.85754307247906858"/>
            </c:manualLayout>
          </c:layout>
          <c:overlay val="0"/>
          <c:spPr>
            <a:solidFill>
              <a:srgbClr val="000000"/>
            </a:solidFill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1133069828722E-2"/>
              <c:y val="0.382682150764673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113020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6877511852520408"/>
          <c:y val="0.92737547471370541"/>
          <c:w val="0.55731294457757996"/>
          <c:h val="5.58659217877094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O-C Diagr.</a:t>
            </a:r>
          </a:p>
        </c:rich>
      </c:tx>
      <c:layout>
        <c:manualLayout>
          <c:xMode val="edge"/>
          <c:yMode val="edge"/>
          <c:x val="0.4095810897889261"/>
          <c:y val="3.06122448979591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37731063886522"/>
          <c:y val="0.10612255472990546"/>
          <c:w val="0.84910229293500472"/>
          <c:h val="0.7448987014695287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(6)'!$H$20:$H$20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(6)'!$F$21:$F$907</c:f>
              <c:numCache>
                <c:formatCode>General</c:formatCode>
                <c:ptCount val="887"/>
                <c:pt idx="0">
                  <c:v>-27995.5</c:v>
                </c:pt>
                <c:pt idx="1">
                  <c:v>-27995.5</c:v>
                </c:pt>
                <c:pt idx="2">
                  <c:v>-27995</c:v>
                </c:pt>
                <c:pt idx="3">
                  <c:v>-17033</c:v>
                </c:pt>
                <c:pt idx="4">
                  <c:v>-14970.5</c:v>
                </c:pt>
                <c:pt idx="5">
                  <c:v>-14970</c:v>
                </c:pt>
                <c:pt idx="6">
                  <c:v>-13986</c:v>
                </c:pt>
                <c:pt idx="7">
                  <c:v>-13848</c:v>
                </c:pt>
                <c:pt idx="8">
                  <c:v>-12805.5</c:v>
                </c:pt>
                <c:pt idx="9">
                  <c:v>-10874.5</c:v>
                </c:pt>
                <c:pt idx="10">
                  <c:v>-10728.5</c:v>
                </c:pt>
                <c:pt idx="11">
                  <c:v>-10567.5</c:v>
                </c:pt>
                <c:pt idx="12">
                  <c:v>-10561.5</c:v>
                </c:pt>
                <c:pt idx="13">
                  <c:v>-10558.5</c:v>
                </c:pt>
                <c:pt idx="14">
                  <c:v>-10541</c:v>
                </c:pt>
                <c:pt idx="15">
                  <c:v>-10538</c:v>
                </c:pt>
                <c:pt idx="16">
                  <c:v>-10532</c:v>
                </c:pt>
                <c:pt idx="17">
                  <c:v>-10529</c:v>
                </c:pt>
                <c:pt idx="18">
                  <c:v>-10476.5</c:v>
                </c:pt>
                <c:pt idx="19">
                  <c:v>-10470.5</c:v>
                </c:pt>
                <c:pt idx="20">
                  <c:v>-10420</c:v>
                </c:pt>
                <c:pt idx="21">
                  <c:v>-9661</c:v>
                </c:pt>
                <c:pt idx="22">
                  <c:v>-9646.5</c:v>
                </c:pt>
                <c:pt idx="23">
                  <c:v>-9541</c:v>
                </c:pt>
                <c:pt idx="24">
                  <c:v>-8630</c:v>
                </c:pt>
                <c:pt idx="25">
                  <c:v>-8600.5</c:v>
                </c:pt>
                <c:pt idx="26">
                  <c:v>-8548.5</c:v>
                </c:pt>
                <c:pt idx="27">
                  <c:v>-8534</c:v>
                </c:pt>
                <c:pt idx="28">
                  <c:v>-8518.5</c:v>
                </c:pt>
                <c:pt idx="29">
                  <c:v>-8464</c:v>
                </c:pt>
                <c:pt idx="30">
                  <c:v>-8458</c:v>
                </c:pt>
                <c:pt idx="31">
                  <c:v>-8343</c:v>
                </c:pt>
                <c:pt idx="32">
                  <c:v>-8337</c:v>
                </c:pt>
                <c:pt idx="33">
                  <c:v>-8307.5</c:v>
                </c:pt>
                <c:pt idx="34">
                  <c:v>-8296</c:v>
                </c:pt>
                <c:pt idx="35">
                  <c:v>-7314.5</c:v>
                </c:pt>
                <c:pt idx="36">
                  <c:v>26.5</c:v>
                </c:pt>
                <c:pt idx="37">
                  <c:v>26.5</c:v>
                </c:pt>
                <c:pt idx="38">
                  <c:v>29</c:v>
                </c:pt>
                <c:pt idx="39">
                  <c:v>29</c:v>
                </c:pt>
                <c:pt idx="40">
                  <c:v>29</c:v>
                </c:pt>
                <c:pt idx="41">
                  <c:v>75.5</c:v>
                </c:pt>
                <c:pt idx="42">
                  <c:v>75.5</c:v>
                </c:pt>
                <c:pt idx="43">
                  <c:v>882</c:v>
                </c:pt>
                <c:pt idx="44">
                  <c:v>882</c:v>
                </c:pt>
                <c:pt idx="45">
                  <c:v>893.5</c:v>
                </c:pt>
                <c:pt idx="46">
                  <c:v>893.5</c:v>
                </c:pt>
                <c:pt idx="47">
                  <c:v>896.5</c:v>
                </c:pt>
                <c:pt idx="48">
                  <c:v>896.5</c:v>
                </c:pt>
                <c:pt idx="49">
                  <c:v>899.5</c:v>
                </c:pt>
                <c:pt idx="50">
                  <c:v>899.5</c:v>
                </c:pt>
                <c:pt idx="51">
                  <c:v>902.5</c:v>
                </c:pt>
                <c:pt idx="52">
                  <c:v>902.5</c:v>
                </c:pt>
                <c:pt idx="53">
                  <c:v>905.5</c:v>
                </c:pt>
                <c:pt idx="54">
                  <c:v>905.5</c:v>
                </c:pt>
                <c:pt idx="55">
                  <c:v>5065.5</c:v>
                </c:pt>
                <c:pt idx="56">
                  <c:v>5182.5</c:v>
                </c:pt>
                <c:pt idx="57">
                  <c:v>5183</c:v>
                </c:pt>
                <c:pt idx="58">
                  <c:v>5189</c:v>
                </c:pt>
                <c:pt idx="59">
                  <c:v>7702.5</c:v>
                </c:pt>
                <c:pt idx="60">
                  <c:v>7737.5</c:v>
                </c:pt>
                <c:pt idx="61">
                  <c:v>7737.5</c:v>
                </c:pt>
                <c:pt idx="62">
                  <c:v>8327</c:v>
                </c:pt>
                <c:pt idx="63">
                  <c:v>8327</c:v>
                </c:pt>
                <c:pt idx="64">
                  <c:v>8388.5</c:v>
                </c:pt>
                <c:pt idx="65">
                  <c:v>8444</c:v>
                </c:pt>
                <c:pt idx="66">
                  <c:v>8482.5</c:v>
                </c:pt>
                <c:pt idx="67">
                  <c:v>8646</c:v>
                </c:pt>
                <c:pt idx="68">
                  <c:v>8678</c:v>
                </c:pt>
                <c:pt idx="69">
                  <c:v>8751</c:v>
                </c:pt>
                <c:pt idx="70">
                  <c:v>9425.5</c:v>
                </c:pt>
                <c:pt idx="71">
                  <c:v>9608.5</c:v>
                </c:pt>
                <c:pt idx="72">
                  <c:v>9885</c:v>
                </c:pt>
                <c:pt idx="73">
                  <c:v>10544</c:v>
                </c:pt>
                <c:pt idx="74">
                  <c:v>10761</c:v>
                </c:pt>
                <c:pt idx="75">
                  <c:v>11511.5</c:v>
                </c:pt>
                <c:pt idx="76">
                  <c:v>11918</c:v>
                </c:pt>
                <c:pt idx="77">
                  <c:v>12003</c:v>
                </c:pt>
                <c:pt idx="78">
                  <c:v>12718</c:v>
                </c:pt>
                <c:pt idx="79">
                  <c:v>12923</c:v>
                </c:pt>
                <c:pt idx="80">
                  <c:v>12949</c:v>
                </c:pt>
                <c:pt idx="81">
                  <c:v>13931</c:v>
                </c:pt>
                <c:pt idx="82">
                  <c:v>14012</c:v>
                </c:pt>
                <c:pt idx="83">
                  <c:v>14085</c:v>
                </c:pt>
                <c:pt idx="84">
                  <c:v>14900</c:v>
                </c:pt>
                <c:pt idx="85">
                  <c:v>14914</c:v>
                </c:pt>
                <c:pt idx="86">
                  <c:v>14927</c:v>
                </c:pt>
                <c:pt idx="87">
                  <c:v>15037</c:v>
                </c:pt>
                <c:pt idx="88">
                  <c:v>15146.5</c:v>
                </c:pt>
                <c:pt idx="89">
                  <c:v>15227.5</c:v>
                </c:pt>
                <c:pt idx="90">
                  <c:v>15245</c:v>
                </c:pt>
                <c:pt idx="91">
                  <c:v>16094.5</c:v>
                </c:pt>
                <c:pt idx="92">
                  <c:v>16259.5</c:v>
                </c:pt>
                <c:pt idx="93">
                  <c:v>16956</c:v>
                </c:pt>
                <c:pt idx="94">
                  <c:v>16956.5</c:v>
                </c:pt>
                <c:pt idx="95">
                  <c:v>16997</c:v>
                </c:pt>
                <c:pt idx="96">
                  <c:v>17000.5</c:v>
                </c:pt>
                <c:pt idx="97">
                  <c:v>17049.5</c:v>
                </c:pt>
                <c:pt idx="98">
                  <c:v>17088.5</c:v>
                </c:pt>
                <c:pt idx="99">
                  <c:v>17250</c:v>
                </c:pt>
                <c:pt idx="100">
                  <c:v>17260.5</c:v>
                </c:pt>
                <c:pt idx="101">
                  <c:v>17281</c:v>
                </c:pt>
                <c:pt idx="102">
                  <c:v>17302</c:v>
                </c:pt>
                <c:pt idx="103">
                  <c:v>17317</c:v>
                </c:pt>
                <c:pt idx="104">
                  <c:v>17331</c:v>
                </c:pt>
                <c:pt idx="105">
                  <c:v>17405</c:v>
                </c:pt>
                <c:pt idx="106">
                  <c:v>17923.5</c:v>
                </c:pt>
                <c:pt idx="107">
                  <c:v>18022.5</c:v>
                </c:pt>
                <c:pt idx="108">
                  <c:v>18032</c:v>
                </c:pt>
                <c:pt idx="109">
                  <c:v>18032</c:v>
                </c:pt>
                <c:pt idx="110">
                  <c:v>18076</c:v>
                </c:pt>
                <c:pt idx="111">
                  <c:v>18182</c:v>
                </c:pt>
                <c:pt idx="112">
                  <c:v>18193</c:v>
                </c:pt>
                <c:pt idx="113">
                  <c:v>18201</c:v>
                </c:pt>
                <c:pt idx="114">
                  <c:v>18366</c:v>
                </c:pt>
                <c:pt idx="115">
                  <c:v>19141.5</c:v>
                </c:pt>
                <c:pt idx="116">
                  <c:v>19156</c:v>
                </c:pt>
                <c:pt idx="117">
                  <c:v>19198.5</c:v>
                </c:pt>
                <c:pt idx="118">
                  <c:v>19217.5</c:v>
                </c:pt>
                <c:pt idx="119">
                  <c:v>19236</c:v>
                </c:pt>
                <c:pt idx="120">
                  <c:v>19238</c:v>
                </c:pt>
                <c:pt idx="121">
                  <c:v>19238</c:v>
                </c:pt>
                <c:pt idx="122">
                  <c:v>19247</c:v>
                </c:pt>
                <c:pt idx="123">
                  <c:v>19368</c:v>
                </c:pt>
                <c:pt idx="124">
                  <c:v>19387.5</c:v>
                </c:pt>
                <c:pt idx="125">
                  <c:v>19399</c:v>
                </c:pt>
                <c:pt idx="126">
                  <c:v>19494</c:v>
                </c:pt>
                <c:pt idx="127">
                  <c:v>20316.5</c:v>
                </c:pt>
                <c:pt idx="128">
                  <c:v>20360.5</c:v>
                </c:pt>
                <c:pt idx="129">
                  <c:v>20377.5</c:v>
                </c:pt>
                <c:pt idx="130">
                  <c:v>20421.5</c:v>
                </c:pt>
                <c:pt idx="131">
                  <c:v>20427.5</c:v>
                </c:pt>
                <c:pt idx="132">
                  <c:v>20512.5</c:v>
                </c:pt>
                <c:pt idx="133">
                  <c:v>20534</c:v>
                </c:pt>
                <c:pt idx="134">
                  <c:v>21190</c:v>
                </c:pt>
                <c:pt idx="135">
                  <c:v>21286</c:v>
                </c:pt>
                <c:pt idx="136">
                  <c:v>21289</c:v>
                </c:pt>
                <c:pt idx="137">
                  <c:v>21321.5</c:v>
                </c:pt>
                <c:pt idx="138">
                  <c:v>21464.5</c:v>
                </c:pt>
                <c:pt idx="139">
                  <c:v>21492</c:v>
                </c:pt>
                <c:pt idx="140">
                  <c:v>21546.5</c:v>
                </c:pt>
                <c:pt idx="141">
                  <c:v>21713.5</c:v>
                </c:pt>
                <c:pt idx="142">
                  <c:v>22394</c:v>
                </c:pt>
                <c:pt idx="143">
                  <c:v>22399</c:v>
                </c:pt>
                <c:pt idx="144">
                  <c:v>22490</c:v>
                </c:pt>
                <c:pt idx="145">
                  <c:v>22490</c:v>
                </c:pt>
                <c:pt idx="146">
                  <c:v>22490</c:v>
                </c:pt>
                <c:pt idx="147">
                  <c:v>22605.5</c:v>
                </c:pt>
                <c:pt idx="148">
                  <c:v>22696</c:v>
                </c:pt>
                <c:pt idx="149">
                  <c:v>23238.5</c:v>
                </c:pt>
                <c:pt idx="150">
                  <c:v>23358</c:v>
                </c:pt>
                <c:pt idx="151">
                  <c:v>23457.5</c:v>
                </c:pt>
                <c:pt idx="152">
                  <c:v>23522</c:v>
                </c:pt>
                <c:pt idx="153">
                  <c:v>23577.5</c:v>
                </c:pt>
                <c:pt idx="154">
                  <c:v>23706.5</c:v>
                </c:pt>
                <c:pt idx="155">
                  <c:v>23755.5</c:v>
                </c:pt>
                <c:pt idx="156">
                  <c:v>24477</c:v>
                </c:pt>
                <c:pt idx="157">
                  <c:v>24477</c:v>
                </c:pt>
                <c:pt idx="158">
                  <c:v>24477</c:v>
                </c:pt>
                <c:pt idx="159">
                  <c:v>24506.5</c:v>
                </c:pt>
                <c:pt idx="160">
                  <c:v>24831.5</c:v>
                </c:pt>
                <c:pt idx="161">
                  <c:v>24875.5</c:v>
                </c:pt>
                <c:pt idx="162">
                  <c:v>25543.5</c:v>
                </c:pt>
                <c:pt idx="163">
                  <c:v>25702</c:v>
                </c:pt>
                <c:pt idx="164">
                  <c:v>25786.5</c:v>
                </c:pt>
                <c:pt idx="165">
                  <c:v>25792.5</c:v>
                </c:pt>
                <c:pt idx="166">
                  <c:v>25807</c:v>
                </c:pt>
                <c:pt idx="167">
                  <c:v>25853</c:v>
                </c:pt>
                <c:pt idx="168">
                  <c:v>25877.5</c:v>
                </c:pt>
                <c:pt idx="169">
                  <c:v>26563.5</c:v>
                </c:pt>
                <c:pt idx="170">
                  <c:v>26601.5</c:v>
                </c:pt>
                <c:pt idx="171">
                  <c:v>26683</c:v>
                </c:pt>
                <c:pt idx="172">
                  <c:v>26683.5</c:v>
                </c:pt>
                <c:pt idx="173">
                  <c:v>26748</c:v>
                </c:pt>
                <c:pt idx="174">
                  <c:v>26935</c:v>
                </c:pt>
                <c:pt idx="175">
                  <c:v>27761</c:v>
                </c:pt>
                <c:pt idx="176">
                  <c:v>27784.5</c:v>
                </c:pt>
                <c:pt idx="177">
                  <c:v>27789.5</c:v>
                </c:pt>
                <c:pt idx="178">
                  <c:v>27860.5</c:v>
                </c:pt>
                <c:pt idx="179">
                  <c:v>27896</c:v>
                </c:pt>
                <c:pt idx="180">
                  <c:v>27948.5</c:v>
                </c:pt>
                <c:pt idx="181">
                  <c:v>28054</c:v>
                </c:pt>
                <c:pt idx="182">
                  <c:v>28827.5</c:v>
                </c:pt>
                <c:pt idx="183">
                  <c:v>28830.5</c:v>
                </c:pt>
                <c:pt idx="184">
                  <c:v>29639.5</c:v>
                </c:pt>
                <c:pt idx="185">
                  <c:v>29803.5</c:v>
                </c:pt>
                <c:pt idx="186">
                  <c:v>29862.5</c:v>
                </c:pt>
                <c:pt idx="187">
                  <c:v>29863</c:v>
                </c:pt>
                <c:pt idx="188">
                  <c:v>30090</c:v>
                </c:pt>
                <c:pt idx="189">
                  <c:v>30131</c:v>
                </c:pt>
                <c:pt idx="190">
                  <c:v>30175</c:v>
                </c:pt>
                <c:pt idx="191">
                  <c:v>30216</c:v>
                </c:pt>
                <c:pt idx="192">
                  <c:v>30983.5</c:v>
                </c:pt>
                <c:pt idx="193">
                  <c:v>32044</c:v>
                </c:pt>
                <c:pt idx="194">
                  <c:v>32053.5</c:v>
                </c:pt>
                <c:pt idx="195">
                  <c:v>32088</c:v>
                </c:pt>
                <c:pt idx="196">
                  <c:v>32116.5</c:v>
                </c:pt>
                <c:pt idx="197">
                  <c:v>32117</c:v>
                </c:pt>
                <c:pt idx="198">
                  <c:v>32168</c:v>
                </c:pt>
                <c:pt idx="199">
                  <c:v>32169</c:v>
                </c:pt>
                <c:pt idx="200">
                  <c:v>32184.5</c:v>
                </c:pt>
                <c:pt idx="201">
                  <c:v>32284.5</c:v>
                </c:pt>
                <c:pt idx="202">
                  <c:v>32381</c:v>
                </c:pt>
                <c:pt idx="203">
                  <c:v>32877</c:v>
                </c:pt>
                <c:pt idx="204">
                  <c:v>33061.5</c:v>
                </c:pt>
                <c:pt idx="205">
                  <c:v>33089</c:v>
                </c:pt>
                <c:pt idx="206">
                  <c:v>33207</c:v>
                </c:pt>
                <c:pt idx="207">
                  <c:v>33225</c:v>
                </c:pt>
                <c:pt idx="208">
                  <c:v>33292</c:v>
                </c:pt>
                <c:pt idx="209">
                  <c:v>33318.5</c:v>
                </c:pt>
                <c:pt idx="210">
                  <c:v>33327.5</c:v>
                </c:pt>
                <c:pt idx="211">
                  <c:v>34040</c:v>
                </c:pt>
                <c:pt idx="212">
                  <c:v>34117</c:v>
                </c:pt>
                <c:pt idx="213">
                  <c:v>34117</c:v>
                </c:pt>
                <c:pt idx="214">
                  <c:v>34188.5</c:v>
                </c:pt>
                <c:pt idx="215">
                  <c:v>34255</c:v>
                </c:pt>
                <c:pt idx="216">
                  <c:v>34255</c:v>
                </c:pt>
                <c:pt idx="217">
                  <c:v>34264</c:v>
                </c:pt>
                <c:pt idx="218">
                  <c:v>34299</c:v>
                </c:pt>
                <c:pt idx="219">
                  <c:v>34299</c:v>
                </c:pt>
                <c:pt idx="220">
                  <c:v>34299</c:v>
                </c:pt>
                <c:pt idx="221">
                  <c:v>34354.5</c:v>
                </c:pt>
                <c:pt idx="222">
                  <c:v>34354.5</c:v>
                </c:pt>
                <c:pt idx="223">
                  <c:v>34355.5</c:v>
                </c:pt>
                <c:pt idx="224">
                  <c:v>34376</c:v>
                </c:pt>
                <c:pt idx="225">
                  <c:v>34402.5</c:v>
                </c:pt>
                <c:pt idx="226">
                  <c:v>34417</c:v>
                </c:pt>
                <c:pt idx="227">
                  <c:v>34434.5</c:v>
                </c:pt>
                <c:pt idx="228">
                  <c:v>34437.5</c:v>
                </c:pt>
                <c:pt idx="229">
                  <c:v>34522.5</c:v>
                </c:pt>
                <c:pt idx="230">
                  <c:v>35102</c:v>
                </c:pt>
                <c:pt idx="231">
                  <c:v>35102.5</c:v>
                </c:pt>
                <c:pt idx="232">
                  <c:v>35102.5</c:v>
                </c:pt>
                <c:pt idx="233">
                  <c:v>35125.5</c:v>
                </c:pt>
                <c:pt idx="234">
                  <c:v>35131.5</c:v>
                </c:pt>
                <c:pt idx="235">
                  <c:v>35140.5</c:v>
                </c:pt>
                <c:pt idx="236">
                  <c:v>35202</c:v>
                </c:pt>
                <c:pt idx="237">
                  <c:v>35202</c:v>
                </c:pt>
                <c:pt idx="238">
                  <c:v>35202</c:v>
                </c:pt>
                <c:pt idx="239">
                  <c:v>35202</c:v>
                </c:pt>
                <c:pt idx="240">
                  <c:v>35217.5</c:v>
                </c:pt>
                <c:pt idx="241">
                  <c:v>35219</c:v>
                </c:pt>
                <c:pt idx="242">
                  <c:v>35219.5</c:v>
                </c:pt>
                <c:pt idx="243">
                  <c:v>35233</c:v>
                </c:pt>
                <c:pt idx="244">
                  <c:v>35233</c:v>
                </c:pt>
                <c:pt idx="245">
                  <c:v>35239.5</c:v>
                </c:pt>
                <c:pt idx="246">
                  <c:v>35240</c:v>
                </c:pt>
                <c:pt idx="247">
                  <c:v>35249</c:v>
                </c:pt>
                <c:pt idx="248">
                  <c:v>35283.5</c:v>
                </c:pt>
                <c:pt idx="249">
                  <c:v>35291.5</c:v>
                </c:pt>
                <c:pt idx="250">
                  <c:v>35291.5</c:v>
                </c:pt>
                <c:pt idx="251">
                  <c:v>35292</c:v>
                </c:pt>
                <c:pt idx="252">
                  <c:v>35292</c:v>
                </c:pt>
                <c:pt idx="253">
                  <c:v>35298</c:v>
                </c:pt>
                <c:pt idx="254">
                  <c:v>35299</c:v>
                </c:pt>
                <c:pt idx="255">
                  <c:v>35310.5</c:v>
                </c:pt>
                <c:pt idx="256">
                  <c:v>35331</c:v>
                </c:pt>
                <c:pt idx="257">
                  <c:v>35337.5</c:v>
                </c:pt>
                <c:pt idx="258">
                  <c:v>35428</c:v>
                </c:pt>
                <c:pt idx="259">
                  <c:v>35460</c:v>
                </c:pt>
                <c:pt idx="260">
                  <c:v>35468.5</c:v>
                </c:pt>
                <c:pt idx="261">
                  <c:v>35471.5</c:v>
                </c:pt>
                <c:pt idx="262">
                  <c:v>35495</c:v>
                </c:pt>
                <c:pt idx="263">
                  <c:v>35550</c:v>
                </c:pt>
                <c:pt idx="264">
                  <c:v>36014.5</c:v>
                </c:pt>
                <c:pt idx="265">
                  <c:v>36166</c:v>
                </c:pt>
                <c:pt idx="266">
                  <c:v>36166</c:v>
                </c:pt>
                <c:pt idx="267">
                  <c:v>36196</c:v>
                </c:pt>
                <c:pt idx="268">
                  <c:v>36294</c:v>
                </c:pt>
                <c:pt idx="269">
                  <c:v>36294.5</c:v>
                </c:pt>
                <c:pt idx="270">
                  <c:v>36297</c:v>
                </c:pt>
                <c:pt idx="271">
                  <c:v>36336</c:v>
                </c:pt>
                <c:pt idx="272">
                  <c:v>36342</c:v>
                </c:pt>
                <c:pt idx="273">
                  <c:v>36359.5</c:v>
                </c:pt>
                <c:pt idx="274">
                  <c:v>36370</c:v>
                </c:pt>
                <c:pt idx="275">
                  <c:v>36376</c:v>
                </c:pt>
                <c:pt idx="276">
                  <c:v>36377</c:v>
                </c:pt>
                <c:pt idx="277">
                  <c:v>36450</c:v>
                </c:pt>
                <c:pt idx="278">
                  <c:v>36457</c:v>
                </c:pt>
                <c:pt idx="279">
                  <c:v>36457.5</c:v>
                </c:pt>
                <c:pt idx="280">
                  <c:v>36529.5</c:v>
                </c:pt>
                <c:pt idx="281">
                  <c:v>36564.5</c:v>
                </c:pt>
                <c:pt idx="282">
                  <c:v>37203</c:v>
                </c:pt>
                <c:pt idx="283">
                  <c:v>37203</c:v>
                </c:pt>
                <c:pt idx="284">
                  <c:v>37261.5</c:v>
                </c:pt>
                <c:pt idx="285">
                  <c:v>37264</c:v>
                </c:pt>
                <c:pt idx="286">
                  <c:v>37279.5</c:v>
                </c:pt>
                <c:pt idx="287">
                  <c:v>37312</c:v>
                </c:pt>
                <c:pt idx="288">
                  <c:v>37361</c:v>
                </c:pt>
                <c:pt idx="289">
                  <c:v>37385</c:v>
                </c:pt>
                <c:pt idx="290">
                  <c:v>37437</c:v>
                </c:pt>
                <c:pt idx="291">
                  <c:v>37440</c:v>
                </c:pt>
                <c:pt idx="292">
                  <c:v>37464</c:v>
                </c:pt>
                <c:pt idx="293">
                  <c:v>37532</c:v>
                </c:pt>
                <c:pt idx="294">
                  <c:v>37540</c:v>
                </c:pt>
                <c:pt idx="295">
                  <c:v>37540.5</c:v>
                </c:pt>
                <c:pt idx="296">
                  <c:v>37544.5</c:v>
                </c:pt>
                <c:pt idx="297">
                  <c:v>38331</c:v>
                </c:pt>
                <c:pt idx="298">
                  <c:v>38346</c:v>
                </c:pt>
                <c:pt idx="299">
                  <c:v>38352</c:v>
                </c:pt>
                <c:pt idx="300">
                  <c:v>38361</c:v>
                </c:pt>
                <c:pt idx="301">
                  <c:v>38375.5</c:v>
                </c:pt>
                <c:pt idx="302">
                  <c:v>38489</c:v>
                </c:pt>
                <c:pt idx="303">
                  <c:v>38511.5</c:v>
                </c:pt>
                <c:pt idx="304">
                  <c:v>38512</c:v>
                </c:pt>
                <c:pt idx="305">
                  <c:v>38512.5</c:v>
                </c:pt>
                <c:pt idx="306">
                  <c:v>38519.5</c:v>
                </c:pt>
                <c:pt idx="307">
                  <c:v>38520</c:v>
                </c:pt>
                <c:pt idx="308">
                  <c:v>38520</c:v>
                </c:pt>
                <c:pt idx="309">
                  <c:v>38520</c:v>
                </c:pt>
                <c:pt idx="310">
                  <c:v>38537.5</c:v>
                </c:pt>
                <c:pt idx="311">
                  <c:v>38537.5</c:v>
                </c:pt>
                <c:pt idx="312">
                  <c:v>38537.5</c:v>
                </c:pt>
                <c:pt idx="313">
                  <c:v>38638</c:v>
                </c:pt>
                <c:pt idx="314">
                  <c:v>39380.5</c:v>
                </c:pt>
                <c:pt idx="315">
                  <c:v>39400</c:v>
                </c:pt>
                <c:pt idx="316">
                  <c:v>39490.5</c:v>
                </c:pt>
                <c:pt idx="317">
                  <c:v>39491</c:v>
                </c:pt>
                <c:pt idx="318">
                  <c:v>39500</c:v>
                </c:pt>
                <c:pt idx="319">
                  <c:v>39547</c:v>
                </c:pt>
                <c:pt idx="320">
                  <c:v>39611</c:v>
                </c:pt>
                <c:pt idx="321">
                  <c:v>39681.5</c:v>
                </c:pt>
                <c:pt idx="322">
                  <c:v>39710</c:v>
                </c:pt>
                <c:pt idx="323">
                  <c:v>39722.5</c:v>
                </c:pt>
                <c:pt idx="324">
                  <c:v>39763.5</c:v>
                </c:pt>
                <c:pt idx="325">
                  <c:v>39798.5</c:v>
                </c:pt>
                <c:pt idx="326">
                  <c:v>39819</c:v>
                </c:pt>
                <c:pt idx="327">
                  <c:v>39822</c:v>
                </c:pt>
                <c:pt idx="328">
                  <c:v>39839</c:v>
                </c:pt>
                <c:pt idx="329">
                  <c:v>39877</c:v>
                </c:pt>
                <c:pt idx="330">
                  <c:v>40464</c:v>
                </c:pt>
                <c:pt idx="331">
                  <c:v>40484</c:v>
                </c:pt>
                <c:pt idx="332">
                  <c:v>40495.5</c:v>
                </c:pt>
                <c:pt idx="333">
                  <c:v>40522</c:v>
                </c:pt>
                <c:pt idx="334">
                  <c:v>40586</c:v>
                </c:pt>
                <c:pt idx="335">
                  <c:v>40586</c:v>
                </c:pt>
                <c:pt idx="336">
                  <c:v>40665.5</c:v>
                </c:pt>
                <c:pt idx="337">
                  <c:v>40698</c:v>
                </c:pt>
                <c:pt idx="338">
                  <c:v>40704</c:v>
                </c:pt>
                <c:pt idx="339">
                  <c:v>40735</c:v>
                </c:pt>
                <c:pt idx="340">
                  <c:v>40759</c:v>
                </c:pt>
                <c:pt idx="341">
                  <c:v>40815</c:v>
                </c:pt>
                <c:pt idx="342">
                  <c:v>41410.5</c:v>
                </c:pt>
                <c:pt idx="343">
                  <c:v>41460.5</c:v>
                </c:pt>
                <c:pt idx="344">
                  <c:v>41559</c:v>
                </c:pt>
                <c:pt idx="345">
                  <c:v>41559</c:v>
                </c:pt>
                <c:pt idx="346">
                  <c:v>41559</c:v>
                </c:pt>
                <c:pt idx="347">
                  <c:v>41653.5</c:v>
                </c:pt>
                <c:pt idx="348">
                  <c:v>41773</c:v>
                </c:pt>
                <c:pt idx="349">
                  <c:v>41901</c:v>
                </c:pt>
                <c:pt idx="350">
                  <c:v>41901</c:v>
                </c:pt>
                <c:pt idx="351">
                  <c:v>41901</c:v>
                </c:pt>
                <c:pt idx="352">
                  <c:v>41901</c:v>
                </c:pt>
                <c:pt idx="353">
                  <c:v>41907</c:v>
                </c:pt>
                <c:pt idx="354">
                  <c:v>41910</c:v>
                </c:pt>
                <c:pt idx="355">
                  <c:v>41910</c:v>
                </c:pt>
                <c:pt idx="356">
                  <c:v>41910</c:v>
                </c:pt>
                <c:pt idx="357">
                  <c:v>41910</c:v>
                </c:pt>
                <c:pt idx="358">
                  <c:v>41910</c:v>
                </c:pt>
                <c:pt idx="359">
                  <c:v>41910</c:v>
                </c:pt>
                <c:pt idx="360">
                  <c:v>42494.5</c:v>
                </c:pt>
                <c:pt idx="361">
                  <c:v>42708</c:v>
                </c:pt>
                <c:pt idx="362">
                  <c:v>42755</c:v>
                </c:pt>
                <c:pt idx="363">
                  <c:v>42771.5</c:v>
                </c:pt>
                <c:pt idx="364">
                  <c:v>42832</c:v>
                </c:pt>
                <c:pt idx="365">
                  <c:v>42848.5</c:v>
                </c:pt>
                <c:pt idx="366">
                  <c:v>42850.5</c:v>
                </c:pt>
                <c:pt idx="367">
                  <c:v>43624.5</c:v>
                </c:pt>
                <c:pt idx="368">
                  <c:v>43645</c:v>
                </c:pt>
                <c:pt idx="369">
                  <c:v>43689.5</c:v>
                </c:pt>
                <c:pt idx="370">
                  <c:v>43690</c:v>
                </c:pt>
                <c:pt idx="371">
                  <c:v>43763.5</c:v>
                </c:pt>
                <c:pt idx="372">
                  <c:v>43764</c:v>
                </c:pt>
                <c:pt idx="373">
                  <c:v>43764.5</c:v>
                </c:pt>
                <c:pt idx="374">
                  <c:v>43851</c:v>
                </c:pt>
                <c:pt idx="375">
                  <c:v>43861.5</c:v>
                </c:pt>
                <c:pt idx="376">
                  <c:v>43861.5</c:v>
                </c:pt>
                <c:pt idx="377">
                  <c:v>43861.5</c:v>
                </c:pt>
                <c:pt idx="378">
                  <c:v>43861.5</c:v>
                </c:pt>
                <c:pt idx="379">
                  <c:v>43862</c:v>
                </c:pt>
                <c:pt idx="380">
                  <c:v>43862</c:v>
                </c:pt>
                <c:pt idx="381">
                  <c:v>43893.5</c:v>
                </c:pt>
                <c:pt idx="382">
                  <c:v>43912</c:v>
                </c:pt>
                <c:pt idx="383">
                  <c:v>43990</c:v>
                </c:pt>
                <c:pt idx="384">
                  <c:v>44108</c:v>
                </c:pt>
                <c:pt idx="385">
                  <c:v>44676</c:v>
                </c:pt>
                <c:pt idx="386">
                  <c:v>44755</c:v>
                </c:pt>
                <c:pt idx="387">
                  <c:v>44770.5</c:v>
                </c:pt>
                <c:pt idx="388">
                  <c:v>44809</c:v>
                </c:pt>
                <c:pt idx="389">
                  <c:v>44810.5</c:v>
                </c:pt>
                <c:pt idx="390">
                  <c:v>44846.5</c:v>
                </c:pt>
                <c:pt idx="391">
                  <c:v>44873</c:v>
                </c:pt>
                <c:pt idx="392">
                  <c:v>44928.5</c:v>
                </c:pt>
                <c:pt idx="393">
                  <c:v>44962</c:v>
                </c:pt>
                <c:pt idx="394">
                  <c:v>44970.5</c:v>
                </c:pt>
                <c:pt idx="395">
                  <c:v>44971</c:v>
                </c:pt>
                <c:pt idx="396">
                  <c:v>45019</c:v>
                </c:pt>
                <c:pt idx="397">
                  <c:v>45232</c:v>
                </c:pt>
                <c:pt idx="398">
                  <c:v>45232</c:v>
                </c:pt>
                <c:pt idx="399">
                  <c:v>45232</c:v>
                </c:pt>
                <c:pt idx="400">
                  <c:v>45232</c:v>
                </c:pt>
                <c:pt idx="401">
                  <c:v>45232</c:v>
                </c:pt>
                <c:pt idx="402">
                  <c:v>45232</c:v>
                </c:pt>
                <c:pt idx="403">
                  <c:v>45770</c:v>
                </c:pt>
                <c:pt idx="404">
                  <c:v>45770</c:v>
                </c:pt>
                <c:pt idx="405">
                  <c:v>45822.5</c:v>
                </c:pt>
                <c:pt idx="406">
                  <c:v>45822.5</c:v>
                </c:pt>
                <c:pt idx="407">
                  <c:v>45828.5</c:v>
                </c:pt>
                <c:pt idx="408">
                  <c:v>45883.5</c:v>
                </c:pt>
                <c:pt idx="409">
                  <c:v>45883.5</c:v>
                </c:pt>
                <c:pt idx="410">
                  <c:v>45942</c:v>
                </c:pt>
                <c:pt idx="411">
                  <c:v>45989</c:v>
                </c:pt>
                <c:pt idx="412">
                  <c:v>46013.5</c:v>
                </c:pt>
                <c:pt idx="413">
                  <c:v>46014</c:v>
                </c:pt>
                <c:pt idx="414">
                  <c:v>46047.5</c:v>
                </c:pt>
                <c:pt idx="415">
                  <c:v>46047.5</c:v>
                </c:pt>
                <c:pt idx="416">
                  <c:v>46094</c:v>
                </c:pt>
                <c:pt idx="417">
                  <c:v>46168</c:v>
                </c:pt>
                <c:pt idx="418">
                  <c:v>46170.5</c:v>
                </c:pt>
                <c:pt idx="419">
                  <c:v>46812.5</c:v>
                </c:pt>
                <c:pt idx="420">
                  <c:v>46928.5</c:v>
                </c:pt>
                <c:pt idx="421">
                  <c:v>46991</c:v>
                </c:pt>
                <c:pt idx="422">
                  <c:v>47003</c:v>
                </c:pt>
                <c:pt idx="423">
                  <c:v>47013.5</c:v>
                </c:pt>
                <c:pt idx="424">
                  <c:v>47087.5</c:v>
                </c:pt>
                <c:pt idx="425">
                  <c:v>47128</c:v>
                </c:pt>
                <c:pt idx="426">
                  <c:v>47128.5</c:v>
                </c:pt>
                <c:pt idx="427">
                  <c:v>47131</c:v>
                </c:pt>
                <c:pt idx="428">
                  <c:v>47131</c:v>
                </c:pt>
                <c:pt idx="429">
                  <c:v>47348</c:v>
                </c:pt>
                <c:pt idx="430">
                  <c:v>47887</c:v>
                </c:pt>
                <c:pt idx="431">
                  <c:v>47887</c:v>
                </c:pt>
                <c:pt idx="432">
                  <c:v>47907.5</c:v>
                </c:pt>
                <c:pt idx="433">
                  <c:v>47907.5</c:v>
                </c:pt>
                <c:pt idx="434">
                  <c:v>48075</c:v>
                </c:pt>
                <c:pt idx="435">
                  <c:v>48075</c:v>
                </c:pt>
                <c:pt idx="436">
                  <c:v>49001</c:v>
                </c:pt>
                <c:pt idx="437">
                  <c:v>49039</c:v>
                </c:pt>
                <c:pt idx="438">
                  <c:v>49080</c:v>
                </c:pt>
                <c:pt idx="439">
                  <c:v>49080</c:v>
                </c:pt>
                <c:pt idx="440">
                  <c:v>49099.5</c:v>
                </c:pt>
                <c:pt idx="441">
                  <c:v>49138.5</c:v>
                </c:pt>
                <c:pt idx="442">
                  <c:v>49138.5</c:v>
                </c:pt>
                <c:pt idx="443">
                  <c:v>49308</c:v>
                </c:pt>
                <c:pt idx="444">
                  <c:v>49412.5</c:v>
                </c:pt>
                <c:pt idx="445">
                  <c:v>50070.5</c:v>
                </c:pt>
                <c:pt idx="446">
                  <c:v>50094.5</c:v>
                </c:pt>
                <c:pt idx="447">
                  <c:v>50143</c:v>
                </c:pt>
                <c:pt idx="448">
                  <c:v>50164</c:v>
                </c:pt>
                <c:pt idx="449">
                  <c:v>50164</c:v>
                </c:pt>
                <c:pt idx="450">
                  <c:v>50199</c:v>
                </c:pt>
                <c:pt idx="451">
                  <c:v>50216.5</c:v>
                </c:pt>
                <c:pt idx="452">
                  <c:v>50307</c:v>
                </c:pt>
                <c:pt idx="453">
                  <c:v>50329.5</c:v>
                </c:pt>
                <c:pt idx="454">
                  <c:v>50330</c:v>
                </c:pt>
                <c:pt idx="455">
                  <c:v>51066.5</c:v>
                </c:pt>
                <c:pt idx="456">
                  <c:v>51172</c:v>
                </c:pt>
                <c:pt idx="457">
                  <c:v>51189.5</c:v>
                </c:pt>
                <c:pt idx="458">
                  <c:v>51251</c:v>
                </c:pt>
                <c:pt idx="459">
                  <c:v>51251.5</c:v>
                </c:pt>
                <c:pt idx="460">
                  <c:v>51265.5</c:v>
                </c:pt>
                <c:pt idx="461">
                  <c:v>51341.5</c:v>
                </c:pt>
                <c:pt idx="462">
                  <c:v>51350</c:v>
                </c:pt>
                <c:pt idx="463">
                  <c:v>51350</c:v>
                </c:pt>
                <c:pt idx="464">
                  <c:v>51367.5</c:v>
                </c:pt>
                <c:pt idx="465">
                  <c:v>51572.5</c:v>
                </c:pt>
                <c:pt idx="466">
                  <c:v>52165</c:v>
                </c:pt>
                <c:pt idx="467">
                  <c:v>52212</c:v>
                </c:pt>
                <c:pt idx="468">
                  <c:v>52305.5</c:v>
                </c:pt>
                <c:pt idx="469">
                  <c:v>52332</c:v>
                </c:pt>
                <c:pt idx="470">
                  <c:v>52332.5</c:v>
                </c:pt>
                <c:pt idx="471">
                  <c:v>52390</c:v>
                </c:pt>
                <c:pt idx="472">
                  <c:v>52524.5</c:v>
                </c:pt>
                <c:pt idx="473">
                  <c:v>53296</c:v>
                </c:pt>
                <c:pt idx="474">
                  <c:v>53296</c:v>
                </c:pt>
                <c:pt idx="475">
                  <c:v>53328</c:v>
                </c:pt>
                <c:pt idx="476">
                  <c:v>53383.5</c:v>
                </c:pt>
                <c:pt idx="477">
                  <c:v>53567.5</c:v>
                </c:pt>
                <c:pt idx="478">
                  <c:v>54306.5</c:v>
                </c:pt>
                <c:pt idx="479">
                  <c:v>54330</c:v>
                </c:pt>
                <c:pt idx="480">
                  <c:v>54371</c:v>
                </c:pt>
                <c:pt idx="481">
                  <c:v>54432.5</c:v>
                </c:pt>
                <c:pt idx="482">
                  <c:v>54798</c:v>
                </c:pt>
                <c:pt idx="483">
                  <c:v>55349.5</c:v>
                </c:pt>
                <c:pt idx="484">
                  <c:v>55472.5</c:v>
                </c:pt>
                <c:pt idx="485">
                  <c:v>55572</c:v>
                </c:pt>
                <c:pt idx="486">
                  <c:v>55598</c:v>
                </c:pt>
                <c:pt idx="487">
                  <c:v>55598</c:v>
                </c:pt>
                <c:pt idx="488">
                  <c:v>55636</c:v>
                </c:pt>
                <c:pt idx="489">
                  <c:v>55671</c:v>
                </c:pt>
                <c:pt idx="490">
                  <c:v>55719</c:v>
                </c:pt>
                <c:pt idx="491">
                  <c:v>55726.5</c:v>
                </c:pt>
                <c:pt idx="492">
                  <c:v>55735.5</c:v>
                </c:pt>
                <c:pt idx="493">
                  <c:v>56433.5</c:v>
                </c:pt>
                <c:pt idx="494">
                  <c:v>56454</c:v>
                </c:pt>
                <c:pt idx="495">
                  <c:v>56567</c:v>
                </c:pt>
                <c:pt idx="496">
                  <c:v>56749</c:v>
                </c:pt>
                <c:pt idx="497">
                  <c:v>56801</c:v>
                </c:pt>
                <c:pt idx="498">
                  <c:v>56854.5</c:v>
                </c:pt>
                <c:pt idx="499">
                  <c:v>57476.5</c:v>
                </c:pt>
                <c:pt idx="500">
                  <c:v>57628.5</c:v>
                </c:pt>
              </c:numCache>
            </c:numRef>
          </c:xVal>
          <c:yVal>
            <c:numRef>
              <c:f>'Active (6)'!$H$21:$H$907</c:f>
              <c:numCache>
                <c:formatCode>General</c:formatCode>
                <c:ptCount val="887"/>
                <c:pt idx="0">
                  <c:v>-1.0849761500139721E-2</c:v>
                </c:pt>
                <c:pt idx="20">
                  <c:v>-2.0692260004580021E-2</c:v>
                </c:pt>
                <c:pt idx="21">
                  <c:v>-1.8784033003612421E-2</c:v>
                </c:pt>
                <c:pt idx="22">
                  <c:v>-1.9329264505358879E-2</c:v>
                </c:pt>
                <c:pt idx="23">
                  <c:v>-1.7537672996695619E-2</c:v>
                </c:pt>
                <c:pt idx="24">
                  <c:v>-1.7517389998829458E-2</c:v>
                </c:pt>
                <c:pt idx="25">
                  <c:v>-1.3281826497404836E-2</c:v>
                </c:pt>
                <c:pt idx="28">
                  <c:v>-1.0813480505021289E-2</c:v>
                </c:pt>
                <c:pt idx="31">
                  <c:v>-1.4378179002960678E-2</c:v>
                </c:pt>
                <c:pt idx="32">
                  <c:v>-9.4658609959878959E-3</c:v>
                </c:pt>
                <c:pt idx="33">
                  <c:v>-1.0230297499219887E-2</c:v>
                </c:pt>
                <c:pt idx="34">
                  <c:v>-1.5731687999505084E-2</c:v>
                </c:pt>
                <c:pt idx="35">
                  <c:v>-1.1741668502509128E-2</c:v>
                </c:pt>
                <c:pt idx="38">
                  <c:v>-8.3904630009783432E-3</c:v>
                </c:pt>
                <c:pt idx="108">
                  <c:v>7.5196959951426834E-3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A37-4BD0-AEBA-0A84135EAF91}"/>
            </c:ext>
          </c:extLst>
        </c:ser>
        <c:ser>
          <c:idx val="1"/>
          <c:order val="1"/>
          <c:tx>
            <c:strRef>
              <c:f>'Active (6)'!$I$20:$I$20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(6)'!$D$21:$D$907</c:f>
                <c:numCache>
                  <c:formatCode>General</c:formatCode>
                  <c:ptCount val="887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2.0000000000000001E-4</c:v>
                  </c:pt>
                  <c:pt idx="345">
                    <c:v>2.9999999999999997E-4</c:v>
                  </c:pt>
                  <c:pt idx="346">
                    <c:v>2.0000000000000001E-4</c:v>
                  </c:pt>
                  <c:pt idx="347">
                    <c:v>1E-4</c:v>
                  </c:pt>
                  <c:pt idx="348">
                    <c:v>1E-4</c:v>
                  </c:pt>
                  <c:pt idx="349">
                    <c:v>5.0000000000000001E-4</c:v>
                  </c:pt>
                  <c:pt idx="350">
                    <c:v>0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4.0000000000000002E-4</c:v>
                  </c:pt>
                  <c:pt idx="354">
                    <c:v>1E-4</c:v>
                  </c:pt>
                  <c:pt idx="355">
                    <c:v>0</c:v>
                  </c:pt>
                  <c:pt idx="356">
                    <c:v>1E-4</c:v>
                  </c:pt>
                  <c:pt idx="357">
                    <c:v>2.0000000000000001E-4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2.0000000000000001E-4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4.0000000000000002E-4</c:v>
                  </c:pt>
                  <c:pt idx="364">
                    <c:v>0</c:v>
                  </c:pt>
                  <c:pt idx="365">
                    <c:v>5.0000000000000001E-4</c:v>
                  </c:pt>
                  <c:pt idx="366">
                    <c:v>1E-4</c:v>
                  </c:pt>
                  <c:pt idx="367">
                    <c:v>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2.0000000000000001E-4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1E-4</c:v>
                  </c:pt>
                  <c:pt idx="382">
                    <c:v>3.0000000000000001E-3</c:v>
                  </c:pt>
                  <c:pt idx="383">
                    <c:v>1E-4</c:v>
                  </c:pt>
                  <c:pt idx="384">
                    <c:v>1E-4</c:v>
                  </c:pt>
                  <c:pt idx="385">
                    <c:v>2.9999999999999997E-4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5.0000000000000001E-4</c:v>
                  </c:pt>
                  <c:pt idx="389">
                    <c:v>5.9999999999999995E-4</c:v>
                  </c:pt>
                  <c:pt idx="390">
                    <c:v>2.0000000000000001E-4</c:v>
                  </c:pt>
                  <c:pt idx="391">
                    <c:v>2.0000000000000001E-4</c:v>
                  </c:pt>
                  <c:pt idx="392">
                    <c:v>1E-4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2.9999999999999997E-4</c:v>
                  </c:pt>
                  <c:pt idx="399">
                    <c:v>4.0000000000000002E-4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5.9999999999999995E-4</c:v>
                  </c:pt>
                  <c:pt idx="403">
                    <c:v>1E-4</c:v>
                  </c:pt>
                  <c:pt idx="404">
                    <c:v>1E-4</c:v>
                  </c:pt>
                  <c:pt idx="405">
                    <c:v>2.0000000000000001E-4</c:v>
                  </c:pt>
                  <c:pt idx="406">
                    <c:v>2.0000000000000001E-4</c:v>
                  </c:pt>
                  <c:pt idx="407">
                    <c:v>2.0000000000000001E-4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0</c:v>
                  </c:pt>
                  <c:pt idx="411">
                    <c:v>2E-3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1E-4</c:v>
                  </c:pt>
                  <c:pt idx="415">
                    <c:v>1E-4</c:v>
                  </c:pt>
                  <c:pt idx="416">
                    <c:v>1E-4</c:v>
                  </c:pt>
                  <c:pt idx="417">
                    <c:v>4.0000000000000002E-4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2.0000000000000001E-4</c:v>
                  </c:pt>
                  <c:pt idx="424">
                    <c:v>1E-4</c:v>
                  </c:pt>
                  <c:pt idx="425">
                    <c:v>0</c:v>
                  </c:pt>
                  <c:pt idx="426">
                    <c:v>3.0000000000000003E-4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2.9999999999999997E-4</c:v>
                  </c:pt>
                  <c:pt idx="431">
                    <c:v>0</c:v>
                  </c:pt>
                  <c:pt idx="432">
                    <c:v>4.0000000000000002E-4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4.0000000000000002E-4</c:v>
                  </c:pt>
                  <c:pt idx="436">
                    <c:v>2.9999999999999997E-4</c:v>
                  </c:pt>
                  <c:pt idx="437">
                    <c:v>2.0000000000000001E-4</c:v>
                  </c:pt>
                  <c:pt idx="438">
                    <c:v>1E-4</c:v>
                  </c:pt>
                  <c:pt idx="439">
                    <c:v>1E-4</c:v>
                  </c:pt>
                  <c:pt idx="440">
                    <c:v>5.0000000000000001E-4</c:v>
                  </c:pt>
                  <c:pt idx="441">
                    <c:v>1E-4</c:v>
                  </c:pt>
                  <c:pt idx="442">
                    <c:v>1E-4</c:v>
                  </c:pt>
                  <c:pt idx="443">
                    <c:v>1E-4</c:v>
                  </c:pt>
                  <c:pt idx="444">
                    <c:v>2.0000000000000001E-4</c:v>
                  </c:pt>
                  <c:pt idx="445">
                    <c:v>1E-4</c:v>
                  </c:pt>
                  <c:pt idx="446">
                    <c:v>0</c:v>
                  </c:pt>
                  <c:pt idx="447">
                    <c:v>2E-3</c:v>
                  </c:pt>
                  <c:pt idx="448">
                    <c:v>1E-4</c:v>
                  </c:pt>
                  <c:pt idx="449">
                    <c:v>1E-3</c:v>
                  </c:pt>
                  <c:pt idx="450">
                    <c:v>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2.0999999999999999E-3</c:v>
                  </c:pt>
                  <c:pt idx="454">
                    <c:v>1.9E-3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1E-4</c:v>
                  </c:pt>
                  <c:pt idx="458">
                    <c:v>1E-4</c:v>
                  </c:pt>
                  <c:pt idx="459">
                    <c:v>2.9999999999999997E-4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2.0000000000000001E-4</c:v>
                  </c:pt>
                  <c:pt idx="463">
                    <c:v>1E-4</c:v>
                  </c:pt>
                  <c:pt idx="464">
                    <c:v>2.0000000000000001E-4</c:v>
                  </c:pt>
                  <c:pt idx="465">
                    <c:v>1E-4</c:v>
                  </c:pt>
                  <c:pt idx="466">
                    <c:v>1E-4</c:v>
                  </c:pt>
                  <c:pt idx="467">
                    <c:v>1E-4</c:v>
                  </c:pt>
                  <c:pt idx="468">
                    <c:v>2.0000000000000001E-4</c:v>
                  </c:pt>
                  <c:pt idx="469">
                    <c:v>1E-4</c:v>
                  </c:pt>
                  <c:pt idx="470">
                    <c:v>0</c:v>
                  </c:pt>
                  <c:pt idx="471">
                    <c:v>1E-4</c:v>
                  </c:pt>
                  <c:pt idx="472">
                    <c:v>1E-4</c:v>
                  </c:pt>
                  <c:pt idx="473">
                    <c:v>2.9999999999999997E-4</c:v>
                  </c:pt>
                  <c:pt idx="474">
                    <c:v>2.9999999999999997E-4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1E-4</c:v>
                  </c:pt>
                  <c:pt idx="478">
                    <c:v>1E-4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2.0000000000000001E-4</c:v>
                  </c:pt>
                  <c:pt idx="482">
                    <c:v>2.0000000000000001E-4</c:v>
                  </c:pt>
                  <c:pt idx="483">
                    <c:v>1E-4</c:v>
                  </c:pt>
                  <c:pt idx="484">
                    <c:v>1E-4</c:v>
                  </c:pt>
                  <c:pt idx="485">
                    <c:v>5.9999999999999995E-4</c:v>
                  </c:pt>
                  <c:pt idx="486">
                    <c:v>2.0000000000000001E-4</c:v>
                  </c:pt>
                  <c:pt idx="487">
                    <c:v>2.9999999999999997E-4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0</c:v>
                  </c:pt>
                  <c:pt idx="491">
                    <c:v>2.9999999999999997E-4</c:v>
                  </c:pt>
                  <c:pt idx="492">
                    <c:v>2.0000000000000001E-4</c:v>
                  </c:pt>
                  <c:pt idx="493">
                    <c:v>1E-4</c:v>
                  </c:pt>
                  <c:pt idx="494">
                    <c:v>1E-4</c:v>
                  </c:pt>
                  <c:pt idx="495">
                    <c:v>2.0000000000000001E-4</c:v>
                  </c:pt>
                  <c:pt idx="496">
                    <c:v>2.9999999999999997E-4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2.0000000000000001E-4</c:v>
                  </c:pt>
                  <c:pt idx="500">
                    <c:v>2.9999999999999997E-4</c:v>
                  </c:pt>
                </c:numCache>
              </c:numRef>
            </c:plus>
            <c:minus>
              <c:numRef>
                <c:f>'Active (6)'!$D$21:$D$907</c:f>
                <c:numCache>
                  <c:formatCode>General</c:formatCode>
                  <c:ptCount val="887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2.0000000000000001E-4</c:v>
                  </c:pt>
                  <c:pt idx="345">
                    <c:v>2.9999999999999997E-4</c:v>
                  </c:pt>
                  <c:pt idx="346">
                    <c:v>2.0000000000000001E-4</c:v>
                  </c:pt>
                  <c:pt idx="347">
                    <c:v>1E-4</c:v>
                  </c:pt>
                  <c:pt idx="348">
                    <c:v>1E-4</c:v>
                  </c:pt>
                  <c:pt idx="349">
                    <c:v>5.0000000000000001E-4</c:v>
                  </c:pt>
                  <c:pt idx="350">
                    <c:v>0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4.0000000000000002E-4</c:v>
                  </c:pt>
                  <c:pt idx="354">
                    <c:v>1E-4</c:v>
                  </c:pt>
                  <c:pt idx="355">
                    <c:v>0</c:v>
                  </c:pt>
                  <c:pt idx="356">
                    <c:v>1E-4</c:v>
                  </c:pt>
                  <c:pt idx="357">
                    <c:v>2.0000000000000001E-4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2.0000000000000001E-4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4.0000000000000002E-4</c:v>
                  </c:pt>
                  <c:pt idx="364">
                    <c:v>0</c:v>
                  </c:pt>
                  <c:pt idx="365">
                    <c:v>5.0000000000000001E-4</c:v>
                  </c:pt>
                  <c:pt idx="366">
                    <c:v>1E-4</c:v>
                  </c:pt>
                  <c:pt idx="367">
                    <c:v>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2.0000000000000001E-4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1E-4</c:v>
                  </c:pt>
                  <c:pt idx="382">
                    <c:v>3.0000000000000001E-3</c:v>
                  </c:pt>
                  <c:pt idx="383">
                    <c:v>1E-4</c:v>
                  </c:pt>
                  <c:pt idx="384">
                    <c:v>1E-4</c:v>
                  </c:pt>
                  <c:pt idx="385">
                    <c:v>2.9999999999999997E-4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5.0000000000000001E-4</c:v>
                  </c:pt>
                  <c:pt idx="389">
                    <c:v>5.9999999999999995E-4</c:v>
                  </c:pt>
                  <c:pt idx="390">
                    <c:v>2.0000000000000001E-4</c:v>
                  </c:pt>
                  <c:pt idx="391">
                    <c:v>2.0000000000000001E-4</c:v>
                  </c:pt>
                  <c:pt idx="392">
                    <c:v>1E-4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2.9999999999999997E-4</c:v>
                  </c:pt>
                  <c:pt idx="399">
                    <c:v>4.0000000000000002E-4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5.9999999999999995E-4</c:v>
                  </c:pt>
                  <c:pt idx="403">
                    <c:v>1E-4</c:v>
                  </c:pt>
                  <c:pt idx="404">
                    <c:v>1E-4</c:v>
                  </c:pt>
                  <c:pt idx="405">
                    <c:v>2.0000000000000001E-4</c:v>
                  </c:pt>
                  <c:pt idx="406">
                    <c:v>2.0000000000000001E-4</c:v>
                  </c:pt>
                  <c:pt idx="407">
                    <c:v>2.0000000000000001E-4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0</c:v>
                  </c:pt>
                  <c:pt idx="411">
                    <c:v>2E-3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1E-4</c:v>
                  </c:pt>
                  <c:pt idx="415">
                    <c:v>1E-4</c:v>
                  </c:pt>
                  <c:pt idx="416">
                    <c:v>1E-4</c:v>
                  </c:pt>
                  <c:pt idx="417">
                    <c:v>4.0000000000000002E-4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2.0000000000000001E-4</c:v>
                  </c:pt>
                  <c:pt idx="424">
                    <c:v>1E-4</c:v>
                  </c:pt>
                  <c:pt idx="425">
                    <c:v>0</c:v>
                  </c:pt>
                  <c:pt idx="426">
                    <c:v>3.0000000000000003E-4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2.9999999999999997E-4</c:v>
                  </c:pt>
                  <c:pt idx="431">
                    <c:v>0</c:v>
                  </c:pt>
                  <c:pt idx="432">
                    <c:v>4.0000000000000002E-4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4.0000000000000002E-4</c:v>
                  </c:pt>
                  <c:pt idx="436">
                    <c:v>2.9999999999999997E-4</c:v>
                  </c:pt>
                  <c:pt idx="437">
                    <c:v>2.0000000000000001E-4</c:v>
                  </c:pt>
                  <c:pt idx="438">
                    <c:v>1E-4</c:v>
                  </c:pt>
                  <c:pt idx="439">
                    <c:v>1E-4</c:v>
                  </c:pt>
                  <c:pt idx="440">
                    <c:v>5.0000000000000001E-4</c:v>
                  </c:pt>
                  <c:pt idx="441">
                    <c:v>1E-4</c:v>
                  </c:pt>
                  <c:pt idx="442">
                    <c:v>1E-4</c:v>
                  </c:pt>
                  <c:pt idx="443">
                    <c:v>1E-4</c:v>
                  </c:pt>
                  <c:pt idx="444">
                    <c:v>2.0000000000000001E-4</c:v>
                  </c:pt>
                  <c:pt idx="445">
                    <c:v>1E-4</c:v>
                  </c:pt>
                  <c:pt idx="446">
                    <c:v>0</c:v>
                  </c:pt>
                  <c:pt idx="447">
                    <c:v>2E-3</c:v>
                  </c:pt>
                  <c:pt idx="448">
                    <c:v>1E-4</c:v>
                  </c:pt>
                  <c:pt idx="449">
                    <c:v>1E-3</c:v>
                  </c:pt>
                  <c:pt idx="450">
                    <c:v>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2.0999999999999999E-3</c:v>
                  </c:pt>
                  <c:pt idx="454">
                    <c:v>1.9E-3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1E-4</c:v>
                  </c:pt>
                  <c:pt idx="458">
                    <c:v>1E-4</c:v>
                  </c:pt>
                  <c:pt idx="459">
                    <c:v>2.9999999999999997E-4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2.0000000000000001E-4</c:v>
                  </c:pt>
                  <c:pt idx="463">
                    <c:v>1E-4</c:v>
                  </c:pt>
                  <c:pt idx="464">
                    <c:v>2.0000000000000001E-4</c:v>
                  </c:pt>
                  <c:pt idx="465">
                    <c:v>1E-4</c:v>
                  </c:pt>
                  <c:pt idx="466">
                    <c:v>1E-4</c:v>
                  </c:pt>
                  <c:pt idx="467">
                    <c:v>1E-4</c:v>
                  </c:pt>
                  <c:pt idx="468">
                    <c:v>2.0000000000000001E-4</c:v>
                  </c:pt>
                  <c:pt idx="469">
                    <c:v>1E-4</c:v>
                  </c:pt>
                  <c:pt idx="470">
                    <c:v>0</c:v>
                  </c:pt>
                  <c:pt idx="471">
                    <c:v>1E-4</c:v>
                  </c:pt>
                  <c:pt idx="472">
                    <c:v>1E-4</c:v>
                  </c:pt>
                  <c:pt idx="473">
                    <c:v>2.9999999999999997E-4</c:v>
                  </c:pt>
                  <c:pt idx="474">
                    <c:v>2.9999999999999997E-4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1E-4</c:v>
                  </c:pt>
                  <c:pt idx="478">
                    <c:v>1E-4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2.0000000000000001E-4</c:v>
                  </c:pt>
                  <c:pt idx="482">
                    <c:v>2.0000000000000001E-4</c:v>
                  </c:pt>
                  <c:pt idx="483">
                    <c:v>1E-4</c:v>
                  </c:pt>
                  <c:pt idx="484">
                    <c:v>1E-4</c:v>
                  </c:pt>
                  <c:pt idx="485">
                    <c:v>5.9999999999999995E-4</c:v>
                  </c:pt>
                  <c:pt idx="486">
                    <c:v>2.0000000000000001E-4</c:v>
                  </c:pt>
                  <c:pt idx="487">
                    <c:v>2.9999999999999997E-4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0</c:v>
                  </c:pt>
                  <c:pt idx="491">
                    <c:v>2.9999999999999997E-4</c:v>
                  </c:pt>
                  <c:pt idx="492">
                    <c:v>2.0000000000000001E-4</c:v>
                  </c:pt>
                  <c:pt idx="493">
                    <c:v>1E-4</c:v>
                  </c:pt>
                  <c:pt idx="494">
                    <c:v>1E-4</c:v>
                  </c:pt>
                  <c:pt idx="495">
                    <c:v>2.0000000000000001E-4</c:v>
                  </c:pt>
                  <c:pt idx="496">
                    <c:v>2.9999999999999997E-4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2.0000000000000001E-4</c:v>
                  </c:pt>
                  <c:pt idx="500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(6)'!$F$21:$F$907</c:f>
              <c:numCache>
                <c:formatCode>General</c:formatCode>
                <c:ptCount val="887"/>
                <c:pt idx="0">
                  <c:v>-27995.5</c:v>
                </c:pt>
                <c:pt idx="1">
                  <c:v>-27995.5</c:v>
                </c:pt>
                <c:pt idx="2">
                  <c:v>-27995</c:v>
                </c:pt>
                <c:pt idx="3">
                  <c:v>-17033</c:v>
                </c:pt>
                <c:pt idx="4">
                  <c:v>-14970.5</c:v>
                </c:pt>
                <c:pt idx="5">
                  <c:v>-14970</c:v>
                </c:pt>
                <c:pt idx="6">
                  <c:v>-13986</c:v>
                </c:pt>
                <c:pt idx="7">
                  <c:v>-13848</c:v>
                </c:pt>
                <c:pt idx="8">
                  <c:v>-12805.5</c:v>
                </c:pt>
                <c:pt idx="9">
                  <c:v>-10874.5</c:v>
                </c:pt>
                <c:pt idx="10">
                  <c:v>-10728.5</c:v>
                </c:pt>
                <c:pt idx="11">
                  <c:v>-10567.5</c:v>
                </c:pt>
                <c:pt idx="12">
                  <c:v>-10561.5</c:v>
                </c:pt>
                <c:pt idx="13">
                  <c:v>-10558.5</c:v>
                </c:pt>
                <c:pt idx="14">
                  <c:v>-10541</c:v>
                </c:pt>
                <c:pt idx="15">
                  <c:v>-10538</c:v>
                </c:pt>
                <c:pt idx="16">
                  <c:v>-10532</c:v>
                </c:pt>
                <c:pt idx="17">
                  <c:v>-10529</c:v>
                </c:pt>
                <c:pt idx="18">
                  <c:v>-10476.5</c:v>
                </c:pt>
                <c:pt idx="19">
                  <c:v>-10470.5</c:v>
                </c:pt>
                <c:pt idx="20">
                  <c:v>-10420</c:v>
                </c:pt>
                <c:pt idx="21">
                  <c:v>-9661</c:v>
                </c:pt>
                <c:pt idx="22">
                  <c:v>-9646.5</c:v>
                </c:pt>
                <c:pt idx="23">
                  <c:v>-9541</c:v>
                </c:pt>
                <c:pt idx="24">
                  <c:v>-8630</c:v>
                </c:pt>
                <c:pt idx="25">
                  <c:v>-8600.5</c:v>
                </c:pt>
                <c:pt idx="26">
                  <c:v>-8548.5</c:v>
                </c:pt>
                <c:pt idx="27">
                  <c:v>-8534</c:v>
                </c:pt>
                <c:pt idx="28">
                  <c:v>-8518.5</c:v>
                </c:pt>
                <c:pt idx="29">
                  <c:v>-8464</c:v>
                </c:pt>
                <c:pt idx="30">
                  <c:v>-8458</c:v>
                </c:pt>
                <c:pt idx="31">
                  <c:v>-8343</c:v>
                </c:pt>
                <c:pt idx="32">
                  <c:v>-8337</c:v>
                </c:pt>
                <c:pt idx="33">
                  <c:v>-8307.5</c:v>
                </c:pt>
                <c:pt idx="34">
                  <c:v>-8296</c:v>
                </c:pt>
                <c:pt idx="35">
                  <c:v>-7314.5</c:v>
                </c:pt>
                <c:pt idx="36">
                  <c:v>26.5</c:v>
                </c:pt>
                <c:pt idx="37">
                  <c:v>26.5</c:v>
                </c:pt>
                <c:pt idx="38">
                  <c:v>29</c:v>
                </c:pt>
                <c:pt idx="39">
                  <c:v>29</c:v>
                </c:pt>
                <c:pt idx="40">
                  <c:v>29</c:v>
                </c:pt>
                <c:pt idx="41">
                  <c:v>75.5</c:v>
                </c:pt>
                <c:pt idx="42">
                  <c:v>75.5</c:v>
                </c:pt>
                <c:pt idx="43">
                  <c:v>882</c:v>
                </c:pt>
                <c:pt idx="44">
                  <c:v>882</c:v>
                </c:pt>
                <c:pt idx="45">
                  <c:v>893.5</c:v>
                </c:pt>
                <c:pt idx="46">
                  <c:v>893.5</c:v>
                </c:pt>
                <c:pt idx="47">
                  <c:v>896.5</c:v>
                </c:pt>
                <c:pt idx="48">
                  <c:v>896.5</c:v>
                </c:pt>
                <c:pt idx="49">
                  <c:v>899.5</c:v>
                </c:pt>
                <c:pt idx="50">
                  <c:v>899.5</c:v>
                </c:pt>
                <c:pt idx="51">
                  <c:v>902.5</c:v>
                </c:pt>
                <c:pt idx="52">
                  <c:v>902.5</c:v>
                </c:pt>
                <c:pt idx="53">
                  <c:v>905.5</c:v>
                </c:pt>
                <c:pt idx="54">
                  <c:v>905.5</c:v>
                </c:pt>
                <c:pt idx="55">
                  <c:v>5065.5</c:v>
                </c:pt>
                <c:pt idx="56">
                  <c:v>5182.5</c:v>
                </c:pt>
                <c:pt idx="57">
                  <c:v>5183</c:v>
                </c:pt>
                <c:pt idx="58">
                  <c:v>5189</c:v>
                </c:pt>
                <c:pt idx="59">
                  <c:v>7702.5</c:v>
                </c:pt>
                <c:pt idx="60">
                  <c:v>7737.5</c:v>
                </c:pt>
                <c:pt idx="61">
                  <c:v>7737.5</c:v>
                </c:pt>
                <c:pt idx="62">
                  <c:v>8327</c:v>
                </c:pt>
                <c:pt idx="63">
                  <c:v>8327</c:v>
                </c:pt>
                <c:pt idx="64">
                  <c:v>8388.5</c:v>
                </c:pt>
                <c:pt idx="65">
                  <c:v>8444</c:v>
                </c:pt>
                <c:pt idx="66">
                  <c:v>8482.5</c:v>
                </c:pt>
                <c:pt idx="67">
                  <c:v>8646</c:v>
                </c:pt>
                <c:pt idx="68">
                  <c:v>8678</c:v>
                </c:pt>
                <c:pt idx="69">
                  <c:v>8751</c:v>
                </c:pt>
                <c:pt idx="70">
                  <c:v>9425.5</c:v>
                </c:pt>
                <c:pt idx="71">
                  <c:v>9608.5</c:v>
                </c:pt>
                <c:pt idx="72">
                  <c:v>9885</c:v>
                </c:pt>
                <c:pt idx="73">
                  <c:v>10544</c:v>
                </c:pt>
                <c:pt idx="74">
                  <c:v>10761</c:v>
                </c:pt>
                <c:pt idx="75">
                  <c:v>11511.5</c:v>
                </c:pt>
                <c:pt idx="76">
                  <c:v>11918</c:v>
                </c:pt>
                <c:pt idx="77">
                  <c:v>12003</c:v>
                </c:pt>
                <c:pt idx="78">
                  <c:v>12718</c:v>
                </c:pt>
                <c:pt idx="79">
                  <c:v>12923</c:v>
                </c:pt>
                <c:pt idx="80">
                  <c:v>12949</c:v>
                </c:pt>
                <c:pt idx="81">
                  <c:v>13931</c:v>
                </c:pt>
                <c:pt idx="82">
                  <c:v>14012</c:v>
                </c:pt>
                <c:pt idx="83">
                  <c:v>14085</c:v>
                </c:pt>
                <c:pt idx="84">
                  <c:v>14900</c:v>
                </c:pt>
                <c:pt idx="85">
                  <c:v>14914</c:v>
                </c:pt>
                <c:pt idx="86">
                  <c:v>14927</c:v>
                </c:pt>
                <c:pt idx="87">
                  <c:v>15037</c:v>
                </c:pt>
                <c:pt idx="88">
                  <c:v>15146.5</c:v>
                </c:pt>
                <c:pt idx="89">
                  <c:v>15227.5</c:v>
                </c:pt>
                <c:pt idx="90">
                  <c:v>15245</c:v>
                </c:pt>
                <c:pt idx="91">
                  <c:v>16094.5</c:v>
                </c:pt>
                <c:pt idx="92">
                  <c:v>16259.5</c:v>
                </c:pt>
                <c:pt idx="93">
                  <c:v>16956</c:v>
                </c:pt>
                <c:pt idx="94">
                  <c:v>16956.5</c:v>
                </c:pt>
                <c:pt idx="95">
                  <c:v>16997</c:v>
                </c:pt>
                <c:pt idx="96">
                  <c:v>17000.5</c:v>
                </c:pt>
                <c:pt idx="97">
                  <c:v>17049.5</c:v>
                </c:pt>
                <c:pt idx="98">
                  <c:v>17088.5</c:v>
                </c:pt>
                <c:pt idx="99">
                  <c:v>17250</c:v>
                </c:pt>
                <c:pt idx="100">
                  <c:v>17260.5</c:v>
                </c:pt>
                <c:pt idx="101">
                  <c:v>17281</c:v>
                </c:pt>
                <c:pt idx="102">
                  <c:v>17302</c:v>
                </c:pt>
                <c:pt idx="103">
                  <c:v>17317</c:v>
                </c:pt>
                <c:pt idx="104">
                  <c:v>17331</c:v>
                </c:pt>
                <c:pt idx="105">
                  <c:v>17405</c:v>
                </c:pt>
                <c:pt idx="106">
                  <c:v>17923.5</c:v>
                </c:pt>
                <c:pt idx="107">
                  <c:v>18022.5</c:v>
                </c:pt>
                <c:pt idx="108">
                  <c:v>18032</c:v>
                </c:pt>
                <c:pt idx="109">
                  <c:v>18032</c:v>
                </c:pt>
                <c:pt idx="110">
                  <c:v>18076</c:v>
                </c:pt>
                <c:pt idx="111">
                  <c:v>18182</c:v>
                </c:pt>
                <c:pt idx="112">
                  <c:v>18193</c:v>
                </c:pt>
                <c:pt idx="113">
                  <c:v>18201</c:v>
                </c:pt>
                <c:pt idx="114">
                  <c:v>18366</c:v>
                </c:pt>
                <c:pt idx="115">
                  <c:v>19141.5</c:v>
                </c:pt>
                <c:pt idx="116">
                  <c:v>19156</c:v>
                </c:pt>
                <c:pt idx="117">
                  <c:v>19198.5</c:v>
                </c:pt>
                <c:pt idx="118">
                  <c:v>19217.5</c:v>
                </c:pt>
                <c:pt idx="119">
                  <c:v>19236</c:v>
                </c:pt>
                <c:pt idx="120">
                  <c:v>19238</c:v>
                </c:pt>
                <c:pt idx="121">
                  <c:v>19238</c:v>
                </c:pt>
                <c:pt idx="122">
                  <c:v>19247</c:v>
                </c:pt>
                <c:pt idx="123">
                  <c:v>19368</c:v>
                </c:pt>
                <c:pt idx="124">
                  <c:v>19387.5</c:v>
                </c:pt>
                <c:pt idx="125">
                  <c:v>19399</c:v>
                </c:pt>
                <c:pt idx="126">
                  <c:v>19494</c:v>
                </c:pt>
                <c:pt idx="127">
                  <c:v>20316.5</c:v>
                </c:pt>
                <c:pt idx="128">
                  <c:v>20360.5</c:v>
                </c:pt>
                <c:pt idx="129">
                  <c:v>20377.5</c:v>
                </c:pt>
                <c:pt idx="130">
                  <c:v>20421.5</c:v>
                </c:pt>
                <c:pt idx="131">
                  <c:v>20427.5</c:v>
                </c:pt>
                <c:pt idx="132">
                  <c:v>20512.5</c:v>
                </c:pt>
                <c:pt idx="133">
                  <c:v>20534</c:v>
                </c:pt>
                <c:pt idx="134">
                  <c:v>21190</c:v>
                </c:pt>
                <c:pt idx="135">
                  <c:v>21286</c:v>
                </c:pt>
                <c:pt idx="136">
                  <c:v>21289</c:v>
                </c:pt>
                <c:pt idx="137">
                  <c:v>21321.5</c:v>
                </c:pt>
                <c:pt idx="138">
                  <c:v>21464.5</c:v>
                </c:pt>
                <c:pt idx="139">
                  <c:v>21492</c:v>
                </c:pt>
                <c:pt idx="140">
                  <c:v>21546.5</c:v>
                </c:pt>
                <c:pt idx="141">
                  <c:v>21713.5</c:v>
                </c:pt>
                <c:pt idx="142">
                  <c:v>22394</c:v>
                </c:pt>
                <c:pt idx="143">
                  <c:v>22399</c:v>
                </c:pt>
                <c:pt idx="144">
                  <c:v>22490</c:v>
                </c:pt>
                <c:pt idx="145">
                  <c:v>22490</c:v>
                </c:pt>
                <c:pt idx="146">
                  <c:v>22490</c:v>
                </c:pt>
                <c:pt idx="147">
                  <c:v>22605.5</c:v>
                </c:pt>
                <c:pt idx="148">
                  <c:v>22696</c:v>
                </c:pt>
                <c:pt idx="149">
                  <c:v>23238.5</c:v>
                </c:pt>
                <c:pt idx="150">
                  <c:v>23358</c:v>
                </c:pt>
                <c:pt idx="151">
                  <c:v>23457.5</c:v>
                </c:pt>
                <c:pt idx="152">
                  <c:v>23522</c:v>
                </c:pt>
                <c:pt idx="153">
                  <c:v>23577.5</c:v>
                </c:pt>
                <c:pt idx="154">
                  <c:v>23706.5</c:v>
                </c:pt>
                <c:pt idx="155">
                  <c:v>23755.5</c:v>
                </c:pt>
                <c:pt idx="156">
                  <c:v>24477</c:v>
                </c:pt>
                <c:pt idx="157">
                  <c:v>24477</c:v>
                </c:pt>
                <c:pt idx="158">
                  <c:v>24477</c:v>
                </c:pt>
                <c:pt idx="159">
                  <c:v>24506.5</c:v>
                </c:pt>
                <c:pt idx="160">
                  <c:v>24831.5</c:v>
                </c:pt>
                <c:pt idx="161">
                  <c:v>24875.5</c:v>
                </c:pt>
                <c:pt idx="162">
                  <c:v>25543.5</c:v>
                </c:pt>
                <c:pt idx="163">
                  <c:v>25702</c:v>
                </c:pt>
                <c:pt idx="164">
                  <c:v>25786.5</c:v>
                </c:pt>
                <c:pt idx="165">
                  <c:v>25792.5</c:v>
                </c:pt>
                <c:pt idx="166">
                  <c:v>25807</c:v>
                </c:pt>
                <c:pt idx="167">
                  <c:v>25853</c:v>
                </c:pt>
                <c:pt idx="168">
                  <c:v>25877.5</c:v>
                </c:pt>
                <c:pt idx="169">
                  <c:v>26563.5</c:v>
                </c:pt>
                <c:pt idx="170">
                  <c:v>26601.5</c:v>
                </c:pt>
                <c:pt idx="171">
                  <c:v>26683</c:v>
                </c:pt>
                <c:pt idx="172">
                  <c:v>26683.5</c:v>
                </c:pt>
                <c:pt idx="173">
                  <c:v>26748</c:v>
                </c:pt>
                <c:pt idx="174">
                  <c:v>26935</c:v>
                </c:pt>
                <c:pt idx="175">
                  <c:v>27761</c:v>
                </c:pt>
                <c:pt idx="176">
                  <c:v>27784.5</c:v>
                </c:pt>
                <c:pt idx="177">
                  <c:v>27789.5</c:v>
                </c:pt>
                <c:pt idx="178">
                  <c:v>27860.5</c:v>
                </c:pt>
                <c:pt idx="179">
                  <c:v>27896</c:v>
                </c:pt>
                <c:pt idx="180">
                  <c:v>27948.5</c:v>
                </c:pt>
                <c:pt idx="181">
                  <c:v>28054</c:v>
                </c:pt>
                <c:pt idx="182">
                  <c:v>28827.5</c:v>
                </c:pt>
                <c:pt idx="183">
                  <c:v>28830.5</c:v>
                </c:pt>
                <c:pt idx="184">
                  <c:v>29639.5</c:v>
                </c:pt>
                <c:pt idx="185">
                  <c:v>29803.5</c:v>
                </c:pt>
                <c:pt idx="186">
                  <c:v>29862.5</c:v>
                </c:pt>
                <c:pt idx="187">
                  <c:v>29863</c:v>
                </c:pt>
                <c:pt idx="188">
                  <c:v>30090</c:v>
                </c:pt>
                <c:pt idx="189">
                  <c:v>30131</c:v>
                </c:pt>
                <c:pt idx="190">
                  <c:v>30175</c:v>
                </c:pt>
                <c:pt idx="191">
                  <c:v>30216</c:v>
                </c:pt>
                <c:pt idx="192">
                  <c:v>30983.5</c:v>
                </c:pt>
                <c:pt idx="193">
                  <c:v>32044</c:v>
                </c:pt>
                <c:pt idx="194">
                  <c:v>32053.5</c:v>
                </c:pt>
                <c:pt idx="195">
                  <c:v>32088</c:v>
                </c:pt>
                <c:pt idx="196">
                  <c:v>32116.5</c:v>
                </c:pt>
                <c:pt idx="197">
                  <c:v>32117</c:v>
                </c:pt>
                <c:pt idx="198">
                  <c:v>32168</c:v>
                </c:pt>
                <c:pt idx="199">
                  <c:v>32169</c:v>
                </c:pt>
                <c:pt idx="200">
                  <c:v>32184.5</c:v>
                </c:pt>
                <c:pt idx="201">
                  <c:v>32284.5</c:v>
                </c:pt>
                <c:pt idx="202">
                  <c:v>32381</c:v>
                </c:pt>
                <c:pt idx="203">
                  <c:v>32877</c:v>
                </c:pt>
                <c:pt idx="204">
                  <c:v>33061.5</c:v>
                </c:pt>
                <c:pt idx="205">
                  <c:v>33089</c:v>
                </c:pt>
                <c:pt idx="206">
                  <c:v>33207</c:v>
                </c:pt>
                <c:pt idx="207">
                  <c:v>33225</c:v>
                </c:pt>
                <c:pt idx="208">
                  <c:v>33292</c:v>
                </c:pt>
                <c:pt idx="209">
                  <c:v>33318.5</c:v>
                </c:pt>
                <c:pt idx="210">
                  <c:v>33327.5</c:v>
                </c:pt>
                <c:pt idx="211">
                  <c:v>34040</c:v>
                </c:pt>
                <c:pt idx="212">
                  <c:v>34117</c:v>
                </c:pt>
                <c:pt idx="213">
                  <c:v>34117</c:v>
                </c:pt>
                <c:pt idx="214">
                  <c:v>34188.5</c:v>
                </c:pt>
                <c:pt idx="215">
                  <c:v>34255</c:v>
                </c:pt>
                <c:pt idx="216">
                  <c:v>34255</c:v>
                </c:pt>
                <c:pt idx="217">
                  <c:v>34264</c:v>
                </c:pt>
                <c:pt idx="218">
                  <c:v>34299</c:v>
                </c:pt>
                <c:pt idx="219">
                  <c:v>34299</c:v>
                </c:pt>
                <c:pt idx="220">
                  <c:v>34299</c:v>
                </c:pt>
                <c:pt idx="221">
                  <c:v>34354.5</c:v>
                </c:pt>
                <c:pt idx="222">
                  <c:v>34354.5</c:v>
                </c:pt>
                <c:pt idx="223">
                  <c:v>34355.5</c:v>
                </c:pt>
                <c:pt idx="224">
                  <c:v>34376</c:v>
                </c:pt>
                <c:pt idx="225">
                  <c:v>34402.5</c:v>
                </c:pt>
                <c:pt idx="226">
                  <c:v>34417</c:v>
                </c:pt>
                <c:pt idx="227">
                  <c:v>34434.5</c:v>
                </c:pt>
                <c:pt idx="228">
                  <c:v>34437.5</c:v>
                </c:pt>
                <c:pt idx="229">
                  <c:v>34522.5</c:v>
                </c:pt>
                <c:pt idx="230">
                  <c:v>35102</c:v>
                </c:pt>
                <c:pt idx="231">
                  <c:v>35102.5</c:v>
                </c:pt>
                <c:pt idx="232">
                  <c:v>35102.5</c:v>
                </c:pt>
                <c:pt idx="233">
                  <c:v>35125.5</c:v>
                </c:pt>
                <c:pt idx="234">
                  <c:v>35131.5</c:v>
                </c:pt>
                <c:pt idx="235">
                  <c:v>35140.5</c:v>
                </c:pt>
                <c:pt idx="236">
                  <c:v>35202</c:v>
                </c:pt>
                <c:pt idx="237">
                  <c:v>35202</c:v>
                </c:pt>
                <c:pt idx="238">
                  <c:v>35202</c:v>
                </c:pt>
                <c:pt idx="239">
                  <c:v>35202</c:v>
                </c:pt>
                <c:pt idx="240">
                  <c:v>35217.5</c:v>
                </c:pt>
                <c:pt idx="241">
                  <c:v>35219</c:v>
                </c:pt>
                <c:pt idx="242">
                  <c:v>35219.5</c:v>
                </c:pt>
                <c:pt idx="243">
                  <c:v>35233</c:v>
                </c:pt>
                <c:pt idx="244">
                  <c:v>35233</c:v>
                </c:pt>
                <c:pt idx="245">
                  <c:v>35239.5</c:v>
                </c:pt>
                <c:pt idx="246">
                  <c:v>35240</c:v>
                </c:pt>
                <c:pt idx="247">
                  <c:v>35249</c:v>
                </c:pt>
                <c:pt idx="248">
                  <c:v>35283.5</c:v>
                </c:pt>
                <c:pt idx="249">
                  <c:v>35291.5</c:v>
                </c:pt>
                <c:pt idx="250">
                  <c:v>35291.5</c:v>
                </c:pt>
                <c:pt idx="251">
                  <c:v>35292</c:v>
                </c:pt>
                <c:pt idx="252">
                  <c:v>35292</c:v>
                </c:pt>
                <c:pt idx="253">
                  <c:v>35298</c:v>
                </c:pt>
                <c:pt idx="254">
                  <c:v>35299</c:v>
                </c:pt>
                <c:pt idx="255">
                  <c:v>35310.5</c:v>
                </c:pt>
                <c:pt idx="256">
                  <c:v>35331</c:v>
                </c:pt>
                <c:pt idx="257">
                  <c:v>35337.5</c:v>
                </c:pt>
                <c:pt idx="258">
                  <c:v>35428</c:v>
                </c:pt>
                <c:pt idx="259">
                  <c:v>35460</c:v>
                </c:pt>
                <c:pt idx="260">
                  <c:v>35468.5</c:v>
                </c:pt>
                <c:pt idx="261">
                  <c:v>35471.5</c:v>
                </c:pt>
                <c:pt idx="262">
                  <c:v>35495</c:v>
                </c:pt>
                <c:pt idx="263">
                  <c:v>35550</c:v>
                </c:pt>
                <c:pt idx="264">
                  <c:v>36014.5</c:v>
                </c:pt>
                <c:pt idx="265">
                  <c:v>36166</c:v>
                </c:pt>
                <c:pt idx="266">
                  <c:v>36166</c:v>
                </c:pt>
                <c:pt idx="267">
                  <c:v>36196</c:v>
                </c:pt>
                <c:pt idx="268">
                  <c:v>36294</c:v>
                </c:pt>
                <c:pt idx="269">
                  <c:v>36294.5</c:v>
                </c:pt>
                <c:pt idx="270">
                  <c:v>36297</c:v>
                </c:pt>
                <c:pt idx="271">
                  <c:v>36336</c:v>
                </c:pt>
                <c:pt idx="272">
                  <c:v>36342</c:v>
                </c:pt>
                <c:pt idx="273">
                  <c:v>36359.5</c:v>
                </c:pt>
                <c:pt idx="274">
                  <c:v>36370</c:v>
                </c:pt>
                <c:pt idx="275">
                  <c:v>36376</c:v>
                </c:pt>
                <c:pt idx="276">
                  <c:v>36377</c:v>
                </c:pt>
                <c:pt idx="277">
                  <c:v>36450</c:v>
                </c:pt>
                <c:pt idx="278">
                  <c:v>36457</c:v>
                </c:pt>
                <c:pt idx="279">
                  <c:v>36457.5</c:v>
                </c:pt>
                <c:pt idx="280">
                  <c:v>36529.5</c:v>
                </c:pt>
                <c:pt idx="281">
                  <c:v>36564.5</c:v>
                </c:pt>
                <c:pt idx="282">
                  <c:v>37203</c:v>
                </c:pt>
                <c:pt idx="283">
                  <c:v>37203</c:v>
                </c:pt>
                <c:pt idx="284">
                  <c:v>37261.5</c:v>
                </c:pt>
                <c:pt idx="285">
                  <c:v>37264</c:v>
                </c:pt>
                <c:pt idx="286">
                  <c:v>37279.5</c:v>
                </c:pt>
                <c:pt idx="287">
                  <c:v>37312</c:v>
                </c:pt>
                <c:pt idx="288">
                  <c:v>37361</c:v>
                </c:pt>
                <c:pt idx="289">
                  <c:v>37385</c:v>
                </c:pt>
                <c:pt idx="290">
                  <c:v>37437</c:v>
                </c:pt>
                <c:pt idx="291">
                  <c:v>37440</c:v>
                </c:pt>
                <c:pt idx="292">
                  <c:v>37464</c:v>
                </c:pt>
                <c:pt idx="293">
                  <c:v>37532</c:v>
                </c:pt>
                <c:pt idx="294">
                  <c:v>37540</c:v>
                </c:pt>
                <c:pt idx="295">
                  <c:v>37540.5</c:v>
                </c:pt>
                <c:pt idx="296">
                  <c:v>37544.5</c:v>
                </c:pt>
                <c:pt idx="297">
                  <c:v>38331</c:v>
                </c:pt>
                <c:pt idx="298">
                  <c:v>38346</c:v>
                </c:pt>
                <c:pt idx="299">
                  <c:v>38352</c:v>
                </c:pt>
                <c:pt idx="300">
                  <c:v>38361</c:v>
                </c:pt>
                <c:pt idx="301">
                  <c:v>38375.5</c:v>
                </c:pt>
                <c:pt idx="302">
                  <c:v>38489</c:v>
                </c:pt>
                <c:pt idx="303">
                  <c:v>38511.5</c:v>
                </c:pt>
                <c:pt idx="304">
                  <c:v>38512</c:v>
                </c:pt>
                <c:pt idx="305">
                  <c:v>38512.5</c:v>
                </c:pt>
                <c:pt idx="306">
                  <c:v>38519.5</c:v>
                </c:pt>
                <c:pt idx="307">
                  <c:v>38520</c:v>
                </c:pt>
                <c:pt idx="308">
                  <c:v>38520</c:v>
                </c:pt>
                <c:pt idx="309">
                  <c:v>38520</c:v>
                </c:pt>
                <c:pt idx="310">
                  <c:v>38537.5</c:v>
                </c:pt>
                <c:pt idx="311">
                  <c:v>38537.5</c:v>
                </c:pt>
                <c:pt idx="312">
                  <c:v>38537.5</c:v>
                </c:pt>
                <c:pt idx="313">
                  <c:v>38638</c:v>
                </c:pt>
                <c:pt idx="314">
                  <c:v>39380.5</c:v>
                </c:pt>
                <c:pt idx="315">
                  <c:v>39400</c:v>
                </c:pt>
                <c:pt idx="316">
                  <c:v>39490.5</c:v>
                </c:pt>
                <c:pt idx="317">
                  <c:v>39491</c:v>
                </c:pt>
                <c:pt idx="318">
                  <c:v>39500</c:v>
                </c:pt>
                <c:pt idx="319">
                  <c:v>39547</c:v>
                </c:pt>
                <c:pt idx="320">
                  <c:v>39611</c:v>
                </c:pt>
                <c:pt idx="321">
                  <c:v>39681.5</c:v>
                </c:pt>
                <c:pt idx="322">
                  <c:v>39710</c:v>
                </c:pt>
                <c:pt idx="323">
                  <c:v>39722.5</c:v>
                </c:pt>
                <c:pt idx="324">
                  <c:v>39763.5</c:v>
                </c:pt>
                <c:pt idx="325">
                  <c:v>39798.5</c:v>
                </c:pt>
                <c:pt idx="326">
                  <c:v>39819</c:v>
                </c:pt>
                <c:pt idx="327">
                  <c:v>39822</c:v>
                </c:pt>
                <c:pt idx="328">
                  <c:v>39839</c:v>
                </c:pt>
                <c:pt idx="329">
                  <c:v>39877</c:v>
                </c:pt>
                <c:pt idx="330">
                  <c:v>40464</c:v>
                </c:pt>
                <c:pt idx="331">
                  <c:v>40484</c:v>
                </c:pt>
                <c:pt idx="332">
                  <c:v>40495.5</c:v>
                </c:pt>
                <c:pt idx="333">
                  <c:v>40522</c:v>
                </c:pt>
                <c:pt idx="334">
                  <c:v>40586</c:v>
                </c:pt>
                <c:pt idx="335">
                  <c:v>40586</c:v>
                </c:pt>
                <c:pt idx="336">
                  <c:v>40665.5</c:v>
                </c:pt>
                <c:pt idx="337">
                  <c:v>40698</c:v>
                </c:pt>
                <c:pt idx="338">
                  <c:v>40704</c:v>
                </c:pt>
                <c:pt idx="339">
                  <c:v>40735</c:v>
                </c:pt>
                <c:pt idx="340">
                  <c:v>40759</c:v>
                </c:pt>
                <c:pt idx="341">
                  <c:v>40815</c:v>
                </c:pt>
                <c:pt idx="342">
                  <c:v>41410.5</c:v>
                </c:pt>
                <c:pt idx="343">
                  <c:v>41460.5</c:v>
                </c:pt>
                <c:pt idx="344">
                  <c:v>41559</c:v>
                </c:pt>
                <c:pt idx="345">
                  <c:v>41559</c:v>
                </c:pt>
                <c:pt idx="346">
                  <c:v>41559</c:v>
                </c:pt>
                <c:pt idx="347">
                  <c:v>41653.5</c:v>
                </c:pt>
                <c:pt idx="348">
                  <c:v>41773</c:v>
                </c:pt>
                <c:pt idx="349">
                  <c:v>41901</c:v>
                </c:pt>
                <c:pt idx="350">
                  <c:v>41901</c:v>
                </c:pt>
                <c:pt idx="351">
                  <c:v>41901</c:v>
                </c:pt>
                <c:pt idx="352">
                  <c:v>41901</c:v>
                </c:pt>
                <c:pt idx="353">
                  <c:v>41907</c:v>
                </c:pt>
                <c:pt idx="354">
                  <c:v>41910</c:v>
                </c:pt>
                <c:pt idx="355">
                  <c:v>41910</c:v>
                </c:pt>
                <c:pt idx="356">
                  <c:v>41910</c:v>
                </c:pt>
                <c:pt idx="357">
                  <c:v>41910</c:v>
                </c:pt>
                <c:pt idx="358">
                  <c:v>41910</c:v>
                </c:pt>
                <c:pt idx="359">
                  <c:v>41910</c:v>
                </c:pt>
                <c:pt idx="360">
                  <c:v>42494.5</c:v>
                </c:pt>
                <c:pt idx="361">
                  <c:v>42708</c:v>
                </c:pt>
                <c:pt idx="362">
                  <c:v>42755</c:v>
                </c:pt>
                <c:pt idx="363">
                  <c:v>42771.5</c:v>
                </c:pt>
                <c:pt idx="364">
                  <c:v>42832</c:v>
                </c:pt>
                <c:pt idx="365">
                  <c:v>42848.5</c:v>
                </c:pt>
                <c:pt idx="366">
                  <c:v>42850.5</c:v>
                </c:pt>
                <c:pt idx="367">
                  <c:v>43624.5</c:v>
                </c:pt>
                <c:pt idx="368">
                  <c:v>43645</c:v>
                </c:pt>
                <c:pt idx="369">
                  <c:v>43689.5</c:v>
                </c:pt>
                <c:pt idx="370">
                  <c:v>43690</c:v>
                </c:pt>
                <c:pt idx="371">
                  <c:v>43763.5</c:v>
                </c:pt>
                <c:pt idx="372">
                  <c:v>43764</c:v>
                </c:pt>
                <c:pt idx="373">
                  <c:v>43764.5</c:v>
                </c:pt>
                <c:pt idx="374">
                  <c:v>43851</c:v>
                </c:pt>
                <c:pt idx="375">
                  <c:v>43861.5</c:v>
                </c:pt>
                <c:pt idx="376">
                  <c:v>43861.5</c:v>
                </c:pt>
                <c:pt idx="377">
                  <c:v>43861.5</c:v>
                </c:pt>
                <c:pt idx="378">
                  <c:v>43861.5</c:v>
                </c:pt>
                <c:pt idx="379">
                  <c:v>43862</c:v>
                </c:pt>
                <c:pt idx="380">
                  <c:v>43862</c:v>
                </c:pt>
                <c:pt idx="381">
                  <c:v>43893.5</c:v>
                </c:pt>
                <c:pt idx="382">
                  <c:v>43912</c:v>
                </c:pt>
                <c:pt idx="383">
                  <c:v>43990</c:v>
                </c:pt>
                <c:pt idx="384">
                  <c:v>44108</c:v>
                </c:pt>
                <c:pt idx="385">
                  <c:v>44676</c:v>
                </c:pt>
                <c:pt idx="386">
                  <c:v>44755</c:v>
                </c:pt>
                <c:pt idx="387">
                  <c:v>44770.5</c:v>
                </c:pt>
                <c:pt idx="388">
                  <c:v>44809</c:v>
                </c:pt>
                <c:pt idx="389">
                  <c:v>44810.5</c:v>
                </c:pt>
                <c:pt idx="390">
                  <c:v>44846.5</c:v>
                </c:pt>
                <c:pt idx="391">
                  <c:v>44873</c:v>
                </c:pt>
                <c:pt idx="392">
                  <c:v>44928.5</c:v>
                </c:pt>
                <c:pt idx="393">
                  <c:v>44962</c:v>
                </c:pt>
                <c:pt idx="394">
                  <c:v>44970.5</c:v>
                </c:pt>
                <c:pt idx="395">
                  <c:v>44971</c:v>
                </c:pt>
                <c:pt idx="396">
                  <c:v>45019</c:v>
                </c:pt>
                <c:pt idx="397">
                  <c:v>45232</c:v>
                </c:pt>
                <c:pt idx="398">
                  <c:v>45232</c:v>
                </c:pt>
                <c:pt idx="399">
                  <c:v>45232</c:v>
                </c:pt>
                <c:pt idx="400">
                  <c:v>45232</c:v>
                </c:pt>
                <c:pt idx="401">
                  <c:v>45232</c:v>
                </c:pt>
                <c:pt idx="402">
                  <c:v>45232</c:v>
                </c:pt>
                <c:pt idx="403">
                  <c:v>45770</c:v>
                </c:pt>
                <c:pt idx="404">
                  <c:v>45770</c:v>
                </c:pt>
                <c:pt idx="405">
                  <c:v>45822.5</c:v>
                </c:pt>
                <c:pt idx="406">
                  <c:v>45822.5</c:v>
                </c:pt>
                <c:pt idx="407">
                  <c:v>45828.5</c:v>
                </c:pt>
                <c:pt idx="408">
                  <c:v>45883.5</c:v>
                </c:pt>
                <c:pt idx="409">
                  <c:v>45883.5</c:v>
                </c:pt>
                <c:pt idx="410">
                  <c:v>45942</c:v>
                </c:pt>
                <c:pt idx="411">
                  <c:v>45989</c:v>
                </c:pt>
                <c:pt idx="412">
                  <c:v>46013.5</c:v>
                </c:pt>
                <c:pt idx="413">
                  <c:v>46014</c:v>
                </c:pt>
                <c:pt idx="414">
                  <c:v>46047.5</c:v>
                </c:pt>
                <c:pt idx="415">
                  <c:v>46047.5</c:v>
                </c:pt>
                <c:pt idx="416">
                  <c:v>46094</c:v>
                </c:pt>
                <c:pt idx="417">
                  <c:v>46168</c:v>
                </c:pt>
                <c:pt idx="418">
                  <c:v>46170.5</c:v>
                </c:pt>
                <c:pt idx="419">
                  <c:v>46812.5</c:v>
                </c:pt>
                <c:pt idx="420">
                  <c:v>46928.5</c:v>
                </c:pt>
                <c:pt idx="421">
                  <c:v>46991</c:v>
                </c:pt>
                <c:pt idx="422">
                  <c:v>47003</c:v>
                </c:pt>
                <c:pt idx="423">
                  <c:v>47013.5</c:v>
                </c:pt>
                <c:pt idx="424">
                  <c:v>47087.5</c:v>
                </c:pt>
                <c:pt idx="425">
                  <c:v>47128</c:v>
                </c:pt>
                <c:pt idx="426">
                  <c:v>47128.5</c:v>
                </c:pt>
                <c:pt idx="427">
                  <c:v>47131</c:v>
                </c:pt>
                <c:pt idx="428">
                  <c:v>47131</c:v>
                </c:pt>
                <c:pt idx="429">
                  <c:v>47348</c:v>
                </c:pt>
                <c:pt idx="430">
                  <c:v>47887</c:v>
                </c:pt>
                <c:pt idx="431">
                  <c:v>47887</c:v>
                </c:pt>
                <c:pt idx="432">
                  <c:v>47907.5</c:v>
                </c:pt>
                <c:pt idx="433">
                  <c:v>47907.5</c:v>
                </c:pt>
                <c:pt idx="434">
                  <c:v>48075</c:v>
                </c:pt>
                <c:pt idx="435">
                  <c:v>48075</c:v>
                </c:pt>
                <c:pt idx="436">
                  <c:v>49001</c:v>
                </c:pt>
                <c:pt idx="437">
                  <c:v>49039</c:v>
                </c:pt>
                <c:pt idx="438">
                  <c:v>49080</c:v>
                </c:pt>
                <c:pt idx="439">
                  <c:v>49080</c:v>
                </c:pt>
                <c:pt idx="440">
                  <c:v>49099.5</c:v>
                </c:pt>
                <c:pt idx="441">
                  <c:v>49138.5</c:v>
                </c:pt>
                <c:pt idx="442">
                  <c:v>49138.5</c:v>
                </c:pt>
                <c:pt idx="443">
                  <c:v>49308</c:v>
                </c:pt>
                <c:pt idx="444">
                  <c:v>49412.5</c:v>
                </c:pt>
                <c:pt idx="445">
                  <c:v>50070.5</c:v>
                </c:pt>
                <c:pt idx="446">
                  <c:v>50094.5</c:v>
                </c:pt>
                <c:pt idx="447">
                  <c:v>50143</c:v>
                </c:pt>
                <c:pt idx="448">
                  <c:v>50164</c:v>
                </c:pt>
                <c:pt idx="449">
                  <c:v>50164</c:v>
                </c:pt>
                <c:pt idx="450">
                  <c:v>50199</c:v>
                </c:pt>
                <c:pt idx="451">
                  <c:v>50216.5</c:v>
                </c:pt>
                <c:pt idx="452">
                  <c:v>50307</c:v>
                </c:pt>
                <c:pt idx="453">
                  <c:v>50329.5</c:v>
                </c:pt>
                <c:pt idx="454">
                  <c:v>50330</c:v>
                </c:pt>
                <c:pt idx="455">
                  <c:v>51066.5</c:v>
                </c:pt>
                <c:pt idx="456">
                  <c:v>51172</c:v>
                </c:pt>
                <c:pt idx="457">
                  <c:v>51189.5</c:v>
                </c:pt>
                <c:pt idx="458">
                  <c:v>51251</c:v>
                </c:pt>
                <c:pt idx="459">
                  <c:v>51251.5</c:v>
                </c:pt>
                <c:pt idx="460">
                  <c:v>51265.5</c:v>
                </c:pt>
                <c:pt idx="461">
                  <c:v>51341.5</c:v>
                </c:pt>
                <c:pt idx="462">
                  <c:v>51350</c:v>
                </c:pt>
                <c:pt idx="463">
                  <c:v>51350</c:v>
                </c:pt>
                <c:pt idx="464">
                  <c:v>51367.5</c:v>
                </c:pt>
                <c:pt idx="465">
                  <c:v>51572.5</c:v>
                </c:pt>
                <c:pt idx="466">
                  <c:v>52165</c:v>
                </c:pt>
                <c:pt idx="467">
                  <c:v>52212</c:v>
                </c:pt>
                <c:pt idx="468">
                  <c:v>52305.5</c:v>
                </c:pt>
                <c:pt idx="469">
                  <c:v>52332</c:v>
                </c:pt>
                <c:pt idx="470">
                  <c:v>52332.5</c:v>
                </c:pt>
                <c:pt idx="471">
                  <c:v>52390</c:v>
                </c:pt>
                <c:pt idx="472">
                  <c:v>52524.5</c:v>
                </c:pt>
                <c:pt idx="473">
                  <c:v>53296</c:v>
                </c:pt>
                <c:pt idx="474">
                  <c:v>53296</c:v>
                </c:pt>
                <c:pt idx="475">
                  <c:v>53328</c:v>
                </c:pt>
                <c:pt idx="476">
                  <c:v>53383.5</c:v>
                </c:pt>
                <c:pt idx="477">
                  <c:v>53567.5</c:v>
                </c:pt>
                <c:pt idx="478">
                  <c:v>54306.5</c:v>
                </c:pt>
                <c:pt idx="479">
                  <c:v>54330</c:v>
                </c:pt>
                <c:pt idx="480">
                  <c:v>54371</c:v>
                </c:pt>
                <c:pt idx="481">
                  <c:v>54432.5</c:v>
                </c:pt>
                <c:pt idx="482">
                  <c:v>54798</c:v>
                </c:pt>
                <c:pt idx="483">
                  <c:v>55349.5</c:v>
                </c:pt>
                <c:pt idx="484">
                  <c:v>55472.5</c:v>
                </c:pt>
                <c:pt idx="485">
                  <c:v>55572</c:v>
                </c:pt>
                <c:pt idx="486">
                  <c:v>55598</c:v>
                </c:pt>
                <c:pt idx="487">
                  <c:v>55598</c:v>
                </c:pt>
                <c:pt idx="488">
                  <c:v>55636</c:v>
                </c:pt>
                <c:pt idx="489">
                  <c:v>55671</c:v>
                </c:pt>
                <c:pt idx="490">
                  <c:v>55719</c:v>
                </c:pt>
                <c:pt idx="491">
                  <c:v>55726.5</c:v>
                </c:pt>
                <c:pt idx="492">
                  <c:v>55735.5</c:v>
                </c:pt>
                <c:pt idx="493">
                  <c:v>56433.5</c:v>
                </c:pt>
                <c:pt idx="494">
                  <c:v>56454</c:v>
                </c:pt>
                <c:pt idx="495">
                  <c:v>56567</c:v>
                </c:pt>
                <c:pt idx="496">
                  <c:v>56749</c:v>
                </c:pt>
                <c:pt idx="497">
                  <c:v>56801</c:v>
                </c:pt>
                <c:pt idx="498">
                  <c:v>56854.5</c:v>
                </c:pt>
                <c:pt idx="499">
                  <c:v>57476.5</c:v>
                </c:pt>
                <c:pt idx="500">
                  <c:v>57628.5</c:v>
                </c:pt>
              </c:numCache>
            </c:numRef>
          </c:xVal>
          <c:yVal>
            <c:numRef>
              <c:f>'Active (6)'!$I$21:$I$907</c:f>
              <c:numCache>
                <c:formatCode>General</c:formatCode>
                <c:ptCount val="887"/>
                <c:pt idx="1">
                  <c:v>1.0150238500500564E-2</c:v>
                </c:pt>
                <c:pt idx="2">
                  <c:v>1.247626500116894E-2</c:v>
                </c:pt>
                <c:pt idx="3">
                  <c:v>-1.9718748997547664E-2</c:v>
                </c:pt>
                <c:pt idx="4">
                  <c:v>-9.8594364972086623E-3</c:v>
                </c:pt>
                <c:pt idx="5">
                  <c:v>-5.3340999875217676E-4</c:v>
                </c:pt>
                <c:pt idx="6">
                  <c:v>-2.9132580020814203E-3</c:v>
                </c:pt>
                <c:pt idx="7">
                  <c:v>-2.6929943996947259E-2</c:v>
                </c:pt>
                <c:pt idx="9">
                  <c:v>-3.805034849938238E-2</c:v>
                </c:pt>
                <c:pt idx="11">
                  <c:v>-7.8700774975004606E-3</c:v>
                </c:pt>
                <c:pt idx="12">
                  <c:v>-5.9577595020527951E-3</c:v>
                </c:pt>
                <c:pt idx="13">
                  <c:v>-3.1001600495073944E-2</c:v>
                </c:pt>
                <c:pt idx="14">
                  <c:v>-2.5590673001715913E-2</c:v>
                </c:pt>
                <c:pt idx="15">
                  <c:v>-3.9634514003410004E-2</c:v>
                </c:pt>
                <c:pt idx="16">
                  <c:v>-6.7221959980088286E-3</c:v>
                </c:pt>
                <c:pt idx="17">
                  <c:v>-4.2766037004184909E-2</c:v>
                </c:pt>
                <c:pt idx="18">
                  <c:v>-2.5533254498441238E-2</c:v>
                </c:pt>
                <c:pt idx="26">
                  <c:v>-9.375070505484473E-3</c:v>
                </c:pt>
                <c:pt idx="27">
                  <c:v>-1.5920301993901376E-2</c:v>
                </c:pt>
                <c:pt idx="29">
                  <c:v>-2.7276592001726385E-2</c:v>
                </c:pt>
                <c:pt idx="30">
                  <c:v>-2.5364273999002762E-2</c:v>
                </c:pt>
                <c:pt idx="55">
                  <c:v>-7.3255285024060868E-3</c:v>
                </c:pt>
                <c:pt idx="56">
                  <c:v>3.8964672494330443E-2</c:v>
                </c:pt>
                <c:pt idx="57">
                  <c:v>-1.1709300997608807E-2</c:v>
                </c:pt>
                <c:pt idx="58">
                  <c:v>-1.679698299994925E-2</c:v>
                </c:pt>
                <c:pt idx="59">
                  <c:v>1.013823250104906E-2</c:v>
                </c:pt>
                <c:pt idx="60">
                  <c:v>-3.9912498323246837E-5</c:v>
                </c:pt>
                <c:pt idx="61">
                  <c:v>6.960087499464862E-3</c:v>
                </c:pt>
                <c:pt idx="62">
                  <c:v>8.3453309998731129E-3</c:v>
                </c:pt>
                <c:pt idx="63">
                  <c:v>1.1345330996846315E-2</c:v>
                </c:pt>
                <c:pt idx="64">
                  <c:v>-3.5534095004550181E-3</c:v>
                </c:pt>
                <c:pt idx="65">
                  <c:v>2.635532000567764E-3</c:v>
                </c:pt>
                <c:pt idx="66">
                  <c:v>6.73957250546664E-3</c:v>
                </c:pt>
                <c:pt idx="67">
                  <c:v>1.0350238000683021E-2</c:v>
                </c:pt>
                <c:pt idx="68">
                  <c:v>3.2159339971258305E-3</c:v>
                </c:pt>
                <c:pt idx="69">
                  <c:v>3.8158030001795851E-3</c:v>
                </c:pt>
                <c:pt idx="70">
                  <c:v>-2.3744485006318428E-3</c:v>
                </c:pt>
                <c:pt idx="71">
                  <c:v>4.9512504992890172E-3</c:v>
                </c:pt>
                <c:pt idx="72">
                  <c:v>-2.7560949965845793E-3</c:v>
                </c:pt>
                <c:pt idx="73">
                  <c:v>1.0946832000627182E-2</c:v>
                </c:pt>
                <c:pt idx="74">
                  <c:v>3.4423329998389818E-3</c:v>
                </c:pt>
                <c:pt idx="75">
                  <c:v>-1.9189050362911075E-4</c:v>
                </c:pt>
                <c:pt idx="76">
                  <c:v>3.8676539988955483E-3</c:v>
                </c:pt>
                <c:pt idx="77">
                  <c:v>-2.7078409984824248E-3</c:v>
                </c:pt>
                <c:pt idx="78">
                  <c:v>3.5100539971608669E-3</c:v>
                </c:pt>
                <c:pt idx="79">
                  <c:v>2.1809190002386458E-3</c:v>
                </c:pt>
                <c:pt idx="80">
                  <c:v>1.5134296998439822E-2</c:v>
                </c:pt>
                <c:pt idx="81">
                  <c:v>-5.4965700110187754E-4</c:v>
                </c:pt>
                <c:pt idx="82">
                  <c:v>-3.7333639993448742E-3</c:v>
                </c:pt>
                <c:pt idx="85">
                  <c:v>6.418441997084301E-3</c:v>
                </c:pt>
                <c:pt idx="86">
                  <c:v>8.9513099374016747E-4</c:v>
                </c:pt>
                <c:pt idx="87">
                  <c:v>5.6209609974757768E-3</c:v>
                </c:pt>
                <c:pt idx="88">
                  <c:v>6.0207645001355559E-3</c:v>
                </c:pt>
                <c:pt idx="89">
                  <c:v>8.370575014851056E-4</c:v>
                </c:pt>
                <c:pt idx="90">
                  <c:v>2.2479850013041869E-3</c:v>
                </c:pt>
                <c:pt idx="91">
                  <c:v>2.1670084970537573E-3</c:v>
                </c:pt>
                <c:pt idx="92">
                  <c:v>-2.2442465051426552E-3</c:v>
                </c:pt>
                <c:pt idx="93">
                  <c:v>1.3910667999880388E-2</c:v>
                </c:pt>
                <c:pt idx="95">
                  <c:v>6.6448409997974522E-3</c:v>
                </c:pt>
                <c:pt idx="96">
                  <c:v>5.9270264973747544E-3</c:v>
                </c:pt>
                <c:pt idx="97">
                  <c:v>2.8776235049008392E-3</c:v>
                </c:pt>
                <c:pt idx="98">
                  <c:v>5.3076904951012693E-3</c:v>
                </c:pt>
                <c:pt idx="99">
                  <c:v>5.6142500034184195E-3</c:v>
                </c:pt>
                <c:pt idx="100">
                  <c:v>-3.5391935016377829E-3</c:v>
                </c:pt>
                <c:pt idx="101">
                  <c:v>1.1827893002191558E-2</c:v>
                </c:pt>
                <c:pt idx="102">
                  <c:v>8.5210059987730347E-3</c:v>
                </c:pt>
                <c:pt idx="103">
                  <c:v>1.4301801005785819E-2</c:v>
                </c:pt>
                <c:pt idx="104">
                  <c:v>-2.56945699948119E-3</c:v>
                </c:pt>
                <c:pt idx="105">
                  <c:v>4.682464998040814E-3</c:v>
                </c:pt>
                <c:pt idx="106">
                  <c:v>-6.2280545025714673E-3</c:v>
                </c:pt>
                <c:pt idx="107">
                  <c:v>-6.7480750294635072E-4</c:v>
                </c:pt>
                <c:pt idx="109">
                  <c:v>8.519695998984389E-3</c:v>
                </c:pt>
                <c:pt idx="110">
                  <c:v>2.2100279966252856E-3</c:v>
                </c:pt>
                <c:pt idx="111">
                  <c:v>3.3276460017077625E-3</c:v>
                </c:pt>
                <c:pt idx="112">
                  <c:v>1.3500228997145314E-2</c:v>
                </c:pt>
                <c:pt idx="113">
                  <c:v>-9.2833470043842681E-3</c:v>
                </c:pt>
                <c:pt idx="114">
                  <c:v>3.0539800354745239E-4</c:v>
                </c:pt>
                <c:pt idx="115">
                  <c:v>5.9724995007854886E-3</c:v>
                </c:pt>
                <c:pt idx="116">
                  <c:v>7.4272679994464852E-3</c:v>
                </c:pt>
                <c:pt idx="117">
                  <c:v>-1.860479504102841E-3</c:v>
                </c:pt>
                <c:pt idx="118">
                  <c:v>2.5285274969064631E-3</c:v>
                </c:pt>
                <c:pt idx="119">
                  <c:v>2.5915079968399368E-3</c:v>
                </c:pt>
                <c:pt idx="120">
                  <c:v>3.8956139978836291E-3</c:v>
                </c:pt>
                <c:pt idx="121">
                  <c:v>5.8956139982910827E-3</c:v>
                </c:pt>
                <c:pt idx="122">
                  <c:v>5.7640910017653368E-3</c:v>
                </c:pt>
                <c:pt idx="123">
                  <c:v>4.6625039976788685E-3</c:v>
                </c:pt>
                <c:pt idx="124">
                  <c:v>7.377537498541642E-3</c:v>
                </c:pt>
                <c:pt idx="125">
                  <c:v>5.8761470063473098E-3</c:v>
                </c:pt>
                <c:pt idx="126">
                  <c:v>-3.1788180058356375E-3</c:v>
                </c:pt>
                <c:pt idx="127">
                  <c:v>-1.8652255021152087E-3</c:v>
                </c:pt>
                <c:pt idx="128">
                  <c:v>8.2510649372125044E-4</c:v>
                </c:pt>
                <c:pt idx="129">
                  <c:v>1.3910007503000088E-2</c:v>
                </c:pt>
                <c:pt idx="130">
                  <c:v>7.6003395006409846E-3</c:v>
                </c:pt>
                <c:pt idx="131">
                  <c:v>1.4512657500745263E-2</c:v>
                </c:pt>
                <c:pt idx="132">
                  <c:v>7.9371624960913323E-3</c:v>
                </c:pt>
                <c:pt idx="133">
                  <c:v>9.5630199939478189E-4</c:v>
                </c:pt>
                <c:pt idx="134">
                  <c:v>-2.9692999669350684E-4</c:v>
                </c:pt>
                <c:pt idx="135">
                  <c:v>-6.9984199944883585E-4</c:v>
                </c:pt>
                <c:pt idx="136">
                  <c:v>-7.4368299829075113E-4</c:v>
                </c:pt>
                <c:pt idx="137">
                  <c:v>9.4480394982383586E-3</c:v>
                </c:pt>
                <c:pt idx="139">
                  <c:v>-2.3769239996909164E-3</c:v>
                </c:pt>
                <c:pt idx="140">
                  <c:v>4.1599645046517253E-3</c:v>
                </c:pt>
                <c:pt idx="141">
                  <c:v>7.0528155047213659E-3</c:v>
                </c:pt>
                <c:pt idx="142">
                  <c:v>3.7748820031993091E-3</c:v>
                </c:pt>
                <c:pt idx="143">
                  <c:v>-3.9648530000704341E-3</c:v>
                </c:pt>
                <c:pt idx="147">
                  <c:v>-1.23159084978397E-2</c:v>
                </c:pt>
                <c:pt idx="148">
                  <c:v>-2.3051120006130077E-3</c:v>
                </c:pt>
                <c:pt idx="149">
                  <c:v>3.4336405005888082E-3</c:v>
                </c:pt>
                <c:pt idx="150">
                  <c:v>-6.4602599741192535E-4</c:v>
                </c:pt>
                <c:pt idx="151">
                  <c:v>-5.7667525034048595E-3</c:v>
                </c:pt>
                <c:pt idx="152">
                  <c:v>-5.709334000130184E-3</c:v>
                </c:pt>
                <c:pt idx="153">
                  <c:v>-3.5203924999223091E-3</c:v>
                </c:pt>
                <c:pt idx="154">
                  <c:v>-8.405555498029571E-3</c:v>
                </c:pt>
                <c:pt idx="155">
                  <c:v>-2.454958506859839E-3</c:v>
                </c:pt>
                <c:pt idx="158">
                  <c:v>-6.9987189999665134E-3</c:v>
                </c:pt>
                <c:pt idx="159">
                  <c:v>2.2368444988387637E-3</c:v>
                </c:pt>
                <c:pt idx="160">
                  <c:v>-2.8459305030992255E-3</c:v>
                </c:pt>
                <c:pt idx="161">
                  <c:v>-6.1555985012091696E-3</c:v>
                </c:pt>
                <c:pt idx="162">
                  <c:v>4.1580550168873742E-4</c:v>
                </c:pt>
                <c:pt idx="163">
                  <c:v>-5.2337939996505156E-3</c:v>
                </c:pt>
                <c:pt idx="164">
                  <c:v>-2.1353154952521436E-3</c:v>
                </c:pt>
                <c:pt idx="165">
                  <c:v>-6.222997501026839E-3</c:v>
                </c:pt>
                <c:pt idx="166">
                  <c:v>-1.1768229000153951E-2</c:v>
                </c:pt>
                <c:pt idx="167">
                  <c:v>-9.7737910036812536E-3</c:v>
                </c:pt>
                <c:pt idx="168">
                  <c:v>-8.7984924975899048E-3</c:v>
                </c:pt>
                <c:pt idx="169">
                  <c:v>-1.8490134498279076E-2</c:v>
                </c:pt>
                <c:pt idx="170">
                  <c:v>-1.3712120504351333E-2</c:v>
                </c:pt>
                <c:pt idx="171">
                  <c:v>-9.5698009972693399E-3</c:v>
                </c:pt>
                <c:pt idx="172">
                  <c:v>7.5622549775289372E-4</c:v>
                </c:pt>
                <c:pt idx="173">
                  <c:v>-1.0186355997575447E-2</c:v>
                </c:pt>
                <c:pt idx="174">
                  <c:v>-1.6252444998826832E-2</c:v>
                </c:pt>
                <c:pt idx="175">
                  <c:v>-9.6566670035826974E-3</c:v>
                </c:pt>
                <c:pt idx="176">
                  <c:v>-9.3334214980131947E-3</c:v>
                </c:pt>
                <c:pt idx="178">
                  <c:v>-1.5777393498865422E-2</c:v>
                </c:pt>
                <c:pt idx="180">
                  <c:v>-8.3967294995090924E-3</c:v>
                </c:pt>
                <c:pt idx="181">
                  <c:v>-2.6051379973068833E-3</c:v>
                </c:pt>
                <c:pt idx="182">
                  <c:v>-3.2421424984931946E-3</c:v>
                </c:pt>
                <c:pt idx="183">
                  <c:v>-4.2859835011768155E-3</c:v>
                </c:pt>
                <c:pt idx="184">
                  <c:v>-4.7751065067132004E-3</c:v>
                </c:pt>
                <c:pt idx="185">
                  <c:v>-8.8384145055897534E-3</c:v>
                </c:pt>
                <c:pt idx="188">
                  <c:v>-9.0252299996791407E-3</c:v>
                </c:pt>
                <c:pt idx="189">
                  <c:v>-3.2910569934756495E-3</c:v>
                </c:pt>
                <c:pt idx="190">
                  <c:v>2.3992749993340112E-3</c:v>
                </c:pt>
                <c:pt idx="191">
                  <c:v>-2.8665520003414713E-3</c:v>
                </c:pt>
                <c:pt idx="192">
                  <c:v>-4.4158745004097E-3</c:v>
                </c:pt>
                <c:pt idx="193">
                  <c:v>-6.9136680031078868E-3</c:v>
                </c:pt>
                <c:pt idx="194">
                  <c:v>2.8083549841539934E-4</c:v>
                </c:pt>
                <c:pt idx="195">
                  <c:v>-1.1223336005059537E-2</c:v>
                </c:pt>
                <c:pt idx="200">
                  <c:v>-4.300221502489876E-3</c:v>
                </c:pt>
                <c:pt idx="201">
                  <c:v>-8.0949215043801814E-3</c:v>
                </c:pt>
                <c:pt idx="202">
                  <c:v>-5.1718070026254281E-3</c:v>
                </c:pt>
                <c:pt idx="204">
                  <c:v>-4.4497405033325776E-3</c:v>
                </c:pt>
                <c:pt idx="206">
                  <c:v>-1.2576028995681554E-2</c:v>
                </c:pt>
                <c:pt idx="207">
                  <c:v>-1.8839074997231364E-2</c:v>
                </c:pt>
                <c:pt idx="208">
                  <c:v>-1.4151523995678872E-2</c:v>
                </c:pt>
                <c:pt idx="209">
                  <c:v>-5.8721195018733852E-3</c:v>
                </c:pt>
                <c:pt idx="210">
                  <c:v>-1.0036425010184757E-3</c:v>
                </c:pt>
                <c:pt idx="214">
                  <c:v>-3.5860095013049431E-3</c:v>
                </c:pt>
                <c:pt idx="223">
                  <c:v>-1.8693158497626428E-2</c:v>
                </c:pt>
                <c:pt idx="224">
                  <c:v>-8.3260719984536991E-3</c:v>
                </c:pt>
                <c:pt idx="226">
                  <c:v>-9.5918989973142743E-3</c:v>
                </c:pt>
                <c:pt idx="227">
                  <c:v>-1.8097149586537853E-4</c:v>
                </c:pt>
                <c:pt idx="228">
                  <c:v>-3.2248124989564531E-3</c:v>
                </c:pt>
                <c:pt idx="229">
                  <c:v>-1.9800307498371694E-2</c:v>
                </c:pt>
                <c:pt idx="247">
                  <c:v>-6.0838030040031299E-3</c:v>
                </c:pt>
                <c:pt idx="254">
                  <c:v>-1.5481152993743308E-2</c:v>
                </c:pt>
                <c:pt idx="256">
                  <c:v>-7.6154569978825748E-3</c:v>
                </c:pt>
                <c:pt idx="259">
                  <c:v>-1.1500619999424089E-2</c:v>
                </c:pt>
                <c:pt idx="261">
                  <c:v>-9.0020104980794713E-3</c:v>
                </c:pt>
                <c:pt idx="262">
                  <c:v>-3.6787650024052709E-3</c:v>
                </c:pt>
                <c:pt idx="267">
                  <c:v>-7.5896119960816577E-3</c:v>
                </c:pt>
                <c:pt idx="292">
                  <c:v>-9.7864080016734079E-3</c:v>
                </c:pt>
                <c:pt idx="338">
                  <c:v>-9.1346879999036901E-3</c:v>
                </c:pt>
                <c:pt idx="396">
                  <c:v>-8.5259929983294569E-3</c:v>
                </c:pt>
                <c:pt idx="410">
                  <c:v>-1.4681073997053318E-2</c:v>
                </c:pt>
                <c:pt idx="429">
                  <c:v>-1.689455599989742E-2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A37-4BD0-AEBA-0A84135EAF91}"/>
            </c:ext>
          </c:extLst>
        </c:ser>
        <c:ser>
          <c:idx val="3"/>
          <c:order val="2"/>
          <c:tx>
            <c:strRef>
              <c:f>'Active (6)'!$J$20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(6)'!$D$21:$D$56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'Active (6)'!$D$21:$D$56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(6)'!$F$21:$F$907</c:f>
              <c:numCache>
                <c:formatCode>General</c:formatCode>
                <c:ptCount val="887"/>
                <c:pt idx="0">
                  <c:v>-27995.5</c:v>
                </c:pt>
                <c:pt idx="1">
                  <c:v>-27995.5</c:v>
                </c:pt>
                <c:pt idx="2">
                  <c:v>-27995</c:v>
                </c:pt>
                <c:pt idx="3">
                  <c:v>-17033</c:v>
                </c:pt>
                <c:pt idx="4">
                  <c:v>-14970.5</c:v>
                </c:pt>
                <c:pt idx="5">
                  <c:v>-14970</c:v>
                </c:pt>
                <c:pt idx="6">
                  <c:v>-13986</c:v>
                </c:pt>
                <c:pt idx="7">
                  <c:v>-13848</c:v>
                </c:pt>
                <c:pt idx="8">
                  <c:v>-12805.5</c:v>
                </c:pt>
                <c:pt idx="9">
                  <c:v>-10874.5</c:v>
                </c:pt>
                <c:pt idx="10">
                  <c:v>-10728.5</c:v>
                </c:pt>
                <c:pt idx="11">
                  <c:v>-10567.5</c:v>
                </c:pt>
                <c:pt idx="12">
                  <c:v>-10561.5</c:v>
                </c:pt>
                <c:pt idx="13">
                  <c:v>-10558.5</c:v>
                </c:pt>
                <c:pt idx="14">
                  <c:v>-10541</c:v>
                </c:pt>
                <c:pt idx="15">
                  <c:v>-10538</c:v>
                </c:pt>
                <c:pt idx="16">
                  <c:v>-10532</c:v>
                </c:pt>
                <c:pt idx="17">
                  <c:v>-10529</c:v>
                </c:pt>
                <c:pt idx="18">
                  <c:v>-10476.5</c:v>
                </c:pt>
                <c:pt idx="19">
                  <c:v>-10470.5</c:v>
                </c:pt>
                <c:pt idx="20">
                  <c:v>-10420</c:v>
                </c:pt>
                <c:pt idx="21">
                  <c:v>-9661</c:v>
                </c:pt>
                <c:pt idx="22">
                  <c:v>-9646.5</c:v>
                </c:pt>
                <c:pt idx="23">
                  <c:v>-9541</c:v>
                </c:pt>
                <c:pt idx="24">
                  <c:v>-8630</c:v>
                </c:pt>
                <c:pt idx="25">
                  <c:v>-8600.5</c:v>
                </c:pt>
                <c:pt idx="26">
                  <c:v>-8548.5</c:v>
                </c:pt>
                <c:pt idx="27">
                  <c:v>-8534</c:v>
                </c:pt>
                <c:pt idx="28">
                  <c:v>-8518.5</c:v>
                </c:pt>
                <c:pt idx="29">
                  <c:v>-8464</c:v>
                </c:pt>
                <c:pt idx="30">
                  <c:v>-8458</c:v>
                </c:pt>
                <c:pt idx="31">
                  <c:v>-8343</c:v>
                </c:pt>
                <c:pt idx="32">
                  <c:v>-8337</c:v>
                </c:pt>
                <c:pt idx="33">
                  <c:v>-8307.5</c:v>
                </c:pt>
                <c:pt idx="34">
                  <c:v>-8296</c:v>
                </c:pt>
                <c:pt idx="35">
                  <c:v>-7314.5</c:v>
                </c:pt>
                <c:pt idx="36">
                  <c:v>26.5</c:v>
                </c:pt>
                <c:pt idx="37">
                  <c:v>26.5</c:v>
                </c:pt>
                <c:pt idx="38">
                  <c:v>29</c:v>
                </c:pt>
                <c:pt idx="39">
                  <c:v>29</c:v>
                </c:pt>
                <c:pt idx="40">
                  <c:v>29</c:v>
                </c:pt>
                <c:pt idx="41">
                  <c:v>75.5</c:v>
                </c:pt>
                <c:pt idx="42">
                  <c:v>75.5</c:v>
                </c:pt>
                <c:pt idx="43">
                  <c:v>882</c:v>
                </c:pt>
                <c:pt idx="44">
                  <c:v>882</c:v>
                </c:pt>
                <c:pt idx="45">
                  <c:v>893.5</c:v>
                </c:pt>
                <c:pt idx="46">
                  <c:v>893.5</c:v>
                </c:pt>
                <c:pt idx="47">
                  <c:v>896.5</c:v>
                </c:pt>
                <c:pt idx="48">
                  <c:v>896.5</c:v>
                </c:pt>
                <c:pt idx="49">
                  <c:v>899.5</c:v>
                </c:pt>
                <c:pt idx="50">
                  <c:v>899.5</c:v>
                </c:pt>
                <c:pt idx="51">
                  <c:v>902.5</c:v>
                </c:pt>
                <c:pt idx="52">
                  <c:v>902.5</c:v>
                </c:pt>
                <c:pt idx="53">
                  <c:v>905.5</c:v>
                </c:pt>
                <c:pt idx="54">
                  <c:v>905.5</c:v>
                </c:pt>
                <c:pt idx="55">
                  <c:v>5065.5</c:v>
                </c:pt>
                <c:pt idx="56">
                  <c:v>5182.5</c:v>
                </c:pt>
                <c:pt idx="57">
                  <c:v>5183</c:v>
                </c:pt>
                <c:pt idx="58">
                  <c:v>5189</c:v>
                </c:pt>
                <c:pt idx="59">
                  <c:v>7702.5</c:v>
                </c:pt>
                <c:pt idx="60">
                  <c:v>7737.5</c:v>
                </c:pt>
                <c:pt idx="61">
                  <c:v>7737.5</c:v>
                </c:pt>
                <c:pt idx="62">
                  <c:v>8327</c:v>
                </c:pt>
                <c:pt idx="63">
                  <c:v>8327</c:v>
                </c:pt>
                <c:pt idx="64">
                  <c:v>8388.5</c:v>
                </c:pt>
                <c:pt idx="65">
                  <c:v>8444</c:v>
                </c:pt>
                <c:pt idx="66">
                  <c:v>8482.5</c:v>
                </c:pt>
                <c:pt idx="67">
                  <c:v>8646</c:v>
                </c:pt>
                <c:pt idx="68">
                  <c:v>8678</c:v>
                </c:pt>
                <c:pt idx="69">
                  <c:v>8751</c:v>
                </c:pt>
                <c:pt idx="70">
                  <c:v>9425.5</c:v>
                </c:pt>
                <c:pt idx="71">
                  <c:v>9608.5</c:v>
                </c:pt>
                <c:pt idx="72">
                  <c:v>9885</c:v>
                </c:pt>
                <c:pt idx="73">
                  <c:v>10544</c:v>
                </c:pt>
                <c:pt idx="74">
                  <c:v>10761</c:v>
                </c:pt>
                <c:pt idx="75">
                  <c:v>11511.5</c:v>
                </c:pt>
                <c:pt idx="76">
                  <c:v>11918</c:v>
                </c:pt>
                <c:pt idx="77">
                  <c:v>12003</c:v>
                </c:pt>
                <c:pt idx="78">
                  <c:v>12718</c:v>
                </c:pt>
                <c:pt idx="79">
                  <c:v>12923</c:v>
                </c:pt>
                <c:pt idx="80">
                  <c:v>12949</c:v>
                </c:pt>
                <c:pt idx="81">
                  <c:v>13931</c:v>
                </c:pt>
                <c:pt idx="82">
                  <c:v>14012</c:v>
                </c:pt>
                <c:pt idx="83">
                  <c:v>14085</c:v>
                </c:pt>
                <c:pt idx="84">
                  <c:v>14900</c:v>
                </c:pt>
                <c:pt idx="85">
                  <c:v>14914</c:v>
                </c:pt>
                <c:pt idx="86">
                  <c:v>14927</c:v>
                </c:pt>
                <c:pt idx="87">
                  <c:v>15037</c:v>
                </c:pt>
                <c:pt idx="88">
                  <c:v>15146.5</c:v>
                </c:pt>
                <c:pt idx="89">
                  <c:v>15227.5</c:v>
                </c:pt>
                <c:pt idx="90">
                  <c:v>15245</c:v>
                </c:pt>
                <c:pt idx="91">
                  <c:v>16094.5</c:v>
                </c:pt>
                <c:pt idx="92">
                  <c:v>16259.5</c:v>
                </c:pt>
                <c:pt idx="93">
                  <c:v>16956</c:v>
                </c:pt>
                <c:pt idx="94">
                  <c:v>16956.5</c:v>
                </c:pt>
                <c:pt idx="95">
                  <c:v>16997</c:v>
                </c:pt>
                <c:pt idx="96">
                  <c:v>17000.5</c:v>
                </c:pt>
                <c:pt idx="97">
                  <c:v>17049.5</c:v>
                </c:pt>
                <c:pt idx="98">
                  <c:v>17088.5</c:v>
                </c:pt>
                <c:pt idx="99">
                  <c:v>17250</c:v>
                </c:pt>
                <c:pt idx="100">
                  <c:v>17260.5</c:v>
                </c:pt>
                <c:pt idx="101">
                  <c:v>17281</c:v>
                </c:pt>
                <c:pt idx="102">
                  <c:v>17302</c:v>
                </c:pt>
                <c:pt idx="103">
                  <c:v>17317</c:v>
                </c:pt>
                <c:pt idx="104">
                  <c:v>17331</c:v>
                </c:pt>
                <c:pt idx="105">
                  <c:v>17405</c:v>
                </c:pt>
                <c:pt idx="106">
                  <c:v>17923.5</c:v>
                </c:pt>
                <c:pt idx="107">
                  <c:v>18022.5</c:v>
                </c:pt>
                <c:pt idx="108">
                  <c:v>18032</c:v>
                </c:pt>
                <c:pt idx="109">
                  <c:v>18032</c:v>
                </c:pt>
                <c:pt idx="110">
                  <c:v>18076</c:v>
                </c:pt>
                <c:pt idx="111">
                  <c:v>18182</c:v>
                </c:pt>
                <c:pt idx="112">
                  <c:v>18193</c:v>
                </c:pt>
                <c:pt idx="113">
                  <c:v>18201</c:v>
                </c:pt>
                <c:pt idx="114">
                  <c:v>18366</c:v>
                </c:pt>
                <c:pt idx="115">
                  <c:v>19141.5</c:v>
                </c:pt>
                <c:pt idx="116">
                  <c:v>19156</c:v>
                </c:pt>
                <c:pt idx="117">
                  <c:v>19198.5</c:v>
                </c:pt>
                <c:pt idx="118">
                  <c:v>19217.5</c:v>
                </c:pt>
                <c:pt idx="119">
                  <c:v>19236</c:v>
                </c:pt>
                <c:pt idx="120">
                  <c:v>19238</c:v>
                </c:pt>
                <c:pt idx="121">
                  <c:v>19238</c:v>
                </c:pt>
                <c:pt idx="122">
                  <c:v>19247</c:v>
                </c:pt>
                <c:pt idx="123">
                  <c:v>19368</c:v>
                </c:pt>
                <c:pt idx="124">
                  <c:v>19387.5</c:v>
                </c:pt>
                <c:pt idx="125">
                  <c:v>19399</c:v>
                </c:pt>
                <c:pt idx="126">
                  <c:v>19494</c:v>
                </c:pt>
                <c:pt idx="127">
                  <c:v>20316.5</c:v>
                </c:pt>
                <c:pt idx="128">
                  <c:v>20360.5</c:v>
                </c:pt>
                <c:pt idx="129">
                  <c:v>20377.5</c:v>
                </c:pt>
                <c:pt idx="130">
                  <c:v>20421.5</c:v>
                </c:pt>
                <c:pt idx="131">
                  <c:v>20427.5</c:v>
                </c:pt>
                <c:pt idx="132">
                  <c:v>20512.5</c:v>
                </c:pt>
                <c:pt idx="133">
                  <c:v>20534</c:v>
                </c:pt>
                <c:pt idx="134">
                  <c:v>21190</c:v>
                </c:pt>
                <c:pt idx="135">
                  <c:v>21286</c:v>
                </c:pt>
                <c:pt idx="136">
                  <c:v>21289</c:v>
                </c:pt>
                <c:pt idx="137">
                  <c:v>21321.5</c:v>
                </c:pt>
                <c:pt idx="138">
                  <c:v>21464.5</c:v>
                </c:pt>
                <c:pt idx="139">
                  <c:v>21492</c:v>
                </c:pt>
                <c:pt idx="140">
                  <c:v>21546.5</c:v>
                </c:pt>
                <c:pt idx="141">
                  <c:v>21713.5</c:v>
                </c:pt>
                <c:pt idx="142">
                  <c:v>22394</c:v>
                </c:pt>
                <c:pt idx="143">
                  <c:v>22399</c:v>
                </c:pt>
                <c:pt idx="144">
                  <c:v>22490</c:v>
                </c:pt>
                <c:pt idx="145">
                  <c:v>22490</c:v>
                </c:pt>
                <c:pt idx="146">
                  <c:v>22490</c:v>
                </c:pt>
                <c:pt idx="147">
                  <c:v>22605.5</c:v>
                </c:pt>
                <c:pt idx="148">
                  <c:v>22696</c:v>
                </c:pt>
                <c:pt idx="149">
                  <c:v>23238.5</c:v>
                </c:pt>
                <c:pt idx="150">
                  <c:v>23358</c:v>
                </c:pt>
                <c:pt idx="151">
                  <c:v>23457.5</c:v>
                </c:pt>
                <c:pt idx="152">
                  <c:v>23522</c:v>
                </c:pt>
                <c:pt idx="153">
                  <c:v>23577.5</c:v>
                </c:pt>
                <c:pt idx="154">
                  <c:v>23706.5</c:v>
                </c:pt>
                <c:pt idx="155">
                  <c:v>23755.5</c:v>
                </c:pt>
                <c:pt idx="156">
                  <c:v>24477</c:v>
                </c:pt>
                <c:pt idx="157">
                  <c:v>24477</c:v>
                </c:pt>
                <c:pt idx="158">
                  <c:v>24477</c:v>
                </c:pt>
                <c:pt idx="159">
                  <c:v>24506.5</c:v>
                </c:pt>
                <c:pt idx="160">
                  <c:v>24831.5</c:v>
                </c:pt>
                <c:pt idx="161">
                  <c:v>24875.5</c:v>
                </c:pt>
                <c:pt idx="162">
                  <c:v>25543.5</c:v>
                </c:pt>
                <c:pt idx="163">
                  <c:v>25702</c:v>
                </c:pt>
                <c:pt idx="164">
                  <c:v>25786.5</c:v>
                </c:pt>
                <c:pt idx="165">
                  <c:v>25792.5</c:v>
                </c:pt>
                <c:pt idx="166">
                  <c:v>25807</c:v>
                </c:pt>
                <c:pt idx="167">
                  <c:v>25853</c:v>
                </c:pt>
                <c:pt idx="168">
                  <c:v>25877.5</c:v>
                </c:pt>
                <c:pt idx="169">
                  <c:v>26563.5</c:v>
                </c:pt>
                <c:pt idx="170">
                  <c:v>26601.5</c:v>
                </c:pt>
                <c:pt idx="171">
                  <c:v>26683</c:v>
                </c:pt>
                <c:pt idx="172">
                  <c:v>26683.5</c:v>
                </c:pt>
                <c:pt idx="173">
                  <c:v>26748</c:v>
                </c:pt>
                <c:pt idx="174">
                  <c:v>26935</c:v>
                </c:pt>
                <c:pt idx="175">
                  <c:v>27761</c:v>
                </c:pt>
                <c:pt idx="176">
                  <c:v>27784.5</c:v>
                </c:pt>
                <c:pt idx="177">
                  <c:v>27789.5</c:v>
                </c:pt>
                <c:pt idx="178">
                  <c:v>27860.5</c:v>
                </c:pt>
                <c:pt idx="179">
                  <c:v>27896</c:v>
                </c:pt>
                <c:pt idx="180">
                  <c:v>27948.5</c:v>
                </c:pt>
                <c:pt idx="181">
                  <c:v>28054</c:v>
                </c:pt>
                <c:pt idx="182">
                  <c:v>28827.5</c:v>
                </c:pt>
                <c:pt idx="183">
                  <c:v>28830.5</c:v>
                </c:pt>
                <c:pt idx="184">
                  <c:v>29639.5</c:v>
                </c:pt>
                <c:pt idx="185">
                  <c:v>29803.5</c:v>
                </c:pt>
                <c:pt idx="186">
                  <c:v>29862.5</c:v>
                </c:pt>
                <c:pt idx="187">
                  <c:v>29863</c:v>
                </c:pt>
                <c:pt idx="188">
                  <c:v>30090</c:v>
                </c:pt>
                <c:pt idx="189">
                  <c:v>30131</c:v>
                </c:pt>
                <c:pt idx="190">
                  <c:v>30175</c:v>
                </c:pt>
                <c:pt idx="191">
                  <c:v>30216</c:v>
                </c:pt>
                <c:pt idx="192">
                  <c:v>30983.5</c:v>
                </c:pt>
                <c:pt idx="193">
                  <c:v>32044</c:v>
                </c:pt>
                <c:pt idx="194">
                  <c:v>32053.5</c:v>
                </c:pt>
                <c:pt idx="195">
                  <c:v>32088</c:v>
                </c:pt>
                <c:pt idx="196">
                  <c:v>32116.5</c:v>
                </c:pt>
                <c:pt idx="197">
                  <c:v>32117</c:v>
                </c:pt>
                <c:pt idx="198">
                  <c:v>32168</c:v>
                </c:pt>
                <c:pt idx="199">
                  <c:v>32169</c:v>
                </c:pt>
                <c:pt idx="200">
                  <c:v>32184.5</c:v>
                </c:pt>
                <c:pt idx="201">
                  <c:v>32284.5</c:v>
                </c:pt>
                <c:pt idx="202">
                  <c:v>32381</c:v>
                </c:pt>
                <c:pt idx="203">
                  <c:v>32877</c:v>
                </c:pt>
                <c:pt idx="204">
                  <c:v>33061.5</c:v>
                </c:pt>
                <c:pt idx="205">
                  <c:v>33089</c:v>
                </c:pt>
                <c:pt idx="206">
                  <c:v>33207</c:v>
                </c:pt>
                <c:pt idx="207">
                  <c:v>33225</c:v>
                </c:pt>
                <c:pt idx="208">
                  <c:v>33292</c:v>
                </c:pt>
                <c:pt idx="209">
                  <c:v>33318.5</c:v>
                </c:pt>
                <c:pt idx="210">
                  <c:v>33327.5</c:v>
                </c:pt>
                <c:pt idx="211">
                  <c:v>34040</c:v>
                </c:pt>
                <c:pt idx="212">
                  <c:v>34117</c:v>
                </c:pt>
                <c:pt idx="213">
                  <c:v>34117</c:v>
                </c:pt>
                <c:pt idx="214">
                  <c:v>34188.5</c:v>
                </c:pt>
                <c:pt idx="215">
                  <c:v>34255</c:v>
                </c:pt>
                <c:pt idx="216">
                  <c:v>34255</c:v>
                </c:pt>
                <c:pt idx="217">
                  <c:v>34264</c:v>
                </c:pt>
                <c:pt idx="218">
                  <c:v>34299</c:v>
                </c:pt>
                <c:pt idx="219">
                  <c:v>34299</c:v>
                </c:pt>
                <c:pt idx="220">
                  <c:v>34299</c:v>
                </c:pt>
                <c:pt idx="221">
                  <c:v>34354.5</c:v>
                </c:pt>
                <c:pt idx="222">
                  <c:v>34354.5</c:v>
                </c:pt>
                <c:pt idx="223">
                  <c:v>34355.5</c:v>
                </c:pt>
                <c:pt idx="224">
                  <c:v>34376</c:v>
                </c:pt>
                <c:pt idx="225">
                  <c:v>34402.5</c:v>
                </c:pt>
                <c:pt idx="226">
                  <c:v>34417</c:v>
                </c:pt>
                <c:pt idx="227">
                  <c:v>34434.5</c:v>
                </c:pt>
                <c:pt idx="228">
                  <c:v>34437.5</c:v>
                </c:pt>
                <c:pt idx="229">
                  <c:v>34522.5</c:v>
                </c:pt>
                <c:pt idx="230">
                  <c:v>35102</c:v>
                </c:pt>
                <c:pt idx="231">
                  <c:v>35102.5</c:v>
                </c:pt>
                <c:pt idx="232">
                  <c:v>35102.5</c:v>
                </c:pt>
                <c:pt idx="233">
                  <c:v>35125.5</c:v>
                </c:pt>
                <c:pt idx="234">
                  <c:v>35131.5</c:v>
                </c:pt>
                <c:pt idx="235">
                  <c:v>35140.5</c:v>
                </c:pt>
                <c:pt idx="236">
                  <c:v>35202</c:v>
                </c:pt>
                <c:pt idx="237">
                  <c:v>35202</c:v>
                </c:pt>
                <c:pt idx="238">
                  <c:v>35202</c:v>
                </c:pt>
                <c:pt idx="239">
                  <c:v>35202</c:v>
                </c:pt>
                <c:pt idx="240">
                  <c:v>35217.5</c:v>
                </c:pt>
                <c:pt idx="241">
                  <c:v>35219</c:v>
                </c:pt>
                <c:pt idx="242">
                  <c:v>35219.5</c:v>
                </c:pt>
                <c:pt idx="243">
                  <c:v>35233</c:v>
                </c:pt>
                <c:pt idx="244">
                  <c:v>35233</c:v>
                </c:pt>
                <c:pt idx="245">
                  <c:v>35239.5</c:v>
                </c:pt>
                <c:pt idx="246">
                  <c:v>35240</c:v>
                </c:pt>
                <c:pt idx="247">
                  <c:v>35249</c:v>
                </c:pt>
                <c:pt idx="248">
                  <c:v>35283.5</c:v>
                </c:pt>
                <c:pt idx="249">
                  <c:v>35291.5</c:v>
                </c:pt>
                <c:pt idx="250">
                  <c:v>35291.5</c:v>
                </c:pt>
                <c:pt idx="251">
                  <c:v>35292</c:v>
                </c:pt>
                <c:pt idx="252">
                  <c:v>35292</c:v>
                </c:pt>
                <c:pt idx="253">
                  <c:v>35298</c:v>
                </c:pt>
                <c:pt idx="254">
                  <c:v>35299</c:v>
                </c:pt>
                <c:pt idx="255">
                  <c:v>35310.5</c:v>
                </c:pt>
                <c:pt idx="256">
                  <c:v>35331</c:v>
                </c:pt>
                <c:pt idx="257">
                  <c:v>35337.5</c:v>
                </c:pt>
                <c:pt idx="258">
                  <c:v>35428</c:v>
                </c:pt>
                <c:pt idx="259">
                  <c:v>35460</c:v>
                </c:pt>
                <c:pt idx="260">
                  <c:v>35468.5</c:v>
                </c:pt>
                <c:pt idx="261">
                  <c:v>35471.5</c:v>
                </c:pt>
                <c:pt idx="262">
                  <c:v>35495</c:v>
                </c:pt>
                <c:pt idx="263">
                  <c:v>35550</c:v>
                </c:pt>
                <c:pt idx="264">
                  <c:v>36014.5</c:v>
                </c:pt>
                <c:pt idx="265">
                  <c:v>36166</c:v>
                </c:pt>
                <c:pt idx="266">
                  <c:v>36166</c:v>
                </c:pt>
                <c:pt idx="267">
                  <c:v>36196</c:v>
                </c:pt>
                <c:pt idx="268">
                  <c:v>36294</c:v>
                </c:pt>
                <c:pt idx="269">
                  <c:v>36294.5</c:v>
                </c:pt>
                <c:pt idx="270">
                  <c:v>36297</c:v>
                </c:pt>
                <c:pt idx="271">
                  <c:v>36336</c:v>
                </c:pt>
                <c:pt idx="272">
                  <c:v>36342</c:v>
                </c:pt>
                <c:pt idx="273">
                  <c:v>36359.5</c:v>
                </c:pt>
                <c:pt idx="274">
                  <c:v>36370</c:v>
                </c:pt>
                <c:pt idx="275">
                  <c:v>36376</c:v>
                </c:pt>
                <c:pt idx="276">
                  <c:v>36377</c:v>
                </c:pt>
                <c:pt idx="277">
                  <c:v>36450</c:v>
                </c:pt>
                <c:pt idx="278">
                  <c:v>36457</c:v>
                </c:pt>
                <c:pt idx="279">
                  <c:v>36457.5</c:v>
                </c:pt>
                <c:pt idx="280">
                  <c:v>36529.5</c:v>
                </c:pt>
                <c:pt idx="281">
                  <c:v>36564.5</c:v>
                </c:pt>
                <c:pt idx="282">
                  <c:v>37203</c:v>
                </c:pt>
                <c:pt idx="283">
                  <c:v>37203</c:v>
                </c:pt>
                <c:pt idx="284">
                  <c:v>37261.5</c:v>
                </c:pt>
                <c:pt idx="285">
                  <c:v>37264</c:v>
                </c:pt>
                <c:pt idx="286">
                  <c:v>37279.5</c:v>
                </c:pt>
                <c:pt idx="287">
                  <c:v>37312</c:v>
                </c:pt>
                <c:pt idx="288">
                  <c:v>37361</c:v>
                </c:pt>
                <c:pt idx="289">
                  <c:v>37385</c:v>
                </c:pt>
                <c:pt idx="290">
                  <c:v>37437</c:v>
                </c:pt>
                <c:pt idx="291">
                  <c:v>37440</c:v>
                </c:pt>
                <c:pt idx="292">
                  <c:v>37464</c:v>
                </c:pt>
                <c:pt idx="293">
                  <c:v>37532</c:v>
                </c:pt>
                <c:pt idx="294">
                  <c:v>37540</c:v>
                </c:pt>
                <c:pt idx="295">
                  <c:v>37540.5</c:v>
                </c:pt>
                <c:pt idx="296">
                  <c:v>37544.5</c:v>
                </c:pt>
                <c:pt idx="297">
                  <c:v>38331</c:v>
                </c:pt>
                <c:pt idx="298">
                  <c:v>38346</c:v>
                </c:pt>
                <c:pt idx="299">
                  <c:v>38352</c:v>
                </c:pt>
                <c:pt idx="300">
                  <c:v>38361</c:v>
                </c:pt>
                <c:pt idx="301">
                  <c:v>38375.5</c:v>
                </c:pt>
                <c:pt idx="302">
                  <c:v>38489</c:v>
                </c:pt>
                <c:pt idx="303">
                  <c:v>38511.5</c:v>
                </c:pt>
                <c:pt idx="304">
                  <c:v>38512</c:v>
                </c:pt>
                <c:pt idx="305">
                  <c:v>38512.5</c:v>
                </c:pt>
                <c:pt idx="306">
                  <c:v>38519.5</c:v>
                </c:pt>
                <c:pt idx="307">
                  <c:v>38520</c:v>
                </c:pt>
                <c:pt idx="308">
                  <c:v>38520</c:v>
                </c:pt>
                <c:pt idx="309">
                  <c:v>38520</c:v>
                </c:pt>
                <c:pt idx="310">
                  <c:v>38537.5</c:v>
                </c:pt>
                <c:pt idx="311">
                  <c:v>38537.5</c:v>
                </c:pt>
                <c:pt idx="312">
                  <c:v>38537.5</c:v>
                </c:pt>
                <c:pt idx="313">
                  <c:v>38638</c:v>
                </c:pt>
                <c:pt idx="314">
                  <c:v>39380.5</c:v>
                </c:pt>
                <c:pt idx="315">
                  <c:v>39400</c:v>
                </c:pt>
                <c:pt idx="316">
                  <c:v>39490.5</c:v>
                </c:pt>
                <c:pt idx="317">
                  <c:v>39491</c:v>
                </c:pt>
                <c:pt idx="318">
                  <c:v>39500</c:v>
                </c:pt>
                <c:pt idx="319">
                  <c:v>39547</c:v>
                </c:pt>
                <c:pt idx="320">
                  <c:v>39611</c:v>
                </c:pt>
                <c:pt idx="321">
                  <c:v>39681.5</c:v>
                </c:pt>
                <c:pt idx="322">
                  <c:v>39710</c:v>
                </c:pt>
                <c:pt idx="323">
                  <c:v>39722.5</c:v>
                </c:pt>
                <c:pt idx="324">
                  <c:v>39763.5</c:v>
                </c:pt>
                <c:pt idx="325">
                  <c:v>39798.5</c:v>
                </c:pt>
                <c:pt idx="326">
                  <c:v>39819</c:v>
                </c:pt>
                <c:pt idx="327">
                  <c:v>39822</c:v>
                </c:pt>
                <c:pt idx="328">
                  <c:v>39839</c:v>
                </c:pt>
                <c:pt idx="329">
                  <c:v>39877</c:v>
                </c:pt>
                <c:pt idx="330">
                  <c:v>40464</c:v>
                </c:pt>
                <c:pt idx="331">
                  <c:v>40484</c:v>
                </c:pt>
                <c:pt idx="332">
                  <c:v>40495.5</c:v>
                </c:pt>
                <c:pt idx="333">
                  <c:v>40522</c:v>
                </c:pt>
                <c:pt idx="334">
                  <c:v>40586</c:v>
                </c:pt>
                <c:pt idx="335">
                  <c:v>40586</c:v>
                </c:pt>
                <c:pt idx="336">
                  <c:v>40665.5</c:v>
                </c:pt>
                <c:pt idx="337">
                  <c:v>40698</c:v>
                </c:pt>
                <c:pt idx="338">
                  <c:v>40704</c:v>
                </c:pt>
                <c:pt idx="339">
                  <c:v>40735</c:v>
                </c:pt>
                <c:pt idx="340">
                  <c:v>40759</c:v>
                </c:pt>
                <c:pt idx="341">
                  <c:v>40815</c:v>
                </c:pt>
                <c:pt idx="342">
                  <c:v>41410.5</c:v>
                </c:pt>
                <c:pt idx="343">
                  <c:v>41460.5</c:v>
                </c:pt>
                <c:pt idx="344">
                  <c:v>41559</c:v>
                </c:pt>
                <c:pt idx="345">
                  <c:v>41559</c:v>
                </c:pt>
                <c:pt idx="346">
                  <c:v>41559</c:v>
                </c:pt>
                <c:pt idx="347">
                  <c:v>41653.5</c:v>
                </c:pt>
                <c:pt idx="348">
                  <c:v>41773</c:v>
                </c:pt>
                <c:pt idx="349">
                  <c:v>41901</c:v>
                </c:pt>
                <c:pt idx="350">
                  <c:v>41901</c:v>
                </c:pt>
                <c:pt idx="351">
                  <c:v>41901</c:v>
                </c:pt>
                <c:pt idx="352">
                  <c:v>41901</c:v>
                </c:pt>
                <c:pt idx="353">
                  <c:v>41907</c:v>
                </c:pt>
                <c:pt idx="354">
                  <c:v>41910</c:v>
                </c:pt>
                <c:pt idx="355">
                  <c:v>41910</c:v>
                </c:pt>
                <c:pt idx="356">
                  <c:v>41910</c:v>
                </c:pt>
                <c:pt idx="357">
                  <c:v>41910</c:v>
                </c:pt>
                <c:pt idx="358">
                  <c:v>41910</c:v>
                </c:pt>
                <c:pt idx="359">
                  <c:v>41910</c:v>
                </c:pt>
                <c:pt idx="360">
                  <c:v>42494.5</c:v>
                </c:pt>
                <c:pt idx="361">
                  <c:v>42708</c:v>
                </c:pt>
                <c:pt idx="362">
                  <c:v>42755</c:v>
                </c:pt>
                <c:pt idx="363">
                  <c:v>42771.5</c:v>
                </c:pt>
                <c:pt idx="364">
                  <c:v>42832</c:v>
                </c:pt>
                <c:pt idx="365">
                  <c:v>42848.5</c:v>
                </c:pt>
                <c:pt idx="366">
                  <c:v>42850.5</c:v>
                </c:pt>
                <c:pt idx="367">
                  <c:v>43624.5</c:v>
                </c:pt>
                <c:pt idx="368">
                  <c:v>43645</c:v>
                </c:pt>
                <c:pt idx="369">
                  <c:v>43689.5</c:v>
                </c:pt>
                <c:pt idx="370">
                  <c:v>43690</c:v>
                </c:pt>
                <c:pt idx="371">
                  <c:v>43763.5</c:v>
                </c:pt>
                <c:pt idx="372">
                  <c:v>43764</c:v>
                </c:pt>
                <c:pt idx="373">
                  <c:v>43764.5</c:v>
                </c:pt>
                <c:pt idx="374">
                  <c:v>43851</c:v>
                </c:pt>
                <c:pt idx="375">
                  <c:v>43861.5</c:v>
                </c:pt>
                <c:pt idx="376">
                  <c:v>43861.5</c:v>
                </c:pt>
                <c:pt idx="377">
                  <c:v>43861.5</c:v>
                </c:pt>
                <c:pt idx="378">
                  <c:v>43861.5</c:v>
                </c:pt>
                <c:pt idx="379">
                  <c:v>43862</c:v>
                </c:pt>
                <c:pt idx="380">
                  <c:v>43862</c:v>
                </c:pt>
                <c:pt idx="381">
                  <c:v>43893.5</c:v>
                </c:pt>
                <c:pt idx="382">
                  <c:v>43912</c:v>
                </c:pt>
                <c:pt idx="383">
                  <c:v>43990</c:v>
                </c:pt>
                <c:pt idx="384">
                  <c:v>44108</c:v>
                </c:pt>
                <c:pt idx="385">
                  <c:v>44676</c:v>
                </c:pt>
                <c:pt idx="386">
                  <c:v>44755</c:v>
                </c:pt>
                <c:pt idx="387">
                  <c:v>44770.5</c:v>
                </c:pt>
                <c:pt idx="388">
                  <c:v>44809</c:v>
                </c:pt>
                <c:pt idx="389">
                  <c:v>44810.5</c:v>
                </c:pt>
                <c:pt idx="390">
                  <c:v>44846.5</c:v>
                </c:pt>
                <c:pt idx="391">
                  <c:v>44873</c:v>
                </c:pt>
                <c:pt idx="392">
                  <c:v>44928.5</c:v>
                </c:pt>
                <c:pt idx="393">
                  <c:v>44962</c:v>
                </c:pt>
                <c:pt idx="394">
                  <c:v>44970.5</c:v>
                </c:pt>
                <c:pt idx="395">
                  <c:v>44971</c:v>
                </c:pt>
                <c:pt idx="396">
                  <c:v>45019</c:v>
                </c:pt>
                <c:pt idx="397">
                  <c:v>45232</c:v>
                </c:pt>
                <c:pt idx="398">
                  <c:v>45232</c:v>
                </c:pt>
                <c:pt idx="399">
                  <c:v>45232</c:v>
                </c:pt>
                <c:pt idx="400">
                  <c:v>45232</c:v>
                </c:pt>
                <c:pt idx="401">
                  <c:v>45232</c:v>
                </c:pt>
                <c:pt idx="402">
                  <c:v>45232</c:v>
                </c:pt>
                <c:pt idx="403">
                  <c:v>45770</c:v>
                </c:pt>
                <c:pt idx="404">
                  <c:v>45770</c:v>
                </c:pt>
                <c:pt idx="405">
                  <c:v>45822.5</c:v>
                </c:pt>
                <c:pt idx="406">
                  <c:v>45822.5</c:v>
                </c:pt>
                <c:pt idx="407">
                  <c:v>45828.5</c:v>
                </c:pt>
                <c:pt idx="408">
                  <c:v>45883.5</c:v>
                </c:pt>
                <c:pt idx="409">
                  <c:v>45883.5</c:v>
                </c:pt>
                <c:pt idx="410">
                  <c:v>45942</c:v>
                </c:pt>
                <c:pt idx="411">
                  <c:v>45989</c:v>
                </c:pt>
                <c:pt idx="412">
                  <c:v>46013.5</c:v>
                </c:pt>
                <c:pt idx="413">
                  <c:v>46014</c:v>
                </c:pt>
                <c:pt idx="414">
                  <c:v>46047.5</c:v>
                </c:pt>
                <c:pt idx="415">
                  <c:v>46047.5</c:v>
                </c:pt>
                <c:pt idx="416">
                  <c:v>46094</c:v>
                </c:pt>
                <c:pt idx="417">
                  <c:v>46168</c:v>
                </c:pt>
                <c:pt idx="418">
                  <c:v>46170.5</c:v>
                </c:pt>
                <c:pt idx="419">
                  <c:v>46812.5</c:v>
                </c:pt>
                <c:pt idx="420">
                  <c:v>46928.5</c:v>
                </c:pt>
                <c:pt idx="421">
                  <c:v>46991</c:v>
                </c:pt>
                <c:pt idx="422">
                  <c:v>47003</c:v>
                </c:pt>
                <c:pt idx="423">
                  <c:v>47013.5</c:v>
                </c:pt>
                <c:pt idx="424">
                  <c:v>47087.5</c:v>
                </c:pt>
                <c:pt idx="425">
                  <c:v>47128</c:v>
                </c:pt>
                <c:pt idx="426">
                  <c:v>47128.5</c:v>
                </c:pt>
                <c:pt idx="427">
                  <c:v>47131</c:v>
                </c:pt>
                <c:pt idx="428">
                  <c:v>47131</c:v>
                </c:pt>
                <c:pt idx="429">
                  <c:v>47348</c:v>
                </c:pt>
                <c:pt idx="430">
                  <c:v>47887</c:v>
                </c:pt>
                <c:pt idx="431">
                  <c:v>47887</c:v>
                </c:pt>
                <c:pt idx="432">
                  <c:v>47907.5</c:v>
                </c:pt>
                <c:pt idx="433">
                  <c:v>47907.5</c:v>
                </c:pt>
                <c:pt idx="434">
                  <c:v>48075</c:v>
                </c:pt>
                <c:pt idx="435">
                  <c:v>48075</c:v>
                </c:pt>
                <c:pt idx="436">
                  <c:v>49001</c:v>
                </c:pt>
                <c:pt idx="437">
                  <c:v>49039</c:v>
                </c:pt>
                <c:pt idx="438">
                  <c:v>49080</c:v>
                </c:pt>
                <c:pt idx="439">
                  <c:v>49080</c:v>
                </c:pt>
                <c:pt idx="440">
                  <c:v>49099.5</c:v>
                </c:pt>
                <c:pt idx="441">
                  <c:v>49138.5</c:v>
                </c:pt>
                <c:pt idx="442">
                  <c:v>49138.5</c:v>
                </c:pt>
                <c:pt idx="443">
                  <c:v>49308</c:v>
                </c:pt>
                <c:pt idx="444">
                  <c:v>49412.5</c:v>
                </c:pt>
                <c:pt idx="445">
                  <c:v>50070.5</c:v>
                </c:pt>
                <c:pt idx="446">
                  <c:v>50094.5</c:v>
                </c:pt>
                <c:pt idx="447">
                  <c:v>50143</c:v>
                </c:pt>
                <c:pt idx="448">
                  <c:v>50164</c:v>
                </c:pt>
                <c:pt idx="449">
                  <c:v>50164</c:v>
                </c:pt>
                <c:pt idx="450">
                  <c:v>50199</c:v>
                </c:pt>
                <c:pt idx="451">
                  <c:v>50216.5</c:v>
                </c:pt>
                <c:pt idx="452">
                  <c:v>50307</c:v>
                </c:pt>
                <c:pt idx="453">
                  <c:v>50329.5</c:v>
                </c:pt>
                <c:pt idx="454">
                  <c:v>50330</c:v>
                </c:pt>
                <c:pt idx="455">
                  <c:v>51066.5</c:v>
                </c:pt>
                <c:pt idx="456">
                  <c:v>51172</c:v>
                </c:pt>
                <c:pt idx="457">
                  <c:v>51189.5</c:v>
                </c:pt>
                <c:pt idx="458">
                  <c:v>51251</c:v>
                </c:pt>
                <c:pt idx="459">
                  <c:v>51251.5</c:v>
                </c:pt>
                <c:pt idx="460">
                  <c:v>51265.5</c:v>
                </c:pt>
                <c:pt idx="461">
                  <c:v>51341.5</c:v>
                </c:pt>
                <c:pt idx="462">
                  <c:v>51350</c:v>
                </c:pt>
                <c:pt idx="463">
                  <c:v>51350</c:v>
                </c:pt>
                <c:pt idx="464">
                  <c:v>51367.5</c:v>
                </c:pt>
                <c:pt idx="465">
                  <c:v>51572.5</c:v>
                </c:pt>
                <c:pt idx="466">
                  <c:v>52165</c:v>
                </c:pt>
                <c:pt idx="467">
                  <c:v>52212</c:v>
                </c:pt>
                <c:pt idx="468">
                  <c:v>52305.5</c:v>
                </c:pt>
                <c:pt idx="469">
                  <c:v>52332</c:v>
                </c:pt>
                <c:pt idx="470">
                  <c:v>52332.5</c:v>
                </c:pt>
                <c:pt idx="471">
                  <c:v>52390</c:v>
                </c:pt>
                <c:pt idx="472">
                  <c:v>52524.5</c:v>
                </c:pt>
                <c:pt idx="473">
                  <c:v>53296</c:v>
                </c:pt>
                <c:pt idx="474">
                  <c:v>53296</c:v>
                </c:pt>
                <c:pt idx="475">
                  <c:v>53328</c:v>
                </c:pt>
                <c:pt idx="476">
                  <c:v>53383.5</c:v>
                </c:pt>
                <c:pt idx="477">
                  <c:v>53567.5</c:v>
                </c:pt>
                <c:pt idx="478">
                  <c:v>54306.5</c:v>
                </c:pt>
                <c:pt idx="479">
                  <c:v>54330</c:v>
                </c:pt>
                <c:pt idx="480">
                  <c:v>54371</c:v>
                </c:pt>
                <c:pt idx="481">
                  <c:v>54432.5</c:v>
                </c:pt>
                <c:pt idx="482">
                  <c:v>54798</c:v>
                </c:pt>
                <c:pt idx="483">
                  <c:v>55349.5</c:v>
                </c:pt>
                <c:pt idx="484">
                  <c:v>55472.5</c:v>
                </c:pt>
                <c:pt idx="485">
                  <c:v>55572</c:v>
                </c:pt>
                <c:pt idx="486">
                  <c:v>55598</c:v>
                </c:pt>
                <c:pt idx="487">
                  <c:v>55598</c:v>
                </c:pt>
                <c:pt idx="488">
                  <c:v>55636</c:v>
                </c:pt>
                <c:pt idx="489">
                  <c:v>55671</c:v>
                </c:pt>
                <c:pt idx="490">
                  <c:v>55719</c:v>
                </c:pt>
                <c:pt idx="491">
                  <c:v>55726.5</c:v>
                </c:pt>
                <c:pt idx="492">
                  <c:v>55735.5</c:v>
                </c:pt>
                <c:pt idx="493">
                  <c:v>56433.5</c:v>
                </c:pt>
                <c:pt idx="494">
                  <c:v>56454</c:v>
                </c:pt>
                <c:pt idx="495">
                  <c:v>56567</c:v>
                </c:pt>
                <c:pt idx="496">
                  <c:v>56749</c:v>
                </c:pt>
                <c:pt idx="497">
                  <c:v>56801</c:v>
                </c:pt>
                <c:pt idx="498">
                  <c:v>56854.5</c:v>
                </c:pt>
                <c:pt idx="499">
                  <c:v>57476.5</c:v>
                </c:pt>
                <c:pt idx="500">
                  <c:v>57628.5</c:v>
                </c:pt>
              </c:numCache>
            </c:numRef>
          </c:xVal>
          <c:yVal>
            <c:numRef>
              <c:f>'Active (6)'!$J$21:$J$907</c:f>
              <c:numCache>
                <c:formatCode>General</c:formatCode>
                <c:ptCount val="887"/>
                <c:pt idx="36">
                  <c:v>1.1979404494923074E-2</c:v>
                </c:pt>
                <c:pt idx="37">
                  <c:v>1.1979404494923074E-2</c:v>
                </c:pt>
                <c:pt idx="39">
                  <c:v>1.2609536999661941E-2</c:v>
                </c:pt>
                <c:pt idx="40">
                  <c:v>1.2609536999661941E-2</c:v>
                </c:pt>
                <c:pt idx="41">
                  <c:v>1.193000149942236E-2</c:v>
                </c:pt>
                <c:pt idx="42">
                  <c:v>1.193000149942236E-2</c:v>
                </c:pt>
                <c:pt idx="43">
                  <c:v>1.4810745997237973E-2</c:v>
                </c:pt>
                <c:pt idx="44">
                  <c:v>1.4810745997237973E-2</c:v>
                </c:pt>
                <c:pt idx="45">
                  <c:v>1.5309355505451094E-2</c:v>
                </c:pt>
                <c:pt idx="46">
                  <c:v>1.5309355505451094E-2</c:v>
                </c:pt>
                <c:pt idx="47">
                  <c:v>1.5265514499333221E-2</c:v>
                </c:pt>
                <c:pt idx="48">
                  <c:v>1.5265514499333221E-2</c:v>
                </c:pt>
                <c:pt idx="49">
                  <c:v>1.5221673500491306E-2</c:v>
                </c:pt>
                <c:pt idx="50">
                  <c:v>1.5221673500491306E-2</c:v>
                </c:pt>
                <c:pt idx="51">
                  <c:v>1.5177832501649391E-2</c:v>
                </c:pt>
                <c:pt idx="52">
                  <c:v>1.5177832501649391E-2</c:v>
                </c:pt>
                <c:pt idx="53">
                  <c:v>1.5133991502807476E-2</c:v>
                </c:pt>
                <c:pt idx="54">
                  <c:v>1.5133991502807476E-2</c:v>
                </c:pt>
                <c:pt idx="144">
                  <c:v>-4.3280300014885142E-3</c:v>
                </c:pt>
                <c:pt idx="146">
                  <c:v>-3.7280300020938739E-3</c:v>
                </c:pt>
                <c:pt idx="157">
                  <c:v>-7.198719002190046E-3</c:v>
                </c:pt>
                <c:pt idx="177">
                  <c:v>-1.3073156500468031E-2</c:v>
                </c:pt>
                <c:pt idx="278">
                  <c:v>-1.450377899891464E-2</c:v>
                </c:pt>
                <c:pt idx="279">
                  <c:v>-1.3977752496430185E-2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A37-4BD0-AEBA-0A84135EAF91}"/>
            </c:ext>
          </c:extLst>
        </c:ser>
        <c:ser>
          <c:idx val="4"/>
          <c:order val="3"/>
          <c:tx>
            <c:strRef>
              <c:f>'Active (6)'!$K$20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(6)'!$D$21:$D$105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(6)'!$D$21:$D$105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(6)'!$F$21:$F$907</c:f>
              <c:numCache>
                <c:formatCode>General</c:formatCode>
                <c:ptCount val="887"/>
                <c:pt idx="0">
                  <c:v>-27995.5</c:v>
                </c:pt>
                <c:pt idx="1">
                  <c:v>-27995.5</c:v>
                </c:pt>
                <c:pt idx="2">
                  <c:v>-27995</c:v>
                </c:pt>
                <c:pt idx="3">
                  <c:v>-17033</c:v>
                </c:pt>
                <c:pt idx="4">
                  <c:v>-14970.5</c:v>
                </c:pt>
                <c:pt idx="5">
                  <c:v>-14970</c:v>
                </c:pt>
                <c:pt idx="6">
                  <c:v>-13986</c:v>
                </c:pt>
                <c:pt idx="7">
                  <c:v>-13848</c:v>
                </c:pt>
                <c:pt idx="8">
                  <c:v>-12805.5</c:v>
                </c:pt>
                <c:pt idx="9">
                  <c:v>-10874.5</c:v>
                </c:pt>
                <c:pt idx="10">
                  <c:v>-10728.5</c:v>
                </c:pt>
                <c:pt idx="11">
                  <c:v>-10567.5</c:v>
                </c:pt>
                <c:pt idx="12">
                  <c:v>-10561.5</c:v>
                </c:pt>
                <c:pt idx="13">
                  <c:v>-10558.5</c:v>
                </c:pt>
                <c:pt idx="14">
                  <c:v>-10541</c:v>
                </c:pt>
                <c:pt idx="15">
                  <c:v>-10538</c:v>
                </c:pt>
                <c:pt idx="16">
                  <c:v>-10532</c:v>
                </c:pt>
                <c:pt idx="17">
                  <c:v>-10529</c:v>
                </c:pt>
                <c:pt idx="18">
                  <c:v>-10476.5</c:v>
                </c:pt>
                <c:pt idx="19">
                  <c:v>-10470.5</c:v>
                </c:pt>
                <c:pt idx="20">
                  <c:v>-10420</c:v>
                </c:pt>
                <c:pt idx="21">
                  <c:v>-9661</c:v>
                </c:pt>
                <c:pt idx="22">
                  <c:v>-9646.5</c:v>
                </c:pt>
                <c:pt idx="23">
                  <c:v>-9541</c:v>
                </c:pt>
                <c:pt idx="24">
                  <c:v>-8630</c:v>
                </c:pt>
                <c:pt idx="25">
                  <c:v>-8600.5</c:v>
                </c:pt>
                <c:pt idx="26">
                  <c:v>-8548.5</c:v>
                </c:pt>
                <c:pt idx="27">
                  <c:v>-8534</c:v>
                </c:pt>
                <c:pt idx="28">
                  <c:v>-8518.5</c:v>
                </c:pt>
                <c:pt idx="29">
                  <c:v>-8464</c:v>
                </c:pt>
                <c:pt idx="30">
                  <c:v>-8458</c:v>
                </c:pt>
                <c:pt idx="31">
                  <c:v>-8343</c:v>
                </c:pt>
                <c:pt idx="32">
                  <c:v>-8337</c:v>
                </c:pt>
                <c:pt idx="33">
                  <c:v>-8307.5</c:v>
                </c:pt>
                <c:pt idx="34">
                  <c:v>-8296</c:v>
                </c:pt>
                <c:pt idx="35">
                  <c:v>-7314.5</c:v>
                </c:pt>
                <c:pt idx="36">
                  <c:v>26.5</c:v>
                </c:pt>
                <c:pt idx="37">
                  <c:v>26.5</c:v>
                </c:pt>
                <c:pt idx="38">
                  <c:v>29</c:v>
                </c:pt>
                <c:pt idx="39">
                  <c:v>29</c:v>
                </c:pt>
                <c:pt idx="40">
                  <c:v>29</c:v>
                </c:pt>
                <c:pt idx="41">
                  <c:v>75.5</c:v>
                </c:pt>
                <c:pt idx="42">
                  <c:v>75.5</c:v>
                </c:pt>
                <c:pt idx="43">
                  <c:v>882</c:v>
                </c:pt>
                <c:pt idx="44">
                  <c:v>882</c:v>
                </c:pt>
                <c:pt idx="45">
                  <c:v>893.5</c:v>
                </c:pt>
                <c:pt idx="46">
                  <c:v>893.5</c:v>
                </c:pt>
                <c:pt idx="47">
                  <c:v>896.5</c:v>
                </c:pt>
                <c:pt idx="48">
                  <c:v>896.5</c:v>
                </c:pt>
                <c:pt idx="49">
                  <c:v>899.5</c:v>
                </c:pt>
                <c:pt idx="50">
                  <c:v>899.5</c:v>
                </c:pt>
                <c:pt idx="51">
                  <c:v>902.5</c:v>
                </c:pt>
                <c:pt idx="52">
                  <c:v>902.5</c:v>
                </c:pt>
                <c:pt idx="53">
                  <c:v>905.5</c:v>
                </c:pt>
                <c:pt idx="54">
                  <c:v>905.5</c:v>
                </c:pt>
                <c:pt idx="55">
                  <c:v>5065.5</c:v>
                </c:pt>
                <c:pt idx="56">
                  <c:v>5182.5</c:v>
                </c:pt>
                <c:pt idx="57">
                  <c:v>5183</c:v>
                </c:pt>
                <c:pt idx="58">
                  <c:v>5189</c:v>
                </c:pt>
                <c:pt idx="59">
                  <c:v>7702.5</c:v>
                </c:pt>
                <c:pt idx="60">
                  <c:v>7737.5</c:v>
                </c:pt>
                <c:pt idx="61">
                  <c:v>7737.5</c:v>
                </c:pt>
                <c:pt idx="62">
                  <c:v>8327</c:v>
                </c:pt>
                <c:pt idx="63">
                  <c:v>8327</c:v>
                </c:pt>
                <c:pt idx="64">
                  <c:v>8388.5</c:v>
                </c:pt>
                <c:pt idx="65">
                  <c:v>8444</c:v>
                </c:pt>
                <c:pt idx="66">
                  <c:v>8482.5</c:v>
                </c:pt>
                <c:pt idx="67">
                  <c:v>8646</c:v>
                </c:pt>
                <c:pt idx="68">
                  <c:v>8678</c:v>
                </c:pt>
                <c:pt idx="69">
                  <c:v>8751</c:v>
                </c:pt>
                <c:pt idx="70">
                  <c:v>9425.5</c:v>
                </c:pt>
                <c:pt idx="71">
                  <c:v>9608.5</c:v>
                </c:pt>
                <c:pt idx="72">
                  <c:v>9885</c:v>
                </c:pt>
                <c:pt idx="73">
                  <c:v>10544</c:v>
                </c:pt>
                <c:pt idx="74">
                  <c:v>10761</c:v>
                </c:pt>
                <c:pt idx="75">
                  <c:v>11511.5</c:v>
                </c:pt>
                <c:pt idx="76">
                  <c:v>11918</c:v>
                </c:pt>
                <c:pt idx="77">
                  <c:v>12003</c:v>
                </c:pt>
                <c:pt idx="78">
                  <c:v>12718</c:v>
                </c:pt>
                <c:pt idx="79">
                  <c:v>12923</c:v>
                </c:pt>
                <c:pt idx="80">
                  <c:v>12949</c:v>
                </c:pt>
                <c:pt idx="81">
                  <c:v>13931</c:v>
                </c:pt>
                <c:pt idx="82">
                  <c:v>14012</c:v>
                </c:pt>
                <c:pt idx="83">
                  <c:v>14085</c:v>
                </c:pt>
                <c:pt idx="84">
                  <c:v>14900</c:v>
                </c:pt>
                <c:pt idx="85">
                  <c:v>14914</c:v>
                </c:pt>
                <c:pt idx="86">
                  <c:v>14927</c:v>
                </c:pt>
                <c:pt idx="87">
                  <c:v>15037</c:v>
                </c:pt>
                <c:pt idx="88">
                  <c:v>15146.5</c:v>
                </c:pt>
                <c:pt idx="89">
                  <c:v>15227.5</c:v>
                </c:pt>
                <c:pt idx="90">
                  <c:v>15245</c:v>
                </c:pt>
                <c:pt idx="91">
                  <c:v>16094.5</c:v>
                </c:pt>
                <c:pt idx="92">
                  <c:v>16259.5</c:v>
                </c:pt>
                <c:pt idx="93">
                  <c:v>16956</c:v>
                </c:pt>
                <c:pt idx="94">
                  <c:v>16956.5</c:v>
                </c:pt>
                <c:pt idx="95">
                  <c:v>16997</c:v>
                </c:pt>
                <c:pt idx="96">
                  <c:v>17000.5</c:v>
                </c:pt>
                <c:pt idx="97">
                  <c:v>17049.5</c:v>
                </c:pt>
                <c:pt idx="98">
                  <c:v>17088.5</c:v>
                </c:pt>
                <c:pt idx="99">
                  <c:v>17250</c:v>
                </c:pt>
                <c:pt idx="100">
                  <c:v>17260.5</c:v>
                </c:pt>
                <c:pt idx="101">
                  <c:v>17281</c:v>
                </c:pt>
                <c:pt idx="102">
                  <c:v>17302</c:v>
                </c:pt>
                <c:pt idx="103">
                  <c:v>17317</c:v>
                </c:pt>
                <c:pt idx="104">
                  <c:v>17331</c:v>
                </c:pt>
                <c:pt idx="105">
                  <c:v>17405</c:v>
                </c:pt>
                <c:pt idx="106">
                  <c:v>17923.5</c:v>
                </c:pt>
                <c:pt idx="107">
                  <c:v>18022.5</c:v>
                </c:pt>
                <c:pt idx="108">
                  <c:v>18032</c:v>
                </c:pt>
                <c:pt idx="109">
                  <c:v>18032</c:v>
                </c:pt>
                <c:pt idx="110">
                  <c:v>18076</c:v>
                </c:pt>
                <c:pt idx="111">
                  <c:v>18182</c:v>
                </c:pt>
                <c:pt idx="112">
                  <c:v>18193</c:v>
                </c:pt>
                <c:pt idx="113">
                  <c:v>18201</c:v>
                </c:pt>
                <c:pt idx="114">
                  <c:v>18366</c:v>
                </c:pt>
                <c:pt idx="115">
                  <c:v>19141.5</c:v>
                </c:pt>
                <c:pt idx="116">
                  <c:v>19156</c:v>
                </c:pt>
                <c:pt idx="117">
                  <c:v>19198.5</c:v>
                </c:pt>
                <c:pt idx="118">
                  <c:v>19217.5</c:v>
                </c:pt>
                <c:pt idx="119">
                  <c:v>19236</c:v>
                </c:pt>
                <c:pt idx="120">
                  <c:v>19238</c:v>
                </c:pt>
                <c:pt idx="121">
                  <c:v>19238</c:v>
                </c:pt>
                <c:pt idx="122">
                  <c:v>19247</c:v>
                </c:pt>
                <c:pt idx="123">
                  <c:v>19368</c:v>
                </c:pt>
                <c:pt idx="124">
                  <c:v>19387.5</c:v>
                </c:pt>
                <c:pt idx="125">
                  <c:v>19399</c:v>
                </c:pt>
                <c:pt idx="126">
                  <c:v>19494</c:v>
                </c:pt>
                <c:pt idx="127">
                  <c:v>20316.5</c:v>
                </c:pt>
                <c:pt idx="128">
                  <c:v>20360.5</c:v>
                </c:pt>
                <c:pt idx="129">
                  <c:v>20377.5</c:v>
                </c:pt>
                <c:pt idx="130">
                  <c:v>20421.5</c:v>
                </c:pt>
                <c:pt idx="131">
                  <c:v>20427.5</c:v>
                </c:pt>
                <c:pt idx="132">
                  <c:v>20512.5</c:v>
                </c:pt>
                <c:pt idx="133">
                  <c:v>20534</c:v>
                </c:pt>
                <c:pt idx="134">
                  <c:v>21190</c:v>
                </c:pt>
                <c:pt idx="135">
                  <c:v>21286</c:v>
                </c:pt>
                <c:pt idx="136">
                  <c:v>21289</c:v>
                </c:pt>
                <c:pt idx="137">
                  <c:v>21321.5</c:v>
                </c:pt>
                <c:pt idx="138">
                  <c:v>21464.5</c:v>
                </c:pt>
                <c:pt idx="139">
                  <c:v>21492</c:v>
                </c:pt>
                <c:pt idx="140">
                  <c:v>21546.5</c:v>
                </c:pt>
                <c:pt idx="141">
                  <c:v>21713.5</c:v>
                </c:pt>
                <c:pt idx="142">
                  <c:v>22394</c:v>
                </c:pt>
                <c:pt idx="143">
                  <c:v>22399</c:v>
                </c:pt>
                <c:pt idx="144">
                  <c:v>22490</c:v>
                </c:pt>
                <c:pt idx="145">
                  <c:v>22490</c:v>
                </c:pt>
                <c:pt idx="146">
                  <c:v>22490</c:v>
                </c:pt>
                <c:pt idx="147">
                  <c:v>22605.5</c:v>
                </c:pt>
                <c:pt idx="148">
                  <c:v>22696</c:v>
                </c:pt>
                <c:pt idx="149">
                  <c:v>23238.5</c:v>
                </c:pt>
                <c:pt idx="150">
                  <c:v>23358</c:v>
                </c:pt>
                <c:pt idx="151">
                  <c:v>23457.5</c:v>
                </c:pt>
                <c:pt idx="152">
                  <c:v>23522</c:v>
                </c:pt>
                <c:pt idx="153">
                  <c:v>23577.5</c:v>
                </c:pt>
                <c:pt idx="154">
                  <c:v>23706.5</c:v>
                </c:pt>
                <c:pt idx="155">
                  <c:v>23755.5</c:v>
                </c:pt>
                <c:pt idx="156">
                  <c:v>24477</c:v>
                </c:pt>
                <c:pt idx="157">
                  <c:v>24477</c:v>
                </c:pt>
                <c:pt idx="158">
                  <c:v>24477</c:v>
                </c:pt>
                <c:pt idx="159">
                  <c:v>24506.5</c:v>
                </c:pt>
                <c:pt idx="160">
                  <c:v>24831.5</c:v>
                </c:pt>
                <c:pt idx="161">
                  <c:v>24875.5</c:v>
                </c:pt>
                <c:pt idx="162">
                  <c:v>25543.5</c:v>
                </c:pt>
                <c:pt idx="163">
                  <c:v>25702</c:v>
                </c:pt>
                <c:pt idx="164">
                  <c:v>25786.5</c:v>
                </c:pt>
                <c:pt idx="165">
                  <c:v>25792.5</c:v>
                </c:pt>
                <c:pt idx="166">
                  <c:v>25807</c:v>
                </c:pt>
                <c:pt idx="167">
                  <c:v>25853</c:v>
                </c:pt>
                <c:pt idx="168">
                  <c:v>25877.5</c:v>
                </c:pt>
                <c:pt idx="169">
                  <c:v>26563.5</c:v>
                </c:pt>
                <c:pt idx="170">
                  <c:v>26601.5</c:v>
                </c:pt>
                <c:pt idx="171">
                  <c:v>26683</c:v>
                </c:pt>
                <c:pt idx="172">
                  <c:v>26683.5</c:v>
                </c:pt>
                <c:pt idx="173">
                  <c:v>26748</c:v>
                </c:pt>
                <c:pt idx="174">
                  <c:v>26935</c:v>
                </c:pt>
                <c:pt idx="175">
                  <c:v>27761</c:v>
                </c:pt>
                <c:pt idx="176">
                  <c:v>27784.5</c:v>
                </c:pt>
                <c:pt idx="177">
                  <c:v>27789.5</c:v>
                </c:pt>
                <c:pt idx="178">
                  <c:v>27860.5</c:v>
                </c:pt>
                <c:pt idx="179">
                  <c:v>27896</c:v>
                </c:pt>
                <c:pt idx="180">
                  <c:v>27948.5</c:v>
                </c:pt>
                <c:pt idx="181">
                  <c:v>28054</c:v>
                </c:pt>
                <c:pt idx="182">
                  <c:v>28827.5</c:v>
                </c:pt>
                <c:pt idx="183">
                  <c:v>28830.5</c:v>
                </c:pt>
                <c:pt idx="184">
                  <c:v>29639.5</c:v>
                </c:pt>
                <c:pt idx="185">
                  <c:v>29803.5</c:v>
                </c:pt>
                <c:pt idx="186">
                  <c:v>29862.5</c:v>
                </c:pt>
                <c:pt idx="187">
                  <c:v>29863</c:v>
                </c:pt>
                <c:pt idx="188">
                  <c:v>30090</c:v>
                </c:pt>
                <c:pt idx="189">
                  <c:v>30131</c:v>
                </c:pt>
                <c:pt idx="190">
                  <c:v>30175</c:v>
                </c:pt>
                <c:pt idx="191">
                  <c:v>30216</c:v>
                </c:pt>
                <c:pt idx="192">
                  <c:v>30983.5</c:v>
                </c:pt>
                <c:pt idx="193">
                  <c:v>32044</c:v>
                </c:pt>
                <c:pt idx="194">
                  <c:v>32053.5</c:v>
                </c:pt>
                <c:pt idx="195">
                  <c:v>32088</c:v>
                </c:pt>
                <c:pt idx="196">
                  <c:v>32116.5</c:v>
                </c:pt>
                <c:pt idx="197">
                  <c:v>32117</c:v>
                </c:pt>
                <c:pt idx="198">
                  <c:v>32168</c:v>
                </c:pt>
                <c:pt idx="199">
                  <c:v>32169</c:v>
                </c:pt>
                <c:pt idx="200">
                  <c:v>32184.5</c:v>
                </c:pt>
                <c:pt idx="201">
                  <c:v>32284.5</c:v>
                </c:pt>
                <c:pt idx="202">
                  <c:v>32381</c:v>
                </c:pt>
                <c:pt idx="203">
                  <c:v>32877</c:v>
                </c:pt>
                <c:pt idx="204">
                  <c:v>33061.5</c:v>
                </c:pt>
                <c:pt idx="205">
                  <c:v>33089</c:v>
                </c:pt>
                <c:pt idx="206">
                  <c:v>33207</c:v>
                </c:pt>
                <c:pt idx="207">
                  <c:v>33225</c:v>
                </c:pt>
                <c:pt idx="208">
                  <c:v>33292</c:v>
                </c:pt>
                <c:pt idx="209">
                  <c:v>33318.5</c:v>
                </c:pt>
                <c:pt idx="210">
                  <c:v>33327.5</c:v>
                </c:pt>
                <c:pt idx="211">
                  <c:v>34040</c:v>
                </c:pt>
                <c:pt idx="212">
                  <c:v>34117</c:v>
                </c:pt>
                <c:pt idx="213">
                  <c:v>34117</c:v>
                </c:pt>
                <c:pt idx="214">
                  <c:v>34188.5</c:v>
                </c:pt>
                <c:pt idx="215">
                  <c:v>34255</c:v>
                </c:pt>
                <c:pt idx="216">
                  <c:v>34255</c:v>
                </c:pt>
                <c:pt idx="217">
                  <c:v>34264</c:v>
                </c:pt>
                <c:pt idx="218">
                  <c:v>34299</c:v>
                </c:pt>
                <c:pt idx="219">
                  <c:v>34299</c:v>
                </c:pt>
                <c:pt idx="220">
                  <c:v>34299</c:v>
                </c:pt>
                <c:pt idx="221">
                  <c:v>34354.5</c:v>
                </c:pt>
                <c:pt idx="222">
                  <c:v>34354.5</c:v>
                </c:pt>
                <c:pt idx="223">
                  <c:v>34355.5</c:v>
                </c:pt>
                <c:pt idx="224">
                  <c:v>34376</c:v>
                </c:pt>
                <c:pt idx="225">
                  <c:v>34402.5</c:v>
                </c:pt>
                <c:pt idx="226">
                  <c:v>34417</c:v>
                </c:pt>
                <c:pt idx="227">
                  <c:v>34434.5</c:v>
                </c:pt>
                <c:pt idx="228">
                  <c:v>34437.5</c:v>
                </c:pt>
                <c:pt idx="229">
                  <c:v>34522.5</c:v>
                </c:pt>
                <c:pt idx="230">
                  <c:v>35102</c:v>
                </c:pt>
                <c:pt idx="231">
                  <c:v>35102.5</c:v>
                </c:pt>
                <c:pt idx="232">
                  <c:v>35102.5</c:v>
                </c:pt>
                <c:pt idx="233">
                  <c:v>35125.5</c:v>
                </c:pt>
                <c:pt idx="234">
                  <c:v>35131.5</c:v>
                </c:pt>
                <c:pt idx="235">
                  <c:v>35140.5</c:v>
                </c:pt>
                <c:pt idx="236">
                  <c:v>35202</c:v>
                </c:pt>
                <c:pt idx="237">
                  <c:v>35202</c:v>
                </c:pt>
                <c:pt idx="238">
                  <c:v>35202</c:v>
                </c:pt>
                <c:pt idx="239">
                  <c:v>35202</c:v>
                </c:pt>
                <c:pt idx="240">
                  <c:v>35217.5</c:v>
                </c:pt>
                <c:pt idx="241">
                  <c:v>35219</c:v>
                </c:pt>
                <c:pt idx="242">
                  <c:v>35219.5</c:v>
                </c:pt>
                <c:pt idx="243">
                  <c:v>35233</c:v>
                </c:pt>
                <c:pt idx="244">
                  <c:v>35233</c:v>
                </c:pt>
                <c:pt idx="245">
                  <c:v>35239.5</c:v>
                </c:pt>
                <c:pt idx="246">
                  <c:v>35240</c:v>
                </c:pt>
                <c:pt idx="247">
                  <c:v>35249</c:v>
                </c:pt>
                <c:pt idx="248">
                  <c:v>35283.5</c:v>
                </c:pt>
                <c:pt idx="249">
                  <c:v>35291.5</c:v>
                </c:pt>
                <c:pt idx="250">
                  <c:v>35291.5</c:v>
                </c:pt>
                <c:pt idx="251">
                  <c:v>35292</c:v>
                </c:pt>
                <c:pt idx="252">
                  <c:v>35292</c:v>
                </c:pt>
                <c:pt idx="253">
                  <c:v>35298</c:v>
                </c:pt>
                <c:pt idx="254">
                  <c:v>35299</c:v>
                </c:pt>
                <c:pt idx="255">
                  <c:v>35310.5</c:v>
                </c:pt>
                <c:pt idx="256">
                  <c:v>35331</c:v>
                </c:pt>
                <c:pt idx="257">
                  <c:v>35337.5</c:v>
                </c:pt>
                <c:pt idx="258">
                  <c:v>35428</c:v>
                </c:pt>
                <c:pt idx="259">
                  <c:v>35460</c:v>
                </c:pt>
                <c:pt idx="260">
                  <c:v>35468.5</c:v>
                </c:pt>
                <c:pt idx="261">
                  <c:v>35471.5</c:v>
                </c:pt>
                <c:pt idx="262">
                  <c:v>35495</c:v>
                </c:pt>
                <c:pt idx="263">
                  <c:v>35550</c:v>
                </c:pt>
                <c:pt idx="264">
                  <c:v>36014.5</c:v>
                </c:pt>
                <c:pt idx="265">
                  <c:v>36166</c:v>
                </c:pt>
                <c:pt idx="266">
                  <c:v>36166</c:v>
                </c:pt>
                <c:pt idx="267">
                  <c:v>36196</c:v>
                </c:pt>
                <c:pt idx="268">
                  <c:v>36294</c:v>
                </c:pt>
                <c:pt idx="269">
                  <c:v>36294.5</c:v>
                </c:pt>
                <c:pt idx="270">
                  <c:v>36297</c:v>
                </c:pt>
                <c:pt idx="271">
                  <c:v>36336</c:v>
                </c:pt>
                <c:pt idx="272">
                  <c:v>36342</c:v>
                </c:pt>
                <c:pt idx="273">
                  <c:v>36359.5</c:v>
                </c:pt>
                <c:pt idx="274">
                  <c:v>36370</c:v>
                </c:pt>
                <c:pt idx="275">
                  <c:v>36376</c:v>
                </c:pt>
                <c:pt idx="276">
                  <c:v>36377</c:v>
                </c:pt>
                <c:pt idx="277">
                  <c:v>36450</c:v>
                </c:pt>
                <c:pt idx="278">
                  <c:v>36457</c:v>
                </c:pt>
                <c:pt idx="279">
                  <c:v>36457.5</c:v>
                </c:pt>
                <c:pt idx="280">
                  <c:v>36529.5</c:v>
                </c:pt>
                <c:pt idx="281">
                  <c:v>36564.5</c:v>
                </c:pt>
                <c:pt idx="282">
                  <c:v>37203</c:v>
                </c:pt>
                <c:pt idx="283">
                  <c:v>37203</c:v>
                </c:pt>
                <c:pt idx="284">
                  <c:v>37261.5</c:v>
                </c:pt>
                <c:pt idx="285">
                  <c:v>37264</c:v>
                </c:pt>
                <c:pt idx="286">
                  <c:v>37279.5</c:v>
                </c:pt>
                <c:pt idx="287">
                  <c:v>37312</c:v>
                </c:pt>
                <c:pt idx="288">
                  <c:v>37361</c:v>
                </c:pt>
                <c:pt idx="289">
                  <c:v>37385</c:v>
                </c:pt>
                <c:pt idx="290">
                  <c:v>37437</c:v>
                </c:pt>
                <c:pt idx="291">
                  <c:v>37440</c:v>
                </c:pt>
                <c:pt idx="292">
                  <c:v>37464</c:v>
                </c:pt>
                <c:pt idx="293">
                  <c:v>37532</c:v>
                </c:pt>
                <c:pt idx="294">
                  <c:v>37540</c:v>
                </c:pt>
                <c:pt idx="295">
                  <c:v>37540.5</c:v>
                </c:pt>
                <c:pt idx="296">
                  <c:v>37544.5</c:v>
                </c:pt>
                <c:pt idx="297">
                  <c:v>38331</c:v>
                </c:pt>
                <c:pt idx="298">
                  <c:v>38346</c:v>
                </c:pt>
                <c:pt idx="299">
                  <c:v>38352</c:v>
                </c:pt>
                <c:pt idx="300">
                  <c:v>38361</c:v>
                </c:pt>
                <c:pt idx="301">
                  <c:v>38375.5</c:v>
                </c:pt>
                <c:pt idx="302">
                  <c:v>38489</c:v>
                </c:pt>
                <c:pt idx="303">
                  <c:v>38511.5</c:v>
                </c:pt>
                <c:pt idx="304">
                  <c:v>38512</c:v>
                </c:pt>
                <c:pt idx="305">
                  <c:v>38512.5</c:v>
                </c:pt>
                <c:pt idx="306">
                  <c:v>38519.5</c:v>
                </c:pt>
                <c:pt idx="307">
                  <c:v>38520</c:v>
                </c:pt>
                <c:pt idx="308">
                  <c:v>38520</c:v>
                </c:pt>
                <c:pt idx="309">
                  <c:v>38520</c:v>
                </c:pt>
                <c:pt idx="310">
                  <c:v>38537.5</c:v>
                </c:pt>
                <c:pt idx="311">
                  <c:v>38537.5</c:v>
                </c:pt>
                <c:pt idx="312">
                  <c:v>38537.5</c:v>
                </c:pt>
                <c:pt idx="313">
                  <c:v>38638</c:v>
                </c:pt>
                <c:pt idx="314">
                  <c:v>39380.5</c:v>
                </c:pt>
                <c:pt idx="315">
                  <c:v>39400</c:v>
                </c:pt>
                <c:pt idx="316">
                  <c:v>39490.5</c:v>
                </c:pt>
                <c:pt idx="317">
                  <c:v>39491</c:v>
                </c:pt>
                <c:pt idx="318">
                  <c:v>39500</c:v>
                </c:pt>
                <c:pt idx="319">
                  <c:v>39547</c:v>
                </c:pt>
                <c:pt idx="320">
                  <c:v>39611</c:v>
                </c:pt>
                <c:pt idx="321">
                  <c:v>39681.5</c:v>
                </c:pt>
                <c:pt idx="322">
                  <c:v>39710</c:v>
                </c:pt>
                <c:pt idx="323">
                  <c:v>39722.5</c:v>
                </c:pt>
                <c:pt idx="324">
                  <c:v>39763.5</c:v>
                </c:pt>
                <c:pt idx="325">
                  <c:v>39798.5</c:v>
                </c:pt>
                <c:pt idx="326">
                  <c:v>39819</c:v>
                </c:pt>
                <c:pt idx="327">
                  <c:v>39822</c:v>
                </c:pt>
                <c:pt idx="328">
                  <c:v>39839</c:v>
                </c:pt>
                <c:pt idx="329">
                  <c:v>39877</c:v>
                </c:pt>
                <c:pt idx="330">
                  <c:v>40464</c:v>
                </c:pt>
                <c:pt idx="331">
                  <c:v>40484</c:v>
                </c:pt>
                <c:pt idx="332">
                  <c:v>40495.5</c:v>
                </c:pt>
                <c:pt idx="333">
                  <c:v>40522</c:v>
                </c:pt>
                <c:pt idx="334">
                  <c:v>40586</c:v>
                </c:pt>
                <c:pt idx="335">
                  <c:v>40586</c:v>
                </c:pt>
                <c:pt idx="336">
                  <c:v>40665.5</c:v>
                </c:pt>
                <c:pt idx="337">
                  <c:v>40698</c:v>
                </c:pt>
                <c:pt idx="338">
                  <c:v>40704</c:v>
                </c:pt>
                <c:pt idx="339">
                  <c:v>40735</c:v>
                </c:pt>
                <c:pt idx="340">
                  <c:v>40759</c:v>
                </c:pt>
                <c:pt idx="341">
                  <c:v>40815</c:v>
                </c:pt>
                <c:pt idx="342">
                  <c:v>41410.5</c:v>
                </c:pt>
                <c:pt idx="343">
                  <c:v>41460.5</c:v>
                </c:pt>
                <c:pt idx="344">
                  <c:v>41559</c:v>
                </c:pt>
                <c:pt idx="345">
                  <c:v>41559</c:v>
                </c:pt>
                <c:pt idx="346">
                  <c:v>41559</c:v>
                </c:pt>
                <c:pt idx="347">
                  <c:v>41653.5</c:v>
                </c:pt>
                <c:pt idx="348">
                  <c:v>41773</c:v>
                </c:pt>
                <c:pt idx="349">
                  <c:v>41901</c:v>
                </c:pt>
                <c:pt idx="350">
                  <c:v>41901</c:v>
                </c:pt>
                <c:pt idx="351">
                  <c:v>41901</c:v>
                </c:pt>
                <c:pt idx="352">
                  <c:v>41901</c:v>
                </c:pt>
                <c:pt idx="353">
                  <c:v>41907</c:v>
                </c:pt>
                <c:pt idx="354">
                  <c:v>41910</c:v>
                </c:pt>
                <c:pt idx="355">
                  <c:v>41910</c:v>
                </c:pt>
                <c:pt idx="356">
                  <c:v>41910</c:v>
                </c:pt>
                <c:pt idx="357">
                  <c:v>41910</c:v>
                </c:pt>
                <c:pt idx="358">
                  <c:v>41910</c:v>
                </c:pt>
                <c:pt idx="359">
                  <c:v>41910</c:v>
                </c:pt>
                <c:pt idx="360">
                  <c:v>42494.5</c:v>
                </c:pt>
                <c:pt idx="361">
                  <c:v>42708</c:v>
                </c:pt>
                <c:pt idx="362">
                  <c:v>42755</c:v>
                </c:pt>
                <c:pt idx="363">
                  <c:v>42771.5</c:v>
                </c:pt>
                <c:pt idx="364">
                  <c:v>42832</c:v>
                </c:pt>
                <c:pt idx="365">
                  <c:v>42848.5</c:v>
                </c:pt>
                <c:pt idx="366">
                  <c:v>42850.5</c:v>
                </c:pt>
                <c:pt idx="367">
                  <c:v>43624.5</c:v>
                </c:pt>
                <c:pt idx="368">
                  <c:v>43645</c:v>
                </c:pt>
                <c:pt idx="369">
                  <c:v>43689.5</c:v>
                </c:pt>
                <c:pt idx="370">
                  <c:v>43690</c:v>
                </c:pt>
                <c:pt idx="371">
                  <c:v>43763.5</c:v>
                </c:pt>
                <c:pt idx="372">
                  <c:v>43764</c:v>
                </c:pt>
                <c:pt idx="373">
                  <c:v>43764.5</c:v>
                </c:pt>
                <c:pt idx="374">
                  <c:v>43851</c:v>
                </c:pt>
                <c:pt idx="375">
                  <c:v>43861.5</c:v>
                </c:pt>
                <c:pt idx="376">
                  <c:v>43861.5</c:v>
                </c:pt>
                <c:pt idx="377">
                  <c:v>43861.5</c:v>
                </c:pt>
                <c:pt idx="378">
                  <c:v>43861.5</c:v>
                </c:pt>
                <c:pt idx="379">
                  <c:v>43862</c:v>
                </c:pt>
                <c:pt idx="380">
                  <c:v>43862</c:v>
                </c:pt>
                <c:pt idx="381">
                  <c:v>43893.5</c:v>
                </c:pt>
                <c:pt idx="382">
                  <c:v>43912</c:v>
                </c:pt>
                <c:pt idx="383">
                  <c:v>43990</c:v>
                </c:pt>
                <c:pt idx="384">
                  <c:v>44108</c:v>
                </c:pt>
                <c:pt idx="385">
                  <c:v>44676</c:v>
                </c:pt>
                <c:pt idx="386">
                  <c:v>44755</c:v>
                </c:pt>
                <c:pt idx="387">
                  <c:v>44770.5</c:v>
                </c:pt>
                <c:pt idx="388">
                  <c:v>44809</c:v>
                </c:pt>
                <c:pt idx="389">
                  <c:v>44810.5</c:v>
                </c:pt>
                <c:pt idx="390">
                  <c:v>44846.5</c:v>
                </c:pt>
                <c:pt idx="391">
                  <c:v>44873</c:v>
                </c:pt>
                <c:pt idx="392">
                  <c:v>44928.5</c:v>
                </c:pt>
                <c:pt idx="393">
                  <c:v>44962</c:v>
                </c:pt>
                <c:pt idx="394">
                  <c:v>44970.5</c:v>
                </c:pt>
                <c:pt idx="395">
                  <c:v>44971</c:v>
                </c:pt>
                <c:pt idx="396">
                  <c:v>45019</c:v>
                </c:pt>
                <c:pt idx="397">
                  <c:v>45232</c:v>
                </c:pt>
                <c:pt idx="398">
                  <c:v>45232</c:v>
                </c:pt>
                <c:pt idx="399">
                  <c:v>45232</c:v>
                </c:pt>
                <c:pt idx="400">
                  <c:v>45232</c:v>
                </c:pt>
                <c:pt idx="401">
                  <c:v>45232</c:v>
                </c:pt>
                <c:pt idx="402">
                  <c:v>45232</c:v>
                </c:pt>
                <c:pt idx="403">
                  <c:v>45770</c:v>
                </c:pt>
                <c:pt idx="404">
                  <c:v>45770</c:v>
                </c:pt>
                <c:pt idx="405">
                  <c:v>45822.5</c:v>
                </c:pt>
                <c:pt idx="406">
                  <c:v>45822.5</c:v>
                </c:pt>
                <c:pt idx="407">
                  <c:v>45828.5</c:v>
                </c:pt>
                <c:pt idx="408">
                  <c:v>45883.5</c:v>
                </c:pt>
                <c:pt idx="409">
                  <c:v>45883.5</c:v>
                </c:pt>
                <c:pt idx="410">
                  <c:v>45942</c:v>
                </c:pt>
                <c:pt idx="411">
                  <c:v>45989</c:v>
                </c:pt>
                <c:pt idx="412">
                  <c:v>46013.5</c:v>
                </c:pt>
                <c:pt idx="413">
                  <c:v>46014</c:v>
                </c:pt>
                <c:pt idx="414">
                  <c:v>46047.5</c:v>
                </c:pt>
                <c:pt idx="415">
                  <c:v>46047.5</c:v>
                </c:pt>
                <c:pt idx="416">
                  <c:v>46094</c:v>
                </c:pt>
                <c:pt idx="417">
                  <c:v>46168</c:v>
                </c:pt>
                <c:pt idx="418">
                  <c:v>46170.5</c:v>
                </c:pt>
                <c:pt idx="419">
                  <c:v>46812.5</c:v>
                </c:pt>
                <c:pt idx="420">
                  <c:v>46928.5</c:v>
                </c:pt>
                <c:pt idx="421">
                  <c:v>46991</c:v>
                </c:pt>
                <c:pt idx="422">
                  <c:v>47003</c:v>
                </c:pt>
                <c:pt idx="423">
                  <c:v>47013.5</c:v>
                </c:pt>
                <c:pt idx="424">
                  <c:v>47087.5</c:v>
                </c:pt>
                <c:pt idx="425">
                  <c:v>47128</c:v>
                </c:pt>
                <c:pt idx="426">
                  <c:v>47128.5</c:v>
                </c:pt>
                <c:pt idx="427">
                  <c:v>47131</c:v>
                </c:pt>
                <c:pt idx="428">
                  <c:v>47131</c:v>
                </c:pt>
                <c:pt idx="429">
                  <c:v>47348</c:v>
                </c:pt>
                <c:pt idx="430">
                  <c:v>47887</c:v>
                </c:pt>
                <c:pt idx="431">
                  <c:v>47887</c:v>
                </c:pt>
                <c:pt idx="432">
                  <c:v>47907.5</c:v>
                </c:pt>
                <c:pt idx="433">
                  <c:v>47907.5</c:v>
                </c:pt>
                <c:pt idx="434">
                  <c:v>48075</c:v>
                </c:pt>
                <c:pt idx="435">
                  <c:v>48075</c:v>
                </c:pt>
                <c:pt idx="436">
                  <c:v>49001</c:v>
                </c:pt>
                <c:pt idx="437">
                  <c:v>49039</c:v>
                </c:pt>
                <c:pt idx="438">
                  <c:v>49080</c:v>
                </c:pt>
                <c:pt idx="439">
                  <c:v>49080</c:v>
                </c:pt>
                <c:pt idx="440">
                  <c:v>49099.5</c:v>
                </c:pt>
                <c:pt idx="441">
                  <c:v>49138.5</c:v>
                </c:pt>
                <c:pt idx="442">
                  <c:v>49138.5</c:v>
                </c:pt>
                <c:pt idx="443">
                  <c:v>49308</c:v>
                </c:pt>
                <c:pt idx="444">
                  <c:v>49412.5</c:v>
                </c:pt>
                <c:pt idx="445">
                  <c:v>50070.5</c:v>
                </c:pt>
                <c:pt idx="446">
                  <c:v>50094.5</c:v>
                </c:pt>
                <c:pt idx="447">
                  <c:v>50143</c:v>
                </c:pt>
                <c:pt idx="448">
                  <c:v>50164</c:v>
                </c:pt>
                <c:pt idx="449">
                  <c:v>50164</c:v>
                </c:pt>
                <c:pt idx="450">
                  <c:v>50199</c:v>
                </c:pt>
                <c:pt idx="451">
                  <c:v>50216.5</c:v>
                </c:pt>
                <c:pt idx="452">
                  <c:v>50307</c:v>
                </c:pt>
                <c:pt idx="453">
                  <c:v>50329.5</c:v>
                </c:pt>
                <c:pt idx="454">
                  <c:v>50330</c:v>
                </c:pt>
                <c:pt idx="455">
                  <c:v>51066.5</c:v>
                </c:pt>
                <c:pt idx="456">
                  <c:v>51172</c:v>
                </c:pt>
                <c:pt idx="457">
                  <c:v>51189.5</c:v>
                </c:pt>
                <c:pt idx="458">
                  <c:v>51251</c:v>
                </c:pt>
                <c:pt idx="459">
                  <c:v>51251.5</c:v>
                </c:pt>
                <c:pt idx="460">
                  <c:v>51265.5</c:v>
                </c:pt>
                <c:pt idx="461">
                  <c:v>51341.5</c:v>
                </c:pt>
                <c:pt idx="462">
                  <c:v>51350</c:v>
                </c:pt>
                <c:pt idx="463">
                  <c:v>51350</c:v>
                </c:pt>
                <c:pt idx="464">
                  <c:v>51367.5</c:v>
                </c:pt>
                <c:pt idx="465">
                  <c:v>51572.5</c:v>
                </c:pt>
                <c:pt idx="466">
                  <c:v>52165</c:v>
                </c:pt>
                <c:pt idx="467">
                  <c:v>52212</c:v>
                </c:pt>
                <c:pt idx="468">
                  <c:v>52305.5</c:v>
                </c:pt>
                <c:pt idx="469">
                  <c:v>52332</c:v>
                </c:pt>
                <c:pt idx="470">
                  <c:v>52332.5</c:v>
                </c:pt>
                <c:pt idx="471">
                  <c:v>52390</c:v>
                </c:pt>
                <c:pt idx="472">
                  <c:v>52524.5</c:v>
                </c:pt>
                <c:pt idx="473">
                  <c:v>53296</c:v>
                </c:pt>
                <c:pt idx="474">
                  <c:v>53296</c:v>
                </c:pt>
                <c:pt idx="475">
                  <c:v>53328</c:v>
                </c:pt>
                <c:pt idx="476">
                  <c:v>53383.5</c:v>
                </c:pt>
                <c:pt idx="477">
                  <c:v>53567.5</c:v>
                </c:pt>
                <c:pt idx="478">
                  <c:v>54306.5</c:v>
                </c:pt>
                <c:pt idx="479">
                  <c:v>54330</c:v>
                </c:pt>
                <c:pt idx="480">
                  <c:v>54371</c:v>
                </c:pt>
                <c:pt idx="481">
                  <c:v>54432.5</c:v>
                </c:pt>
                <c:pt idx="482">
                  <c:v>54798</c:v>
                </c:pt>
                <c:pt idx="483">
                  <c:v>55349.5</c:v>
                </c:pt>
                <c:pt idx="484">
                  <c:v>55472.5</c:v>
                </c:pt>
                <c:pt idx="485">
                  <c:v>55572</c:v>
                </c:pt>
                <c:pt idx="486">
                  <c:v>55598</c:v>
                </c:pt>
                <c:pt idx="487">
                  <c:v>55598</c:v>
                </c:pt>
                <c:pt idx="488">
                  <c:v>55636</c:v>
                </c:pt>
                <c:pt idx="489">
                  <c:v>55671</c:v>
                </c:pt>
                <c:pt idx="490">
                  <c:v>55719</c:v>
                </c:pt>
                <c:pt idx="491">
                  <c:v>55726.5</c:v>
                </c:pt>
                <c:pt idx="492">
                  <c:v>55735.5</c:v>
                </c:pt>
                <c:pt idx="493">
                  <c:v>56433.5</c:v>
                </c:pt>
                <c:pt idx="494">
                  <c:v>56454</c:v>
                </c:pt>
                <c:pt idx="495">
                  <c:v>56567</c:v>
                </c:pt>
                <c:pt idx="496">
                  <c:v>56749</c:v>
                </c:pt>
                <c:pt idx="497">
                  <c:v>56801</c:v>
                </c:pt>
                <c:pt idx="498">
                  <c:v>56854.5</c:v>
                </c:pt>
                <c:pt idx="499">
                  <c:v>57476.5</c:v>
                </c:pt>
                <c:pt idx="500">
                  <c:v>57628.5</c:v>
                </c:pt>
              </c:numCache>
            </c:numRef>
          </c:xVal>
          <c:yVal>
            <c:numRef>
              <c:f>'Active (6)'!$K$21:$K$907</c:f>
              <c:numCache>
                <c:formatCode>General</c:formatCode>
                <c:ptCount val="887"/>
                <c:pt idx="138">
                  <c:v>4.7916184994392097E-3</c:v>
                </c:pt>
                <c:pt idx="145">
                  <c:v>-4.0280300017911941E-3</c:v>
                </c:pt>
                <c:pt idx="156">
                  <c:v>-7.3987190044135787E-3</c:v>
                </c:pt>
                <c:pt idx="179">
                  <c:v>-9.429511999769602E-3</c:v>
                </c:pt>
                <c:pt idx="186">
                  <c:v>-1.2367287497909274E-2</c:v>
                </c:pt>
                <c:pt idx="187">
                  <c:v>-1.2341261004621629E-2</c:v>
                </c:pt>
                <c:pt idx="196">
                  <c:v>-1.3239825500932056E-2</c:v>
                </c:pt>
                <c:pt idx="197">
                  <c:v>-1.3213799000368454E-2</c:v>
                </c:pt>
                <c:pt idx="198">
                  <c:v>-1.205909599957522E-2</c:v>
                </c:pt>
                <c:pt idx="199">
                  <c:v>-1.4107043003605213E-2</c:v>
                </c:pt>
                <c:pt idx="203">
                  <c:v>-1.5753519001009408E-2</c:v>
                </c:pt>
                <c:pt idx="205">
                  <c:v>-1.2718283003778197E-2</c:v>
                </c:pt>
                <c:pt idx="211">
                  <c:v>-1.491587999771582E-2</c:v>
                </c:pt>
                <c:pt idx="212">
                  <c:v>-1.4807798994297627E-2</c:v>
                </c:pt>
                <c:pt idx="213">
                  <c:v>-1.470779899682384E-2</c:v>
                </c:pt>
                <c:pt idx="215">
                  <c:v>-1.502448500104947E-2</c:v>
                </c:pt>
                <c:pt idx="216">
                  <c:v>-1.4984485002059955E-2</c:v>
                </c:pt>
                <c:pt idx="217">
                  <c:v>-1.4756008000404108E-2</c:v>
                </c:pt>
                <c:pt idx="218">
                  <c:v>-1.5334153002186213E-2</c:v>
                </c:pt>
                <c:pt idx="219">
                  <c:v>-1.4744152998900972E-2</c:v>
                </c:pt>
                <c:pt idx="220">
                  <c:v>-1.4734153002791572E-2</c:v>
                </c:pt>
                <c:pt idx="221">
                  <c:v>-1.7345211505016778E-2</c:v>
                </c:pt>
                <c:pt idx="222">
                  <c:v>-1.5845211499254219E-2</c:v>
                </c:pt>
                <c:pt idx="225">
                  <c:v>-1.5246667506289668E-2</c:v>
                </c:pt>
                <c:pt idx="230">
                  <c:v>-1.5835594000236597E-2</c:v>
                </c:pt>
                <c:pt idx="231">
                  <c:v>-1.8939567497000098E-2</c:v>
                </c:pt>
                <c:pt idx="232">
                  <c:v>-1.5109567495528609E-2</c:v>
                </c:pt>
                <c:pt idx="233">
                  <c:v>-1.8912348503363319E-2</c:v>
                </c:pt>
                <c:pt idx="234">
                  <c:v>-1.6200030499021523E-2</c:v>
                </c:pt>
                <c:pt idx="235">
                  <c:v>-1.8131553501007147E-2</c:v>
                </c:pt>
                <c:pt idx="236">
                  <c:v>-1.6190293994441163E-2</c:v>
                </c:pt>
                <c:pt idx="237">
                  <c:v>-1.612029399984749E-2</c:v>
                </c:pt>
                <c:pt idx="238">
                  <c:v>-1.575029399828054E-2</c:v>
                </c:pt>
                <c:pt idx="239">
                  <c:v>-1.5630294001311995E-2</c:v>
                </c:pt>
                <c:pt idx="240">
                  <c:v>-1.45234724986949E-2</c:v>
                </c:pt>
                <c:pt idx="241">
                  <c:v>-1.5445393000845797E-2</c:v>
                </c:pt>
                <c:pt idx="242">
                  <c:v>-1.4819366500887554E-2</c:v>
                </c:pt>
                <c:pt idx="243">
                  <c:v>-1.6016651003155857E-2</c:v>
                </c:pt>
                <c:pt idx="244">
                  <c:v>-1.5816651000932325E-2</c:v>
                </c:pt>
                <c:pt idx="245">
                  <c:v>-1.6878306501894258E-2</c:v>
                </c:pt>
                <c:pt idx="246">
                  <c:v>-1.675227999658091E-2</c:v>
                </c:pt>
                <c:pt idx="248">
                  <c:v>-1.6687974501110148E-2</c:v>
                </c:pt>
                <c:pt idx="249">
                  <c:v>-1.5271550495526753E-2</c:v>
                </c:pt>
                <c:pt idx="250">
                  <c:v>-1.5171550498052966E-2</c:v>
                </c:pt>
                <c:pt idx="251">
                  <c:v>-1.5645523999410216E-2</c:v>
                </c:pt>
                <c:pt idx="252">
                  <c:v>-1.5245524002239108E-2</c:v>
                </c:pt>
                <c:pt idx="253">
                  <c:v>-1.6133206001541112E-2</c:v>
                </c:pt>
                <c:pt idx="255">
                  <c:v>-1.5182543502305634E-2</c:v>
                </c:pt>
                <c:pt idx="257">
                  <c:v>-1.4777112497540656E-2</c:v>
                </c:pt>
                <c:pt idx="258">
                  <c:v>-1.5966316001140513E-2</c:v>
                </c:pt>
                <c:pt idx="260">
                  <c:v>-1.4558169503288809E-2</c:v>
                </c:pt>
                <c:pt idx="263">
                  <c:v>-1.4215850002074149E-2</c:v>
                </c:pt>
                <c:pt idx="264">
                  <c:v>-1.5337231496232562E-2</c:v>
                </c:pt>
                <c:pt idx="265">
                  <c:v>-1.5151202002016362E-2</c:v>
                </c:pt>
                <c:pt idx="266">
                  <c:v>-1.5151202002016362E-2</c:v>
                </c:pt>
                <c:pt idx="268">
                  <c:v>-1.6188418005185667E-2</c:v>
                </c:pt>
                <c:pt idx="269">
                  <c:v>-1.5162391508056317E-2</c:v>
                </c:pt>
                <c:pt idx="270">
                  <c:v>-1.573225900210673E-2</c:v>
                </c:pt>
                <c:pt idx="271">
                  <c:v>-1.6302192001603544E-2</c:v>
                </c:pt>
                <c:pt idx="272">
                  <c:v>-1.6189873997063842E-2</c:v>
                </c:pt>
                <c:pt idx="273">
                  <c:v>-1.5278946506441571E-2</c:v>
                </c:pt>
                <c:pt idx="274">
                  <c:v>-1.4932389996829443E-2</c:v>
                </c:pt>
                <c:pt idx="275">
                  <c:v>-1.5620072001183871E-2</c:v>
                </c:pt>
                <c:pt idx="276">
                  <c:v>-1.5568019000056665E-2</c:v>
                </c:pt>
                <c:pt idx="277">
                  <c:v>-1.6168150003068149E-2</c:v>
                </c:pt>
                <c:pt idx="280">
                  <c:v>-1.1829936498543248E-2</c:v>
                </c:pt>
                <c:pt idx="281">
                  <c:v>-1.5308081499824766E-2</c:v>
                </c:pt>
                <c:pt idx="282">
                  <c:v>-1.5772241000377107E-2</c:v>
                </c:pt>
                <c:pt idx="283">
                  <c:v>-1.5772241000377107E-2</c:v>
                </c:pt>
                <c:pt idx="284">
                  <c:v>-1.7927140499523375E-2</c:v>
                </c:pt>
                <c:pt idx="285">
                  <c:v>-1.5897008001047652E-2</c:v>
                </c:pt>
                <c:pt idx="286">
                  <c:v>-1.5690186504798476E-2</c:v>
                </c:pt>
                <c:pt idx="287">
                  <c:v>-1.5398463998280931E-2</c:v>
                </c:pt>
                <c:pt idx="288">
                  <c:v>-1.6347866992873605E-2</c:v>
                </c:pt>
                <c:pt idx="289">
                  <c:v>-1.619859499623999E-2</c:v>
                </c:pt>
                <c:pt idx="290">
                  <c:v>-1.5191838996543083E-2</c:v>
                </c:pt>
                <c:pt idx="291">
                  <c:v>-1.6035680004279129E-2</c:v>
                </c:pt>
                <c:pt idx="293">
                  <c:v>-1.5646804000425618E-2</c:v>
                </c:pt>
                <c:pt idx="294">
                  <c:v>-1.553037999838125E-2</c:v>
                </c:pt>
                <c:pt idx="295">
                  <c:v>-1.4604353498725686E-2</c:v>
                </c:pt>
                <c:pt idx="296">
                  <c:v>-1.4296141496743076E-2</c:v>
                </c:pt>
                <c:pt idx="297">
                  <c:v>-1.5756457003590185E-2</c:v>
                </c:pt>
                <c:pt idx="298">
                  <c:v>-1.5275662000931334E-2</c:v>
                </c:pt>
                <c:pt idx="299">
                  <c:v>-1.4963344001444057E-2</c:v>
                </c:pt>
                <c:pt idx="300">
                  <c:v>-1.5294867000193335E-2</c:v>
                </c:pt>
                <c:pt idx="301">
                  <c:v>-1.4640098503150512E-2</c:v>
                </c:pt>
                <c:pt idx="302">
                  <c:v>-1.6532082998310216E-2</c:v>
                </c:pt>
                <c:pt idx="303">
                  <c:v>-1.5260890504578128E-2</c:v>
                </c:pt>
                <c:pt idx="304">
                  <c:v>-1.5834863996133208E-2</c:v>
                </c:pt>
                <c:pt idx="305">
                  <c:v>-1.4208837499609217E-2</c:v>
                </c:pt>
                <c:pt idx="306">
                  <c:v>-8.7444665041402914E-3</c:v>
                </c:pt>
                <c:pt idx="307">
                  <c:v>-1.5818439998838585E-2</c:v>
                </c:pt>
                <c:pt idx="308">
                  <c:v>-1.5718440001364797E-2</c:v>
                </c:pt>
                <c:pt idx="309">
                  <c:v>-1.5618439996615052E-2</c:v>
                </c:pt>
                <c:pt idx="310">
                  <c:v>-1.4607512501243036E-2</c:v>
                </c:pt>
                <c:pt idx="311">
                  <c:v>-1.4507512496493291E-2</c:v>
                </c:pt>
                <c:pt idx="312">
                  <c:v>-1.4407512499019504E-2</c:v>
                </c:pt>
                <c:pt idx="313">
                  <c:v>-1.6576186004385818E-2</c:v>
                </c:pt>
                <c:pt idx="314">
                  <c:v>-1.4226833496650215E-2</c:v>
                </c:pt>
                <c:pt idx="315">
                  <c:v>-1.4811799999733921E-2</c:v>
                </c:pt>
                <c:pt idx="316">
                  <c:v>-1.4801003504544497E-2</c:v>
                </c:pt>
                <c:pt idx="317">
                  <c:v>-1.4874976994178724E-2</c:v>
                </c:pt>
                <c:pt idx="318">
                  <c:v>-1.4506500003335532E-2</c:v>
                </c:pt>
                <c:pt idx="319">
                  <c:v>-1.4260008996643592E-2</c:v>
                </c:pt>
                <c:pt idx="320">
                  <c:v>-1.3928617001511157E-2</c:v>
                </c:pt>
                <c:pt idx="321">
                  <c:v>-1.4258880502893589E-2</c:v>
                </c:pt>
                <c:pt idx="322">
                  <c:v>-1.3775369996437803E-2</c:v>
                </c:pt>
                <c:pt idx="323">
                  <c:v>-1.4024707503267564E-2</c:v>
                </c:pt>
                <c:pt idx="324">
                  <c:v>-1.3690534498891793E-2</c:v>
                </c:pt>
                <c:pt idx="325">
                  <c:v>-1.5368679494713433E-2</c:v>
                </c:pt>
                <c:pt idx="326">
                  <c:v>-1.4001593001012225E-2</c:v>
                </c:pt>
                <c:pt idx="327">
                  <c:v>-1.4345434006827418E-2</c:v>
                </c:pt>
                <c:pt idx="328">
                  <c:v>-1.4060533001611475E-2</c:v>
                </c:pt>
                <c:pt idx="329">
                  <c:v>-1.3882519000617322E-2</c:v>
                </c:pt>
                <c:pt idx="330">
                  <c:v>-1.3327407999895513E-2</c:v>
                </c:pt>
                <c:pt idx="331">
                  <c:v>-1.3786348004941829E-2</c:v>
                </c:pt>
                <c:pt idx="332">
                  <c:v>-1.1987738500465639E-2</c:v>
                </c:pt>
                <c:pt idx="333">
                  <c:v>-1.3408333994448185E-2</c:v>
                </c:pt>
                <c:pt idx="334">
                  <c:v>-1.2276941997697577E-2</c:v>
                </c:pt>
                <c:pt idx="335">
                  <c:v>-1.2276941997697577E-2</c:v>
                </c:pt>
                <c:pt idx="336">
                  <c:v>-1.2138728496211115E-2</c:v>
                </c:pt>
                <c:pt idx="337">
                  <c:v>-1.2547006001113914E-2</c:v>
                </c:pt>
                <c:pt idx="339">
                  <c:v>-1.2521044998720754E-2</c:v>
                </c:pt>
                <c:pt idx="340">
                  <c:v>-1.3071772998955566E-2</c:v>
                </c:pt>
                <c:pt idx="341">
                  <c:v>-1.3356805000512395E-2</c:v>
                </c:pt>
                <c:pt idx="342">
                  <c:v>-1.1759243505366612E-2</c:v>
                </c:pt>
                <c:pt idx="343">
                  <c:v>-1.1956593494687695E-2</c:v>
                </c:pt>
                <c:pt idx="344">
                  <c:v>-1.2929373006045353E-2</c:v>
                </c:pt>
                <c:pt idx="345">
                  <c:v>-1.2929373006045353E-2</c:v>
                </c:pt>
                <c:pt idx="346">
                  <c:v>-1.272937300382182E-2</c:v>
                </c:pt>
                <c:pt idx="347">
                  <c:v>-1.2210364497150294E-2</c:v>
                </c:pt>
                <c:pt idx="348">
                  <c:v>-1.1890031004440971E-2</c:v>
                </c:pt>
                <c:pt idx="349">
                  <c:v>-1.1857247001898941E-2</c:v>
                </c:pt>
                <c:pt idx="350">
                  <c:v>-1.1827246999018826E-2</c:v>
                </c:pt>
                <c:pt idx="351">
                  <c:v>-1.1157246997754555E-2</c:v>
                </c:pt>
                <c:pt idx="352">
                  <c:v>-1.1127247002150398E-2</c:v>
                </c:pt>
                <c:pt idx="353">
                  <c:v>-1.2414928998623509E-2</c:v>
                </c:pt>
                <c:pt idx="354">
                  <c:v>-1.2188769993372262E-2</c:v>
                </c:pt>
                <c:pt idx="355">
                  <c:v>-1.2158769997768104E-2</c:v>
                </c:pt>
                <c:pt idx="356">
                  <c:v>-1.2088769995898474E-2</c:v>
                </c:pt>
                <c:pt idx="357">
                  <c:v>-1.2088769995898474E-2</c:v>
                </c:pt>
                <c:pt idx="358">
                  <c:v>-1.2058769993018359E-2</c:v>
                </c:pt>
                <c:pt idx="359">
                  <c:v>-1.2058769993018359E-2</c:v>
                </c:pt>
                <c:pt idx="360">
                  <c:v>-1.113379150046967E-2</c:v>
                </c:pt>
                <c:pt idx="361">
                  <c:v>-1.1520476000441704E-2</c:v>
                </c:pt>
                <c:pt idx="362">
                  <c:v>-1.1973984997894149E-2</c:v>
                </c:pt>
                <c:pt idx="363">
                  <c:v>-9.0151104959659278E-3</c:v>
                </c:pt>
                <c:pt idx="364">
                  <c:v>-1.1765904004278127E-2</c:v>
                </c:pt>
                <c:pt idx="365">
                  <c:v>-7.9070294959819876E-3</c:v>
                </c:pt>
                <c:pt idx="366">
                  <c:v>-1.0702923500502948E-2</c:v>
                </c:pt>
                <c:pt idx="367">
                  <c:v>-1.3513901496480685E-2</c:v>
                </c:pt>
                <c:pt idx="368">
                  <c:v>-1.024681499984581E-2</c:v>
                </c:pt>
                <c:pt idx="369">
                  <c:v>-1.0630456497892737E-2</c:v>
                </c:pt>
                <c:pt idx="370">
                  <c:v>-1.0504429999855347E-2</c:v>
                </c:pt>
                <c:pt idx="371">
                  <c:v>-1.0278534500685055E-2</c:v>
                </c:pt>
                <c:pt idx="372">
                  <c:v>-1.0452508002344985E-2</c:v>
                </c:pt>
                <c:pt idx="373">
                  <c:v>-1.1526481495820917E-2</c:v>
                </c:pt>
                <c:pt idx="374">
                  <c:v>-1.0623897003824823E-2</c:v>
                </c:pt>
                <c:pt idx="375">
                  <c:v>-9.5773405046202242E-3</c:v>
                </c:pt>
                <c:pt idx="376">
                  <c:v>-8.8773405004758388E-3</c:v>
                </c:pt>
                <c:pt idx="377">
                  <c:v>-7.8773405039100908E-3</c:v>
                </c:pt>
                <c:pt idx="378">
                  <c:v>-7.8773405039100908E-3</c:v>
                </c:pt>
                <c:pt idx="379">
                  <c:v>-1.0951313997793477E-2</c:v>
                </c:pt>
                <c:pt idx="380">
                  <c:v>-9.3513140018330887E-3</c:v>
                </c:pt>
                <c:pt idx="381">
                  <c:v>-9.711644503113348E-3</c:v>
                </c:pt>
                <c:pt idx="382">
                  <c:v>-1.0348664000048302E-2</c:v>
                </c:pt>
                <c:pt idx="383">
                  <c:v>-1.0288530000252649E-2</c:v>
                </c:pt>
                <c:pt idx="384">
                  <c:v>-1.0446275999129284E-2</c:v>
                </c:pt>
                <c:pt idx="385">
                  <c:v>-1.0180172001128085E-2</c:v>
                </c:pt>
                <c:pt idx="386">
                  <c:v>-9.7679850005079061E-3</c:v>
                </c:pt>
                <c:pt idx="387">
                  <c:v>-8.2611635007197037E-3</c:v>
                </c:pt>
                <c:pt idx="388">
                  <c:v>-9.8571230046218261E-3</c:v>
                </c:pt>
                <c:pt idx="389">
                  <c:v>-8.5790434968657792E-3</c:v>
                </c:pt>
                <c:pt idx="390">
                  <c:v>-8.0051355034811422E-3</c:v>
                </c:pt>
                <c:pt idx="391">
                  <c:v>-9.7257309971610084E-3</c:v>
                </c:pt>
                <c:pt idx="392">
                  <c:v>-8.4367895033210516E-3</c:v>
                </c:pt>
                <c:pt idx="393">
                  <c:v>-9.0930140067939647E-3</c:v>
                </c:pt>
                <c:pt idx="394">
                  <c:v>-9.6505635010544211E-3</c:v>
                </c:pt>
                <c:pt idx="395">
                  <c:v>-9.324537000793498E-3</c:v>
                </c:pt>
                <c:pt idx="397">
                  <c:v>-9.1387040010886267E-3</c:v>
                </c:pt>
                <c:pt idx="398">
                  <c:v>-9.0887040059897117E-3</c:v>
                </c:pt>
                <c:pt idx="399">
                  <c:v>-8.9887040012399666E-3</c:v>
                </c:pt>
                <c:pt idx="400">
                  <c:v>-8.9387040061410517E-3</c:v>
                </c:pt>
                <c:pt idx="401">
                  <c:v>-8.8387040013913065E-3</c:v>
                </c:pt>
                <c:pt idx="402">
                  <c:v>-8.7887040062923916E-3</c:v>
                </c:pt>
                <c:pt idx="403">
                  <c:v>-1.0034189996076748E-2</c:v>
                </c:pt>
                <c:pt idx="404">
                  <c:v>-1.0034189996076748E-2</c:v>
                </c:pt>
                <c:pt idx="405">
                  <c:v>-9.5014075050130486E-3</c:v>
                </c:pt>
                <c:pt idx="406">
                  <c:v>-9.5014075050130486E-3</c:v>
                </c:pt>
                <c:pt idx="407">
                  <c:v>-1.0089089504617732E-2</c:v>
                </c:pt>
                <c:pt idx="408">
                  <c:v>-8.926174501539208E-3</c:v>
                </c:pt>
                <c:pt idx="409">
                  <c:v>-8.926174501539208E-3</c:v>
                </c:pt>
                <c:pt idx="411">
                  <c:v>-1.003458299965132E-2</c:v>
                </c:pt>
                <c:pt idx="412">
                  <c:v>-9.3592845005332492E-3</c:v>
                </c:pt>
                <c:pt idx="413">
                  <c:v>-9.6332579996669665E-3</c:v>
                </c:pt>
                <c:pt idx="414">
                  <c:v>-9.3894824967719615E-3</c:v>
                </c:pt>
                <c:pt idx="415">
                  <c:v>-9.3894824967719615E-3</c:v>
                </c:pt>
                <c:pt idx="416">
                  <c:v>-9.9690179995377548E-3</c:v>
                </c:pt>
                <c:pt idx="417">
                  <c:v>-9.5170960048562847E-3</c:v>
                </c:pt>
                <c:pt idx="418">
                  <c:v>-1.0786963495775126E-2</c:v>
                </c:pt>
                <c:pt idx="419">
                  <c:v>-1.0368937502789777E-2</c:v>
                </c:pt>
                <c:pt idx="420">
                  <c:v>-9.5307895026053302E-3</c:v>
                </c:pt>
                <c:pt idx="421">
                  <c:v>-1.0277476998453494E-2</c:v>
                </c:pt>
                <c:pt idx="422">
                  <c:v>-1.0652840996044688E-2</c:v>
                </c:pt>
                <c:pt idx="423">
                  <c:v>-1.0006284501287155E-2</c:v>
                </c:pt>
                <c:pt idx="424">
                  <c:v>-9.9543625037767924E-3</c:v>
                </c:pt>
                <c:pt idx="425">
                  <c:v>-1.0646215996530373E-2</c:v>
                </c:pt>
                <c:pt idx="426">
                  <c:v>-8.7201895003090613E-3</c:v>
                </c:pt>
                <c:pt idx="427">
                  <c:v>-9.0900569994118996E-3</c:v>
                </c:pt>
                <c:pt idx="428">
                  <c:v>-9.0400570043129846E-3</c:v>
                </c:pt>
                <c:pt idx="430">
                  <c:v>-1.1857988996780477E-2</c:v>
                </c:pt>
                <c:pt idx="431">
                  <c:v>-1.183798899728572E-2</c:v>
                </c:pt>
                <c:pt idx="432">
                  <c:v>-1.0900902496359777E-2</c:v>
                </c:pt>
                <c:pt idx="433">
                  <c:v>-1.0870902500755619E-2</c:v>
                </c:pt>
                <c:pt idx="434">
                  <c:v>-1.2652025005081668E-2</c:v>
                </c:pt>
                <c:pt idx="435">
                  <c:v>-1.2622025002201553E-2</c:v>
                </c:pt>
                <c:pt idx="436">
                  <c:v>-1.2750947003951296E-2</c:v>
                </c:pt>
                <c:pt idx="437">
                  <c:v>-1.3172933002351783E-2</c:v>
                </c:pt>
                <c:pt idx="438">
                  <c:v>-1.3038760000199545E-2</c:v>
                </c:pt>
                <c:pt idx="439">
                  <c:v>-1.3038760000199545E-2</c:v>
                </c:pt>
                <c:pt idx="440">
                  <c:v>-1.3423726501059718E-2</c:v>
                </c:pt>
                <c:pt idx="441">
                  <c:v>-1.2593659499543719E-2</c:v>
                </c:pt>
                <c:pt idx="442">
                  <c:v>-1.2593659499543719E-2</c:v>
                </c:pt>
                <c:pt idx="443">
                  <c:v>-1.3070676002826076E-2</c:v>
                </c:pt>
                <c:pt idx="444">
                  <c:v>-1.2931137498526368E-2</c:v>
                </c:pt>
                <c:pt idx="445">
                  <c:v>-1.3480263500241563E-2</c:v>
                </c:pt>
                <c:pt idx="446">
                  <c:v>-1.393099149572663E-2</c:v>
                </c:pt>
                <c:pt idx="447">
                  <c:v>-1.4406421003513969E-2</c:v>
                </c:pt>
                <c:pt idx="448">
                  <c:v>-1.3813307996315416E-2</c:v>
                </c:pt>
                <c:pt idx="449">
                  <c:v>-1.2713307994999923E-2</c:v>
                </c:pt>
                <c:pt idx="450">
                  <c:v>-1.379145299870288E-2</c:v>
                </c:pt>
                <c:pt idx="451">
                  <c:v>-1.4580525501514785E-2</c:v>
                </c:pt>
                <c:pt idx="452">
                  <c:v>-1.5469728998141363E-2</c:v>
                </c:pt>
                <c:pt idx="453">
                  <c:v>-1.349853650026489E-2</c:v>
                </c:pt>
                <c:pt idx="454">
                  <c:v>-1.3572509997175075E-2</c:v>
                </c:pt>
                <c:pt idx="455">
                  <c:v>-1.4935475497622974E-2</c:v>
                </c:pt>
                <c:pt idx="456">
                  <c:v>-1.6143884000484832E-2</c:v>
                </c:pt>
                <c:pt idx="457">
                  <c:v>-1.5332956500060391E-2</c:v>
                </c:pt>
                <c:pt idx="458">
                  <c:v>-1.493169699824648E-2</c:v>
                </c:pt>
                <c:pt idx="459">
                  <c:v>-1.5005670502432622E-2</c:v>
                </c:pt>
                <c:pt idx="460">
                  <c:v>-1.5176928500295617E-2</c:v>
                </c:pt>
                <c:pt idx="461">
                  <c:v>-1.5320900500228163E-2</c:v>
                </c:pt>
                <c:pt idx="462">
                  <c:v>-1.7378450000251178E-2</c:v>
                </c:pt>
                <c:pt idx="463">
                  <c:v>-1.5178449997620191E-2</c:v>
                </c:pt>
                <c:pt idx="464">
                  <c:v>-1.5467522498511244E-2</c:v>
                </c:pt>
                <c:pt idx="465">
                  <c:v>-1.6696657497959677E-2</c:v>
                </c:pt>
                <c:pt idx="466">
                  <c:v>-1.6555254995182622E-2</c:v>
                </c:pt>
                <c:pt idx="467">
                  <c:v>-1.6908764002437238E-2</c:v>
                </c:pt>
                <c:pt idx="468">
                  <c:v>-1.7541808505484369E-2</c:v>
                </c:pt>
                <c:pt idx="469">
                  <c:v>-1.6362403999664821E-2</c:v>
                </c:pt>
                <c:pt idx="470">
                  <c:v>-1.7536377505166456E-2</c:v>
                </c:pt>
                <c:pt idx="471">
                  <c:v>-1.7243330003111623E-2</c:v>
                </c:pt>
                <c:pt idx="472">
                  <c:v>-1.8442201500874944E-2</c:v>
                </c:pt>
                <c:pt idx="473">
                  <c:v>-1.9683311998960562E-2</c:v>
                </c:pt>
                <c:pt idx="474">
                  <c:v>-1.9683311998960562E-2</c:v>
                </c:pt>
                <c:pt idx="475">
                  <c:v>-1.9717615999979898E-2</c:v>
                </c:pt>
                <c:pt idx="476">
                  <c:v>-2.0128674499574117E-2</c:v>
                </c:pt>
                <c:pt idx="477">
                  <c:v>-1.9550922501366585E-2</c:v>
                </c:pt>
                <c:pt idx="478">
                  <c:v>-2.2383755494956858E-2</c:v>
                </c:pt>
                <c:pt idx="479">
                  <c:v>-2.2360510003636591E-2</c:v>
                </c:pt>
                <c:pt idx="480">
                  <c:v>-2.3226336998050101E-2</c:v>
                </c:pt>
                <c:pt idx="481">
                  <c:v>-2.2825077503512148E-2</c:v>
                </c:pt>
                <c:pt idx="482">
                  <c:v>-2.4099706002743915E-2</c:v>
                </c:pt>
                <c:pt idx="483">
                  <c:v>-2.6192476500000339E-2</c:v>
                </c:pt>
                <c:pt idx="484">
                  <c:v>-2.7189957494556438E-2</c:v>
                </c:pt>
                <c:pt idx="485">
                  <c:v>-2.5910684002155904E-2</c:v>
                </c:pt>
                <c:pt idx="486">
                  <c:v>-2.9657305996806826E-2</c:v>
                </c:pt>
                <c:pt idx="487">
                  <c:v>-2.7057305997004732E-2</c:v>
                </c:pt>
                <c:pt idx="488">
                  <c:v>-2.7179292002983857E-2</c:v>
                </c:pt>
                <c:pt idx="489">
                  <c:v>-2.7257436995569151E-2</c:v>
                </c:pt>
                <c:pt idx="490">
                  <c:v>-2.3858893000578973E-2</c:v>
                </c:pt>
                <c:pt idx="491">
                  <c:v>-2.6868495500821155E-2</c:v>
                </c:pt>
                <c:pt idx="492">
                  <c:v>-2.8000018501188606E-2</c:v>
                </c:pt>
                <c:pt idx="493">
                  <c:v>-3.0067024505115114E-2</c:v>
                </c:pt>
                <c:pt idx="494">
                  <c:v>-3.0899937999492977E-2</c:v>
                </c:pt>
                <c:pt idx="495">
                  <c:v>-4.2317949002608657E-2</c:v>
                </c:pt>
                <c:pt idx="496">
                  <c:v>-3.1144303000473883E-2</c:v>
                </c:pt>
                <c:pt idx="497">
                  <c:v>-3.0637547002697829E-2</c:v>
                </c:pt>
                <c:pt idx="498">
                  <c:v>-3.1652711506467313E-2</c:v>
                </c:pt>
                <c:pt idx="499">
                  <c:v>-3.3675745500659104E-2</c:v>
                </c:pt>
                <c:pt idx="500">
                  <c:v>-3.4263689500221517E-2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A37-4BD0-AEBA-0A84135EAF91}"/>
            </c:ext>
          </c:extLst>
        </c:ser>
        <c:ser>
          <c:idx val="2"/>
          <c:order val="4"/>
          <c:tx>
            <c:strRef>
              <c:f>'Active (6)'!$L$20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(6)'!$D$21:$D$105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(6)'!$D$21:$D$105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(6)'!$F$21:$F$907</c:f>
              <c:numCache>
                <c:formatCode>General</c:formatCode>
                <c:ptCount val="887"/>
                <c:pt idx="0">
                  <c:v>-27995.5</c:v>
                </c:pt>
                <c:pt idx="1">
                  <c:v>-27995.5</c:v>
                </c:pt>
                <c:pt idx="2">
                  <c:v>-27995</c:v>
                </c:pt>
                <c:pt idx="3">
                  <c:v>-17033</c:v>
                </c:pt>
                <c:pt idx="4">
                  <c:v>-14970.5</c:v>
                </c:pt>
                <c:pt idx="5">
                  <c:v>-14970</c:v>
                </c:pt>
                <c:pt idx="6">
                  <c:v>-13986</c:v>
                </c:pt>
                <c:pt idx="7">
                  <c:v>-13848</c:v>
                </c:pt>
                <c:pt idx="8">
                  <c:v>-12805.5</c:v>
                </c:pt>
                <c:pt idx="9">
                  <c:v>-10874.5</c:v>
                </c:pt>
                <c:pt idx="10">
                  <c:v>-10728.5</c:v>
                </c:pt>
                <c:pt idx="11">
                  <c:v>-10567.5</c:v>
                </c:pt>
                <c:pt idx="12">
                  <c:v>-10561.5</c:v>
                </c:pt>
                <c:pt idx="13">
                  <c:v>-10558.5</c:v>
                </c:pt>
                <c:pt idx="14">
                  <c:v>-10541</c:v>
                </c:pt>
                <c:pt idx="15">
                  <c:v>-10538</c:v>
                </c:pt>
                <c:pt idx="16">
                  <c:v>-10532</c:v>
                </c:pt>
                <c:pt idx="17">
                  <c:v>-10529</c:v>
                </c:pt>
                <c:pt idx="18">
                  <c:v>-10476.5</c:v>
                </c:pt>
                <c:pt idx="19">
                  <c:v>-10470.5</c:v>
                </c:pt>
                <c:pt idx="20">
                  <c:v>-10420</c:v>
                </c:pt>
                <c:pt idx="21">
                  <c:v>-9661</c:v>
                </c:pt>
                <c:pt idx="22">
                  <c:v>-9646.5</c:v>
                </c:pt>
                <c:pt idx="23">
                  <c:v>-9541</c:v>
                </c:pt>
                <c:pt idx="24">
                  <c:v>-8630</c:v>
                </c:pt>
                <c:pt idx="25">
                  <c:v>-8600.5</c:v>
                </c:pt>
                <c:pt idx="26">
                  <c:v>-8548.5</c:v>
                </c:pt>
                <c:pt idx="27">
                  <c:v>-8534</c:v>
                </c:pt>
                <c:pt idx="28">
                  <c:v>-8518.5</c:v>
                </c:pt>
                <c:pt idx="29">
                  <c:v>-8464</c:v>
                </c:pt>
                <c:pt idx="30">
                  <c:v>-8458</c:v>
                </c:pt>
                <c:pt idx="31">
                  <c:v>-8343</c:v>
                </c:pt>
                <c:pt idx="32">
                  <c:v>-8337</c:v>
                </c:pt>
                <c:pt idx="33">
                  <c:v>-8307.5</c:v>
                </c:pt>
                <c:pt idx="34">
                  <c:v>-8296</c:v>
                </c:pt>
                <c:pt idx="35">
                  <c:v>-7314.5</c:v>
                </c:pt>
                <c:pt idx="36">
                  <c:v>26.5</c:v>
                </c:pt>
                <c:pt idx="37">
                  <c:v>26.5</c:v>
                </c:pt>
                <c:pt idx="38">
                  <c:v>29</c:v>
                </c:pt>
                <c:pt idx="39">
                  <c:v>29</c:v>
                </c:pt>
                <c:pt idx="40">
                  <c:v>29</c:v>
                </c:pt>
                <c:pt idx="41">
                  <c:v>75.5</c:v>
                </c:pt>
                <c:pt idx="42">
                  <c:v>75.5</c:v>
                </c:pt>
                <c:pt idx="43">
                  <c:v>882</c:v>
                </c:pt>
                <c:pt idx="44">
                  <c:v>882</c:v>
                </c:pt>
                <c:pt idx="45">
                  <c:v>893.5</c:v>
                </c:pt>
                <c:pt idx="46">
                  <c:v>893.5</c:v>
                </c:pt>
                <c:pt idx="47">
                  <c:v>896.5</c:v>
                </c:pt>
                <c:pt idx="48">
                  <c:v>896.5</c:v>
                </c:pt>
                <c:pt idx="49">
                  <c:v>899.5</c:v>
                </c:pt>
                <c:pt idx="50">
                  <c:v>899.5</c:v>
                </c:pt>
                <c:pt idx="51">
                  <c:v>902.5</c:v>
                </c:pt>
                <c:pt idx="52">
                  <c:v>902.5</c:v>
                </c:pt>
                <c:pt idx="53">
                  <c:v>905.5</c:v>
                </c:pt>
                <c:pt idx="54">
                  <c:v>905.5</c:v>
                </c:pt>
                <c:pt idx="55">
                  <c:v>5065.5</c:v>
                </c:pt>
                <c:pt idx="56">
                  <c:v>5182.5</c:v>
                </c:pt>
                <c:pt idx="57">
                  <c:v>5183</c:v>
                </c:pt>
                <c:pt idx="58">
                  <c:v>5189</c:v>
                </c:pt>
                <c:pt idx="59">
                  <c:v>7702.5</c:v>
                </c:pt>
                <c:pt idx="60">
                  <c:v>7737.5</c:v>
                </c:pt>
                <c:pt idx="61">
                  <c:v>7737.5</c:v>
                </c:pt>
                <c:pt idx="62">
                  <c:v>8327</c:v>
                </c:pt>
                <c:pt idx="63">
                  <c:v>8327</c:v>
                </c:pt>
                <c:pt idx="64">
                  <c:v>8388.5</c:v>
                </c:pt>
                <c:pt idx="65">
                  <c:v>8444</c:v>
                </c:pt>
                <c:pt idx="66">
                  <c:v>8482.5</c:v>
                </c:pt>
                <c:pt idx="67">
                  <c:v>8646</c:v>
                </c:pt>
                <c:pt idx="68">
                  <c:v>8678</c:v>
                </c:pt>
                <c:pt idx="69">
                  <c:v>8751</c:v>
                </c:pt>
                <c:pt idx="70">
                  <c:v>9425.5</c:v>
                </c:pt>
                <c:pt idx="71">
                  <c:v>9608.5</c:v>
                </c:pt>
                <c:pt idx="72">
                  <c:v>9885</c:v>
                </c:pt>
                <c:pt idx="73">
                  <c:v>10544</c:v>
                </c:pt>
                <c:pt idx="74">
                  <c:v>10761</c:v>
                </c:pt>
                <c:pt idx="75">
                  <c:v>11511.5</c:v>
                </c:pt>
                <c:pt idx="76">
                  <c:v>11918</c:v>
                </c:pt>
                <c:pt idx="77">
                  <c:v>12003</c:v>
                </c:pt>
                <c:pt idx="78">
                  <c:v>12718</c:v>
                </c:pt>
                <c:pt idx="79">
                  <c:v>12923</c:v>
                </c:pt>
                <c:pt idx="80">
                  <c:v>12949</c:v>
                </c:pt>
                <c:pt idx="81">
                  <c:v>13931</c:v>
                </c:pt>
                <c:pt idx="82">
                  <c:v>14012</c:v>
                </c:pt>
                <c:pt idx="83">
                  <c:v>14085</c:v>
                </c:pt>
                <c:pt idx="84">
                  <c:v>14900</c:v>
                </c:pt>
                <c:pt idx="85">
                  <c:v>14914</c:v>
                </c:pt>
                <c:pt idx="86">
                  <c:v>14927</c:v>
                </c:pt>
                <c:pt idx="87">
                  <c:v>15037</c:v>
                </c:pt>
                <c:pt idx="88">
                  <c:v>15146.5</c:v>
                </c:pt>
                <c:pt idx="89">
                  <c:v>15227.5</c:v>
                </c:pt>
                <c:pt idx="90">
                  <c:v>15245</c:v>
                </c:pt>
                <c:pt idx="91">
                  <c:v>16094.5</c:v>
                </c:pt>
                <c:pt idx="92">
                  <c:v>16259.5</c:v>
                </c:pt>
                <c:pt idx="93">
                  <c:v>16956</c:v>
                </c:pt>
                <c:pt idx="94">
                  <c:v>16956.5</c:v>
                </c:pt>
                <c:pt idx="95">
                  <c:v>16997</c:v>
                </c:pt>
                <c:pt idx="96">
                  <c:v>17000.5</c:v>
                </c:pt>
                <c:pt idx="97">
                  <c:v>17049.5</c:v>
                </c:pt>
                <c:pt idx="98">
                  <c:v>17088.5</c:v>
                </c:pt>
                <c:pt idx="99">
                  <c:v>17250</c:v>
                </c:pt>
                <c:pt idx="100">
                  <c:v>17260.5</c:v>
                </c:pt>
                <c:pt idx="101">
                  <c:v>17281</c:v>
                </c:pt>
                <c:pt idx="102">
                  <c:v>17302</c:v>
                </c:pt>
                <c:pt idx="103">
                  <c:v>17317</c:v>
                </c:pt>
                <c:pt idx="104">
                  <c:v>17331</c:v>
                </c:pt>
                <c:pt idx="105">
                  <c:v>17405</c:v>
                </c:pt>
                <c:pt idx="106">
                  <c:v>17923.5</c:v>
                </c:pt>
                <c:pt idx="107">
                  <c:v>18022.5</c:v>
                </c:pt>
                <c:pt idx="108">
                  <c:v>18032</c:v>
                </c:pt>
                <c:pt idx="109">
                  <c:v>18032</c:v>
                </c:pt>
                <c:pt idx="110">
                  <c:v>18076</c:v>
                </c:pt>
                <c:pt idx="111">
                  <c:v>18182</c:v>
                </c:pt>
                <c:pt idx="112">
                  <c:v>18193</c:v>
                </c:pt>
                <c:pt idx="113">
                  <c:v>18201</c:v>
                </c:pt>
                <c:pt idx="114">
                  <c:v>18366</c:v>
                </c:pt>
                <c:pt idx="115">
                  <c:v>19141.5</c:v>
                </c:pt>
                <c:pt idx="116">
                  <c:v>19156</c:v>
                </c:pt>
                <c:pt idx="117">
                  <c:v>19198.5</c:v>
                </c:pt>
                <c:pt idx="118">
                  <c:v>19217.5</c:v>
                </c:pt>
                <c:pt idx="119">
                  <c:v>19236</c:v>
                </c:pt>
                <c:pt idx="120">
                  <c:v>19238</c:v>
                </c:pt>
                <c:pt idx="121">
                  <c:v>19238</c:v>
                </c:pt>
                <c:pt idx="122">
                  <c:v>19247</c:v>
                </c:pt>
                <c:pt idx="123">
                  <c:v>19368</c:v>
                </c:pt>
                <c:pt idx="124">
                  <c:v>19387.5</c:v>
                </c:pt>
                <c:pt idx="125">
                  <c:v>19399</c:v>
                </c:pt>
                <c:pt idx="126">
                  <c:v>19494</c:v>
                </c:pt>
                <c:pt idx="127">
                  <c:v>20316.5</c:v>
                </c:pt>
                <c:pt idx="128">
                  <c:v>20360.5</c:v>
                </c:pt>
                <c:pt idx="129">
                  <c:v>20377.5</c:v>
                </c:pt>
                <c:pt idx="130">
                  <c:v>20421.5</c:v>
                </c:pt>
                <c:pt idx="131">
                  <c:v>20427.5</c:v>
                </c:pt>
                <c:pt idx="132">
                  <c:v>20512.5</c:v>
                </c:pt>
                <c:pt idx="133">
                  <c:v>20534</c:v>
                </c:pt>
                <c:pt idx="134">
                  <c:v>21190</c:v>
                </c:pt>
                <c:pt idx="135">
                  <c:v>21286</c:v>
                </c:pt>
                <c:pt idx="136">
                  <c:v>21289</c:v>
                </c:pt>
                <c:pt idx="137">
                  <c:v>21321.5</c:v>
                </c:pt>
                <c:pt idx="138">
                  <c:v>21464.5</c:v>
                </c:pt>
                <c:pt idx="139">
                  <c:v>21492</c:v>
                </c:pt>
                <c:pt idx="140">
                  <c:v>21546.5</c:v>
                </c:pt>
                <c:pt idx="141">
                  <c:v>21713.5</c:v>
                </c:pt>
                <c:pt idx="142">
                  <c:v>22394</c:v>
                </c:pt>
                <c:pt idx="143">
                  <c:v>22399</c:v>
                </c:pt>
                <c:pt idx="144">
                  <c:v>22490</c:v>
                </c:pt>
                <c:pt idx="145">
                  <c:v>22490</c:v>
                </c:pt>
                <c:pt idx="146">
                  <c:v>22490</c:v>
                </c:pt>
                <c:pt idx="147">
                  <c:v>22605.5</c:v>
                </c:pt>
                <c:pt idx="148">
                  <c:v>22696</c:v>
                </c:pt>
                <c:pt idx="149">
                  <c:v>23238.5</c:v>
                </c:pt>
                <c:pt idx="150">
                  <c:v>23358</c:v>
                </c:pt>
                <c:pt idx="151">
                  <c:v>23457.5</c:v>
                </c:pt>
                <c:pt idx="152">
                  <c:v>23522</c:v>
                </c:pt>
                <c:pt idx="153">
                  <c:v>23577.5</c:v>
                </c:pt>
                <c:pt idx="154">
                  <c:v>23706.5</c:v>
                </c:pt>
                <c:pt idx="155">
                  <c:v>23755.5</c:v>
                </c:pt>
                <c:pt idx="156">
                  <c:v>24477</c:v>
                </c:pt>
                <c:pt idx="157">
                  <c:v>24477</c:v>
                </c:pt>
                <c:pt idx="158">
                  <c:v>24477</c:v>
                </c:pt>
                <c:pt idx="159">
                  <c:v>24506.5</c:v>
                </c:pt>
                <c:pt idx="160">
                  <c:v>24831.5</c:v>
                </c:pt>
                <c:pt idx="161">
                  <c:v>24875.5</c:v>
                </c:pt>
                <c:pt idx="162">
                  <c:v>25543.5</c:v>
                </c:pt>
                <c:pt idx="163">
                  <c:v>25702</c:v>
                </c:pt>
                <c:pt idx="164">
                  <c:v>25786.5</c:v>
                </c:pt>
                <c:pt idx="165">
                  <c:v>25792.5</c:v>
                </c:pt>
                <c:pt idx="166">
                  <c:v>25807</c:v>
                </c:pt>
                <c:pt idx="167">
                  <c:v>25853</c:v>
                </c:pt>
                <c:pt idx="168">
                  <c:v>25877.5</c:v>
                </c:pt>
                <c:pt idx="169">
                  <c:v>26563.5</c:v>
                </c:pt>
                <c:pt idx="170">
                  <c:v>26601.5</c:v>
                </c:pt>
                <c:pt idx="171">
                  <c:v>26683</c:v>
                </c:pt>
                <c:pt idx="172">
                  <c:v>26683.5</c:v>
                </c:pt>
                <c:pt idx="173">
                  <c:v>26748</c:v>
                </c:pt>
                <c:pt idx="174">
                  <c:v>26935</c:v>
                </c:pt>
                <c:pt idx="175">
                  <c:v>27761</c:v>
                </c:pt>
                <c:pt idx="176">
                  <c:v>27784.5</c:v>
                </c:pt>
                <c:pt idx="177">
                  <c:v>27789.5</c:v>
                </c:pt>
                <c:pt idx="178">
                  <c:v>27860.5</c:v>
                </c:pt>
                <c:pt idx="179">
                  <c:v>27896</c:v>
                </c:pt>
                <c:pt idx="180">
                  <c:v>27948.5</c:v>
                </c:pt>
                <c:pt idx="181">
                  <c:v>28054</c:v>
                </c:pt>
                <c:pt idx="182">
                  <c:v>28827.5</c:v>
                </c:pt>
                <c:pt idx="183">
                  <c:v>28830.5</c:v>
                </c:pt>
                <c:pt idx="184">
                  <c:v>29639.5</c:v>
                </c:pt>
                <c:pt idx="185">
                  <c:v>29803.5</c:v>
                </c:pt>
                <c:pt idx="186">
                  <c:v>29862.5</c:v>
                </c:pt>
                <c:pt idx="187">
                  <c:v>29863</c:v>
                </c:pt>
                <c:pt idx="188">
                  <c:v>30090</c:v>
                </c:pt>
                <c:pt idx="189">
                  <c:v>30131</c:v>
                </c:pt>
                <c:pt idx="190">
                  <c:v>30175</c:v>
                </c:pt>
                <c:pt idx="191">
                  <c:v>30216</c:v>
                </c:pt>
                <c:pt idx="192">
                  <c:v>30983.5</c:v>
                </c:pt>
                <c:pt idx="193">
                  <c:v>32044</c:v>
                </c:pt>
                <c:pt idx="194">
                  <c:v>32053.5</c:v>
                </c:pt>
                <c:pt idx="195">
                  <c:v>32088</c:v>
                </c:pt>
                <c:pt idx="196">
                  <c:v>32116.5</c:v>
                </c:pt>
                <c:pt idx="197">
                  <c:v>32117</c:v>
                </c:pt>
                <c:pt idx="198">
                  <c:v>32168</c:v>
                </c:pt>
                <c:pt idx="199">
                  <c:v>32169</c:v>
                </c:pt>
                <c:pt idx="200">
                  <c:v>32184.5</c:v>
                </c:pt>
                <c:pt idx="201">
                  <c:v>32284.5</c:v>
                </c:pt>
                <c:pt idx="202">
                  <c:v>32381</c:v>
                </c:pt>
                <c:pt idx="203">
                  <c:v>32877</c:v>
                </c:pt>
                <c:pt idx="204">
                  <c:v>33061.5</c:v>
                </c:pt>
                <c:pt idx="205">
                  <c:v>33089</c:v>
                </c:pt>
                <c:pt idx="206">
                  <c:v>33207</c:v>
                </c:pt>
                <c:pt idx="207">
                  <c:v>33225</c:v>
                </c:pt>
                <c:pt idx="208">
                  <c:v>33292</c:v>
                </c:pt>
                <c:pt idx="209">
                  <c:v>33318.5</c:v>
                </c:pt>
                <c:pt idx="210">
                  <c:v>33327.5</c:v>
                </c:pt>
                <c:pt idx="211">
                  <c:v>34040</c:v>
                </c:pt>
                <c:pt idx="212">
                  <c:v>34117</c:v>
                </c:pt>
                <c:pt idx="213">
                  <c:v>34117</c:v>
                </c:pt>
                <c:pt idx="214">
                  <c:v>34188.5</c:v>
                </c:pt>
                <c:pt idx="215">
                  <c:v>34255</c:v>
                </c:pt>
                <c:pt idx="216">
                  <c:v>34255</c:v>
                </c:pt>
                <c:pt idx="217">
                  <c:v>34264</c:v>
                </c:pt>
                <c:pt idx="218">
                  <c:v>34299</c:v>
                </c:pt>
                <c:pt idx="219">
                  <c:v>34299</c:v>
                </c:pt>
                <c:pt idx="220">
                  <c:v>34299</c:v>
                </c:pt>
                <c:pt idx="221">
                  <c:v>34354.5</c:v>
                </c:pt>
                <c:pt idx="222">
                  <c:v>34354.5</c:v>
                </c:pt>
                <c:pt idx="223">
                  <c:v>34355.5</c:v>
                </c:pt>
                <c:pt idx="224">
                  <c:v>34376</c:v>
                </c:pt>
                <c:pt idx="225">
                  <c:v>34402.5</c:v>
                </c:pt>
                <c:pt idx="226">
                  <c:v>34417</c:v>
                </c:pt>
                <c:pt idx="227">
                  <c:v>34434.5</c:v>
                </c:pt>
                <c:pt idx="228">
                  <c:v>34437.5</c:v>
                </c:pt>
                <c:pt idx="229">
                  <c:v>34522.5</c:v>
                </c:pt>
                <c:pt idx="230">
                  <c:v>35102</c:v>
                </c:pt>
                <c:pt idx="231">
                  <c:v>35102.5</c:v>
                </c:pt>
                <c:pt idx="232">
                  <c:v>35102.5</c:v>
                </c:pt>
                <c:pt idx="233">
                  <c:v>35125.5</c:v>
                </c:pt>
                <c:pt idx="234">
                  <c:v>35131.5</c:v>
                </c:pt>
                <c:pt idx="235">
                  <c:v>35140.5</c:v>
                </c:pt>
                <c:pt idx="236">
                  <c:v>35202</c:v>
                </c:pt>
                <c:pt idx="237">
                  <c:v>35202</c:v>
                </c:pt>
                <c:pt idx="238">
                  <c:v>35202</c:v>
                </c:pt>
                <c:pt idx="239">
                  <c:v>35202</c:v>
                </c:pt>
                <c:pt idx="240">
                  <c:v>35217.5</c:v>
                </c:pt>
                <c:pt idx="241">
                  <c:v>35219</c:v>
                </c:pt>
                <c:pt idx="242">
                  <c:v>35219.5</c:v>
                </c:pt>
                <c:pt idx="243">
                  <c:v>35233</c:v>
                </c:pt>
                <c:pt idx="244">
                  <c:v>35233</c:v>
                </c:pt>
                <c:pt idx="245">
                  <c:v>35239.5</c:v>
                </c:pt>
                <c:pt idx="246">
                  <c:v>35240</c:v>
                </c:pt>
                <c:pt idx="247">
                  <c:v>35249</c:v>
                </c:pt>
                <c:pt idx="248">
                  <c:v>35283.5</c:v>
                </c:pt>
                <c:pt idx="249">
                  <c:v>35291.5</c:v>
                </c:pt>
                <c:pt idx="250">
                  <c:v>35291.5</c:v>
                </c:pt>
                <c:pt idx="251">
                  <c:v>35292</c:v>
                </c:pt>
                <c:pt idx="252">
                  <c:v>35292</c:v>
                </c:pt>
                <c:pt idx="253">
                  <c:v>35298</c:v>
                </c:pt>
                <c:pt idx="254">
                  <c:v>35299</c:v>
                </c:pt>
                <c:pt idx="255">
                  <c:v>35310.5</c:v>
                </c:pt>
                <c:pt idx="256">
                  <c:v>35331</c:v>
                </c:pt>
                <c:pt idx="257">
                  <c:v>35337.5</c:v>
                </c:pt>
                <c:pt idx="258">
                  <c:v>35428</c:v>
                </c:pt>
                <c:pt idx="259">
                  <c:v>35460</c:v>
                </c:pt>
                <c:pt idx="260">
                  <c:v>35468.5</c:v>
                </c:pt>
                <c:pt idx="261">
                  <c:v>35471.5</c:v>
                </c:pt>
                <c:pt idx="262">
                  <c:v>35495</c:v>
                </c:pt>
                <c:pt idx="263">
                  <c:v>35550</c:v>
                </c:pt>
                <c:pt idx="264">
                  <c:v>36014.5</c:v>
                </c:pt>
                <c:pt idx="265">
                  <c:v>36166</c:v>
                </c:pt>
                <c:pt idx="266">
                  <c:v>36166</c:v>
                </c:pt>
                <c:pt idx="267">
                  <c:v>36196</c:v>
                </c:pt>
                <c:pt idx="268">
                  <c:v>36294</c:v>
                </c:pt>
                <c:pt idx="269">
                  <c:v>36294.5</c:v>
                </c:pt>
                <c:pt idx="270">
                  <c:v>36297</c:v>
                </c:pt>
                <c:pt idx="271">
                  <c:v>36336</c:v>
                </c:pt>
                <c:pt idx="272">
                  <c:v>36342</c:v>
                </c:pt>
                <c:pt idx="273">
                  <c:v>36359.5</c:v>
                </c:pt>
                <c:pt idx="274">
                  <c:v>36370</c:v>
                </c:pt>
                <c:pt idx="275">
                  <c:v>36376</c:v>
                </c:pt>
                <c:pt idx="276">
                  <c:v>36377</c:v>
                </c:pt>
                <c:pt idx="277">
                  <c:v>36450</c:v>
                </c:pt>
                <c:pt idx="278">
                  <c:v>36457</c:v>
                </c:pt>
                <c:pt idx="279">
                  <c:v>36457.5</c:v>
                </c:pt>
                <c:pt idx="280">
                  <c:v>36529.5</c:v>
                </c:pt>
                <c:pt idx="281">
                  <c:v>36564.5</c:v>
                </c:pt>
                <c:pt idx="282">
                  <c:v>37203</c:v>
                </c:pt>
                <c:pt idx="283">
                  <c:v>37203</c:v>
                </c:pt>
                <c:pt idx="284">
                  <c:v>37261.5</c:v>
                </c:pt>
                <c:pt idx="285">
                  <c:v>37264</c:v>
                </c:pt>
                <c:pt idx="286">
                  <c:v>37279.5</c:v>
                </c:pt>
                <c:pt idx="287">
                  <c:v>37312</c:v>
                </c:pt>
                <c:pt idx="288">
                  <c:v>37361</c:v>
                </c:pt>
                <c:pt idx="289">
                  <c:v>37385</c:v>
                </c:pt>
                <c:pt idx="290">
                  <c:v>37437</c:v>
                </c:pt>
                <c:pt idx="291">
                  <c:v>37440</c:v>
                </c:pt>
                <c:pt idx="292">
                  <c:v>37464</c:v>
                </c:pt>
                <c:pt idx="293">
                  <c:v>37532</c:v>
                </c:pt>
                <c:pt idx="294">
                  <c:v>37540</c:v>
                </c:pt>
                <c:pt idx="295">
                  <c:v>37540.5</c:v>
                </c:pt>
                <c:pt idx="296">
                  <c:v>37544.5</c:v>
                </c:pt>
                <c:pt idx="297">
                  <c:v>38331</c:v>
                </c:pt>
                <c:pt idx="298">
                  <c:v>38346</c:v>
                </c:pt>
                <c:pt idx="299">
                  <c:v>38352</c:v>
                </c:pt>
                <c:pt idx="300">
                  <c:v>38361</c:v>
                </c:pt>
                <c:pt idx="301">
                  <c:v>38375.5</c:v>
                </c:pt>
                <c:pt idx="302">
                  <c:v>38489</c:v>
                </c:pt>
                <c:pt idx="303">
                  <c:v>38511.5</c:v>
                </c:pt>
                <c:pt idx="304">
                  <c:v>38512</c:v>
                </c:pt>
                <c:pt idx="305">
                  <c:v>38512.5</c:v>
                </c:pt>
                <c:pt idx="306">
                  <c:v>38519.5</c:v>
                </c:pt>
                <c:pt idx="307">
                  <c:v>38520</c:v>
                </c:pt>
                <c:pt idx="308">
                  <c:v>38520</c:v>
                </c:pt>
                <c:pt idx="309">
                  <c:v>38520</c:v>
                </c:pt>
                <c:pt idx="310">
                  <c:v>38537.5</c:v>
                </c:pt>
                <c:pt idx="311">
                  <c:v>38537.5</c:v>
                </c:pt>
                <c:pt idx="312">
                  <c:v>38537.5</c:v>
                </c:pt>
                <c:pt idx="313">
                  <c:v>38638</c:v>
                </c:pt>
                <c:pt idx="314">
                  <c:v>39380.5</c:v>
                </c:pt>
                <c:pt idx="315">
                  <c:v>39400</c:v>
                </c:pt>
                <c:pt idx="316">
                  <c:v>39490.5</c:v>
                </c:pt>
                <c:pt idx="317">
                  <c:v>39491</c:v>
                </c:pt>
                <c:pt idx="318">
                  <c:v>39500</c:v>
                </c:pt>
                <c:pt idx="319">
                  <c:v>39547</c:v>
                </c:pt>
                <c:pt idx="320">
                  <c:v>39611</c:v>
                </c:pt>
                <c:pt idx="321">
                  <c:v>39681.5</c:v>
                </c:pt>
                <c:pt idx="322">
                  <c:v>39710</c:v>
                </c:pt>
                <c:pt idx="323">
                  <c:v>39722.5</c:v>
                </c:pt>
                <c:pt idx="324">
                  <c:v>39763.5</c:v>
                </c:pt>
                <c:pt idx="325">
                  <c:v>39798.5</c:v>
                </c:pt>
                <c:pt idx="326">
                  <c:v>39819</c:v>
                </c:pt>
                <c:pt idx="327">
                  <c:v>39822</c:v>
                </c:pt>
                <c:pt idx="328">
                  <c:v>39839</c:v>
                </c:pt>
                <c:pt idx="329">
                  <c:v>39877</c:v>
                </c:pt>
                <c:pt idx="330">
                  <c:v>40464</c:v>
                </c:pt>
                <c:pt idx="331">
                  <c:v>40484</c:v>
                </c:pt>
                <c:pt idx="332">
                  <c:v>40495.5</c:v>
                </c:pt>
                <c:pt idx="333">
                  <c:v>40522</c:v>
                </c:pt>
                <c:pt idx="334">
                  <c:v>40586</c:v>
                </c:pt>
                <c:pt idx="335">
                  <c:v>40586</c:v>
                </c:pt>
                <c:pt idx="336">
                  <c:v>40665.5</c:v>
                </c:pt>
                <c:pt idx="337">
                  <c:v>40698</c:v>
                </c:pt>
                <c:pt idx="338">
                  <c:v>40704</c:v>
                </c:pt>
                <c:pt idx="339">
                  <c:v>40735</c:v>
                </c:pt>
                <c:pt idx="340">
                  <c:v>40759</c:v>
                </c:pt>
                <c:pt idx="341">
                  <c:v>40815</c:v>
                </c:pt>
                <c:pt idx="342">
                  <c:v>41410.5</c:v>
                </c:pt>
                <c:pt idx="343">
                  <c:v>41460.5</c:v>
                </c:pt>
                <c:pt idx="344">
                  <c:v>41559</c:v>
                </c:pt>
                <c:pt idx="345">
                  <c:v>41559</c:v>
                </c:pt>
                <c:pt idx="346">
                  <c:v>41559</c:v>
                </c:pt>
                <c:pt idx="347">
                  <c:v>41653.5</c:v>
                </c:pt>
                <c:pt idx="348">
                  <c:v>41773</c:v>
                </c:pt>
                <c:pt idx="349">
                  <c:v>41901</c:v>
                </c:pt>
                <c:pt idx="350">
                  <c:v>41901</c:v>
                </c:pt>
                <c:pt idx="351">
                  <c:v>41901</c:v>
                </c:pt>
                <c:pt idx="352">
                  <c:v>41901</c:v>
                </c:pt>
                <c:pt idx="353">
                  <c:v>41907</c:v>
                </c:pt>
                <c:pt idx="354">
                  <c:v>41910</c:v>
                </c:pt>
                <c:pt idx="355">
                  <c:v>41910</c:v>
                </c:pt>
                <c:pt idx="356">
                  <c:v>41910</c:v>
                </c:pt>
                <c:pt idx="357">
                  <c:v>41910</c:v>
                </c:pt>
                <c:pt idx="358">
                  <c:v>41910</c:v>
                </c:pt>
                <c:pt idx="359">
                  <c:v>41910</c:v>
                </c:pt>
                <c:pt idx="360">
                  <c:v>42494.5</c:v>
                </c:pt>
                <c:pt idx="361">
                  <c:v>42708</c:v>
                </c:pt>
                <c:pt idx="362">
                  <c:v>42755</c:v>
                </c:pt>
                <c:pt idx="363">
                  <c:v>42771.5</c:v>
                </c:pt>
                <c:pt idx="364">
                  <c:v>42832</c:v>
                </c:pt>
                <c:pt idx="365">
                  <c:v>42848.5</c:v>
                </c:pt>
                <c:pt idx="366">
                  <c:v>42850.5</c:v>
                </c:pt>
                <c:pt idx="367">
                  <c:v>43624.5</c:v>
                </c:pt>
                <c:pt idx="368">
                  <c:v>43645</c:v>
                </c:pt>
                <c:pt idx="369">
                  <c:v>43689.5</c:v>
                </c:pt>
                <c:pt idx="370">
                  <c:v>43690</c:v>
                </c:pt>
                <c:pt idx="371">
                  <c:v>43763.5</c:v>
                </c:pt>
                <c:pt idx="372">
                  <c:v>43764</c:v>
                </c:pt>
                <c:pt idx="373">
                  <c:v>43764.5</c:v>
                </c:pt>
                <c:pt idx="374">
                  <c:v>43851</c:v>
                </c:pt>
                <c:pt idx="375">
                  <c:v>43861.5</c:v>
                </c:pt>
                <c:pt idx="376">
                  <c:v>43861.5</c:v>
                </c:pt>
                <c:pt idx="377">
                  <c:v>43861.5</c:v>
                </c:pt>
                <c:pt idx="378">
                  <c:v>43861.5</c:v>
                </c:pt>
                <c:pt idx="379">
                  <c:v>43862</c:v>
                </c:pt>
                <c:pt idx="380">
                  <c:v>43862</c:v>
                </c:pt>
                <c:pt idx="381">
                  <c:v>43893.5</c:v>
                </c:pt>
                <c:pt idx="382">
                  <c:v>43912</c:v>
                </c:pt>
                <c:pt idx="383">
                  <c:v>43990</c:v>
                </c:pt>
                <c:pt idx="384">
                  <c:v>44108</c:v>
                </c:pt>
                <c:pt idx="385">
                  <c:v>44676</c:v>
                </c:pt>
                <c:pt idx="386">
                  <c:v>44755</c:v>
                </c:pt>
                <c:pt idx="387">
                  <c:v>44770.5</c:v>
                </c:pt>
                <c:pt idx="388">
                  <c:v>44809</c:v>
                </c:pt>
                <c:pt idx="389">
                  <c:v>44810.5</c:v>
                </c:pt>
                <c:pt idx="390">
                  <c:v>44846.5</c:v>
                </c:pt>
                <c:pt idx="391">
                  <c:v>44873</c:v>
                </c:pt>
                <c:pt idx="392">
                  <c:v>44928.5</c:v>
                </c:pt>
                <c:pt idx="393">
                  <c:v>44962</c:v>
                </c:pt>
                <c:pt idx="394">
                  <c:v>44970.5</c:v>
                </c:pt>
                <c:pt idx="395">
                  <c:v>44971</c:v>
                </c:pt>
                <c:pt idx="396">
                  <c:v>45019</c:v>
                </c:pt>
                <c:pt idx="397">
                  <c:v>45232</c:v>
                </c:pt>
                <c:pt idx="398">
                  <c:v>45232</c:v>
                </c:pt>
                <c:pt idx="399">
                  <c:v>45232</c:v>
                </c:pt>
                <c:pt idx="400">
                  <c:v>45232</c:v>
                </c:pt>
                <c:pt idx="401">
                  <c:v>45232</c:v>
                </c:pt>
                <c:pt idx="402">
                  <c:v>45232</c:v>
                </c:pt>
                <c:pt idx="403">
                  <c:v>45770</c:v>
                </c:pt>
                <c:pt idx="404">
                  <c:v>45770</c:v>
                </c:pt>
                <c:pt idx="405">
                  <c:v>45822.5</c:v>
                </c:pt>
                <c:pt idx="406">
                  <c:v>45822.5</c:v>
                </c:pt>
                <c:pt idx="407">
                  <c:v>45828.5</c:v>
                </c:pt>
                <c:pt idx="408">
                  <c:v>45883.5</c:v>
                </c:pt>
                <c:pt idx="409">
                  <c:v>45883.5</c:v>
                </c:pt>
                <c:pt idx="410">
                  <c:v>45942</c:v>
                </c:pt>
                <c:pt idx="411">
                  <c:v>45989</c:v>
                </c:pt>
                <c:pt idx="412">
                  <c:v>46013.5</c:v>
                </c:pt>
                <c:pt idx="413">
                  <c:v>46014</c:v>
                </c:pt>
                <c:pt idx="414">
                  <c:v>46047.5</c:v>
                </c:pt>
                <c:pt idx="415">
                  <c:v>46047.5</c:v>
                </c:pt>
                <c:pt idx="416">
                  <c:v>46094</c:v>
                </c:pt>
                <c:pt idx="417">
                  <c:v>46168</c:v>
                </c:pt>
                <c:pt idx="418">
                  <c:v>46170.5</c:v>
                </c:pt>
                <c:pt idx="419">
                  <c:v>46812.5</c:v>
                </c:pt>
                <c:pt idx="420">
                  <c:v>46928.5</c:v>
                </c:pt>
                <c:pt idx="421">
                  <c:v>46991</c:v>
                </c:pt>
                <c:pt idx="422">
                  <c:v>47003</c:v>
                </c:pt>
                <c:pt idx="423">
                  <c:v>47013.5</c:v>
                </c:pt>
                <c:pt idx="424">
                  <c:v>47087.5</c:v>
                </c:pt>
                <c:pt idx="425">
                  <c:v>47128</c:v>
                </c:pt>
                <c:pt idx="426">
                  <c:v>47128.5</c:v>
                </c:pt>
                <c:pt idx="427">
                  <c:v>47131</c:v>
                </c:pt>
                <c:pt idx="428">
                  <c:v>47131</c:v>
                </c:pt>
                <c:pt idx="429">
                  <c:v>47348</c:v>
                </c:pt>
                <c:pt idx="430">
                  <c:v>47887</c:v>
                </c:pt>
                <c:pt idx="431">
                  <c:v>47887</c:v>
                </c:pt>
                <c:pt idx="432">
                  <c:v>47907.5</c:v>
                </c:pt>
                <c:pt idx="433">
                  <c:v>47907.5</c:v>
                </c:pt>
                <c:pt idx="434">
                  <c:v>48075</c:v>
                </c:pt>
                <c:pt idx="435">
                  <c:v>48075</c:v>
                </c:pt>
                <c:pt idx="436">
                  <c:v>49001</c:v>
                </c:pt>
                <c:pt idx="437">
                  <c:v>49039</c:v>
                </c:pt>
                <c:pt idx="438">
                  <c:v>49080</c:v>
                </c:pt>
                <c:pt idx="439">
                  <c:v>49080</c:v>
                </c:pt>
                <c:pt idx="440">
                  <c:v>49099.5</c:v>
                </c:pt>
                <c:pt idx="441">
                  <c:v>49138.5</c:v>
                </c:pt>
                <c:pt idx="442">
                  <c:v>49138.5</c:v>
                </c:pt>
                <c:pt idx="443">
                  <c:v>49308</c:v>
                </c:pt>
                <c:pt idx="444">
                  <c:v>49412.5</c:v>
                </c:pt>
                <c:pt idx="445">
                  <c:v>50070.5</c:v>
                </c:pt>
                <c:pt idx="446">
                  <c:v>50094.5</c:v>
                </c:pt>
                <c:pt idx="447">
                  <c:v>50143</c:v>
                </c:pt>
                <c:pt idx="448">
                  <c:v>50164</c:v>
                </c:pt>
                <c:pt idx="449">
                  <c:v>50164</c:v>
                </c:pt>
                <c:pt idx="450">
                  <c:v>50199</c:v>
                </c:pt>
                <c:pt idx="451">
                  <c:v>50216.5</c:v>
                </c:pt>
                <c:pt idx="452">
                  <c:v>50307</c:v>
                </c:pt>
                <c:pt idx="453">
                  <c:v>50329.5</c:v>
                </c:pt>
                <c:pt idx="454">
                  <c:v>50330</c:v>
                </c:pt>
                <c:pt idx="455">
                  <c:v>51066.5</c:v>
                </c:pt>
                <c:pt idx="456">
                  <c:v>51172</c:v>
                </c:pt>
                <c:pt idx="457">
                  <c:v>51189.5</c:v>
                </c:pt>
                <c:pt idx="458">
                  <c:v>51251</c:v>
                </c:pt>
                <c:pt idx="459">
                  <c:v>51251.5</c:v>
                </c:pt>
                <c:pt idx="460">
                  <c:v>51265.5</c:v>
                </c:pt>
                <c:pt idx="461">
                  <c:v>51341.5</c:v>
                </c:pt>
                <c:pt idx="462">
                  <c:v>51350</c:v>
                </c:pt>
                <c:pt idx="463">
                  <c:v>51350</c:v>
                </c:pt>
                <c:pt idx="464">
                  <c:v>51367.5</c:v>
                </c:pt>
                <c:pt idx="465">
                  <c:v>51572.5</c:v>
                </c:pt>
                <c:pt idx="466">
                  <c:v>52165</c:v>
                </c:pt>
                <c:pt idx="467">
                  <c:v>52212</c:v>
                </c:pt>
                <c:pt idx="468">
                  <c:v>52305.5</c:v>
                </c:pt>
                <c:pt idx="469">
                  <c:v>52332</c:v>
                </c:pt>
                <c:pt idx="470">
                  <c:v>52332.5</c:v>
                </c:pt>
                <c:pt idx="471">
                  <c:v>52390</c:v>
                </c:pt>
                <c:pt idx="472">
                  <c:v>52524.5</c:v>
                </c:pt>
                <c:pt idx="473">
                  <c:v>53296</c:v>
                </c:pt>
                <c:pt idx="474">
                  <c:v>53296</c:v>
                </c:pt>
                <c:pt idx="475">
                  <c:v>53328</c:v>
                </c:pt>
                <c:pt idx="476">
                  <c:v>53383.5</c:v>
                </c:pt>
                <c:pt idx="477">
                  <c:v>53567.5</c:v>
                </c:pt>
                <c:pt idx="478">
                  <c:v>54306.5</c:v>
                </c:pt>
                <c:pt idx="479">
                  <c:v>54330</c:v>
                </c:pt>
                <c:pt idx="480">
                  <c:v>54371</c:v>
                </c:pt>
                <c:pt idx="481">
                  <c:v>54432.5</c:v>
                </c:pt>
                <c:pt idx="482">
                  <c:v>54798</c:v>
                </c:pt>
                <c:pt idx="483">
                  <c:v>55349.5</c:v>
                </c:pt>
                <c:pt idx="484">
                  <c:v>55472.5</c:v>
                </c:pt>
                <c:pt idx="485">
                  <c:v>55572</c:v>
                </c:pt>
                <c:pt idx="486">
                  <c:v>55598</c:v>
                </c:pt>
                <c:pt idx="487">
                  <c:v>55598</c:v>
                </c:pt>
                <c:pt idx="488">
                  <c:v>55636</c:v>
                </c:pt>
                <c:pt idx="489">
                  <c:v>55671</c:v>
                </c:pt>
                <c:pt idx="490">
                  <c:v>55719</c:v>
                </c:pt>
                <c:pt idx="491">
                  <c:v>55726.5</c:v>
                </c:pt>
                <c:pt idx="492">
                  <c:v>55735.5</c:v>
                </c:pt>
                <c:pt idx="493">
                  <c:v>56433.5</c:v>
                </c:pt>
                <c:pt idx="494">
                  <c:v>56454</c:v>
                </c:pt>
                <c:pt idx="495">
                  <c:v>56567</c:v>
                </c:pt>
                <c:pt idx="496">
                  <c:v>56749</c:v>
                </c:pt>
                <c:pt idx="497">
                  <c:v>56801</c:v>
                </c:pt>
                <c:pt idx="498">
                  <c:v>56854.5</c:v>
                </c:pt>
                <c:pt idx="499">
                  <c:v>57476.5</c:v>
                </c:pt>
                <c:pt idx="500">
                  <c:v>57628.5</c:v>
                </c:pt>
              </c:numCache>
            </c:numRef>
          </c:xVal>
          <c:yVal>
            <c:numRef>
              <c:f>'Active (6)'!$L$21:$L$907</c:f>
              <c:numCache>
                <c:formatCode>General</c:formatCode>
                <c:ptCount val="88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A37-4BD0-AEBA-0A84135EAF91}"/>
            </c:ext>
          </c:extLst>
        </c:ser>
        <c:ser>
          <c:idx val="5"/>
          <c:order val="5"/>
          <c:tx>
            <c:strRef>
              <c:f>'Active (6)'!$M$20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(6)'!$D$21:$D$105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(6)'!$D$21:$D$105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(6)'!$F$21:$F$907</c:f>
              <c:numCache>
                <c:formatCode>General</c:formatCode>
                <c:ptCount val="887"/>
                <c:pt idx="0">
                  <c:v>-27995.5</c:v>
                </c:pt>
                <c:pt idx="1">
                  <c:v>-27995.5</c:v>
                </c:pt>
                <c:pt idx="2">
                  <c:v>-27995</c:v>
                </c:pt>
                <c:pt idx="3">
                  <c:v>-17033</c:v>
                </c:pt>
                <c:pt idx="4">
                  <c:v>-14970.5</c:v>
                </c:pt>
                <c:pt idx="5">
                  <c:v>-14970</c:v>
                </c:pt>
                <c:pt idx="6">
                  <c:v>-13986</c:v>
                </c:pt>
                <c:pt idx="7">
                  <c:v>-13848</c:v>
                </c:pt>
                <c:pt idx="8">
                  <c:v>-12805.5</c:v>
                </c:pt>
                <c:pt idx="9">
                  <c:v>-10874.5</c:v>
                </c:pt>
                <c:pt idx="10">
                  <c:v>-10728.5</c:v>
                </c:pt>
                <c:pt idx="11">
                  <c:v>-10567.5</c:v>
                </c:pt>
                <c:pt idx="12">
                  <c:v>-10561.5</c:v>
                </c:pt>
                <c:pt idx="13">
                  <c:v>-10558.5</c:v>
                </c:pt>
                <c:pt idx="14">
                  <c:v>-10541</c:v>
                </c:pt>
                <c:pt idx="15">
                  <c:v>-10538</c:v>
                </c:pt>
                <c:pt idx="16">
                  <c:v>-10532</c:v>
                </c:pt>
                <c:pt idx="17">
                  <c:v>-10529</c:v>
                </c:pt>
                <c:pt idx="18">
                  <c:v>-10476.5</c:v>
                </c:pt>
                <c:pt idx="19">
                  <c:v>-10470.5</c:v>
                </c:pt>
                <c:pt idx="20">
                  <c:v>-10420</c:v>
                </c:pt>
                <c:pt idx="21">
                  <c:v>-9661</c:v>
                </c:pt>
                <c:pt idx="22">
                  <c:v>-9646.5</c:v>
                </c:pt>
                <c:pt idx="23">
                  <c:v>-9541</c:v>
                </c:pt>
                <c:pt idx="24">
                  <c:v>-8630</c:v>
                </c:pt>
                <c:pt idx="25">
                  <c:v>-8600.5</c:v>
                </c:pt>
                <c:pt idx="26">
                  <c:v>-8548.5</c:v>
                </c:pt>
                <c:pt idx="27">
                  <c:v>-8534</c:v>
                </c:pt>
                <c:pt idx="28">
                  <c:v>-8518.5</c:v>
                </c:pt>
                <c:pt idx="29">
                  <c:v>-8464</c:v>
                </c:pt>
                <c:pt idx="30">
                  <c:v>-8458</c:v>
                </c:pt>
                <c:pt idx="31">
                  <c:v>-8343</c:v>
                </c:pt>
                <c:pt idx="32">
                  <c:v>-8337</c:v>
                </c:pt>
                <c:pt idx="33">
                  <c:v>-8307.5</c:v>
                </c:pt>
                <c:pt idx="34">
                  <c:v>-8296</c:v>
                </c:pt>
                <c:pt idx="35">
                  <c:v>-7314.5</c:v>
                </c:pt>
                <c:pt idx="36">
                  <c:v>26.5</c:v>
                </c:pt>
                <c:pt idx="37">
                  <c:v>26.5</c:v>
                </c:pt>
                <c:pt idx="38">
                  <c:v>29</c:v>
                </c:pt>
                <c:pt idx="39">
                  <c:v>29</c:v>
                </c:pt>
                <c:pt idx="40">
                  <c:v>29</c:v>
                </c:pt>
                <c:pt idx="41">
                  <c:v>75.5</c:v>
                </c:pt>
                <c:pt idx="42">
                  <c:v>75.5</c:v>
                </c:pt>
                <c:pt idx="43">
                  <c:v>882</c:v>
                </c:pt>
                <c:pt idx="44">
                  <c:v>882</c:v>
                </c:pt>
                <c:pt idx="45">
                  <c:v>893.5</c:v>
                </c:pt>
                <c:pt idx="46">
                  <c:v>893.5</c:v>
                </c:pt>
                <c:pt idx="47">
                  <c:v>896.5</c:v>
                </c:pt>
                <c:pt idx="48">
                  <c:v>896.5</c:v>
                </c:pt>
                <c:pt idx="49">
                  <c:v>899.5</c:v>
                </c:pt>
                <c:pt idx="50">
                  <c:v>899.5</c:v>
                </c:pt>
                <c:pt idx="51">
                  <c:v>902.5</c:v>
                </c:pt>
                <c:pt idx="52">
                  <c:v>902.5</c:v>
                </c:pt>
                <c:pt idx="53">
                  <c:v>905.5</c:v>
                </c:pt>
                <c:pt idx="54">
                  <c:v>905.5</c:v>
                </c:pt>
                <c:pt idx="55">
                  <c:v>5065.5</c:v>
                </c:pt>
                <c:pt idx="56">
                  <c:v>5182.5</c:v>
                </c:pt>
                <c:pt idx="57">
                  <c:v>5183</c:v>
                </c:pt>
                <c:pt idx="58">
                  <c:v>5189</c:v>
                </c:pt>
                <c:pt idx="59">
                  <c:v>7702.5</c:v>
                </c:pt>
                <c:pt idx="60">
                  <c:v>7737.5</c:v>
                </c:pt>
                <c:pt idx="61">
                  <c:v>7737.5</c:v>
                </c:pt>
                <c:pt idx="62">
                  <c:v>8327</c:v>
                </c:pt>
                <c:pt idx="63">
                  <c:v>8327</c:v>
                </c:pt>
                <c:pt idx="64">
                  <c:v>8388.5</c:v>
                </c:pt>
                <c:pt idx="65">
                  <c:v>8444</c:v>
                </c:pt>
                <c:pt idx="66">
                  <c:v>8482.5</c:v>
                </c:pt>
                <c:pt idx="67">
                  <c:v>8646</c:v>
                </c:pt>
                <c:pt idx="68">
                  <c:v>8678</c:v>
                </c:pt>
                <c:pt idx="69">
                  <c:v>8751</c:v>
                </c:pt>
                <c:pt idx="70">
                  <c:v>9425.5</c:v>
                </c:pt>
                <c:pt idx="71">
                  <c:v>9608.5</c:v>
                </c:pt>
                <c:pt idx="72">
                  <c:v>9885</c:v>
                </c:pt>
                <c:pt idx="73">
                  <c:v>10544</c:v>
                </c:pt>
                <c:pt idx="74">
                  <c:v>10761</c:v>
                </c:pt>
                <c:pt idx="75">
                  <c:v>11511.5</c:v>
                </c:pt>
                <c:pt idx="76">
                  <c:v>11918</c:v>
                </c:pt>
                <c:pt idx="77">
                  <c:v>12003</c:v>
                </c:pt>
                <c:pt idx="78">
                  <c:v>12718</c:v>
                </c:pt>
                <c:pt idx="79">
                  <c:v>12923</c:v>
                </c:pt>
                <c:pt idx="80">
                  <c:v>12949</c:v>
                </c:pt>
                <c:pt idx="81">
                  <c:v>13931</c:v>
                </c:pt>
                <c:pt idx="82">
                  <c:v>14012</c:v>
                </c:pt>
                <c:pt idx="83">
                  <c:v>14085</c:v>
                </c:pt>
                <c:pt idx="84">
                  <c:v>14900</c:v>
                </c:pt>
                <c:pt idx="85">
                  <c:v>14914</c:v>
                </c:pt>
                <c:pt idx="86">
                  <c:v>14927</c:v>
                </c:pt>
                <c:pt idx="87">
                  <c:v>15037</c:v>
                </c:pt>
                <c:pt idx="88">
                  <c:v>15146.5</c:v>
                </c:pt>
                <c:pt idx="89">
                  <c:v>15227.5</c:v>
                </c:pt>
                <c:pt idx="90">
                  <c:v>15245</c:v>
                </c:pt>
                <c:pt idx="91">
                  <c:v>16094.5</c:v>
                </c:pt>
                <c:pt idx="92">
                  <c:v>16259.5</c:v>
                </c:pt>
                <c:pt idx="93">
                  <c:v>16956</c:v>
                </c:pt>
                <c:pt idx="94">
                  <c:v>16956.5</c:v>
                </c:pt>
                <c:pt idx="95">
                  <c:v>16997</c:v>
                </c:pt>
                <c:pt idx="96">
                  <c:v>17000.5</c:v>
                </c:pt>
                <c:pt idx="97">
                  <c:v>17049.5</c:v>
                </c:pt>
                <c:pt idx="98">
                  <c:v>17088.5</c:v>
                </c:pt>
                <c:pt idx="99">
                  <c:v>17250</c:v>
                </c:pt>
                <c:pt idx="100">
                  <c:v>17260.5</c:v>
                </c:pt>
                <c:pt idx="101">
                  <c:v>17281</c:v>
                </c:pt>
                <c:pt idx="102">
                  <c:v>17302</c:v>
                </c:pt>
                <c:pt idx="103">
                  <c:v>17317</c:v>
                </c:pt>
                <c:pt idx="104">
                  <c:v>17331</c:v>
                </c:pt>
                <c:pt idx="105">
                  <c:v>17405</c:v>
                </c:pt>
                <c:pt idx="106">
                  <c:v>17923.5</c:v>
                </c:pt>
                <c:pt idx="107">
                  <c:v>18022.5</c:v>
                </c:pt>
                <c:pt idx="108">
                  <c:v>18032</c:v>
                </c:pt>
                <c:pt idx="109">
                  <c:v>18032</c:v>
                </c:pt>
                <c:pt idx="110">
                  <c:v>18076</c:v>
                </c:pt>
                <c:pt idx="111">
                  <c:v>18182</c:v>
                </c:pt>
                <c:pt idx="112">
                  <c:v>18193</c:v>
                </c:pt>
                <c:pt idx="113">
                  <c:v>18201</c:v>
                </c:pt>
                <c:pt idx="114">
                  <c:v>18366</c:v>
                </c:pt>
                <c:pt idx="115">
                  <c:v>19141.5</c:v>
                </c:pt>
                <c:pt idx="116">
                  <c:v>19156</c:v>
                </c:pt>
                <c:pt idx="117">
                  <c:v>19198.5</c:v>
                </c:pt>
                <c:pt idx="118">
                  <c:v>19217.5</c:v>
                </c:pt>
                <c:pt idx="119">
                  <c:v>19236</c:v>
                </c:pt>
                <c:pt idx="120">
                  <c:v>19238</c:v>
                </c:pt>
                <c:pt idx="121">
                  <c:v>19238</c:v>
                </c:pt>
                <c:pt idx="122">
                  <c:v>19247</c:v>
                </c:pt>
                <c:pt idx="123">
                  <c:v>19368</c:v>
                </c:pt>
                <c:pt idx="124">
                  <c:v>19387.5</c:v>
                </c:pt>
                <c:pt idx="125">
                  <c:v>19399</c:v>
                </c:pt>
                <c:pt idx="126">
                  <c:v>19494</c:v>
                </c:pt>
                <c:pt idx="127">
                  <c:v>20316.5</c:v>
                </c:pt>
                <c:pt idx="128">
                  <c:v>20360.5</c:v>
                </c:pt>
                <c:pt idx="129">
                  <c:v>20377.5</c:v>
                </c:pt>
                <c:pt idx="130">
                  <c:v>20421.5</c:v>
                </c:pt>
                <c:pt idx="131">
                  <c:v>20427.5</c:v>
                </c:pt>
                <c:pt idx="132">
                  <c:v>20512.5</c:v>
                </c:pt>
                <c:pt idx="133">
                  <c:v>20534</c:v>
                </c:pt>
                <c:pt idx="134">
                  <c:v>21190</c:v>
                </c:pt>
                <c:pt idx="135">
                  <c:v>21286</c:v>
                </c:pt>
                <c:pt idx="136">
                  <c:v>21289</c:v>
                </c:pt>
                <c:pt idx="137">
                  <c:v>21321.5</c:v>
                </c:pt>
                <c:pt idx="138">
                  <c:v>21464.5</c:v>
                </c:pt>
                <c:pt idx="139">
                  <c:v>21492</c:v>
                </c:pt>
                <c:pt idx="140">
                  <c:v>21546.5</c:v>
                </c:pt>
                <c:pt idx="141">
                  <c:v>21713.5</c:v>
                </c:pt>
                <c:pt idx="142">
                  <c:v>22394</c:v>
                </c:pt>
                <c:pt idx="143">
                  <c:v>22399</c:v>
                </c:pt>
                <c:pt idx="144">
                  <c:v>22490</c:v>
                </c:pt>
                <c:pt idx="145">
                  <c:v>22490</c:v>
                </c:pt>
                <c:pt idx="146">
                  <c:v>22490</c:v>
                </c:pt>
                <c:pt idx="147">
                  <c:v>22605.5</c:v>
                </c:pt>
                <c:pt idx="148">
                  <c:v>22696</c:v>
                </c:pt>
                <c:pt idx="149">
                  <c:v>23238.5</c:v>
                </c:pt>
                <c:pt idx="150">
                  <c:v>23358</c:v>
                </c:pt>
                <c:pt idx="151">
                  <c:v>23457.5</c:v>
                </c:pt>
                <c:pt idx="152">
                  <c:v>23522</c:v>
                </c:pt>
                <c:pt idx="153">
                  <c:v>23577.5</c:v>
                </c:pt>
                <c:pt idx="154">
                  <c:v>23706.5</c:v>
                </c:pt>
                <c:pt idx="155">
                  <c:v>23755.5</c:v>
                </c:pt>
                <c:pt idx="156">
                  <c:v>24477</c:v>
                </c:pt>
                <c:pt idx="157">
                  <c:v>24477</c:v>
                </c:pt>
                <c:pt idx="158">
                  <c:v>24477</c:v>
                </c:pt>
                <c:pt idx="159">
                  <c:v>24506.5</c:v>
                </c:pt>
                <c:pt idx="160">
                  <c:v>24831.5</c:v>
                </c:pt>
                <c:pt idx="161">
                  <c:v>24875.5</c:v>
                </c:pt>
                <c:pt idx="162">
                  <c:v>25543.5</c:v>
                </c:pt>
                <c:pt idx="163">
                  <c:v>25702</c:v>
                </c:pt>
                <c:pt idx="164">
                  <c:v>25786.5</c:v>
                </c:pt>
                <c:pt idx="165">
                  <c:v>25792.5</c:v>
                </c:pt>
                <c:pt idx="166">
                  <c:v>25807</c:v>
                </c:pt>
                <c:pt idx="167">
                  <c:v>25853</c:v>
                </c:pt>
                <c:pt idx="168">
                  <c:v>25877.5</c:v>
                </c:pt>
                <c:pt idx="169">
                  <c:v>26563.5</c:v>
                </c:pt>
                <c:pt idx="170">
                  <c:v>26601.5</c:v>
                </c:pt>
                <c:pt idx="171">
                  <c:v>26683</c:v>
                </c:pt>
                <c:pt idx="172">
                  <c:v>26683.5</c:v>
                </c:pt>
                <c:pt idx="173">
                  <c:v>26748</c:v>
                </c:pt>
                <c:pt idx="174">
                  <c:v>26935</c:v>
                </c:pt>
                <c:pt idx="175">
                  <c:v>27761</c:v>
                </c:pt>
                <c:pt idx="176">
                  <c:v>27784.5</c:v>
                </c:pt>
                <c:pt idx="177">
                  <c:v>27789.5</c:v>
                </c:pt>
                <c:pt idx="178">
                  <c:v>27860.5</c:v>
                </c:pt>
                <c:pt idx="179">
                  <c:v>27896</c:v>
                </c:pt>
                <c:pt idx="180">
                  <c:v>27948.5</c:v>
                </c:pt>
                <c:pt idx="181">
                  <c:v>28054</c:v>
                </c:pt>
                <c:pt idx="182">
                  <c:v>28827.5</c:v>
                </c:pt>
                <c:pt idx="183">
                  <c:v>28830.5</c:v>
                </c:pt>
                <c:pt idx="184">
                  <c:v>29639.5</c:v>
                </c:pt>
                <c:pt idx="185">
                  <c:v>29803.5</c:v>
                </c:pt>
                <c:pt idx="186">
                  <c:v>29862.5</c:v>
                </c:pt>
                <c:pt idx="187">
                  <c:v>29863</c:v>
                </c:pt>
                <c:pt idx="188">
                  <c:v>30090</c:v>
                </c:pt>
                <c:pt idx="189">
                  <c:v>30131</c:v>
                </c:pt>
                <c:pt idx="190">
                  <c:v>30175</c:v>
                </c:pt>
                <c:pt idx="191">
                  <c:v>30216</c:v>
                </c:pt>
                <c:pt idx="192">
                  <c:v>30983.5</c:v>
                </c:pt>
                <c:pt idx="193">
                  <c:v>32044</c:v>
                </c:pt>
                <c:pt idx="194">
                  <c:v>32053.5</c:v>
                </c:pt>
                <c:pt idx="195">
                  <c:v>32088</c:v>
                </c:pt>
                <c:pt idx="196">
                  <c:v>32116.5</c:v>
                </c:pt>
                <c:pt idx="197">
                  <c:v>32117</c:v>
                </c:pt>
                <c:pt idx="198">
                  <c:v>32168</c:v>
                </c:pt>
                <c:pt idx="199">
                  <c:v>32169</c:v>
                </c:pt>
                <c:pt idx="200">
                  <c:v>32184.5</c:v>
                </c:pt>
                <c:pt idx="201">
                  <c:v>32284.5</c:v>
                </c:pt>
                <c:pt idx="202">
                  <c:v>32381</c:v>
                </c:pt>
                <c:pt idx="203">
                  <c:v>32877</c:v>
                </c:pt>
                <c:pt idx="204">
                  <c:v>33061.5</c:v>
                </c:pt>
                <c:pt idx="205">
                  <c:v>33089</c:v>
                </c:pt>
                <c:pt idx="206">
                  <c:v>33207</c:v>
                </c:pt>
                <c:pt idx="207">
                  <c:v>33225</c:v>
                </c:pt>
                <c:pt idx="208">
                  <c:v>33292</c:v>
                </c:pt>
                <c:pt idx="209">
                  <c:v>33318.5</c:v>
                </c:pt>
                <c:pt idx="210">
                  <c:v>33327.5</c:v>
                </c:pt>
                <c:pt idx="211">
                  <c:v>34040</c:v>
                </c:pt>
                <c:pt idx="212">
                  <c:v>34117</c:v>
                </c:pt>
                <c:pt idx="213">
                  <c:v>34117</c:v>
                </c:pt>
                <c:pt idx="214">
                  <c:v>34188.5</c:v>
                </c:pt>
                <c:pt idx="215">
                  <c:v>34255</c:v>
                </c:pt>
                <c:pt idx="216">
                  <c:v>34255</c:v>
                </c:pt>
                <c:pt idx="217">
                  <c:v>34264</c:v>
                </c:pt>
                <c:pt idx="218">
                  <c:v>34299</c:v>
                </c:pt>
                <c:pt idx="219">
                  <c:v>34299</c:v>
                </c:pt>
                <c:pt idx="220">
                  <c:v>34299</c:v>
                </c:pt>
                <c:pt idx="221">
                  <c:v>34354.5</c:v>
                </c:pt>
                <c:pt idx="222">
                  <c:v>34354.5</c:v>
                </c:pt>
                <c:pt idx="223">
                  <c:v>34355.5</c:v>
                </c:pt>
                <c:pt idx="224">
                  <c:v>34376</c:v>
                </c:pt>
                <c:pt idx="225">
                  <c:v>34402.5</c:v>
                </c:pt>
                <c:pt idx="226">
                  <c:v>34417</c:v>
                </c:pt>
                <c:pt idx="227">
                  <c:v>34434.5</c:v>
                </c:pt>
                <c:pt idx="228">
                  <c:v>34437.5</c:v>
                </c:pt>
                <c:pt idx="229">
                  <c:v>34522.5</c:v>
                </c:pt>
                <c:pt idx="230">
                  <c:v>35102</c:v>
                </c:pt>
                <c:pt idx="231">
                  <c:v>35102.5</c:v>
                </c:pt>
                <c:pt idx="232">
                  <c:v>35102.5</c:v>
                </c:pt>
                <c:pt idx="233">
                  <c:v>35125.5</c:v>
                </c:pt>
                <c:pt idx="234">
                  <c:v>35131.5</c:v>
                </c:pt>
                <c:pt idx="235">
                  <c:v>35140.5</c:v>
                </c:pt>
                <c:pt idx="236">
                  <c:v>35202</c:v>
                </c:pt>
                <c:pt idx="237">
                  <c:v>35202</c:v>
                </c:pt>
                <c:pt idx="238">
                  <c:v>35202</c:v>
                </c:pt>
                <c:pt idx="239">
                  <c:v>35202</c:v>
                </c:pt>
                <c:pt idx="240">
                  <c:v>35217.5</c:v>
                </c:pt>
                <c:pt idx="241">
                  <c:v>35219</c:v>
                </c:pt>
                <c:pt idx="242">
                  <c:v>35219.5</c:v>
                </c:pt>
                <c:pt idx="243">
                  <c:v>35233</c:v>
                </c:pt>
                <c:pt idx="244">
                  <c:v>35233</c:v>
                </c:pt>
                <c:pt idx="245">
                  <c:v>35239.5</c:v>
                </c:pt>
                <c:pt idx="246">
                  <c:v>35240</c:v>
                </c:pt>
                <c:pt idx="247">
                  <c:v>35249</c:v>
                </c:pt>
                <c:pt idx="248">
                  <c:v>35283.5</c:v>
                </c:pt>
                <c:pt idx="249">
                  <c:v>35291.5</c:v>
                </c:pt>
                <c:pt idx="250">
                  <c:v>35291.5</c:v>
                </c:pt>
                <c:pt idx="251">
                  <c:v>35292</c:v>
                </c:pt>
                <c:pt idx="252">
                  <c:v>35292</c:v>
                </c:pt>
                <c:pt idx="253">
                  <c:v>35298</c:v>
                </c:pt>
                <c:pt idx="254">
                  <c:v>35299</c:v>
                </c:pt>
                <c:pt idx="255">
                  <c:v>35310.5</c:v>
                </c:pt>
                <c:pt idx="256">
                  <c:v>35331</c:v>
                </c:pt>
                <c:pt idx="257">
                  <c:v>35337.5</c:v>
                </c:pt>
                <c:pt idx="258">
                  <c:v>35428</c:v>
                </c:pt>
                <c:pt idx="259">
                  <c:v>35460</c:v>
                </c:pt>
                <c:pt idx="260">
                  <c:v>35468.5</c:v>
                </c:pt>
                <c:pt idx="261">
                  <c:v>35471.5</c:v>
                </c:pt>
                <c:pt idx="262">
                  <c:v>35495</c:v>
                </c:pt>
                <c:pt idx="263">
                  <c:v>35550</c:v>
                </c:pt>
                <c:pt idx="264">
                  <c:v>36014.5</c:v>
                </c:pt>
                <c:pt idx="265">
                  <c:v>36166</c:v>
                </c:pt>
                <c:pt idx="266">
                  <c:v>36166</c:v>
                </c:pt>
                <c:pt idx="267">
                  <c:v>36196</c:v>
                </c:pt>
                <c:pt idx="268">
                  <c:v>36294</c:v>
                </c:pt>
                <c:pt idx="269">
                  <c:v>36294.5</c:v>
                </c:pt>
                <c:pt idx="270">
                  <c:v>36297</c:v>
                </c:pt>
                <c:pt idx="271">
                  <c:v>36336</c:v>
                </c:pt>
                <c:pt idx="272">
                  <c:v>36342</c:v>
                </c:pt>
                <c:pt idx="273">
                  <c:v>36359.5</c:v>
                </c:pt>
                <c:pt idx="274">
                  <c:v>36370</c:v>
                </c:pt>
                <c:pt idx="275">
                  <c:v>36376</c:v>
                </c:pt>
                <c:pt idx="276">
                  <c:v>36377</c:v>
                </c:pt>
                <c:pt idx="277">
                  <c:v>36450</c:v>
                </c:pt>
                <c:pt idx="278">
                  <c:v>36457</c:v>
                </c:pt>
                <c:pt idx="279">
                  <c:v>36457.5</c:v>
                </c:pt>
                <c:pt idx="280">
                  <c:v>36529.5</c:v>
                </c:pt>
                <c:pt idx="281">
                  <c:v>36564.5</c:v>
                </c:pt>
                <c:pt idx="282">
                  <c:v>37203</c:v>
                </c:pt>
                <c:pt idx="283">
                  <c:v>37203</c:v>
                </c:pt>
                <c:pt idx="284">
                  <c:v>37261.5</c:v>
                </c:pt>
                <c:pt idx="285">
                  <c:v>37264</c:v>
                </c:pt>
                <c:pt idx="286">
                  <c:v>37279.5</c:v>
                </c:pt>
                <c:pt idx="287">
                  <c:v>37312</c:v>
                </c:pt>
                <c:pt idx="288">
                  <c:v>37361</c:v>
                </c:pt>
                <c:pt idx="289">
                  <c:v>37385</c:v>
                </c:pt>
                <c:pt idx="290">
                  <c:v>37437</c:v>
                </c:pt>
                <c:pt idx="291">
                  <c:v>37440</c:v>
                </c:pt>
                <c:pt idx="292">
                  <c:v>37464</c:v>
                </c:pt>
                <c:pt idx="293">
                  <c:v>37532</c:v>
                </c:pt>
                <c:pt idx="294">
                  <c:v>37540</c:v>
                </c:pt>
                <c:pt idx="295">
                  <c:v>37540.5</c:v>
                </c:pt>
                <c:pt idx="296">
                  <c:v>37544.5</c:v>
                </c:pt>
                <c:pt idx="297">
                  <c:v>38331</c:v>
                </c:pt>
                <c:pt idx="298">
                  <c:v>38346</c:v>
                </c:pt>
                <c:pt idx="299">
                  <c:v>38352</c:v>
                </c:pt>
                <c:pt idx="300">
                  <c:v>38361</c:v>
                </c:pt>
                <c:pt idx="301">
                  <c:v>38375.5</c:v>
                </c:pt>
                <c:pt idx="302">
                  <c:v>38489</c:v>
                </c:pt>
                <c:pt idx="303">
                  <c:v>38511.5</c:v>
                </c:pt>
                <c:pt idx="304">
                  <c:v>38512</c:v>
                </c:pt>
                <c:pt idx="305">
                  <c:v>38512.5</c:v>
                </c:pt>
                <c:pt idx="306">
                  <c:v>38519.5</c:v>
                </c:pt>
                <c:pt idx="307">
                  <c:v>38520</c:v>
                </c:pt>
                <c:pt idx="308">
                  <c:v>38520</c:v>
                </c:pt>
                <c:pt idx="309">
                  <c:v>38520</c:v>
                </c:pt>
                <c:pt idx="310">
                  <c:v>38537.5</c:v>
                </c:pt>
                <c:pt idx="311">
                  <c:v>38537.5</c:v>
                </c:pt>
                <c:pt idx="312">
                  <c:v>38537.5</c:v>
                </c:pt>
                <c:pt idx="313">
                  <c:v>38638</c:v>
                </c:pt>
                <c:pt idx="314">
                  <c:v>39380.5</c:v>
                </c:pt>
                <c:pt idx="315">
                  <c:v>39400</c:v>
                </c:pt>
                <c:pt idx="316">
                  <c:v>39490.5</c:v>
                </c:pt>
                <c:pt idx="317">
                  <c:v>39491</c:v>
                </c:pt>
                <c:pt idx="318">
                  <c:v>39500</c:v>
                </c:pt>
                <c:pt idx="319">
                  <c:v>39547</c:v>
                </c:pt>
                <c:pt idx="320">
                  <c:v>39611</c:v>
                </c:pt>
                <c:pt idx="321">
                  <c:v>39681.5</c:v>
                </c:pt>
                <c:pt idx="322">
                  <c:v>39710</c:v>
                </c:pt>
                <c:pt idx="323">
                  <c:v>39722.5</c:v>
                </c:pt>
                <c:pt idx="324">
                  <c:v>39763.5</c:v>
                </c:pt>
                <c:pt idx="325">
                  <c:v>39798.5</c:v>
                </c:pt>
                <c:pt idx="326">
                  <c:v>39819</c:v>
                </c:pt>
                <c:pt idx="327">
                  <c:v>39822</c:v>
                </c:pt>
                <c:pt idx="328">
                  <c:v>39839</c:v>
                </c:pt>
                <c:pt idx="329">
                  <c:v>39877</c:v>
                </c:pt>
                <c:pt idx="330">
                  <c:v>40464</c:v>
                </c:pt>
                <c:pt idx="331">
                  <c:v>40484</c:v>
                </c:pt>
                <c:pt idx="332">
                  <c:v>40495.5</c:v>
                </c:pt>
                <c:pt idx="333">
                  <c:v>40522</c:v>
                </c:pt>
                <c:pt idx="334">
                  <c:v>40586</c:v>
                </c:pt>
                <c:pt idx="335">
                  <c:v>40586</c:v>
                </c:pt>
                <c:pt idx="336">
                  <c:v>40665.5</c:v>
                </c:pt>
                <c:pt idx="337">
                  <c:v>40698</c:v>
                </c:pt>
                <c:pt idx="338">
                  <c:v>40704</c:v>
                </c:pt>
                <c:pt idx="339">
                  <c:v>40735</c:v>
                </c:pt>
                <c:pt idx="340">
                  <c:v>40759</c:v>
                </c:pt>
                <c:pt idx="341">
                  <c:v>40815</c:v>
                </c:pt>
                <c:pt idx="342">
                  <c:v>41410.5</c:v>
                </c:pt>
                <c:pt idx="343">
                  <c:v>41460.5</c:v>
                </c:pt>
                <c:pt idx="344">
                  <c:v>41559</c:v>
                </c:pt>
                <c:pt idx="345">
                  <c:v>41559</c:v>
                </c:pt>
                <c:pt idx="346">
                  <c:v>41559</c:v>
                </c:pt>
                <c:pt idx="347">
                  <c:v>41653.5</c:v>
                </c:pt>
                <c:pt idx="348">
                  <c:v>41773</c:v>
                </c:pt>
                <c:pt idx="349">
                  <c:v>41901</c:v>
                </c:pt>
                <c:pt idx="350">
                  <c:v>41901</c:v>
                </c:pt>
                <c:pt idx="351">
                  <c:v>41901</c:v>
                </c:pt>
                <c:pt idx="352">
                  <c:v>41901</c:v>
                </c:pt>
                <c:pt idx="353">
                  <c:v>41907</c:v>
                </c:pt>
                <c:pt idx="354">
                  <c:v>41910</c:v>
                </c:pt>
                <c:pt idx="355">
                  <c:v>41910</c:v>
                </c:pt>
                <c:pt idx="356">
                  <c:v>41910</c:v>
                </c:pt>
                <c:pt idx="357">
                  <c:v>41910</c:v>
                </c:pt>
                <c:pt idx="358">
                  <c:v>41910</c:v>
                </c:pt>
                <c:pt idx="359">
                  <c:v>41910</c:v>
                </c:pt>
                <c:pt idx="360">
                  <c:v>42494.5</c:v>
                </c:pt>
                <c:pt idx="361">
                  <c:v>42708</c:v>
                </c:pt>
                <c:pt idx="362">
                  <c:v>42755</c:v>
                </c:pt>
                <c:pt idx="363">
                  <c:v>42771.5</c:v>
                </c:pt>
                <c:pt idx="364">
                  <c:v>42832</c:v>
                </c:pt>
                <c:pt idx="365">
                  <c:v>42848.5</c:v>
                </c:pt>
                <c:pt idx="366">
                  <c:v>42850.5</c:v>
                </c:pt>
                <c:pt idx="367">
                  <c:v>43624.5</c:v>
                </c:pt>
                <c:pt idx="368">
                  <c:v>43645</c:v>
                </c:pt>
                <c:pt idx="369">
                  <c:v>43689.5</c:v>
                </c:pt>
                <c:pt idx="370">
                  <c:v>43690</c:v>
                </c:pt>
                <c:pt idx="371">
                  <c:v>43763.5</c:v>
                </c:pt>
                <c:pt idx="372">
                  <c:v>43764</c:v>
                </c:pt>
                <c:pt idx="373">
                  <c:v>43764.5</c:v>
                </c:pt>
                <c:pt idx="374">
                  <c:v>43851</c:v>
                </c:pt>
                <c:pt idx="375">
                  <c:v>43861.5</c:v>
                </c:pt>
                <c:pt idx="376">
                  <c:v>43861.5</c:v>
                </c:pt>
                <c:pt idx="377">
                  <c:v>43861.5</c:v>
                </c:pt>
                <c:pt idx="378">
                  <c:v>43861.5</c:v>
                </c:pt>
                <c:pt idx="379">
                  <c:v>43862</c:v>
                </c:pt>
                <c:pt idx="380">
                  <c:v>43862</c:v>
                </c:pt>
                <c:pt idx="381">
                  <c:v>43893.5</c:v>
                </c:pt>
                <c:pt idx="382">
                  <c:v>43912</c:v>
                </c:pt>
                <c:pt idx="383">
                  <c:v>43990</c:v>
                </c:pt>
                <c:pt idx="384">
                  <c:v>44108</c:v>
                </c:pt>
                <c:pt idx="385">
                  <c:v>44676</c:v>
                </c:pt>
                <c:pt idx="386">
                  <c:v>44755</c:v>
                </c:pt>
                <c:pt idx="387">
                  <c:v>44770.5</c:v>
                </c:pt>
                <c:pt idx="388">
                  <c:v>44809</c:v>
                </c:pt>
                <c:pt idx="389">
                  <c:v>44810.5</c:v>
                </c:pt>
                <c:pt idx="390">
                  <c:v>44846.5</c:v>
                </c:pt>
                <c:pt idx="391">
                  <c:v>44873</c:v>
                </c:pt>
                <c:pt idx="392">
                  <c:v>44928.5</c:v>
                </c:pt>
                <c:pt idx="393">
                  <c:v>44962</c:v>
                </c:pt>
                <c:pt idx="394">
                  <c:v>44970.5</c:v>
                </c:pt>
                <c:pt idx="395">
                  <c:v>44971</c:v>
                </c:pt>
                <c:pt idx="396">
                  <c:v>45019</c:v>
                </c:pt>
                <c:pt idx="397">
                  <c:v>45232</c:v>
                </c:pt>
                <c:pt idx="398">
                  <c:v>45232</c:v>
                </c:pt>
                <c:pt idx="399">
                  <c:v>45232</c:v>
                </c:pt>
                <c:pt idx="400">
                  <c:v>45232</c:v>
                </c:pt>
                <c:pt idx="401">
                  <c:v>45232</c:v>
                </c:pt>
                <c:pt idx="402">
                  <c:v>45232</c:v>
                </c:pt>
                <c:pt idx="403">
                  <c:v>45770</c:v>
                </c:pt>
                <c:pt idx="404">
                  <c:v>45770</c:v>
                </c:pt>
                <c:pt idx="405">
                  <c:v>45822.5</c:v>
                </c:pt>
                <c:pt idx="406">
                  <c:v>45822.5</c:v>
                </c:pt>
                <c:pt idx="407">
                  <c:v>45828.5</c:v>
                </c:pt>
                <c:pt idx="408">
                  <c:v>45883.5</c:v>
                </c:pt>
                <c:pt idx="409">
                  <c:v>45883.5</c:v>
                </c:pt>
                <c:pt idx="410">
                  <c:v>45942</c:v>
                </c:pt>
                <c:pt idx="411">
                  <c:v>45989</c:v>
                </c:pt>
                <c:pt idx="412">
                  <c:v>46013.5</c:v>
                </c:pt>
                <c:pt idx="413">
                  <c:v>46014</c:v>
                </c:pt>
                <c:pt idx="414">
                  <c:v>46047.5</c:v>
                </c:pt>
                <c:pt idx="415">
                  <c:v>46047.5</c:v>
                </c:pt>
                <c:pt idx="416">
                  <c:v>46094</c:v>
                </c:pt>
                <c:pt idx="417">
                  <c:v>46168</c:v>
                </c:pt>
                <c:pt idx="418">
                  <c:v>46170.5</c:v>
                </c:pt>
                <c:pt idx="419">
                  <c:v>46812.5</c:v>
                </c:pt>
                <c:pt idx="420">
                  <c:v>46928.5</c:v>
                </c:pt>
                <c:pt idx="421">
                  <c:v>46991</c:v>
                </c:pt>
                <c:pt idx="422">
                  <c:v>47003</c:v>
                </c:pt>
                <c:pt idx="423">
                  <c:v>47013.5</c:v>
                </c:pt>
                <c:pt idx="424">
                  <c:v>47087.5</c:v>
                </c:pt>
                <c:pt idx="425">
                  <c:v>47128</c:v>
                </c:pt>
                <c:pt idx="426">
                  <c:v>47128.5</c:v>
                </c:pt>
                <c:pt idx="427">
                  <c:v>47131</c:v>
                </c:pt>
                <c:pt idx="428">
                  <c:v>47131</c:v>
                </c:pt>
                <c:pt idx="429">
                  <c:v>47348</c:v>
                </c:pt>
                <c:pt idx="430">
                  <c:v>47887</c:v>
                </c:pt>
                <c:pt idx="431">
                  <c:v>47887</c:v>
                </c:pt>
                <c:pt idx="432">
                  <c:v>47907.5</c:v>
                </c:pt>
                <c:pt idx="433">
                  <c:v>47907.5</c:v>
                </c:pt>
                <c:pt idx="434">
                  <c:v>48075</c:v>
                </c:pt>
                <c:pt idx="435">
                  <c:v>48075</c:v>
                </c:pt>
                <c:pt idx="436">
                  <c:v>49001</c:v>
                </c:pt>
                <c:pt idx="437">
                  <c:v>49039</c:v>
                </c:pt>
                <c:pt idx="438">
                  <c:v>49080</c:v>
                </c:pt>
                <c:pt idx="439">
                  <c:v>49080</c:v>
                </c:pt>
                <c:pt idx="440">
                  <c:v>49099.5</c:v>
                </c:pt>
                <c:pt idx="441">
                  <c:v>49138.5</c:v>
                </c:pt>
                <c:pt idx="442">
                  <c:v>49138.5</c:v>
                </c:pt>
                <c:pt idx="443">
                  <c:v>49308</c:v>
                </c:pt>
                <c:pt idx="444">
                  <c:v>49412.5</c:v>
                </c:pt>
                <c:pt idx="445">
                  <c:v>50070.5</c:v>
                </c:pt>
                <c:pt idx="446">
                  <c:v>50094.5</c:v>
                </c:pt>
                <c:pt idx="447">
                  <c:v>50143</c:v>
                </c:pt>
                <c:pt idx="448">
                  <c:v>50164</c:v>
                </c:pt>
                <c:pt idx="449">
                  <c:v>50164</c:v>
                </c:pt>
                <c:pt idx="450">
                  <c:v>50199</c:v>
                </c:pt>
                <c:pt idx="451">
                  <c:v>50216.5</c:v>
                </c:pt>
                <c:pt idx="452">
                  <c:v>50307</c:v>
                </c:pt>
                <c:pt idx="453">
                  <c:v>50329.5</c:v>
                </c:pt>
                <c:pt idx="454">
                  <c:v>50330</c:v>
                </c:pt>
                <c:pt idx="455">
                  <c:v>51066.5</c:v>
                </c:pt>
                <c:pt idx="456">
                  <c:v>51172</c:v>
                </c:pt>
                <c:pt idx="457">
                  <c:v>51189.5</c:v>
                </c:pt>
                <c:pt idx="458">
                  <c:v>51251</c:v>
                </c:pt>
                <c:pt idx="459">
                  <c:v>51251.5</c:v>
                </c:pt>
                <c:pt idx="460">
                  <c:v>51265.5</c:v>
                </c:pt>
                <c:pt idx="461">
                  <c:v>51341.5</c:v>
                </c:pt>
                <c:pt idx="462">
                  <c:v>51350</c:v>
                </c:pt>
                <c:pt idx="463">
                  <c:v>51350</c:v>
                </c:pt>
                <c:pt idx="464">
                  <c:v>51367.5</c:v>
                </c:pt>
                <c:pt idx="465">
                  <c:v>51572.5</c:v>
                </c:pt>
                <c:pt idx="466">
                  <c:v>52165</c:v>
                </c:pt>
                <c:pt idx="467">
                  <c:v>52212</c:v>
                </c:pt>
                <c:pt idx="468">
                  <c:v>52305.5</c:v>
                </c:pt>
                <c:pt idx="469">
                  <c:v>52332</c:v>
                </c:pt>
                <c:pt idx="470">
                  <c:v>52332.5</c:v>
                </c:pt>
                <c:pt idx="471">
                  <c:v>52390</c:v>
                </c:pt>
                <c:pt idx="472">
                  <c:v>52524.5</c:v>
                </c:pt>
                <c:pt idx="473">
                  <c:v>53296</c:v>
                </c:pt>
                <c:pt idx="474">
                  <c:v>53296</c:v>
                </c:pt>
                <c:pt idx="475">
                  <c:v>53328</c:v>
                </c:pt>
                <c:pt idx="476">
                  <c:v>53383.5</c:v>
                </c:pt>
                <c:pt idx="477">
                  <c:v>53567.5</c:v>
                </c:pt>
                <c:pt idx="478">
                  <c:v>54306.5</c:v>
                </c:pt>
                <c:pt idx="479">
                  <c:v>54330</c:v>
                </c:pt>
                <c:pt idx="480">
                  <c:v>54371</c:v>
                </c:pt>
                <c:pt idx="481">
                  <c:v>54432.5</c:v>
                </c:pt>
                <c:pt idx="482">
                  <c:v>54798</c:v>
                </c:pt>
                <c:pt idx="483">
                  <c:v>55349.5</c:v>
                </c:pt>
                <c:pt idx="484">
                  <c:v>55472.5</c:v>
                </c:pt>
                <c:pt idx="485">
                  <c:v>55572</c:v>
                </c:pt>
                <c:pt idx="486">
                  <c:v>55598</c:v>
                </c:pt>
                <c:pt idx="487">
                  <c:v>55598</c:v>
                </c:pt>
                <c:pt idx="488">
                  <c:v>55636</c:v>
                </c:pt>
                <c:pt idx="489">
                  <c:v>55671</c:v>
                </c:pt>
                <c:pt idx="490">
                  <c:v>55719</c:v>
                </c:pt>
                <c:pt idx="491">
                  <c:v>55726.5</c:v>
                </c:pt>
                <c:pt idx="492">
                  <c:v>55735.5</c:v>
                </c:pt>
                <c:pt idx="493">
                  <c:v>56433.5</c:v>
                </c:pt>
                <c:pt idx="494">
                  <c:v>56454</c:v>
                </c:pt>
                <c:pt idx="495">
                  <c:v>56567</c:v>
                </c:pt>
                <c:pt idx="496">
                  <c:v>56749</c:v>
                </c:pt>
                <c:pt idx="497">
                  <c:v>56801</c:v>
                </c:pt>
                <c:pt idx="498">
                  <c:v>56854.5</c:v>
                </c:pt>
                <c:pt idx="499">
                  <c:v>57476.5</c:v>
                </c:pt>
                <c:pt idx="500">
                  <c:v>57628.5</c:v>
                </c:pt>
              </c:numCache>
            </c:numRef>
          </c:xVal>
          <c:yVal>
            <c:numRef>
              <c:f>'Active (6)'!$M$21:$M$907</c:f>
              <c:numCache>
                <c:formatCode>General</c:formatCode>
                <c:ptCount val="88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A37-4BD0-AEBA-0A84135EAF91}"/>
            </c:ext>
          </c:extLst>
        </c:ser>
        <c:ser>
          <c:idx val="6"/>
          <c:order val="6"/>
          <c:tx>
            <c:strRef>
              <c:f>'Active (6)'!$N$20</c:f>
              <c:strCache>
                <c:ptCount val="1"/>
                <c:pt idx="0">
                  <c:v>Yuon &amp; Qian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6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(6)'!$D$21:$D$105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(6)'!$D$21:$D$105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(6)'!$F$21:$F$907</c:f>
              <c:numCache>
                <c:formatCode>General</c:formatCode>
                <c:ptCount val="887"/>
                <c:pt idx="0">
                  <c:v>-27995.5</c:v>
                </c:pt>
                <c:pt idx="1">
                  <c:v>-27995.5</c:v>
                </c:pt>
                <c:pt idx="2">
                  <c:v>-27995</c:v>
                </c:pt>
                <c:pt idx="3">
                  <c:v>-17033</c:v>
                </c:pt>
                <c:pt idx="4">
                  <c:v>-14970.5</c:v>
                </c:pt>
                <c:pt idx="5">
                  <c:v>-14970</c:v>
                </c:pt>
                <c:pt idx="6">
                  <c:v>-13986</c:v>
                </c:pt>
                <c:pt idx="7">
                  <c:v>-13848</c:v>
                </c:pt>
                <c:pt idx="8">
                  <c:v>-12805.5</c:v>
                </c:pt>
                <c:pt idx="9">
                  <c:v>-10874.5</c:v>
                </c:pt>
                <c:pt idx="10">
                  <c:v>-10728.5</c:v>
                </c:pt>
                <c:pt idx="11">
                  <c:v>-10567.5</c:v>
                </c:pt>
                <c:pt idx="12">
                  <c:v>-10561.5</c:v>
                </c:pt>
                <c:pt idx="13">
                  <c:v>-10558.5</c:v>
                </c:pt>
                <c:pt idx="14">
                  <c:v>-10541</c:v>
                </c:pt>
                <c:pt idx="15">
                  <c:v>-10538</c:v>
                </c:pt>
                <c:pt idx="16">
                  <c:v>-10532</c:v>
                </c:pt>
                <c:pt idx="17">
                  <c:v>-10529</c:v>
                </c:pt>
                <c:pt idx="18">
                  <c:v>-10476.5</c:v>
                </c:pt>
                <c:pt idx="19">
                  <c:v>-10470.5</c:v>
                </c:pt>
                <c:pt idx="20">
                  <c:v>-10420</c:v>
                </c:pt>
                <c:pt idx="21">
                  <c:v>-9661</c:v>
                </c:pt>
                <c:pt idx="22">
                  <c:v>-9646.5</c:v>
                </c:pt>
                <c:pt idx="23">
                  <c:v>-9541</c:v>
                </c:pt>
                <c:pt idx="24">
                  <c:v>-8630</c:v>
                </c:pt>
                <c:pt idx="25">
                  <c:v>-8600.5</c:v>
                </c:pt>
                <c:pt idx="26">
                  <c:v>-8548.5</c:v>
                </c:pt>
                <c:pt idx="27">
                  <c:v>-8534</c:v>
                </c:pt>
                <c:pt idx="28">
                  <c:v>-8518.5</c:v>
                </c:pt>
                <c:pt idx="29">
                  <c:v>-8464</c:v>
                </c:pt>
                <c:pt idx="30">
                  <c:v>-8458</c:v>
                </c:pt>
                <c:pt idx="31">
                  <c:v>-8343</c:v>
                </c:pt>
                <c:pt idx="32">
                  <c:v>-8337</c:v>
                </c:pt>
                <c:pt idx="33">
                  <c:v>-8307.5</c:v>
                </c:pt>
                <c:pt idx="34">
                  <c:v>-8296</c:v>
                </c:pt>
                <c:pt idx="35">
                  <c:v>-7314.5</c:v>
                </c:pt>
                <c:pt idx="36">
                  <c:v>26.5</c:v>
                </c:pt>
                <c:pt idx="37">
                  <c:v>26.5</c:v>
                </c:pt>
                <c:pt idx="38">
                  <c:v>29</c:v>
                </c:pt>
                <c:pt idx="39">
                  <c:v>29</c:v>
                </c:pt>
                <c:pt idx="40">
                  <c:v>29</c:v>
                </c:pt>
                <c:pt idx="41">
                  <c:v>75.5</c:v>
                </c:pt>
                <c:pt idx="42">
                  <c:v>75.5</c:v>
                </c:pt>
                <c:pt idx="43">
                  <c:v>882</c:v>
                </c:pt>
                <c:pt idx="44">
                  <c:v>882</c:v>
                </c:pt>
                <c:pt idx="45">
                  <c:v>893.5</c:v>
                </c:pt>
                <c:pt idx="46">
                  <c:v>893.5</c:v>
                </c:pt>
                <c:pt idx="47">
                  <c:v>896.5</c:v>
                </c:pt>
                <c:pt idx="48">
                  <c:v>896.5</c:v>
                </c:pt>
                <c:pt idx="49">
                  <c:v>899.5</c:v>
                </c:pt>
                <c:pt idx="50">
                  <c:v>899.5</c:v>
                </c:pt>
                <c:pt idx="51">
                  <c:v>902.5</c:v>
                </c:pt>
                <c:pt idx="52">
                  <c:v>902.5</c:v>
                </c:pt>
                <c:pt idx="53">
                  <c:v>905.5</c:v>
                </c:pt>
                <c:pt idx="54">
                  <c:v>905.5</c:v>
                </c:pt>
                <c:pt idx="55">
                  <c:v>5065.5</c:v>
                </c:pt>
                <c:pt idx="56">
                  <c:v>5182.5</c:v>
                </c:pt>
                <c:pt idx="57">
                  <c:v>5183</c:v>
                </c:pt>
                <c:pt idx="58">
                  <c:v>5189</c:v>
                </c:pt>
                <c:pt idx="59">
                  <c:v>7702.5</c:v>
                </c:pt>
                <c:pt idx="60">
                  <c:v>7737.5</c:v>
                </c:pt>
                <c:pt idx="61">
                  <c:v>7737.5</c:v>
                </c:pt>
                <c:pt idx="62">
                  <c:v>8327</c:v>
                </c:pt>
                <c:pt idx="63">
                  <c:v>8327</c:v>
                </c:pt>
                <c:pt idx="64">
                  <c:v>8388.5</c:v>
                </c:pt>
                <c:pt idx="65">
                  <c:v>8444</c:v>
                </c:pt>
                <c:pt idx="66">
                  <c:v>8482.5</c:v>
                </c:pt>
                <c:pt idx="67">
                  <c:v>8646</c:v>
                </c:pt>
                <c:pt idx="68">
                  <c:v>8678</c:v>
                </c:pt>
                <c:pt idx="69">
                  <c:v>8751</c:v>
                </c:pt>
                <c:pt idx="70">
                  <c:v>9425.5</c:v>
                </c:pt>
                <c:pt idx="71">
                  <c:v>9608.5</c:v>
                </c:pt>
                <c:pt idx="72">
                  <c:v>9885</c:v>
                </c:pt>
                <c:pt idx="73">
                  <c:v>10544</c:v>
                </c:pt>
                <c:pt idx="74">
                  <c:v>10761</c:v>
                </c:pt>
                <c:pt idx="75">
                  <c:v>11511.5</c:v>
                </c:pt>
                <c:pt idx="76">
                  <c:v>11918</c:v>
                </c:pt>
                <c:pt idx="77">
                  <c:v>12003</c:v>
                </c:pt>
                <c:pt idx="78">
                  <c:v>12718</c:v>
                </c:pt>
                <c:pt idx="79">
                  <c:v>12923</c:v>
                </c:pt>
                <c:pt idx="80">
                  <c:v>12949</c:v>
                </c:pt>
                <c:pt idx="81">
                  <c:v>13931</c:v>
                </c:pt>
                <c:pt idx="82">
                  <c:v>14012</c:v>
                </c:pt>
                <c:pt idx="83">
                  <c:v>14085</c:v>
                </c:pt>
                <c:pt idx="84">
                  <c:v>14900</c:v>
                </c:pt>
                <c:pt idx="85">
                  <c:v>14914</c:v>
                </c:pt>
                <c:pt idx="86">
                  <c:v>14927</c:v>
                </c:pt>
                <c:pt idx="87">
                  <c:v>15037</c:v>
                </c:pt>
                <c:pt idx="88">
                  <c:v>15146.5</c:v>
                </c:pt>
                <c:pt idx="89">
                  <c:v>15227.5</c:v>
                </c:pt>
                <c:pt idx="90">
                  <c:v>15245</c:v>
                </c:pt>
                <c:pt idx="91">
                  <c:v>16094.5</c:v>
                </c:pt>
                <c:pt idx="92">
                  <c:v>16259.5</c:v>
                </c:pt>
                <c:pt idx="93">
                  <c:v>16956</c:v>
                </c:pt>
                <c:pt idx="94">
                  <c:v>16956.5</c:v>
                </c:pt>
                <c:pt idx="95">
                  <c:v>16997</c:v>
                </c:pt>
                <c:pt idx="96">
                  <c:v>17000.5</c:v>
                </c:pt>
                <c:pt idx="97">
                  <c:v>17049.5</c:v>
                </c:pt>
                <c:pt idx="98">
                  <c:v>17088.5</c:v>
                </c:pt>
                <c:pt idx="99">
                  <c:v>17250</c:v>
                </c:pt>
                <c:pt idx="100">
                  <c:v>17260.5</c:v>
                </c:pt>
                <c:pt idx="101">
                  <c:v>17281</c:v>
                </c:pt>
                <c:pt idx="102">
                  <c:v>17302</c:v>
                </c:pt>
                <c:pt idx="103">
                  <c:v>17317</c:v>
                </c:pt>
                <c:pt idx="104">
                  <c:v>17331</c:v>
                </c:pt>
                <c:pt idx="105">
                  <c:v>17405</c:v>
                </c:pt>
                <c:pt idx="106">
                  <c:v>17923.5</c:v>
                </c:pt>
                <c:pt idx="107">
                  <c:v>18022.5</c:v>
                </c:pt>
                <c:pt idx="108">
                  <c:v>18032</c:v>
                </c:pt>
                <c:pt idx="109">
                  <c:v>18032</c:v>
                </c:pt>
                <c:pt idx="110">
                  <c:v>18076</c:v>
                </c:pt>
                <c:pt idx="111">
                  <c:v>18182</c:v>
                </c:pt>
                <c:pt idx="112">
                  <c:v>18193</c:v>
                </c:pt>
                <c:pt idx="113">
                  <c:v>18201</c:v>
                </c:pt>
                <c:pt idx="114">
                  <c:v>18366</c:v>
                </c:pt>
                <c:pt idx="115">
                  <c:v>19141.5</c:v>
                </c:pt>
                <c:pt idx="116">
                  <c:v>19156</c:v>
                </c:pt>
                <c:pt idx="117">
                  <c:v>19198.5</c:v>
                </c:pt>
                <c:pt idx="118">
                  <c:v>19217.5</c:v>
                </c:pt>
                <c:pt idx="119">
                  <c:v>19236</c:v>
                </c:pt>
                <c:pt idx="120">
                  <c:v>19238</c:v>
                </c:pt>
                <c:pt idx="121">
                  <c:v>19238</c:v>
                </c:pt>
                <c:pt idx="122">
                  <c:v>19247</c:v>
                </c:pt>
                <c:pt idx="123">
                  <c:v>19368</c:v>
                </c:pt>
                <c:pt idx="124">
                  <c:v>19387.5</c:v>
                </c:pt>
                <c:pt idx="125">
                  <c:v>19399</c:v>
                </c:pt>
                <c:pt idx="126">
                  <c:v>19494</c:v>
                </c:pt>
                <c:pt idx="127">
                  <c:v>20316.5</c:v>
                </c:pt>
                <c:pt idx="128">
                  <c:v>20360.5</c:v>
                </c:pt>
                <c:pt idx="129">
                  <c:v>20377.5</c:v>
                </c:pt>
                <c:pt idx="130">
                  <c:v>20421.5</c:v>
                </c:pt>
                <c:pt idx="131">
                  <c:v>20427.5</c:v>
                </c:pt>
                <c:pt idx="132">
                  <c:v>20512.5</c:v>
                </c:pt>
                <c:pt idx="133">
                  <c:v>20534</c:v>
                </c:pt>
                <c:pt idx="134">
                  <c:v>21190</c:v>
                </c:pt>
                <c:pt idx="135">
                  <c:v>21286</c:v>
                </c:pt>
                <c:pt idx="136">
                  <c:v>21289</c:v>
                </c:pt>
                <c:pt idx="137">
                  <c:v>21321.5</c:v>
                </c:pt>
                <c:pt idx="138">
                  <c:v>21464.5</c:v>
                </c:pt>
                <c:pt idx="139">
                  <c:v>21492</c:v>
                </c:pt>
                <c:pt idx="140">
                  <c:v>21546.5</c:v>
                </c:pt>
                <c:pt idx="141">
                  <c:v>21713.5</c:v>
                </c:pt>
                <c:pt idx="142">
                  <c:v>22394</c:v>
                </c:pt>
                <c:pt idx="143">
                  <c:v>22399</c:v>
                </c:pt>
                <c:pt idx="144">
                  <c:v>22490</c:v>
                </c:pt>
                <c:pt idx="145">
                  <c:v>22490</c:v>
                </c:pt>
                <c:pt idx="146">
                  <c:v>22490</c:v>
                </c:pt>
                <c:pt idx="147">
                  <c:v>22605.5</c:v>
                </c:pt>
                <c:pt idx="148">
                  <c:v>22696</c:v>
                </c:pt>
                <c:pt idx="149">
                  <c:v>23238.5</c:v>
                </c:pt>
                <c:pt idx="150">
                  <c:v>23358</c:v>
                </c:pt>
                <c:pt idx="151">
                  <c:v>23457.5</c:v>
                </c:pt>
                <c:pt idx="152">
                  <c:v>23522</c:v>
                </c:pt>
                <c:pt idx="153">
                  <c:v>23577.5</c:v>
                </c:pt>
                <c:pt idx="154">
                  <c:v>23706.5</c:v>
                </c:pt>
                <c:pt idx="155">
                  <c:v>23755.5</c:v>
                </c:pt>
                <c:pt idx="156">
                  <c:v>24477</c:v>
                </c:pt>
                <c:pt idx="157">
                  <c:v>24477</c:v>
                </c:pt>
                <c:pt idx="158">
                  <c:v>24477</c:v>
                </c:pt>
                <c:pt idx="159">
                  <c:v>24506.5</c:v>
                </c:pt>
                <c:pt idx="160">
                  <c:v>24831.5</c:v>
                </c:pt>
                <c:pt idx="161">
                  <c:v>24875.5</c:v>
                </c:pt>
                <c:pt idx="162">
                  <c:v>25543.5</c:v>
                </c:pt>
                <c:pt idx="163">
                  <c:v>25702</c:v>
                </c:pt>
                <c:pt idx="164">
                  <c:v>25786.5</c:v>
                </c:pt>
                <c:pt idx="165">
                  <c:v>25792.5</c:v>
                </c:pt>
                <c:pt idx="166">
                  <c:v>25807</c:v>
                </c:pt>
                <c:pt idx="167">
                  <c:v>25853</c:v>
                </c:pt>
                <c:pt idx="168">
                  <c:v>25877.5</c:v>
                </c:pt>
                <c:pt idx="169">
                  <c:v>26563.5</c:v>
                </c:pt>
                <c:pt idx="170">
                  <c:v>26601.5</c:v>
                </c:pt>
                <c:pt idx="171">
                  <c:v>26683</c:v>
                </c:pt>
                <c:pt idx="172">
                  <c:v>26683.5</c:v>
                </c:pt>
                <c:pt idx="173">
                  <c:v>26748</c:v>
                </c:pt>
                <c:pt idx="174">
                  <c:v>26935</c:v>
                </c:pt>
                <c:pt idx="175">
                  <c:v>27761</c:v>
                </c:pt>
                <c:pt idx="176">
                  <c:v>27784.5</c:v>
                </c:pt>
                <c:pt idx="177">
                  <c:v>27789.5</c:v>
                </c:pt>
                <c:pt idx="178">
                  <c:v>27860.5</c:v>
                </c:pt>
                <c:pt idx="179">
                  <c:v>27896</c:v>
                </c:pt>
                <c:pt idx="180">
                  <c:v>27948.5</c:v>
                </c:pt>
                <c:pt idx="181">
                  <c:v>28054</c:v>
                </c:pt>
                <c:pt idx="182">
                  <c:v>28827.5</c:v>
                </c:pt>
                <c:pt idx="183">
                  <c:v>28830.5</c:v>
                </c:pt>
                <c:pt idx="184">
                  <c:v>29639.5</c:v>
                </c:pt>
                <c:pt idx="185">
                  <c:v>29803.5</c:v>
                </c:pt>
                <c:pt idx="186">
                  <c:v>29862.5</c:v>
                </c:pt>
                <c:pt idx="187">
                  <c:v>29863</c:v>
                </c:pt>
                <c:pt idx="188">
                  <c:v>30090</c:v>
                </c:pt>
                <c:pt idx="189">
                  <c:v>30131</c:v>
                </c:pt>
                <c:pt idx="190">
                  <c:v>30175</c:v>
                </c:pt>
                <c:pt idx="191">
                  <c:v>30216</c:v>
                </c:pt>
                <c:pt idx="192">
                  <c:v>30983.5</c:v>
                </c:pt>
                <c:pt idx="193">
                  <c:v>32044</c:v>
                </c:pt>
                <c:pt idx="194">
                  <c:v>32053.5</c:v>
                </c:pt>
                <c:pt idx="195">
                  <c:v>32088</c:v>
                </c:pt>
                <c:pt idx="196">
                  <c:v>32116.5</c:v>
                </c:pt>
                <c:pt idx="197">
                  <c:v>32117</c:v>
                </c:pt>
                <c:pt idx="198">
                  <c:v>32168</c:v>
                </c:pt>
                <c:pt idx="199">
                  <c:v>32169</c:v>
                </c:pt>
                <c:pt idx="200">
                  <c:v>32184.5</c:v>
                </c:pt>
                <c:pt idx="201">
                  <c:v>32284.5</c:v>
                </c:pt>
                <c:pt idx="202">
                  <c:v>32381</c:v>
                </c:pt>
                <c:pt idx="203">
                  <c:v>32877</c:v>
                </c:pt>
                <c:pt idx="204">
                  <c:v>33061.5</c:v>
                </c:pt>
                <c:pt idx="205">
                  <c:v>33089</c:v>
                </c:pt>
                <c:pt idx="206">
                  <c:v>33207</c:v>
                </c:pt>
                <c:pt idx="207">
                  <c:v>33225</c:v>
                </c:pt>
                <c:pt idx="208">
                  <c:v>33292</c:v>
                </c:pt>
                <c:pt idx="209">
                  <c:v>33318.5</c:v>
                </c:pt>
                <c:pt idx="210">
                  <c:v>33327.5</c:v>
                </c:pt>
                <c:pt idx="211">
                  <c:v>34040</c:v>
                </c:pt>
                <c:pt idx="212">
                  <c:v>34117</c:v>
                </c:pt>
                <c:pt idx="213">
                  <c:v>34117</c:v>
                </c:pt>
                <c:pt idx="214">
                  <c:v>34188.5</c:v>
                </c:pt>
                <c:pt idx="215">
                  <c:v>34255</c:v>
                </c:pt>
                <c:pt idx="216">
                  <c:v>34255</c:v>
                </c:pt>
                <c:pt idx="217">
                  <c:v>34264</c:v>
                </c:pt>
                <c:pt idx="218">
                  <c:v>34299</c:v>
                </c:pt>
                <c:pt idx="219">
                  <c:v>34299</c:v>
                </c:pt>
                <c:pt idx="220">
                  <c:v>34299</c:v>
                </c:pt>
                <c:pt idx="221">
                  <c:v>34354.5</c:v>
                </c:pt>
                <c:pt idx="222">
                  <c:v>34354.5</c:v>
                </c:pt>
                <c:pt idx="223">
                  <c:v>34355.5</c:v>
                </c:pt>
                <c:pt idx="224">
                  <c:v>34376</c:v>
                </c:pt>
                <c:pt idx="225">
                  <c:v>34402.5</c:v>
                </c:pt>
                <c:pt idx="226">
                  <c:v>34417</c:v>
                </c:pt>
                <c:pt idx="227">
                  <c:v>34434.5</c:v>
                </c:pt>
                <c:pt idx="228">
                  <c:v>34437.5</c:v>
                </c:pt>
                <c:pt idx="229">
                  <c:v>34522.5</c:v>
                </c:pt>
                <c:pt idx="230">
                  <c:v>35102</c:v>
                </c:pt>
                <c:pt idx="231">
                  <c:v>35102.5</c:v>
                </c:pt>
                <c:pt idx="232">
                  <c:v>35102.5</c:v>
                </c:pt>
                <c:pt idx="233">
                  <c:v>35125.5</c:v>
                </c:pt>
                <c:pt idx="234">
                  <c:v>35131.5</c:v>
                </c:pt>
                <c:pt idx="235">
                  <c:v>35140.5</c:v>
                </c:pt>
                <c:pt idx="236">
                  <c:v>35202</c:v>
                </c:pt>
                <c:pt idx="237">
                  <c:v>35202</c:v>
                </c:pt>
                <c:pt idx="238">
                  <c:v>35202</c:v>
                </c:pt>
                <c:pt idx="239">
                  <c:v>35202</c:v>
                </c:pt>
                <c:pt idx="240">
                  <c:v>35217.5</c:v>
                </c:pt>
                <c:pt idx="241">
                  <c:v>35219</c:v>
                </c:pt>
                <c:pt idx="242">
                  <c:v>35219.5</c:v>
                </c:pt>
                <c:pt idx="243">
                  <c:v>35233</c:v>
                </c:pt>
                <c:pt idx="244">
                  <c:v>35233</c:v>
                </c:pt>
                <c:pt idx="245">
                  <c:v>35239.5</c:v>
                </c:pt>
                <c:pt idx="246">
                  <c:v>35240</c:v>
                </c:pt>
                <c:pt idx="247">
                  <c:v>35249</c:v>
                </c:pt>
                <c:pt idx="248">
                  <c:v>35283.5</c:v>
                </c:pt>
                <c:pt idx="249">
                  <c:v>35291.5</c:v>
                </c:pt>
                <c:pt idx="250">
                  <c:v>35291.5</c:v>
                </c:pt>
                <c:pt idx="251">
                  <c:v>35292</c:v>
                </c:pt>
                <c:pt idx="252">
                  <c:v>35292</c:v>
                </c:pt>
                <c:pt idx="253">
                  <c:v>35298</c:v>
                </c:pt>
                <c:pt idx="254">
                  <c:v>35299</c:v>
                </c:pt>
                <c:pt idx="255">
                  <c:v>35310.5</c:v>
                </c:pt>
                <c:pt idx="256">
                  <c:v>35331</c:v>
                </c:pt>
                <c:pt idx="257">
                  <c:v>35337.5</c:v>
                </c:pt>
                <c:pt idx="258">
                  <c:v>35428</c:v>
                </c:pt>
                <c:pt idx="259">
                  <c:v>35460</c:v>
                </c:pt>
                <c:pt idx="260">
                  <c:v>35468.5</c:v>
                </c:pt>
                <c:pt idx="261">
                  <c:v>35471.5</c:v>
                </c:pt>
                <c:pt idx="262">
                  <c:v>35495</c:v>
                </c:pt>
                <c:pt idx="263">
                  <c:v>35550</c:v>
                </c:pt>
                <c:pt idx="264">
                  <c:v>36014.5</c:v>
                </c:pt>
                <c:pt idx="265">
                  <c:v>36166</c:v>
                </c:pt>
                <c:pt idx="266">
                  <c:v>36166</c:v>
                </c:pt>
                <c:pt idx="267">
                  <c:v>36196</c:v>
                </c:pt>
                <c:pt idx="268">
                  <c:v>36294</c:v>
                </c:pt>
                <c:pt idx="269">
                  <c:v>36294.5</c:v>
                </c:pt>
                <c:pt idx="270">
                  <c:v>36297</c:v>
                </c:pt>
                <c:pt idx="271">
                  <c:v>36336</c:v>
                </c:pt>
                <c:pt idx="272">
                  <c:v>36342</c:v>
                </c:pt>
                <c:pt idx="273">
                  <c:v>36359.5</c:v>
                </c:pt>
                <c:pt idx="274">
                  <c:v>36370</c:v>
                </c:pt>
                <c:pt idx="275">
                  <c:v>36376</c:v>
                </c:pt>
                <c:pt idx="276">
                  <c:v>36377</c:v>
                </c:pt>
                <c:pt idx="277">
                  <c:v>36450</c:v>
                </c:pt>
                <c:pt idx="278">
                  <c:v>36457</c:v>
                </c:pt>
                <c:pt idx="279">
                  <c:v>36457.5</c:v>
                </c:pt>
                <c:pt idx="280">
                  <c:v>36529.5</c:v>
                </c:pt>
                <c:pt idx="281">
                  <c:v>36564.5</c:v>
                </c:pt>
                <c:pt idx="282">
                  <c:v>37203</c:v>
                </c:pt>
                <c:pt idx="283">
                  <c:v>37203</c:v>
                </c:pt>
                <c:pt idx="284">
                  <c:v>37261.5</c:v>
                </c:pt>
                <c:pt idx="285">
                  <c:v>37264</c:v>
                </c:pt>
                <c:pt idx="286">
                  <c:v>37279.5</c:v>
                </c:pt>
                <c:pt idx="287">
                  <c:v>37312</c:v>
                </c:pt>
                <c:pt idx="288">
                  <c:v>37361</c:v>
                </c:pt>
                <c:pt idx="289">
                  <c:v>37385</c:v>
                </c:pt>
                <c:pt idx="290">
                  <c:v>37437</c:v>
                </c:pt>
                <c:pt idx="291">
                  <c:v>37440</c:v>
                </c:pt>
                <c:pt idx="292">
                  <c:v>37464</c:v>
                </c:pt>
                <c:pt idx="293">
                  <c:v>37532</c:v>
                </c:pt>
                <c:pt idx="294">
                  <c:v>37540</c:v>
                </c:pt>
                <c:pt idx="295">
                  <c:v>37540.5</c:v>
                </c:pt>
                <c:pt idx="296">
                  <c:v>37544.5</c:v>
                </c:pt>
                <c:pt idx="297">
                  <c:v>38331</c:v>
                </c:pt>
                <c:pt idx="298">
                  <c:v>38346</c:v>
                </c:pt>
                <c:pt idx="299">
                  <c:v>38352</c:v>
                </c:pt>
                <c:pt idx="300">
                  <c:v>38361</c:v>
                </c:pt>
                <c:pt idx="301">
                  <c:v>38375.5</c:v>
                </c:pt>
                <c:pt idx="302">
                  <c:v>38489</c:v>
                </c:pt>
                <c:pt idx="303">
                  <c:v>38511.5</c:v>
                </c:pt>
                <c:pt idx="304">
                  <c:v>38512</c:v>
                </c:pt>
                <c:pt idx="305">
                  <c:v>38512.5</c:v>
                </c:pt>
                <c:pt idx="306">
                  <c:v>38519.5</c:v>
                </c:pt>
                <c:pt idx="307">
                  <c:v>38520</c:v>
                </c:pt>
                <c:pt idx="308">
                  <c:v>38520</c:v>
                </c:pt>
                <c:pt idx="309">
                  <c:v>38520</c:v>
                </c:pt>
                <c:pt idx="310">
                  <c:v>38537.5</c:v>
                </c:pt>
                <c:pt idx="311">
                  <c:v>38537.5</c:v>
                </c:pt>
                <c:pt idx="312">
                  <c:v>38537.5</c:v>
                </c:pt>
                <c:pt idx="313">
                  <c:v>38638</c:v>
                </c:pt>
                <c:pt idx="314">
                  <c:v>39380.5</c:v>
                </c:pt>
                <c:pt idx="315">
                  <c:v>39400</c:v>
                </c:pt>
                <c:pt idx="316">
                  <c:v>39490.5</c:v>
                </c:pt>
                <c:pt idx="317">
                  <c:v>39491</c:v>
                </c:pt>
                <c:pt idx="318">
                  <c:v>39500</c:v>
                </c:pt>
                <c:pt idx="319">
                  <c:v>39547</c:v>
                </c:pt>
                <c:pt idx="320">
                  <c:v>39611</c:v>
                </c:pt>
                <c:pt idx="321">
                  <c:v>39681.5</c:v>
                </c:pt>
                <c:pt idx="322">
                  <c:v>39710</c:v>
                </c:pt>
                <c:pt idx="323">
                  <c:v>39722.5</c:v>
                </c:pt>
                <c:pt idx="324">
                  <c:v>39763.5</c:v>
                </c:pt>
                <c:pt idx="325">
                  <c:v>39798.5</c:v>
                </c:pt>
                <c:pt idx="326">
                  <c:v>39819</c:v>
                </c:pt>
                <c:pt idx="327">
                  <c:v>39822</c:v>
                </c:pt>
                <c:pt idx="328">
                  <c:v>39839</c:v>
                </c:pt>
                <c:pt idx="329">
                  <c:v>39877</c:v>
                </c:pt>
                <c:pt idx="330">
                  <c:v>40464</c:v>
                </c:pt>
                <c:pt idx="331">
                  <c:v>40484</c:v>
                </c:pt>
                <c:pt idx="332">
                  <c:v>40495.5</c:v>
                </c:pt>
                <c:pt idx="333">
                  <c:v>40522</c:v>
                </c:pt>
                <c:pt idx="334">
                  <c:v>40586</c:v>
                </c:pt>
                <c:pt idx="335">
                  <c:v>40586</c:v>
                </c:pt>
                <c:pt idx="336">
                  <c:v>40665.5</c:v>
                </c:pt>
                <c:pt idx="337">
                  <c:v>40698</c:v>
                </c:pt>
                <c:pt idx="338">
                  <c:v>40704</c:v>
                </c:pt>
                <c:pt idx="339">
                  <c:v>40735</c:v>
                </c:pt>
                <c:pt idx="340">
                  <c:v>40759</c:v>
                </c:pt>
                <c:pt idx="341">
                  <c:v>40815</c:v>
                </c:pt>
                <c:pt idx="342">
                  <c:v>41410.5</c:v>
                </c:pt>
                <c:pt idx="343">
                  <c:v>41460.5</c:v>
                </c:pt>
                <c:pt idx="344">
                  <c:v>41559</c:v>
                </c:pt>
                <c:pt idx="345">
                  <c:v>41559</c:v>
                </c:pt>
                <c:pt idx="346">
                  <c:v>41559</c:v>
                </c:pt>
                <c:pt idx="347">
                  <c:v>41653.5</c:v>
                </c:pt>
                <c:pt idx="348">
                  <c:v>41773</c:v>
                </c:pt>
                <c:pt idx="349">
                  <c:v>41901</c:v>
                </c:pt>
                <c:pt idx="350">
                  <c:v>41901</c:v>
                </c:pt>
                <c:pt idx="351">
                  <c:v>41901</c:v>
                </c:pt>
                <c:pt idx="352">
                  <c:v>41901</c:v>
                </c:pt>
                <c:pt idx="353">
                  <c:v>41907</c:v>
                </c:pt>
                <c:pt idx="354">
                  <c:v>41910</c:v>
                </c:pt>
                <c:pt idx="355">
                  <c:v>41910</c:v>
                </c:pt>
                <c:pt idx="356">
                  <c:v>41910</c:v>
                </c:pt>
                <c:pt idx="357">
                  <c:v>41910</c:v>
                </c:pt>
                <c:pt idx="358">
                  <c:v>41910</c:v>
                </c:pt>
                <c:pt idx="359">
                  <c:v>41910</c:v>
                </c:pt>
                <c:pt idx="360">
                  <c:v>42494.5</c:v>
                </c:pt>
                <c:pt idx="361">
                  <c:v>42708</c:v>
                </c:pt>
                <c:pt idx="362">
                  <c:v>42755</c:v>
                </c:pt>
                <c:pt idx="363">
                  <c:v>42771.5</c:v>
                </c:pt>
                <c:pt idx="364">
                  <c:v>42832</c:v>
                </c:pt>
                <c:pt idx="365">
                  <c:v>42848.5</c:v>
                </c:pt>
                <c:pt idx="366">
                  <c:v>42850.5</c:v>
                </c:pt>
                <c:pt idx="367">
                  <c:v>43624.5</c:v>
                </c:pt>
                <c:pt idx="368">
                  <c:v>43645</c:v>
                </c:pt>
                <c:pt idx="369">
                  <c:v>43689.5</c:v>
                </c:pt>
                <c:pt idx="370">
                  <c:v>43690</c:v>
                </c:pt>
                <c:pt idx="371">
                  <c:v>43763.5</c:v>
                </c:pt>
                <c:pt idx="372">
                  <c:v>43764</c:v>
                </c:pt>
                <c:pt idx="373">
                  <c:v>43764.5</c:v>
                </c:pt>
                <c:pt idx="374">
                  <c:v>43851</c:v>
                </c:pt>
                <c:pt idx="375">
                  <c:v>43861.5</c:v>
                </c:pt>
                <c:pt idx="376">
                  <c:v>43861.5</c:v>
                </c:pt>
                <c:pt idx="377">
                  <c:v>43861.5</c:v>
                </c:pt>
                <c:pt idx="378">
                  <c:v>43861.5</c:v>
                </c:pt>
                <c:pt idx="379">
                  <c:v>43862</c:v>
                </c:pt>
                <c:pt idx="380">
                  <c:v>43862</c:v>
                </c:pt>
                <c:pt idx="381">
                  <c:v>43893.5</c:v>
                </c:pt>
                <c:pt idx="382">
                  <c:v>43912</c:v>
                </c:pt>
                <c:pt idx="383">
                  <c:v>43990</c:v>
                </c:pt>
                <c:pt idx="384">
                  <c:v>44108</c:v>
                </c:pt>
                <c:pt idx="385">
                  <c:v>44676</c:v>
                </c:pt>
                <c:pt idx="386">
                  <c:v>44755</c:v>
                </c:pt>
                <c:pt idx="387">
                  <c:v>44770.5</c:v>
                </c:pt>
                <c:pt idx="388">
                  <c:v>44809</c:v>
                </c:pt>
                <c:pt idx="389">
                  <c:v>44810.5</c:v>
                </c:pt>
                <c:pt idx="390">
                  <c:v>44846.5</c:v>
                </c:pt>
                <c:pt idx="391">
                  <c:v>44873</c:v>
                </c:pt>
                <c:pt idx="392">
                  <c:v>44928.5</c:v>
                </c:pt>
                <c:pt idx="393">
                  <c:v>44962</c:v>
                </c:pt>
                <c:pt idx="394">
                  <c:v>44970.5</c:v>
                </c:pt>
                <c:pt idx="395">
                  <c:v>44971</c:v>
                </c:pt>
                <c:pt idx="396">
                  <c:v>45019</c:v>
                </c:pt>
                <c:pt idx="397">
                  <c:v>45232</c:v>
                </c:pt>
                <c:pt idx="398">
                  <c:v>45232</c:v>
                </c:pt>
                <c:pt idx="399">
                  <c:v>45232</c:v>
                </c:pt>
                <c:pt idx="400">
                  <c:v>45232</c:v>
                </c:pt>
                <c:pt idx="401">
                  <c:v>45232</c:v>
                </c:pt>
                <c:pt idx="402">
                  <c:v>45232</c:v>
                </c:pt>
                <c:pt idx="403">
                  <c:v>45770</c:v>
                </c:pt>
                <c:pt idx="404">
                  <c:v>45770</c:v>
                </c:pt>
                <c:pt idx="405">
                  <c:v>45822.5</c:v>
                </c:pt>
                <c:pt idx="406">
                  <c:v>45822.5</c:v>
                </c:pt>
                <c:pt idx="407">
                  <c:v>45828.5</c:v>
                </c:pt>
                <c:pt idx="408">
                  <c:v>45883.5</c:v>
                </c:pt>
                <c:pt idx="409">
                  <c:v>45883.5</c:v>
                </c:pt>
                <c:pt idx="410">
                  <c:v>45942</c:v>
                </c:pt>
                <c:pt idx="411">
                  <c:v>45989</c:v>
                </c:pt>
                <c:pt idx="412">
                  <c:v>46013.5</c:v>
                </c:pt>
                <c:pt idx="413">
                  <c:v>46014</c:v>
                </c:pt>
                <c:pt idx="414">
                  <c:v>46047.5</c:v>
                </c:pt>
                <c:pt idx="415">
                  <c:v>46047.5</c:v>
                </c:pt>
                <c:pt idx="416">
                  <c:v>46094</c:v>
                </c:pt>
                <c:pt idx="417">
                  <c:v>46168</c:v>
                </c:pt>
                <c:pt idx="418">
                  <c:v>46170.5</c:v>
                </c:pt>
                <c:pt idx="419">
                  <c:v>46812.5</c:v>
                </c:pt>
                <c:pt idx="420">
                  <c:v>46928.5</c:v>
                </c:pt>
                <c:pt idx="421">
                  <c:v>46991</c:v>
                </c:pt>
                <c:pt idx="422">
                  <c:v>47003</c:v>
                </c:pt>
                <c:pt idx="423">
                  <c:v>47013.5</c:v>
                </c:pt>
                <c:pt idx="424">
                  <c:v>47087.5</c:v>
                </c:pt>
                <c:pt idx="425">
                  <c:v>47128</c:v>
                </c:pt>
                <c:pt idx="426">
                  <c:v>47128.5</c:v>
                </c:pt>
                <c:pt idx="427">
                  <c:v>47131</c:v>
                </c:pt>
                <c:pt idx="428">
                  <c:v>47131</c:v>
                </c:pt>
                <c:pt idx="429">
                  <c:v>47348</c:v>
                </c:pt>
                <c:pt idx="430">
                  <c:v>47887</c:v>
                </c:pt>
                <c:pt idx="431">
                  <c:v>47887</c:v>
                </c:pt>
                <c:pt idx="432">
                  <c:v>47907.5</c:v>
                </c:pt>
                <c:pt idx="433">
                  <c:v>47907.5</c:v>
                </c:pt>
                <c:pt idx="434">
                  <c:v>48075</c:v>
                </c:pt>
                <c:pt idx="435">
                  <c:v>48075</c:v>
                </c:pt>
                <c:pt idx="436">
                  <c:v>49001</c:v>
                </c:pt>
                <c:pt idx="437">
                  <c:v>49039</c:v>
                </c:pt>
                <c:pt idx="438">
                  <c:v>49080</c:v>
                </c:pt>
                <c:pt idx="439">
                  <c:v>49080</c:v>
                </c:pt>
                <c:pt idx="440">
                  <c:v>49099.5</c:v>
                </c:pt>
                <c:pt idx="441">
                  <c:v>49138.5</c:v>
                </c:pt>
                <c:pt idx="442">
                  <c:v>49138.5</c:v>
                </c:pt>
                <c:pt idx="443">
                  <c:v>49308</c:v>
                </c:pt>
                <c:pt idx="444">
                  <c:v>49412.5</c:v>
                </c:pt>
                <c:pt idx="445">
                  <c:v>50070.5</c:v>
                </c:pt>
                <c:pt idx="446">
                  <c:v>50094.5</c:v>
                </c:pt>
                <c:pt idx="447">
                  <c:v>50143</c:v>
                </c:pt>
                <c:pt idx="448">
                  <c:v>50164</c:v>
                </c:pt>
                <c:pt idx="449">
                  <c:v>50164</c:v>
                </c:pt>
                <c:pt idx="450">
                  <c:v>50199</c:v>
                </c:pt>
                <c:pt idx="451">
                  <c:v>50216.5</c:v>
                </c:pt>
                <c:pt idx="452">
                  <c:v>50307</c:v>
                </c:pt>
                <c:pt idx="453">
                  <c:v>50329.5</c:v>
                </c:pt>
                <c:pt idx="454">
                  <c:v>50330</c:v>
                </c:pt>
                <c:pt idx="455">
                  <c:v>51066.5</c:v>
                </c:pt>
                <c:pt idx="456">
                  <c:v>51172</c:v>
                </c:pt>
                <c:pt idx="457">
                  <c:v>51189.5</c:v>
                </c:pt>
                <c:pt idx="458">
                  <c:v>51251</c:v>
                </c:pt>
                <c:pt idx="459">
                  <c:v>51251.5</c:v>
                </c:pt>
                <c:pt idx="460">
                  <c:v>51265.5</c:v>
                </c:pt>
                <c:pt idx="461">
                  <c:v>51341.5</c:v>
                </c:pt>
                <c:pt idx="462">
                  <c:v>51350</c:v>
                </c:pt>
                <c:pt idx="463">
                  <c:v>51350</c:v>
                </c:pt>
                <c:pt idx="464">
                  <c:v>51367.5</c:v>
                </c:pt>
                <c:pt idx="465">
                  <c:v>51572.5</c:v>
                </c:pt>
                <c:pt idx="466">
                  <c:v>52165</c:v>
                </c:pt>
                <c:pt idx="467">
                  <c:v>52212</c:v>
                </c:pt>
                <c:pt idx="468">
                  <c:v>52305.5</c:v>
                </c:pt>
                <c:pt idx="469">
                  <c:v>52332</c:v>
                </c:pt>
                <c:pt idx="470">
                  <c:v>52332.5</c:v>
                </c:pt>
                <c:pt idx="471">
                  <c:v>52390</c:v>
                </c:pt>
                <c:pt idx="472">
                  <c:v>52524.5</c:v>
                </c:pt>
                <c:pt idx="473">
                  <c:v>53296</c:v>
                </c:pt>
                <c:pt idx="474">
                  <c:v>53296</c:v>
                </c:pt>
                <c:pt idx="475">
                  <c:v>53328</c:v>
                </c:pt>
                <c:pt idx="476">
                  <c:v>53383.5</c:v>
                </c:pt>
                <c:pt idx="477">
                  <c:v>53567.5</c:v>
                </c:pt>
                <c:pt idx="478">
                  <c:v>54306.5</c:v>
                </c:pt>
                <c:pt idx="479">
                  <c:v>54330</c:v>
                </c:pt>
                <c:pt idx="480">
                  <c:v>54371</c:v>
                </c:pt>
                <c:pt idx="481">
                  <c:v>54432.5</c:v>
                </c:pt>
                <c:pt idx="482">
                  <c:v>54798</c:v>
                </c:pt>
                <c:pt idx="483">
                  <c:v>55349.5</c:v>
                </c:pt>
                <c:pt idx="484">
                  <c:v>55472.5</c:v>
                </c:pt>
                <c:pt idx="485">
                  <c:v>55572</c:v>
                </c:pt>
                <c:pt idx="486">
                  <c:v>55598</c:v>
                </c:pt>
                <c:pt idx="487">
                  <c:v>55598</c:v>
                </c:pt>
                <c:pt idx="488">
                  <c:v>55636</c:v>
                </c:pt>
                <c:pt idx="489">
                  <c:v>55671</c:v>
                </c:pt>
                <c:pt idx="490">
                  <c:v>55719</c:v>
                </c:pt>
                <c:pt idx="491">
                  <c:v>55726.5</c:v>
                </c:pt>
                <c:pt idx="492">
                  <c:v>55735.5</c:v>
                </c:pt>
                <c:pt idx="493">
                  <c:v>56433.5</c:v>
                </c:pt>
                <c:pt idx="494">
                  <c:v>56454</c:v>
                </c:pt>
                <c:pt idx="495">
                  <c:v>56567</c:v>
                </c:pt>
                <c:pt idx="496">
                  <c:v>56749</c:v>
                </c:pt>
                <c:pt idx="497">
                  <c:v>56801</c:v>
                </c:pt>
                <c:pt idx="498">
                  <c:v>56854.5</c:v>
                </c:pt>
                <c:pt idx="499">
                  <c:v>57476.5</c:v>
                </c:pt>
                <c:pt idx="500">
                  <c:v>57628.5</c:v>
                </c:pt>
              </c:numCache>
            </c:numRef>
          </c:xVal>
          <c:yVal>
            <c:numRef>
              <c:f>'Active (6)'!$N$21:$N$907</c:f>
              <c:numCache>
                <c:formatCode>General</c:formatCode>
                <c:ptCount val="887"/>
                <c:pt idx="0">
                  <c:v>-1.0849761500139721E-2</c:v>
                </c:pt>
                <c:pt idx="20">
                  <c:v>-2.0692260004580021E-2</c:v>
                </c:pt>
                <c:pt idx="21">
                  <c:v>-1.8784033003612421E-2</c:v>
                </c:pt>
                <c:pt idx="22">
                  <c:v>-1.9329264505358879E-2</c:v>
                </c:pt>
                <c:pt idx="23">
                  <c:v>-1.7537672996695619E-2</c:v>
                </c:pt>
                <c:pt idx="24">
                  <c:v>-1.7517389998829458E-2</c:v>
                </c:pt>
                <c:pt idx="25">
                  <c:v>-1.3281826497404836E-2</c:v>
                </c:pt>
                <c:pt idx="28">
                  <c:v>-1.0813480505021289E-2</c:v>
                </c:pt>
                <c:pt idx="31">
                  <c:v>-1.4378179002960678E-2</c:v>
                </c:pt>
                <c:pt idx="32">
                  <c:v>-9.4658609959878959E-3</c:v>
                </c:pt>
                <c:pt idx="33">
                  <c:v>-1.0230297499219887E-2</c:v>
                </c:pt>
                <c:pt idx="34">
                  <c:v>-1.5731687999505084E-2</c:v>
                </c:pt>
                <c:pt idx="35">
                  <c:v>-1.1741668502509128E-2</c:v>
                </c:pt>
                <c:pt idx="36">
                  <c:v>1.1979404494923074E-2</c:v>
                </c:pt>
                <c:pt idx="37">
                  <c:v>1.1979404494923074E-2</c:v>
                </c:pt>
                <c:pt idx="39">
                  <c:v>1.2609536999661941E-2</c:v>
                </c:pt>
                <c:pt idx="40">
                  <c:v>1.2609536999661941E-2</c:v>
                </c:pt>
                <c:pt idx="41">
                  <c:v>1.193000149942236E-2</c:v>
                </c:pt>
                <c:pt idx="42">
                  <c:v>1.193000149942236E-2</c:v>
                </c:pt>
                <c:pt idx="43">
                  <c:v>1.4810745997237973E-2</c:v>
                </c:pt>
                <c:pt idx="44">
                  <c:v>1.4810745997237973E-2</c:v>
                </c:pt>
                <c:pt idx="45">
                  <c:v>1.5309355505451094E-2</c:v>
                </c:pt>
                <c:pt idx="46">
                  <c:v>1.5309355505451094E-2</c:v>
                </c:pt>
                <c:pt idx="47">
                  <c:v>1.5265514499333221E-2</c:v>
                </c:pt>
                <c:pt idx="48">
                  <c:v>1.5265514499333221E-2</c:v>
                </c:pt>
                <c:pt idx="49">
                  <c:v>1.5221673500491306E-2</c:v>
                </c:pt>
                <c:pt idx="50">
                  <c:v>1.5221673500491306E-2</c:v>
                </c:pt>
                <c:pt idx="51">
                  <c:v>1.5177832501649391E-2</c:v>
                </c:pt>
                <c:pt idx="52">
                  <c:v>1.5177832501649391E-2</c:v>
                </c:pt>
                <c:pt idx="53">
                  <c:v>1.5133991502807476E-2</c:v>
                </c:pt>
                <c:pt idx="54">
                  <c:v>1.5133991502807476E-2</c:v>
                </c:pt>
                <c:pt idx="101">
                  <c:v>1.1827893002191558E-2</c:v>
                </c:pt>
                <c:pt idx="102">
                  <c:v>8.5210059987730347E-3</c:v>
                </c:pt>
                <c:pt idx="108">
                  <c:v>7.5196959951426834E-3</c:v>
                </c:pt>
                <c:pt idx="127">
                  <c:v>-1.8652255021152087E-3</c:v>
                </c:pt>
                <c:pt idx="128">
                  <c:v>8.2510649372125044E-4</c:v>
                </c:pt>
                <c:pt idx="134">
                  <c:v>-2.9692999669350684E-4</c:v>
                </c:pt>
                <c:pt idx="135">
                  <c:v>-6.9984199944883585E-4</c:v>
                </c:pt>
                <c:pt idx="136">
                  <c:v>-7.4368299829075113E-4</c:v>
                </c:pt>
                <c:pt idx="138">
                  <c:v>4.7916184994392097E-3</c:v>
                </c:pt>
                <c:pt idx="144">
                  <c:v>-4.3280300014885142E-3</c:v>
                </c:pt>
                <c:pt idx="146">
                  <c:v>-3.7280300020938739E-3</c:v>
                </c:pt>
                <c:pt idx="150">
                  <c:v>-6.4602599741192535E-4</c:v>
                </c:pt>
                <c:pt idx="155">
                  <c:v>-2.454958506859839E-3</c:v>
                </c:pt>
                <c:pt idx="157">
                  <c:v>-7.198719002190046E-3</c:v>
                </c:pt>
                <c:pt idx="167">
                  <c:v>-9.7737910036812536E-3</c:v>
                </c:pt>
                <c:pt idx="176">
                  <c:v>-9.3334214980131947E-3</c:v>
                </c:pt>
                <c:pt idx="179">
                  <c:v>-9.429511999769602E-3</c:v>
                </c:pt>
                <c:pt idx="186">
                  <c:v>-1.2367287497909274E-2</c:v>
                </c:pt>
                <c:pt idx="196">
                  <c:v>-1.3239825500932056E-2</c:v>
                </c:pt>
                <c:pt idx="197">
                  <c:v>-1.3213799000368454E-2</c:v>
                </c:pt>
                <c:pt idx="198">
                  <c:v>-1.205909599957522E-2</c:v>
                </c:pt>
                <c:pt idx="199">
                  <c:v>-1.4107043003605213E-2</c:v>
                </c:pt>
                <c:pt idx="211">
                  <c:v>-1.491587999771582E-2</c:v>
                </c:pt>
                <c:pt idx="213">
                  <c:v>-1.470779899682384E-2</c:v>
                </c:pt>
                <c:pt idx="215">
                  <c:v>-1.502448500104947E-2</c:v>
                </c:pt>
                <c:pt idx="216">
                  <c:v>-1.4984485002059955E-2</c:v>
                </c:pt>
                <c:pt idx="217">
                  <c:v>-1.4756008000404108E-2</c:v>
                </c:pt>
                <c:pt idx="218">
                  <c:v>-1.5334153002186213E-2</c:v>
                </c:pt>
                <c:pt idx="219">
                  <c:v>-1.4744152998900972E-2</c:v>
                </c:pt>
                <c:pt idx="221">
                  <c:v>-1.7345211505016778E-2</c:v>
                </c:pt>
                <c:pt idx="222">
                  <c:v>-1.5845211499254219E-2</c:v>
                </c:pt>
                <c:pt idx="230">
                  <c:v>-1.5835594000236597E-2</c:v>
                </c:pt>
                <c:pt idx="231">
                  <c:v>-1.8939567497000098E-2</c:v>
                </c:pt>
                <c:pt idx="232">
                  <c:v>-1.5109567495528609E-2</c:v>
                </c:pt>
                <c:pt idx="233">
                  <c:v>-1.8912348503363319E-2</c:v>
                </c:pt>
                <c:pt idx="234">
                  <c:v>-1.6200030499021523E-2</c:v>
                </c:pt>
                <c:pt idx="235">
                  <c:v>-1.8131553501007147E-2</c:v>
                </c:pt>
                <c:pt idx="239">
                  <c:v>-1.5630294001311995E-2</c:v>
                </c:pt>
                <c:pt idx="241">
                  <c:v>-1.5445393000845797E-2</c:v>
                </c:pt>
                <c:pt idx="242">
                  <c:v>-1.4819366500887554E-2</c:v>
                </c:pt>
                <c:pt idx="244">
                  <c:v>-1.5816651000932325E-2</c:v>
                </c:pt>
                <c:pt idx="245">
                  <c:v>-1.6878306501894258E-2</c:v>
                </c:pt>
                <c:pt idx="246">
                  <c:v>-1.675227999658091E-2</c:v>
                </c:pt>
                <c:pt idx="248">
                  <c:v>-1.6687974501110148E-2</c:v>
                </c:pt>
                <c:pt idx="249">
                  <c:v>-1.5271550495526753E-2</c:v>
                </c:pt>
                <c:pt idx="251">
                  <c:v>-1.5645523999410216E-2</c:v>
                </c:pt>
                <c:pt idx="253">
                  <c:v>-1.6133206001541112E-2</c:v>
                </c:pt>
                <c:pt idx="258">
                  <c:v>-1.5966316001140513E-2</c:v>
                </c:pt>
                <c:pt idx="263">
                  <c:v>-1.4215850002074149E-2</c:v>
                </c:pt>
                <c:pt idx="268">
                  <c:v>-1.6188418005185667E-2</c:v>
                </c:pt>
                <c:pt idx="269">
                  <c:v>-1.5162391508056317E-2</c:v>
                </c:pt>
                <c:pt idx="270">
                  <c:v>-1.573225900210673E-2</c:v>
                </c:pt>
                <c:pt idx="272">
                  <c:v>-1.6189873997063842E-2</c:v>
                </c:pt>
                <c:pt idx="273">
                  <c:v>-1.5278946506441571E-2</c:v>
                </c:pt>
                <c:pt idx="274">
                  <c:v>-1.4932389996829443E-2</c:v>
                </c:pt>
                <c:pt idx="275">
                  <c:v>-1.5620072001183871E-2</c:v>
                </c:pt>
                <c:pt idx="276">
                  <c:v>-1.5568019000056665E-2</c:v>
                </c:pt>
                <c:pt idx="281">
                  <c:v>-1.5308081499824766E-2</c:v>
                </c:pt>
                <c:pt idx="282">
                  <c:v>-1.5772241000377107E-2</c:v>
                </c:pt>
                <c:pt idx="283">
                  <c:v>-1.5772241000377107E-2</c:v>
                </c:pt>
                <c:pt idx="284">
                  <c:v>-1.7927140499523375E-2</c:v>
                </c:pt>
                <c:pt idx="285">
                  <c:v>-1.5897008001047652E-2</c:v>
                </c:pt>
                <c:pt idx="287">
                  <c:v>-1.5398463998280931E-2</c:v>
                </c:pt>
                <c:pt idx="288">
                  <c:v>-1.6347866992873605E-2</c:v>
                </c:pt>
                <c:pt idx="289">
                  <c:v>-1.619859499623999E-2</c:v>
                </c:pt>
                <c:pt idx="290">
                  <c:v>-1.5191838996543083E-2</c:v>
                </c:pt>
                <c:pt idx="291">
                  <c:v>-1.6035680004279129E-2</c:v>
                </c:pt>
                <c:pt idx="293">
                  <c:v>-1.5646804000425618E-2</c:v>
                </c:pt>
                <c:pt idx="294">
                  <c:v>-1.553037999838125E-2</c:v>
                </c:pt>
                <c:pt idx="295">
                  <c:v>-1.4604353498725686E-2</c:v>
                </c:pt>
                <c:pt idx="296">
                  <c:v>-1.4296141496743076E-2</c:v>
                </c:pt>
                <c:pt idx="297">
                  <c:v>-1.5756457003590185E-2</c:v>
                </c:pt>
                <c:pt idx="298">
                  <c:v>-1.5275662000931334E-2</c:v>
                </c:pt>
                <c:pt idx="299">
                  <c:v>-1.4963344001444057E-2</c:v>
                </c:pt>
                <c:pt idx="300">
                  <c:v>-1.5294867000193335E-2</c:v>
                </c:pt>
                <c:pt idx="303">
                  <c:v>-1.5260890504578128E-2</c:v>
                </c:pt>
                <c:pt idx="304">
                  <c:v>-1.5834863996133208E-2</c:v>
                </c:pt>
                <c:pt idx="305">
                  <c:v>-1.4208837499609217E-2</c:v>
                </c:pt>
                <c:pt idx="308">
                  <c:v>-1.5718440001364797E-2</c:v>
                </c:pt>
                <c:pt idx="311">
                  <c:v>-1.4507512496493291E-2</c:v>
                </c:pt>
                <c:pt idx="320">
                  <c:v>-1.3928617001511157E-2</c:v>
                </c:pt>
                <c:pt idx="321">
                  <c:v>-1.4258880502893589E-2</c:v>
                </c:pt>
                <c:pt idx="323">
                  <c:v>-1.4024707503267564E-2</c:v>
                </c:pt>
                <c:pt idx="324">
                  <c:v>-1.3690534498891793E-2</c:v>
                </c:pt>
                <c:pt idx="325">
                  <c:v>-1.5368679494713433E-2</c:v>
                </c:pt>
                <c:pt idx="326">
                  <c:v>-1.4001593001012225E-2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A37-4BD0-AEBA-0A84135EAF91}"/>
            </c:ext>
          </c:extLst>
        </c:ser>
        <c:ser>
          <c:idx val="8"/>
          <c:order val="7"/>
          <c:tx>
            <c:strRef>
              <c:f>'Active (6)'!$AX$1</c:f>
              <c:strCache>
                <c:ptCount val="1"/>
                <c:pt idx="0">
                  <c:v>Eccentric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(6)'!$AW$2:$AW$95</c:f>
              <c:numCache>
                <c:formatCode>General</c:formatCode>
                <c:ptCount val="94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  <c:pt idx="41">
                  <c:v>22000</c:v>
                </c:pt>
                <c:pt idx="42">
                  <c:v>24000</c:v>
                </c:pt>
                <c:pt idx="43">
                  <c:v>26000</c:v>
                </c:pt>
                <c:pt idx="44">
                  <c:v>28000</c:v>
                </c:pt>
                <c:pt idx="45">
                  <c:v>30000</c:v>
                </c:pt>
                <c:pt idx="46">
                  <c:v>32000</c:v>
                </c:pt>
                <c:pt idx="47">
                  <c:v>34000</c:v>
                </c:pt>
                <c:pt idx="48">
                  <c:v>36000</c:v>
                </c:pt>
                <c:pt idx="49">
                  <c:v>38000</c:v>
                </c:pt>
                <c:pt idx="50">
                  <c:v>40000</c:v>
                </c:pt>
                <c:pt idx="51">
                  <c:v>42000</c:v>
                </c:pt>
                <c:pt idx="52">
                  <c:v>44000</c:v>
                </c:pt>
                <c:pt idx="53">
                  <c:v>46000</c:v>
                </c:pt>
                <c:pt idx="54">
                  <c:v>48000</c:v>
                </c:pt>
                <c:pt idx="55">
                  <c:v>50000</c:v>
                </c:pt>
                <c:pt idx="56">
                  <c:v>52000</c:v>
                </c:pt>
                <c:pt idx="57">
                  <c:v>54000</c:v>
                </c:pt>
                <c:pt idx="58">
                  <c:v>56000</c:v>
                </c:pt>
                <c:pt idx="59">
                  <c:v>58000</c:v>
                </c:pt>
                <c:pt idx="60">
                  <c:v>60000</c:v>
                </c:pt>
              </c:numCache>
            </c:numRef>
          </c:xVal>
          <c:yVal>
            <c:numRef>
              <c:f>'Active (6)'!$AX$2:$AX$95</c:f>
              <c:numCache>
                <c:formatCode>General</c:formatCode>
                <c:ptCount val="94"/>
                <c:pt idx="0">
                  <c:v>-2.5677000682561454E-2</c:v>
                </c:pt>
                <c:pt idx="1">
                  <c:v>-1.9123312316012792E-2</c:v>
                </c:pt>
                <c:pt idx="2">
                  <c:v>-1.1524323427389314E-2</c:v>
                </c:pt>
                <c:pt idx="3">
                  <c:v>-3.448039352201903E-3</c:v>
                </c:pt>
                <c:pt idx="4">
                  <c:v>3.9091460593132579E-3</c:v>
                </c:pt>
                <c:pt idx="5">
                  <c:v>9.1551103879892303E-3</c:v>
                </c:pt>
                <c:pt idx="6">
                  <c:v>1.1681838852422646E-2</c:v>
                </c:pt>
                <c:pt idx="7">
                  <c:v>1.185318572723771E-2</c:v>
                </c:pt>
                <c:pt idx="8">
                  <c:v>1.0376098904849293E-2</c:v>
                </c:pt>
                <c:pt idx="9">
                  <c:v>7.8646795359816994E-3</c:v>
                </c:pt>
                <c:pt idx="10">
                  <c:v>4.7550196234310803E-3</c:v>
                </c:pt>
                <c:pt idx="11">
                  <c:v>1.3419463870709856E-3</c:v>
                </c:pt>
                <c:pt idx="12">
                  <c:v>-2.1736423223142104E-3</c:v>
                </c:pt>
                <c:pt idx="13">
                  <c:v>-5.650304090029261E-3</c:v>
                </c:pt>
                <c:pt idx="14">
                  <c:v>-8.9834997235034002E-3</c:v>
                </c:pt>
                <c:pt idx="15">
                  <c:v>-1.2091270581208039E-2</c:v>
                </c:pt>
                <c:pt idx="16">
                  <c:v>-1.4905529627773598E-2</c:v>
                </c:pt>
                <c:pt idx="17">
                  <c:v>-1.7366586234190781E-2</c:v>
                </c:pt>
                <c:pt idx="18">
                  <c:v>-1.9418854164249346E-2</c:v>
                </c:pt>
                <c:pt idx="19">
                  <c:v>-2.1006899737990997E-2</c:v>
                </c:pt>
                <c:pt idx="20">
                  <c:v>-2.2072120727879757E-2</c:v>
                </c:pt>
                <c:pt idx="21">
                  <c:v>-2.2550357078915301E-2</c:v>
                </c:pt>
                <c:pt idx="22">
                  <c:v>-2.2369961341122464E-2</c:v>
                </c:pt>
                <c:pt idx="23">
                  <c:v>-2.1449612448539233E-2</c:v>
                </c:pt>
                <c:pt idx="24">
                  <c:v>-1.9696121323739435E-2</c:v>
                </c:pt>
                <c:pt idx="25">
                  <c:v>-1.7004026653172355E-2</c:v>
                </c:pt>
                <c:pt idx="26">
                  <c:v>-1.3260773195685995E-2</c:v>
                </c:pt>
                <c:pt idx="27">
                  <c:v>-8.3666420214665825E-3</c:v>
                </c:pt>
                <c:pt idx="28">
                  <c:v>-2.2924468948459283E-3</c:v>
                </c:pt>
                <c:pt idx="29">
                  <c:v>4.7790437247221713E-3</c:v>
                </c:pt>
                <c:pt idx="30">
                  <c:v>1.2194985409363038E-2</c:v>
                </c:pt>
                <c:pt idx="31">
                  <c:v>1.8682392421667731E-2</c:v>
                </c:pt>
                <c:pt idx="32">
                  <c:v>2.2904678768853461E-2</c:v>
                </c:pt>
                <c:pt idx="33">
                  <c:v>2.4411540160601219E-2</c:v>
                </c:pt>
                <c:pt idx="34">
                  <c:v>2.3658424877328187E-2</c:v>
                </c:pt>
                <c:pt idx="35">
                  <c:v>2.1355170961777113E-2</c:v>
                </c:pt>
                <c:pt idx="36">
                  <c:v>1.8090603224573995E-2</c:v>
                </c:pt>
                <c:pt idx="37">
                  <c:v>1.4277489492796497E-2</c:v>
                </c:pt>
                <c:pt idx="38">
                  <c:v>1.0194542054386612E-2</c:v>
                </c:pt>
                <c:pt idx="39">
                  <c:v>6.0323504451282196E-3</c:v>
                </c:pt>
                <c:pt idx="40">
                  <c:v>1.9259140725209202E-3</c:v>
                </c:pt>
                <c:pt idx="41">
                  <c:v>-2.0241846342528525E-3</c:v>
                </c:pt>
                <c:pt idx="42">
                  <c:v>-5.73840652687806E-3</c:v>
                </c:pt>
                <c:pt idx="43">
                  <c:v>-9.1501572874868198E-3</c:v>
                </c:pt>
                <c:pt idx="44">
                  <c:v>-1.2200587389686005E-2</c:v>
                </c:pt>
                <c:pt idx="45">
                  <c:v>-1.483436633836629E-2</c:v>
                </c:pt>
                <c:pt idx="46">
                  <c:v>-1.6995788840735025E-2</c:v>
                </c:pt>
                <c:pt idx="47">
                  <c:v>-1.8625583644931467E-2</c:v>
                </c:pt>
                <c:pt idx="48">
                  <c:v>-1.9658636743449181E-2</c:v>
                </c:pt>
                <c:pt idx="49">
                  <c:v>-2.0022059047498545E-2</c:v>
                </c:pt>
                <c:pt idx="50">
                  <c:v>-1.9632949070998648E-2</c:v>
                </c:pt>
                <c:pt idx="51">
                  <c:v>-1.8396307936125008E-2</c:v>
                </c:pt>
                <c:pt idx="52">
                  <c:v>-1.6205135799799035E-2</c:v>
                </c:pt>
                <c:pt idx="53">
                  <c:v>-1.2946951311559679E-2</c:v>
                </c:pt>
                <c:pt idx="54">
                  <c:v>-8.5272564303598593E-3</c:v>
                </c:pt>
                <c:pt idx="55">
                  <c:v>-2.9358428206282348E-3</c:v>
                </c:pt>
                <c:pt idx="56">
                  <c:v>3.5951967828203374E-3</c:v>
                </c:pt>
                <c:pt idx="57">
                  <c:v>1.0323732039804858E-2</c:v>
                </c:pt>
                <c:pt idx="58">
                  <c:v>1.5911850182411345E-2</c:v>
                </c:pt>
                <c:pt idx="59">
                  <c:v>1.9101342775069668E-2</c:v>
                </c:pt>
                <c:pt idx="60">
                  <c:v>1.9599053970059177E-2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A37-4BD0-AEBA-0A84135EAF91}"/>
            </c:ext>
          </c:extLst>
        </c:ser>
        <c:ser>
          <c:idx val="7"/>
          <c:order val="8"/>
          <c:tx>
            <c:strRef>
              <c:f>'Active (6)'!$X$1</c:f>
              <c:strCache>
                <c:ptCount val="1"/>
                <c:pt idx="0">
                  <c:v>Q+Sin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(6)'!$W$2:$W$47</c:f>
              <c:numCache>
                <c:formatCode>General</c:formatCode>
                <c:ptCount val="46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  <c:pt idx="40">
                  <c:v>50000</c:v>
                </c:pt>
                <c:pt idx="41">
                  <c:v>52000</c:v>
                </c:pt>
                <c:pt idx="42">
                  <c:v>54000</c:v>
                </c:pt>
                <c:pt idx="43">
                  <c:v>56000</c:v>
                </c:pt>
                <c:pt idx="44">
                  <c:v>58000</c:v>
                </c:pt>
                <c:pt idx="45">
                  <c:v>60000</c:v>
                </c:pt>
              </c:numCache>
            </c:numRef>
          </c:xVal>
          <c:yVal>
            <c:numRef>
              <c:f>'Active (6)'!$X$2:$X$47</c:f>
              <c:numCache>
                <c:formatCode>General</c:formatCode>
                <c:ptCount val="46"/>
                <c:pt idx="0">
                  <c:v>-3.4646470431696236E-3</c:v>
                </c:pt>
                <c:pt idx="1">
                  <c:v>-6.3395848131765908E-3</c:v>
                </c:pt>
                <c:pt idx="2">
                  <c:v>-9.4538878736250224E-3</c:v>
                </c:pt>
                <c:pt idx="3">
                  <c:v>-1.258046527783655E-2</c:v>
                </c:pt>
                <c:pt idx="4">
                  <c:v>-1.5491389602889651E-2</c:v>
                </c:pt>
                <c:pt idx="5">
                  <c:v>-1.7973429826823879E-2</c:v>
                </c:pt>
                <c:pt idx="6">
                  <c:v>-1.9842582670405572E-2</c:v>
                </c:pt>
                <c:pt idx="7">
                  <c:v>-2.095661211652778E-2</c:v>
                </c:pt>
                <c:pt idx="8">
                  <c:v>-2.1224742559720025E-2</c:v>
                </c:pt>
                <c:pt idx="9">
                  <c:v>-2.061384501364729E-2</c:v>
                </c:pt>
                <c:pt idx="10">
                  <c:v>-1.9150694796780544E-2</c:v>
                </c:pt>
                <c:pt idx="11">
                  <c:v>-1.6920146838691228E-2</c:v>
                </c:pt>
                <c:pt idx="12">
                  <c:v>-1.4059352956830373E-2</c:v>
                </c:pt>
                <c:pt idx="13">
                  <c:v>-1.0748415186823408E-2</c:v>
                </c:pt>
                <c:pt idx="14">
                  <c:v>-7.1981121263749743E-3</c:v>
                </c:pt>
                <c:pt idx="15">
                  <c:v>-3.6355347221634468E-3</c:v>
                </c:pt>
                <c:pt idx="16">
                  <c:v>-2.8861039711034799E-4</c:v>
                </c:pt>
                <c:pt idx="17">
                  <c:v>2.6294298268238828E-3</c:v>
                </c:pt>
                <c:pt idx="18">
                  <c:v>4.9345826704055721E-3</c:v>
                </c:pt>
                <c:pt idx="19">
                  <c:v>6.4846121165277829E-3</c:v>
                </c:pt>
                <c:pt idx="20">
                  <c:v>7.1887425597200252E-3</c:v>
                </c:pt>
                <c:pt idx="21">
                  <c:v>7.013845013647292E-3</c:v>
                </c:pt>
                <c:pt idx="22">
                  <c:v>5.9866947967805433E-3</c:v>
                </c:pt>
                <c:pt idx="23">
                  <c:v>4.1921468386912301E-3</c:v>
                </c:pt>
                <c:pt idx="24">
                  <c:v>1.7673529568303778E-3</c:v>
                </c:pt>
                <c:pt idx="25">
                  <c:v>-1.1075848131765864E-3</c:v>
                </c:pt>
                <c:pt idx="26">
                  <c:v>-4.2218878736250236E-3</c:v>
                </c:pt>
                <c:pt idx="27">
                  <c:v>-7.3484652778365474E-3</c:v>
                </c:pt>
                <c:pt idx="28">
                  <c:v>-1.0259389602889649E-2</c:v>
                </c:pt>
                <c:pt idx="29">
                  <c:v>-1.274142982682388E-2</c:v>
                </c:pt>
                <c:pt idx="30">
                  <c:v>-1.4610582670405568E-2</c:v>
                </c:pt>
                <c:pt idx="31">
                  <c:v>-1.5724612116527783E-2</c:v>
                </c:pt>
                <c:pt idx="32">
                  <c:v>-1.5992742559720025E-2</c:v>
                </c:pt>
                <c:pt idx="33">
                  <c:v>-1.5381845013647293E-2</c:v>
                </c:pt>
                <c:pt idx="34">
                  <c:v>-1.3918694796780543E-2</c:v>
                </c:pt>
                <c:pt idx="35">
                  <c:v>-1.1688146838691229E-2</c:v>
                </c:pt>
                <c:pt idx="36">
                  <c:v>-8.8273529568303789E-3</c:v>
                </c:pt>
                <c:pt idx="37">
                  <c:v>-5.5164151868234076E-3</c:v>
                </c:pt>
                <c:pt idx="38">
                  <c:v>-1.9661121263749768E-3</c:v>
                </c:pt>
                <c:pt idx="39">
                  <c:v>1.5964652778365459E-3</c:v>
                </c:pt>
                <c:pt idx="40">
                  <c:v>4.9433896028896517E-3</c:v>
                </c:pt>
                <c:pt idx="41">
                  <c:v>7.8614298268238798E-3</c:v>
                </c:pt>
                <c:pt idx="42">
                  <c:v>1.0166582670405567E-2</c:v>
                </c:pt>
                <c:pt idx="43">
                  <c:v>1.1716612116527782E-2</c:v>
                </c:pt>
                <c:pt idx="44">
                  <c:v>1.2420742559720026E-2</c:v>
                </c:pt>
                <c:pt idx="45">
                  <c:v>1.2245845013647292E-2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2A37-4BD0-AEBA-0A84135EA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2939040"/>
        <c:axId val="1"/>
      </c:scatterChart>
      <c:valAx>
        <c:axId val="732939040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15594008832722"/>
              <c:y val="0.881633510096952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431137724550898E-2"/>
              <c:y val="0.41632695913010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293904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0479054489446305"/>
          <c:y val="0.94693963254593172"/>
          <c:w val="0.67544947899476637"/>
          <c:h val="4.0816326530612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O-C Diagr.</a:t>
            </a:r>
          </a:p>
        </c:rich>
      </c:tx>
      <c:layout>
        <c:manualLayout>
          <c:xMode val="edge"/>
          <c:yMode val="edge"/>
          <c:x val="0.4073173292362845"/>
          <c:y val="3.36134453781512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41470168081988"/>
          <c:y val="0.12605076497605089"/>
          <c:w val="0.84634196738160217"/>
          <c:h val="0.666668490317780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(7)'!$H$20:$H$20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(7)'!$F$21:$F$905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27867</c:v>
                </c:pt>
                <c:pt idx="500">
                  <c:v>28049</c:v>
                </c:pt>
                <c:pt idx="501">
                  <c:v>28101</c:v>
                </c:pt>
                <c:pt idx="502">
                  <c:v>28154.5</c:v>
                </c:pt>
                <c:pt idx="503">
                  <c:v>28776.5</c:v>
                </c:pt>
                <c:pt idx="504">
                  <c:v>28928.5</c:v>
                </c:pt>
              </c:numCache>
            </c:numRef>
          </c:xVal>
          <c:yVal>
            <c:numRef>
              <c:f>'Active (7)'!$H$21:$H$905</c:f>
              <c:numCache>
                <c:formatCode>General</c:formatCode>
                <c:ptCount val="885"/>
                <c:pt idx="0">
                  <c:v>-1.0565134994976688E-2</c:v>
                </c:pt>
                <c:pt idx="20">
                  <c:v>-2.1866399998543784E-2</c:v>
                </c:pt>
                <c:pt idx="21">
                  <c:v>-2.0021169999381527E-2</c:v>
                </c:pt>
                <c:pt idx="22">
                  <c:v>-2.0567604995449074E-2</c:v>
                </c:pt>
                <c:pt idx="23">
                  <c:v>-1.878476999263512E-2</c:v>
                </c:pt>
                <c:pt idx="24">
                  <c:v>-1.8840099990484305E-2</c:v>
                </c:pt>
                <c:pt idx="25">
                  <c:v>-1.4606984994316008E-2</c:v>
                </c:pt>
                <c:pt idx="28">
                  <c:v>-1.2145444998168387E-2</c:v>
                </c:pt>
                <c:pt idx="31">
                  <c:v>-1.5724709999631159E-2</c:v>
                </c:pt>
                <c:pt idx="32">
                  <c:v>-1.0812889995577279E-2</c:v>
                </c:pt>
                <c:pt idx="33">
                  <c:v>-1.1579774996789638E-2</c:v>
                </c:pt>
                <c:pt idx="34">
                  <c:v>-1.7082120000850409E-2</c:v>
                </c:pt>
                <c:pt idx="35">
                  <c:v>-1.3173564992030151E-2</c:v>
                </c:pt>
                <c:pt idx="37">
                  <c:v>-1.043187000323087E-2</c:v>
                </c:pt>
                <c:pt idx="99">
                  <c:v>3.9840399986132979E-3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51E-4694-940E-8D390D17EC43}"/>
            </c:ext>
          </c:extLst>
        </c:ser>
        <c:ser>
          <c:idx val="1"/>
          <c:order val="1"/>
          <c:tx>
            <c:strRef>
              <c:f>'Active (7)'!$I$20:$I$20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(7)'!$D$21:$D$905</c:f>
                <c:numCache>
                  <c:formatCode>General</c:formatCode>
                  <c:ptCount val="8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  <c:pt idx="90">
                    <c:v>0</c:v>
                  </c:pt>
                  <c:pt idx="94">
                    <c:v>0</c:v>
                  </c:pt>
                  <c:pt idx="96">
                    <c:v>0</c:v>
                  </c:pt>
                  <c:pt idx="99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0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24">
                    <c:v>0</c:v>
                  </c:pt>
                  <c:pt idx="130">
                    <c:v>0</c:v>
                  </c:pt>
                  <c:pt idx="133">
                    <c:v>0</c:v>
                  </c:pt>
                  <c:pt idx="135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8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70">
                    <c:v>4.0000000000000002E-4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5.0000000000000001E-4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1E-3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9.0000000000000006E-5</c:v>
                  </c:pt>
                  <c:pt idx="203">
                    <c:v>1E-4</c:v>
                  </c:pt>
                  <c:pt idx="204">
                    <c:v>1E-4</c:v>
                  </c:pt>
                  <c:pt idx="205">
                    <c:v>0</c:v>
                  </c:pt>
                  <c:pt idx="206">
                    <c:v>1E-4</c:v>
                  </c:pt>
                  <c:pt idx="208">
                    <c:v>4.0000000000000002E-4</c:v>
                  </c:pt>
                  <c:pt idx="209">
                    <c:v>2.0000000000000001E-4</c:v>
                  </c:pt>
                  <c:pt idx="210">
                    <c:v>6.0000000000000002E-5</c:v>
                  </c:pt>
                  <c:pt idx="211">
                    <c:v>0</c:v>
                  </c:pt>
                  <c:pt idx="212">
                    <c:v>5.0000000000000001E-3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2">
                    <c:v>3.0000000000000001E-5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2.0000000000000001E-4</c:v>
                  </c:pt>
                  <c:pt idx="228">
                    <c:v>2.0000000000000001E-4</c:v>
                  </c:pt>
                  <c:pt idx="229">
                    <c:v>2.0000000000000001E-4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4.0000000000000002E-4</c:v>
                  </c:pt>
                  <c:pt idx="233">
                    <c:v>2.0000000000000001E-4</c:v>
                  </c:pt>
                  <c:pt idx="235">
                    <c:v>0</c:v>
                  </c:pt>
                  <c:pt idx="236">
                    <c:v>5.9999999999999995E-4</c:v>
                  </c:pt>
                  <c:pt idx="237">
                    <c:v>2.9999999999999997E-4</c:v>
                  </c:pt>
                  <c:pt idx="238">
                    <c:v>0</c:v>
                  </c:pt>
                  <c:pt idx="239">
                    <c:v>2.0000000000000001E-4</c:v>
                  </c:pt>
                  <c:pt idx="240">
                    <c:v>0</c:v>
                  </c:pt>
                  <c:pt idx="242">
                    <c:v>0</c:v>
                  </c:pt>
                  <c:pt idx="244">
                    <c:v>2.9999999999999997E-4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2.9999999999999997E-4</c:v>
                  </c:pt>
                  <c:pt idx="255">
                    <c:v>0</c:v>
                  </c:pt>
                  <c:pt idx="256">
                    <c:v>3.0000000000000001E-3</c:v>
                  </c:pt>
                  <c:pt idx="257">
                    <c:v>3.0000000000000001E-3</c:v>
                  </c:pt>
                  <c:pt idx="258">
                    <c:v>0</c:v>
                  </c:pt>
                  <c:pt idx="259">
                    <c:v>1E-3</c:v>
                  </c:pt>
                  <c:pt idx="260">
                    <c:v>5.0000000000000001E-4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2.0000000000000001E-4</c:v>
                  </c:pt>
                  <c:pt idx="264">
                    <c:v>0</c:v>
                  </c:pt>
                  <c:pt idx="265">
                    <c:v>2.0000000000000001E-4</c:v>
                  </c:pt>
                  <c:pt idx="266">
                    <c:v>2.0000000000000001E-4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1E-4</c:v>
                  </c:pt>
                  <c:pt idx="274">
                    <c:v>1E-4</c:v>
                  </c:pt>
                  <c:pt idx="275">
                    <c:v>5.0000000000000001E-4</c:v>
                  </c:pt>
                  <c:pt idx="276">
                    <c:v>1E-4</c:v>
                  </c:pt>
                  <c:pt idx="277">
                    <c:v>0</c:v>
                  </c:pt>
                  <c:pt idx="279">
                    <c:v>2.3999999999999998E-3</c:v>
                  </c:pt>
                  <c:pt idx="280">
                    <c:v>1E-4</c:v>
                  </c:pt>
                  <c:pt idx="281">
                    <c:v>2.3999999999999998E-3</c:v>
                  </c:pt>
                  <c:pt idx="282">
                    <c:v>2E-3</c:v>
                  </c:pt>
                  <c:pt idx="283">
                    <c:v>0</c:v>
                  </c:pt>
                  <c:pt idx="287">
                    <c:v>2.9999999999999997E-4</c:v>
                  </c:pt>
                  <c:pt idx="288">
                    <c:v>5.1999999999999998E-3</c:v>
                  </c:pt>
                  <c:pt idx="291">
                    <c:v>5.0000000000000001E-4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2.0000000000000001E-4</c:v>
                  </c:pt>
                  <c:pt idx="295">
                    <c:v>5.9999999999999995E-4</c:v>
                  </c:pt>
                  <c:pt idx="296">
                    <c:v>6.9999999999999999E-4</c:v>
                  </c:pt>
                  <c:pt idx="297">
                    <c:v>4.0000000000000002E-4</c:v>
                  </c:pt>
                  <c:pt idx="298">
                    <c:v>2.0000000000000001E-4</c:v>
                  </c:pt>
                  <c:pt idx="299">
                    <c:v>0</c:v>
                  </c:pt>
                  <c:pt idx="300">
                    <c:v>1E-4</c:v>
                  </c:pt>
                  <c:pt idx="301">
                    <c:v>2.0000000000000001E-4</c:v>
                  </c:pt>
                  <c:pt idx="302">
                    <c:v>0</c:v>
                  </c:pt>
                  <c:pt idx="303">
                    <c:v>1E-4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2.0000000000000001E-4</c:v>
                  </c:pt>
                  <c:pt idx="307">
                    <c:v>5.9999999999999995E-4</c:v>
                  </c:pt>
                  <c:pt idx="308">
                    <c:v>5.0000000000000001E-4</c:v>
                  </c:pt>
                  <c:pt idx="309">
                    <c:v>0</c:v>
                  </c:pt>
                  <c:pt idx="310">
                    <c:v>0</c:v>
                  </c:pt>
                  <c:pt idx="313">
                    <c:v>0</c:v>
                  </c:pt>
                  <c:pt idx="319">
                    <c:v>4.0000000000000002E-4</c:v>
                  </c:pt>
                  <c:pt idx="320">
                    <c:v>2.0000000000000001E-4</c:v>
                  </c:pt>
                  <c:pt idx="321">
                    <c:v>0</c:v>
                  </c:pt>
                  <c:pt idx="322">
                    <c:v>1E-4</c:v>
                  </c:pt>
                  <c:pt idx="323">
                    <c:v>2.0000000000000001E-4</c:v>
                  </c:pt>
                  <c:pt idx="324">
                    <c:v>4.4000000000000002E-4</c:v>
                  </c:pt>
                  <c:pt idx="325">
                    <c:v>1E-4</c:v>
                  </c:pt>
                  <c:pt idx="326">
                    <c:v>0</c:v>
                  </c:pt>
                  <c:pt idx="327">
                    <c:v>5.9999999999999995E-4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1E-4</c:v>
                  </c:pt>
                  <c:pt idx="331">
                    <c:v>2.9999999999999997E-4</c:v>
                  </c:pt>
                  <c:pt idx="332">
                    <c:v>0</c:v>
                  </c:pt>
                  <c:pt idx="333">
                    <c:v>2.0000000000000001E-4</c:v>
                  </c:pt>
                  <c:pt idx="334">
                    <c:v>2.0000000000000001E-4</c:v>
                  </c:pt>
                  <c:pt idx="335">
                    <c:v>1E-4</c:v>
                  </c:pt>
                  <c:pt idx="336">
                    <c:v>1E-4</c:v>
                  </c:pt>
                  <c:pt idx="337">
                    <c:v>2.0000000000000001E-4</c:v>
                  </c:pt>
                  <c:pt idx="338">
                    <c:v>2.9999999999999997E-4</c:v>
                  </c:pt>
                  <c:pt idx="339">
                    <c:v>2.0000000000000001E-4</c:v>
                  </c:pt>
                  <c:pt idx="340">
                    <c:v>1E-4</c:v>
                  </c:pt>
                  <c:pt idx="341">
                    <c:v>1E-4</c:v>
                  </c:pt>
                  <c:pt idx="342">
                    <c:v>5.0000000000000001E-4</c:v>
                  </c:pt>
                  <c:pt idx="343">
                    <c:v>0</c:v>
                  </c:pt>
                  <c:pt idx="344">
                    <c:v>5.0000000000000001E-4</c:v>
                  </c:pt>
                  <c:pt idx="345">
                    <c:v>0</c:v>
                  </c:pt>
                  <c:pt idx="346">
                    <c:v>4.0000000000000002E-4</c:v>
                  </c:pt>
                  <c:pt idx="347">
                    <c:v>1E-4</c:v>
                  </c:pt>
                  <c:pt idx="348">
                    <c:v>0</c:v>
                  </c:pt>
                  <c:pt idx="349">
                    <c:v>1E-4</c:v>
                  </c:pt>
                  <c:pt idx="350">
                    <c:v>2.0000000000000001E-4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2.0000000000000001E-4</c:v>
                  </c:pt>
                  <c:pt idx="354">
                    <c:v>1E-4</c:v>
                  </c:pt>
                  <c:pt idx="355">
                    <c:v>1E-4</c:v>
                  </c:pt>
                  <c:pt idx="356">
                    <c:v>4.0000000000000002E-4</c:v>
                  </c:pt>
                  <c:pt idx="357">
                    <c:v>0</c:v>
                  </c:pt>
                  <c:pt idx="358">
                    <c:v>5.0000000000000001E-4</c:v>
                  </c:pt>
                  <c:pt idx="359">
                    <c:v>1E-4</c:v>
                  </c:pt>
                  <c:pt idx="360">
                    <c:v>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1E-4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2.0000000000000001E-4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1E-4</c:v>
                  </c:pt>
                  <c:pt idx="375">
                    <c:v>3.0000000000000001E-3</c:v>
                  </c:pt>
                  <c:pt idx="376">
                    <c:v>1E-4</c:v>
                  </c:pt>
                  <c:pt idx="377">
                    <c:v>1E-4</c:v>
                  </c:pt>
                  <c:pt idx="378">
                    <c:v>2.9999999999999997E-4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5.0000000000000001E-4</c:v>
                  </c:pt>
                  <c:pt idx="382">
                    <c:v>5.9999999999999995E-4</c:v>
                  </c:pt>
                  <c:pt idx="383">
                    <c:v>2.0000000000000001E-4</c:v>
                  </c:pt>
                  <c:pt idx="384">
                    <c:v>2.0000000000000001E-4</c:v>
                  </c:pt>
                  <c:pt idx="385">
                    <c:v>1E-4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2.9999999999999997E-4</c:v>
                  </c:pt>
                  <c:pt idx="392">
                    <c:v>4.0000000000000002E-4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5.9999999999999995E-4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2.0000000000000001E-4</c:v>
                  </c:pt>
                  <c:pt idx="399">
                    <c:v>2.0000000000000001E-4</c:v>
                  </c:pt>
                  <c:pt idx="400">
                    <c:v>2.0000000000000001E-4</c:v>
                  </c:pt>
                  <c:pt idx="401">
                    <c:v>1E-4</c:v>
                  </c:pt>
                  <c:pt idx="402">
                    <c:v>1E-4</c:v>
                  </c:pt>
                  <c:pt idx="403">
                    <c:v>0</c:v>
                  </c:pt>
                  <c:pt idx="404">
                    <c:v>2E-3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4.0000000000000002E-4</c:v>
                  </c:pt>
                  <c:pt idx="411">
                    <c:v>2.0000000000000001E-4</c:v>
                  </c:pt>
                  <c:pt idx="412">
                    <c:v>1E-4</c:v>
                  </c:pt>
                  <c:pt idx="413">
                    <c:v>1E-4</c:v>
                  </c:pt>
                  <c:pt idx="414">
                    <c:v>2.9999999999999997E-4</c:v>
                  </c:pt>
                  <c:pt idx="415">
                    <c:v>2.0000000000000001E-4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0</c:v>
                  </c:pt>
                  <c:pt idx="421">
                    <c:v>4.0000000000000002E-4</c:v>
                  </c:pt>
                  <c:pt idx="422">
                    <c:v>3.0000000000000003E-4</c:v>
                  </c:pt>
                  <c:pt idx="423">
                    <c:v>4.8000000000000001E-5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2.9999999999999997E-4</c:v>
                  </c:pt>
                  <c:pt idx="428">
                    <c:v>0</c:v>
                  </c:pt>
                  <c:pt idx="429">
                    <c:v>4.0000000000000002E-4</c:v>
                  </c:pt>
                  <c:pt idx="430">
                    <c:v>0</c:v>
                  </c:pt>
                  <c:pt idx="431">
                    <c:v>1E-4</c:v>
                  </c:pt>
                  <c:pt idx="432">
                    <c:v>1E-4</c:v>
                  </c:pt>
                  <c:pt idx="433">
                    <c:v>0</c:v>
                  </c:pt>
                  <c:pt idx="434">
                    <c:v>4.0000000000000002E-4</c:v>
                  </c:pt>
                  <c:pt idx="435">
                    <c:v>4.0000000000000002E-4</c:v>
                  </c:pt>
                  <c:pt idx="436">
                    <c:v>1E-4</c:v>
                  </c:pt>
                  <c:pt idx="437">
                    <c:v>1E-3</c:v>
                  </c:pt>
                  <c:pt idx="438">
                    <c:v>0</c:v>
                  </c:pt>
                  <c:pt idx="439">
                    <c:v>2.0000000000000001E-4</c:v>
                  </c:pt>
                  <c:pt idx="440">
                    <c:v>2.9999999999999997E-4</c:v>
                  </c:pt>
                  <c:pt idx="441">
                    <c:v>2.0000000000000001E-4</c:v>
                  </c:pt>
                  <c:pt idx="442">
                    <c:v>1E-4</c:v>
                  </c:pt>
                  <c:pt idx="443">
                    <c:v>1E-4</c:v>
                  </c:pt>
                  <c:pt idx="444">
                    <c:v>5.0000000000000001E-4</c:v>
                  </c:pt>
                  <c:pt idx="445">
                    <c:v>1E-4</c:v>
                  </c:pt>
                  <c:pt idx="446">
                    <c:v>1E-4</c:v>
                  </c:pt>
                  <c:pt idx="447">
                    <c:v>1E-4</c:v>
                  </c:pt>
                  <c:pt idx="448">
                    <c:v>2.0000000000000001E-4</c:v>
                  </c:pt>
                  <c:pt idx="449">
                    <c:v>1E-4</c:v>
                  </c:pt>
                  <c:pt idx="450">
                    <c:v>0</c:v>
                  </c:pt>
                  <c:pt idx="451">
                    <c:v>2E-3</c:v>
                  </c:pt>
                  <c:pt idx="452">
                    <c:v>1E-4</c:v>
                  </c:pt>
                  <c:pt idx="453">
                    <c:v>1E-3</c:v>
                  </c:pt>
                  <c:pt idx="454">
                    <c:v>1E-4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2.0999999999999999E-3</c:v>
                  </c:pt>
                  <c:pt idx="458">
                    <c:v>1.9E-3</c:v>
                  </c:pt>
                  <c:pt idx="459">
                    <c:v>1E-4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1E-4</c:v>
                  </c:pt>
                  <c:pt idx="463">
                    <c:v>2.9999999999999997E-4</c:v>
                  </c:pt>
                  <c:pt idx="464">
                    <c:v>1E-4</c:v>
                  </c:pt>
                  <c:pt idx="465">
                    <c:v>1E-4</c:v>
                  </c:pt>
                  <c:pt idx="466">
                    <c:v>2.0000000000000001E-4</c:v>
                  </c:pt>
                  <c:pt idx="467">
                    <c:v>1E-4</c:v>
                  </c:pt>
                  <c:pt idx="468">
                    <c:v>2.0000000000000001E-4</c:v>
                  </c:pt>
                  <c:pt idx="469">
                    <c:v>1E-4</c:v>
                  </c:pt>
                  <c:pt idx="470">
                    <c:v>1E-4</c:v>
                  </c:pt>
                  <c:pt idx="471">
                    <c:v>1E-4</c:v>
                  </c:pt>
                  <c:pt idx="472">
                    <c:v>2.0000000000000001E-4</c:v>
                  </c:pt>
                  <c:pt idx="473">
                    <c:v>1E-4</c:v>
                  </c:pt>
                  <c:pt idx="474">
                    <c:v>0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2.9999999999999997E-4</c:v>
                  </c:pt>
                  <c:pt idx="478">
                    <c:v>2.9999999999999997E-4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1E-4</c:v>
                  </c:pt>
                  <c:pt idx="482">
                    <c:v>1E-4</c:v>
                  </c:pt>
                  <c:pt idx="483">
                    <c:v>1E-4</c:v>
                  </c:pt>
                  <c:pt idx="484">
                    <c:v>1E-4</c:v>
                  </c:pt>
                  <c:pt idx="485">
                    <c:v>2.0000000000000001E-4</c:v>
                  </c:pt>
                  <c:pt idx="486">
                    <c:v>2.0000000000000001E-4</c:v>
                  </c:pt>
                  <c:pt idx="487">
                    <c:v>1E-4</c:v>
                  </c:pt>
                  <c:pt idx="488">
                    <c:v>1E-4</c:v>
                  </c:pt>
                  <c:pt idx="489">
                    <c:v>5.9999999999999995E-4</c:v>
                  </c:pt>
                  <c:pt idx="490">
                    <c:v>2.0000000000000001E-4</c:v>
                  </c:pt>
                  <c:pt idx="491">
                    <c:v>2.9999999999999997E-4</c:v>
                  </c:pt>
                  <c:pt idx="492">
                    <c:v>1E-4</c:v>
                  </c:pt>
                  <c:pt idx="493">
                    <c:v>1E-4</c:v>
                  </c:pt>
                  <c:pt idx="494">
                    <c:v>0</c:v>
                  </c:pt>
                  <c:pt idx="495">
                    <c:v>2.9999999999999997E-4</c:v>
                  </c:pt>
                  <c:pt idx="496">
                    <c:v>2.0000000000000001E-4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2.0000000000000001E-4</c:v>
                  </c:pt>
                  <c:pt idx="500">
                    <c:v>2.9999999999999997E-4</c:v>
                  </c:pt>
                  <c:pt idx="501">
                    <c:v>1E-4</c:v>
                  </c:pt>
                  <c:pt idx="502">
                    <c:v>1E-4</c:v>
                  </c:pt>
                  <c:pt idx="503">
                    <c:v>2.0000000000000001E-4</c:v>
                  </c:pt>
                  <c:pt idx="504">
                    <c:v>2.9999999999999997E-4</c:v>
                  </c:pt>
                </c:numCache>
              </c:numRef>
            </c:plus>
            <c:minus>
              <c:numRef>
                <c:f>'Active (7)'!$D$21:$D$905</c:f>
                <c:numCache>
                  <c:formatCode>General</c:formatCode>
                  <c:ptCount val="8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  <c:pt idx="90">
                    <c:v>0</c:v>
                  </c:pt>
                  <c:pt idx="94">
                    <c:v>0</c:v>
                  </c:pt>
                  <c:pt idx="96">
                    <c:v>0</c:v>
                  </c:pt>
                  <c:pt idx="99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0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24">
                    <c:v>0</c:v>
                  </c:pt>
                  <c:pt idx="130">
                    <c:v>0</c:v>
                  </c:pt>
                  <c:pt idx="133">
                    <c:v>0</c:v>
                  </c:pt>
                  <c:pt idx="135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8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70">
                    <c:v>4.0000000000000002E-4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5.0000000000000001E-4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1E-3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9.0000000000000006E-5</c:v>
                  </c:pt>
                  <c:pt idx="203">
                    <c:v>1E-4</c:v>
                  </c:pt>
                  <c:pt idx="204">
                    <c:v>1E-4</c:v>
                  </c:pt>
                  <c:pt idx="205">
                    <c:v>0</c:v>
                  </c:pt>
                  <c:pt idx="206">
                    <c:v>1E-4</c:v>
                  </c:pt>
                  <c:pt idx="208">
                    <c:v>4.0000000000000002E-4</c:v>
                  </c:pt>
                  <c:pt idx="209">
                    <c:v>2.0000000000000001E-4</c:v>
                  </c:pt>
                  <c:pt idx="210">
                    <c:v>6.0000000000000002E-5</c:v>
                  </c:pt>
                  <c:pt idx="211">
                    <c:v>0</c:v>
                  </c:pt>
                  <c:pt idx="212">
                    <c:v>5.0000000000000001E-3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2">
                    <c:v>3.0000000000000001E-5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2.0000000000000001E-4</c:v>
                  </c:pt>
                  <c:pt idx="228">
                    <c:v>2.0000000000000001E-4</c:v>
                  </c:pt>
                  <c:pt idx="229">
                    <c:v>2.0000000000000001E-4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4.0000000000000002E-4</c:v>
                  </c:pt>
                  <c:pt idx="233">
                    <c:v>2.0000000000000001E-4</c:v>
                  </c:pt>
                  <c:pt idx="235">
                    <c:v>0</c:v>
                  </c:pt>
                  <c:pt idx="236">
                    <c:v>5.9999999999999995E-4</c:v>
                  </c:pt>
                  <c:pt idx="237">
                    <c:v>2.9999999999999997E-4</c:v>
                  </c:pt>
                  <c:pt idx="238">
                    <c:v>0</c:v>
                  </c:pt>
                  <c:pt idx="239">
                    <c:v>2.0000000000000001E-4</c:v>
                  </c:pt>
                  <c:pt idx="240">
                    <c:v>0</c:v>
                  </c:pt>
                  <c:pt idx="242">
                    <c:v>0</c:v>
                  </c:pt>
                  <c:pt idx="244">
                    <c:v>2.9999999999999997E-4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2.9999999999999997E-4</c:v>
                  </c:pt>
                  <c:pt idx="255">
                    <c:v>0</c:v>
                  </c:pt>
                  <c:pt idx="256">
                    <c:v>3.0000000000000001E-3</c:v>
                  </c:pt>
                  <c:pt idx="257">
                    <c:v>3.0000000000000001E-3</c:v>
                  </c:pt>
                  <c:pt idx="258">
                    <c:v>0</c:v>
                  </c:pt>
                  <c:pt idx="259">
                    <c:v>1E-3</c:v>
                  </c:pt>
                  <c:pt idx="260">
                    <c:v>5.0000000000000001E-4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2.0000000000000001E-4</c:v>
                  </c:pt>
                  <c:pt idx="264">
                    <c:v>0</c:v>
                  </c:pt>
                  <c:pt idx="265">
                    <c:v>2.0000000000000001E-4</c:v>
                  </c:pt>
                  <c:pt idx="266">
                    <c:v>2.0000000000000001E-4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1E-4</c:v>
                  </c:pt>
                  <c:pt idx="274">
                    <c:v>1E-4</c:v>
                  </c:pt>
                  <c:pt idx="275">
                    <c:v>5.0000000000000001E-4</c:v>
                  </c:pt>
                  <c:pt idx="276">
                    <c:v>1E-4</c:v>
                  </c:pt>
                  <c:pt idx="277">
                    <c:v>0</c:v>
                  </c:pt>
                  <c:pt idx="279">
                    <c:v>2.3999999999999998E-3</c:v>
                  </c:pt>
                  <c:pt idx="280">
                    <c:v>1E-4</c:v>
                  </c:pt>
                  <c:pt idx="281">
                    <c:v>2.3999999999999998E-3</c:v>
                  </c:pt>
                  <c:pt idx="282">
                    <c:v>2E-3</c:v>
                  </c:pt>
                  <c:pt idx="283">
                    <c:v>0</c:v>
                  </c:pt>
                  <c:pt idx="287">
                    <c:v>2.9999999999999997E-4</c:v>
                  </c:pt>
                  <c:pt idx="288">
                    <c:v>5.1999999999999998E-3</c:v>
                  </c:pt>
                  <c:pt idx="291">
                    <c:v>5.0000000000000001E-4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2.0000000000000001E-4</c:v>
                  </c:pt>
                  <c:pt idx="295">
                    <c:v>5.9999999999999995E-4</c:v>
                  </c:pt>
                  <c:pt idx="296">
                    <c:v>6.9999999999999999E-4</c:v>
                  </c:pt>
                  <c:pt idx="297">
                    <c:v>4.0000000000000002E-4</c:v>
                  </c:pt>
                  <c:pt idx="298">
                    <c:v>2.0000000000000001E-4</c:v>
                  </c:pt>
                  <c:pt idx="299">
                    <c:v>0</c:v>
                  </c:pt>
                  <c:pt idx="300">
                    <c:v>1E-4</c:v>
                  </c:pt>
                  <c:pt idx="301">
                    <c:v>2.0000000000000001E-4</c:v>
                  </c:pt>
                  <c:pt idx="302">
                    <c:v>0</c:v>
                  </c:pt>
                  <c:pt idx="303">
                    <c:v>1E-4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2.0000000000000001E-4</c:v>
                  </c:pt>
                  <c:pt idx="307">
                    <c:v>5.9999999999999995E-4</c:v>
                  </c:pt>
                  <c:pt idx="308">
                    <c:v>5.0000000000000001E-4</c:v>
                  </c:pt>
                  <c:pt idx="309">
                    <c:v>0</c:v>
                  </c:pt>
                  <c:pt idx="310">
                    <c:v>0</c:v>
                  </c:pt>
                  <c:pt idx="313">
                    <c:v>0</c:v>
                  </c:pt>
                  <c:pt idx="319">
                    <c:v>4.0000000000000002E-4</c:v>
                  </c:pt>
                  <c:pt idx="320">
                    <c:v>2.0000000000000001E-4</c:v>
                  </c:pt>
                  <c:pt idx="321">
                    <c:v>0</c:v>
                  </c:pt>
                  <c:pt idx="322">
                    <c:v>1E-4</c:v>
                  </c:pt>
                  <c:pt idx="323">
                    <c:v>2.0000000000000001E-4</c:v>
                  </c:pt>
                  <c:pt idx="324">
                    <c:v>4.4000000000000002E-4</c:v>
                  </c:pt>
                  <c:pt idx="325">
                    <c:v>1E-4</c:v>
                  </c:pt>
                  <c:pt idx="326">
                    <c:v>0</c:v>
                  </c:pt>
                  <c:pt idx="327">
                    <c:v>5.9999999999999995E-4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1E-4</c:v>
                  </c:pt>
                  <c:pt idx="331">
                    <c:v>2.9999999999999997E-4</c:v>
                  </c:pt>
                  <c:pt idx="332">
                    <c:v>0</c:v>
                  </c:pt>
                  <c:pt idx="333">
                    <c:v>2.0000000000000001E-4</c:v>
                  </c:pt>
                  <c:pt idx="334">
                    <c:v>2.0000000000000001E-4</c:v>
                  </c:pt>
                  <c:pt idx="335">
                    <c:v>1E-4</c:v>
                  </c:pt>
                  <c:pt idx="336">
                    <c:v>1E-4</c:v>
                  </c:pt>
                  <c:pt idx="337">
                    <c:v>2.0000000000000001E-4</c:v>
                  </c:pt>
                  <c:pt idx="338">
                    <c:v>2.9999999999999997E-4</c:v>
                  </c:pt>
                  <c:pt idx="339">
                    <c:v>2.0000000000000001E-4</c:v>
                  </c:pt>
                  <c:pt idx="340">
                    <c:v>1E-4</c:v>
                  </c:pt>
                  <c:pt idx="341">
                    <c:v>1E-4</c:v>
                  </c:pt>
                  <c:pt idx="342">
                    <c:v>5.0000000000000001E-4</c:v>
                  </c:pt>
                  <c:pt idx="343">
                    <c:v>0</c:v>
                  </c:pt>
                  <c:pt idx="344">
                    <c:v>5.0000000000000001E-4</c:v>
                  </c:pt>
                  <c:pt idx="345">
                    <c:v>0</c:v>
                  </c:pt>
                  <c:pt idx="346">
                    <c:v>4.0000000000000002E-4</c:v>
                  </c:pt>
                  <c:pt idx="347">
                    <c:v>1E-4</c:v>
                  </c:pt>
                  <c:pt idx="348">
                    <c:v>0</c:v>
                  </c:pt>
                  <c:pt idx="349">
                    <c:v>1E-4</c:v>
                  </c:pt>
                  <c:pt idx="350">
                    <c:v>2.0000000000000001E-4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2.0000000000000001E-4</c:v>
                  </c:pt>
                  <c:pt idx="354">
                    <c:v>1E-4</c:v>
                  </c:pt>
                  <c:pt idx="355">
                    <c:v>1E-4</c:v>
                  </c:pt>
                  <c:pt idx="356">
                    <c:v>4.0000000000000002E-4</c:v>
                  </c:pt>
                  <c:pt idx="357">
                    <c:v>0</c:v>
                  </c:pt>
                  <c:pt idx="358">
                    <c:v>5.0000000000000001E-4</c:v>
                  </c:pt>
                  <c:pt idx="359">
                    <c:v>1E-4</c:v>
                  </c:pt>
                  <c:pt idx="360">
                    <c:v>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1E-4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2.0000000000000001E-4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1E-4</c:v>
                  </c:pt>
                  <c:pt idx="375">
                    <c:v>3.0000000000000001E-3</c:v>
                  </c:pt>
                  <c:pt idx="376">
                    <c:v>1E-4</c:v>
                  </c:pt>
                  <c:pt idx="377">
                    <c:v>1E-4</c:v>
                  </c:pt>
                  <c:pt idx="378">
                    <c:v>2.9999999999999997E-4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5.0000000000000001E-4</c:v>
                  </c:pt>
                  <c:pt idx="382">
                    <c:v>5.9999999999999995E-4</c:v>
                  </c:pt>
                  <c:pt idx="383">
                    <c:v>2.0000000000000001E-4</c:v>
                  </c:pt>
                  <c:pt idx="384">
                    <c:v>2.0000000000000001E-4</c:v>
                  </c:pt>
                  <c:pt idx="385">
                    <c:v>1E-4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2.9999999999999997E-4</c:v>
                  </c:pt>
                  <c:pt idx="392">
                    <c:v>4.0000000000000002E-4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5.9999999999999995E-4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2.0000000000000001E-4</c:v>
                  </c:pt>
                  <c:pt idx="399">
                    <c:v>2.0000000000000001E-4</c:v>
                  </c:pt>
                  <c:pt idx="400">
                    <c:v>2.0000000000000001E-4</c:v>
                  </c:pt>
                  <c:pt idx="401">
                    <c:v>1E-4</c:v>
                  </c:pt>
                  <c:pt idx="402">
                    <c:v>1E-4</c:v>
                  </c:pt>
                  <c:pt idx="403">
                    <c:v>0</c:v>
                  </c:pt>
                  <c:pt idx="404">
                    <c:v>2E-3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4.0000000000000002E-4</c:v>
                  </c:pt>
                  <c:pt idx="411">
                    <c:v>2.0000000000000001E-4</c:v>
                  </c:pt>
                  <c:pt idx="412">
                    <c:v>1E-4</c:v>
                  </c:pt>
                  <c:pt idx="413">
                    <c:v>1E-4</c:v>
                  </c:pt>
                  <c:pt idx="414">
                    <c:v>2.9999999999999997E-4</c:v>
                  </c:pt>
                  <c:pt idx="415">
                    <c:v>2.0000000000000001E-4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0</c:v>
                  </c:pt>
                  <c:pt idx="421">
                    <c:v>4.0000000000000002E-4</c:v>
                  </c:pt>
                  <c:pt idx="422">
                    <c:v>3.0000000000000003E-4</c:v>
                  </c:pt>
                  <c:pt idx="423">
                    <c:v>4.8000000000000001E-5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2.9999999999999997E-4</c:v>
                  </c:pt>
                  <c:pt idx="428">
                    <c:v>0</c:v>
                  </c:pt>
                  <c:pt idx="429">
                    <c:v>4.0000000000000002E-4</c:v>
                  </c:pt>
                  <c:pt idx="430">
                    <c:v>0</c:v>
                  </c:pt>
                  <c:pt idx="431">
                    <c:v>1E-4</c:v>
                  </c:pt>
                  <c:pt idx="432">
                    <c:v>1E-4</c:v>
                  </c:pt>
                  <c:pt idx="433">
                    <c:v>0</c:v>
                  </c:pt>
                  <c:pt idx="434">
                    <c:v>4.0000000000000002E-4</c:v>
                  </c:pt>
                  <c:pt idx="435">
                    <c:v>4.0000000000000002E-4</c:v>
                  </c:pt>
                  <c:pt idx="436">
                    <c:v>1E-4</c:v>
                  </c:pt>
                  <c:pt idx="437">
                    <c:v>1E-3</c:v>
                  </c:pt>
                  <c:pt idx="438">
                    <c:v>0</c:v>
                  </c:pt>
                  <c:pt idx="439">
                    <c:v>2.0000000000000001E-4</c:v>
                  </c:pt>
                  <c:pt idx="440">
                    <c:v>2.9999999999999997E-4</c:v>
                  </c:pt>
                  <c:pt idx="441">
                    <c:v>2.0000000000000001E-4</c:v>
                  </c:pt>
                  <c:pt idx="442">
                    <c:v>1E-4</c:v>
                  </c:pt>
                  <c:pt idx="443">
                    <c:v>1E-4</c:v>
                  </c:pt>
                  <c:pt idx="444">
                    <c:v>5.0000000000000001E-4</c:v>
                  </c:pt>
                  <c:pt idx="445">
                    <c:v>1E-4</c:v>
                  </c:pt>
                  <c:pt idx="446">
                    <c:v>1E-4</c:v>
                  </c:pt>
                  <c:pt idx="447">
                    <c:v>1E-4</c:v>
                  </c:pt>
                  <c:pt idx="448">
                    <c:v>2.0000000000000001E-4</c:v>
                  </c:pt>
                  <c:pt idx="449">
                    <c:v>1E-4</c:v>
                  </c:pt>
                  <c:pt idx="450">
                    <c:v>0</c:v>
                  </c:pt>
                  <c:pt idx="451">
                    <c:v>2E-3</c:v>
                  </c:pt>
                  <c:pt idx="452">
                    <c:v>1E-4</c:v>
                  </c:pt>
                  <c:pt idx="453">
                    <c:v>1E-3</c:v>
                  </c:pt>
                  <c:pt idx="454">
                    <c:v>1E-4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2.0999999999999999E-3</c:v>
                  </c:pt>
                  <c:pt idx="458">
                    <c:v>1.9E-3</c:v>
                  </c:pt>
                  <c:pt idx="459">
                    <c:v>1E-4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1E-4</c:v>
                  </c:pt>
                  <c:pt idx="463">
                    <c:v>2.9999999999999997E-4</c:v>
                  </c:pt>
                  <c:pt idx="464">
                    <c:v>1E-4</c:v>
                  </c:pt>
                  <c:pt idx="465">
                    <c:v>1E-4</c:v>
                  </c:pt>
                  <c:pt idx="466">
                    <c:v>2.0000000000000001E-4</c:v>
                  </c:pt>
                  <c:pt idx="467">
                    <c:v>1E-4</c:v>
                  </c:pt>
                  <c:pt idx="468">
                    <c:v>2.0000000000000001E-4</c:v>
                  </c:pt>
                  <c:pt idx="469">
                    <c:v>1E-4</c:v>
                  </c:pt>
                  <c:pt idx="470">
                    <c:v>1E-4</c:v>
                  </c:pt>
                  <c:pt idx="471">
                    <c:v>1E-4</c:v>
                  </c:pt>
                  <c:pt idx="472">
                    <c:v>2.0000000000000001E-4</c:v>
                  </c:pt>
                  <c:pt idx="473">
                    <c:v>1E-4</c:v>
                  </c:pt>
                  <c:pt idx="474">
                    <c:v>0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2.9999999999999997E-4</c:v>
                  </c:pt>
                  <c:pt idx="478">
                    <c:v>2.9999999999999997E-4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1E-4</c:v>
                  </c:pt>
                  <c:pt idx="482">
                    <c:v>1E-4</c:v>
                  </c:pt>
                  <c:pt idx="483">
                    <c:v>1E-4</c:v>
                  </c:pt>
                  <c:pt idx="484">
                    <c:v>1E-4</c:v>
                  </c:pt>
                  <c:pt idx="485">
                    <c:v>2.0000000000000001E-4</c:v>
                  </c:pt>
                  <c:pt idx="486">
                    <c:v>2.0000000000000001E-4</c:v>
                  </c:pt>
                  <c:pt idx="487">
                    <c:v>1E-4</c:v>
                  </c:pt>
                  <c:pt idx="488">
                    <c:v>1E-4</c:v>
                  </c:pt>
                  <c:pt idx="489">
                    <c:v>5.9999999999999995E-4</c:v>
                  </c:pt>
                  <c:pt idx="490">
                    <c:v>2.0000000000000001E-4</c:v>
                  </c:pt>
                  <c:pt idx="491">
                    <c:v>2.9999999999999997E-4</c:v>
                  </c:pt>
                  <c:pt idx="492">
                    <c:v>1E-4</c:v>
                  </c:pt>
                  <c:pt idx="493">
                    <c:v>1E-4</c:v>
                  </c:pt>
                  <c:pt idx="494">
                    <c:v>0</c:v>
                  </c:pt>
                  <c:pt idx="495">
                    <c:v>2.9999999999999997E-4</c:v>
                  </c:pt>
                  <c:pt idx="496">
                    <c:v>2.0000000000000001E-4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2.0000000000000001E-4</c:v>
                  </c:pt>
                  <c:pt idx="500">
                    <c:v>2.9999999999999997E-4</c:v>
                  </c:pt>
                  <c:pt idx="501">
                    <c:v>1E-4</c:v>
                  </c:pt>
                  <c:pt idx="502">
                    <c:v>1E-4</c:v>
                  </c:pt>
                  <c:pt idx="503">
                    <c:v>2.0000000000000001E-4</c:v>
                  </c:pt>
                  <c:pt idx="504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(7)'!$F$21:$F$905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27867</c:v>
                </c:pt>
                <c:pt idx="500">
                  <c:v>28049</c:v>
                </c:pt>
                <c:pt idx="501">
                  <c:v>28101</c:v>
                </c:pt>
                <c:pt idx="502">
                  <c:v>28154.5</c:v>
                </c:pt>
                <c:pt idx="503">
                  <c:v>28776.5</c:v>
                </c:pt>
                <c:pt idx="504">
                  <c:v>28928.5</c:v>
                </c:pt>
              </c:numCache>
            </c:numRef>
          </c:xVal>
          <c:yVal>
            <c:numRef>
              <c:f>'Active (7)'!$I$21:$I$905</c:f>
              <c:numCache>
                <c:formatCode>General</c:formatCode>
                <c:ptCount val="885"/>
                <c:pt idx="1">
                  <c:v>1.0434865005663596E-2</c:v>
                </c:pt>
                <c:pt idx="2">
                  <c:v>1.2760850004269741E-2</c:v>
                </c:pt>
                <c:pt idx="3">
                  <c:v>-2.0344009994005319E-2</c:v>
                </c:pt>
                <c:pt idx="4">
                  <c:v>-1.0655884994775988E-2</c:v>
                </c:pt>
                <c:pt idx="5">
                  <c:v>-1.3298999983817339E-3</c:v>
                </c:pt>
                <c:pt idx="6">
                  <c:v>-3.7914200001978315E-3</c:v>
                </c:pt>
                <c:pt idx="7">
                  <c:v>-2.7819559996714815E-2</c:v>
                </c:pt>
                <c:pt idx="9">
                  <c:v>-3.9186764995974954E-2</c:v>
                </c:pt>
                <c:pt idx="11">
                  <c:v>-9.0319749942864291E-3</c:v>
                </c:pt>
                <c:pt idx="12">
                  <c:v>-7.1201549944817089E-3</c:v>
                </c:pt>
                <c:pt idx="13">
                  <c:v>-3.2164244992600288E-2</c:v>
                </c:pt>
                <c:pt idx="14">
                  <c:v>-2.6754769998660777E-2</c:v>
                </c:pt>
                <c:pt idx="15">
                  <c:v>-4.079885999817634E-2</c:v>
                </c:pt>
                <c:pt idx="16">
                  <c:v>-7.8870399956940673E-3</c:v>
                </c:pt>
                <c:pt idx="17">
                  <c:v>-4.3931129992415663E-2</c:v>
                </c:pt>
                <c:pt idx="18">
                  <c:v>-2.6702704999479465E-2</c:v>
                </c:pt>
                <c:pt idx="26">
                  <c:v>-1.0704544998588972E-2</c:v>
                </c:pt>
                <c:pt idx="27">
                  <c:v>-1.7250979995878879E-2</c:v>
                </c:pt>
                <c:pt idx="29">
                  <c:v>-2.8613080001377966E-2</c:v>
                </c:pt>
                <c:pt idx="30">
                  <c:v>-2.6701259994297288E-2</c:v>
                </c:pt>
                <c:pt idx="46">
                  <c:v>-9.7849649973795749E-3</c:v>
                </c:pt>
                <c:pt idx="47">
                  <c:v>3.6495525004283991E-2</c:v>
                </c:pt>
                <c:pt idx="48">
                  <c:v>-1.4178489996993449E-2</c:v>
                </c:pt>
                <c:pt idx="49">
                  <c:v>-1.9266669994976837E-2</c:v>
                </c:pt>
                <c:pt idx="50">
                  <c:v>7.4599250074243173E-3</c:v>
                </c:pt>
                <c:pt idx="51">
                  <c:v>-2.7211249980609864E-3</c:v>
                </c:pt>
                <c:pt idx="52">
                  <c:v>4.2788749997271225E-3</c:v>
                </c:pt>
                <c:pt idx="53">
                  <c:v>5.6151900062104687E-3</c:v>
                </c:pt>
                <c:pt idx="54">
                  <c:v>8.6151900031836703E-3</c:v>
                </c:pt>
                <c:pt idx="55">
                  <c:v>-6.288654993113596E-3</c:v>
                </c:pt>
                <c:pt idx="56">
                  <c:v>-1.0431999544380233E-4</c:v>
                </c:pt>
                <c:pt idx="57">
                  <c:v>3.9965250034583732E-3</c:v>
                </c:pt>
                <c:pt idx="58">
                  <c:v>7.5936200009891763E-3</c:v>
                </c:pt>
                <c:pt idx="59">
                  <c:v>4.5666000369237736E-4</c:v>
                </c:pt>
                <c:pt idx="60">
                  <c:v>1.050470003974624E-3</c:v>
                </c:pt>
                <c:pt idx="61">
                  <c:v>-5.195764999371022E-3</c:v>
                </c:pt>
                <c:pt idx="62">
                  <c:v>2.1147450024727732E-3</c:v>
                </c:pt>
                <c:pt idx="63">
                  <c:v>-5.615549991489388E-3</c:v>
                </c:pt>
                <c:pt idx="64">
                  <c:v>8.032680008909665E-3</c:v>
                </c:pt>
                <c:pt idx="65">
                  <c:v>5.1017000077990815E-4</c:v>
                </c:pt>
                <c:pt idx="66">
                  <c:v>-3.1863449985394254E-3</c:v>
                </c:pt>
                <c:pt idx="67">
                  <c:v>8.3946000086143613E-4</c:v>
                </c:pt>
                <c:pt idx="68">
                  <c:v>-5.7430899978498928E-3</c:v>
                </c:pt>
                <c:pt idx="69">
                  <c:v>4.1546000284142792E-4</c:v>
                </c:pt>
                <c:pt idx="70">
                  <c:v>-9.3068999558454379E-4</c:v>
                </c:pt>
                <c:pt idx="71">
                  <c:v>1.2020530004519969E-2</c:v>
                </c:pt>
                <c:pt idx="72">
                  <c:v>-3.7449299998115748E-3</c:v>
                </c:pt>
                <c:pt idx="73">
                  <c:v>-6.9353599974419922E-3</c:v>
                </c:pt>
                <c:pt idx="76">
                  <c:v>3.1415799967362545E-3</c:v>
                </c:pt>
                <c:pt idx="77">
                  <c:v>-2.3828100020182319E-3</c:v>
                </c:pt>
                <c:pt idx="78">
                  <c:v>2.333889999135863E-3</c:v>
                </c:pt>
                <c:pt idx="79">
                  <c:v>2.724605001276359E-3</c:v>
                </c:pt>
                <c:pt idx="80">
                  <c:v>-2.465824996761512E-3</c:v>
                </c:pt>
                <c:pt idx="81">
                  <c:v>-1.0563499963609502E-3</c:v>
                </c:pt>
                <c:pt idx="82">
                  <c:v>-1.2078349973307922E-3</c:v>
                </c:pt>
                <c:pt idx="83">
                  <c:v>-5.6327850033994764E-3</c:v>
                </c:pt>
                <c:pt idx="84">
                  <c:v>1.0464320002938621E-2</c:v>
                </c:pt>
                <c:pt idx="86">
                  <c:v>3.1950900083757006E-3</c:v>
                </c:pt>
                <c:pt idx="87">
                  <c:v>2.4769849987933412E-3</c:v>
                </c:pt>
                <c:pt idx="88">
                  <c:v>-5.7648499205242842E-4</c:v>
                </c:pt>
                <c:pt idx="89">
                  <c:v>1.8503449973650277E-3</c:v>
                </c:pt>
                <c:pt idx="90">
                  <c:v>2.1435000016936101E-3</c:v>
                </c:pt>
                <c:pt idx="91">
                  <c:v>-7.0108149957377464E-3</c:v>
                </c:pt>
                <c:pt idx="92">
                  <c:v>8.3545700035756454E-3</c:v>
                </c:pt>
                <c:pt idx="93">
                  <c:v>5.0459400008548982E-3</c:v>
                </c:pt>
                <c:pt idx="94">
                  <c:v>1.0825490004208405E-2</c:v>
                </c:pt>
                <c:pt idx="95">
                  <c:v>-6.0469300005934201E-3</c:v>
                </c:pt>
                <c:pt idx="96">
                  <c:v>1.1988499973085709E-3</c:v>
                </c:pt>
                <c:pt idx="97">
                  <c:v>-9.7547049954300746E-3</c:v>
                </c:pt>
                <c:pt idx="98">
                  <c:v>-4.2096749966731295E-3</c:v>
                </c:pt>
                <c:pt idx="100">
                  <c:v>4.9840400024550036E-3</c:v>
                </c:pt>
                <c:pt idx="101">
                  <c:v>-1.3292799994815141E-3</c:v>
                </c:pt>
                <c:pt idx="102">
                  <c:v>-2.2045999503461644E-4</c:v>
                </c:pt>
                <c:pt idx="103">
                  <c:v>9.9512100059655495E-3</c:v>
                </c:pt>
                <c:pt idx="104">
                  <c:v>-1.2833029999455903E-2</c:v>
                </c:pt>
                <c:pt idx="105">
                  <c:v>-3.2579799953964539E-3</c:v>
                </c:pt>
                <c:pt idx="106">
                  <c:v>2.3447550047421828E-3</c:v>
                </c:pt>
                <c:pt idx="107">
                  <c:v>3.7983200018061325E-3</c:v>
                </c:pt>
                <c:pt idx="108">
                  <c:v>-5.4929549951339141E-3</c:v>
                </c:pt>
                <c:pt idx="109">
                  <c:v>-1.1055249997298233E-3</c:v>
                </c:pt>
                <c:pt idx="110">
                  <c:v>-1.044079996063374E-3</c:v>
                </c:pt>
                <c:pt idx="111">
                  <c:v>2.5986000400735065E-4</c:v>
                </c:pt>
                <c:pt idx="112">
                  <c:v>2.2598600044148043E-3</c:v>
                </c:pt>
                <c:pt idx="113">
                  <c:v>2.1275900071486831E-3</c:v>
                </c:pt>
                <c:pt idx="114">
                  <c:v>1.0159599987673573E-3</c:v>
                </c:pt>
                <c:pt idx="115">
                  <c:v>3.7293749992386438E-3</c:v>
                </c:pt>
                <c:pt idx="116">
                  <c:v>2.2270300032687373E-3</c:v>
                </c:pt>
                <c:pt idx="117">
                  <c:v>-6.8358200005604886E-3</c:v>
                </c:pt>
                <c:pt idx="118">
                  <c:v>-5.5904949986143038E-3</c:v>
                </c:pt>
                <c:pt idx="119">
                  <c:v>-2.9038150023552589E-3</c:v>
                </c:pt>
                <c:pt idx="120">
                  <c:v>1.0179675002291333E-2</c:v>
                </c:pt>
                <c:pt idx="121">
                  <c:v>3.8663550076307729E-3</c:v>
                </c:pt>
                <c:pt idx="122">
                  <c:v>1.0778175004816148E-2</c:v>
                </c:pt>
                <c:pt idx="123">
                  <c:v>4.1956249988288619E-3</c:v>
                </c:pt>
                <c:pt idx="124">
                  <c:v>-2.7870199992321432E-3</c:v>
                </c:pt>
                <c:pt idx="125">
                  <c:v>-4.094699994311668E-3</c:v>
                </c:pt>
                <c:pt idx="126">
                  <c:v>-4.5055799928377382E-3</c:v>
                </c:pt>
                <c:pt idx="127">
                  <c:v>-4.5496699967770837E-3</c:v>
                </c:pt>
                <c:pt idx="128">
                  <c:v>5.6393550039501861E-3</c:v>
                </c:pt>
                <c:pt idx="130">
                  <c:v>-6.1997599987080321E-3</c:v>
                </c:pt>
                <c:pt idx="131">
                  <c:v>3.326050064060837E-4</c:v>
                </c:pt>
                <c:pt idx="132">
                  <c:v>3.2115950016304851E-3</c:v>
                </c:pt>
                <c:pt idx="133">
                  <c:v>-1.22819998068735E-4</c:v>
                </c:pt>
                <c:pt idx="134">
                  <c:v>-7.8629699928569607E-3</c:v>
                </c:pt>
                <c:pt idx="138">
                  <c:v>-1.6231164998316672E-2</c:v>
                </c:pt>
                <c:pt idx="139">
                  <c:v>-6.2278799960040487E-3</c:v>
                </c:pt>
                <c:pt idx="140">
                  <c:v>-5.3415499860420823E-4</c:v>
                </c:pt>
                <c:pt idx="141">
                  <c:v>-4.6237399947131053E-3</c:v>
                </c:pt>
                <c:pt idx="142">
                  <c:v>-9.7527249963604845E-3</c:v>
                </c:pt>
                <c:pt idx="143">
                  <c:v>-9.7006599971791729E-3</c:v>
                </c:pt>
                <c:pt idx="144">
                  <c:v>-7.5163250003242865E-3</c:v>
                </c:pt>
                <c:pt idx="145">
                  <c:v>-1.2412194999342319E-2</c:v>
                </c:pt>
                <c:pt idx="146">
                  <c:v>-6.4656649992684834E-3</c:v>
                </c:pt>
                <c:pt idx="149">
                  <c:v>-1.1069309992308263E-2</c:v>
                </c:pt>
                <c:pt idx="150">
                  <c:v>-1.8361949987593107E-3</c:v>
                </c:pt>
                <c:pt idx="151">
                  <c:v>-6.9459450023714453E-3</c:v>
                </c:pt>
                <c:pt idx="152">
                  <c:v>-1.0259265000058804E-2</c:v>
                </c:pt>
                <c:pt idx="153">
                  <c:v>-3.7433049947139807E-3</c:v>
                </c:pt>
                <c:pt idx="154">
                  <c:v>-9.4060599949443713E-3</c:v>
                </c:pt>
                <c:pt idx="155">
                  <c:v>-6.3145949970930815E-3</c:v>
                </c:pt>
                <c:pt idx="156">
                  <c:v>-1.0402774998510722E-2</c:v>
                </c:pt>
                <c:pt idx="157">
                  <c:v>-1.5949209999234881E-2</c:v>
                </c:pt>
                <c:pt idx="158">
                  <c:v>-1.3958590003312565E-2</c:v>
                </c:pt>
                <c:pt idx="159">
                  <c:v>-1.2985324996407144E-2</c:v>
                </c:pt>
                <c:pt idx="160">
                  <c:v>-2.273390499613015E-2</c:v>
                </c:pt>
                <c:pt idx="161">
                  <c:v>-1.7959044998860918E-2</c:v>
                </c:pt>
                <c:pt idx="162">
                  <c:v>-1.3823489993228577E-2</c:v>
                </c:pt>
                <c:pt idx="163">
                  <c:v>-3.4975050002685748E-3</c:v>
                </c:pt>
                <c:pt idx="164">
                  <c:v>-1.4445439999690279E-2</c:v>
                </c:pt>
                <c:pt idx="165">
                  <c:v>-2.0527050000964664E-2</c:v>
                </c:pt>
                <c:pt idx="166">
                  <c:v>-1.399983000010252E-2</c:v>
                </c:pt>
                <c:pt idx="167">
                  <c:v>-1.3678534996870439E-2</c:v>
                </c:pt>
                <c:pt idx="169">
                  <c:v>-2.0128814998315647E-2</c:v>
                </c:pt>
                <c:pt idx="171">
                  <c:v>-1.2755454998114146E-2</c:v>
                </c:pt>
                <c:pt idx="172">
                  <c:v>-6.9726199944852851E-3</c:v>
                </c:pt>
                <c:pt idx="173">
                  <c:v>-7.6738249917980283E-3</c:v>
                </c:pt>
                <c:pt idx="174">
                  <c:v>-8.7179149995790794E-3</c:v>
                </c:pt>
                <c:pt idx="175">
                  <c:v>-9.2741850021411665E-3</c:v>
                </c:pt>
                <c:pt idx="176">
                  <c:v>-1.3351105000765529E-2</c:v>
                </c:pt>
                <c:pt idx="179">
                  <c:v>-1.3561699997808319E-2</c:v>
                </c:pt>
                <c:pt idx="180">
                  <c:v>-7.830929993360769E-3</c:v>
                </c:pt>
                <c:pt idx="181">
                  <c:v>-2.1442500001285225E-3</c:v>
                </c:pt>
                <c:pt idx="182">
                  <c:v>-7.4134799942839891E-3</c:v>
                </c:pt>
                <c:pt idx="183">
                  <c:v>-9.0265049948357046E-3</c:v>
                </c:pt>
                <c:pt idx="184">
                  <c:v>-1.1612319998675957E-2</c:v>
                </c:pt>
                <c:pt idx="185">
                  <c:v>-4.4186049999552779E-3</c:v>
                </c:pt>
                <c:pt idx="186">
                  <c:v>-1.5925640000205021E-2</c:v>
                </c:pt>
                <c:pt idx="191">
                  <c:v>-9.010535002744291E-3</c:v>
                </c:pt>
                <c:pt idx="192">
                  <c:v>-1.2813534995075315E-2</c:v>
                </c:pt>
                <c:pt idx="193">
                  <c:v>-9.8984299984294921E-3</c:v>
                </c:pt>
                <c:pt idx="195">
                  <c:v>-9.2328449973138049E-3</c:v>
                </c:pt>
                <c:pt idx="197">
                  <c:v>-1.7371209993143566E-2</c:v>
                </c:pt>
                <c:pt idx="198">
                  <c:v>-2.3635749996174127E-2</c:v>
                </c:pt>
                <c:pt idx="199">
                  <c:v>-1.895375999447424E-2</c:v>
                </c:pt>
                <c:pt idx="200">
                  <c:v>-1.0676555000827648E-2</c:v>
                </c:pt>
                <c:pt idx="201">
                  <c:v>-5.8088249934371561E-3</c:v>
                </c:pt>
                <c:pt idx="205">
                  <c:v>-8.4626549942186102E-3</c:v>
                </c:pt>
                <c:pt idx="214">
                  <c:v>-2.3583664995385334E-2</c:v>
                </c:pt>
                <c:pt idx="215">
                  <c:v>-1.3218279993452597E-2</c:v>
                </c:pt>
                <c:pt idx="217">
                  <c:v>-1.4487509994069114E-2</c:v>
                </c:pt>
                <c:pt idx="218">
                  <c:v>-5.0780349993146956E-3</c:v>
                </c:pt>
                <c:pt idx="219">
                  <c:v>-8.1221249929512851E-3</c:v>
                </c:pt>
                <c:pt idx="220">
                  <c:v>-2.4704674993699882E-2</c:v>
                </c:pt>
                <c:pt idx="238">
                  <c:v>-1.1048469998058863E-2</c:v>
                </c:pt>
                <c:pt idx="245">
                  <c:v>-2.0449969997571316E-2</c:v>
                </c:pt>
                <c:pt idx="247">
                  <c:v>-1.2586929995450191E-2</c:v>
                </c:pt>
                <c:pt idx="250">
                  <c:v>-1.6482799997902475E-2</c:v>
                </c:pt>
                <c:pt idx="252">
                  <c:v>-1.3985145000333432E-2</c:v>
                </c:pt>
                <c:pt idx="253">
                  <c:v>-8.6638499997206964E-3</c:v>
                </c:pt>
                <c:pt idx="258">
                  <c:v>-1.2632879996090196E-2</c:v>
                </c:pt>
                <c:pt idx="283">
                  <c:v>-1.4934920000087004E-2</c:v>
                </c:pt>
                <c:pt idx="329">
                  <c:v>-1.4552119995641988E-2</c:v>
                </c:pt>
                <c:pt idx="389">
                  <c:v>-1.4301569994131569E-2</c:v>
                </c:pt>
                <c:pt idx="403">
                  <c:v>-2.0533259994408581E-2</c:v>
                </c:pt>
                <c:pt idx="426">
                  <c:v>-2.2863439997308888E-2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51E-4694-940E-8D390D17EC43}"/>
            </c:ext>
          </c:extLst>
        </c:ser>
        <c:ser>
          <c:idx val="3"/>
          <c:order val="2"/>
          <c:tx>
            <c:strRef>
              <c:f>'Active (7)'!$J$20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(7)'!$D$21:$D$56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'Active (7)'!$D$21:$D$56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(7)'!$F$21:$F$905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27867</c:v>
                </c:pt>
                <c:pt idx="500">
                  <c:v>28049</c:v>
                </c:pt>
                <c:pt idx="501">
                  <c:v>28101</c:v>
                </c:pt>
                <c:pt idx="502">
                  <c:v>28154.5</c:v>
                </c:pt>
                <c:pt idx="503">
                  <c:v>28776.5</c:v>
                </c:pt>
                <c:pt idx="504">
                  <c:v>28928.5</c:v>
                </c:pt>
              </c:numCache>
            </c:numRef>
          </c:xVal>
          <c:yVal>
            <c:numRef>
              <c:f>'Active (7)'!$J$21:$J$905</c:f>
              <c:numCache>
                <c:formatCode>General</c:formatCode>
                <c:ptCount val="885"/>
                <c:pt idx="36">
                  <c:v>9.9382050029817037E-3</c:v>
                </c:pt>
                <c:pt idx="38">
                  <c:v>1.0568129997409414E-2</c:v>
                </c:pt>
                <c:pt idx="39">
                  <c:v>9.8847350018331781E-3</c:v>
                </c:pt>
                <c:pt idx="40">
                  <c:v>1.269853999838233E-2</c:v>
                </c:pt>
                <c:pt idx="41">
                  <c:v>1.3196195010095835E-2</c:v>
                </c:pt>
                <c:pt idx="42">
                  <c:v>1.3152105006156489E-2</c:v>
                </c:pt>
                <c:pt idx="43">
                  <c:v>1.3108015002217144E-2</c:v>
                </c:pt>
                <c:pt idx="44">
                  <c:v>1.3063925005553756E-2</c:v>
                </c:pt>
                <c:pt idx="45">
                  <c:v>1.301983500161441E-2</c:v>
                </c:pt>
                <c:pt idx="135">
                  <c:v>-8.2336999985272996E-3</c:v>
                </c:pt>
                <c:pt idx="137">
                  <c:v>-7.6336999991326593E-3</c:v>
                </c:pt>
                <c:pt idx="148">
                  <c:v>-1.1269309994531795E-2</c:v>
                </c:pt>
                <c:pt idx="168">
                  <c:v>-1.7418684998119716E-2</c:v>
                </c:pt>
                <c:pt idx="269">
                  <c:v>-1.9568709998566192E-2</c:v>
                </c:pt>
                <c:pt idx="270">
                  <c:v>-1.9042724998143967E-2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51E-4694-940E-8D390D17EC43}"/>
            </c:ext>
          </c:extLst>
        </c:ser>
        <c:ser>
          <c:idx val="4"/>
          <c:order val="3"/>
          <c:tx>
            <c:strRef>
              <c:f>'Active (7)'!$K$20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(7)'!$D$21:$D$105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'Active (7)'!$D$21:$D$105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(7)'!$F$21:$F$905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27867</c:v>
                </c:pt>
                <c:pt idx="500">
                  <c:v>28049</c:v>
                </c:pt>
                <c:pt idx="501">
                  <c:v>28101</c:v>
                </c:pt>
                <c:pt idx="502">
                  <c:v>28154.5</c:v>
                </c:pt>
                <c:pt idx="503">
                  <c:v>28776.5</c:v>
                </c:pt>
                <c:pt idx="504">
                  <c:v>28928.5</c:v>
                </c:pt>
              </c:numCache>
            </c:numRef>
          </c:xVal>
          <c:yVal>
            <c:numRef>
              <c:f>'Active (7)'!$K$21:$K$905</c:f>
              <c:numCache>
                <c:formatCode>General</c:formatCode>
                <c:ptCount val="885"/>
                <c:pt idx="129">
                  <c:v>9.7106500470545143E-4</c:v>
                </c:pt>
                <c:pt idx="136">
                  <c:v>-7.9336999988299794E-3</c:v>
                </c:pt>
                <c:pt idx="147">
                  <c:v>-1.1469309996755328E-2</c:v>
                </c:pt>
                <c:pt idx="170">
                  <c:v>-1.378387999284314E-2</c:v>
                </c:pt>
                <c:pt idx="177">
                  <c:v>-1.6884874996321741E-2</c:v>
                </c:pt>
                <c:pt idx="178">
                  <c:v>-1.685888999782037E-2</c:v>
                </c:pt>
                <c:pt idx="187">
                  <c:v>-1.7944494997209404E-2</c:v>
                </c:pt>
                <c:pt idx="188">
                  <c:v>-1.7918509998708032E-2</c:v>
                </c:pt>
                <c:pt idx="189">
                  <c:v>-1.6768039997259621E-2</c:v>
                </c:pt>
                <c:pt idx="190">
                  <c:v>-1.8816069998138119E-2</c:v>
                </c:pt>
                <c:pt idx="194">
                  <c:v>-2.0521309998002835E-2</c:v>
                </c:pt>
                <c:pt idx="196">
                  <c:v>-1.7503670002042782E-2</c:v>
                </c:pt>
                <c:pt idx="202">
                  <c:v>-1.9780199996603187E-2</c:v>
                </c:pt>
                <c:pt idx="203">
                  <c:v>-1.9678509997902438E-2</c:v>
                </c:pt>
                <c:pt idx="204">
                  <c:v>-1.9578510000428651E-2</c:v>
                </c:pt>
                <c:pt idx="206">
                  <c:v>-1.9906649999029469E-2</c:v>
                </c:pt>
                <c:pt idx="207">
                  <c:v>-1.9866650000039954E-2</c:v>
                </c:pt>
                <c:pt idx="208">
                  <c:v>-1.9638919999124482E-2</c:v>
                </c:pt>
                <c:pt idx="209">
                  <c:v>-2.0219969999743626E-2</c:v>
                </c:pt>
                <c:pt idx="210">
                  <c:v>-1.9629969996458385E-2</c:v>
                </c:pt>
                <c:pt idx="211">
                  <c:v>-1.9619970000348985E-2</c:v>
                </c:pt>
                <c:pt idx="212">
                  <c:v>-2.2235634998651221E-2</c:v>
                </c:pt>
                <c:pt idx="213">
                  <c:v>-2.0735634992888663E-2</c:v>
                </c:pt>
                <c:pt idx="216">
                  <c:v>-2.0141075001447462E-2</c:v>
                </c:pt>
                <c:pt idx="221">
                  <c:v>-2.0788059999176767E-2</c:v>
                </c:pt>
                <c:pt idx="222">
                  <c:v>-2.3892074998002499E-2</c:v>
                </c:pt>
                <c:pt idx="223">
                  <c:v>-2.006207499653101E-2</c:v>
                </c:pt>
                <c:pt idx="224">
                  <c:v>-2.3866764997364953E-2</c:v>
                </c:pt>
                <c:pt idx="225">
                  <c:v>-2.115494499594206E-2</c:v>
                </c:pt>
                <c:pt idx="226">
                  <c:v>-2.308721499866806E-2</c:v>
                </c:pt>
                <c:pt idx="227">
                  <c:v>-2.1151059991098009E-2</c:v>
                </c:pt>
                <c:pt idx="228">
                  <c:v>-2.1081059996504337E-2</c:v>
                </c:pt>
                <c:pt idx="229">
                  <c:v>-2.0711059994937386E-2</c:v>
                </c:pt>
                <c:pt idx="230">
                  <c:v>-2.0591059997968841E-2</c:v>
                </c:pt>
                <c:pt idx="231">
                  <c:v>-1.9485525001073256E-2</c:v>
                </c:pt>
                <c:pt idx="232">
                  <c:v>-2.0407569994858932E-2</c:v>
                </c:pt>
                <c:pt idx="233">
                  <c:v>-1.978158499696292E-2</c:v>
                </c:pt>
                <c:pt idx="234">
                  <c:v>-2.0979989996703807E-2</c:v>
                </c:pt>
                <c:pt idx="235">
                  <c:v>-2.0779989994480275E-2</c:v>
                </c:pt>
                <c:pt idx="236">
                  <c:v>-2.1842184993147384E-2</c:v>
                </c:pt>
                <c:pt idx="237">
                  <c:v>-2.1716199997172225E-2</c:v>
                </c:pt>
                <c:pt idx="239">
                  <c:v>-2.1655504999216646E-2</c:v>
                </c:pt>
                <c:pt idx="240">
                  <c:v>-2.0239744997525122E-2</c:v>
                </c:pt>
                <c:pt idx="241">
                  <c:v>-2.0139745000051335E-2</c:v>
                </c:pt>
                <c:pt idx="242">
                  <c:v>-2.0613759996194858E-2</c:v>
                </c:pt>
                <c:pt idx="243">
                  <c:v>-2.021375999902375E-2</c:v>
                </c:pt>
                <c:pt idx="244">
                  <c:v>-2.1101940001244657E-2</c:v>
                </c:pt>
                <c:pt idx="246">
                  <c:v>-2.0152314995357301E-2</c:v>
                </c:pt>
                <c:pt idx="248">
                  <c:v>-1.9749124992813449E-2</c:v>
                </c:pt>
                <c:pt idx="249">
                  <c:v>-2.0945839998603333E-2</c:v>
                </c:pt>
                <c:pt idx="251">
                  <c:v>-1.954105500044534E-2</c:v>
                </c:pt>
                <c:pt idx="254">
                  <c:v>-1.9205500000680331E-2</c:v>
                </c:pt>
                <c:pt idx="255">
                  <c:v>-2.0365434997074772E-2</c:v>
                </c:pt>
                <c:pt idx="256">
                  <c:v>-2.0191980001982301E-2</c:v>
                </c:pt>
                <c:pt idx="257">
                  <c:v>-2.0191980001982301E-2</c:v>
                </c:pt>
                <c:pt idx="259">
                  <c:v>-2.1239820001937915E-2</c:v>
                </c:pt>
                <c:pt idx="260">
                  <c:v>-2.0213834999594837E-2</c:v>
                </c:pt>
                <c:pt idx="261">
                  <c:v>-2.0783910003956407E-2</c:v>
                </c:pt>
                <c:pt idx="262">
                  <c:v>-2.1357079996960238E-2</c:v>
                </c:pt>
                <c:pt idx="263">
                  <c:v>-2.1245259995339438E-2</c:v>
                </c:pt>
                <c:pt idx="264">
                  <c:v>-2.0335785004135687E-2</c:v>
                </c:pt>
                <c:pt idx="265">
                  <c:v>-1.999009999417467E-2</c:v>
                </c:pt>
                <c:pt idx="266">
                  <c:v>-2.0678280001448002E-2</c:v>
                </c:pt>
                <c:pt idx="267">
                  <c:v>-2.0626309997169301E-2</c:v>
                </c:pt>
                <c:pt idx="268">
                  <c:v>-2.1232500002952293E-2</c:v>
                </c:pt>
                <c:pt idx="271">
                  <c:v>-1.6900884998904075E-2</c:v>
                </c:pt>
                <c:pt idx="272">
                  <c:v>-2.0381934999022633E-2</c:v>
                </c:pt>
                <c:pt idx="273">
                  <c:v>-2.0899089999147691E-2</c:v>
                </c:pt>
                <c:pt idx="274">
                  <c:v>-2.0899089999147691E-2</c:v>
                </c:pt>
                <c:pt idx="275">
                  <c:v>-2.3058844992192462E-2</c:v>
                </c:pt>
                <c:pt idx="276">
                  <c:v>-2.1028919996751938E-2</c:v>
                </c:pt>
                <c:pt idx="277">
                  <c:v>-2.0823384998948313E-2</c:v>
                </c:pt>
                <c:pt idx="278">
                  <c:v>-2.0534359995508566E-2</c:v>
                </c:pt>
                <c:pt idx="279">
                  <c:v>-2.1487829995749053E-2</c:v>
                </c:pt>
                <c:pt idx="280">
                  <c:v>-2.1340549996239133E-2</c:v>
                </c:pt>
                <c:pt idx="281">
                  <c:v>-2.0338109992735554E-2</c:v>
                </c:pt>
                <c:pt idx="282">
                  <c:v>-2.1182199998293072E-2</c:v>
                </c:pt>
                <c:pt idx="284">
                  <c:v>-2.0800960002816282E-2</c:v>
                </c:pt>
                <c:pt idx="285">
                  <c:v>-2.0685199997387826E-2</c:v>
                </c:pt>
                <c:pt idx="286">
                  <c:v>-1.9759214999794494E-2</c:v>
                </c:pt>
                <c:pt idx="287">
                  <c:v>-1.9451334992481861E-2</c:v>
                </c:pt>
                <c:pt idx="288">
                  <c:v>-2.0976929998141713E-2</c:v>
                </c:pt>
                <c:pt idx="289">
                  <c:v>-2.049737999914214E-2</c:v>
                </c:pt>
                <c:pt idx="290">
                  <c:v>-2.0185559995297808E-2</c:v>
                </c:pt>
                <c:pt idx="291">
                  <c:v>-2.051783000206342E-2</c:v>
                </c:pt>
                <c:pt idx="292">
                  <c:v>-1.9864264999341685E-2</c:v>
                </c:pt>
                <c:pt idx="293">
                  <c:v>-2.1765669996966608E-2</c:v>
                </c:pt>
                <c:pt idx="294">
                  <c:v>-2.049634500144748E-2</c:v>
                </c:pt>
                <c:pt idx="295">
                  <c:v>-2.1070359995064791E-2</c:v>
                </c:pt>
                <c:pt idx="296">
                  <c:v>-1.9444375000603031E-2</c:v>
                </c:pt>
                <c:pt idx="297">
                  <c:v>-1.3980584997625556E-2</c:v>
                </c:pt>
                <c:pt idx="298">
                  <c:v>-2.1054599994386081E-2</c:v>
                </c:pt>
                <c:pt idx="299">
                  <c:v>-2.0954599996912293E-2</c:v>
                </c:pt>
                <c:pt idx="300">
                  <c:v>-2.0854599992162548E-2</c:v>
                </c:pt>
                <c:pt idx="301">
                  <c:v>-1.9845125003485009E-2</c:v>
                </c:pt>
                <c:pt idx="302">
                  <c:v>-1.9745124998735264E-2</c:v>
                </c:pt>
                <c:pt idx="303">
                  <c:v>-1.9645125001261476E-2</c:v>
                </c:pt>
                <c:pt idx="304">
                  <c:v>-2.1822139999130741E-2</c:v>
                </c:pt>
                <c:pt idx="305">
                  <c:v>-1.9534414997906424E-2</c:v>
                </c:pt>
                <c:pt idx="306">
                  <c:v>-2.0121000001381617E-2</c:v>
                </c:pt>
                <c:pt idx="307">
                  <c:v>-2.0117715001106262E-2</c:v>
                </c:pt>
                <c:pt idx="308">
                  <c:v>-2.0191729992802721E-2</c:v>
                </c:pt>
                <c:pt idx="309">
                  <c:v>-1.9824000002699904E-2</c:v>
                </c:pt>
                <c:pt idx="310">
                  <c:v>-1.9581409993406851E-2</c:v>
                </c:pt>
                <c:pt idx="311">
                  <c:v>-1.9255330000305548E-2</c:v>
                </c:pt>
                <c:pt idx="312">
                  <c:v>-1.9591444994148333E-2</c:v>
                </c:pt>
                <c:pt idx="313">
                  <c:v>-1.9110299996100366E-2</c:v>
                </c:pt>
                <c:pt idx="314">
                  <c:v>-1.9360674996278249E-2</c:v>
                </c:pt>
                <c:pt idx="315">
                  <c:v>-1.9029905000934377E-2</c:v>
                </c:pt>
                <c:pt idx="316">
                  <c:v>-2.0710954995593056E-2</c:v>
                </c:pt>
                <c:pt idx="317">
                  <c:v>-1.934556999913184E-2</c:v>
                </c:pt>
                <c:pt idx="318">
                  <c:v>-1.9689660002768505E-2</c:v>
                </c:pt>
                <c:pt idx="319">
                  <c:v>-1.9406170002184808E-2</c:v>
                </c:pt>
                <c:pt idx="320">
                  <c:v>-1.9231309997849166E-2</c:v>
                </c:pt>
                <c:pt idx="321">
                  <c:v>-1.8724919995293021E-2</c:v>
                </c:pt>
                <c:pt idx="322">
                  <c:v>-1.9185520002793055E-2</c:v>
                </c:pt>
                <c:pt idx="323">
                  <c:v>-1.7387864994816482E-2</c:v>
                </c:pt>
                <c:pt idx="324">
                  <c:v>-1.8810659996233881E-2</c:v>
                </c:pt>
                <c:pt idx="325">
                  <c:v>-1.7684580001514405E-2</c:v>
                </c:pt>
                <c:pt idx="326">
                  <c:v>-1.7684580001514405E-2</c:v>
                </c:pt>
                <c:pt idx="327">
                  <c:v>-1.755296499322867E-2</c:v>
                </c:pt>
                <c:pt idx="328">
                  <c:v>-1.7963940001209266E-2</c:v>
                </c:pt>
                <c:pt idx="330">
                  <c:v>-1.7941049998626113E-2</c:v>
                </c:pt>
                <c:pt idx="331">
                  <c:v>-1.8493769995984621E-2</c:v>
                </c:pt>
                <c:pt idx="332">
                  <c:v>-1.8783449995680712E-2</c:v>
                </c:pt>
                <c:pt idx="333">
                  <c:v>-1.7235314997378737E-2</c:v>
                </c:pt>
                <c:pt idx="334">
                  <c:v>-1.7436814996472094E-2</c:v>
                </c:pt>
                <c:pt idx="335">
                  <c:v>-1.8021709998720326E-2</c:v>
                </c:pt>
                <c:pt idx="336">
                  <c:v>-1.7795724997995421E-2</c:v>
                </c:pt>
                <c:pt idx="337">
                  <c:v>-1.8417769999359734E-2</c:v>
                </c:pt>
                <c:pt idx="338">
                  <c:v>-1.8417769999359734E-2</c:v>
                </c:pt>
                <c:pt idx="339">
                  <c:v>-1.8217769997136202E-2</c:v>
                </c:pt>
                <c:pt idx="340">
                  <c:v>-1.7706604994600639E-2</c:v>
                </c:pt>
                <c:pt idx="341">
                  <c:v>-1.7396189999999478E-2</c:v>
                </c:pt>
                <c:pt idx="342">
                  <c:v>-1.7374030001519714E-2</c:v>
                </c:pt>
                <c:pt idx="343">
                  <c:v>-1.7344029998639598E-2</c:v>
                </c:pt>
                <c:pt idx="344">
                  <c:v>-1.6674029997375328E-2</c:v>
                </c:pt>
                <c:pt idx="345">
                  <c:v>-1.6644030001771171E-2</c:v>
                </c:pt>
                <c:pt idx="346">
                  <c:v>-1.7932209993887227E-2</c:v>
                </c:pt>
                <c:pt idx="347">
                  <c:v>-1.770629999373341E-2</c:v>
                </c:pt>
                <c:pt idx="348">
                  <c:v>-1.7676299998129252E-2</c:v>
                </c:pt>
                <c:pt idx="349">
                  <c:v>-1.7606299996259622E-2</c:v>
                </c:pt>
                <c:pt idx="350">
                  <c:v>-1.7606299996259622E-2</c:v>
                </c:pt>
                <c:pt idx="351">
                  <c:v>-1.7576299993379507E-2</c:v>
                </c:pt>
                <c:pt idx="352">
                  <c:v>-1.7576299993379507E-2</c:v>
                </c:pt>
                <c:pt idx="353">
                  <c:v>-1.6699834995961282E-2</c:v>
                </c:pt>
                <c:pt idx="354">
                  <c:v>-1.7104239996115211E-2</c:v>
                </c:pt>
                <c:pt idx="355">
                  <c:v>-1.7561649998242501E-2</c:v>
                </c:pt>
                <c:pt idx="356">
                  <c:v>-1.4604144998884294E-2</c:v>
                </c:pt>
                <c:pt idx="357">
                  <c:v>-1.7359960002067965E-2</c:v>
                </c:pt>
                <c:pt idx="358">
                  <c:v>-1.3502454996341839E-2</c:v>
                </c:pt>
                <c:pt idx="359">
                  <c:v>-1.6298515001835767E-2</c:v>
                </c:pt>
                <c:pt idx="360">
                  <c:v>-1.9173734996002167E-2</c:v>
                </c:pt>
                <c:pt idx="361">
                  <c:v>-1.5908349996607285E-2</c:v>
                </c:pt>
                <c:pt idx="362">
                  <c:v>-1.6295684996293858E-2</c:v>
                </c:pt>
                <c:pt idx="363">
                  <c:v>-1.6169700000318699E-2</c:v>
                </c:pt>
                <c:pt idx="364">
                  <c:v>-1.5949904998706188E-2</c:v>
                </c:pt>
                <c:pt idx="365">
                  <c:v>-1.6123919995152391E-2</c:v>
                </c:pt>
                <c:pt idx="366">
                  <c:v>-1.7197934997966513E-2</c:v>
                </c:pt>
                <c:pt idx="367">
                  <c:v>-1.6302529998938553E-2</c:v>
                </c:pt>
                <c:pt idx="368">
                  <c:v>-1.5256844999385066E-2</c:v>
                </c:pt>
                <c:pt idx="369">
                  <c:v>-1.4556844995240681E-2</c:v>
                </c:pt>
                <c:pt idx="370">
                  <c:v>-1.3556844998674933E-2</c:v>
                </c:pt>
                <c:pt idx="371">
                  <c:v>-1.3556844998674933E-2</c:v>
                </c:pt>
                <c:pt idx="372">
                  <c:v>-1.663085999462055E-2</c:v>
                </c:pt>
                <c:pt idx="373">
                  <c:v>-1.5030859998660162E-2</c:v>
                </c:pt>
                <c:pt idx="374">
                  <c:v>-1.5393804998893756E-2</c:v>
                </c:pt>
                <c:pt idx="375">
                  <c:v>-1.6032359999371693E-2</c:v>
                </c:pt>
                <c:pt idx="376">
                  <c:v>-1.597869999386603E-2</c:v>
                </c:pt>
                <c:pt idx="377">
                  <c:v>-1.614623999921605E-2</c:v>
                </c:pt>
                <c:pt idx="378">
                  <c:v>-1.5927279993775301E-2</c:v>
                </c:pt>
                <c:pt idx="379">
                  <c:v>-1.5521649998845533E-2</c:v>
                </c:pt>
                <c:pt idx="380">
                  <c:v>-1.4016114997502882E-2</c:v>
                </c:pt>
                <c:pt idx="381">
                  <c:v>-1.5615270000125747E-2</c:v>
                </c:pt>
                <c:pt idx="382">
                  <c:v>-1.4337314998556394E-2</c:v>
                </c:pt>
                <c:pt idx="383">
                  <c:v>-1.3766395000857301E-2</c:v>
                </c:pt>
                <c:pt idx="384">
                  <c:v>-1.548919000197202E-2</c:v>
                </c:pt>
                <c:pt idx="385">
                  <c:v>-1.4204854996933136E-2</c:v>
                </c:pt>
                <c:pt idx="386">
                  <c:v>-1.4863860000332352E-2</c:v>
                </c:pt>
                <c:pt idx="387">
                  <c:v>-1.542211500054691E-2</c:v>
                </c:pt>
                <c:pt idx="388">
                  <c:v>-1.509612999507226E-2</c:v>
                </c:pt>
                <c:pt idx="390">
                  <c:v>-1.4931959995010402E-2</c:v>
                </c:pt>
                <c:pt idx="391">
                  <c:v>-1.4881959999911487E-2</c:v>
                </c:pt>
                <c:pt idx="392">
                  <c:v>-1.4781959995161742E-2</c:v>
                </c:pt>
                <c:pt idx="393">
                  <c:v>-1.4731960000062827E-2</c:v>
                </c:pt>
                <c:pt idx="394">
                  <c:v>-1.4631959995313082E-2</c:v>
                </c:pt>
                <c:pt idx="395">
                  <c:v>-1.4581960000214167E-2</c:v>
                </c:pt>
                <c:pt idx="396">
                  <c:v>-1.587209999706829E-2</c:v>
                </c:pt>
                <c:pt idx="397">
                  <c:v>-1.587209999706829E-2</c:v>
                </c:pt>
                <c:pt idx="398">
                  <c:v>-1.5343675004260149E-2</c:v>
                </c:pt>
                <c:pt idx="399">
                  <c:v>-1.5343675004260149E-2</c:v>
                </c:pt>
                <c:pt idx="400">
                  <c:v>-1.5931854999507777E-2</c:v>
                </c:pt>
                <c:pt idx="401">
                  <c:v>-1.4773504997720011E-2</c:v>
                </c:pt>
                <c:pt idx="402">
                  <c:v>-1.4773504997720011E-2</c:v>
                </c:pt>
                <c:pt idx="404">
                  <c:v>-1.5890669994405471E-2</c:v>
                </c:pt>
                <c:pt idx="405">
                  <c:v>-1.5217405001749285E-2</c:v>
                </c:pt>
                <c:pt idx="406">
                  <c:v>-1.5491419995669276E-2</c:v>
                </c:pt>
                <c:pt idx="407">
                  <c:v>-1.5250424992700573E-2</c:v>
                </c:pt>
                <c:pt idx="408">
                  <c:v>-1.5250424992700573E-2</c:v>
                </c:pt>
                <c:pt idx="409">
                  <c:v>-1.583381999807898E-2</c:v>
                </c:pt>
                <c:pt idx="410">
                  <c:v>-1.5388039995741565E-2</c:v>
                </c:pt>
                <c:pt idx="411">
                  <c:v>-1.6658114996971563E-2</c:v>
                </c:pt>
                <c:pt idx="412">
                  <c:v>-1.6293374996166676E-2</c:v>
                </c:pt>
                <c:pt idx="413">
                  <c:v>-1.8066149998048786E-2</c:v>
                </c:pt>
                <c:pt idx="414">
                  <c:v>-1.8350165097217541E-2</c:v>
                </c:pt>
                <c:pt idx="415">
                  <c:v>-1.5464855001482647E-2</c:v>
                </c:pt>
                <c:pt idx="416">
                  <c:v>-1.6216730000451207E-2</c:v>
                </c:pt>
                <c:pt idx="417">
                  <c:v>-1.6593089996604249E-2</c:v>
                </c:pt>
                <c:pt idx="418">
                  <c:v>-1.5947405001497827E-2</c:v>
                </c:pt>
                <c:pt idx="419">
                  <c:v>-1.590162499633152E-2</c:v>
                </c:pt>
                <c:pt idx="420">
                  <c:v>-1.6596839996054769E-2</c:v>
                </c:pt>
                <c:pt idx="421">
                  <c:v>-1.6596839996054769E-2</c:v>
                </c:pt>
                <c:pt idx="422">
                  <c:v>-1.4670854994619731E-2</c:v>
                </c:pt>
                <c:pt idx="423">
                  <c:v>-1.6020930001104716E-2</c:v>
                </c:pt>
                <c:pt idx="424">
                  <c:v>-1.5040929996757768E-2</c:v>
                </c:pt>
                <c:pt idx="425">
                  <c:v>-1.4990930001658853E-2</c:v>
                </c:pt>
                <c:pt idx="427">
                  <c:v>-1.7871609998110216E-2</c:v>
                </c:pt>
                <c:pt idx="428">
                  <c:v>-1.7851609998615459E-2</c:v>
                </c:pt>
                <c:pt idx="429">
                  <c:v>-1.6916224994929507E-2</c:v>
                </c:pt>
                <c:pt idx="430">
                  <c:v>-1.688622499932535E-2</c:v>
                </c:pt>
                <c:pt idx="431">
                  <c:v>-1.7963240003155079E-2</c:v>
                </c:pt>
                <c:pt idx="432">
                  <c:v>-1.7359375000523869E-2</c:v>
                </c:pt>
                <c:pt idx="433">
                  <c:v>-1.8681250003282912E-2</c:v>
                </c:pt>
                <c:pt idx="434">
                  <c:v>-1.8681250003282912E-2</c:v>
                </c:pt>
                <c:pt idx="435">
                  <c:v>-1.8651250000402797E-2</c:v>
                </c:pt>
                <c:pt idx="436">
                  <c:v>-1.8745789995591622E-2</c:v>
                </c:pt>
                <c:pt idx="437">
                  <c:v>-1.8196819997683633E-2</c:v>
                </c:pt>
                <c:pt idx="438">
                  <c:v>-1.8276180111570284E-2</c:v>
                </c:pt>
                <c:pt idx="439">
                  <c:v>-1.8746900001133326E-2</c:v>
                </c:pt>
                <c:pt idx="440">
                  <c:v>-1.8857030001527164E-2</c:v>
                </c:pt>
                <c:pt idx="441">
                  <c:v>-1.9282169996586163E-2</c:v>
                </c:pt>
                <c:pt idx="442">
                  <c:v>-1.9151399996189866E-2</c:v>
                </c:pt>
                <c:pt idx="443">
                  <c:v>-1.9151399996189866E-2</c:v>
                </c:pt>
                <c:pt idx="444">
                  <c:v>-1.9537984997441527E-2</c:v>
                </c:pt>
                <c:pt idx="445">
                  <c:v>-1.8711155003984459E-2</c:v>
                </c:pt>
                <c:pt idx="446">
                  <c:v>-1.8711155003984459E-2</c:v>
                </c:pt>
                <c:pt idx="447">
                  <c:v>-1.9202240000595339E-2</c:v>
                </c:pt>
                <c:pt idx="448">
                  <c:v>-1.9071374998020474E-2</c:v>
                </c:pt>
                <c:pt idx="449">
                  <c:v>-1.9675114999699872E-2</c:v>
                </c:pt>
                <c:pt idx="450">
                  <c:v>-2.0127834999584593E-2</c:v>
                </c:pt>
                <c:pt idx="451">
                  <c:v>-2.0607290003681555E-2</c:v>
                </c:pt>
                <c:pt idx="452">
                  <c:v>-2.0015919995785225E-2</c:v>
                </c:pt>
                <c:pt idx="453">
                  <c:v>-1.8915919994469732E-2</c:v>
                </c:pt>
                <c:pt idx="454">
                  <c:v>-1.9996970004285686E-2</c:v>
                </c:pt>
                <c:pt idx="455">
                  <c:v>-2.0787494999240153E-2</c:v>
                </c:pt>
                <c:pt idx="456">
                  <c:v>-2.1684209998056758E-2</c:v>
                </c:pt>
                <c:pt idx="457">
                  <c:v>-1.9714884998393245E-2</c:v>
                </c:pt>
                <c:pt idx="458">
                  <c:v>-1.9788899997365661E-2</c:v>
                </c:pt>
                <c:pt idx="459">
                  <c:v>-2.1212994994129986E-2</c:v>
                </c:pt>
                <c:pt idx="460">
                  <c:v>-2.2430159995565191E-2</c:v>
                </c:pt>
                <c:pt idx="461">
                  <c:v>-2.1620685001835227E-2</c:v>
                </c:pt>
                <c:pt idx="462">
                  <c:v>-2.122452999901725E-2</c:v>
                </c:pt>
                <c:pt idx="463">
                  <c:v>-2.1298544997989666E-2</c:v>
                </c:pt>
                <c:pt idx="464">
                  <c:v>-2.1470964995387476E-2</c:v>
                </c:pt>
                <c:pt idx="465">
                  <c:v>-2.1621244995913003E-2</c:v>
                </c:pt>
                <c:pt idx="466">
                  <c:v>-2.3679500001890119E-2</c:v>
                </c:pt>
                <c:pt idx="467">
                  <c:v>-2.1479499999259133E-2</c:v>
                </c:pt>
                <c:pt idx="468">
                  <c:v>-2.1770024999568705E-2</c:v>
                </c:pt>
                <c:pt idx="469">
                  <c:v>-2.3016174993244931E-2</c:v>
                </c:pt>
                <c:pt idx="470">
                  <c:v>-2.2923949996766169E-2</c:v>
                </c:pt>
                <c:pt idx="471">
                  <c:v>-2.3281359994143713E-2</c:v>
                </c:pt>
                <c:pt idx="472">
                  <c:v>-2.3922164997202344E-2</c:v>
                </c:pt>
                <c:pt idx="473">
                  <c:v>-2.2744959998817649E-2</c:v>
                </c:pt>
                <c:pt idx="474">
                  <c:v>-2.3918974999105558E-2</c:v>
                </c:pt>
                <c:pt idx="475">
                  <c:v>-2.3630700001376681E-2</c:v>
                </c:pt>
                <c:pt idx="476">
                  <c:v>-2.4840735000907443E-2</c:v>
                </c:pt>
                <c:pt idx="477">
                  <c:v>-2.6145879994146526E-2</c:v>
                </c:pt>
                <c:pt idx="478">
                  <c:v>-2.6145879994146526E-2</c:v>
                </c:pt>
                <c:pt idx="479">
                  <c:v>-2.6182839996181428E-2</c:v>
                </c:pt>
                <c:pt idx="480">
                  <c:v>-2.6598504991852678E-2</c:v>
                </c:pt>
                <c:pt idx="481">
                  <c:v>-2.6036025003122631E-2</c:v>
                </c:pt>
                <c:pt idx="482">
                  <c:v>-2.8930194996064529E-2</c:v>
                </c:pt>
                <c:pt idx="483">
                  <c:v>-2.8908899999805726E-2</c:v>
                </c:pt>
                <c:pt idx="484">
                  <c:v>-2.9778129995975178E-2</c:v>
                </c:pt>
                <c:pt idx="485">
                  <c:v>-2.9381975000433158E-2</c:v>
                </c:pt>
                <c:pt idx="486">
                  <c:v>-3.0686939993756823E-2</c:v>
                </c:pt>
                <c:pt idx="487">
                  <c:v>-3.2825485002831556E-2</c:v>
                </c:pt>
                <c:pt idx="488">
                  <c:v>-3.3833174995379522E-2</c:v>
                </c:pt>
                <c:pt idx="489">
                  <c:v>-3.2562160005909391E-2</c:v>
                </c:pt>
                <c:pt idx="490">
                  <c:v>-3.6310939998656977E-2</c:v>
                </c:pt>
                <c:pt idx="491">
                  <c:v>-3.3710939998854883E-2</c:v>
                </c:pt>
                <c:pt idx="492">
                  <c:v>-3.3836080001492519E-2</c:v>
                </c:pt>
                <c:pt idx="493">
                  <c:v>-3.3917130000190809E-2</c:v>
                </c:pt>
                <c:pt idx="494">
                  <c:v>-3.0522569999448024E-2</c:v>
                </c:pt>
                <c:pt idx="495">
                  <c:v>-3.3532795001519844E-2</c:v>
                </c:pt>
                <c:pt idx="496">
                  <c:v>-3.4665064995351713E-2</c:v>
                </c:pt>
                <c:pt idx="497">
                  <c:v>-3.6790005004149862E-2</c:v>
                </c:pt>
                <c:pt idx="498">
                  <c:v>-3.7624620003043674E-2</c:v>
                </c:pt>
                <c:pt idx="499">
                  <c:v>-4.9052009999286383E-2</c:v>
                </c:pt>
                <c:pt idx="500">
                  <c:v>-3.7893469998380169E-2</c:v>
                </c:pt>
                <c:pt idx="501">
                  <c:v>-3.7391029996797442E-2</c:v>
                </c:pt>
                <c:pt idx="502">
                  <c:v>-3.8410635002946947E-2</c:v>
                </c:pt>
                <c:pt idx="503">
                  <c:v>-4.0485294994141441E-2</c:v>
                </c:pt>
                <c:pt idx="504">
                  <c:v>-4.1085855002165772E-2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51E-4694-940E-8D390D17EC43}"/>
            </c:ext>
          </c:extLst>
        </c:ser>
        <c:ser>
          <c:idx val="2"/>
          <c:order val="4"/>
          <c:tx>
            <c:strRef>
              <c:f>'Active (7)'!$L$20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(7)'!$D$21:$D$105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'Active (7)'!$D$21:$D$105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(7)'!$F$21:$F$905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27867</c:v>
                </c:pt>
                <c:pt idx="500">
                  <c:v>28049</c:v>
                </c:pt>
                <c:pt idx="501">
                  <c:v>28101</c:v>
                </c:pt>
                <c:pt idx="502">
                  <c:v>28154.5</c:v>
                </c:pt>
                <c:pt idx="503">
                  <c:v>28776.5</c:v>
                </c:pt>
                <c:pt idx="504">
                  <c:v>28928.5</c:v>
                </c:pt>
              </c:numCache>
            </c:numRef>
          </c:xVal>
          <c:yVal>
            <c:numRef>
              <c:f>'Active (7)'!$L$21:$L$905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51E-4694-940E-8D390D17EC43}"/>
            </c:ext>
          </c:extLst>
        </c:ser>
        <c:ser>
          <c:idx val="5"/>
          <c:order val="5"/>
          <c:tx>
            <c:strRef>
              <c:f>'Active (7)'!$M$20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(7)'!$D$21:$D$105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'Active (7)'!$D$21:$D$105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(7)'!$F$21:$F$905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27867</c:v>
                </c:pt>
                <c:pt idx="500">
                  <c:v>28049</c:v>
                </c:pt>
                <c:pt idx="501">
                  <c:v>28101</c:v>
                </c:pt>
                <c:pt idx="502">
                  <c:v>28154.5</c:v>
                </c:pt>
                <c:pt idx="503">
                  <c:v>28776.5</c:v>
                </c:pt>
                <c:pt idx="504">
                  <c:v>28928.5</c:v>
                </c:pt>
              </c:numCache>
            </c:numRef>
          </c:xVal>
          <c:yVal>
            <c:numRef>
              <c:f>'Active (7)'!$M$21:$M$905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51E-4694-940E-8D390D17EC43}"/>
            </c:ext>
          </c:extLst>
        </c:ser>
        <c:ser>
          <c:idx val="6"/>
          <c:order val="6"/>
          <c:tx>
            <c:strRef>
              <c:f>'Active (7)'!$N$20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(7)'!$D$21:$D$105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'Active (7)'!$D$21:$D$105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(7)'!$F$21:$F$905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27867</c:v>
                </c:pt>
                <c:pt idx="500">
                  <c:v>28049</c:v>
                </c:pt>
                <c:pt idx="501">
                  <c:v>28101</c:v>
                </c:pt>
                <c:pt idx="502">
                  <c:v>28154.5</c:v>
                </c:pt>
                <c:pt idx="503">
                  <c:v>28776.5</c:v>
                </c:pt>
                <c:pt idx="504">
                  <c:v>28928.5</c:v>
                </c:pt>
              </c:numCache>
            </c:numRef>
          </c:xVal>
          <c:yVal>
            <c:numRef>
              <c:f>'Active (7)'!$N$21:$N$905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51E-4694-940E-8D390D17EC43}"/>
            </c:ext>
          </c:extLst>
        </c:ser>
        <c:ser>
          <c:idx val="8"/>
          <c:order val="7"/>
          <c:tx>
            <c:strRef>
              <c:f>'Active (7)'!$AX$1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(7)'!$AW$2:$AW$700</c:f>
              <c:numCache>
                <c:formatCode>General</c:formatCode>
                <c:ptCount val="699"/>
                <c:pt idx="0">
                  <c:v>-60000</c:v>
                </c:pt>
                <c:pt idx="1">
                  <c:v>-59500</c:v>
                </c:pt>
                <c:pt idx="2">
                  <c:v>-59000</c:v>
                </c:pt>
                <c:pt idx="3">
                  <c:v>-58500</c:v>
                </c:pt>
                <c:pt idx="4">
                  <c:v>-58000</c:v>
                </c:pt>
                <c:pt idx="5">
                  <c:v>-57500</c:v>
                </c:pt>
                <c:pt idx="6">
                  <c:v>-57000</c:v>
                </c:pt>
                <c:pt idx="7">
                  <c:v>-56500</c:v>
                </c:pt>
                <c:pt idx="8">
                  <c:v>-56000</c:v>
                </c:pt>
                <c:pt idx="9">
                  <c:v>-55500</c:v>
                </c:pt>
                <c:pt idx="10">
                  <c:v>-55000</c:v>
                </c:pt>
                <c:pt idx="11">
                  <c:v>-54500</c:v>
                </c:pt>
                <c:pt idx="12">
                  <c:v>-54000</c:v>
                </c:pt>
                <c:pt idx="13">
                  <c:v>-53500</c:v>
                </c:pt>
                <c:pt idx="14">
                  <c:v>-53000</c:v>
                </c:pt>
                <c:pt idx="15">
                  <c:v>-52500</c:v>
                </c:pt>
                <c:pt idx="16">
                  <c:v>-52000</c:v>
                </c:pt>
                <c:pt idx="17">
                  <c:v>-51500</c:v>
                </c:pt>
                <c:pt idx="18">
                  <c:v>-51000</c:v>
                </c:pt>
                <c:pt idx="19">
                  <c:v>-50500</c:v>
                </c:pt>
                <c:pt idx="20">
                  <c:v>-50000</c:v>
                </c:pt>
                <c:pt idx="21">
                  <c:v>-49500</c:v>
                </c:pt>
                <c:pt idx="22">
                  <c:v>-49000</c:v>
                </c:pt>
                <c:pt idx="23">
                  <c:v>-48500</c:v>
                </c:pt>
                <c:pt idx="24">
                  <c:v>-48000</c:v>
                </c:pt>
                <c:pt idx="25">
                  <c:v>-47500</c:v>
                </c:pt>
                <c:pt idx="26">
                  <c:v>-47000</c:v>
                </c:pt>
                <c:pt idx="27">
                  <c:v>-46500</c:v>
                </c:pt>
                <c:pt idx="28">
                  <c:v>-46000</c:v>
                </c:pt>
                <c:pt idx="29">
                  <c:v>-45500</c:v>
                </c:pt>
                <c:pt idx="30">
                  <c:v>-45000</c:v>
                </c:pt>
                <c:pt idx="31">
                  <c:v>-44500</c:v>
                </c:pt>
                <c:pt idx="32">
                  <c:v>-44000</c:v>
                </c:pt>
                <c:pt idx="33">
                  <c:v>-43500</c:v>
                </c:pt>
                <c:pt idx="34">
                  <c:v>-43000</c:v>
                </c:pt>
                <c:pt idx="35">
                  <c:v>-42500</c:v>
                </c:pt>
                <c:pt idx="36">
                  <c:v>-42000</c:v>
                </c:pt>
                <c:pt idx="37">
                  <c:v>-41500</c:v>
                </c:pt>
                <c:pt idx="38">
                  <c:v>-41000</c:v>
                </c:pt>
                <c:pt idx="39">
                  <c:v>-40500</c:v>
                </c:pt>
                <c:pt idx="40">
                  <c:v>-40000</c:v>
                </c:pt>
                <c:pt idx="41">
                  <c:v>-39500</c:v>
                </c:pt>
                <c:pt idx="42">
                  <c:v>-39000</c:v>
                </c:pt>
                <c:pt idx="43">
                  <c:v>-38500</c:v>
                </c:pt>
                <c:pt idx="44">
                  <c:v>-38000</c:v>
                </c:pt>
                <c:pt idx="45">
                  <c:v>-37500</c:v>
                </c:pt>
                <c:pt idx="46">
                  <c:v>-37000</c:v>
                </c:pt>
                <c:pt idx="47">
                  <c:v>-36500</c:v>
                </c:pt>
                <c:pt idx="48">
                  <c:v>-36000</c:v>
                </c:pt>
                <c:pt idx="49">
                  <c:v>-35500</c:v>
                </c:pt>
                <c:pt idx="50">
                  <c:v>-35000</c:v>
                </c:pt>
                <c:pt idx="51">
                  <c:v>-34500</c:v>
                </c:pt>
                <c:pt idx="52">
                  <c:v>-34000</c:v>
                </c:pt>
                <c:pt idx="53">
                  <c:v>-33500</c:v>
                </c:pt>
                <c:pt idx="54">
                  <c:v>-33000</c:v>
                </c:pt>
                <c:pt idx="55">
                  <c:v>-32500</c:v>
                </c:pt>
                <c:pt idx="56">
                  <c:v>-32000</c:v>
                </c:pt>
                <c:pt idx="57">
                  <c:v>-31500</c:v>
                </c:pt>
                <c:pt idx="58">
                  <c:v>-31000</c:v>
                </c:pt>
                <c:pt idx="59">
                  <c:v>-30500</c:v>
                </c:pt>
                <c:pt idx="60">
                  <c:v>-30000</c:v>
                </c:pt>
                <c:pt idx="61">
                  <c:v>-29500</c:v>
                </c:pt>
                <c:pt idx="62">
                  <c:v>-29000</c:v>
                </c:pt>
                <c:pt idx="63">
                  <c:v>-28500</c:v>
                </c:pt>
                <c:pt idx="64">
                  <c:v>-28000</c:v>
                </c:pt>
                <c:pt idx="65">
                  <c:v>-27500</c:v>
                </c:pt>
                <c:pt idx="66">
                  <c:v>-27000</c:v>
                </c:pt>
                <c:pt idx="67">
                  <c:v>-26500</c:v>
                </c:pt>
                <c:pt idx="68">
                  <c:v>-26000</c:v>
                </c:pt>
                <c:pt idx="69">
                  <c:v>-25500</c:v>
                </c:pt>
                <c:pt idx="70">
                  <c:v>-25000</c:v>
                </c:pt>
                <c:pt idx="71">
                  <c:v>-24500</c:v>
                </c:pt>
                <c:pt idx="72">
                  <c:v>-24000</c:v>
                </c:pt>
                <c:pt idx="73">
                  <c:v>-23500</c:v>
                </c:pt>
                <c:pt idx="74">
                  <c:v>-23000</c:v>
                </c:pt>
                <c:pt idx="75">
                  <c:v>-22500</c:v>
                </c:pt>
                <c:pt idx="76">
                  <c:v>-22000</c:v>
                </c:pt>
                <c:pt idx="77">
                  <c:v>-21500</c:v>
                </c:pt>
                <c:pt idx="78">
                  <c:v>-21000</c:v>
                </c:pt>
                <c:pt idx="79">
                  <c:v>-20500</c:v>
                </c:pt>
                <c:pt idx="80">
                  <c:v>-20000</c:v>
                </c:pt>
                <c:pt idx="81">
                  <c:v>-19500</c:v>
                </c:pt>
                <c:pt idx="82">
                  <c:v>-19000</c:v>
                </c:pt>
                <c:pt idx="83">
                  <c:v>-18500</c:v>
                </c:pt>
                <c:pt idx="84">
                  <c:v>-18000</c:v>
                </c:pt>
                <c:pt idx="85">
                  <c:v>-17500</c:v>
                </c:pt>
                <c:pt idx="86">
                  <c:v>-17000</c:v>
                </c:pt>
                <c:pt idx="87">
                  <c:v>-16500</c:v>
                </c:pt>
                <c:pt idx="88">
                  <c:v>-16000</c:v>
                </c:pt>
                <c:pt idx="89">
                  <c:v>-15500</c:v>
                </c:pt>
                <c:pt idx="90">
                  <c:v>-15000</c:v>
                </c:pt>
                <c:pt idx="91">
                  <c:v>-14500</c:v>
                </c:pt>
                <c:pt idx="92">
                  <c:v>-14000</c:v>
                </c:pt>
                <c:pt idx="93">
                  <c:v>-13500</c:v>
                </c:pt>
                <c:pt idx="94">
                  <c:v>-13000</c:v>
                </c:pt>
                <c:pt idx="95">
                  <c:v>-12500</c:v>
                </c:pt>
                <c:pt idx="96">
                  <c:v>-12000</c:v>
                </c:pt>
                <c:pt idx="97">
                  <c:v>-11500</c:v>
                </c:pt>
                <c:pt idx="98">
                  <c:v>-11000</c:v>
                </c:pt>
                <c:pt idx="99">
                  <c:v>-10500</c:v>
                </c:pt>
                <c:pt idx="100">
                  <c:v>-10000</c:v>
                </c:pt>
                <c:pt idx="101">
                  <c:v>-9500</c:v>
                </c:pt>
                <c:pt idx="102">
                  <c:v>-9000</c:v>
                </c:pt>
                <c:pt idx="103">
                  <c:v>-8500</c:v>
                </c:pt>
                <c:pt idx="104">
                  <c:v>-8000</c:v>
                </c:pt>
                <c:pt idx="105">
                  <c:v>-7500</c:v>
                </c:pt>
                <c:pt idx="106">
                  <c:v>-7000</c:v>
                </c:pt>
                <c:pt idx="107">
                  <c:v>-6500</c:v>
                </c:pt>
                <c:pt idx="108">
                  <c:v>-6000</c:v>
                </c:pt>
                <c:pt idx="109">
                  <c:v>-5500</c:v>
                </c:pt>
                <c:pt idx="110">
                  <c:v>-5000</c:v>
                </c:pt>
                <c:pt idx="111">
                  <c:v>-4500</c:v>
                </c:pt>
                <c:pt idx="112">
                  <c:v>-4000</c:v>
                </c:pt>
                <c:pt idx="113">
                  <c:v>-3500</c:v>
                </c:pt>
                <c:pt idx="114">
                  <c:v>-3000</c:v>
                </c:pt>
                <c:pt idx="115">
                  <c:v>-2500</c:v>
                </c:pt>
                <c:pt idx="116">
                  <c:v>-2000</c:v>
                </c:pt>
                <c:pt idx="117">
                  <c:v>-1500</c:v>
                </c:pt>
                <c:pt idx="118">
                  <c:v>-1000</c:v>
                </c:pt>
                <c:pt idx="119">
                  <c:v>-500</c:v>
                </c:pt>
                <c:pt idx="120">
                  <c:v>0</c:v>
                </c:pt>
                <c:pt idx="121">
                  <c:v>500</c:v>
                </c:pt>
                <c:pt idx="122">
                  <c:v>1000</c:v>
                </c:pt>
                <c:pt idx="123">
                  <c:v>1500</c:v>
                </c:pt>
                <c:pt idx="124">
                  <c:v>2000</c:v>
                </c:pt>
                <c:pt idx="125">
                  <c:v>2500</c:v>
                </c:pt>
                <c:pt idx="126">
                  <c:v>3000</c:v>
                </c:pt>
                <c:pt idx="127">
                  <c:v>3500</c:v>
                </c:pt>
                <c:pt idx="128">
                  <c:v>4000</c:v>
                </c:pt>
                <c:pt idx="129">
                  <c:v>4500</c:v>
                </c:pt>
                <c:pt idx="130">
                  <c:v>5000</c:v>
                </c:pt>
                <c:pt idx="131">
                  <c:v>5500</c:v>
                </c:pt>
                <c:pt idx="132">
                  <c:v>6000</c:v>
                </c:pt>
                <c:pt idx="133">
                  <c:v>6500</c:v>
                </c:pt>
                <c:pt idx="134">
                  <c:v>7000</c:v>
                </c:pt>
                <c:pt idx="135">
                  <c:v>7500</c:v>
                </c:pt>
                <c:pt idx="136">
                  <c:v>8000</c:v>
                </c:pt>
                <c:pt idx="137">
                  <c:v>8500</c:v>
                </c:pt>
                <c:pt idx="138">
                  <c:v>9000</c:v>
                </c:pt>
                <c:pt idx="139">
                  <c:v>9500</c:v>
                </c:pt>
                <c:pt idx="140">
                  <c:v>10000</c:v>
                </c:pt>
                <c:pt idx="141">
                  <c:v>10500</c:v>
                </c:pt>
                <c:pt idx="142">
                  <c:v>11000</c:v>
                </c:pt>
                <c:pt idx="143">
                  <c:v>11500</c:v>
                </c:pt>
                <c:pt idx="144">
                  <c:v>12000</c:v>
                </c:pt>
                <c:pt idx="145">
                  <c:v>12500</c:v>
                </c:pt>
                <c:pt idx="146">
                  <c:v>13000</c:v>
                </c:pt>
                <c:pt idx="147">
                  <c:v>13500</c:v>
                </c:pt>
                <c:pt idx="148">
                  <c:v>14000</c:v>
                </c:pt>
                <c:pt idx="149">
                  <c:v>14500</c:v>
                </c:pt>
                <c:pt idx="150">
                  <c:v>15000</c:v>
                </c:pt>
                <c:pt idx="151">
                  <c:v>15500</c:v>
                </c:pt>
                <c:pt idx="152">
                  <c:v>16000</c:v>
                </c:pt>
                <c:pt idx="153">
                  <c:v>16500</c:v>
                </c:pt>
                <c:pt idx="154">
                  <c:v>17000</c:v>
                </c:pt>
                <c:pt idx="155">
                  <c:v>17500</c:v>
                </c:pt>
                <c:pt idx="156">
                  <c:v>18000</c:v>
                </c:pt>
                <c:pt idx="157">
                  <c:v>18500</c:v>
                </c:pt>
                <c:pt idx="158">
                  <c:v>19000</c:v>
                </c:pt>
                <c:pt idx="159">
                  <c:v>19500</c:v>
                </c:pt>
                <c:pt idx="160">
                  <c:v>20000</c:v>
                </c:pt>
                <c:pt idx="161">
                  <c:v>20500</c:v>
                </c:pt>
                <c:pt idx="162">
                  <c:v>21000</c:v>
                </c:pt>
                <c:pt idx="163">
                  <c:v>21500</c:v>
                </c:pt>
                <c:pt idx="164">
                  <c:v>22000</c:v>
                </c:pt>
                <c:pt idx="165">
                  <c:v>22500</c:v>
                </c:pt>
                <c:pt idx="166">
                  <c:v>23000</c:v>
                </c:pt>
                <c:pt idx="167">
                  <c:v>23500</c:v>
                </c:pt>
                <c:pt idx="168">
                  <c:v>24000</c:v>
                </c:pt>
                <c:pt idx="169">
                  <c:v>24500</c:v>
                </c:pt>
                <c:pt idx="170">
                  <c:v>25000</c:v>
                </c:pt>
                <c:pt idx="171">
                  <c:v>25500</c:v>
                </c:pt>
                <c:pt idx="172">
                  <c:v>26000</c:v>
                </c:pt>
                <c:pt idx="173">
                  <c:v>26500</c:v>
                </c:pt>
                <c:pt idx="174">
                  <c:v>27000</c:v>
                </c:pt>
                <c:pt idx="175">
                  <c:v>27500</c:v>
                </c:pt>
                <c:pt idx="176">
                  <c:v>28000</c:v>
                </c:pt>
                <c:pt idx="177">
                  <c:v>28500</c:v>
                </c:pt>
                <c:pt idx="178">
                  <c:v>29000</c:v>
                </c:pt>
                <c:pt idx="179">
                  <c:v>29500</c:v>
                </c:pt>
                <c:pt idx="180">
                  <c:v>30000</c:v>
                </c:pt>
                <c:pt idx="181">
                  <c:v>30500</c:v>
                </c:pt>
                <c:pt idx="182">
                  <c:v>31000</c:v>
                </c:pt>
                <c:pt idx="183">
                  <c:v>31500</c:v>
                </c:pt>
                <c:pt idx="184">
                  <c:v>32000</c:v>
                </c:pt>
              </c:numCache>
            </c:numRef>
          </c:xVal>
          <c:yVal>
            <c:numRef>
              <c:f>'Active (7)'!$AX$2:$AX$700</c:f>
              <c:numCache>
                <c:formatCode>General</c:formatCode>
                <c:ptCount val="699"/>
                <c:pt idx="0">
                  <c:v>-6.7082738984736781E-3</c:v>
                </c:pt>
                <c:pt idx="1">
                  <c:v>-6.5115199756099135E-3</c:v>
                </c:pt>
                <c:pt idx="2">
                  <c:v>-6.3398941377910785E-3</c:v>
                </c:pt>
                <c:pt idx="3">
                  <c:v>-6.1918589256356174E-3</c:v>
                </c:pt>
                <c:pt idx="4">
                  <c:v>-6.0659700369736988E-3</c:v>
                </c:pt>
                <c:pt idx="5">
                  <c:v>-5.9608607745306984E-3</c:v>
                </c:pt>
                <c:pt idx="6">
                  <c:v>-5.8752312134650615E-3</c:v>
                </c:pt>
                <c:pt idx="7">
                  <c:v>-5.8078417597509169E-3</c:v>
                </c:pt>
                <c:pt idx="8">
                  <c:v>-5.7575103997959997E-3</c:v>
                </c:pt>
                <c:pt idx="9">
                  <c:v>-5.7231126335093967E-3</c:v>
                </c:pt>
                <c:pt idx="10">
                  <c:v>-5.7035828829756947E-3</c:v>
                </c:pt>
                <c:pt idx="11">
                  <c:v>-5.6979161031469666E-3</c:v>
                </c:pt>
                <c:pt idx="12">
                  <c:v>-5.7051683956861731E-3</c:v>
                </c:pt>
                <c:pt idx="13">
                  <c:v>-5.7244556301269435E-3</c:v>
                </c:pt>
                <c:pt idx="14">
                  <c:v>-5.7549493808190764E-3</c:v>
                </c:pt>
                <c:pt idx="15">
                  <c:v>-5.7958698563051496E-3</c:v>
                </c:pt>
                <c:pt idx="16">
                  <c:v>-5.8464758870489632E-3</c:v>
                </c:pt>
                <c:pt idx="17">
                  <c:v>-5.906052404569013E-3</c:v>
                </c:pt>
                <c:pt idx="18">
                  <c:v>-5.973896150698709E-3</c:v>
                </c:pt>
                <c:pt idx="19">
                  <c:v>-6.0493005680842026E-3</c:v>
                </c:pt>
                <c:pt idx="20">
                  <c:v>-6.1315409204847297E-3</c:v>
                </c:pt>
                <c:pt idx="21">
                  <c:v>-6.2198606641358668E-3</c:v>
                </c:pt>
                <c:pt idx="22">
                  <c:v>-6.3134599421202451E-3</c:v>
                </c:pt>
                <c:pt idx="23">
                  <c:v>-6.4114868174678773E-3</c:v>
                </c:pt>
                <c:pt idx="24">
                  <c:v>-6.5130315239156859E-3</c:v>
                </c:pt>
                <c:pt idx="25">
                  <c:v>-6.617123631348228E-3</c:v>
                </c:pt>
                <c:pt idx="26">
                  <c:v>-6.7227316374391007E-3</c:v>
                </c:pt>
                <c:pt idx="27">
                  <c:v>-6.8287641515283664E-3</c:v>
                </c:pt>
                <c:pt idx="28">
                  <c:v>-6.9340715723658162E-3</c:v>
                </c:pt>
                <c:pt idx="29">
                  <c:v>-7.0374470115190579E-3</c:v>
                </c:pt>
                <c:pt idx="30">
                  <c:v>-7.1376252000681806E-3</c:v>
                </c:pt>
                <c:pt idx="31">
                  <c:v>-7.2332782422224583E-3</c:v>
                </c:pt>
                <c:pt idx="32">
                  <c:v>-7.3230073309294135E-3</c:v>
                </c:pt>
                <c:pt idx="33">
                  <c:v>-7.4053298825195934E-3</c:v>
                </c:pt>
                <c:pt idx="34">
                  <c:v>-7.4786619266153619E-3</c:v>
                </c:pt>
                <c:pt idx="35">
                  <c:v>-7.5412959367423104E-3</c:v>
                </c:pt>
                <c:pt idx="36">
                  <c:v>-7.5913745330556635E-3</c:v>
                </c:pt>
                <c:pt idx="37">
                  <c:v>-7.6268605630491829E-3</c:v>
                </c:pt>
                <c:pt idx="38">
                  <c:v>-7.6455039197066907E-3</c:v>
                </c:pt>
                <c:pt idx="39">
                  <c:v>-7.6448050745367042E-3</c:v>
                </c:pt>
                <c:pt idx="40">
                  <c:v>-7.6219747199846553E-3</c:v>
                </c:pt>
                <c:pt idx="41">
                  <c:v>-7.5738882256591606E-3</c:v>
                </c:pt>
                <c:pt idx="42">
                  <c:v>-7.4970329669875047E-3</c:v>
                </c:pt>
                <c:pt idx="43">
                  <c:v>-7.3874461725143836E-3</c:v>
                </c:pt>
                <c:pt idx="44">
                  <c:v>-7.2406409422041303E-3</c:v>
                </c:pt>
                <c:pt idx="45">
                  <c:v>-7.0515186369149302E-3</c:v>
                </c:pt>
                <c:pt idx="46">
                  <c:v>-6.8142669456127333E-3</c:v>
                </c:pt>
                <c:pt idx="47">
                  <c:v>-6.5222445569821045E-3</c:v>
                </c:pt>
                <c:pt idx="48">
                  <c:v>-6.1678556664841681E-3</c:v>
                </c:pt>
                <c:pt idx="49">
                  <c:v>-5.7424216558750255E-3</c:v>
                </c:pt>
                <c:pt idx="50">
                  <c:v>-5.2360666557860151E-3</c:v>
                </c:pt>
                <c:pt idx="51">
                  <c:v>-4.6376561161466778E-3</c:v>
                </c:pt>
                <c:pt idx="52">
                  <c:v>-3.9348762463353223E-3</c:v>
                </c:pt>
                <c:pt idx="53">
                  <c:v>-3.1146323470804919E-3</c:v>
                </c:pt>
                <c:pt idx="54">
                  <c:v>-2.1640754546199108E-3</c:v>
                </c:pt>
                <c:pt idx="55">
                  <c:v>-1.0726837782607463E-3</c:v>
                </c:pt>
                <c:pt idx="56">
                  <c:v>1.6423656254436082E-4</c:v>
                </c:pt>
                <c:pt idx="57">
                  <c:v>1.5407759940865942E-3</c:v>
                </c:pt>
                <c:pt idx="58">
                  <c:v>3.0356235965673206E-3</c:v>
                </c:pt>
                <c:pt idx="59">
                  <c:v>4.6097622651463544E-3</c:v>
                </c:pt>
                <c:pt idx="60">
                  <c:v>6.2093147865825218E-3</c:v>
                </c:pt>
                <c:pt idx="61">
                  <c:v>7.7740833014838398E-3</c:v>
                </c:pt>
                <c:pt idx="62">
                  <c:v>9.2488242968807432E-3</c:v>
                </c:pt>
                <c:pt idx="63">
                  <c:v>1.0592364491860398E-2</c:v>
                </c:pt>
                <c:pt idx="64">
                  <c:v>1.1781203259505876E-2</c:v>
                </c:pt>
                <c:pt idx="65">
                  <c:v>1.2807730628173633E-2</c:v>
                </c:pt>
                <c:pt idx="66">
                  <c:v>1.3675584788740799E-2</c:v>
                </c:pt>
                <c:pt idx="67">
                  <c:v>1.4394776431772829E-2</c:v>
                </c:pt>
                <c:pt idx="68">
                  <c:v>1.4978002151753581E-2</c:v>
                </c:pt>
                <c:pt idx="69">
                  <c:v>1.5438399209976601E-2</c:v>
                </c:pt>
                <c:pt idx="70">
                  <c:v>1.5788410851587803E-2</c:v>
                </c:pt>
                <c:pt idx="71">
                  <c:v>1.6039328791048683E-2</c:v>
                </c:pt>
                <c:pt idx="72">
                  <c:v>1.6201185760856215E-2</c:v>
                </c:pt>
                <c:pt idx="73">
                  <c:v>1.6282805422752272E-2</c:v>
                </c:pt>
                <c:pt idx="74">
                  <c:v>1.6291912955971079E-2</c:v>
                </c:pt>
                <c:pt idx="75">
                  <c:v>1.6235262833745524E-2</c:v>
                </c:pt>
                <c:pt idx="76">
                  <c:v>1.6118765191700038E-2</c:v>
                </c:pt>
                <c:pt idx="77">
                  <c:v>1.5947602669980975E-2</c:v>
                </c:pt>
                <c:pt idx="78">
                  <c:v>1.5726334121037529E-2</c:v>
                </c:pt>
                <c:pt idx="79">
                  <c:v>1.5458984013020659E-2</c:v>
                </c:pt>
                <c:pt idx="80">
                  <c:v>1.5149118045674408E-2</c:v>
                </c:pt>
                <c:pt idx="81">
                  <c:v>1.4799906668852746E-2</c:v>
                </c:pt>
                <c:pt idx="82">
                  <c:v>1.4414178813419965E-2</c:v>
                </c:pt>
                <c:pt idx="83">
                  <c:v>1.3994468213895066E-2</c:v>
                </c:pt>
                <c:pt idx="84">
                  <c:v>1.354305433307563E-2</c:v>
                </c:pt>
                <c:pt idx="85">
                  <c:v>1.3061999271666645E-2</c:v>
                </c:pt>
                <c:pt idx="86">
                  <c:v>1.2553181352078658E-2</c:v>
                </c:pt>
                <c:pt idx="87">
                  <c:v>1.2018325462690769E-2</c:v>
                </c:pt>
                <c:pt idx="88">
                  <c:v>1.1459029838464339E-2</c:v>
                </c:pt>
                <c:pt idx="89">
                  <c:v>1.0876788777612917E-2</c:v>
                </c:pt>
                <c:pt idx="90">
                  <c:v>1.027301084280797E-2</c:v>
                </c:pt>
                <c:pt idx="91">
                  <c:v>9.64903232326738E-3</c:v>
                </c:pt>
                <c:pt idx="92">
                  <c:v>9.0061260743225149E-3</c:v>
                </c:pt>
                <c:pt idx="93">
                  <c:v>8.3455062303808367E-3</c:v>
                </c:pt>
                <c:pt idx="94">
                  <c:v>7.6683296371450726E-3</c:v>
                </c:pt>
                <c:pt idx="95">
                  <c:v>6.975695114129459E-3</c:v>
                </c:pt>
                <c:pt idx="96">
                  <c:v>6.2686418015689763E-3</c:v>
                </c:pt>
                <c:pt idx="97">
                  <c:v>5.5481478494442855E-3</c:v>
                </c:pt>
                <c:pt idx="98">
                  <c:v>4.8151305727621163E-3</c:v>
                </c:pt>
                <c:pt idx="99">
                  <c:v>4.0704489456368015E-3</c:v>
                </c:pt>
                <c:pt idx="100">
                  <c:v>3.3149089693034284E-3</c:v>
                </c:pt>
                <c:pt idx="101">
                  <c:v>2.5492720663391885E-3</c:v>
                </c:pt>
                <c:pt idx="102">
                  <c:v>1.7742662686379652E-3</c:v>
                </c:pt>
                <c:pt idx="103">
                  <c:v>9.9059962209110844E-4</c:v>
                </c:pt>
                <c:pt idx="104">
                  <c:v>1.9897496288486416E-4</c:v>
                </c:pt>
                <c:pt idx="105">
                  <c:v>-5.9989494354829723E-4</c:v>
                </c:pt>
                <c:pt idx="106">
                  <c:v>-1.4052729529852404E-3</c:v>
                </c:pt>
                <c:pt idx="107">
                  <c:v>-2.2163847523258241E-3</c:v>
                </c:pt>
                <c:pt idx="108">
                  <c:v>-3.0324085001548285E-3</c:v>
                </c:pt>
                <c:pt idx="109">
                  <c:v>-3.8524673736693464E-3</c:v>
                </c:pt>
                <c:pt idx="110">
                  <c:v>-4.675625136261569E-3</c:v>
                </c:pt>
                <c:pt idx="111">
                  <c:v>-5.5008844512220659E-3</c:v>
                </c:pt>
                <c:pt idx="112">
                  <c:v>-6.3271872937785429E-3</c:v>
                </c:pt>
                <c:pt idx="113">
                  <c:v>-7.1534164991073276E-3</c:v>
                </c:pt>
                <c:pt idx="114">
                  <c:v>-7.9783972664038642E-3</c:v>
                </c:pt>
                <c:pt idx="115">
                  <c:v>-8.8008973471838461E-3</c:v>
                </c:pt>
                <c:pt idx="116">
                  <c:v>-9.6196246939580267E-3</c:v>
                </c:pt>
                <c:pt idx="117">
                  <c:v>-1.0433221529572932E-2</c:v>
                </c:pt>
                <c:pt idx="118">
                  <c:v>-1.1240254094190114E-2</c:v>
                </c:pt>
                <c:pt idx="119">
                  <c:v>-1.2039197692731648E-2</c:v>
                </c:pt>
                <c:pt idx="120">
                  <c:v>-1.2828417040482119E-2</c:v>
                </c:pt>
                <c:pt idx="121">
                  <c:v>-1.3606142217397341E-2</c:v>
                </c:pt>
                <c:pt idx="122">
                  <c:v>-1.4370440719904528E-2</c:v>
                </c:pt>
                <c:pt idx="123">
                  <c:v>-1.5119186080769932E-2</c:v>
                </c:pt>
                <c:pt idx="124">
                  <c:v>-1.5850023276859779E-2</c:v>
                </c:pt>
                <c:pt idx="125">
                  <c:v>-1.6560330666660662E-2</c:v>
                </c:pt>
                <c:pt idx="126">
                  <c:v>-1.7247177554241183E-2</c:v>
                </c:pt>
                <c:pt idx="127">
                  <c:v>-1.7907275784144749E-2</c:v>
                </c:pt>
                <c:pt idx="128">
                  <c:v>-1.8536923204190266E-2</c:v>
                </c:pt>
                <c:pt idx="129">
                  <c:v>-1.9131936584158855E-2</c:v>
                </c:pt>
                <c:pt idx="130">
                  <c:v>-1.9687571813132475E-2</c:v>
                </c:pt>
                <c:pt idx="131">
                  <c:v>-2.0198429995874054E-2</c:v>
                </c:pt>
                <c:pt idx="132">
                  <c:v>-2.0658349403877115E-2</c:v>
                </c:pt>
                <c:pt idx="133">
                  <c:v>-2.1060285104185717E-2</c:v>
                </c:pt>
                <c:pt idx="134">
                  <c:v>-2.1396180949484117E-2</c:v>
                </c:pt>
                <c:pt idx="135">
                  <c:v>-2.1656844399995746E-2</c:v>
                </c:pt>
                <c:pt idx="136">
                  <c:v>-2.1831848471328373E-2</c:v>
                </c:pt>
                <c:pt idx="137">
                  <c:v>-2.1909517157489719E-2</c:v>
                </c:pt>
                <c:pt idx="138">
                  <c:v>-2.1877116045986723E-2</c:v>
                </c:pt>
                <c:pt idx="139">
                  <c:v>-2.1721480206455916E-2</c:v>
                </c:pt>
                <c:pt idx="140">
                  <c:v>-2.1430448683700053E-2</c:v>
                </c:pt>
                <c:pt idx="141">
                  <c:v>-2.0995541372279339E-2</c:v>
                </c:pt>
                <c:pt idx="142">
                  <c:v>-2.0416090305323979E-2</c:v>
                </c:pt>
                <c:pt idx="143">
                  <c:v>-1.9704261281175178E-2</c:v>
                </c:pt>
                <c:pt idx="144">
                  <c:v>-1.8889118042668563E-2</c:v>
                </c:pt>
                <c:pt idx="145">
                  <c:v>-1.801692149133912E-2</c:v>
                </c:pt>
                <c:pt idx="146">
                  <c:v>-1.7145645350773477E-2</c:v>
                </c:pt>
                <c:pt idx="147">
                  <c:v>-1.6334683524693704E-2</c:v>
                </c:pt>
                <c:pt idx="148">
                  <c:v>-1.5633932644878362E-2</c:v>
                </c:pt>
                <c:pt idx="149">
                  <c:v>-1.507688368120266E-2</c:v>
                </c:pt>
                <c:pt idx="150">
                  <c:v>-1.4679595572273618E-2</c:v>
                </c:pt>
                <c:pt idx="151">
                  <c:v>-1.4444099809797471E-2</c:v>
                </c:pt>
                <c:pt idx="152">
                  <c:v>-1.4363410161602072E-2</c:v>
                </c:pt>
                <c:pt idx="153">
                  <c:v>-1.4425970357905884E-2</c:v>
                </c:pt>
                <c:pt idx="154">
                  <c:v>-1.4618689642381355E-2</c:v>
                </c:pt>
                <c:pt idx="155">
                  <c:v>-1.492864525515822E-2</c:v>
                </c:pt>
                <c:pt idx="156">
                  <c:v>-1.534387027719375E-2</c:v>
                </c:pt>
                <c:pt idx="157">
                  <c:v>-1.5853625490265873E-2</c:v>
                </c:pt>
                <c:pt idx="158">
                  <c:v>-1.6448420714225809E-2</c:v>
                </c:pt>
                <c:pt idx="159">
                  <c:v>-1.7119930311846061E-2</c:v>
                </c:pt>
                <c:pt idx="160">
                  <c:v>-1.7860871633566741E-2</c:v>
                </c:pt>
                <c:pt idx="161">
                  <c:v>-1.8664876399275804E-2</c:v>
                </c:pt>
                <c:pt idx="162">
                  <c:v>-1.9526367859926966E-2</c:v>
                </c:pt>
                <c:pt idx="163">
                  <c:v>-2.0440449452249786E-2</c:v>
                </c:pt>
                <c:pt idx="164">
                  <c:v>-2.1402807345057499E-2</c:v>
                </c:pt>
                <c:pt idx="165">
                  <c:v>-2.2409627240300052E-2</c:v>
                </c:pt>
                <c:pt idx="166">
                  <c:v>-2.3457524331791581E-2</c:v>
                </c:pt>
                <c:pt idx="167">
                  <c:v>-2.4543484388680384E-2</c:v>
                </c:pt>
                <c:pt idx="168">
                  <c:v>-2.5664813559861305E-2</c:v>
                </c:pt>
                <c:pt idx="169">
                  <c:v>-2.6819094637912735E-2</c:v>
                </c:pt>
                <c:pt idx="170">
                  <c:v>-2.8004148027852682E-2</c:v>
                </c:pt>
                <c:pt idx="171">
                  <c:v>-2.9217996344871426E-2</c:v>
                </c:pt>
                <c:pt idx="172">
                  <c:v>-3.0458832235440367E-2</c:v>
                </c:pt>
                <c:pt idx="173">
                  <c:v>-3.1724989543363703E-2</c:v>
                </c:pt>
                <c:pt idx="174">
                  <c:v>-3.3014918251646097E-2</c:v>
                </c:pt>
                <c:pt idx="175">
                  <c:v>-3.432716370469676E-2</c:v>
                </c:pt>
                <c:pt idx="176">
                  <c:v>-3.5660350480671926E-2</c:v>
                </c:pt>
                <c:pt idx="177">
                  <c:v>-3.7013170997593249E-2</c:v>
                </c:pt>
                <c:pt idx="178">
                  <c:v>-3.8384378570488285E-2</c:v>
                </c:pt>
                <c:pt idx="179">
                  <c:v>-3.9772784262578735E-2</c:v>
                </c:pt>
                <c:pt idx="180">
                  <c:v>-4.1177256555013343E-2</c:v>
                </c:pt>
                <c:pt idx="181">
                  <c:v>-4.259672264470328E-2</c:v>
                </c:pt>
                <c:pt idx="182">
                  <c:v>-4.403017009709765E-2</c:v>
                </c:pt>
                <c:pt idx="183">
                  <c:v>-4.5476647638766521E-2</c:v>
                </c:pt>
                <c:pt idx="184">
                  <c:v>-4.6935264063341801E-2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51E-4694-940E-8D390D17EC43}"/>
            </c:ext>
          </c:extLst>
        </c:ser>
        <c:ser>
          <c:idx val="7"/>
          <c:order val="8"/>
          <c:tx>
            <c:strRef>
              <c:f>'Active (7)'!$O$20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(7)'!$F$21:$F$905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27867</c:v>
                </c:pt>
                <c:pt idx="500">
                  <c:v>28049</c:v>
                </c:pt>
                <c:pt idx="501">
                  <c:v>28101</c:v>
                </c:pt>
                <c:pt idx="502">
                  <c:v>28154.5</c:v>
                </c:pt>
                <c:pt idx="503">
                  <c:v>28776.5</c:v>
                </c:pt>
                <c:pt idx="504">
                  <c:v>28928.5</c:v>
                </c:pt>
              </c:numCache>
            </c:numRef>
          </c:xVal>
          <c:yVal>
            <c:numRef>
              <c:f>'Active (7)'!$O$21:$O$905</c:f>
              <c:numCache>
                <c:formatCode>General</c:formatCode>
                <c:ptCount val="885"/>
                <c:pt idx="238">
                  <c:v>3.8199565357658088E-2</c:v>
                </c:pt>
                <c:pt idx="239">
                  <c:v>3.807665756256684E-2</c:v>
                </c:pt>
                <c:pt idx="240">
                  <c:v>3.804815720428481E-2</c:v>
                </c:pt>
                <c:pt idx="241">
                  <c:v>3.804815720428481E-2</c:v>
                </c:pt>
                <c:pt idx="242">
                  <c:v>3.8046375931892189E-2</c:v>
                </c:pt>
                <c:pt idx="243">
                  <c:v>3.8046375931892189E-2</c:v>
                </c:pt>
                <c:pt idx="244">
                  <c:v>3.8025000663180666E-2</c:v>
                </c:pt>
                <c:pt idx="245">
                  <c:v>3.8021438118395409E-2</c:v>
                </c:pt>
                <c:pt idx="246">
                  <c:v>3.7980468853364993E-2</c:v>
                </c:pt>
                <c:pt idx="247">
                  <c:v>3.7907436685267304E-2</c:v>
                </c:pt>
                <c:pt idx="248">
                  <c:v>3.7884280144163153E-2</c:v>
                </c:pt>
                <c:pt idx="249">
                  <c:v>3.7561869841097717E-2</c:v>
                </c:pt>
                <c:pt idx="250">
                  <c:v>3.7447868407969598E-2</c:v>
                </c:pt>
                <c:pt idx="251">
                  <c:v>3.7417586777294953E-2</c:v>
                </c:pt>
                <c:pt idx="252">
                  <c:v>3.7406899142939189E-2</c:v>
                </c:pt>
                <c:pt idx="253">
                  <c:v>3.7323179340485735E-2</c:v>
                </c:pt>
                <c:pt idx="254">
                  <c:v>3.712723937729679E-2</c:v>
                </c:pt>
                <c:pt idx="255">
                  <c:v>3.5472437324546552E-2</c:v>
                </c:pt>
                <c:pt idx="256">
                  <c:v>3.4932711789580649E-2</c:v>
                </c:pt>
                <c:pt idx="257">
                  <c:v>3.4932711789580649E-2</c:v>
                </c:pt>
                <c:pt idx="258">
                  <c:v>3.4825835446023044E-2</c:v>
                </c:pt>
                <c:pt idx="259">
                  <c:v>3.4476706057068207E-2</c:v>
                </c:pt>
                <c:pt idx="260">
                  <c:v>3.4474924784675579E-2</c:v>
                </c:pt>
                <c:pt idx="261">
                  <c:v>3.4466018422712442E-2</c:v>
                </c:pt>
                <c:pt idx="262">
                  <c:v>3.4327079176087558E-2</c:v>
                </c:pt>
                <c:pt idx="263">
                  <c:v>3.4305703907376035E-2</c:v>
                </c:pt>
                <c:pt idx="264">
                  <c:v>3.4243359373634097E-2</c:v>
                </c:pt>
                <c:pt idx="265">
                  <c:v>3.4205952653388938E-2</c:v>
                </c:pt>
                <c:pt idx="266">
                  <c:v>3.4184577384677416E-2</c:v>
                </c:pt>
                <c:pt idx="267">
                  <c:v>3.4181014839892165E-2</c:v>
                </c:pt>
                <c:pt idx="268">
                  <c:v>3.3920949070568661E-2</c:v>
                </c:pt>
                <c:pt idx="269">
                  <c:v>3.3896011257071881E-2</c:v>
                </c:pt>
                <c:pt idx="270">
                  <c:v>3.389422998467926E-2</c:v>
                </c:pt>
                <c:pt idx="271">
                  <c:v>3.3637726760141012E-2</c:v>
                </c:pt>
                <c:pt idx="272">
                  <c:v>3.3513037692657136E-2</c:v>
                </c:pt>
                <c:pt idx="273">
                  <c:v>3.1238352847272791E-2</c:v>
                </c:pt>
                <c:pt idx="274">
                  <c:v>3.1238352847272791E-2</c:v>
                </c:pt>
                <c:pt idx="275">
                  <c:v>3.1029943977335463E-2</c:v>
                </c:pt>
                <c:pt idx="276">
                  <c:v>3.1021037615372327E-2</c:v>
                </c:pt>
                <c:pt idx="277">
                  <c:v>3.09658181712009E-2</c:v>
                </c:pt>
                <c:pt idx="278">
                  <c:v>3.0850035465680162E-2</c:v>
                </c:pt>
                <c:pt idx="279">
                  <c:v>3.067547077120274E-2</c:v>
                </c:pt>
                <c:pt idx="280">
                  <c:v>3.0589969696356658E-2</c:v>
                </c:pt>
                <c:pt idx="281">
                  <c:v>3.0404717367523478E-2</c:v>
                </c:pt>
                <c:pt idx="282">
                  <c:v>3.0394029733167717E-2</c:v>
                </c:pt>
                <c:pt idx="283">
                  <c:v>3.0308528658321635E-2</c:v>
                </c:pt>
                <c:pt idx="284">
                  <c:v>3.0066275612924395E-2</c:v>
                </c:pt>
                <c:pt idx="285">
                  <c:v>3.0037775254642365E-2</c:v>
                </c:pt>
                <c:pt idx="286">
                  <c:v>3.0035993982249744E-2</c:v>
                </c:pt>
                <c:pt idx="287">
                  <c:v>3.0021743803108729E-2</c:v>
                </c:pt>
                <c:pt idx="288">
                  <c:v>2.7219802329506868E-2</c:v>
                </c:pt>
                <c:pt idx="289">
                  <c:v>2.7166364157728065E-2</c:v>
                </c:pt>
                <c:pt idx="290">
                  <c:v>2.7144988889016543E-2</c:v>
                </c:pt>
                <c:pt idx="291">
                  <c:v>2.7112925985949263E-2</c:v>
                </c:pt>
                <c:pt idx="292">
                  <c:v>2.7061269086563089E-2</c:v>
                </c:pt>
                <c:pt idx="293">
                  <c:v>2.6656920253436821E-2</c:v>
                </c:pt>
                <c:pt idx="294">
                  <c:v>2.6576762995768617E-2</c:v>
                </c:pt>
                <c:pt idx="295">
                  <c:v>2.6574981723375989E-2</c:v>
                </c:pt>
                <c:pt idx="296">
                  <c:v>2.657320045098336E-2</c:v>
                </c:pt>
                <c:pt idx="297">
                  <c:v>2.6548262637486587E-2</c:v>
                </c:pt>
                <c:pt idx="298">
                  <c:v>2.6546481365093959E-2</c:v>
                </c:pt>
                <c:pt idx="299">
                  <c:v>2.6546481365093959E-2</c:v>
                </c:pt>
                <c:pt idx="300">
                  <c:v>2.6546481365093959E-2</c:v>
                </c:pt>
                <c:pt idx="301">
                  <c:v>2.6484136831352027E-2</c:v>
                </c:pt>
                <c:pt idx="302">
                  <c:v>2.6484136831352027E-2</c:v>
                </c:pt>
                <c:pt idx="303">
                  <c:v>2.6484136831352027E-2</c:v>
                </c:pt>
                <c:pt idx="304">
                  <c:v>2.6126101080434047E-2</c:v>
                </c:pt>
                <c:pt idx="305">
                  <c:v>2.3480911577383343E-2</c:v>
                </c:pt>
                <c:pt idx="306">
                  <c:v>2.3411441954070897E-2</c:v>
                </c:pt>
                <c:pt idx="307">
                  <c:v>2.3089031651005461E-2</c:v>
                </c:pt>
                <c:pt idx="308">
                  <c:v>2.3087250378612832E-2</c:v>
                </c:pt>
                <c:pt idx="309">
                  <c:v>2.3055187475545552E-2</c:v>
                </c:pt>
                <c:pt idx="310">
                  <c:v>2.2887747870638638E-2</c:v>
                </c:pt>
                <c:pt idx="311">
                  <c:v>2.2659745004382413E-2</c:v>
                </c:pt>
                <c:pt idx="312">
                  <c:v>2.2408585597022045E-2</c:v>
                </c:pt>
                <c:pt idx="313">
                  <c:v>2.2307053070642319E-2</c:v>
                </c:pt>
                <c:pt idx="314">
                  <c:v>2.2262521260826652E-2</c:v>
                </c:pt>
                <c:pt idx="315">
                  <c:v>2.211645692463126E-2</c:v>
                </c:pt>
                <c:pt idx="316">
                  <c:v>2.199176785714739E-2</c:v>
                </c:pt>
                <c:pt idx="317">
                  <c:v>2.1918735689049694E-2</c:v>
                </c:pt>
                <c:pt idx="318">
                  <c:v>2.1908048054693929E-2</c:v>
                </c:pt>
                <c:pt idx="319">
                  <c:v>2.1847484793344626E-2</c:v>
                </c:pt>
                <c:pt idx="320">
                  <c:v>2.1712108091504992E-2</c:v>
                </c:pt>
                <c:pt idx="321">
                  <c:v>1.9620894302561198E-2</c:v>
                </c:pt>
                <c:pt idx="322">
                  <c:v>1.9549643406856131E-2</c:v>
                </c:pt>
                <c:pt idx="323">
                  <c:v>1.9508674141825715E-2</c:v>
                </c:pt>
                <c:pt idx="324">
                  <c:v>1.9414266705016496E-2</c:v>
                </c:pt>
                <c:pt idx="325">
                  <c:v>1.9186263838760272E-2</c:v>
                </c:pt>
                <c:pt idx="326">
                  <c:v>1.9186263838760272E-2</c:v>
                </c:pt>
                <c:pt idx="327">
                  <c:v>1.8903041528332623E-2</c:v>
                </c:pt>
                <c:pt idx="328">
                  <c:v>1.8787258822811882E-2</c:v>
                </c:pt>
                <c:pt idx="329">
                  <c:v>1.8765883554100367E-2</c:v>
                </c:pt>
                <c:pt idx="330">
                  <c:v>1.8655444665757505E-2</c:v>
                </c:pt>
                <c:pt idx="331">
                  <c:v>1.8569943590911422E-2</c:v>
                </c:pt>
                <c:pt idx="332">
                  <c:v>1.8370441082937228E-2</c:v>
                </c:pt>
                <c:pt idx="333">
                  <c:v>1.6248945663318783E-2</c:v>
                </c:pt>
                <c:pt idx="334">
                  <c:v>1.607081842405611E-2</c:v>
                </c:pt>
                <c:pt idx="335">
                  <c:v>1.5727032852279145E-2</c:v>
                </c:pt>
                <c:pt idx="336">
                  <c:v>1.5725251579886523E-2</c:v>
                </c:pt>
                <c:pt idx="337">
                  <c:v>1.5719907762708638E-2</c:v>
                </c:pt>
                <c:pt idx="338">
                  <c:v>1.5719907762708638E-2</c:v>
                </c:pt>
                <c:pt idx="339">
                  <c:v>1.5719907762708638E-2</c:v>
                </c:pt>
                <c:pt idx="340">
                  <c:v>1.5383247280502187E-2</c:v>
                </c:pt>
                <c:pt idx="341">
                  <c:v>1.4957523178664396E-2</c:v>
                </c:pt>
                <c:pt idx="342">
                  <c:v>1.4501517446151954E-2</c:v>
                </c:pt>
                <c:pt idx="343">
                  <c:v>1.4501517446151954E-2</c:v>
                </c:pt>
                <c:pt idx="344">
                  <c:v>1.4501517446151954E-2</c:v>
                </c:pt>
                <c:pt idx="345">
                  <c:v>1.4501517446151954E-2</c:v>
                </c:pt>
                <c:pt idx="346">
                  <c:v>1.4480142177440432E-2</c:v>
                </c:pt>
                <c:pt idx="347">
                  <c:v>1.4469454543084667E-2</c:v>
                </c:pt>
                <c:pt idx="348">
                  <c:v>1.4469454543084667E-2</c:v>
                </c:pt>
                <c:pt idx="349">
                  <c:v>1.4469454543084667E-2</c:v>
                </c:pt>
                <c:pt idx="350">
                  <c:v>1.4469454543084667E-2</c:v>
                </c:pt>
                <c:pt idx="351">
                  <c:v>1.4469454543084667E-2</c:v>
                </c:pt>
                <c:pt idx="352">
                  <c:v>1.4469454543084667E-2</c:v>
                </c:pt>
                <c:pt idx="353">
                  <c:v>1.2387147116104009E-2</c:v>
                </c:pt>
                <c:pt idx="354">
                  <c:v>1.1626543804452397E-2</c:v>
                </c:pt>
                <c:pt idx="355">
                  <c:v>1.1459104199545482E-2</c:v>
                </c:pt>
                <c:pt idx="356">
                  <c:v>1.1400322210588801E-2</c:v>
                </c:pt>
                <c:pt idx="357">
                  <c:v>1.1184788251080963E-2</c:v>
                </c:pt>
                <c:pt idx="358">
                  <c:v>1.1126006262124281E-2</c:v>
                </c:pt>
                <c:pt idx="359">
                  <c:v>1.1118881172553774E-2</c:v>
                </c:pt>
                <c:pt idx="360">
                  <c:v>8.3614715087675789E-3</c:v>
                </c:pt>
                <c:pt idx="361">
                  <c:v>8.2884393406698828E-3</c:v>
                </c:pt>
                <c:pt idx="362">
                  <c:v>8.1299060977261042E-3</c:v>
                </c:pt>
                <c:pt idx="363">
                  <c:v>8.1281248253334826E-3</c:v>
                </c:pt>
                <c:pt idx="364">
                  <c:v>7.8662777836173495E-3</c:v>
                </c:pt>
                <c:pt idx="365">
                  <c:v>7.8644965112247209E-3</c:v>
                </c:pt>
                <c:pt idx="366">
                  <c:v>7.8627152388320923E-3</c:v>
                </c:pt>
                <c:pt idx="367">
                  <c:v>7.5545551149076712E-3</c:v>
                </c:pt>
                <c:pt idx="368">
                  <c:v>7.5171483946625053E-3</c:v>
                </c:pt>
                <c:pt idx="369">
                  <c:v>7.5171483946625053E-3</c:v>
                </c:pt>
                <c:pt idx="370">
                  <c:v>7.5171483946625053E-3</c:v>
                </c:pt>
                <c:pt idx="371">
                  <c:v>7.5171483946625053E-3</c:v>
                </c:pt>
                <c:pt idx="372">
                  <c:v>7.5153671222698837E-3</c:v>
                </c:pt>
                <c:pt idx="373">
                  <c:v>7.5153671222698837E-3</c:v>
                </c:pt>
                <c:pt idx="374">
                  <c:v>7.4031469615344001E-3</c:v>
                </c:pt>
                <c:pt idx="375">
                  <c:v>7.3372398830072044E-3</c:v>
                </c:pt>
                <c:pt idx="376">
                  <c:v>7.0593613897574348E-3</c:v>
                </c:pt>
                <c:pt idx="377">
                  <c:v>6.6389811050975231E-3</c:v>
                </c:pt>
                <c:pt idx="378">
                  <c:v>4.6154556670735536E-3</c:v>
                </c:pt>
                <c:pt idx="379">
                  <c:v>4.3340146290385267E-3</c:v>
                </c:pt>
                <c:pt idx="380">
                  <c:v>4.2787951848670958E-3</c:v>
                </c:pt>
                <c:pt idx="381">
                  <c:v>4.1416372106348395E-3</c:v>
                </c:pt>
                <c:pt idx="382">
                  <c:v>4.1362933934569607E-3</c:v>
                </c:pt>
                <c:pt idx="383">
                  <c:v>4.0080417811878336E-3</c:v>
                </c:pt>
                <c:pt idx="384">
                  <c:v>3.9136343443786151E-3</c:v>
                </c:pt>
                <c:pt idx="385">
                  <c:v>3.715913108797049E-3</c:v>
                </c:pt>
                <c:pt idx="386">
                  <c:v>3.5965678584910579E-3</c:v>
                </c:pt>
                <c:pt idx="387">
                  <c:v>3.5662862278163995E-3</c:v>
                </c:pt>
                <c:pt idx="388">
                  <c:v>3.5645049554237709E-3</c:v>
                </c:pt>
                <c:pt idx="389">
                  <c:v>3.3935028057316061E-3</c:v>
                </c:pt>
                <c:pt idx="390">
                  <c:v>2.6346807664726149E-3</c:v>
                </c:pt>
                <c:pt idx="391">
                  <c:v>2.6346807664726149E-3</c:v>
                </c:pt>
                <c:pt idx="392">
                  <c:v>2.6346807664726149E-3</c:v>
                </c:pt>
                <c:pt idx="393">
                  <c:v>2.6346807664726149E-3</c:v>
                </c:pt>
                <c:pt idx="394">
                  <c:v>2.6346807664726149E-3</c:v>
                </c:pt>
                <c:pt idx="395">
                  <c:v>2.6346807664726149E-3</c:v>
                </c:pt>
                <c:pt idx="396">
                  <c:v>7.1803167200624324E-4</c:v>
                </c:pt>
                <c:pt idx="397">
                  <c:v>7.1803167200624324E-4</c:v>
                </c:pt>
                <c:pt idx="398">
                  <c:v>5.3099807078043487E-4</c:v>
                </c:pt>
                <c:pt idx="399">
                  <c:v>5.3099807078043487E-4</c:v>
                </c:pt>
                <c:pt idx="400">
                  <c:v>5.0962280206891947E-4</c:v>
                </c:pt>
                <c:pt idx="401">
                  <c:v>3.1368283887997506E-4</c:v>
                </c:pt>
                <c:pt idx="402">
                  <c:v>3.1368283887997506E-4</c:v>
                </c:pt>
                <c:pt idx="403">
                  <c:v>1.0527396894264435E-4</c:v>
                </c:pt>
                <c:pt idx="404">
                  <c:v>-6.2165635964263333E-5</c:v>
                </c:pt>
                <c:pt idx="405">
                  <c:v>-1.4944798320297437E-4</c:v>
                </c:pt>
                <c:pt idx="406">
                  <c:v>-1.5122925559560296E-4</c:v>
                </c:pt>
                <c:pt idx="407">
                  <c:v>-2.7057450590159404E-4</c:v>
                </c:pt>
                <c:pt idx="408">
                  <c:v>-2.7057450590159404E-4</c:v>
                </c:pt>
                <c:pt idx="409">
                  <c:v>-4.3623283841588006E-4</c:v>
                </c:pt>
                <c:pt idx="410">
                  <c:v>-6.9986115252464176E-4</c:v>
                </c:pt>
                <c:pt idx="411">
                  <c:v>-7.0876751448777087E-4</c:v>
                </c:pt>
                <c:pt idx="412">
                  <c:v>-2.995921266620509E-3</c:v>
                </c:pt>
                <c:pt idx="413">
                  <c:v>-3.3254566592564525E-3</c:v>
                </c:pt>
                <c:pt idx="414">
                  <c:v>-3.327237931649081E-3</c:v>
                </c:pt>
                <c:pt idx="415">
                  <c:v>-3.4091764617099132E-3</c:v>
                </c:pt>
                <c:pt idx="416">
                  <c:v>-3.6318355107882519E-3</c:v>
                </c:pt>
                <c:pt idx="417">
                  <c:v>-3.6745860482112966E-3</c:v>
                </c:pt>
                <c:pt idx="418">
                  <c:v>-3.7119927684564555E-3</c:v>
                </c:pt>
                <c:pt idx="419">
                  <c:v>-3.9756210825652102E-3</c:v>
                </c:pt>
                <c:pt idx="420">
                  <c:v>-4.1199041463679739E-3</c:v>
                </c:pt>
                <c:pt idx="421">
                  <c:v>-4.1199041463679739E-3</c:v>
                </c:pt>
                <c:pt idx="422">
                  <c:v>-4.1216854187606025E-3</c:v>
                </c:pt>
                <c:pt idx="423">
                  <c:v>-4.1305917807237316E-3</c:v>
                </c:pt>
                <c:pt idx="424">
                  <c:v>-4.1305917807237316E-3</c:v>
                </c:pt>
                <c:pt idx="425">
                  <c:v>-4.1305917807237316E-3</c:v>
                </c:pt>
                <c:pt idx="426">
                  <c:v>-4.9036639991237377E-3</c:v>
                </c:pt>
                <c:pt idx="427">
                  <c:v>-6.8238756383753665E-3</c:v>
                </c:pt>
                <c:pt idx="428">
                  <c:v>-6.8238756383753665E-3</c:v>
                </c:pt>
                <c:pt idx="429">
                  <c:v>-6.8969078064730696E-3</c:v>
                </c:pt>
                <c:pt idx="430">
                  <c:v>-6.8969078064730696E-3</c:v>
                </c:pt>
                <c:pt idx="431">
                  <c:v>-7.2549435573910429E-3</c:v>
                </c:pt>
                <c:pt idx="432">
                  <c:v>-7.2709750089246725E-3</c:v>
                </c:pt>
                <c:pt idx="433">
                  <c:v>-7.493634058003025E-3</c:v>
                </c:pt>
                <c:pt idx="434">
                  <c:v>-7.493634058003025E-3</c:v>
                </c:pt>
                <c:pt idx="435">
                  <c:v>-7.493634058003025E-3</c:v>
                </c:pt>
                <c:pt idx="436">
                  <c:v>-7.5577598641375851E-3</c:v>
                </c:pt>
                <c:pt idx="437">
                  <c:v>-7.9175768874481869E-3</c:v>
                </c:pt>
                <c:pt idx="438">
                  <c:v>-8.3165819033965763E-3</c:v>
                </c:pt>
                <c:pt idx="439">
                  <c:v>-1.0539609849394747E-2</c:v>
                </c:pt>
                <c:pt idx="440">
                  <c:v>-1.0792550529147744E-2</c:v>
                </c:pt>
                <c:pt idx="441">
                  <c:v>-1.0927927230987379E-2</c:v>
                </c:pt>
                <c:pt idx="442">
                  <c:v>-1.1073991567182771E-2</c:v>
                </c:pt>
                <c:pt idx="443">
                  <c:v>-1.1073991567182771E-2</c:v>
                </c:pt>
                <c:pt idx="444">
                  <c:v>-1.1143461190495203E-2</c:v>
                </c:pt>
                <c:pt idx="445">
                  <c:v>-1.1282400437120095E-2</c:v>
                </c:pt>
                <c:pt idx="446">
                  <c:v>-1.1282400437120095E-2</c:v>
                </c:pt>
                <c:pt idx="447">
                  <c:v>-1.1886251778220565E-2</c:v>
                </c:pt>
                <c:pt idx="448">
                  <c:v>-1.2258537708279553E-2</c:v>
                </c:pt>
                <c:pt idx="449">
                  <c:v>-1.460269217697633E-2</c:v>
                </c:pt>
                <c:pt idx="450">
                  <c:v>-1.4688193251822419E-2</c:v>
                </c:pt>
                <c:pt idx="451">
                  <c:v>-1.4860976673907213E-2</c:v>
                </c:pt>
                <c:pt idx="452">
                  <c:v>-1.4935790114397531E-2</c:v>
                </c:pt>
                <c:pt idx="453">
                  <c:v>-1.4935790114397531E-2</c:v>
                </c:pt>
                <c:pt idx="454">
                  <c:v>-1.5060479181881407E-2</c:v>
                </c:pt>
                <c:pt idx="455">
                  <c:v>-1.5122823715623339E-2</c:v>
                </c:pt>
                <c:pt idx="456">
                  <c:v>-1.5445234018688782E-2</c:v>
                </c:pt>
                <c:pt idx="457">
                  <c:v>-1.5525391276356985E-2</c:v>
                </c:pt>
                <c:pt idx="458">
                  <c:v>-1.5527172548749614E-2</c:v>
                </c:pt>
                <c:pt idx="459">
                  <c:v>-1.8150986783088803E-2</c:v>
                </c:pt>
                <c:pt idx="460">
                  <c:v>-1.8526835257933048E-2</c:v>
                </c:pt>
                <c:pt idx="461">
                  <c:v>-1.858917979167498E-2</c:v>
                </c:pt>
                <c:pt idx="462">
                  <c:v>-1.8808276295968061E-2</c:v>
                </c:pt>
                <c:pt idx="463">
                  <c:v>-1.881005756836069E-2</c:v>
                </c:pt>
                <c:pt idx="464">
                  <c:v>-1.8859933195354249E-2</c:v>
                </c:pt>
                <c:pt idx="465">
                  <c:v>-1.9130686599033504E-2</c:v>
                </c:pt>
                <c:pt idx="466">
                  <c:v>-1.9160968229708163E-2</c:v>
                </c:pt>
                <c:pt idx="467">
                  <c:v>-1.9160968229708163E-2</c:v>
                </c:pt>
                <c:pt idx="468">
                  <c:v>-1.9223312763450094E-2</c:v>
                </c:pt>
                <c:pt idx="469">
                  <c:v>-1.9953634444427056E-2</c:v>
                </c:pt>
                <c:pt idx="470">
                  <c:v>-2.206444222968975E-2</c:v>
                </c:pt>
                <c:pt idx="471">
                  <c:v>-2.2231881834596658E-2</c:v>
                </c:pt>
                <c:pt idx="472">
                  <c:v>-2.2564979772017858E-2</c:v>
                </c:pt>
                <c:pt idx="473">
                  <c:v>-2.2659387208827077E-2</c:v>
                </c:pt>
                <c:pt idx="474">
                  <c:v>-2.2661168481219705E-2</c:v>
                </c:pt>
                <c:pt idx="475">
                  <c:v>-2.2866014806371772E-2</c:v>
                </c:pt>
                <c:pt idx="476">
                  <c:v>-2.3345177079988365E-2</c:v>
                </c:pt>
                <c:pt idx="477">
                  <c:v>-2.6093680381811431E-2</c:v>
                </c:pt>
                <c:pt idx="478">
                  <c:v>-2.6093680381811431E-2</c:v>
                </c:pt>
                <c:pt idx="479">
                  <c:v>-2.6207681814939536E-2</c:v>
                </c:pt>
                <c:pt idx="480">
                  <c:v>-2.6405403050521102E-2</c:v>
                </c:pt>
                <c:pt idx="481">
                  <c:v>-2.7060911291007746E-2</c:v>
                </c:pt>
                <c:pt idx="482">
                  <c:v>-2.9693631887310064E-2</c:v>
                </c:pt>
                <c:pt idx="483">
                  <c:v>-2.9777351689763525E-2</c:v>
                </c:pt>
                <c:pt idx="484">
                  <c:v>-2.9923416025958917E-2</c:v>
                </c:pt>
                <c:pt idx="485">
                  <c:v>-3.0142512530252012E-2</c:v>
                </c:pt>
                <c:pt idx="486">
                  <c:v>-3.1444622649262156E-2</c:v>
                </c:pt>
                <c:pt idx="487">
                  <c:v>-3.3409366098329445E-2</c:v>
                </c:pt>
                <c:pt idx="488">
                  <c:v>-3.3847559106915621E-2</c:v>
                </c:pt>
                <c:pt idx="489">
                  <c:v>-3.4202032313048351E-2</c:v>
                </c:pt>
                <c:pt idx="490">
                  <c:v>-3.4294658477464941E-2</c:v>
                </c:pt>
                <c:pt idx="491">
                  <c:v>-3.4294658477464941E-2</c:v>
                </c:pt>
                <c:pt idx="492">
                  <c:v>-3.4430035179304562E-2</c:v>
                </c:pt>
                <c:pt idx="493">
                  <c:v>-3.4554724246788439E-2</c:v>
                </c:pt>
                <c:pt idx="494">
                  <c:v>-3.4725726396480604E-2</c:v>
                </c:pt>
                <c:pt idx="495">
                  <c:v>-3.4752445482370005E-2</c:v>
                </c:pt>
                <c:pt idx="496">
                  <c:v>-3.4784508385437292E-2</c:v>
                </c:pt>
                <c:pt idx="497">
                  <c:v>-3.7271164645544218E-2</c:v>
                </c:pt>
                <c:pt idx="498">
                  <c:v>-3.7344196813641907E-2</c:v>
                </c:pt>
                <c:pt idx="499">
                  <c:v>-3.7746764374375553E-2</c:v>
                </c:pt>
                <c:pt idx="500">
                  <c:v>-3.8395147525291683E-2</c:v>
                </c:pt>
                <c:pt idx="501">
                  <c:v>-3.8580399854124862E-2</c:v>
                </c:pt>
                <c:pt idx="502">
                  <c:v>-3.8770996000135928E-2</c:v>
                </c:pt>
                <c:pt idx="503">
                  <c:v>-4.0986898856563599E-2</c:v>
                </c:pt>
                <c:pt idx="504">
                  <c:v>-4.1528405663922123E-2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51E-4694-940E-8D390D17E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153728"/>
        <c:axId val="1"/>
      </c:scatterChart>
      <c:valAx>
        <c:axId val="495153728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17098777286986"/>
              <c:y val="0.845940727997235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121951219512194E-2"/>
              <c:y val="0.3753510222986832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515372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3536598169131298"/>
          <c:y val="0.93557687641985932"/>
          <c:w val="0.61585404263491461"/>
          <c:h val="5.602270304447243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O-C Diagr.</a:t>
            </a:r>
          </a:p>
        </c:rich>
      </c:tx>
      <c:layout>
        <c:manualLayout>
          <c:xMode val="edge"/>
          <c:yMode val="edge"/>
          <c:x val="0.40803897685749085"/>
          <c:y val="3.35195530726256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27649208282582"/>
          <c:y val="0.12569849546429746"/>
          <c:w val="0.84652862362971981"/>
          <c:h val="0.667598675910379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(7)'!$H$20:$H$20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(7)'!$F$21:$F$905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27867</c:v>
                </c:pt>
                <c:pt idx="500">
                  <c:v>28049</c:v>
                </c:pt>
                <c:pt idx="501">
                  <c:v>28101</c:v>
                </c:pt>
                <c:pt idx="502">
                  <c:v>28154.5</c:v>
                </c:pt>
                <c:pt idx="503">
                  <c:v>28776.5</c:v>
                </c:pt>
                <c:pt idx="504">
                  <c:v>28928.5</c:v>
                </c:pt>
              </c:numCache>
            </c:numRef>
          </c:xVal>
          <c:yVal>
            <c:numRef>
              <c:f>'Active (7)'!$H$21:$H$905</c:f>
              <c:numCache>
                <c:formatCode>General</c:formatCode>
                <c:ptCount val="885"/>
                <c:pt idx="0">
                  <c:v>-1.0565134994976688E-2</c:v>
                </c:pt>
                <c:pt idx="20">
                  <c:v>-2.1866399998543784E-2</c:v>
                </c:pt>
                <c:pt idx="21">
                  <c:v>-2.0021169999381527E-2</c:v>
                </c:pt>
                <c:pt idx="22">
                  <c:v>-2.0567604995449074E-2</c:v>
                </c:pt>
                <c:pt idx="23">
                  <c:v>-1.878476999263512E-2</c:v>
                </c:pt>
                <c:pt idx="24">
                  <c:v>-1.8840099990484305E-2</c:v>
                </c:pt>
                <c:pt idx="25">
                  <c:v>-1.4606984994316008E-2</c:v>
                </c:pt>
                <c:pt idx="28">
                  <c:v>-1.2145444998168387E-2</c:v>
                </c:pt>
                <c:pt idx="31">
                  <c:v>-1.5724709999631159E-2</c:v>
                </c:pt>
                <c:pt idx="32">
                  <c:v>-1.0812889995577279E-2</c:v>
                </c:pt>
                <c:pt idx="33">
                  <c:v>-1.1579774996789638E-2</c:v>
                </c:pt>
                <c:pt idx="34">
                  <c:v>-1.7082120000850409E-2</c:v>
                </c:pt>
                <c:pt idx="35">
                  <c:v>-1.3173564992030151E-2</c:v>
                </c:pt>
                <c:pt idx="37">
                  <c:v>-1.043187000323087E-2</c:v>
                </c:pt>
                <c:pt idx="99">
                  <c:v>3.9840399986132979E-3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07D-4F7B-93F9-7127C35067B4}"/>
            </c:ext>
          </c:extLst>
        </c:ser>
        <c:ser>
          <c:idx val="1"/>
          <c:order val="1"/>
          <c:tx>
            <c:strRef>
              <c:f>'Active (7)'!$I$20:$I$20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(7)'!$D$21:$D$905</c:f>
                <c:numCache>
                  <c:formatCode>General</c:formatCode>
                  <c:ptCount val="8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  <c:pt idx="90">
                    <c:v>0</c:v>
                  </c:pt>
                  <c:pt idx="94">
                    <c:v>0</c:v>
                  </c:pt>
                  <c:pt idx="96">
                    <c:v>0</c:v>
                  </c:pt>
                  <c:pt idx="99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0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24">
                    <c:v>0</c:v>
                  </c:pt>
                  <c:pt idx="130">
                    <c:v>0</c:v>
                  </c:pt>
                  <c:pt idx="133">
                    <c:v>0</c:v>
                  </c:pt>
                  <c:pt idx="135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8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70">
                    <c:v>4.0000000000000002E-4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5.0000000000000001E-4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1E-3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9.0000000000000006E-5</c:v>
                  </c:pt>
                  <c:pt idx="203">
                    <c:v>1E-4</c:v>
                  </c:pt>
                  <c:pt idx="204">
                    <c:v>1E-4</c:v>
                  </c:pt>
                  <c:pt idx="205">
                    <c:v>0</c:v>
                  </c:pt>
                  <c:pt idx="206">
                    <c:v>1E-4</c:v>
                  </c:pt>
                  <c:pt idx="208">
                    <c:v>4.0000000000000002E-4</c:v>
                  </c:pt>
                  <c:pt idx="209">
                    <c:v>2.0000000000000001E-4</c:v>
                  </c:pt>
                  <c:pt idx="210">
                    <c:v>6.0000000000000002E-5</c:v>
                  </c:pt>
                  <c:pt idx="211">
                    <c:v>0</c:v>
                  </c:pt>
                  <c:pt idx="212">
                    <c:v>5.0000000000000001E-3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2">
                    <c:v>3.0000000000000001E-5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2.0000000000000001E-4</c:v>
                  </c:pt>
                  <c:pt idx="228">
                    <c:v>2.0000000000000001E-4</c:v>
                  </c:pt>
                  <c:pt idx="229">
                    <c:v>2.0000000000000001E-4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4.0000000000000002E-4</c:v>
                  </c:pt>
                  <c:pt idx="233">
                    <c:v>2.0000000000000001E-4</c:v>
                  </c:pt>
                  <c:pt idx="235">
                    <c:v>0</c:v>
                  </c:pt>
                  <c:pt idx="236">
                    <c:v>5.9999999999999995E-4</c:v>
                  </c:pt>
                  <c:pt idx="237">
                    <c:v>2.9999999999999997E-4</c:v>
                  </c:pt>
                  <c:pt idx="238">
                    <c:v>0</c:v>
                  </c:pt>
                  <c:pt idx="239">
                    <c:v>2.0000000000000001E-4</c:v>
                  </c:pt>
                  <c:pt idx="240">
                    <c:v>0</c:v>
                  </c:pt>
                  <c:pt idx="242">
                    <c:v>0</c:v>
                  </c:pt>
                  <c:pt idx="244">
                    <c:v>2.9999999999999997E-4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2.9999999999999997E-4</c:v>
                  </c:pt>
                  <c:pt idx="255">
                    <c:v>0</c:v>
                  </c:pt>
                  <c:pt idx="256">
                    <c:v>3.0000000000000001E-3</c:v>
                  </c:pt>
                  <c:pt idx="257">
                    <c:v>3.0000000000000001E-3</c:v>
                  </c:pt>
                  <c:pt idx="258">
                    <c:v>0</c:v>
                  </c:pt>
                  <c:pt idx="259">
                    <c:v>1E-3</c:v>
                  </c:pt>
                  <c:pt idx="260">
                    <c:v>5.0000000000000001E-4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2.0000000000000001E-4</c:v>
                  </c:pt>
                  <c:pt idx="264">
                    <c:v>0</c:v>
                  </c:pt>
                  <c:pt idx="265">
                    <c:v>2.0000000000000001E-4</c:v>
                  </c:pt>
                  <c:pt idx="266">
                    <c:v>2.0000000000000001E-4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1E-4</c:v>
                  </c:pt>
                  <c:pt idx="274">
                    <c:v>1E-4</c:v>
                  </c:pt>
                  <c:pt idx="275">
                    <c:v>5.0000000000000001E-4</c:v>
                  </c:pt>
                  <c:pt idx="276">
                    <c:v>1E-4</c:v>
                  </c:pt>
                  <c:pt idx="277">
                    <c:v>0</c:v>
                  </c:pt>
                  <c:pt idx="279">
                    <c:v>2.3999999999999998E-3</c:v>
                  </c:pt>
                  <c:pt idx="280">
                    <c:v>1E-4</c:v>
                  </c:pt>
                  <c:pt idx="281">
                    <c:v>2.3999999999999998E-3</c:v>
                  </c:pt>
                  <c:pt idx="282">
                    <c:v>2E-3</c:v>
                  </c:pt>
                  <c:pt idx="283">
                    <c:v>0</c:v>
                  </c:pt>
                  <c:pt idx="287">
                    <c:v>2.9999999999999997E-4</c:v>
                  </c:pt>
                  <c:pt idx="288">
                    <c:v>5.1999999999999998E-3</c:v>
                  </c:pt>
                  <c:pt idx="291">
                    <c:v>5.0000000000000001E-4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2.0000000000000001E-4</c:v>
                  </c:pt>
                  <c:pt idx="295">
                    <c:v>5.9999999999999995E-4</c:v>
                  </c:pt>
                  <c:pt idx="296">
                    <c:v>6.9999999999999999E-4</c:v>
                  </c:pt>
                  <c:pt idx="297">
                    <c:v>4.0000000000000002E-4</c:v>
                  </c:pt>
                  <c:pt idx="298">
                    <c:v>2.0000000000000001E-4</c:v>
                  </c:pt>
                  <c:pt idx="299">
                    <c:v>0</c:v>
                  </c:pt>
                  <c:pt idx="300">
                    <c:v>1E-4</c:v>
                  </c:pt>
                  <c:pt idx="301">
                    <c:v>2.0000000000000001E-4</c:v>
                  </c:pt>
                  <c:pt idx="302">
                    <c:v>0</c:v>
                  </c:pt>
                  <c:pt idx="303">
                    <c:v>1E-4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2.0000000000000001E-4</c:v>
                  </c:pt>
                  <c:pt idx="307">
                    <c:v>5.9999999999999995E-4</c:v>
                  </c:pt>
                  <c:pt idx="308">
                    <c:v>5.0000000000000001E-4</c:v>
                  </c:pt>
                  <c:pt idx="309">
                    <c:v>0</c:v>
                  </c:pt>
                  <c:pt idx="310">
                    <c:v>0</c:v>
                  </c:pt>
                  <c:pt idx="313">
                    <c:v>0</c:v>
                  </c:pt>
                  <c:pt idx="319">
                    <c:v>4.0000000000000002E-4</c:v>
                  </c:pt>
                  <c:pt idx="320">
                    <c:v>2.0000000000000001E-4</c:v>
                  </c:pt>
                  <c:pt idx="321">
                    <c:v>0</c:v>
                  </c:pt>
                  <c:pt idx="322">
                    <c:v>1E-4</c:v>
                  </c:pt>
                  <c:pt idx="323">
                    <c:v>2.0000000000000001E-4</c:v>
                  </c:pt>
                  <c:pt idx="324">
                    <c:v>4.4000000000000002E-4</c:v>
                  </c:pt>
                  <c:pt idx="325">
                    <c:v>1E-4</c:v>
                  </c:pt>
                  <c:pt idx="326">
                    <c:v>0</c:v>
                  </c:pt>
                  <c:pt idx="327">
                    <c:v>5.9999999999999995E-4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1E-4</c:v>
                  </c:pt>
                  <c:pt idx="331">
                    <c:v>2.9999999999999997E-4</c:v>
                  </c:pt>
                  <c:pt idx="332">
                    <c:v>0</c:v>
                  </c:pt>
                  <c:pt idx="333">
                    <c:v>2.0000000000000001E-4</c:v>
                  </c:pt>
                  <c:pt idx="334">
                    <c:v>2.0000000000000001E-4</c:v>
                  </c:pt>
                  <c:pt idx="335">
                    <c:v>1E-4</c:v>
                  </c:pt>
                  <c:pt idx="336">
                    <c:v>1E-4</c:v>
                  </c:pt>
                  <c:pt idx="337">
                    <c:v>2.0000000000000001E-4</c:v>
                  </c:pt>
                  <c:pt idx="338">
                    <c:v>2.9999999999999997E-4</c:v>
                  </c:pt>
                  <c:pt idx="339">
                    <c:v>2.0000000000000001E-4</c:v>
                  </c:pt>
                  <c:pt idx="340">
                    <c:v>1E-4</c:v>
                  </c:pt>
                  <c:pt idx="341">
                    <c:v>1E-4</c:v>
                  </c:pt>
                  <c:pt idx="342">
                    <c:v>5.0000000000000001E-4</c:v>
                  </c:pt>
                  <c:pt idx="343">
                    <c:v>0</c:v>
                  </c:pt>
                  <c:pt idx="344">
                    <c:v>5.0000000000000001E-4</c:v>
                  </c:pt>
                  <c:pt idx="345">
                    <c:v>0</c:v>
                  </c:pt>
                  <c:pt idx="346">
                    <c:v>4.0000000000000002E-4</c:v>
                  </c:pt>
                  <c:pt idx="347">
                    <c:v>1E-4</c:v>
                  </c:pt>
                  <c:pt idx="348">
                    <c:v>0</c:v>
                  </c:pt>
                  <c:pt idx="349">
                    <c:v>1E-4</c:v>
                  </c:pt>
                  <c:pt idx="350">
                    <c:v>2.0000000000000001E-4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2.0000000000000001E-4</c:v>
                  </c:pt>
                  <c:pt idx="354">
                    <c:v>1E-4</c:v>
                  </c:pt>
                  <c:pt idx="355">
                    <c:v>1E-4</c:v>
                  </c:pt>
                  <c:pt idx="356">
                    <c:v>4.0000000000000002E-4</c:v>
                  </c:pt>
                  <c:pt idx="357">
                    <c:v>0</c:v>
                  </c:pt>
                  <c:pt idx="358">
                    <c:v>5.0000000000000001E-4</c:v>
                  </c:pt>
                  <c:pt idx="359">
                    <c:v>1E-4</c:v>
                  </c:pt>
                  <c:pt idx="360">
                    <c:v>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1E-4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2.0000000000000001E-4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1E-4</c:v>
                  </c:pt>
                  <c:pt idx="375">
                    <c:v>3.0000000000000001E-3</c:v>
                  </c:pt>
                  <c:pt idx="376">
                    <c:v>1E-4</c:v>
                  </c:pt>
                  <c:pt idx="377">
                    <c:v>1E-4</c:v>
                  </c:pt>
                  <c:pt idx="378">
                    <c:v>2.9999999999999997E-4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5.0000000000000001E-4</c:v>
                  </c:pt>
                  <c:pt idx="382">
                    <c:v>5.9999999999999995E-4</c:v>
                  </c:pt>
                  <c:pt idx="383">
                    <c:v>2.0000000000000001E-4</c:v>
                  </c:pt>
                  <c:pt idx="384">
                    <c:v>2.0000000000000001E-4</c:v>
                  </c:pt>
                  <c:pt idx="385">
                    <c:v>1E-4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2.9999999999999997E-4</c:v>
                  </c:pt>
                  <c:pt idx="392">
                    <c:v>4.0000000000000002E-4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5.9999999999999995E-4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2.0000000000000001E-4</c:v>
                  </c:pt>
                  <c:pt idx="399">
                    <c:v>2.0000000000000001E-4</c:v>
                  </c:pt>
                  <c:pt idx="400">
                    <c:v>2.0000000000000001E-4</c:v>
                  </c:pt>
                  <c:pt idx="401">
                    <c:v>1E-4</c:v>
                  </c:pt>
                  <c:pt idx="402">
                    <c:v>1E-4</c:v>
                  </c:pt>
                  <c:pt idx="403">
                    <c:v>0</c:v>
                  </c:pt>
                  <c:pt idx="404">
                    <c:v>2E-3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4.0000000000000002E-4</c:v>
                  </c:pt>
                  <c:pt idx="411">
                    <c:v>2.0000000000000001E-4</c:v>
                  </c:pt>
                  <c:pt idx="412">
                    <c:v>1E-4</c:v>
                  </c:pt>
                  <c:pt idx="413">
                    <c:v>1E-4</c:v>
                  </c:pt>
                  <c:pt idx="414">
                    <c:v>2.9999999999999997E-4</c:v>
                  </c:pt>
                  <c:pt idx="415">
                    <c:v>2.0000000000000001E-4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0</c:v>
                  </c:pt>
                  <c:pt idx="421">
                    <c:v>4.0000000000000002E-4</c:v>
                  </c:pt>
                  <c:pt idx="422">
                    <c:v>3.0000000000000003E-4</c:v>
                  </c:pt>
                  <c:pt idx="423">
                    <c:v>4.8000000000000001E-5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2.9999999999999997E-4</c:v>
                  </c:pt>
                  <c:pt idx="428">
                    <c:v>0</c:v>
                  </c:pt>
                  <c:pt idx="429">
                    <c:v>4.0000000000000002E-4</c:v>
                  </c:pt>
                  <c:pt idx="430">
                    <c:v>0</c:v>
                  </c:pt>
                  <c:pt idx="431">
                    <c:v>1E-4</c:v>
                  </c:pt>
                  <c:pt idx="432">
                    <c:v>1E-4</c:v>
                  </c:pt>
                  <c:pt idx="433">
                    <c:v>0</c:v>
                  </c:pt>
                  <c:pt idx="434">
                    <c:v>4.0000000000000002E-4</c:v>
                  </c:pt>
                  <c:pt idx="435">
                    <c:v>4.0000000000000002E-4</c:v>
                  </c:pt>
                  <c:pt idx="436">
                    <c:v>1E-4</c:v>
                  </c:pt>
                  <c:pt idx="437">
                    <c:v>1E-3</c:v>
                  </c:pt>
                  <c:pt idx="438">
                    <c:v>0</c:v>
                  </c:pt>
                  <c:pt idx="439">
                    <c:v>2.0000000000000001E-4</c:v>
                  </c:pt>
                  <c:pt idx="440">
                    <c:v>2.9999999999999997E-4</c:v>
                  </c:pt>
                  <c:pt idx="441">
                    <c:v>2.0000000000000001E-4</c:v>
                  </c:pt>
                  <c:pt idx="442">
                    <c:v>1E-4</c:v>
                  </c:pt>
                  <c:pt idx="443">
                    <c:v>1E-4</c:v>
                  </c:pt>
                  <c:pt idx="444">
                    <c:v>5.0000000000000001E-4</c:v>
                  </c:pt>
                  <c:pt idx="445">
                    <c:v>1E-4</c:v>
                  </c:pt>
                  <c:pt idx="446">
                    <c:v>1E-4</c:v>
                  </c:pt>
                  <c:pt idx="447">
                    <c:v>1E-4</c:v>
                  </c:pt>
                  <c:pt idx="448">
                    <c:v>2.0000000000000001E-4</c:v>
                  </c:pt>
                  <c:pt idx="449">
                    <c:v>1E-4</c:v>
                  </c:pt>
                  <c:pt idx="450">
                    <c:v>0</c:v>
                  </c:pt>
                  <c:pt idx="451">
                    <c:v>2E-3</c:v>
                  </c:pt>
                  <c:pt idx="452">
                    <c:v>1E-4</c:v>
                  </c:pt>
                  <c:pt idx="453">
                    <c:v>1E-3</c:v>
                  </c:pt>
                  <c:pt idx="454">
                    <c:v>1E-4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2.0999999999999999E-3</c:v>
                  </c:pt>
                  <c:pt idx="458">
                    <c:v>1.9E-3</c:v>
                  </c:pt>
                  <c:pt idx="459">
                    <c:v>1E-4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1E-4</c:v>
                  </c:pt>
                  <c:pt idx="463">
                    <c:v>2.9999999999999997E-4</c:v>
                  </c:pt>
                  <c:pt idx="464">
                    <c:v>1E-4</c:v>
                  </c:pt>
                  <c:pt idx="465">
                    <c:v>1E-4</c:v>
                  </c:pt>
                  <c:pt idx="466">
                    <c:v>2.0000000000000001E-4</c:v>
                  </c:pt>
                  <c:pt idx="467">
                    <c:v>1E-4</c:v>
                  </c:pt>
                  <c:pt idx="468">
                    <c:v>2.0000000000000001E-4</c:v>
                  </c:pt>
                  <c:pt idx="469">
                    <c:v>1E-4</c:v>
                  </c:pt>
                  <c:pt idx="470">
                    <c:v>1E-4</c:v>
                  </c:pt>
                  <c:pt idx="471">
                    <c:v>1E-4</c:v>
                  </c:pt>
                  <c:pt idx="472">
                    <c:v>2.0000000000000001E-4</c:v>
                  </c:pt>
                  <c:pt idx="473">
                    <c:v>1E-4</c:v>
                  </c:pt>
                  <c:pt idx="474">
                    <c:v>0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2.9999999999999997E-4</c:v>
                  </c:pt>
                  <c:pt idx="478">
                    <c:v>2.9999999999999997E-4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1E-4</c:v>
                  </c:pt>
                  <c:pt idx="482">
                    <c:v>1E-4</c:v>
                  </c:pt>
                  <c:pt idx="483">
                    <c:v>1E-4</c:v>
                  </c:pt>
                  <c:pt idx="484">
                    <c:v>1E-4</c:v>
                  </c:pt>
                  <c:pt idx="485">
                    <c:v>2.0000000000000001E-4</c:v>
                  </c:pt>
                  <c:pt idx="486">
                    <c:v>2.0000000000000001E-4</c:v>
                  </c:pt>
                  <c:pt idx="487">
                    <c:v>1E-4</c:v>
                  </c:pt>
                  <c:pt idx="488">
                    <c:v>1E-4</c:v>
                  </c:pt>
                  <c:pt idx="489">
                    <c:v>5.9999999999999995E-4</c:v>
                  </c:pt>
                  <c:pt idx="490">
                    <c:v>2.0000000000000001E-4</c:v>
                  </c:pt>
                  <c:pt idx="491">
                    <c:v>2.9999999999999997E-4</c:v>
                  </c:pt>
                  <c:pt idx="492">
                    <c:v>1E-4</c:v>
                  </c:pt>
                  <c:pt idx="493">
                    <c:v>1E-4</c:v>
                  </c:pt>
                  <c:pt idx="494">
                    <c:v>0</c:v>
                  </c:pt>
                  <c:pt idx="495">
                    <c:v>2.9999999999999997E-4</c:v>
                  </c:pt>
                  <c:pt idx="496">
                    <c:v>2.0000000000000001E-4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2.0000000000000001E-4</c:v>
                  </c:pt>
                  <c:pt idx="500">
                    <c:v>2.9999999999999997E-4</c:v>
                  </c:pt>
                  <c:pt idx="501">
                    <c:v>1E-4</c:v>
                  </c:pt>
                  <c:pt idx="502">
                    <c:v>1E-4</c:v>
                  </c:pt>
                  <c:pt idx="503">
                    <c:v>2.0000000000000001E-4</c:v>
                  </c:pt>
                  <c:pt idx="504">
                    <c:v>2.9999999999999997E-4</c:v>
                  </c:pt>
                </c:numCache>
              </c:numRef>
            </c:plus>
            <c:minus>
              <c:numRef>
                <c:f>'Active (7)'!$D$21:$D$905</c:f>
                <c:numCache>
                  <c:formatCode>General</c:formatCode>
                  <c:ptCount val="8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  <c:pt idx="90">
                    <c:v>0</c:v>
                  </c:pt>
                  <c:pt idx="94">
                    <c:v>0</c:v>
                  </c:pt>
                  <c:pt idx="96">
                    <c:v>0</c:v>
                  </c:pt>
                  <c:pt idx="99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0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24">
                    <c:v>0</c:v>
                  </c:pt>
                  <c:pt idx="130">
                    <c:v>0</c:v>
                  </c:pt>
                  <c:pt idx="133">
                    <c:v>0</c:v>
                  </c:pt>
                  <c:pt idx="135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8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70">
                    <c:v>4.0000000000000002E-4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5.0000000000000001E-4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1E-3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9.0000000000000006E-5</c:v>
                  </c:pt>
                  <c:pt idx="203">
                    <c:v>1E-4</c:v>
                  </c:pt>
                  <c:pt idx="204">
                    <c:v>1E-4</c:v>
                  </c:pt>
                  <c:pt idx="205">
                    <c:v>0</c:v>
                  </c:pt>
                  <c:pt idx="206">
                    <c:v>1E-4</c:v>
                  </c:pt>
                  <c:pt idx="208">
                    <c:v>4.0000000000000002E-4</c:v>
                  </c:pt>
                  <c:pt idx="209">
                    <c:v>2.0000000000000001E-4</c:v>
                  </c:pt>
                  <c:pt idx="210">
                    <c:v>6.0000000000000002E-5</c:v>
                  </c:pt>
                  <c:pt idx="211">
                    <c:v>0</c:v>
                  </c:pt>
                  <c:pt idx="212">
                    <c:v>5.0000000000000001E-3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2">
                    <c:v>3.0000000000000001E-5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2.0000000000000001E-4</c:v>
                  </c:pt>
                  <c:pt idx="228">
                    <c:v>2.0000000000000001E-4</c:v>
                  </c:pt>
                  <c:pt idx="229">
                    <c:v>2.0000000000000001E-4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4.0000000000000002E-4</c:v>
                  </c:pt>
                  <c:pt idx="233">
                    <c:v>2.0000000000000001E-4</c:v>
                  </c:pt>
                  <c:pt idx="235">
                    <c:v>0</c:v>
                  </c:pt>
                  <c:pt idx="236">
                    <c:v>5.9999999999999995E-4</c:v>
                  </c:pt>
                  <c:pt idx="237">
                    <c:v>2.9999999999999997E-4</c:v>
                  </c:pt>
                  <c:pt idx="238">
                    <c:v>0</c:v>
                  </c:pt>
                  <c:pt idx="239">
                    <c:v>2.0000000000000001E-4</c:v>
                  </c:pt>
                  <c:pt idx="240">
                    <c:v>0</c:v>
                  </c:pt>
                  <c:pt idx="242">
                    <c:v>0</c:v>
                  </c:pt>
                  <c:pt idx="244">
                    <c:v>2.9999999999999997E-4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2.9999999999999997E-4</c:v>
                  </c:pt>
                  <c:pt idx="255">
                    <c:v>0</c:v>
                  </c:pt>
                  <c:pt idx="256">
                    <c:v>3.0000000000000001E-3</c:v>
                  </c:pt>
                  <c:pt idx="257">
                    <c:v>3.0000000000000001E-3</c:v>
                  </c:pt>
                  <c:pt idx="258">
                    <c:v>0</c:v>
                  </c:pt>
                  <c:pt idx="259">
                    <c:v>1E-3</c:v>
                  </c:pt>
                  <c:pt idx="260">
                    <c:v>5.0000000000000001E-4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2.0000000000000001E-4</c:v>
                  </c:pt>
                  <c:pt idx="264">
                    <c:v>0</c:v>
                  </c:pt>
                  <c:pt idx="265">
                    <c:v>2.0000000000000001E-4</c:v>
                  </c:pt>
                  <c:pt idx="266">
                    <c:v>2.0000000000000001E-4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1E-4</c:v>
                  </c:pt>
                  <c:pt idx="274">
                    <c:v>1E-4</c:v>
                  </c:pt>
                  <c:pt idx="275">
                    <c:v>5.0000000000000001E-4</c:v>
                  </c:pt>
                  <c:pt idx="276">
                    <c:v>1E-4</c:v>
                  </c:pt>
                  <c:pt idx="277">
                    <c:v>0</c:v>
                  </c:pt>
                  <c:pt idx="279">
                    <c:v>2.3999999999999998E-3</c:v>
                  </c:pt>
                  <c:pt idx="280">
                    <c:v>1E-4</c:v>
                  </c:pt>
                  <c:pt idx="281">
                    <c:v>2.3999999999999998E-3</c:v>
                  </c:pt>
                  <c:pt idx="282">
                    <c:v>2E-3</c:v>
                  </c:pt>
                  <c:pt idx="283">
                    <c:v>0</c:v>
                  </c:pt>
                  <c:pt idx="287">
                    <c:v>2.9999999999999997E-4</c:v>
                  </c:pt>
                  <c:pt idx="288">
                    <c:v>5.1999999999999998E-3</c:v>
                  </c:pt>
                  <c:pt idx="291">
                    <c:v>5.0000000000000001E-4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2.0000000000000001E-4</c:v>
                  </c:pt>
                  <c:pt idx="295">
                    <c:v>5.9999999999999995E-4</c:v>
                  </c:pt>
                  <c:pt idx="296">
                    <c:v>6.9999999999999999E-4</c:v>
                  </c:pt>
                  <c:pt idx="297">
                    <c:v>4.0000000000000002E-4</c:v>
                  </c:pt>
                  <c:pt idx="298">
                    <c:v>2.0000000000000001E-4</c:v>
                  </c:pt>
                  <c:pt idx="299">
                    <c:v>0</c:v>
                  </c:pt>
                  <c:pt idx="300">
                    <c:v>1E-4</c:v>
                  </c:pt>
                  <c:pt idx="301">
                    <c:v>2.0000000000000001E-4</c:v>
                  </c:pt>
                  <c:pt idx="302">
                    <c:v>0</c:v>
                  </c:pt>
                  <c:pt idx="303">
                    <c:v>1E-4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2.0000000000000001E-4</c:v>
                  </c:pt>
                  <c:pt idx="307">
                    <c:v>5.9999999999999995E-4</c:v>
                  </c:pt>
                  <c:pt idx="308">
                    <c:v>5.0000000000000001E-4</c:v>
                  </c:pt>
                  <c:pt idx="309">
                    <c:v>0</c:v>
                  </c:pt>
                  <c:pt idx="310">
                    <c:v>0</c:v>
                  </c:pt>
                  <c:pt idx="313">
                    <c:v>0</c:v>
                  </c:pt>
                  <c:pt idx="319">
                    <c:v>4.0000000000000002E-4</c:v>
                  </c:pt>
                  <c:pt idx="320">
                    <c:v>2.0000000000000001E-4</c:v>
                  </c:pt>
                  <c:pt idx="321">
                    <c:v>0</c:v>
                  </c:pt>
                  <c:pt idx="322">
                    <c:v>1E-4</c:v>
                  </c:pt>
                  <c:pt idx="323">
                    <c:v>2.0000000000000001E-4</c:v>
                  </c:pt>
                  <c:pt idx="324">
                    <c:v>4.4000000000000002E-4</c:v>
                  </c:pt>
                  <c:pt idx="325">
                    <c:v>1E-4</c:v>
                  </c:pt>
                  <c:pt idx="326">
                    <c:v>0</c:v>
                  </c:pt>
                  <c:pt idx="327">
                    <c:v>5.9999999999999995E-4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1E-4</c:v>
                  </c:pt>
                  <c:pt idx="331">
                    <c:v>2.9999999999999997E-4</c:v>
                  </c:pt>
                  <c:pt idx="332">
                    <c:v>0</c:v>
                  </c:pt>
                  <c:pt idx="333">
                    <c:v>2.0000000000000001E-4</c:v>
                  </c:pt>
                  <c:pt idx="334">
                    <c:v>2.0000000000000001E-4</c:v>
                  </c:pt>
                  <c:pt idx="335">
                    <c:v>1E-4</c:v>
                  </c:pt>
                  <c:pt idx="336">
                    <c:v>1E-4</c:v>
                  </c:pt>
                  <c:pt idx="337">
                    <c:v>2.0000000000000001E-4</c:v>
                  </c:pt>
                  <c:pt idx="338">
                    <c:v>2.9999999999999997E-4</c:v>
                  </c:pt>
                  <c:pt idx="339">
                    <c:v>2.0000000000000001E-4</c:v>
                  </c:pt>
                  <c:pt idx="340">
                    <c:v>1E-4</c:v>
                  </c:pt>
                  <c:pt idx="341">
                    <c:v>1E-4</c:v>
                  </c:pt>
                  <c:pt idx="342">
                    <c:v>5.0000000000000001E-4</c:v>
                  </c:pt>
                  <c:pt idx="343">
                    <c:v>0</c:v>
                  </c:pt>
                  <c:pt idx="344">
                    <c:v>5.0000000000000001E-4</c:v>
                  </c:pt>
                  <c:pt idx="345">
                    <c:v>0</c:v>
                  </c:pt>
                  <c:pt idx="346">
                    <c:v>4.0000000000000002E-4</c:v>
                  </c:pt>
                  <c:pt idx="347">
                    <c:v>1E-4</c:v>
                  </c:pt>
                  <c:pt idx="348">
                    <c:v>0</c:v>
                  </c:pt>
                  <c:pt idx="349">
                    <c:v>1E-4</c:v>
                  </c:pt>
                  <c:pt idx="350">
                    <c:v>2.0000000000000001E-4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2.0000000000000001E-4</c:v>
                  </c:pt>
                  <c:pt idx="354">
                    <c:v>1E-4</c:v>
                  </c:pt>
                  <c:pt idx="355">
                    <c:v>1E-4</c:v>
                  </c:pt>
                  <c:pt idx="356">
                    <c:v>4.0000000000000002E-4</c:v>
                  </c:pt>
                  <c:pt idx="357">
                    <c:v>0</c:v>
                  </c:pt>
                  <c:pt idx="358">
                    <c:v>5.0000000000000001E-4</c:v>
                  </c:pt>
                  <c:pt idx="359">
                    <c:v>1E-4</c:v>
                  </c:pt>
                  <c:pt idx="360">
                    <c:v>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1E-4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2.0000000000000001E-4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1E-4</c:v>
                  </c:pt>
                  <c:pt idx="375">
                    <c:v>3.0000000000000001E-3</c:v>
                  </c:pt>
                  <c:pt idx="376">
                    <c:v>1E-4</c:v>
                  </c:pt>
                  <c:pt idx="377">
                    <c:v>1E-4</c:v>
                  </c:pt>
                  <c:pt idx="378">
                    <c:v>2.9999999999999997E-4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5.0000000000000001E-4</c:v>
                  </c:pt>
                  <c:pt idx="382">
                    <c:v>5.9999999999999995E-4</c:v>
                  </c:pt>
                  <c:pt idx="383">
                    <c:v>2.0000000000000001E-4</c:v>
                  </c:pt>
                  <c:pt idx="384">
                    <c:v>2.0000000000000001E-4</c:v>
                  </c:pt>
                  <c:pt idx="385">
                    <c:v>1E-4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2.9999999999999997E-4</c:v>
                  </c:pt>
                  <c:pt idx="392">
                    <c:v>4.0000000000000002E-4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5.9999999999999995E-4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2.0000000000000001E-4</c:v>
                  </c:pt>
                  <c:pt idx="399">
                    <c:v>2.0000000000000001E-4</c:v>
                  </c:pt>
                  <c:pt idx="400">
                    <c:v>2.0000000000000001E-4</c:v>
                  </c:pt>
                  <c:pt idx="401">
                    <c:v>1E-4</c:v>
                  </c:pt>
                  <c:pt idx="402">
                    <c:v>1E-4</c:v>
                  </c:pt>
                  <c:pt idx="403">
                    <c:v>0</c:v>
                  </c:pt>
                  <c:pt idx="404">
                    <c:v>2E-3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4.0000000000000002E-4</c:v>
                  </c:pt>
                  <c:pt idx="411">
                    <c:v>2.0000000000000001E-4</c:v>
                  </c:pt>
                  <c:pt idx="412">
                    <c:v>1E-4</c:v>
                  </c:pt>
                  <c:pt idx="413">
                    <c:v>1E-4</c:v>
                  </c:pt>
                  <c:pt idx="414">
                    <c:v>2.9999999999999997E-4</c:v>
                  </c:pt>
                  <c:pt idx="415">
                    <c:v>2.0000000000000001E-4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0</c:v>
                  </c:pt>
                  <c:pt idx="421">
                    <c:v>4.0000000000000002E-4</c:v>
                  </c:pt>
                  <c:pt idx="422">
                    <c:v>3.0000000000000003E-4</c:v>
                  </c:pt>
                  <c:pt idx="423">
                    <c:v>4.8000000000000001E-5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2.9999999999999997E-4</c:v>
                  </c:pt>
                  <c:pt idx="428">
                    <c:v>0</c:v>
                  </c:pt>
                  <c:pt idx="429">
                    <c:v>4.0000000000000002E-4</c:v>
                  </c:pt>
                  <c:pt idx="430">
                    <c:v>0</c:v>
                  </c:pt>
                  <c:pt idx="431">
                    <c:v>1E-4</c:v>
                  </c:pt>
                  <c:pt idx="432">
                    <c:v>1E-4</c:v>
                  </c:pt>
                  <c:pt idx="433">
                    <c:v>0</c:v>
                  </c:pt>
                  <c:pt idx="434">
                    <c:v>4.0000000000000002E-4</c:v>
                  </c:pt>
                  <c:pt idx="435">
                    <c:v>4.0000000000000002E-4</c:v>
                  </c:pt>
                  <c:pt idx="436">
                    <c:v>1E-4</c:v>
                  </c:pt>
                  <c:pt idx="437">
                    <c:v>1E-3</c:v>
                  </c:pt>
                  <c:pt idx="438">
                    <c:v>0</c:v>
                  </c:pt>
                  <c:pt idx="439">
                    <c:v>2.0000000000000001E-4</c:v>
                  </c:pt>
                  <c:pt idx="440">
                    <c:v>2.9999999999999997E-4</c:v>
                  </c:pt>
                  <c:pt idx="441">
                    <c:v>2.0000000000000001E-4</c:v>
                  </c:pt>
                  <c:pt idx="442">
                    <c:v>1E-4</c:v>
                  </c:pt>
                  <c:pt idx="443">
                    <c:v>1E-4</c:v>
                  </c:pt>
                  <c:pt idx="444">
                    <c:v>5.0000000000000001E-4</c:v>
                  </c:pt>
                  <c:pt idx="445">
                    <c:v>1E-4</c:v>
                  </c:pt>
                  <c:pt idx="446">
                    <c:v>1E-4</c:v>
                  </c:pt>
                  <c:pt idx="447">
                    <c:v>1E-4</c:v>
                  </c:pt>
                  <c:pt idx="448">
                    <c:v>2.0000000000000001E-4</c:v>
                  </c:pt>
                  <c:pt idx="449">
                    <c:v>1E-4</c:v>
                  </c:pt>
                  <c:pt idx="450">
                    <c:v>0</c:v>
                  </c:pt>
                  <c:pt idx="451">
                    <c:v>2E-3</c:v>
                  </c:pt>
                  <c:pt idx="452">
                    <c:v>1E-4</c:v>
                  </c:pt>
                  <c:pt idx="453">
                    <c:v>1E-3</c:v>
                  </c:pt>
                  <c:pt idx="454">
                    <c:v>1E-4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2.0999999999999999E-3</c:v>
                  </c:pt>
                  <c:pt idx="458">
                    <c:v>1.9E-3</c:v>
                  </c:pt>
                  <c:pt idx="459">
                    <c:v>1E-4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1E-4</c:v>
                  </c:pt>
                  <c:pt idx="463">
                    <c:v>2.9999999999999997E-4</c:v>
                  </c:pt>
                  <c:pt idx="464">
                    <c:v>1E-4</c:v>
                  </c:pt>
                  <c:pt idx="465">
                    <c:v>1E-4</c:v>
                  </c:pt>
                  <c:pt idx="466">
                    <c:v>2.0000000000000001E-4</c:v>
                  </c:pt>
                  <c:pt idx="467">
                    <c:v>1E-4</c:v>
                  </c:pt>
                  <c:pt idx="468">
                    <c:v>2.0000000000000001E-4</c:v>
                  </c:pt>
                  <c:pt idx="469">
                    <c:v>1E-4</c:v>
                  </c:pt>
                  <c:pt idx="470">
                    <c:v>1E-4</c:v>
                  </c:pt>
                  <c:pt idx="471">
                    <c:v>1E-4</c:v>
                  </c:pt>
                  <c:pt idx="472">
                    <c:v>2.0000000000000001E-4</c:v>
                  </c:pt>
                  <c:pt idx="473">
                    <c:v>1E-4</c:v>
                  </c:pt>
                  <c:pt idx="474">
                    <c:v>0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2.9999999999999997E-4</c:v>
                  </c:pt>
                  <c:pt idx="478">
                    <c:v>2.9999999999999997E-4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1E-4</c:v>
                  </c:pt>
                  <c:pt idx="482">
                    <c:v>1E-4</c:v>
                  </c:pt>
                  <c:pt idx="483">
                    <c:v>1E-4</c:v>
                  </c:pt>
                  <c:pt idx="484">
                    <c:v>1E-4</c:v>
                  </c:pt>
                  <c:pt idx="485">
                    <c:v>2.0000000000000001E-4</c:v>
                  </c:pt>
                  <c:pt idx="486">
                    <c:v>2.0000000000000001E-4</c:v>
                  </c:pt>
                  <c:pt idx="487">
                    <c:v>1E-4</c:v>
                  </c:pt>
                  <c:pt idx="488">
                    <c:v>1E-4</c:v>
                  </c:pt>
                  <c:pt idx="489">
                    <c:v>5.9999999999999995E-4</c:v>
                  </c:pt>
                  <c:pt idx="490">
                    <c:v>2.0000000000000001E-4</c:v>
                  </c:pt>
                  <c:pt idx="491">
                    <c:v>2.9999999999999997E-4</c:v>
                  </c:pt>
                  <c:pt idx="492">
                    <c:v>1E-4</c:v>
                  </c:pt>
                  <c:pt idx="493">
                    <c:v>1E-4</c:v>
                  </c:pt>
                  <c:pt idx="494">
                    <c:v>0</c:v>
                  </c:pt>
                  <c:pt idx="495">
                    <c:v>2.9999999999999997E-4</c:v>
                  </c:pt>
                  <c:pt idx="496">
                    <c:v>2.0000000000000001E-4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2.0000000000000001E-4</c:v>
                  </c:pt>
                  <c:pt idx="500">
                    <c:v>2.9999999999999997E-4</c:v>
                  </c:pt>
                  <c:pt idx="501">
                    <c:v>1E-4</c:v>
                  </c:pt>
                  <c:pt idx="502">
                    <c:v>1E-4</c:v>
                  </c:pt>
                  <c:pt idx="503">
                    <c:v>2.0000000000000001E-4</c:v>
                  </c:pt>
                  <c:pt idx="504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(7)'!$F$21:$F$905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27867</c:v>
                </c:pt>
                <c:pt idx="500">
                  <c:v>28049</c:v>
                </c:pt>
                <c:pt idx="501">
                  <c:v>28101</c:v>
                </c:pt>
                <c:pt idx="502">
                  <c:v>28154.5</c:v>
                </c:pt>
                <c:pt idx="503">
                  <c:v>28776.5</c:v>
                </c:pt>
                <c:pt idx="504">
                  <c:v>28928.5</c:v>
                </c:pt>
              </c:numCache>
            </c:numRef>
          </c:xVal>
          <c:yVal>
            <c:numRef>
              <c:f>'Active (7)'!$I$21:$I$905</c:f>
              <c:numCache>
                <c:formatCode>General</c:formatCode>
                <c:ptCount val="885"/>
                <c:pt idx="1">
                  <c:v>1.0434865005663596E-2</c:v>
                </c:pt>
                <c:pt idx="2">
                  <c:v>1.2760850004269741E-2</c:v>
                </c:pt>
                <c:pt idx="3">
                  <c:v>-2.0344009994005319E-2</c:v>
                </c:pt>
                <c:pt idx="4">
                  <c:v>-1.0655884994775988E-2</c:v>
                </c:pt>
                <c:pt idx="5">
                  <c:v>-1.3298999983817339E-3</c:v>
                </c:pt>
                <c:pt idx="6">
                  <c:v>-3.7914200001978315E-3</c:v>
                </c:pt>
                <c:pt idx="7">
                  <c:v>-2.7819559996714815E-2</c:v>
                </c:pt>
                <c:pt idx="9">
                  <c:v>-3.9186764995974954E-2</c:v>
                </c:pt>
                <c:pt idx="11">
                  <c:v>-9.0319749942864291E-3</c:v>
                </c:pt>
                <c:pt idx="12">
                  <c:v>-7.1201549944817089E-3</c:v>
                </c:pt>
                <c:pt idx="13">
                  <c:v>-3.2164244992600288E-2</c:v>
                </c:pt>
                <c:pt idx="14">
                  <c:v>-2.6754769998660777E-2</c:v>
                </c:pt>
                <c:pt idx="15">
                  <c:v>-4.079885999817634E-2</c:v>
                </c:pt>
                <c:pt idx="16">
                  <c:v>-7.8870399956940673E-3</c:v>
                </c:pt>
                <c:pt idx="17">
                  <c:v>-4.3931129992415663E-2</c:v>
                </c:pt>
                <c:pt idx="18">
                  <c:v>-2.6702704999479465E-2</c:v>
                </c:pt>
                <c:pt idx="26">
                  <c:v>-1.0704544998588972E-2</c:v>
                </c:pt>
                <c:pt idx="27">
                  <c:v>-1.7250979995878879E-2</c:v>
                </c:pt>
                <c:pt idx="29">
                  <c:v>-2.8613080001377966E-2</c:v>
                </c:pt>
                <c:pt idx="30">
                  <c:v>-2.6701259994297288E-2</c:v>
                </c:pt>
                <c:pt idx="46">
                  <c:v>-9.7849649973795749E-3</c:v>
                </c:pt>
                <c:pt idx="47">
                  <c:v>3.6495525004283991E-2</c:v>
                </c:pt>
                <c:pt idx="48">
                  <c:v>-1.4178489996993449E-2</c:v>
                </c:pt>
                <c:pt idx="49">
                  <c:v>-1.9266669994976837E-2</c:v>
                </c:pt>
                <c:pt idx="50">
                  <c:v>7.4599250074243173E-3</c:v>
                </c:pt>
                <c:pt idx="51">
                  <c:v>-2.7211249980609864E-3</c:v>
                </c:pt>
                <c:pt idx="52">
                  <c:v>4.2788749997271225E-3</c:v>
                </c:pt>
                <c:pt idx="53">
                  <c:v>5.6151900062104687E-3</c:v>
                </c:pt>
                <c:pt idx="54">
                  <c:v>8.6151900031836703E-3</c:v>
                </c:pt>
                <c:pt idx="55">
                  <c:v>-6.288654993113596E-3</c:v>
                </c:pt>
                <c:pt idx="56">
                  <c:v>-1.0431999544380233E-4</c:v>
                </c:pt>
                <c:pt idx="57">
                  <c:v>3.9965250034583732E-3</c:v>
                </c:pt>
                <c:pt idx="58">
                  <c:v>7.5936200009891763E-3</c:v>
                </c:pt>
                <c:pt idx="59">
                  <c:v>4.5666000369237736E-4</c:v>
                </c:pt>
                <c:pt idx="60">
                  <c:v>1.050470003974624E-3</c:v>
                </c:pt>
                <c:pt idx="61">
                  <c:v>-5.195764999371022E-3</c:v>
                </c:pt>
                <c:pt idx="62">
                  <c:v>2.1147450024727732E-3</c:v>
                </c:pt>
                <c:pt idx="63">
                  <c:v>-5.615549991489388E-3</c:v>
                </c:pt>
                <c:pt idx="64">
                  <c:v>8.032680008909665E-3</c:v>
                </c:pt>
                <c:pt idx="65">
                  <c:v>5.1017000077990815E-4</c:v>
                </c:pt>
                <c:pt idx="66">
                  <c:v>-3.1863449985394254E-3</c:v>
                </c:pt>
                <c:pt idx="67">
                  <c:v>8.3946000086143613E-4</c:v>
                </c:pt>
                <c:pt idx="68">
                  <c:v>-5.7430899978498928E-3</c:v>
                </c:pt>
                <c:pt idx="69">
                  <c:v>4.1546000284142792E-4</c:v>
                </c:pt>
                <c:pt idx="70">
                  <c:v>-9.3068999558454379E-4</c:v>
                </c:pt>
                <c:pt idx="71">
                  <c:v>1.2020530004519969E-2</c:v>
                </c:pt>
                <c:pt idx="72">
                  <c:v>-3.7449299998115748E-3</c:v>
                </c:pt>
                <c:pt idx="73">
                  <c:v>-6.9353599974419922E-3</c:v>
                </c:pt>
                <c:pt idx="76">
                  <c:v>3.1415799967362545E-3</c:v>
                </c:pt>
                <c:pt idx="77">
                  <c:v>-2.3828100020182319E-3</c:v>
                </c:pt>
                <c:pt idx="78">
                  <c:v>2.333889999135863E-3</c:v>
                </c:pt>
                <c:pt idx="79">
                  <c:v>2.724605001276359E-3</c:v>
                </c:pt>
                <c:pt idx="80">
                  <c:v>-2.465824996761512E-3</c:v>
                </c:pt>
                <c:pt idx="81">
                  <c:v>-1.0563499963609502E-3</c:v>
                </c:pt>
                <c:pt idx="82">
                  <c:v>-1.2078349973307922E-3</c:v>
                </c:pt>
                <c:pt idx="83">
                  <c:v>-5.6327850033994764E-3</c:v>
                </c:pt>
                <c:pt idx="84">
                  <c:v>1.0464320002938621E-2</c:v>
                </c:pt>
                <c:pt idx="86">
                  <c:v>3.1950900083757006E-3</c:v>
                </c:pt>
                <c:pt idx="87">
                  <c:v>2.4769849987933412E-3</c:v>
                </c:pt>
                <c:pt idx="88">
                  <c:v>-5.7648499205242842E-4</c:v>
                </c:pt>
                <c:pt idx="89">
                  <c:v>1.8503449973650277E-3</c:v>
                </c:pt>
                <c:pt idx="90">
                  <c:v>2.1435000016936101E-3</c:v>
                </c:pt>
                <c:pt idx="91">
                  <c:v>-7.0108149957377464E-3</c:v>
                </c:pt>
                <c:pt idx="92">
                  <c:v>8.3545700035756454E-3</c:v>
                </c:pt>
                <c:pt idx="93">
                  <c:v>5.0459400008548982E-3</c:v>
                </c:pt>
                <c:pt idx="94">
                  <c:v>1.0825490004208405E-2</c:v>
                </c:pt>
                <c:pt idx="95">
                  <c:v>-6.0469300005934201E-3</c:v>
                </c:pt>
                <c:pt idx="96">
                  <c:v>1.1988499973085709E-3</c:v>
                </c:pt>
                <c:pt idx="97">
                  <c:v>-9.7547049954300746E-3</c:v>
                </c:pt>
                <c:pt idx="98">
                  <c:v>-4.2096749966731295E-3</c:v>
                </c:pt>
                <c:pt idx="100">
                  <c:v>4.9840400024550036E-3</c:v>
                </c:pt>
                <c:pt idx="101">
                  <c:v>-1.3292799994815141E-3</c:v>
                </c:pt>
                <c:pt idx="102">
                  <c:v>-2.2045999503461644E-4</c:v>
                </c:pt>
                <c:pt idx="103">
                  <c:v>9.9512100059655495E-3</c:v>
                </c:pt>
                <c:pt idx="104">
                  <c:v>-1.2833029999455903E-2</c:v>
                </c:pt>
                <c:pt idx="105">
                  <c:v>-3.2579799953964539E-3</c:v>
                </c:pt>
                <c:pt idx="106">
                  <c:v>2.3447550047421828E-3</c:v>
                </c:pt>
                <c:pt idx="107">
                  <c:v>3.7983200018061325E-3</c:v>
                </c:pt>
                <c:pt idx="108">
                  <c:v>-5.4929549951339141E-3</c:v>
                </c:pt>
                <c:pt idx="109">
                  <c:v>-1.1055249997298233E-3</c:v>
                </c:pt>
                <c:pt idx="110">
                  <c:v>-1.044079996063374E-3</c:v>
                </c:pt>
                <c:pt idx="111">
                  <c:v>2.5986000400735065E-4</c:v>
                </c:pt>
                <c:pt idx="112">
                  <c:v>2.2598600044148043E-3</c:v>
                </c:pt>
                <c:pt idx="113">
                  <c:v>2.1275900071486831E-3</c:v>
                </c:pt>
                <c:pt idx="114">
                  <c:v>1.0159599987673573E-3</c:v>
                </c:pt>
                <c:pt idx="115">
                  <c:v>3.7293749992386438E-3</c:v>
                </c:pt>
                <c:pt idx="116">
                  <c:v>2.2270300032687373E-3</c:v>
                </c:pt>
                <c:pt idx="117">
                  <c:v>-6.8358200005604886E-3</c:v>
                </c:pt>
                <c:pt idx="118">
                  <c:v>-5.5904949986143038E-3</c:v>
                </c:pt>
                <c:pt idx="119">
                  <c:v>-2.9038150023552589E-3</c:v>
                </c:pt>
                <c:pt idx="120">
                  <c:v>1.0179675002291333E-2</c:v>
                </c:pt>
                <c:pt idx="121">
                  <c:v>3.8663550076307729E-3</c:v>
                </c:pt>
                <c:pt idx="122">
                  <c:v>1.0778175004816148E-2</c:v>
                </c:pt>
                <c:pt idx="123">
                  <c:v>4.1956249988288619E-3</c:v>
                </c:pt>
                <c:pt idx="124">
                  <c:v>-2.7870199992321432E-3</c:v>
                </c:pt>
                <c:pt idx="125">
                  <c:v>-4.094699994311668E-3</c:v>
                </c:pt>
                <c:pt idx="126">
                  <c:v>-4.5055799928377382E-3</c:v>
                </c:pt>
                <c:pt idx="127">
                  <c:v>-4.5496699967770837E-3</c:v>
                </c:pt>
                <c:pt idx="128">
                  <c:v>5.6393550039501861E-3</c:v>
                </c:pt>
                <c:pt idx="130">
                  <c:v>-6.1997599987080321E-3</c:v>
                </c:pt>
                <c:pt idx="131">
                  <c:v>3.326050064060837E-4</c:v>
                </c:pt>
                <c:pt idx="132">
                  <c:v>3.2115950016304851E-3</c:v>
                </c:pt>
                <c:pt idx="133">
                  <c:v>-1.22819998068735E-4</c:v>
                </c:pt>
                <c:pt idx="134">
                  <c:v>-7.8629699928569607E-3</c:v>
                </c:pt>
                <c:pt idx="138">
                  <c:v>-1.6231164998316672E-2</c:v>
                </c:pt>
                <c:pt idx="139">
                  <c:v>-6.2278799960040487E-3</c:v>
                </c:pt>
                <c:pt idx="140">
                  <c:v>-5.3415499860420823E-4</c:v>
                </c:pt>
                <c:pt idx="141">
                  <c:v>-4.6237399947131053E-3</c:v>
                </c:pt>
                <c:pt idx="142">
                  <c:v>-9.7527249963604845E-3</c:v>
                </c:pt>
                <c:pt idx="143">
                  <c:v>-9.7006599971791729E-3</c:v>
                </c:pt>
                <c:pt idx="144">
                  <c:v>-7.5163250003242865E-3</c:v>
                </c:pt>
                <c:pt idx="145">
                  <c:v>-1.2412194999342319E-2</c:v>
                </c:pt>
                <c:pt idx="146">
                  <c:v>-6.4656649992684834E-3</c:v>
                </c:pt>
                <c:pt idx="149">
                  <c:v>-1.1069309992308263E-2</c:v>
                </c:pt>
                <c:pt idx="150">
                  <c:v>-1.8361949987593107E-3</c:v>
                </c:pt>
                <c:pt idx="151">
                  <c:v>-6.9459450023714453E-3</c:v>
                </c:pt>
                <c:pt idx="152">
                  <c:v>-1.0259265000058804E-2</c:v>
                </c:pt>
                <c:pt idx="153">
                  <c:v>-3.7433049947139807E-3</c:v>
                </c:pt>
                <c:pt idx="154">
                  <c:v>-9.4060599949443713E-3</c:v>
                </c:pt>
                <c:pt idx="155">
                  <c:v>-6.3145949970930815E-3</c:v>
                </c:pt>
                <c:pt idx="156">
                  <c:v>-1.0402774998510722E-2</c:v>
                </c:pt>
                <c:pt idx="157">
                  <c:v>-1.5949209999234881E-2</c:v>
                </c:pt>
                <c:pt idx="158">
                  <c:v>-1.3958590003312565E-2</c:v>
                </c:pt>
                <c:pt idx="159">
                  <c:v>-1.2985324996407144E-2</c:v>
                </c:pt>
                <c:pt idx="160">
                  <c:v>-2.273390499613015E-2</c:v>
                </c:pt>
                <c:pt idx="161">
                  <c:v>-1.7959044998860918E-2</c:v>
                </c:pt>
                <c:pt idx="162">
                  <c:v>-1.3823489993228577E-2</c:v>
                </c:pt>
                <c:pt idx="163">
                  <c:v>-3.4975050002685748E-3</c:v>
                </c:pt>
                <c:pt idx="164">
                  <c:v>-1.4445439999690279E-2</c:v>
                </c:pt>
                <c:pt idx="165">
                  <c:v>-2.0527050000964664E-2</c:v>
                </c:pt>
                <c:pt idx="166">
                  <c:v>-1.399983000010252E-2</c:v>
                </c:pt>
                <c:pt idx="167">
                  <c:v>-1.3678534996870439E-2</c:v>
                </c:pt>
                <c:pt idx="169">
                  <c:v>-2.0128814998315647E-2</c:v>
                </c:pt>
                <c:pt idx="171">
                  <c:v>-1.2755454998114146E-2</c:v>
                </c:pt>
                <c:pt idx="172">
                  <c:v>-6.9726199944852851E-3</c:v>
                </c:pt>
                <c:pt idx="173">
                  <c:v>-7.6738249917980283E-3</c:v>
                </c:pt>
                <c:pt idx="174">
                  <c:v>-8.7179149995790794E-3</c:v>
                </c:pt>
                <c:pt idx="175">
                  <c:v>-9.2741850021411665E-3</c:v>
                </c:pt>
                <c:pt idx="176">
                  <c:v>-1.3351105000765529E-2</c:v>
                </c:pt>
                <c:pt idx="179">
                  <c:v>-1.3561699997808319E-2</c:v>
                </c:pt>
                <c:pt idx="180">
                  <c:v>-7.830929993360769E-3</c:v>
                </c:pt>
                <c:pt idx="181">
                  <c:v>-2.1442500001285225E-3</c:v>
                </c:pt>
                <c:pt idx="182">
                  <c:v>-7.4134799942839891E-3</c:v>
                </c:pt>
                <c:pt idx="183">
                  <c:v>-9.0265049948357046E-3</c:v>
                </c:pt>
                <c:pt idx="184">
                  <c:v>-1.1612319998675957E-2</c:v>
                </c:pt>
                <c:pt idx="185">
                  <c:v>-4.4186049999552779E-3</c:v>
                </c:pt>
                <c:pt idx="186">
                  <c:v>-1.5925640000205021E-2</c:v>
                </c:pt>
                <c:pt idx="191">
                  <c:v>-9.010535002744291E-3</c:v>
                </c:pt>
                <c:pt idx="192">
                  <c:v>-1.2813534995075315E-2</c:v>
                </c:pt>
                <c:pt idx="193">
                  <c:v>-9.8984299984294921E-3</c:v>
                </c:pt>
                <c:pt idx="195">
                  <c:v>-9.2328449973138049E-3</c:v>
                </c:pt>
                <c:pt idx="197">
                  <c:v>-1.7371209993143566E-2</c:v>
                </c:pt>
                <c:pt idx="198">
                  <c:v>-2.3635749996174127E-2</c:v>
                </c:pt>
                <c:pt idx="199">
                  <c:v>-1.895375999447424E-2</c:v>
                </c:pt>
                <c:pt idx="200">
                  <c:v>-1.0676555000827648E-2</c:v>
                </c:pt>
                <c:pt idx="201">
                  <c:v>-5.8088249934371561E-3</c:v>
                </c:pt>
                <c:pt idx="205">
                  <c:v>-8.4626549942186102E-3</c:v>
                </c:pt>
                <c:pt idx="214">
                  <c:v>-2.3583664995385334E-2</c:v>
                </c:pt>
                <c:pt idx="215">
                  <c:v>-1.3218279993452597E-2</c:v>
                </c:pt>
                <c:pt idx="217">
                  <c:v>-1.4487509994069114E-2</c:v>
                </c:pt>
                <c:pt idx="218">
                  <c:v>-5.0780349993146956E-3</c:v>
                </c:pt>
                <c:pt idx="219">
                  <c:v>-8.1221249929512851E-3</c:v>
                </c:pt>
                <c:pt idx="220">
                  <c:v>-2.4704674993699882E-2</c:v>
                </c:pt>
                <c:pt idx="238">
                  <c:v>-1.1048469998058863E-2</c:v>
                </c:pt>
                <c:pt idx="245">
                  <c:v>-2.0449969997571316E-2</c:v>
                </c:pt>
                <c:pt idx="247">
                  <c:v>-1.2586929995450191E-2</c:v>
                </c:pt>
                <c:pt idx="250">
                  <c:v>-1.6482799997902475E-2</c:v>
                </c:pt>
                <c:pt idx="252">
                  <c:v>-1.3985145000333432E-2</c:v>
                </c:pt>
                <c:pt idx="253">
                  <c:v>-8.6638499997206964E-3</c:v>
                </c:pt>
                <c:pt idx="258">
                  <c:v>-1.2632879996090196E-2</c:v>
                </c:pt>
                <c:pt idx="283">
                  <c:v>-1.4934920000087004E-2</c:v>
                </c:pt>
                <c:pt idx="329">
                  <c:v>-1.4552119995641988E-2</c:v>
                </c:pt>
                <c:pt idx="389">
                  <c:v>-1.4301569994131569E-2</c:v>
                </c:pt>
                <c:pt idx="403">
                  <c:v>-2.0533259994408581E-2</c:v>
                </c:pt>
                <c:pt idx="426">
                  <c:v>-2.2863439997308888E-2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07D-4F7B-93F9-7127C35067B4}"/>
            </c:ext>
          </c:extLst>
        </c:ser>
        <c:ser>
          <c:idx val="3"/>
          <c:order val="2"/>
          <c:tx>
            <c:strRef>
              <c:f>'Active (7)'!$J$20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(7)'!$D$21:$D$56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'Active (7)'!$D$21:$D$56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(7)'!$F$21:$F$905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27867</c:v>
                </c:pt>
                <c:pt idx="500">
                  <c:v>28049</c:v>
                </c:pt>
                <c:pt idx="501">
                  <c:v>28101</c:v>
                </c:pt>
                <c:pt idx="502">
                  <c:v>28154.5</c:v>
                </c:pt>
                <c:pt idx="503">
                  <c:v>28776.5</c:v>
                </c:pt>
                <c:pt idx="504">
                  <c:v>28928.5</c:v>
                </c:pt>
              </c:numCache>
            </c:numRef>
          </c:xVal>
          <c:yVal>
            <c:numRef>
              <c:f>'Active (7)'!$J$21:$J$905</c:f>
              <c:numCache>
                <c:formatCode>General</c:formatCode>
                <c:ptCount val="885"/>
                <c:pt idx="36">
                  <c:v>9.9382050029817037E-3</c:v>
                </c:pt>
                <c:pt idx="38">
                  <c:v>1.0568129997409414E-2</c:v>
                </c:pt>
                <c:pt idx="39">
                  <c:v>9.8847350018331781E-3</c:v>
                </c:pt>
                <c:pt idx="40">
                  <c:v>1.269853999838233E-2</c:v>
                </c:pt>
                <c:pt idx="41">
                  <c:v>1.3196195010095835E-2</c:v>
                </c:pt>
                <c:pt idx="42">
                  <c:v>1.3152105006156489E-2</c:v>
                </c:pt>
                <c:pt idx="43">
                  <c:v>1.3108015002217144E-2</c:v>
                </c:pt>
                <c:pt idx="44">
                  <c:v>1.3063925005553756E-2</c:v>
                </c:pt>
                <c:pt idx="45">
                  <c:v>1.301983500161441E-2</c:v>
                </c:pt>
                <c:pt idx="135">
                  <c:v>-8.2336999985272996E-3</c:v>
                </c:pt>
                <c:pt idx="137">
                  <c:v>-7.6336999991326593E-3</c:v>
                </c:pt>
                <c:pt idx="148">
                  <c:v>-1.1269309994531795E-2</c:v>
                </c:pt>
                <c:pt idx="168">
                  <c:v>-1.7418684998119716E-2</c:v>
                </c:pt>
                <c:pt idx="269">
                  <c:v>-1.9568709998566192E-2</c:v>
                </c:pt>
                <c:pt idx="270">
                  <c:v>-1.9042724998143967E-2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07D-4F7B-93F9-7127C35067B4}"/>
            </c:ext>
          </c:extLst>
        </c:ser>
        <c:ser>
          <c:idx val="4"/>
          <c:order val="3"/>
          <c:tx>
            <c:strRef>
              <c:f>'Active (7)'!$K$20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(7)'!$D$21:$D$105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'Active (7)'!$D$21:$D$105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(7)'!$F$21:$F$905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27867</c:v>
                </c:pt>
                <c:pt idx="500">
                  <c:v>28049</c:v>
                </c:pt>
                <c:pt idx="501">
                  <c:v>28101</c:v>
                </c:pt>
                <c:pt idx="502">
                  <c:v>28154.5</c:v>
                </c:pt>
                <c:pt idx="503">
                  <c:v>28776.5</c:v>
                </c:pt>
                <c:pt idx="504">
                  <c:v>28928.5</c:v>
                </c:pt>
              </c:numCache>
            </c:numRef>
          </c:xVal>
          <c:yVal>
            <c:numRef>
              <c:f>'Active (7)'!$K$21:$K$905</c:f>
              <c:numCache>
                <c:formatCode>General</c:formatCode>
                <c:ptCount val="885"/>
                <c:pt idx="129">
                  <c:v>9.7106500470545143E-4</c:v>
                </c:pt>
                <c:pt idx="136">
                  <c:v>-7.9336999988299794E-3</c:v>
                </c:pt>
                <c:pt idx="147">
                  <c:v>-1.1469309996755328E-2</c:v>
                </c:pt>
                <c:pt idx="170">
                  <c:v>-1.378387999284314E-2</c:v>
                </c:pt>
                <c:pt idx="177">
                  <c:v>-1.6884874996321741E-2</c:v>
                </c:pt>
                <c:pt idx="178">
                  <c:v>-1.685888999782037E-2</c:v>
                </c:pt>
                <c:pt idx="187">
                  <c:v>-1.7944494997209404E-2</c:v>
                </c:pt>
                <c:pt idx="188">
                  <c:v>-1.7918509998708032E-2</c:v>
                </c:pt>
                <c:pt idx="189">
                  <c:v>-1.6768039997259621E-2</c:v>
                </c:pt>
                <c:pt idx="190">
                  <c:v>-1.8816069998138119E-2</c:v>
                </c:pt>
                <c:pt idx="194">
                  <c:v>-2.0521309998002835E-2</c:v>
                </c:pt>
                <c:pt idx="196">
                  <c:v>-1.7503670002042782E-2</c:v>
                </c:pt>
                <c:pt idx="202">
                  <c:v>-1.9780199996603187E-2</c:v>
                </c:pt>
                <c:pt idx="203">
                  <c:v>-1.9678509997902438E-2</c:v>
                </c:pt>
                <c:pt idx="204">
                  <c:v>-1.9578510000428651E-2</c:v>
                </c:pt>
                <c:pt idx="206">
                  <c:v>-1.9906649999029469E-2</c:v>
                </c:pt>
                <c:pt idx="207">
                  <c:v>-1.9866650000039954E-2</c:v>
                </c:pt>
                <c:pt idx="208">
                  <c:v>-1.9638919999124482E-2</c:v>
                </c:pt>
                <c:pt idx="209">
                  <c:v>-2.0219969999743626E-2</c:v>
                </c:pt>
                <c:pt idx="210">
                  <c:v>-1.9629969996458385E-2</c:v>
                </c:pt>
                <c:pt idx="211">
                  <c:v>-1.9619970000348985E-2</c:v>
                </c:pt>
                <c:pt idx="212">
                  <c:v>-2.2235634998651221E-2</c:v>
                </c:pt>
                <c:pt idx="213">
                  <c:v>-2.0735634992888663E-2</c:v>
                </c:pt>
                <c:pt idx="216">
                  <c:v>-2.0141075001447462E-2</c:v>
                </c:pt>
                <c:pt idx="221">
                  <c:v>-2.0788059999176767E-2</c:v>
                </c:pt>
                <c:pt idx="222">
                  <c:v>-2.3892074998002499E-2</c:v>
                </c:pt>
                <c:pt idx="223">
                  <c:v>-2.006207499653101E-2</c:v>
                </c:pt>
                <c:pt idx="224">
                  <c:v>-2.3866764997364953E-2</c:v>
                </c:pt>
                <c:pt idx="225">
                  <c:v>-2.115494499594206E-2</c:v>
                </c:pt>
                <c:pt idx="226">
                  <c:v>-2.308721499866806E-2</c:v>
                </c:pt>
                <c:pt idx="227">
                  <c:v>-2.1151059991098009E-2</c:v>
                </c:pt>
                <c:pt idx="228">
                  <c:v>-2.1081059996504337E-2</c:v>
                </c:pt>
                <c:pt idx="229">
                  <c:v>-2.0711059994937386E-2</c:v>
                </c:pt>
                <c:pt idx="230">
                  <c:v>-2.0591059997968841E-2</c:v>
                </c:pt>
                <c:pt idx="231">
                  <c:v>-1.9485525001073256E-2</c:v>
                </c:pt>
                <c:pt idx="232">
                  <c:v>-2.0407569994858932E-2</c:v>
                </c:pt>
                <c:pt idx="233">
                  <c:v>-1.978158499696292E-2</c:v>
                </c:pt>
                <c:pt idx="234">
                  <c:v>-2.0979989996703807E-2</c:v>
                </c:pt>
                <c:pt idx="235">
                  <c:v>-2.0779989994480275E-2</c:v>
                </c:pt>
                <c:pt idx="236">
                  <c:v>-2.1842184993147384E-2</c:v>
                </c:pt>
                <c:pt idx="237">
                  <c:v>-2.1716199997172225E-2</c:v>
                </c:pt>
                <c:pt idx="239">
                  <c:v>-2.1655504999216646E-2</c:v>
                </c:pt>
                <c:pt idx="240">
                  <c:v>-2.0239744997525122E-2</c:v>
                </c:pt>
                <c:pt idx="241">
                  <c:v>-2.0139745000051335E-2</c:v>
                </c:pt>
                <c:pt idx="242">
                  <c:v>-2.0613759996194858E-2</c:v>
                </c:pt>
                <c:pt idx="243">
                  <c:v>-2.021375999902375E-2</c:v>
                </c:pt>
                <c:pt idx="244">
                  <c:v>-2.1101940001244657E-2</c:v>
                </c:pt>
                <c:pt idx="246">
                  <c:v>-2.0152314995357301E-2</c:v>
                </c:pt>
                <c:pt idx="248">
                  <c:v>-1.9749124992813449E-2</c:v>
                </c:pt>
                <c:pt idx="249">
                  <c:v>-2.0945839998603333E-2</c:v>
                </c:pt>
                <c:pt idx="251">
                  <c:v>-1.954105500044534E-2</c:v>
                </c:pt>
                <c:pt idx="254">
                  <c:v>-1.9205500000680331E-2</c:v>
                </c:pt>
                <c:pt idx="255">
                  <c:v>-2.0365434997074772E-2</c:v>
                </c:pt>
                <c:pt idx="256">
                  <c:v>-2.0191980001982301E-2</c:v>
                </c:pt>
                <c:pt idx="257">
                  <c:v>-2.0191980001982301E-2</c:v>
                </c:pt>
                <c:pt idx="259">
                  <c:v>-2.1239820001937915E-2</c:v>
                </c:pt>
                <c:pt idx="260">
                  <c:v>-2.0213834999594837E-2</c:v>
                </c:pt>
                <c:pt idx="261">
                  <c:v>-2.0783910003956407E-2</c:v>
                </c:pt>
                <c:pt idx="262">
                  <c:v>-2.1357079996960238E-2</c:v>
                </c:pt>
                <c:pt idx="263">
                  <c:v>-2.1245259995339438E-2</c:v>
                </c:pt>
                <c:pt idx="264">
                  <c:v>-2.0335785004135687E-2</c:v>
                </c:pt>
                <c:pt idx="265">
                  <c:v>-1.999009999417467E-2</c:v>
                </c:pt>
                <c:pt idx="266">
                  <c:v>-2.0678280001448002E-2</c:v>
                </c:pt>
                <c:pt idx="267">
                  <c:v>-2.0626309997169301E-2</c:v>
                </c:pt>
                <c:pt idx="268">
                  <c:v>-2.1232500002952293E-2</c:v>
                </c:pt>
                <c:pt idx="271">
                  <c:v>-1.6900884998904075E-2</c:v>
                </c:pt>
                <c:pt idx="272">
                  <c:v>-2.0381934999022633E-2</c:v>
                </c:pt>
                <c:pt idx="273">
                  <c:v>-2.0899089999147691E-2</c:v>
                </c:pt>
                <c:pt idx="274">
                  <c:v>-2.0899089999147691E-2</c:v>
                </c:pt>
                <c:pt idx="275">
                  <c:v>-2.3058844992192462E-2</c:v>
                </c:pt>
                <c:pt idx="276">
                  <c:v>-2.1028919996751938E-2</c:v>
                </c:pt>
                <c:pt idx="277">
                  <c:v>-2.0823384998948313E-2</c:v>
                </c:pt>
                <c:pt idx="278">
                  <c:v>-2.0534359995508566E-2</c:v>
                </c:pt>
                <c:pt idx="279">
                  <c:v>-2.1487829995749053E-2</c:v>
                </c:pt>
                <c:pt idx="280">
                  <c:v>-2.1340549996239133E-2</c:v>
                </c:pt>
                <c:pt idx="281">
                  <c:v>-2.0338109992735554E-2</c:v>
                </c:pt>
                <c:pt idx="282">
                  <c:v>-2.1182199998293072E-2</c:v>
                </c:pt>
                <c:pt idx="284">
                  <c:v>-2.0800960002816282E-2</c:v>
                </c:pt>
                <c:pt idx="285">
                  <c:v>-2.0685199997387826E-2</c:v>
                </c:pt>
                <c:pt idx="286">
                  <c:v>-1.9759214999794494E-2</c:v>
                </c:pt>
                <c:pt idx="287">
                  <c:v>-1.9451334992481861E-2</c:v>
                </c:pt>
                <c:pt idx="288">
                  <c:v>-2.0976929998141713E-2</c:v>
                </c:pt>
                <c:pt idx="289">
                  <c:v>-2.049737999914214E-2</c:v>
                </c:pt>
                <c:pt idx="290">
                  <c:v>-2.0185559995297808E-2</c:v>
                </c:pt>
                <c:pt idx="291">
                  <c:v>-2.051783000206342E-2</c:v>
                </c:pt>
                <c:pt idx="292">
                  <c:v>-1.9864264999341685E-2</c:v>
                </c:pt>
                <c:pt idx="293">
                  <c:v>-2.1765669996966608E-2</c:v>
                </c:pt>
                <c:pt idx="294">
                  <c:v>-2.049634500144748E-2</c:v>
                </c:pt>
                <c:pt idx="295">
                  <c:v>-2.1070359995064791E-2</c:v>
                </c:pt>
                <c:pt idx="296">
                  <c:v>-1.9444375000603031E-2</c:v>
                </c:pt>
                <c:pt idx="297">
                  <c:v>-1.3980584997625556E-2</c:v>
                </c:pt>
                <c:pt idx="298">
                  <c:v>-2.1054599994386081E-2</c:v>
                </c:pt>
                <c:pt idx="299">
                  <c:v>-2.0954599996912293E-2</c:v>
                </c:pt>
                <c:pt idx="300">
                  <c:v>-2.0854599992162548E-2</c:v>
                </c:pt>
                <c:pt idx="301">
                  <c:v>-1.9845125003485009E-2</c:v>
                </c:pt>
                <c:pt idx="302">
                  <c:v>-1.9745124998735264E-2</c:v>
                </c:pt>
                <c:pt idx="303">
                  <c:v>-1.9645125001261476E-2</c:v>
                </c:pt>
                <c:pt idx="304">
                  <c:v>-2.1822139999130741E-2</c:v>
                </c:pt>
                <c:pt idx="305">
                  <c:v>-1.9534414997906424E-2</c:v>
                </c:pt>
                <c:pt idx="306">
                  <c:v>-2.0121000001381617E-2</c:v>
                </c:pt>
                <c:pt idx="307">
                  <c:v>-2.0117715001106262E-2</c:v>
                </c:pt>
                <c:pt idx="308">
                  <c:v>-2.0191729992802721E-2</c:v>
                </c:pt>
                <c:pt idx="309">
                  <c:v>-1.9824000002699904E-2</c:v>
                </c:pt>
                <c:pt idx="310">
                  <c:v>-1.9581409993406851E-2</c:v>
                </c:pt>
                <c:pt idx="311">
                  <c:v>-1.9255330000305548E-2</c:v>
                </c:pt>
                <c:pt idx="312">
                  <c:v>-1.9591444994148333E-2</c:v>
                </c:pt>
                <c:pt idx="313">
                  <c:v>-1.9110299996100366E-2</c:v>
                </c:pt>
                <c:pt idx="314">
                  <c:v>-1.9360674996278249E-2</c:v>
                </c:pt>
                <c:pt idx="315">
                  <c:v>-1.9029905000934377E-2</c:v>
                </c:pt>
                <c:pt idx="316">
                  <c:v>-2.0710954995593056E-2</c:v>
                </c:pt>
                <c:pt idx="317">
                  <c:v>-1.934556999913184E-2</c:v>
                </c:pt>
                <c:pt idx="318">
                  <c:v>-1.9689660002768505E-2</c:v>
                </c:pt>
                <c:pt idx="319">
                  <c:v>-1.9406170002184808E-2</c:v>
                </c:pt>
                <c:pt idx="320">
                  <c:v>-1.9231309997849166E-2</c:v>
                </c:pt>
                <c:pt idx="321">
                  <c:v>-1.8724919995293021E-2</c:v>
                </c:pt>
                <c:pt idx="322">
                  <c:v>-1.9185520002793055E-2</c:v>
                </c:pt>
                <c:pt idx="323">
                  <c:v>-1.7387864994816482E-2</c:v>
                </c:pt>
                <c:pt idx="324">
                  <c:v>-1.8810659996233881E-2</c:v>
                </c:pt>
                <c:pt idx="325">
                  <c:v>-1.7684580001514405E-2</c:v>
                </c:pt>
                <c:pt idx="326">
                  <c:v>-1.7684580001514405E-2</c:v>
                </c:pt>
                <c:pt idx="327">
                  <c:v>-1.755296499322867E-2</c:v>
                </c:pt>
                <c:pt idx="328">
                  <c:v>-1.7963940001209266E-2</c:v>
                </c:pt>
                <c:pt idx="330">
                  <c:v>-1.7941049998626113E-2</c:v>
                </c:pt>
                <c:pt idx="331">
                  <c:v>-1.8493769995984621E-2</c:v>
                </c:pt>
                <c:pt idx="332">
                  <c:v>-1.8783449995680712E-2</c:v>
                </c:pt>
                <c:pt idx="333">
                  <c:v>-1.7235314997378737E-2</c:v>
                </c:pt>
                <c:pt idx="334">
                  <c:v>-1.7436814996472094E-2</c:v>
                </c:pt>
                <c:pt idx="335">
                  <c:v>-1.8021709998720326E-2</c:v>
                </c:pt>
                <c:pt idx="336">
                  <c:v>-1.7795724997995421E-2</c:v>
                </c:pt>
                <c:pt idx="337">
                  <c:v>-1.8417769999359734E-2</c:v>
                </c:pt>
                <c:pt idx="338">
                  <c:v>-1.8417769999359734E-2</c:v>
                </c:pt>
                <c:pt idx="339">
                  <c:v>-1.8217769997136202E-2</c:v>
                </c:pt>
                <c:pt idx="340">
                  <c:v>-1.7706604994600639E-2</c:v>
                </c:pt>
                <c:pt idx="341">
                  <c:v>-1.7396189999999478E-2</c:v>
                </c:pt>
                <c:pt idx="342">
                  <c:v>-1.7374030001519714E-2</c:v>
                </c:pt>
                <c:pt idx="343">
                  <c:v>-1.7344029998639598E-2</c:v>
                </c:pt>
                <c:pt idx="344">
                  <c:v>-1.6674029997375328E-2</c:v>
                </c:pt>
                <c:pt idx="345">
                  <c:v>-1.6644030001771171E-2</c:v>
                </c:pt>
                <c:pt idx="346">
                  <c:v>-1.7932209993887227E-2</c:v>
                </c:pt>
                <c:pt idx="347">
                  <c:v>-1.770629999373341E-2</c:v>
                </c:pt>
                <c:pt idx="348">
                  <c:v>-1.7676299998129252E-2</c:v>
                </c:pt>
                <c:pt idx="349">
                  <c:v>-1.7606299996259622E-2</c:v>
                </c:pt>
                <c:pt idx="350">
                  <c:v>-1.7606299996259622E-2</c:v>
                </c:pt>
                <c:pt idx="351">
                  <c:v>-1.7576299993379507E-2</c:v>
                </c:pt>
                <c:pt idx="352">
                  <c:v>-1.7576299993379507E-2</c:v>
                </c:pt>
                <c:pt idx="353">
                  <c:v>-1.6699834995961282E-2</c:v>
                </c:pt>
                <c:pt idx="354">
                  <c:v>-1.7104239996115211E-2</c:v>
                </c:pt>
                <c:pt idx="355">
                  <c:v>-1.7561649998242501E-2</c:v>
                </c:pt>
                <c:pt idx="356">
                  <c:v>-1.4604144998884294E-2</c:v>
                </c:pt>
                <c:pt idx="357">
                  <c:v>-1.7359960002067965E-2</c:v>
                </c:pt>
                <c:pt idx="358">
                  <c:v>-1.3502454996341839E-2</c:v>
                </c:pt>
                <c:pt idx="359">
                  <c:v>-1.6298515001835767E-2</c:v>
                </c:pt>
                <c:pt idx="360">
                  <c:v>-1.9173734996002167E-2</c:v>
                </c:pt>
                <c:pt idx="361">
                  <c:v>-1.5908349996607285E-2</c:v>
                </c:pt>
                <c:pt idx="362">
                  <c:v>-1.6295684996293858E-2</c:v>
                </c:pt>
                <c:pt idx="363">
                  <c:v>-1.6169700000318699E-2</c:v>
                </c:pt>
                <c:pt idx="364">
                  <c:v>-1.5949904998706188E-2</c:v>
                </c:pt>
                <c:pt idx="365">
                  <c:v>-1.6123919995152391E-2</c:v>
                </c:pt>
                <c:pt idx="366">
                  <c:v>-1.7197934997966513E-2</c:v>
                </c:pt>
                <c:pt idx="367">
                  <c:v>-1.6302529998938553E-2</c:v>
                </c:pt>
                <c:pt idx="368">
                  <c:v>-1.5256844999385066E-2</c:v>
                </c:pt>
                <c:pt idx="369">
                  <c:v>-1.4556844995240681E-2</c:v>
                </c:pt>
                <c:pt idx="370">
                  <c:v>-1.3556844998674933E-2</c:v>
                </c:pt>
                <c:pt idx="371">
                  <c:v>-1.3556844998674933E-2</c:v>
                </c:pt>
                <c:pt idx="372">
                  <c:v>-1.663085999462055E-2</c:v>
                </c:pt>
                <c:pt idx="373">
                  <c:v>-1.5030859998660162E-2</c:v>
                </c:pt>
                <c:pt idx="374">
                  <c:v>-1.5393804998893756E-2</c:v>
                </c:pt>
                <c:pt idx="375">
                  <c:v>-1.6032359999371693E-2</c:v>
                </c:pt>
                <c:pt idx="376">
                  <c:v>-1.597869999386603E-2</c:v>
                </c:pt>
                <c:pt idx="377">
                  <c:v>-1.614623999921605E-2</c:v>
                </c:pt>
                <c:pt idx="378">
                  <c:v>-1.5927279993775301E-2</c:v>
                </c:pt>
                <c:pt idx="379">
                  <c:v>-1.5521649998845533E-2</c:v>
                </c:pt>
                <c:pt idx="380">
                  <c:v>-1.4016114997502882E-2</c:v>
                </c:pt>
                <c:pt idx="381">
                  <c:v>-1.5615270000125747E-2</c:v>
                </c:pt>
                <c:pt idx="382">
                  <c:v>-1.4337314998556394E-2</c:v>
                </c:pt>
                <c:pt idx="383">
                  <c:v>-1.3766395000857301E-2</c:v>
                </c:pt>
                <c:pt idx="384">
                  <c:v>-1.548919000197202E-2</c:v>
                </c:pt>
                <c:pt idx="385">
                  <c:v>-1.4204854996933136E-2</c:v>
                </c:pt>
                <c:pt idx="386">
                  <c:v>-1.4863860000332352E-2</c:v>
                </c:pt>
                <c:pt idx="387">
                  <c:v>-1.542211500054691E-2</c:v>
                </c:pt>
                <c:pt idx="388">
                  <c:v>-1.509612999507226E-2</c:v>
                </c:pt>
                <c:pt idx="390">
                  <c:v>-1.4931959995010402E-2</c:v>
                </c:pt>
                <c:pt idx="391">
                  <c:v>-1.4881959999911487E-2</c:v>
                </c:pt>
                <c:pt idx="392">
                  <c:v>-1.4781959995161742E-2</c:v>
                </c:pt>
                <c:pt idx="393">
                  <c:v>-1.4731960000062827E-2</c:v>
                </c:pt>
                <c:pt idx="394">
                  <c:v>-1.4631959995313082E-2</c:v>
                </c:pt>
                <c:pt idx="395">
                  <c:v>-1.4581960000214167E-2</c:v>
                </c:pt>
                <c:pt idx="396">
                  <c:v>-1.587209999706829E-2</c:v>
                </c:pt>
                <c:pt idx="397">
                  <c:v>-1.587209999706829E-2</c:v>
                </c:pt>
                <c:pt idx="398">
                  <c:v>-1.5343675004260149E-2</c:v>
                </c:pt>
                <c:pt idx="399">
                  <c:v>-1.5343675004260149E-2</c:v>
                </c:pt>
                <c:pt idx="400">
                  <c:v>-1.5931854999507777E-2</c:v>
                </c:pt>
                <c:pt idx="401">
                  <c:v>-1.4773504997720011E-2</c:v>
                </c:pt>
                <c:pt idx="402">
                  <c:v>-1.4773504997720011E-2</c:v>
                </c:pt>
                <c:pt idx="404">
                  <c:v>-1.5890669994405471E-2</c:v>
                </c:pt>
                <c:pt idx="405">
                  <c:v>-1.5217405001749285E-2</c:v>
                </c:pt>
                <c:pt idx="406">
                  <c:v>-1.5491419995669276E-2</c:v>
                </c:pt>
                <c:pt idx="407">
                  <c:v>-1.5250424992700573E-2</c:v>
                </c:pt>
                <c:pt idx="408">
                  <c:v>-1.5250424992700573E-2</c:v>
                </c:pt>
                <c:pt idx="409">
                  <c:v>-1.583381999807898E-2</c:v>
                </c:pt>
                <c:pt idx="410">
                  <c:v>-1.5388039995741565E-2</c:v>
                </c:pt>
                <c:pt idx="411">
                  <c:v>-1.6658114996971563E-2</c:v>
                </c:pt>
                <c:pt idx="412">
                  <c:v>-1.6293374996166676E-2</c:v>
                </c:pt>
                <c:pt idx="413">
                  <c:v>-1.8066149998048786E-2</c:v>
                </c:pt>
                <c:pt idx="414">
                  <c:v>-1.8350165097217541E-2</c:v>
                </c:pt>
                <c:pt idx="415">
                  <c:v>-1.5464855001482647E-2</c:v>
                </c:pt>
                <c:pt idx="416">
                  <c:v>-1.6216730000451207E-2</c:v>
                </c:pt>
                <c:pt idx="417">
                  <c:v>-1.6593089996604249E-2</c:v>
                </c:pt>
                <c:pt idx="418">
                  <c:v>-1.5947405001497827E-2</c:v>
                </c:pt>
                <c:pt idx="419">
                  <c:v>-1.590162499633152E-2</c:v>
                </c:pt>
                <c:pt idx="420">
                  <c:v>-1.6596839996054769E-2</c:v>
                </c:pt>
                <c:pt idx="421">
                  <c:v>-1.6596839996054769E-2</c:v>
                </c:pt>
                <c:pt idx="422">
                  <c:v>-1.4670854994619731E-2</c:v>
                </c:pt>
                <c:pt idx="423">
                  <c:v>-1.6020930001104716E-2</c:v>
                </c:pt>
                <c:pt idx="424">
                  <c:v>-1.5040929996757768E-2</c:v>
                </c:pt>
                <c:pt idx="425">
                  <c:v>-1.4990930001658853E-2</c:v>
                </c:pt>
                <c:pt idx="427">
                  <c:v>-1.7871609998110216E-2</c:v>
                </c:pt>
                <c:pt idx="428">
                  <c:v>-1.7851609998615459E-2</c:v>
                </c:pt>
                <c:pt idx="429">
                  <c:v>-1.6916224994929507E-2</c:v>
                </c:pt>
                <c:pt idx="430">
                  <c:v>-1.688622499932535E-2</c:v>
                </c:pt>
                <c:pt idx="431">
                  <c:v>-1.7963240003155079E-2</c:v>
                </c:pt>
                <c:pt idx="432">
                  <c:v>-1.7359375000523869E-2</c:v>
                </c:pt>
                <c:pt idx="433">
                  <c:v>-1.8681250003282912E-2</c:v>
                </c:pt>
                <c:pt idx="434">
                  <c:v>-1.8681250003282912E-2</c:v>
                </c:pt>
                <c:pt idx="435">
                  <c:v>-1.8651250000402797E-2</c:v>
                </c:pt>
                <c:pt idx="436">
                  <c:v>-1.8745789995591622E-2</c:v>
                </c:pt>
                <c:pt idx="437">
                  <c:v>-1.8196819997683633E-2</c:v>
                </c:pt>
                <c:pt idx="438">
                  <c:v>-1.8276180111570284E-2</c:v>
                </c:pt>
                <c:pt idx="439">
                  <c:v>-1.8746900001133326E-2</c:v>
                </c:pt>
                <c:pt idx="440">
                  <c:v>-1.8857030001527164E-2</c:v>
                </c:pt>
                <c:pt idx="441">
                  <c:v>-1.9282169996586163E-2</c:v>
                </c:pt>
                <c:pt idx="442">
                  <c:v>-1.9151399996189866E-2</c:v>
                </c:pt>
                <c:pt idx="443">
                  <c:v>-1.9151399996189866E-2</c:v>
                </c:pt>
                <c:pt idx="444">
                  <c:v>-1.9537984997441527E-2</c:v>
                </c:pt>
                <c:pt idx="445">
                  <c:v>-1.8711155003984459E-2</c:v>
                </c:pt>
                <c:pt idx="446">
                  <c:v>-1.8711155003984459E-2</c:v>
                </c:pt>
                <c:pt idx="447">
                  <c:v>-1.9202240000595339E-2</c:v>
                </c:pt>
                <c:pt idx="448">
                  <c:v>-1.9071374998020474E-2</c:v>
                </c:pt>
                <c:pt idx="449">
                  <c:v>-1.9675114999699872E-2</c:v>
                </c:pt>
                <c:pt idx="450">
                  <c:v>-2.0127834999584593E-2</c:v>
                </c:pt>
                <c:pt idx="451">
                  <c:v>-2.0607290003681555E-2</c:v>
                </c:pt>
                <c:pt idx="452">
                  <c:v>-2.0015919995785225E-2</c:v>
                </c:pt>
                <c:pt idx="453">
                  <c:v>-1.8915919994469732E-2</c:v>
                </c:pt>
                <c:pt idx="454">
                  <c:v>-1.9996970004285686E-2</c:v>
                </c:pt>
                <c:pt idx="455">
                  <c:v>-2.0787494999240153E-2</c:v>
                </c:pt>
                <c:pt idx="456">
                  <c:v>-2.1684209998056758E-2</c:v>
                </c:pt>
                <c:pt idx="457">
                  <c:v>-1.9714884998393245E-2</c:v>
                </c:pt>
                <c:pt idx="458">
                  <c:v>-1.9788899997365661E-2</c:v>
                </c:pt>
                <c:pt idx="459">
                  <c:v>-2.1212994994129986E-2</c:v>
                </c:pt>
                <c:pt idx="460">
                  <c:v>-2.2430159995565191E-2</c:v>
                </c:pt>
                <c:pt idx="461">
                  <c:v>-2.1620685001835227E-2</c:v>
                </c:pt>
                <c:pt idx="462">
                  <c:v>-2.122452999901725E-2</c:v>
                </c:pt>
                <c:pt idx="463">
                  <c:v>-2.1298544997989666E-2</c:v>
                </c:pt>
                <c:pt idx="464">
                  <c:v>-2.1470964995387476E-2</c:v>
                </c:pt>
                <c:pt idx="465">
                  <c:v>-2.1621244995913003E-2</c:v>
                </c:pt>
                <c:pt idx="466">
                  <c:v>-2.3679500001890119E-2</c:v>
                </c:pt>
                <c:pt idx="467">
                  <c:v>-2.1479499999259133E-2</c:v>
                </c:pt>
                <c:pt idx="468">
                  <c:v>-2.1770024999568705E-2</c:v>
                </c:pt>
                <c:pt idx="469">
                  <c:v>-2.3016174993244931E-2</c:v>
                </c:pt>
                <c:pt idx="470">
                  <c:v>-2.2923949996766169E-2</c:v>
                </c:pt>
                <c:pt idx="471">
                  <c:v>-2.3281359994143713E-2</c:v>
                </c:pt>
                <c:pt idx="472">
                  <c:v>-2.3922164997202344E-2</c:v>
                </c:pt>
                <c:pt idx="473">
                  <c:v>-2.2744959998817649E-2</c:v>
                </c:pt>
                <c:pt idx="474">
                  <c:v>-2.3918974999105558E-2</c:v>
                </c:pt>
                <c:pt idx="475">
                  <c:v>-2.3630700001376681E-2</c:v>
                </c:pt>
                <c:pt idx="476">
                  <c:v>-2.4840735000907443E-2</c:v>
                </c:pt>
                <c:pt idx="477">
                  <c:v>-2.6145879994146526E-2</c:v>
                </c:pt>
                <c:pt idx="478">
                  <c:v>-2.6145879994146526E-2</c:v>
                </c:pt>
                <c:pt idx="479">
                  <c:v>-2.6182839996181428E-2</c:v>
                </c:pt>
                <c:pt idx="480">
                  <c:v>-2.6598504991852678E-2</c:v>
                </c:pt>
                <c:pt idx="481">
                  <c:v>-2.6036025003122631E-2</c:v>
                </c:pt>
                <c:pt idx="482">
                  <c:v>-2.8930194996064529E-2</c:v>
                </c:pt>
                <c:pt idx="483">
                  <c:v>-2.8908899999805726E-2</c:v>
                </c:pt>
                <c:pt idx="484">
                  <c:v>-2.9778129995975178E-2</c:v>
                </c:pt>
                <c:pt idx="485">
                  <c:v>-2.9381975000433158E-2</c:v>
                </c:pt>
                <c:pt idx="486">
                  <c:v>-3.0686939993756823E-2</c:v>
                </c:pt>
                <c:pt idx="487">
                  <c:v>-3.2825485002831556E-2</c:v>
                </c:pt>
                <c:pt idx="488">
                  <c:v>-3.3833174995379522E-2</c:v>
                </c:pt>
                <c:pt idx="489">
                  <c:v>-3.2562160005909391E-2</c:v>
                </c:pt>
                <c:pt idx="490">
                  <c:v>-3.6310939998656977E-2</c:v>
                </c:pt>
                <c:pt idx="491">
                  <c:v>-3.3710939998854883E-2</c:v>
                </c:pt>
                <c:pt idx="492">
                  <c:v>-3.3836080001492519E-2</c:v>
                </c:pt>
                <c:pt idx="493">
                  <c:v>-3.3917130000190809E-2</c:v>
                </c:pt>
                <c:pt idx="494">
                  <c:v>-3.0522569999448024E-2</c:v>
                </c:pt>
                <c:pt idx="495">
                  <c:v>-3.3532795001519844E-2</c:v>
                </c:pt>
                <c:pt idx="496">
                  <c:v>-3.4665064995351713E-2</c:v>
                </c:pt>
                <c:pt idx="497">
                  <c:v>-3.6790005004149862E-2</c:v>
                </c:pt>
                <c:pt idx="498">
                  <c:v>-3.7624620003043674E-2</c:v>
                </c:pt>
                <c:pt idx="499">
                  <c:v>-4.9052009999286383E-2</c:v>
                </c:pt>
                <c:pt idx="500">
                  <c:v>-3.7893469998380169E-2</c:v>
                </c:pt>
                <c:pt idx="501">
                  <c:v>-3.7391029996797442E-2</c:v>
                </c:pt>
                <c:pt idx="502">
                  <c:v>-3.8410635002946947E-2</c:v>
                </c:pt>
                <c:pt idx="503">
                  <c:v>-4.0485294994141441E-2</c:v>
                </c:pt>
                <c:pt idx="504">
                  <c:v>-4.1085855002165772E-2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07D-4F7B-93F9-7127C35067B4}"/>
            </c:ext>
          </c:extLst>
        </c:ser>
        <c:ser>
          <c:idx val="2"/>
          <c:order val="4"/>
          <c:tx>
            <c:strRef>
              <c:f>'Active (7)'!$L$20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(7)'!$D$21:$D$105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'Active (7)'!$D$21:$D$105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(7)'!$F$21:$F$905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27867</c:v>
                </c:pt>
                <c:pt idx="500">
                  <c:v>28049</c:v>
                </c:pt>
                <c:pt idx="501">
                  <c:v>28101</c:v>
                </c:pt>
                <c:pt idx="502">
                  <c:v>28154.5</c:v>
                </c:pt>
                <c:pt idx="503">
                  <c:v>28776.5</c:v>
                </c:pt>
                <c:pt idx="504">
                  <c:v>28928.5</c:v>
                </c:pt>
              </c:numCache>
            </c:numRef>
          </c:xVal>
          <c:yVal>
            <c:numRef>
              <c:f>'Active (7)'!$L$21:$L$905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07D-4F7B-93F9-7127C35067B4}"/>
            </c:ext>
          </c:extLst>
        </c:ser>
        <c:ser>
          <c:idx val="5"/>
          <c:order val="5"/>
          <c:tx>
            <c:strRef>
              <c:f>'Active (7)'!$M$20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(7)'!$D$21:$D$105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'Active (7)'!$D$21:$D$105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(7)'!$F$21:$F$905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27867</c:v>
                </c:pt>
                <c:pt idx="500">
                  <c:v>28049</c:v>
                </c:pt>
                <c:pt idx="501">
                  <c:v>28101</c:v>
                </c:pt>
                <c:pt idx="502">
                  <c:v>28154.5</c:v>
                </c:pt>
                <c:pt idx="503">
                  <c:v>28776.5</c:v>
                </c:pt>
                <c:pt idx="504">
                  <c:v>28928.5</c:v>
                </c:pt>
              </c:numCache>
            </c:numRef>
          </c:xVal>
          <c:yVal>
            <c:numRef>
              <c:f>'Active (7)'!$M$21:$M$905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07D-4F7B-93F9-7127C35067B4}"/>
            </c:ext>
          </c:extLst>
        </c:ser>
        <c:ser>
          <c:idx val="6"/>
          <c:order val="6"/>
          <c:tx>
            <c:strRef>
              <c:f>'Active (7)'!$N$20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(7)'!$D$21:$D$105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'Active (7)'!$D$21:$D$105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(7)'!$F$21:$F$905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27867</c:v>
                </c:pt>
                <c:pt idx="500">
                  <c:v>28049</c:v>
                </c:pt>
                <c:pt idx="501">
                  <c:v>28101</c:v>
                </c:pt>
                <c:pt idx="502">
                  <c:v>28154.5</c:v>
                </c:pt>
                <c:pt idx="503">
                  <c:v>28776.5</c:v>
                </c:pt>
                <c:pt idx="504">
                  <c:v>28928.5</c:v>
                </c:pt>
              </c:numCache>
            </c:numRef>
          </c:xVal>
          <c:yVal>
            <c:numRef>
              <c:f>'Active (7)'!$N$21:$N$905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07D-4F7B-93F9-7127C35067B4}"/>
            </c:ext>
          </c:extLst>
        </c:ser>
        <c:ser>
          <c:idx val="8"/>
          <c:order val="7"/>
          <c:tx>
            <c:strRef>
              <c:f>'Active (7)'!$AX$1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(7)'!$AW$2:$AW$695</c:f>
              <c:numCache>
                <c:formatCode>General</c:formatCode>
                <c:ptCount val="694"/>
                <c:pt idx="0">
                  <c:v>-60000</c:v>
                </c:pt>
                <c:pt idx="1">
                  <c:v>-59500</c:v>
                </c:pt>
                <c:pt idx="2">
                  <c:v>-59000</c:v>
                </c:pt>
                <c:pt idx="3">
                  <c:v>-58500</c:v>
                </c:pt>
                <c:pt idx="4">
                  <c:v>-58000</c:v>
                </c:pt>
                <c:pt idx="5">
                  <c:v>-57500</c:v>
                </c:pt>
                <c:pt idx="6">
                  <c:v>-57000</c:v>
                </c:pt>
                <c:pt idx="7">
                  <c:v>-56500</c:v>
                </c:pt>
                <c:pt idx="8">
                  <c:v>-56000</c:v>
                </c:pt>
                <c:pt idx="9">
                  <c:v>-55500</c:v>
                </c:pt>
                <c:pt idx="10">
                  <c:v>-55000</c:v>
                </c:pt>
                <c:pt idx="11">
                  <c:v>-54500</c:v>
                </c:pt>
                <c:pt idx="12">
                  <c:v>-54000</c:v>
                </c:pt>
                <c:pt idx="13">
                  <c:v>-53500</c:v>
                </c:pt>
                <c:pt idx="14">
                  <c:v>-53000</c:v>
                </c:pt>
                <c:pt idx="15">
                  <c:v>-52500</c:v>
                </c:pt>
                <c:pt idx="16">
                  <c:v>-52000</c:v>
                </c:pt>
                <c:pt idx="17">
                  <c:v>-51500</c:v>
                </c:pt>
                <c:pt idx="18">
                  <c:v>-51000</c:v>
                </c:pt>
                <c:pt idx="19">
                  <c:v>-50500</c:v>
                </c:pt>
                <c:pt idx="20">
                  <c:v>-50000</c:v>
                </c:pt>
                <c:pt idx="21">
                  <c:v>-49500</c:v>
                </c:pt>
                <c:pt idx="22">
                  <c:v>-49000</c:v>
                </c:pt>
                <c:pt idx="23">
                  <c:v>-48500</c:v>
                </c:pt>
                <c:pt idx="24">
                  <c:v>-48000</c:v>
                </c:pt>
                <c:pt idx="25">
                  <c:v>-47500</c:v>
                </c:pt>
                <c:pt idx="26">
                  <c:v>-47000</c:v>
                </c:pt>
                <c:pt idx="27">
                  <c:v>-46500</c:v>
                </c:pt>
                <c:pt idx="28">
                  <c:v>-46000</c:v>
                </c:pt>
                <c:pt idx="29">
                  <c:v>-45500</c:v>
                </c:pt>
                <c:pt idx="30">
                  <c:v>-45000</c:v>
                </c:pt>
                <c:pt idx="31">
                  <c:v>-44500</c:v>
                </c:pt>
                <c:pt idx="32">
                  <c:v>-44000</c:v>
                </c:pt>
                <c:pt idx="33">
                  <c:v>-43500</c:v>
                </c:pt>
                <c:pt idx="34">
                  <c:v>-43000</c:v>
                </c:pt>
                <c:pt idx="35">
                  <c:v>-42500</c:v>
                </c:pt>
                <c:pt idx="36">
                  <c:v>-42000</c:v>
                </c:pt>
                <c:pt idx="37">
                  <c:v>-41500</c:v>
                </c:pt>
                <c:pt idx="38">
                  <c:v>-41000</c:v>
                </c:pt>
                <c:pt idx="39">
                  <c:v>-40500</c:v>
                </c:pt>
                <c:pt idx="40">
                  <c:v>-40000</c:v>
                </c:pt>
                <c:pt idx="41">
                  <c:v>-39500</c:v>
                </c:pt>
                <c:pt idx="42">
                  <c:v>-39000</c:v>
                </c:pt>
                <c:pt idx="43">
                  <c:v>-38500</c:v>
                </c:pt>
                <c:pt idx="44">
                  <c:v>-38000</c:v>
                </c:pt>
                <c:pt idx="45">
                  <c:v>-37500</c:v>
                </c:pt>
                <c:pt idx="46">
                  <c:v>-37000</c:v>
                </c:pt>
                <c:pt idx="47">
                  <c:v>-36500</c:v>
                </c:pt>
                <c:pt idx="48">
                  <c:v>-36000</c:v>
                </c:pt>
                <c:pt idx="49">
                  <c:v>-35500</c:v>
                </c:pt>
                <c:pt idx="50">
                  <c:v>-35000</c:v>
                </c:pt>
                <c:pt idx="51">
                  <c:v>-34500</c:v>
                </c:pt>
                <c:pt idx="52">
                  <c:v>-34000</c:v>
                </c:pt>
                <c:pt idx="53">
                  <c:v>-33500</c:v>
                </c:pt>
                <c:pt idx="54">
                  <c:v>-33000</c:v>
                </c:pt>
                <c:pt idx="55">
                  <c:v>-32500</c:v>
                </c:pt>
                <c:pt idx="56">
                  <c:v>-32000</c:v>
                </c:pt>
                <c:pt idx="57">
                  <c:v>-31500</c:v>
                </c:pt>
                <c:pt idx="58">
                  <c:v>-31000</c:v>
                </c:pt>
                <c:pt idx="59">
                  <c:v>-30500</c:v>
                </c:pt>
                <c:pt idx="60">
                  <c:v>-30000</c:v>
                </c:pt>
                <c:pt idx="61">
                  <c:v>-29500</c:v>
                </c:pt>
                <c:pt idx="62">
                  <c:v>-29000</c:v>
                </c:pt>
                <c:pt idx="63">
                  <c:v>-28500</c:v>
                </c:pt>
                <c:pt idx="64">
                  <c:v>-28000</c:v>
                </c:pt>
                <c:pt idx="65">
                  <c:v>-27500</c:v>
                </c:pt>
                <c:pt idx="66">
                  <c:v>-27000</c:v>
                </c:pt>
                <c:pt idx="67">
                  <c:v>-26500</c:v>
                </c:pt>
                <c:pt idx="68">
                  <c:v>-26000</c:v>
                </c:pt>
                <c:pt idx="69">
                  <c:v>-25500</c:v>
                </c:pt>
                <c:pt idx="70">
                  <c:v>-25000</c:v>
                </c:pt>
                <c:pt idx="71">
                  <c:v>-24500</c:v>
                </c:pt>
                <c:pt idx="72">
                  <c:v>-24000</c:v>
                </c:pt>
                <c:pt idx="73">
                  <c:v>-23500</c:v>
                </c:pt>
                <c:pt idx="74">
                  <c:v>-23000</c:v>
                </c:pt>
                <c:pt idx="75">
                  <c:v>-22500</c:v>
                </c:pt>
                <c:pt idx="76">
                  <c:v>-22000</c:v>
                </c:pt>
                <c:pt idx="77">
                  <c:v>-21500</c:v>
                </c:pt>
                <c:pt idx="78">
                  <c:v>-21000</c:v>
                </c:pt>
                <c:pt idx="79">
                  <c:v>-20500</c:v>
                </c:pt>
                <c:pt idx="80">
                  <c:v>-20000</c:v>
                </c:pt>
                <c:pt idx="81">
                  <c:v>-19500</c:v>
                </c:pt>
                <c:pt idx="82">
                  <c:v>-19000</c:v>
                </c:pt>
                <c:pt idx="83">
                  <c:v>-18500</c:v>
                </c:pt>
                <c:pt idx="84">
                  <c:v>-18000</c:v>
                </c:pt>
                <c:pt idx="85">
                  <c:v>-17500</c:v>
                </c:pt>
                <c:pt idx="86">
                  <c:v>-17000</c:v>
                </c:pt>
                <c:pt idx="87">
                  <c:v>-16500</c:v>
                </c:pt>
                <c:pt idx="88">
                  <c:v>-16000</c:v>
                </c:pt>
                <c:pt idx="89">
                  <c:v>-15500</c:v>
                </c:pt>
                <c:pt idx="90">
                  <c:v>-15000</c:v>
                </c:pt>
                <c:pt idx="91">
                  <c:v>-14500</c:v>
                </c:pt>
                <c:pt idx="92">
                  <c:v>-14000</c:v>
                </c:pt>
                <c:pt idx="93">
                  <c:v>-13500</c:v>
                </c:pt>
                <c:pt idx="94">
                  <c:v>-13000</c:v>
                </c:pt>
                <c:pt idx="95">
                  <c:v>-12500</c:v>
                </c:pt>
                <c:pt idx="96">
                  <c:v>-12000</c:v>
                </c:pt>
                <c:pt idx="97">
                  <c:v>-11500</c:v>
                </c:pt>
                <c:pt idx="98">
                  <c:v>-11000</c:v>
                </c:pt>
                <c:pt idx="99">
                  <c:v>-10500</c:v>
                </c:pt>
                <c:pt idx="100">
                  <c:v>-10000</c:v>
                </c:pt>
                <c:pt idx="101">
                  <c:v>-9500</c:v>
                </c:pt>
                <c:pt idx="102">
                  <c:v>-9000</c:v>
                </c:pt>
                <c:pt idx="103">
                  <c:v>-8500</c:v>
                </c:pt>
                <c:pt idx="104">
                  <c:v>-8000</c:v>
                </c:pt>
                <c:pt idx="105">
                  <c:v>-7500</c:v>
                </c:pt>
                <c:pt idx="106">
                  <c:v>-7000</c:v>
                </c:pt>
                <c:pt idx="107">
                  <c:v>-6500</c:v>
                </c:pt>
                <c:pt idx="108">
                  <c:v>-6000</c:v>
                </c:pt>
                <c:pt idx="109">
                  <c:v>-5500</c:v>
                </c:pt>
                <c:pt idx="110">
                  <c:v>-5000</c:v>
                </c:pt>
                <c:pt idx="111">
                  <c:v>-4500</c:v>
                </c:pt>
                <c:pt idx="112">
                  <c:v>-4000</c:v>
                </c:pt>
                <c:pt idx="113">
                  <c:v>-3500</c:v>
                </c:pt>
                <c:pt idx="114">
                  <c:v>-3000</c:v>
                </c:pt>
                <c:pt idx="115">
                  <c:v>-2500</c:v>
                </c:pt>
                <c:pt idx="116">
                  <c:v>-2000</c:v>
                </c:pt>
                <c:pt idx="117">
                  <c:v>-1500</c:v>
                </c:pt>
                <c:pt idx="118">
                  <c:v>-1000</c:v>
                </c:pt>
                <c:pt idx="119">
                  <c:v>-500</c:v>
                </c:pt>
                <c:pt idx="120">
                  <c:v>0</c:v>
                </c:pt>
                <c:pt idx="121">
                  <c:v>500</c:v>
                </c:pt>
                <c:pt idx="122">
                  <c:v>1000</c:v>
                </c:pt>
                <c:pt idx="123">
                  <c:v>1500</c:v>
                </c:pt>
                <c:pt idx="124">
                  <c:v>2000</c:v>
                </c:pt>
                <c:pt idx="125">
                  <c:v>2500</c:v>
                </c:pt>
                <c:pt idx="126">
                  <c:v>3000</c:v>
                </c:pt>
                <c:pt idx="127">
                  <c:v>3500</c:v>
                </c:pt>
                <c:pt idx="128">
                  <c:v>4000</c:v>
                </c:pt>
                <c:pt idx="129">
                  <c:v>4500</c:v>
                </c:pt>
                <c:pt idx="130">
                  <c:v>5000</c:v>
                </c:pt>
                <c:pt idx="131">
                  <c:v>5500</c:v>
                </c:pt>
                <c:pt idx="132">
                  <c:v>6000</c:v>
                </c:pt>
                <c:pt idx="133">
                  <c:v>6500</c:v>
                </c:pt>
                <c:pt idx="134">
                  <c:v>7000</c:v>
                </c:pt>
                <c:pt idx="135">
                  <c:v>7500</c:v>
                </c:pt>
                <c:pt idx="136">
                  <c:v>8000</c:v>
                </c:pt>
                <c:pt idx="137">
                  <c:v>8500</c:v>
                </c:pt>
                <c:pt idx="138">
                  <c:v>9000</c:v>
                </c:pt>
                <c:pt idx="139">
                  <c:v>9500</c:v>
                </c:pt>
                <c:pt idx="140">
                  <c:v>10000</c:v>
                </c:pt>
                <c:pt idx="141">
                  <c:v>10500</c:v>
                </c:pt>
                <c:pt idx="142">
                  <c:v>11000</c:v>
                </c:pt>
                <c:pt idx="143">
                  <c:v>11500</c:v>
                </c:pt>
                <c:pt idx="144">
                  <c:v>12000</c:v>
                </c:pt>
                <c:pt idx="145">
                  <c:v>12500</c:v>
                </c:pt>
                <c:pt idx="146">
                  <c:v>13000</c:v>
                </c:pt>
                <c:pt idx="147">
                  <c:v>13500</c:v>
                </c:pt>
                <c:pt idx="148">
                  <c:v>14000</c:v>
                </c:pt>
                <c:pt idx="149">
                  <c:v>14500</c:v>
                </c:pt>
                <c:pt idx="150">
                  <c:v>15000</c:v>
                </c:pt>
                <c:pt idx="151">
                  <c:v>15500</c:v>
                </c:pt>
                <c:pt idx="152">
                  <c:v>16000</c:v>
                </c:pt>
                <c:pt idx="153">
                  <c:v>16500</c:v>
                </c:pt>
                <c:pt idx="154">
                  <c:v>17000</c:v>
                </c:pt>
                <c:pt idx="155">
                  <c:v>17500</c:v>
                </c:pt>
                <c:pt idx="156">
                  <c:v>18000</c:v>
                </c:pt>
                <c:pt idx="157">
                  <c:v>18500</c:v>
                </c:pt>
                <c:pt idx="158">
                  <c:v>19000</c:v>
                </c:pt>
                <c:pt idx="159">
                  <c:v>19500</c:v>
                </c:pt>
                <c:pt idx="160">
                  <c:v>20000</c:v>
                </c:pt>
                <c:pt idx="161">
                  <c:v>20500</c:v>
                </c:pt>
                <c:pt idx="162">
                  <c:v>21000</c:v>
                </c:pt>
                <c:pt idx="163">
                  <c:v>21500</c:v>
                </c:pt>
                <c:pt idx="164">
                  <c:v>22000</c:v>
                </c:pt>
                <c:pt idx="165">
                  <c:v>22500</c:v>
                </c:pt>
                <c:pt idx="166">
                  <c:v>23000</c:v>
                </c:pt>
                <c:pt idx="167">
                  <c:v>23500</c:v>
                </c:pt>
                <c:pt idx="168">
                  <c:v>24000</c:v>
                </c:pt>
                <c:pt idx="169">
                  <c:v>24500</c:v>
                </c:pt>
                <c:pt idx="170">
                  <c:v>25000</c:v>
                </c:pt>
                <c:pt idx="171">
                  <c:v>25500</c:v>
                </c:pt>
                <c:pt idx="172">
                  <c:v>26000</c:v>
                </c:pt>
                <c:pt idx="173">
                  <c:v>26500</c:v>
                </c:pt>
                <c:pt idx="174">
                  <c:v>27000</c:v>
                </c:pt>
                <c:pt idx="175">
                  <c:v>27500</c:v>
                </c:pt>
                <c:pt idx="176">
                  <c:v>28000</c:v>
                </c:pt>
                <c:pt idx="177">
                  <c:v>28500</c:v>
                </c:pt>
                <c:pt idx="178">
                  <c:v>29000</c:v>
                </c:pt>
                <c:pt idx="179">
                  <c:v>29500</c:v>
                </c:pt>
                <c:pt idx="180">
                  <c:v>30000</c:v>
                </c:pt>
                <c:pt idx="181">
                  <c:v>30500</c:v>
                </c:pt>
                <c:pt idx="182">
                  <c:v>31000</c:v>
                </c:pt>
                <c:pt idx="183">
                  <c:v>31500</c:v>
                </c:pt>
                <c:pt idx="184">
                  <c:v>32000</c:v>
                </c:pt>
              </c:numCache>
            </c:numRef>
          </c:xVal>
          <c:yVal>
            <c:numRef>
              <c:f>'Active (7)'!$AX$2:$AX$695</c:f>
              <c:numCache>
                <c:formatCode>General</c:formatCode>
                <c:ptCount val="694"/>
                <c:pt idx="0">
                  <c:v>-6.7082738984736781E-3</c:v>
                </c:pt>
                <c:pt idx="1">
                  <c:v>-6.5115199756099135E-3</c:v>
                </c:pt>
                <c:pt idx="2">
                  <c:v>-6.3398941377910785E-3</c:v>
                </c:pt>
                <c:pt idx="3">
                  <c:v>-6.1918589256356174E-3</c:v>
                </c:pt>
                <c:pt idx="4">
                  <c:v>-6.0659700369736988E-3</c:v>
                </c:pt>
                <c:pt idx="5">
                  <c:v>-5.9608607745306984E-3</c:v>
                </c:pt>
                <c:pt idx="6">
                  <c:v>-5.8752312134650615E-3</c:v>
                </c:pt>
                <c:pt idx="7">
                  <c:v>-5.8078417597509169E-3</c:v>
                </c:pt>
                <c:pt idx="8">
                  <c:v>-5.7575103997959997E-3</c:v>
                </c:pt>
                <c:pt idx="9">
                  <c:v>-5.7231126335093967E-3</c:v>
                </c:pt>
                <c:pt idx="10">
                  <c:v>-5.7035828829756947E-3</c:v>
                </c:pt>
                <c:pt idx="11">
                  <c:v>-5.6979161031469666E-3</c:v>
                </c:pt>
                <c:pt idx="12">
                  <c:v>-5.7051683956861731E-3</c:v>
                </c:pt>
                <c:pt idx="13">
                  <c:v>-5.7244556301269435E-3</c:v>
                </c:pt>
                <c:pt idx="14">
                  <c:v>-5.7549493808190764E-3</c:v>
                </c:pt>
                <c:pt idx="15">
                  <c:v>-5.7958698563051496E-3</c:v>
                </c:pt>
                <c:pt idx="16">
                  <c:v>-5.8464758870489632E-3</c:v>
                </c:pt>
                <c:pt idx="17">
                  <c:v>-5.906052404569013E-3</c:v>
                </c:pt>
                <c:pt idx="18">
                  <c:v>-5.973896150698709E-3</c:v>
                </c:pt>
                <c:pt idx="19">
                  <c:v>-6.0493005680842026E-3</c:v>
                </c:pt>
                <c:pt idx="20">
                  <c:v>-6.1315409204847297E-3</c:v>
                </c:pt>
                <c:pt idx="21">
                  <c:v>-6.2198606641358668E-3</c:v>
                </c:pt>
                <c:pt idx="22">
                  <c:v>-6.3134599421202451E-3</c:v>
                </c:pt>
                <c:pt idx="23">
                  <c:v>-6.4114868174678773E-3</c:v>
                </c:pt>
                <c:pt idx="24">
                  <c:v>-6.5130315239156859E-3</c:v>
                </c:pt>
                <c:pt idx="25">
                  <c:v>-6.617123631348228E-3</c:v>
                </c:pt>
                <c:pt idx="26">
                  <c:v>-6.7227316374391007E-3</c:v>
                </c:pt>
                <c:pt idx="27">
                  <c:v>-6.8287641515283664E-3</c:v>
                </c:pt>
                <c:pt idx="28">
                  <c:v>-6.9340715723658162E-3</c:v>
                </c:pt>
                <c:pt idx="29">
                  <c:v>-7.0374470115190579E-3</c:v>
                </c:pt>
                <c:pt idx="30">
                  <c:v>-7.1376252000681806E-3</c:v>
                </c:pt>
                <c:pt idx="31">
                  <c:v>-7.2332782422224583E-3</c:v>
                </c:pt>
                <c:pt idx="32">
                  <c:v>-7.3230073309294135E-3</c:v>
                </c:pt>
                <c:pt idx="33">
                  <c:v>-7.4053298825195934E-3</c:v>
                </c:pt>
                <c:pt idx="34">
                  <c:v>-7.4786619266153619E-3</c:v>
                </c:pt>
                <c:pt idx="35">
                  <c:v>-7.5412959367423104E-3</c:v>
                </c:pt>
                <c:pt idx="36">
                  <c:v>-7.5913745330556635E-3</c:v>
                </c:pt>
                <c:pt idx="37">
                  <c:v>-7.6268605630491829E-3</c:v>
                </c:pt>
                <c:pt idx="38">
                  <c:v>-7.6455039197066907E-3</c:v>
                </c:pt>
                <c:pt idx="39">
                  <c:v>-7.6448050745367042E-3</c:v>
                </c:pt>
                <c:pt idx="40">
                  <c:v>-7.6219747199846553E-3</c:v>
                </c:pt>
                <c:pt idx="41">
                  <c:v>-7.5738882256591606E-3</c:v>
                </c:pt>
                <c:pt idx="42">
                  <c:v>-7.4970329669875047E-3</c:v>
                </c:pt>
                <c:pt idx="43">
                  <c:v>-7.3874461725143836E-3</c:v>
                </c:pt>
                <c:pt idx="44">
                  <c:v>-7.2406409422041303E-3</c:v>
                </c:pt>
                <c:pt idx="45">
                  <c:v>-7.0515186369149302E-3</c:v>
                </c:pt>
                <c:pt idx="46">
                  <c:v>-6.8142669456127333E-3</c:v>
                </c:pt>
                <c:pt idx="47">
                  <c:v>-6.5222445569821045E-3</c:v>
                </c:pt>
                <c:pt idx="48">
                  <c:v>-6.1678556664841681E-3</c:v>
                </c:pt>
                <c:pt idx="49">
                  <c:v>-5.7424216558750255E-3</c:v>
                </c:pt>
                <c:pt idx="50">
                  <c:v>-5.2360666557860151E-3</c:v>
                </c:pt>
                <c:pt idx="51">
                  <c:v>-4.6376561161466778E-3</c:v>
                </c:pt>
                <c:pt idx="52">
                  <c:v>-3.9348762463353223E-3</c:v>
                </c:pt>
                <c:pt idx="53">
                  <c:v>-3.1146323470804919E-3</c:v>
                </c:pt>
                <c:pt idx="54">
                  <c:v>-2.1640754546199108E-3</c:v>
                </c:pt>
                <c:pt idx="55">
                  <c:v>-1.0726837782607463E-3</c:v>
                </c:pt>
                <c:pt idx="56">
                  <c:v>1.6423656254436082E-4</c:v>
                </c:pt>
                <c:pt idx="57">
                  <c:v>1.5407759940865942E-3</c:v>
                </c:pt>
                <c:pt idx="58">
                  <c:v>3.0356235965673206E-3</c:v>
                </c:pt>
                <c:pt idx="59">
                  <c:v>4.6097622651463544E-3</c:v>
                </c:pt>
                <c:pt idx="60">
                  <c:v>6.2093147865825218E-3</c:v>
                </c:pt>
                <c:pt idx="61">
                  <c:v>7.7740833014838398E-3</c:v>
                </c:pt>
                <c:pt idx="62">
                  <c:v>9.2488242968807432E-3</c:v>
                </c:pt>
                <c:pt idx="63">
                  <c:v>1.0592364491860398E-2</c:v>
                </c:pt>
                <c:pt idx="64">
                  <c:v>1.1781203259505876E-2</c:v>
                </c:pt>
                <c:pt idx="65">
                  <c:v>1.2807730628173633E-2</c:v>
                </c:pt>
                <c:pt idx="66">
                  <c:v>1.3675584788740799E-2</c:v>
                </c:pt>
                <c:pt idx="67">
                  <c:v>1.4394776431772829E-2</c:v>
                </c:pt>
                <c:pt idx="68">
                  <c:v>1.4978002151753581E-2</c:v>
                </c:pt>
                <c:pt idx="69">
                  <c:v>1.5438399209976601E-2</c:v>
                </c:pt>
                <c:pt idx="70">
                  <c:v>1.5788410851587803E-2</c:v>
                </c:pt>
                <c:pt idx="71">
                  <c:v>1.6039328791048683E-2</c:v>
                </c:pt>
                <c:pt idx="72">
                  <c:v>1.6201185760856215E-2</c:v>
                </c:pt>
                <c:pt idx="73">
                  <c:v>1.6282805422752272E-2</c:v>
                </c:pt>
                <c:pt idx="74">
                  <c:v>1.6291912955971079E-2</c:v>
                </c:pt>
                <c:pt idx="75">
                  <c:v>1.6235262833745524E-2</c:v>
                </c:pt>
                <c:pt idx="76">
                  <c:v>1.6118765191700038E-2</c:v>
                </c:pt>
                <c:pt idx="77">
                  <c:v>1.5947602669980975E-2</c:v>
                </c:pt>
                <c:pt idx="78">
                  <c:v>1.5726334121037529E-2</c:v>
                </c:pt>
                <c:pt idx="79">
                  <c:v>1.5458984013020659E-2</c:v>
                </c:pt>
                <c:pt idx="80">
                  <c:v>1.5149118045674408E-2</c:v>
                </c:pt>
                <c:pt idx="81">
                  <c:v>1.4799906668852746E-2</c:v>
                </c:pt>
                <c:pt idx="82">
                  <c:v>1.4414178813419965E-2</c:v>
                </c:pt>
                <c:pt idx="83">
                  <c:v>1.3994468213895066E-2</c:v>
                </c:pt>
                <c:pt idx="84">
                  <c:v>1.354305433307563E-2</c:v>
                </c:pt>
                <c:pt idx="85">
                  <c:v>1.3061999271666645E-2</c:v>
                </c:pt>
                <c:pt idx="86">
                  <c:v>1.2553181352078658E-2</c:v>
                </c:pt>
                <c:pt idx="87">
                  <c:v>1.2018325462690769E-2</c:v>
                </c:pt>
                <c:pt idx="88">
                  <c:v>1.1459029838464339E-2</c:v>
                </c:pt>
                <c:pt idx="89">
                  <c:v>1.0876788777612917E-2</c:v>
                </c:pt>
                <c:pt idx="90">
                  <c:v>1.027301084280797E-2</c:v>
                </c:pt>
                <c:pt idx="91">
                  <c:v>9.64903232326738E-3</c:v>
                </c:pt>
                <c:pt idx="92">
                  <c:v>9.0061260743225149E-3</c:v>
                </c:pt>
                <c:pt idx="93">
                  <c:v>8.3455062303808367E-3</c:v>
                </c:pt>
                <c:pt idx="94">
                  <c:v>7.6683296371450726E-3</c:v>
                </c:pt>
                <c:pt idx="95">
                  <c:v>6.975695114129459E-3</c:v>
                </c:pt>
                <c:pt idx="96">
                  <c:v>6.2686418015689763E-3</c:v>
                </c:pt>
                <c:pt idx="97">
                  <c:v>5.5481478494442855E-3</c:v>
                </c:pt>
                <c:pt idx="98">
                  <c:v>4.8151305727621163E-3</c:v>
                </c:pt>
                <c:pt idx="99">
                  <c:v>4.0704489456368015E-3</c:v>
                </c:pt>
                <c:pt idx="100">
                  <c:v>3.3149089693034284E-3</c:v>
                </c:pt>
                <c:pt idx="101">
                  <c:v>2.5492720663391885E-3</c:v>
                </c:pt>
                <c:pt idx="102">
                  <c:v>1.7742662686379652E-3</c:v>
                </c:pt>
                <c:pt idx="103">
                  <c:v>9.9059962209110844E-4</c:v>
                </c:pt>
                <c:pt idx="104">
                  <c:v>1.9897496288486416E-4</c:v>
                </c:pt>
                <c:pt idx="105">
                  <c:v>-5.9989494354829723E-4</c:v>
                </c:pt>
                <c:pt idx="106">
                  <c:v>-1.4052729529852404E-3</c:v>
                </c:pt>
                <c:pt idx="107">
                  <c:v>-2.2163847523258241E-3</c:v>
                </c:pt>
                <c:pt idx="108">
                  <c:v>-3.0324085001548285E-3</c:v>
                </c:pt>
                <c:pt idx="109">
                  <c:v>-3.8524673736693464E-3</c:v>
                </c:pt>
                <c:pt idx="110">
                  <c:v>-4.675625136261569E-3</c:v>
                </c:pt>
                <c:pt idx="111">
                  <c:v>-5.5008844512220659E-3</c:v>
                </c:pt>
                <c:pt idx="112">
                  <c:v>-6.3271872937785429E-3</c:v>
                </c:pt>
                <c:pt idx="113">
                  <c:v>-7.1534164991073276E-3</c:v>
                </c:pt>
                <c:pt idx="114">
                  <c:v>-7.9783972664038642E-3</c:v>
                </c:pt>
                <c:pt idx="115">
                  <c:v>-8.8008973471838461E-3</c:v>
                </c:pt>
                <c:pt idx="116">
                  <c:v>-9.6196246939580267E-3</c:v>
                </c:pt>
                <c:pt idx="117">
                  <c:v>-1.0433221529572932E-2</c:v>
                </c:pt>
                <c:pt idx="118">
                  <c:v>-1.1240254094190114E-2</c:v>
                </c:pt>
                <c:pt idx="119">
                  <c:v>-1.2039197692731648E-2</c:v>
                </c:pt>
                <c:pt idx="120">
                  <c:v>-1.2828417040482119E-2</c:v>
                </c:pt>
                <c:pt idx="121">
                  <c:v>-1.3606142217397341E-2</c:v>
                </c:pt>
                <c:pt idx="122">
                  <c:v>-1.4370440719904528E-2</c:v>
                </c:pt>
                <c:pt idx="123">
                  <c:v>-1.5119186080769932E-2</c:v>
                </c:pt>
                <c:pt idx="124">
                  <c:v>-1.5850023276859779E-2</c:v>
                </c:pt>
                <c:pt idx="125">
                  <c:v>-1.6560330666660662E-2</c:v>
                </c:pt>
                <c:pt idx="126">
                  <c:v>-1.7247177554241183E-2</c:v>
                </c:pt>
                <c:pt idx="127">
                  <c:v>-1.7907275784144749E-2</c:v>
                </c:pt>
                <c:pt idx="128">
                  <c:v>-1.8536923204190266E-2</c:v>
                </c:pt>
                <c:pt idx="129">
                  <c:v>-1.9131936584158855E-2</c:v>
                </c:pt>
                <c:pt idx="130">
                  <c:v>-1.9687571813132475E-2</c:v>
                </c:pt>
                <c:pt idx="131">
                  <c:v>-2.0198429995874054E-2</c:v>
                </c:pt>
                <c:pt idx="132">
                  <c:v>-2.0658349403877115E-2</c:v>
                </c:pt>
                <c:pt idx="133">
                  <c:v>-2.1060285104185717E-2</c:v>
                </c:pt>
                <c:pt idx="134">
                  <c:v>-2.1396180949484117E-2</c:v>
                </c:pt>
                <c:pt idx="135">
                  <c:v>-2.1656844399995746E-2</c:v>
                </c:pt>
                <c:pt idx="136">
                  <c:v>-2.1831848471328373E-2</c:v>
                </c:pt>
                <c:pt idx="137">
                  <c:v>-2.1909517157489719E-2</c:v>
                </c:pt>
                <c:pt idx="138">
                  <c:v>-2.1877116045986723E-2</c:v>
                </c:pt>
                <c:pt idx="139">
                  <c:v>-2.1721480206455916E-2</c:v>
                </c:pt>
                <c:pt idx="140">
                  <c:v>-2.1430448683700053E-2</c:v>
                </c:pt>
                <c:pt idx="141">
                  <c:v>-2.0995541372279339E-2</c:v>
                </c:pt>
                <c:pt idx="142">
                  <c:v>-2.0416090305323979E-2</c:v>
                </c:pt>
                <c:pt idx="143">
                  <c:v>-1.9704261281175178E-2</c:v>
                </c:pt>
                <c:pt idx="144">
                  <c:v>-1.8889118042668563E-2</c:v>
                </c:pt>
                <c:pt idx="145">
                  <c:v>-1.801692149133912E-2</c:v>
                </c:pt>
                <c:pt idx="146">
                  <c:v>-1.7145645350773477E-2</c:v>
                </c:pt>
                <c:pt idx="147">
                  <c:v>-1.6334683524693704E-2</c:v>
                </c:pt>
                <c:pt idx="148">
                  <c:v>-1.5633932644878362E-2</c:v>
                </c:pt>
                <c:pt idx="149">
                  <c:v>-1.507688368120266E-2</c:v>
                </c:pt>
                <c:pt idx="150">
                  <c:v>-1.4679595572273618E-2</c:v>
                </c:pt>
                <c:pt idx="151">
                  <c:v>-1.4444099809797471E-2</c:v>
                </c:pt>
                <c:pt idx="152">
                  <c:v>-1.4363410161602072E-2</c:v>
                </c:pt>
                <c:pt idx="153">
                  <c:v>-1.4425970357905884E-2</c:v>
                </c:pt>
                <c:pt idx="154">
                  <c:v>-1.4618689642381355E-2</c:v>
                </c:pt>
                <c:pt idx="155">
                  <c:v>-1.492864525515822E-2</c:v>
                </c:pt>
                <c:pt idx="156">
                  <c:v>-1.534387027719375E-2</c:v>
                </c:pt>
                <c:pt idx="157">
                  <c:v>-1.5853625490265873E-2</c:v>
                </c:pt>
                <c:pt idx="158">
                  <c:v>-1.6448420714225809E-2</c:v>
                </c:pt>
                <c:pt idx="159">
                  <c:v>-1.7119930311846061E-2</c:v>
                </c:pt>
                <c:pt idx="160">
                  <c:v>-1.7860871633566741E-2</c:v>
                </c:pt>
                <c:pt idx="161">
                  <c:v>-1.8664876399275804E-2</c:v>
                </c:pt>
                <c:pt idx="162">
                  <c:v>-1.9526367859926966E-2</c:v>
                </c:pt>
                <c:pt idx="163">
                  <c:v>-2.0440449452249786E-2</c:v>
                </c:pt>
                <c:pt idx="164">
                  <c:v>-2.1402807345057499E-2</c:v>
                </c:pt>
                <c:pt idx="165">
                  <c:v>-2.2409627240300052E-2</c:v>
                </c:pt>
                <c:pt idx="166">
                  <c:v>-2.3457524331791581E-2</c:v>
                </c:pt>
                <c:pt idx="167">
                  <c:v>-2.4543484388680384E-2</c:v>
                </c:pt>
                <c:pt idx="168">
                  <c:v>-2.5664813559861305E-2</c:v>
                </c:pt>
                <c:pt idx="169">
                  <c:v>-2.6819094637912735E-2</c:v>
                </c:pt>
                <c:pt idx="170">
                  <c:v>-2.8004148027852682E-2</c:v>
                </c:pt>
                <c:pt idx="171">
                  <c:v>-2.9217996344871426E-2</c:v>
                </c:pt>
                <c:pt idx="172">
                  <c:v>-3.0458832235440367E-2</c:v>
                </c:pt>
                <c:pt idx="173">
                  <c:v>-3.1724989543363703E-2</c:v>
                </c:pt>
                <c:pt idx="174">
                  <c:v>-3.3014918251646097E-2</c:v>
                </c:pt>
                <c:pt idx="175">
                  <c:v>-3.432716370469676E-2</c:v>
                </c:pt>
                <c:pt idx="176">
                  <c:v>-3.5660350480671926E-2</c:v>
                </c:pt>
                <c:pt idx="177">
                  <c:v>-3.7013170997593249E-2</c:v>
                </c:pt>
                <c:pt idx="178">
                  <c:v>-3.8384378570488285E-2</c:v>
                </c:pt>
                <c:pt idx="179">
                  <c:v>-3.9772784262578735E-2</c:v>
                </c:pt>
                <c:pt idx="180">
                  <c:v>-4.1177256555013343E-2</c:v>
                </c:pt>
                <c:pt idx="181">
                  <c:v>-4.259672264470328E-2</c:v>
                </c:pt>
                <c:pt idx="182">
                  <c:v>-4.403017009709765E-2</c:v>
                </c:pt>
                <c:pt idx="183">
                  <c:v>-4.5476647638766521E-2</c:v>
                </c:pt>
                <c:pt idx="184">
                  <c:v>-4.6935264063341801E-2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07D-4F7B-93F9-7127C35067B4}"/>
            </c:ext>
          </c:extLst>
        </c:ser>
        <c:ser>
          <c:idx val="7"/>
          <c:order val="8"/>
          <c:tx>
            <c:strRef>
              <c:f>'Active (7)'!$O$20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(7)'!$F$21:$F$905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27867</c:v>
                </c:pt>
                <c:pt idx="500">
                  <c:v>28049</c:v>
                </c:pt>
                <c:pt idx="501">
                  <c:v>28101</c:v>
                </c:pt>
                <c:pt idx="502">
                  <c:v>28154.5</c:v>
                </c:pt>
                <c:pt idx="503">
                  <c:v>28776.5</c:v>
                </c:pt>
                <c:pt idx="504">
                  <c:v>28928.5</c:v>
                </c:pt>
              </c:numCache>
            </c:numRef>
          </c:xVal>
          <c:yVal>
            <c:numRef>
              <c:f>'Active (7)'!$O$21:$O$905</c:f>
              <c:numCache>
                <c:formatCode>General</c:formatCode>
                <c:ptCount val="885"/>
                <c:pt idx="238">
                  <c:v>3.8199565357658088E-2</c:v>
                </c:pt>
                <c:pt idx="239">
                  <c:v>3.807665756256684E-2</c:v>
                </c:pt>
                <c:pt idx="240">
                  <c:v>3.804815720428481E-2</c:v>
                </c:pt>
                <c:pt idx="241">
                  <c:v>3.804815720428481E-2</c:v>
                </c:pt>
                <c:pt idx="242">
                  <c:v>3.8046375931892189E-2</c:v>
                </c:pt>
                <c:pt idx="243">
                  <c:v>3.8046375931892189E-2</c:v>
                </c:pt>
                <c:pt idx="244">
                  <c:v>3.8025000663180666E-2</c:v>
                </c:pt>
                <c:pt idx="245">
                  <c:v>3.8021438118395409E-2</c:v>
                </c:pt>
                <c:pt idx="246">
                  <c:v>3.7980468853364993E-2</c:v>
                </c:pt>
                <c:pt idx="247">
                  <c:v>3.7907436685267304E-2</c:v>
                </c:pt>
                <c:pt idx="248">
                  <c:v>3.7884280144163153E-2</c:v>
                </c:pt>
                <c:pt idx="249">
                  <c:v>3.7561869841097717E-2</c:v>
                </c:pt>
                <c:pt idx="250">
                  <c:v>3.7447868407969598E-2</c:v>
                </c:pt>
                <c:pt idx="251">
                  <c:v>3.7417586777294953E-2</c:v>
                </c:pt>
                <c:pt idx="252">
                  <c:v>3.7406899142939189E-2</c:v>
                </c:pt>
                <c:pt idx="253">
                  <c:v>3.7323179340485735E-2</c:v>
                </c:pt>
                <c:pt idx="254">
                  <c:v>3.712723937729679E-2</c:v>
                </c:pt>
                <c:pt idx="255">
                  <c:v>3.5472437324546552E-2</c:v>
                </c:pt>
                <c:pt idx="256">
                  <c:v>3.4932711789580649E-2</c:v>
                </c:pt>
                <c:pt idx="257">
                  <c:v>3.4932711789580649E-2</c:v>
                </c:pt>
                <c:pt idx="258">
                  <c:v>3.4825835446023044E-2</c:v>
                </c:pt>
                <c:pt idx="259">
                  <c:v>3.4476706057068207E-2</c:v>
                </c:pt>
                <c:pt idx="260">
                  <c:v>3.4474924784675579E-2</c:v>
                </c:pt>
                <c:pt idx="261">
                  <c:v>3.4466018422712442E-2</c:v>
                </c:pt>
                <c:pt idx="262">
                  <c:v>3.4327079176087558E-2</c:v>
                </c:pt>
                <c:pt idx="263">
                  <c:v>3.4305703907376035E-2</c:v>
                </c:pt>
                <c:pt idx="264">
                  <c:v>3.4243359373634097E-2</c:v>
                </c:pt>
                <c:pt idx="265">
                  <c:v>3.4205952653388938E-2</c:v>
                </c:pt>
                <c:pt idx="266">
                  <c:v>3.4184577384677416E-2</c:v>
                </c:pt>
                <c:pt idx="267">
                  <c:v>3.4181014839892165E-2</c:v>
                </c:pt>
                <c:pt idx="268">
                  <c:v>3.3920949070568661E-2</c:v>
                </c:pt>
                <c:pt idx="269">
                  <c:v>3.3896011257071881E-2</c:v>
                </c:pt>
                <c:pt idx="270">
                  <c:v>3.389422998467926E-2</c:v>
                </c:pt>
                <c:pt idx="271">
                  <c:v>3.3637726760141012E-2</c:v>
                </c:pt>
                <c:pt idx="272">
                  <c:v>3.3513037692657136E-2</c:v>
                </c:pt>
                <c:pt idx="273">
                  <c:v>3.1238352847272791E-2</c:v>
                </c:pt>
                <c:pt idx="274">
                  <c:v>3.1238352847272791E-2</c:v>
                </c:pt>
                <c:pt idx="275">
                  <c:v>3.1029943977335463E-2</c:v>
                </c:pt>
                <c:pt idx="276">
                  <c:v>3.1021037615372327E-2</c:v>
                </c:pt>
                <c:pt idx="277">
                  <c:v>3.09658181712009E-2</c:v>
                </c:pt>
                <c:pt idx="278">
                  <c:v>3.0850035465680162E-2</c:v>
                </c:pt>
                <c:pt idx="279">
                  <c:v>3.067547077120274E-2</c:v>
                </c:pt>
                <c:pt idx="280">
                  <c:v>3.0589969696356658E-2</c:v>
                </c:pt>
                <c:pt idx="281">
                  <c:v>3.0404717367523478E-2</c:v>
                </c:pt>
                <c:pt idx="282">
                  <c:v>3.0394029733167717E-2</c:v>
                </c:pt>
                <c:pt idx="283">
                  <c:v>3.0308528658321635E-2</c:v>
                </c:pt>
                <c:pt idx="284">
                  <c:v>3.0066275612924395E-2</c:v>
                </c:pt>
                <c:pt idx="285">
                  <c:v>3.0037775254642365E-2</c:v>
                </c:pt>
                <c:pt idx="286">
                  <c:v>3.0035993982249744E-2</c:v>
                </c:pt>
                <c:pt idx="287">
                  <c:v>3.0021743803108729E-2</c:v>
                </c:pt>
                <c:pt idx="288">
                  <c:v>2.7219802329506868E-2</c:v>
                </c:pt>
                <c:pt idx="289">
                  <c:v>2.7166364157728065E-2</c:v>
                </c:pt>
                <c:pt idx="290">
                  <c:v>2.7144988889016543E-2</c:v>
                </c:pt>
                <c:pt idx="291">
                  <c:v>2.7112925985949263E-2</c:v>
                </c:pt>
                <c:pt idx="292">
                  <c:v>2.7061269086563089E-2</c:v>
                </c:pt>
                <c:pt idx="293">
                  <c:v>2.6656920253436821E-2</c:v>
                </c:pt>
                <c:pt idx="294">
                  <c:v>2.6576762995768617E-2</c:v>
                </c:pt>
                <c:pt idx="295">
                  <c:v>2.6574981723375989E-2</c:v>
                </c:pt>
                <c:pt idx="296">
                  <c:v>2.657320045098336E-2</c:v>
                </c:pt>
                <c:pt idx="297">
                  <c:v>2.6548262637486587E-2</c:v>
                </c:pt>
                <c:pt idx="298">
                  <c:v>2.6546481365093959E-2</c:v>
                </c:pt>
                <c:pt idx="299">
                  <c:v>2.6546481365093959E-2</c:v>
                </c:pt>
                <c:pt idx="300">
                  <c:v>2.6546481365093959E-2</c:v>
                </c:pt>
                <c:pt idx="301">
                  <c:v>2.6484136831352027E-2</c:v>
                </c:pt>
                <c:pt idx="302">
                  <c:v>2.6484136831352027E-2</c:v>
                </c:pt>
                <c:pt idx="303">
                  <c:v>2.6484136831352027E-2</c:v>
                </c:pt>
                <c:pt idx="304">
                  <c:v>2.6126101080434047E-2</c:v>
                </c:pt>
                <c:pt idx="305">
                  <c:v>2.3480911577383343E-2</c:v>
                </c:pt>
                <c:pt idx="306">
                  <c:v>2.3411441954070897E-2</c:v>
                </c:pt>
                <c:pt idx="307">
                  <c:v>2.3089031651005461E-2</c:v>
                </c:pt>
                <c:pt idx="308">
                  <c:v>2.3087250378612832E-2</c:v>
                </c:pt>
                <c:pt idx="309">
                  <c:v>2.3055187475545552E-2</c:v>
                </c:pt>
                <c:pt idx="310">
                  <c:v>2.2887747870638638E-2</c:v>
                </c:pt>
                <c:pt idx="311">
                  <c:v>2.2659745004382413E-2</c:v>
                </c:pt>
                <c:pt idx="312">
                  <c:v>2.2408585597022045E-2</c:v>
                </c:pt>
                <c:pt idx="313">
                  <c:v>2.2307053070642319E-2</c:v>
                </c:pt>
                <c:pt idx="314">
                  <c:v>2.2262521260826652E-2</c:v>
                </c:pt>
                <c:pt idx="315">
                  <c:v>2.211645692463126E-2</c:v>
                </c:pt>
                <c:pt idx="316">
                  <c:v>2.199176785714739E-2</c:v>
                </c:pt>
                <c:pt idx="317">
                  <c:v>2.1918735689049694E-2</c:v>
                </c:pt>
                <c:pt idx="318">
                  <c:v>2.1908048054693929E-2</c:v>
                </c:pt>
                <c:pt idx="319">
                  <c:v>2.1847484793344626E-2</c:v>
                </c:pt>
                <c:pt idx="320">
                  <c:v>2.1712108091504992E-2</c:v>
                </c:pt>
                <c:pt idx="321">
                  <c:v>1.9620894302561198E-2</c:v>
                </c:pt>
                <c:pt idx="322">
                  <c:v>1.9549643406856131E-2</c:v>
                </c:pt>
                <c:pt idx="323">
                  <c:v>1.9508674141825715E-2</c:v>
                </c:pt>
                <c:pt idx="324">
                  <c:v>1.9414266705016496E-2</c:v>
                </c:pt>
                <c:pt idx="325">
                  <c:v>1.9186263838760272E-2</c:v>
                </c:pt>
                <c:pt idx="326">
                  <c:v>1.9186263838760272E-2</c:v>
                </c:pt>
                <c:pt idx="327">
                  <c:v>1.8903041528332623E-2</c:v>
                </c:pt>
                <c:pt idx="328">
                  <c:v>1.8787258822811882E-2</c:v>
                </c:pt>
                <c:pt idx="329">
                  <c:v>1.8765883554100367E-2</c:v>
                </c:pt>
                <c:pt idx="330">
                  <c:v>1.8655444665757505E-2</c:v>
                </c:pt>
                <c:pt idx="331">
                  <c:v>1.8569943590911422E-2</c:v>
                </c:pt>
                <c:pt idx="332">
                  <c:v>1.8370441082937228E-2</c:v>
                </c:pt>
                <c:pt idx="333">
                  <c:v>1.6248945663318783E-2</c:v>
                </c:pt>
                <c:pt idx="334">
                  <c:v>1.607081842405611E-2</c:v>
                </c:pt>
                <c:pt idx="335">
                  <c:v>1.5727032852279145E-2</c:v>
                </c:pt>
                <c:pt idx="336">
                  <c:v>1.5725251579886523E-2</c:v>
                </c:pt>
                <c:pt idx="337">
                  <c:v>1.5719907762708638E-2</c:v>
                </c:pt>
                <c:pt idx="338">
                  <c:v>1.5719907762708638E-2</c:v>
                </c:pt>
                <c:pt idx="339">
                  <c:v>1.5719907762708638E-2</c:v>
                </c:pt>
                <c:pt idx="340">
                  <c:v>1.5383247280502187E-2</c:v>
                </c:pt>
                <c:pt idx="341">
                  <c:v>1.4957523178664396E-2</c:v>
                </c:pt>
                <c:pt idx="342">
                  <c:v>1.4501517446151954E-2</c:v>
                </c:pt>
                <c:pt idx="343">
                  <c:v>1.4501517446151954E-2</c:v>
                </c:pt>
                <c:pt idx="344">
                  <c:v>1.4501517446151954E-2</c:v>
                </c:pt>
                <c:pt idx="345">
                  <c:v>1.4501517446151954E-2</c:v>
                </c:pt>
                <c:pt idx="346">
                  <c:v>1.4480142177440432E-2</c:v>
                </c:pt>
                <c:pt idx="347">
                  <c:v>1.4469454543084667E-2</c:v>
                </c:pt>
                <c:pt idx="348">
                  <c:v>1.4469454543084667E-2</c:v>
                </c:pt>
                <c:pt idx="349">
                  <c:v>1.4469454543084667E-2</c:v>
                </c:pt>
                <c:pt idx="350">
                  <c:v>1.4469454543084667E-2</c:v>
                </c:pt>
                <c:pt idx="351">
                  <c:v>1.4469454543084667E-2</c:v>
                </c:pt>
                <c:pt idx="352">
                  <c:v>1.4469454543084667E-2</c:v>
                </c:pt>
                <c:pt idx="353">
                  <c:v>1.2387147116104009E-2</c:v>
                </c:pt>
                <c:pt idx="354">
                  <c:v>1.1626543804452397E-2</c:v>
                </c:pt>
                <c:pt idx="355">
                  <c:v>1.1459104199545482E-2</c:v>
                </c:pt>
                <c:pt idx="356">
                  <c:v>1.1400322210588801E-2</c:v>
                </c:pt>
                <c:pt idx="357">
                  <c:v>1.1184788251080963E-2</c:v>
                </c:pt>
                <c:pt idx="358">
                  <c:v>1.1126006262124281E-2</c:v>
                </c:pt>
                <c:pt idx="359">
                  <c:v>1.1118881172553774E-2</c:v>
                </c:pt>
                <c:pt idx="360">
                  <c:v>8.3614715087675789E-3</c:v>
                </c:pt>
                <c:pt idx="361">
                  <c:v>8.2884393406698828E-3</c:v>
                </c:pt>
                <c:pt idx="362">
                  <c:v>8.1299060977261042E-3</c:v>
                </c:pt>
                <c:pt idx="363">
                  <c:v>8.1281248253334826E-3</c:v>
                </c:pt>
                <c:pt idx="364">
                  <c:v>7.8662777836173495E-3</c:v>
                </c:pt>
                <c:pt idx="365">
                  <c:v>7.8644965112247209E-3</c:v>
                </c:pt>
                <c:pt idx="366">
                  <c:v>7.8627152388320923E-3</c:v>
                </c:pt>
                <c:pt idx="367">
                  <c:v>7.5545551149076712E-3</c:v>
                </c:pt>
                <c:pt idx="368">
                  <c:v>7.5171483946625053E-3</c:v>
                </c:pt>
                <c:pt idx="369">
                  <c:v>7.5171483946625053E-3</c:v>
                </c:pt>
                <c:pt idx="370">
                  <c:v>7.5171483946625053E-3</c:v>
                </c:pt>
                <c:pt idx="371">
                  <c:v>7.5171483946625053E-3</c:v>
                </c:pt>
                <c:pt idx="372">
                  <c:v>7.5153671222698837E-3</c:v>
                </c:pt>
                <c:pt idx="373">
                  <c:v>7.5153671222698837E-3</c:v>
                </c:pt>
                <c:pt idx="374">
                  <c:v>7.4031469615344001E-3</c:v>
                </c:pt>
                <c:pt idx="375">
                  <c:v>7.3372398830072044E-3</c:v>
                </c:pt>
                <c:pt idx="376">
                  <c:v>7.0593613897574348E-3</c:v>
                </c:pt>
                <c:pt idx="377">
                  <c:v>6.6389811050975231E-3</c:v>
                </c:pt>
                <c:pt idx="378">
                  <c:v>4.6154556670735536E-3</c:v>
                </c:pt>
                <c:pt idx="379">
                  <c:v>4.3340146290385267E-3</c:v>
                </c:pt>
                <c:pt idx="380">
                  <c:v>4.2787951848670958E-3</c:v>
                </c:pt>
                <c:pt idx="381">
                  <c:v>4.1416372106348395E-3</c:v>
                </c:pt>
                <c:pt idx="382">
                  <c:v>4.1362933934569607E-3</c:v>
                </c:pt>
                <c:pt idx="383">
                  <c:v>4.0080417811878336E-3</c:v>
                </c:pt>
                <c:pt idx="384">
                  <c:v>3.9136343443786151E-3</c:v>
                </c:pt>
                <c:pt idx="385">
                  <c:v>3.715913108797049E-3</c:v>
                </c:pt>
                <c:pt idx="386">
                  <c:v>3.5965678584910579E-3</c:v>
                </c:pt>
                <c:pt idx="387">
                  <c:v>3.5662862278163995E-3</c:v>
                </c:pt>
                <c:pt idx="388">
                  <c:v>3.5645049554237709E-3</c:v>
                </c:pt>
                <c:pt idx="389">
                  <c:v>3.3935028057316061E-3</c:v>
                </c:pt>
                <c:pt idx="390">
                  <c:v>2.6346807664726149E-3</c:v>
                </c:pt>
                <c:pt idx="391">
                  <c:v>2.6346807664726149E-3</c:v>
                </c:pt>
                <c:pt idx="392">
                  <c:v>2.6346807664726149E-3</c:v>
                </c:pt>
                <c:pt idx="393">
                  <c:v>2.6346807664726149E-3</c:v>
                </c:pt>
                <c:pt idx="394">
                  <c:v>2.6346807664726149E-3</c:v>
                </c:pt>
                <c:pt idx="395">
                  <c:v>2.6346807664726149E-3</c:v>
                </c:pt>
                <c:pt idx="396">
                  <c:v>7.1803167200624324E-4</c:v>
                </c:pt>
                <c:pt idx="397">
                  <c:v>7.1803167200624324E-4</c:v>
                </c:pt>
                <c:pt idx="398">
                  <c:v>5.3099807078043487E-4</c:v>
                </c:pt>
                <c:pt idx="399">
                  <c:v>5.3099807078043487E-4</c:v>
                </c:pt>
                <c:pt idx="400">
                  <c:v>5.0962280206891947E-4</c:v>
                </c:pt>
                <c:pt idx="401">
                  <c:v>3.1368283887997506E-4</c:v>
                </c:pt>
                <c:pt idx="402">
                  <c:v>3.1368283887997506E-4</c:v>
                </c:pt>
                <c:pt idx="403">
                  <c:v>1.0527396894264435E-4</c:v>
                </c:pt>
                <c:pt idx="404">
                  <c:v>-6.2165635964263333E-5</c:v>
                </c:pt>
                <c:pt idx="405">
                  <c:v>-1.4944798320297437E-4</c:v>
                </c:pt>
                <c:pt idx="406">
                  <c:v>-1.5122925559560296E-4</c:v>
                </c:pt>
                <c:pt idx="407">
                  <c:v>-2.7057450590159404E-4</c:v>
                </c:pt>
                <c:pt idx="408">
                  <c:v>-2.7057450590159404E-4</c:v>
                </c:pt>
                <c:pt idx="409">
                  <c:v>-4.3623283841588006E-4</c:v>
                </c:pt>
                <c:pt idx="410">
                  <c:v>-6.9986115252464176E-4</c:v>
                </c:pt>
                <c:pt idx="411">
                  <c:v>-7.0876751448777087E-4</c:v>
                </c:pt>
                <c:pt idx="412">
                  <c:v>-2.995921266620509E-3</c:v>
                </c:pt>
                <c:pt idx="413">
                  <c:v>-3.3254566592564525E-3</c:v>
                </c:pt>
                <c:pt idx="414">
                  <c:v>-3.327237931649081E-3</c:v>
                </c:pt>
                <c:pt idx="415">
                  <c:v>-3.4091764617099132E-3</c:v>
                </c:pt>
                <c:pt idx="416">
                  <c:v>-3.6318355107882519E-3</c:v>
                </c:pt>
                <c:pt idx="417">
                  <c:v>-3.6745860482112966E-3</c:v>
                </c:pt>
                <c:pt idx="418">
                  <c:v>-3.7119927684564555E-3</c:v>
                </c:pt>
                <c:pt idx="419">
                  <c:v>-3.9756210825652102E-3</c:v>
                </c:pt>
                <c:pt idx="420">
                  <c:v>-4.1199041463679739E-3</c:v>
                </c:pt>
                <c:pt idx="421">
                  <c:v>-4.1199041463679739E-3</c:v>
                </c:pt>
                <c:pt idx="422">
                  <c:v>-4.1216854187606025E-3</c:v>
                </c:pt>
                <c:pt idx="423">
                  <c:v>-4.1305917807237316E-3</c:v>
                </c:pt>
                <c:pt idx="424">
                  <c:v>-4.1305917807237316E-3</c:v>
                </c:pt>
                <c:pt idx="425">
                  <c:v>-4.1305917807237316E-3</c:v>
                </c:pt>
                <c:pt idx="426">
                  <c:v>-4.9036639991237377E-3</c:v>
                </c:pt>
                <c:pt idx="427">
                  <c:v>-6.8238756383753665E-3</c:v>
                </c:pt>
                <c:pt idx="428">
                  <c:v>-6.8238756383753665E-3</c:v>
                </c:pt>
                <c:pt idx="429">
                  <c:v>-6.8969078064730696E-3</c:v>
                </c:pt>
                <c:pt idx="430">
                  <c:v>-6.8969078064730696E-3</c:v>
                </c:pt>
                <c:pt idx="431">
                  <c:v>-7.2549435573910429E-3</c:v>
                </c:pt>
                <c:pt idx="432">
                  <c:v>-7.2709750089246725E-3</c:v>
                </c:pt>
                <c:pt idx="433">
                  <c:v>-7.493634058003025E-3</c:v>
                </c:pt>
                <c:pt idx="434">
                  <c:v>-7.493634058003025E-3</c:v>
                </c:pt>
                <c:pt idx="435">
                  <c:v>-7.493634058003025E-3</c:v>
                </c:pt>
                <c:pt idx="436">
                  <c:v>-7.5577598641375851E-3</c:v>
                </c:pt>
                <c:pt idx="437">
                  <c:v>-7.9175768874481869E-3</c:v>
                </c:pt>
                <c:pt idx="438">
                  <c:v>-8.3165819033965763E-3</c:v>
                </c:pt>
                <c:pt idx="439">
                  <c:v>-1.0539609849394747E-2</c:v>
                </c:pt>
                <c:pt idx="440">
                  <c:v>-1.0792550529147744E-2</c:v>
                </c:pt>
                <c:pt idx="441">
                  <c:v>-1.0927927230987379E-2</c:v>
                </c:pt>
                <c:pt idx="442">
                  <c:v>-1.1073991567182771E-2</c:v>
                </c:pt>
                <c:pt idx="443">
                  <c:v>-1.1073991567182771E-2</c:v>
                </c:pt>
                <c:pt idx="444">
                  <c:v>-1.1143461190495203E-2</c:v>
                </c:pt>
                <c:pt idx="445">
                  <c:v>-1.1282400437120095E-2</c:v>
                </c:pt>
                <c:pt idx="446">
                  <c:v>-1.1282400437120095E-2</c:v>
                </c:pt>
                <c:pt idx="447">
                  <c:v>-1.1886251778220565E-2</c:v>
                </c:pt>
                <c:pt idx="448">
                  <c:v>-1.2258537708279553E-2</c:v>
                </c:pt>
                <c:pt idx="449">
                  <c:v>-1.460269217697633E-2</c:v>
                </c:pt>
                <c:pt idx="450">
                  <c:v>-1.4688193251822419E-2</c:v>
                </c:pt>
                <c:pt idx="451">
                  <c:v>-1.4860976673907213E-2</c:v>
                </c:pt>
                <c:pt idx="452">
                  <c:v>-1.4935790114397531E-2</c:v>
                </c:pt>
                <c:pt idx="453">
                  <c:v>-1.4935790114397531E-2</c:v>
                </c:pt>
                <c:pt idx="454">
                  <c:v>-1.5060479181881407E-2</c:v>
                </c:pt>
                <c:pt idx="455">
                  <c:v>-1.5122823715623339E-2</c:v>
                </c:pt>
                <c:pt idx="456">
                  <c:v>-1.5445234018688782E-2</c:v>
                </c:pt>
                <c:pt idx="457">
                  <c:v>-1.5525391276356985E-2</c:v>
                </c:pt>
                <c:pt idx="458">
                  <c:v>-1.5527172548749614E-2</c:v>
                </c:pt>
                <c:pt idx="459">
                  <c:v>-1.8150986783088803E-2</c:v>
                </c:pt>
                <c:pt idx="460">
                  <c:v>-1.8526835257933048E-2</c:v>
                </c:pt>
                <c:pt idx="461">
                  <c:v>-1.858917979167498E-2</c:v>
                </c:pt>
                <c:pt idx="462">
                  <c:v>-1.8808276295968061E-2</c:v>
                </c:pt>
                <c:pt idx="463">
                  <c:v>-1.881005756836069E-2</c:v>
                </c:pt>
                <c:pt idx="464">
                  <c:v>-1.8859933195354249E-2</c:v>
                </c:pt>
                <c:pt idx="465">
                  <c:v>-1.9130686599033504E-2</c:v>
                </c:pt>
                <c:pt idx="466">
                  <c:v>-1.9160968229708163E-2</c:v>
                </c:pt>
                <c:pt idx="467">
                  <c:v>-1.9160968229708163E-2</c:v>
                </c:pt>
                <c:pt idx="468">
                  <c:v>-1.9223312763450094E-2</c:v>
                </c:pt>
                <c:pt idx="469">
                  <c:v>-1.9953634444427056E-2</c:v>
                </c:pt>
                <c:pt idx="470">
                  <c:v>-2.206444222968975E-2</c:v>
                </c:pt>
                <c:pt idx="471">
                  <c:v>-2.2231881834596658E-2</c:v>
                </c:pt>
                <c:pt idx="472">
                  <c:v>-2.2564979772017858E-2</c:v>
                </c:pt>
                <c:pt idx="473">
                  <c:v>-2.2659387208827077E-2</c:v>
                </c:pt>
                <c:pt idx="474">
                  <c:v>-2.2661168481219705E-2</c:v>
                </c:pt>
                <c:pt idx="475">
                  <c:v>-2.2866014806371772E-2</c:v>
                </c:pt>
                <c:pt idx="476">
                  <c:v>-2.3345177079988365E-2</c:v>
                </c:pt>
                <c:pt idx="477">
                  <c:v>-2.6093680381811431E-2</c:v>
                </c:pt>
                <c:pt idx="478">
                  <c:v>-2.6093680381811431E-2</c:v>
                </c:pt>
                <c:pt idx="479">
                  <c:v>-2.6207681814939536E-2</c:v>
                </c:pt>
                <c:pt idx="480">
                  <c:v>-2.6405403050521102E-2</c:v>
                </c:pt>
                <c:pt idx="481">
                  <c:v>-2.7060911291007746E-2</c:v>
                </c:pt>
                <c:pt idx="482">
                  <c:v>-2.9693631887310064E-2</c:v>
                </c:pt>
                <c:pt idx="483">
                  <c:v>-2.9777351689763525E-2</c:v>
                </c:pt>
                <c:pt idx="484">
                  <c:v>-2.9923416025958917E-2</c:v>
                </c:pt>
                <c:pt idx="485">
                  <c:v>-3.0142512530252012E-2</c:v>
                </c:pt>
                <c:pt idx="486">
                  <c:v>-3.1444622649262156E-2</c:v>
                </c:pt>
                <c:pt idx="487">
                  <c:v>-3.3409366098329445E-2</c:v>
                </c:pt>
                <c:pt idx="488">
                  <c:v>-3.3847559106915621E-2</c:v>
                </c:pt>
                <c:pt idx="489">
                  <c:v>-3.4202032313048351E-2</c:v>
                </c:pt>
                <c:pt idx="490">
                  <c:v>-3.4294658477464941E-2</c:v>
                </c:pt>
                <c:pt idx="491">
                  <c:v>-3.4294658477464941E-2</c:v>
                </c:pt>
                <c:pt idx="492">
                  <c:v>-3.4430035179304562E-2</c:v>
                </c:pt>
                <c:pt idx="493">
                  <c:v>-3.4554724246788439E-2</c:v>
                </c:pt>
                <c:pt idx="494">
                  <c:v>-3.4725726396480604E-2</c:v>
                </c:pt>
                <c:pt idx="495">
                  <c:v>-3.4752445482370005E-2</c:v>
                </c:pt>
                <c:pt idx="496">
                  <c:v>-3.4784508385437292E-2</c:v>
                </c:pt>
                <c:pt idx="497">
                  <c:v>-3.7271164645544218E-2</c:v>
                </c:pt>
                <c:pt idx="498">
                  <c:v>-3.7344196813641907E-2</c:v>
                </c:pt>
                <c:pt idx="499">
                  <c:v>-3.7746764374375553E-2</c:v>
                </c:pt>
                <c:pt idx="500">
                  <c:v>-3.8395147525291683E-2</c:v>
                </c:pt>
                <c:pt idx="501">
                  <c:v>-3.8580399854124862E-2</c:v>
                </c:pt>
                <c:pt idx="502">
                  <c:v>-3.8770996000135928E-2</c:v>
                </c:pt>
                <c:pt idx="503">
                  <c:v>-4.0986898856563599E-2</c:v>
                </c:pt>
                <c:pt idx="504">
                  <c:v>-4.1528405663922123E-2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07D-4F7B-93F9-7127C3506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0429944"/>
        <c:axId val="1"/>
      </c:scatterChart>
      <c:valAx>
        <c:axId val="800429944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53349573690622"/>
              <c:y val="0.846369888121526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4"/>
          <c:min val="-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066991473812421E-2"/>
              <c:y val="0.374302262496517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042994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3507917174177831"/>
          <c:y val="0.9357553629818619"/>
          <c:w val="0.61510353227771009"/>
          <c:h val="5.58659217877094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O-C Diagr.</a:t>
            </a:r>
          </a:p>
        </c:rich>
      </c:tx>
      <c:layout>
        <c:manualLayout>
          <c:xMode val="edge"/>
          <c:yMode val="edge"/>
          <c:x val="0.40754308996047023"/>
          <c:y val="3.34261838440111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13882054395309"/>
          <c:y val="0.12534818941504178"/>
          <c:w val="0.84671633439345539"/>
          <c:h val="0.6685236768802228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(7)'!$H$20:$H$20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(7)'!$F$21:$F$905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27867</c:v>
                </c:pt>
                <c:pt idx="500">
                  <c:v>28049</c:v>
                </c:pt>
                <c:pt idx="501">
                  <c:v>28101</c:v>
                </c:pt>
                <c:pt idx="502">
                  <c:v>28154.5</c:v>
                </c:pt>
                <c:pt idx="503">
                  <c:v>28776.5</c:v>
                </c:pt>
                <c:pt idx="504">
                  <c:v>28928.5</c:v>
                </c:pt>
              </c:numCache>
            </c:numRef>
          </c:xVal>
          <c:yVal>
            <c:numRef>
              <c:f>'Active (7)'!$H$21:$H$905</c:f>
              <c:numCache>
                <c:formatCode>General</c:formatCode>
                <c:ptCount val="885"/>
                <c:pt idx="0">
                  <c:v>-1.0565134994976688E-2</c:v>
                </c:pt>
                <c:pt idx="20">
                  <c:v>-2.1866399998543784E-2</c:v>
                </c:pt>
                <c:pt idx="21">
                  <c:v>-2.0021169999381527E-2</c:v>
                </c:pt>
                <c:pt idx="22">
                  <c:v>-2.0567604995449074E-2</c:v>
                </c:pt>
                <c:pt idx="23">
                  <c:v>-1.878476999263512E-2</c:v>
                </c:pt>
                <c:pt idx="24">
                  <c:v>-1.8840099990484305E-2</c:v>
                </c:pt>
                <c:pt idx="25">
                  <c:v>-1.4606984994316008E-2</c:v>
                </c:pt>
                <c:pt idx="28">
                  <c:v>-1.2145444998168387E-2</c:v>
                </c:pt>
                <c:pt idx="31">
                  <c:v>-1.5724709999631159E-2</c:v>
                </c:pt>
                <c:pt idx="32">
                  <c:v>-1.0812889995577279E-2</c:v>
                </c:pt>
                <c:pt idx="33">
                  <c:v>-1.1579774996789638E-2</c:v>
                </c:pt>
                <c:pt idx="34">
                  <c:v>-1.7082120000850409E-2</c:v>
                </c:pt>
                <c:pt idx="35">
                  <c:v>-1.3173564992030151E-2</c:v>
                </c:pt>
                <c:pt idx="37">
                  <c:v>-1.043187000323087E-2</c:v>
                </c:pt>
                <c:pt idx="99">
                  <c:v>3.9840399986132979E-3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97E-4D94-B2CD-9B42D8B1AA7E}"/>
            </c:ext>
          </c:extLst>
        </c:ser>
        <c:ser>
          <c:idx val="3"/>
          <c:order val="1"/>
          <c:tx>
            <c:strRef>
              <c:f>'Active (7)'!$J$20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(7)'!$D$21:$D$56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'Active (7)'!$D$21:$D$56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(7)'!$F$21:$F$905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27867</c:v>
                </c:pt>
                <c:pt idx="500">
                  <c:v>28049</c:v>
                </c:pt>
                <c:pt idx="501">
                  <c:v>28101</c:v>
                </c:pt>
                <c:pt idx="502">
                  <c:v>28154.5</c:v>
                </c:pt>
                <c:pt idx="503">
                  <c:v>28776.5</c:v>
                </c:pt>
                <c:pt idx="504">
                  <c:v>28928.5</c:v>
                </c:pt>
              </c:numCache>
            </c:numRef>
          </c:xVal>
          <c:yVal>
            <c:numRef>
              <c:f>'Active (7)'!$J$21:$J$905</c:f>
              <c:numCache>
                <c:formatCode>General</c:formatCode>
                <c:ptCount val="885"/>
                <c:pt idx="36">
                  <c:v>9.9382050029817037E-3</c:v>
                </c:pt>
                <c:pt idx="38">
                  <c:v>1.0568129997409414E-2</c:v>
                </c:pt>
                <c:pt idx="39">
                  <c:v>9.8847350018331781E-3</c:v>
                </c:pt>
                <c:pt idx="40">
                  <c:v>1.269853999838233E-2</c:v>
                </c:pt>
                <c:pt idx="41">
                  <c:v>1.3196195010095835E-2</c:v>
                </c:pt>
                <c:pt idx="42">
                  <c:v>1.3152105006156489E-2</c:v>
                </c:pt>
                <c:pt idx="43">
                  <c:v>1.3108015002217144E-2</c:v>
                </c:pt>
                <c:pt idx="44">
                  <c:v>1.3063925005553756E-2</c:v>
                </c:pt>
                <c:pt idx="45">
                  <c:v>1.301983500161441E-2</c:v>
                </c:pt>
                <c:pt idx="135">
                  <c:v>-8.2336999985272996E-3</c:v>
                </c:pt>
                <c:pt idx="137">
                  <c:v>-7.6336999991326593E-3</c:v>
                </c:pt>
                <c:pt idx="148">
                  <c:v>-1.1269309994531795E-2</c:v>
                </c:pt>
                <c:pt idx="168">
                  <c:v>-1.7418684998119716E-2</c:v>
                </c:pt>
                <c:pt idx="269">
                  <c:v>-1.9568709998566192E-2</c:v>
                </c:pt>
                <c:pt idx="270">
                  <c:v>-1.9042724998143967E-2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97E-4D94-B2CD-9B42D8B1AA7E}"/>
            </c:ext>
          </c:extLst>
        </c:ser>
        <c:ser>
          <c:idx val="4"/>
          <c:order val="2"/>
          <c:tx>
            <c:strRef>
              <c:f>'Active (7)'!$K$20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(7)'!$D$21:$D$105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'Active (7)'!$D$21:$D$105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(7)'!$F$21:$F$905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27867</c:v>
                </c:pt>
                <c:pt idx="500">
                  <c:v>28049</c:v>
                </c:pt>
                <c:pt idx="501">
                  <c:v>28101</c:v>
                </c:pt>
                <c:pt idx="502">
                  <c:v>28154.5</c:v>
                </c:pt>
                <c:pt idx="503">
                  <c:v>28776.5</c:v>
                </c:pt>
                <c:pt idx="504">
                  <c:v>28928.5</c:v>
                </c:pt>
              </c:numCache>
            </c:numRef>
          </c:xVal>
          <c:yVal>
            <c:numRef>
              <c:f>'Active (7)'!$K$21:$K$905</c:f>
              <c:numCache>
                <c:formatCode>General</c:formatCode>
                <c:ptCount val="885"/>
                <c:pt idx="129">
                  <c:v>9.7106500470545143E-4</c:v>
                </c:pt>
                <c:pt idx="136">
                  <c:v>-7.9336999988299794E-3</c:v>
                </c:pt>
                <c:pt idx="147">
                  <c:v>-1.1469309996755328E-2</c:v>
                </c:pt>
                <c:pt idx="170">
                  <c:v>-1.378387999284314E-2</c:v>
                </c:pt>
                <c:pt idx="177">
                  <c:v>-1.6884874996321741E-2</c:v>
                </c:pt>
                <c:pt idx="178">
                  <c:v>-1.685888999782037E-2</c:v>
                </c:pt>
                <c:pt idx="187">
                  <c:v>-1.7944494997209404E-2</c:v>
                </c:pt>
                <c:pt idx="188">
                  <c:v>-1.7918509998708032E-2</c:v>
                </c:pt>
                <c:pt idx="189">
                  <c:v>-1.6768039997259621E-2</c:v>
                </c:pt>
                <c:pt idx="190">
                  <c:v>-1.8816069998138119E-2</c:v>
                </c:pt>
                <c:pt idx="194">
                  <c:v>-2.0521309998002835E-2</c:v>
                </c:pt>
                <c:pt idx="196">
                  <c:v>-1.7503670002042782E-2</c:v>
                </c:pt>
                <c:pt idx="202">
                  <c:v>-1.9780199996603187E-2</c:v>
                </c:pt>
                <c:pt idx="203">
                  <c:v>-1.9678509997902438E-2</c:v>
                </c:pt>
                <c:pt idx="204">
                  <c:v>-1.9578510000428651E-2</c:v>
                </c:pt>
                <c:pt idx="206">
                  <c:v>-1.9906649999029469E-2</c:v>
                </c:pt>
                <c:pt idx="207">
                  <c:v>-1.9866650000039954E-2</c:v>
                </c:pt>
                <c:pt idx="208">
                  <c:v>-1.9638919999124482E-2</c:v>
                </c:pt>
                <c:pt idx="209">
                  <c:v>-2.0219969999743626E-2</c:v>
                </c:pt>
                <c:pt idx="210">
                  <c:v>-1.9629969996458385E-2</c:v>
                </c:pt>
                <c:pt idx="211">
                  <c:v>-1.9619970000348985E-2</c:v>
                </c:pt>
                <c:pt idx="212">
                  <c:v>-2.2235634998651221E-2</c:v>
                </c:pt>
                <c:pt idx="213">
                  <c:v>-2.0735634992888663E-2</c:v>
                </c:pt>
                <c:pt idx="216">
                  <c:v>-2.0141075001447462E-2</c:v>
                </c:pt>
                <c:pt idx="221">
                  <c:v>-2.0788059999176767E-2</c:v>
                </c:pt>
                <c:pt idx="222">
                  <c:v>-2.3892074998002499E-2</c:v>
                </c:pt>
                <c:pt idx="223">
                  <c:v>-2.006207499653101E-2</c:v>
                </c:pt>
                <c:pt idx="224">
                  <c:v>-2.3866764997364953E-2</c:v>
                </c:pt>
                <c:pt idx="225">
                  <c:v>-2.115494499594206E-2</c:v>
                </c:pt>
                <c:pt idx="226">
                  <c:v>-2.308721499866806E-2</c:v>
                </c:pt>
                <c:pt idx="227">
                  <c:v>-2.1151059991098009E-2</c:v>
                </c:pt>
                <c:pt idx="228">
                  <c:v>-2.1081059996504337E-2</c:v>
                </c:pt>
                <c:pt idx="229">
                  <c:v>-2.0711059994937386E-2</c:v>
                </c:pt>
                <c:pt idx="230">
                  <c:v>-2.0591059997968841E-2</c:v>
                </c:pt>
                <c:pt idx="231">
                  <c:v>-1.9485525001073256E-2</c:v>
                </c:pt>
                <c:pt idx="232">
                  <c:v>-2.0407569994858932E-2</c:v>
                </c:pt>
                <c:pt idx="233">
                  <c:v>-1.978158499696292E-2</c:v>
                </c:pt>
                <c:pt idx="234">
                  <c:v>-2.0979989996703807E-2</c:v>
                </c:pt>
                <c:pt idx="235">
                  <c:v>-2.0779989994480275E-2</c:v>
                </c:pt>
                <c:pt idx="236">
                  <c:v>-2.1842184993147384E-2</c:v>
                </c:pt>
                <c:pt idx="237">
                  <c:v>-2.1716199997172225E-2</c:v>
                </c:pt>
                <c:pt idx="239">
                  <c:v>-2.1655504999216646E-2</c:v>
                </c:pt>
                <c:pt idx="240">
                  <c:v>-2.0239744997525122E-2</c:v>
                </c:pt>
                <c:pt idx="241">
                  <c:v>-2.0139745000051335E-2</c:v>
                </c:pt>
                <c:pt idx="242">
                  <c:v>-2.0613759996194858E-2</c:v>
                </c:pt>
                <c:pt idx="243">
                  <c:v>-2.021375999902375E-2</c:v>
                </c:pt>
                <c:pt idx="244">
                  <c:v>-2.1101940001244657E-2</c:v>
                </c:pt>
                <c:pt idx="246">
                  <c:v>-2.0152314995357301E-2</c:v>
                </c:pt>
                <c:pt idx="248">
                  <c:v>-1.9749124992813449E-2</c:v>
                </c:pt>
                <c:pt idx="249">
                  <c:v>-2.0945839998603333E-2</c:v>
                </c:pt>
                <c:pt idx="251">
                  <c:v>-1.954105500044534E-2</c:v>
                </c:pt>
                <c:pt idx="254">
                  <c:v>-1.9205500000680331E-2</c:v>
                </c:pt>
                <c:pt idx="255">
                  <c:v>-2.0365434997074772E-2</c:v>
                </c:pt>
                <c:pt idx="256">
                  <c:v>-2.0191980001982301E-2</c:v>
                </c:pt>
                <c:pt idx="257">
                  <c:v>-2.0191980001982301E-2</c:v>
                </c:pt>
                <c:pt idx="259">
                  <c:v>-2.1239820001937915E-2</c:v>
                </c:pt>
                <c:pt idx="260">
                  <c:v>-2.0213834999594837E-2</c:v>
                </c:pt>
                <c:pt idx="261">
                  <c:v>-2.0783910003956407E-2</c:v>
                </c:pt>
                <c:pt idx="262">
                  <c:v>-2.1357079996960238E-2</c:v>
                </c:pt>
                <c:pt idx="263">
                  <c:v>-2.1245259995339438E-2</c:v>
                </c:pt>
                <c:pt idx="264">
                  <c:v>-2.0335785004135687E-2</c:v>
                </c:pt>
                <c:pt idx="265">
                  <c:v>-1.999009999417467E-2</c:v>
                </c:pt>
                <c:pt idx="266">
                  <c:v>-2.0678280001448002E-2</c:v>
                </c:pt>
                <c:pt idx="267">
                  <c:v>-2.0626309997169301E-2</c:v>
                </c:pt>
                <c:pt idx="268">
                  <c:v>-2.1232500002952293E-2</c:v>
                </c:pt>
                <c:pt idx="271">
                  <c:v>-1.6900884998904075E-2</c:v>
                </c:pt>
                <c:pt idx="272">
                  <c:v>-2.0381934999022633E-2</c:v>
                </c:pt>
                <c:pt idx="273">
                  <c:v>-2.0899089999147691E-2</c:v>
                </c:pt>
                <c:pt idx="274">
                  <c:v>-2.0899089999147691E-2</c:v>
                </c:pt>
                <c:pt idx="275">
                  <c:v>-2.3058844992192462E-2</c:v>
                </c:pt>
                <c:pt idx="276">
                  <c:v>-2.1028919996751938E-2</c:v>
                </c:pt>
                <c:pt idx="277">
                  <c:v>-2.0823384998948313E-2</c:v>
                </c:pt>
                <c:pt idx="278">
                  <c:v>-2.0534359995508566E-2</c:v>
                </c:pt>
                <c:pt idx="279">
                  <c:v>-2.1487829995749053E-2</c:v>
                </c:pt>
                <c:pt idx="280">
                  <c:v>-2.1340549996239133E-2</c:v>
                </c:pt>
                <c:pt idx="281">
                  <c:v>-2.0338109992735554E-2</c:v>
                </c:pt>
                <c:pt idx="282">
                  <c:v>-2.1182199998293072E-2</c:v>
                </c:pt>
                <c:pt idx="284">
                  <c:v>-2.0800960002816282E-2</c:v>
                </c:pt>
                <c:pt idx="285">
                  <c:v>-2.0685199997387826E-2</c:v>
                </c:pt>
                <c:pt idx="286">
                  <c:v>-1.9759214999794494E-2</c:v>
                </c:pt>
                <c:pt idx="287">
                  <c:v>-1.9451334992481861E-2</c:v>
                </c:pt>
                <c:pt idx="288">
                  <c:v>-2.0976929998141713E-2</c:v>
                </c:pt>
                <c:pt idx="289">
                  <c:v>-2.049737999914214E-2</c:v>
                </c:pt>
                <c:pt idx="290">
                  <c:v>-2.0185559995297808E-2</c:v>
                </c:pt>
                <c:pt idx="291">
                  <c:v>-2.051783000206342E-2</c:v>
                </c:pt>
                <c:pt idx="292">
                  <c:v>-1.9864264999341685E-2</c:v>
                </c:pt>
                <c:pt idx="293">
                  <c:v>-2.1765669996966608E-2</c:v>
                </c:pt>
                <c:pt idx="294">
                  <c:v>-2.049634500144748E-2</c:v>
                </c:pt>
                <c:pt idx="295">
                  <c:v>-2.1070359995064791E-2</c:v>
                </c:pt>
                <c:pt idx="296">
                  <c:v>-1.9444375000603031E-2</c:v>
                </c:pt>
                <c:pt idx="297">
                  <c:v>-1.3980584997625556E-2</c:v>
                </c:pt>
                <c:pt idx="298">
                  <c:v>-2.1054599994386081E-2</c:v>
                </c:pt>
                <c:pt idx="299">
                  <c:v>-2.0954599996912293E-2</c:v>
                </c:pt>
                <c:pt idx="300">
                  <c:v>-2.0854599992162548E-2</c:v>
                </c:pt>
                <c:pt idx="301">
                  <c:v>-1.9845125003485009E-2</c:v>
                </c:pt>
                <c:pt idx="302">
                  <c:v>-1.9745124998735264E-2</c:v>
                </c:pt>
                <c:pt idx="303">
                  <c:v>-1.9645125001261476E-2</c:v>
                </c:pt>
                <c:pt idx="304">
                  <c:v>-2.1822139999130741E-2</c:v>
                </c:pt>
                <c:pt idx="305">
                  <c:v>-1.9534414997906424E-2</c:v>
                </c:pt>
                <c:pt idx="306">
                  <c:v>-2.0121000001381617E-2</c:v>
                </c:pt>
                <c:pt idx="307">
                  <c:v>-2.0117715001106262E-2</c:v>
                </c:pt>
                <c:pt idx="308">
                  <c:v>-2.0191729992802721E-2</c:v>
                </c:pt>
                <c:pt idx="309">
                  <c:v>-1.9824000002699904E-2</c:v>
                </c:pt>
                <c:pt idx="310">
                  <c:v>-1.9581409993406851E-2</c:v>
                </c:pt>
                <c:pt idx="311">
                  <c:v>-1.9255330000305548E-2</c:v>
                </c:pt>
                <c:pt idx="312">
                  <c:v>-1.9591444994148333E-2</c:v>
                </c:pt>
                <c:pt idx="313">
                  <c:v>-1.9110299996100366E-2</c:v>
                </c:pt>
                <c:pt idx="314">
                  <c:v>-1.9360674996278249E-2</c:v>
                </c:pt>
                <c:pt idx="315">
                  <c:v>-1.9029905000934377E-2</c:v>
                </c:pt>
                <c:pt idx="316">
                  <c:v>-2.0710954995593056E-2</c:v>
                </c:pt>
                <c:pt idx="317">
                  <c:v>-1.934556999913184E-2</c:v>
                </c:pt>
                <c:pt idx="318">
                  <c:v>-1.9689660002768505E-2</c:v>
                </c:pt>
                <c:pt idx="319">
                  <c:v>-1.9406170002184808E-2</c:v>
                </c:pt>
                <c:pt idx="320">
                  <c:v>-1.9231309997849166E-2</c:v>
                </c:pt>
                <c:pt idx="321">
                  <c:v>-1.8724919995293021E-2</c:v>
                </c:pt>
                <c:pt idx="322">
                  <c:v>-1.9185520002793055E-2</c:v>
                </c:pt>
                <c:pt idx="323">
                  <c:v>-1.7387864994816482E-2</c:v>
                </c:pt>
                <c:pt idx="324">
                  <c:v>-1.8810659996233881E-2</c:v>
                </c:pt>
                <c:pt idx="325">
                  <c:v>-1.7684580001514405E-2</c:v>
                </c:pt>
                <c:pt idx="326">
                  <c:v>-1.7684580001514405E-2</c:v>
                </c:pt>
                <c:pt idx="327">
                  <c:v>-1.755296499322867E-2</c:v>
                </c:pt>
                <c:pt idx="328">
                  <c:v>-1.7963940001209266E-2</c:v>
                </c:pt>
                <c:pt idx="330">
                  <c:v>-1.7941049998626113E-2</c:v>
                </c:pt>
                <c:pt idx="331">
                  <c:v>-1.8493769995984621E-2</c:v>
                </c:pt>
                <c:pt idx="332">
                  <c:v>-1.8783449995680712E-2</c:v>
                </c:pt>
                <c:pt idx="333">
                  <c:v>-1.7235314997378737E-2</c:v>
                </c:pt>
                <c:pt idx="334">
                  <c:v>-1.7436814996472094E-2</c:v>
                </c:pt>
                <c:pt idx="335">
                  <c:v>-1.8021709998720326E-2</c:v>
                </c:pt>
                <c:pt idx="336">
                  <c:v>-1.7795724997995421E-2</c:v>
                </c:pt>
                <c:pt idx="337">
                  <c:v>-1.8417769999359734E-2</c:v>
                </c:pt>
                <c:pt idx="338">
                  <c:v>-1.8417769999359734E-2</c:v>
                </c:pt>
                <c:pt idx="339">
                  <c:v>-1.8217769997136202E-2</c:v>
                </c:pt>
                <c:pt idx="340">
                  <c:v>-1.7706604994600639E-2</c:v>
                </c:pt>
                <c:pt idx="341">
                  <c:v>-1.7396189999999478E-2</c:v>
                </c:pt>
                <c:pt idx="342">
                  <c:v>-1.7374030001519714E-2</c:v>
                </c:pt>
                <c:pt idx="343">
                  <c:v>-1.7344029998639598E-2</c:v>
                </c:pt>
                <c:pt idx="344">
                  <c:v>-1.6674029997375328E-2</c:v>
                </c:pt>
                <c:pt idx="345">
                  <c:v>-1.6644030001771171E-2</c:v>
                </c:pt>
                <c:pt idx="346">
                  <c:v>-1.7932209993887227E-2</c:v>
                </c:pt>
                <c:pt idx="347">
                  <c:v>-1.770629999373341E-2</c:v>
                </c:pt>
                <c:pt idx="348">
                  <c:v>-1.7676299998129252E-2</c:v>
                </c:pt>
                <c:pt idx="349">
                  <c:v>-1.7606299996259622E-2</c:v>
                </c:pt>
                <c:pt idx="350">
                  <c:v>-1.7606299996259622E-2</c:v>
                </c:pt>
                <c:pt idx="351">
                  <c:v>-1.7576299993379507E-2</c:v>
                </c:pt>
                <c:pt idx="352">
                  <c:v>-1.7576299993379507E-2</c:v>
                </c:pt>
                <c:pt idx="353">
                  <c:v>-1.6699834995961282E-2</c:v>
                </c:pt>
                <c:pt idx="354">
                  <c:v>-1.7104239996115211E-2</c:v>
                </c:pt>
                <c:pt idx="355">
                  <c:v>-1.7561649998242501E-2</c:v>
                </c:pt>
                <c:pt idx="356">
                  <c:v>-1.4604144998884294E-2</c:v>
                </c:pt>
                <c:pt idx="357">
                  <c:v>-1.7359960002067965E-2</c:v>
                </c:pt>
                <c:pt idx="358">
                  <c:v>-1.3502454996341839E-2</c:v>
                </c:pt>
                <c:pt idx="359">
                  <c:v>-1.6298515001835767E-2</c:v>
                </c:pt>
                <c:pt idx="360">
                  <c:v>-1.9173734996002167E-2</c:v>
                </c:pt>
                <c:pt idx="361">
                  <c:v>-1.5908349996607285E-2</c:v>
                </c:pt>
                <c:pt idx="362">
                  <c:v>-1.6295684996293858E-2</c:v>
                </c:pt>
                <c:pt idx="363">
                  <c:v>-1.6169700000318699E-2</c:v>
                </c:pt>
                <c:pt idx="364">
                  <c:v>-1.5949904998706188E-2</c:v>
                </c:pt>
                <c:pt idx="365">
                  <c:v>-1.6123919995152391E-2</c:v>
                </c:pt>
                <c:pt idx="366">
                  <c:v>-1.7197934997966513E-2</c:v>
                </c:pt>
                <c:pt idx="367">
                  <c:v>-1.6302529998938553E-2</c:v>
                </c:pt>
                <c:pt idx="368">
                  <c:v>-1.5256844999385066E-2</c:v>
                </c:pt>
                <c:pt idx="369">
                  <c:v>-1.4556844995240681E-2</c:v>
                </c:pt>
                <c:pt idx="370">
                  <c:v>-1.3556844998674933E-2</c:v>
                </c:pt>
                <c:pt idx="371">
                  <c:v>-1.3556844998674933E-2</c:v>
                </c:pt>
                <c:pt idx="372">
                  <c:v>-1.663085999462055E-2</c:v>
                </c:pt>
                <c:pt idx="373">
                  <c:v>-1.5030859998660162E-2</c:v>
                </c:pt>
                <c:pt idx="374">
                  <c:v>-1.5393804998893756E-2</c:v>
                </c:pt>
                <c:pt idx="375">
                  <c:v>-1.6032359999371693E-2</c:v>
                </c:pt>
                <c:pt idx="376">
                  <c:v>-1.597869999386603E-2</c:v>
                </c:pt>
                <c:pt idx="377">
                  <c:v>-1.614623999921605E-2</c:v>
                </c:pt>
                <c:pt idx="378">
                  <c:v>-1.5927279993775301E-2</c:v>
                </c:pt>
                <c:pt idx="379">
                  <c:v>-1.5521649998845533E-2</c:v>
                </c:pt>
                <c:pt idx="380">
                  <c:v>-1.4016114997502882E-2</c:v>
                </c:pt>
                <c:pt idx="381">
                  <c:v>-1.5615270000125747E-2</c:v>
                </c:pt>
                <c:pt idx="382">
                  <c:v>-1.4337314998556394E-2</c:v>
                </c:pt>
                <c:pt idx="383">
                  <c:v>-1.3766395000857301E-2</c:v>
                </c:pt>
                <c:pt idx="384">
                  <c:v>-1.548919000197202E-2</c:v>
                </c:pt>
                <c:pt idx="385">
                  <c:v>-1.4204854996933136E-2</c:v>
                </c:pt>
                <c:pt idx="386">
                  <c:v>-1.4863860000332352E-2</c:v>
                </c:pt>
                <c:pt idx="387">
                  <c:v>-1.542211500054691E-2</c:v>
                </c:pt>
                <c:pt idx="388">
                  <c:v>-1.509612999507226E-2</c:v>
                </c:pt>
                <c:pt idx="390">
                  <c:v>-1.4931959995010402E-2</c:v>
                </c:pt>
                <c:pt idx="391">
                  <c:v>-1.4881959999911487E-2</c:v>
                </c:pt>
                <c:pt idx="392">
                  <c:v>-1.4781959995161742E-2</c:v>
                </c:pt>
                <c:pt idx="393">
                  <c:v>-1.4731960000062827E-2</c:v>
                </c:pt>
                <c:pt idx="394">
                  <c:v>-1.4631959995313082E-2</c:v>
                </c:pt>
                <c:pt idx="395">
                  <c:v>-1.4581960000214167E-2</c:v>
                </c:pt>
                <c:pt idx="396">
                  <c:v>-1.587209999706829E-2</c:v>
                </c:pt>
                <c:pt idx="397">
                  <c:v>-1.587209999706829E-2</c:v>
                </c:pt>
                <c:pt idx="398">
                  <c:v>-1.5343675004260149E-2</c:v>
                </c:pt>
                <c:pt idx="399">
                  <c:v>-1.5343675004260149E-2</c:v>
                </c:pt>
                <c:pt idx="400">
                  <c:v>-1.5931854999507777E-2</c:v>
                </c:pt>
                <c:pt idx="401">
                  <c:v>-1.4773504997720011E-2</c:v>
                </c:pt>
                <c:pt idx="402">
                  <c:v>-1.4773504997720011E-2</c:v>
                </c:pt>
                <c:pt idx="404">
                  <c:v>-1.5890669994405471E-2</c:v>
                </c:pt>
                <c:pt idx="405">
                  <c:v>-1.5217405001749285E-2</c:v>
                </c:pt>
                <c:pt idx="406">
                  <c:v>-1.5491419995669276E-2</c:v>
                </c:pt>
                <c:pt idx="407">
                  <c:v>-1.5250424992700573E-2</c:v>
                </c:pt>
                <c:pt idx="408">
                  <c:v>-1.5250424992700573E-2</c:v>
                </c:pt>
                <c:pt idx="409">
                  <c:v>-1.583381999807898E-2</c:v>
                </c:pt>
                <c:pt idx="410">
                  <c:v>-1.5388039995741565E-2</c:v>
                </c:pt>
                <c:pt idx="411">
                  <c:v>-1.6658114996971563E-2</c:v>
                </c:pt>
                <c:pt idx="412">
                  <c:v>-1.6293374996166676E-2</c:v>
                </c:pt>
                <c:pt idx="413">
                  <c:v>-1.8066149998048786E-2</c:v>
                </c:pt>
                <c:pt idx="414">
                  <c:v>-1.8350165097217541E-2</c:v>
                </c:pt>
                <c:pt idx="415">
                  <c:v>-1.5464855001482647E-2</c:v>
                </c:pt>
                <c:pt idx="416">
                  <c:v>-1.6216730000451207E-2</c:v>
                </c:pt>
                <c:pt idx="417">
                  <c:v>-1.6593089996604249E-2</c:v>
                </c:pt>
                <c:pt idx="418">
                  <c:v>-1.5947405001497827E-2</c:v>
                </c:pt>
                <c:pt idx="419">
                  <c:v>-1.590162499633152E-2</c:v>
                </c:pt>
                <c:pt idx="420">
                  <c:v>-1.6596839996054769E-2</c:v>
                </c:pt>
                <c:pt idx="421">
                  <c:v>-1.6596839996054769E-2</c:v>
                </c:pt>
                <c:pt idx="422">
                  <c:v>-1.4670854994619731E-2</c:v>
                </c:pt>
                <c:pt idx="423">
                  <c:v>-1.6020930001104716E-2</c:v>
                </c:pt>
                <c:pt idx="424">
                  <c:v>-1.5040929996757768E-2</c:v>
                </c:pt>
                <c:pt idx="425">
                  <c:v>-1.4990930001658853E-2</c:v>
                </c:pt>
                <c:pt idx="427">
                  <c:v>-1.7871609998110216E-2</c:v>
                </c:pt>
                <c:pt idx="428">
                  <c:v>-1.7851609998615459E-2</c:v>
                </c:pt>
                <c:pt idx="429">
                  <c:v>-1.6916224994929507E-2</c:v>
                </c:pt>
                <c:pt idx="430">
                  <c:v>-1.688622499932535E-2</c:v>
                </c:pt>
                <c:pt idx="431">
                  <c:v>-1.7963240003155079E-2</c:v>
                </c:pt>
                <c:pt idx="432">
                  <c:v>-1.7359375000523869E-2</c:v>
                </c:pt>
                <c:pt idx="433">
                  <c:v>-1.8681250003282912E-2</c:v>
                </c:pt>
                <c:pt idx="434">
                  <c:v>-1.8681250003282912E-2</c:v>
                </c:pt>
                <c:pt idx="435">
                  <c:v>-1.8651250000402797E-2</c:v>
                </c:pt>
                <c:pt idx="436">
                  <c:v>-1.8745789995591622E-2</c:v>
                </c:pt>
                <c:pt idx="437">
                  <c:v>-1.8196819997683633E-2</c:v>
                </c:pt>
                <c:pt idx="438">
                  <c:v>-1.8276180111570284E-2</c:v>
                </c:pt>
                <c:pt idx="439">
                  <c:v>-1.8746900001133326E-2</c:v>
                </c:pt>
                <c:pt idx="440">
                  <c:v>-1.8857030001527164E-2</c:v>
                </c:pt>
                <c:pt idx="441">
                  <c:v>-1.9282169996586163E-2</c:v>
                </c:pt>
                <c:pt idx="442">
                  <c:v>-1.9151399996189866E-2</c:v>
                </c:pt>
                <c:pt idx="443">
                  <c:v>-1.9151399996189866E-2</c:v>
                </c:pt>
                <c:pt idx="444">
                  <c:v>-1.9537984997441527E-2</c:v>
                </c:pt>
                <c:pt idx="445">
                  <c:v>-1.8711155003984459E-2</c:v>
                </c:pt>
                <c:pt idx="446">
                  <c:v>-1.8711155003984459E-2</c:v>
                </c:pt>
                <c:pt idx="447">
                  <c:v>-1.9202240000595339E-2</c:v>
                </c:pt>
                <c:pt idx="448">
                  <c:v>-1.9071374998020474E-2</c:v>
                </c:pt>
                <c:pt idx="449">
                  <c:v>-1.9675114999699872E-2</c:v>
                </c:pt>
                <c:pt idx="450">
                  <c:v>-2.0127834999584593E-2</c:v>
                </c:pt>
                <c:pt idx="451">
                  <c:v>-2.0607290003681555E-2</c:v>
                </c:pt>
                <c:pt idx="452">
                  <c:v>-2.0015919995785225E-2</c:v>
                </c:pt>
                <c:pt idx="453">
                  <c:v>-1.8915919994469732E-2</c:v>
                </c:pt>
                <c:pt idx="454">
                  <c:v>-1.9996970004285686E-2</c:v>
                </c:pt>
                <c:pt idx="455">
                  <c:v>-2.0787494999240153E-2</c:v>
                </c:pt>
                <c:pt idx="456">
                  <c:v>-2.1684209998056758E-2</c:v>
                </c:pt>
                <c:pt idx="457">
                  <c:v>-1.9714884998393245E-2</c:v>
                </c:pt>
                <c:pt idx="458">
                  <c:v>-1.9788899997365661E-2</c:v>
                </c:pt>
                <c:pt idx="459">
                  <c:v>-2.1212994994129986E-2</c:v>
                </c:pt>
                <c:pt idx="460">
                  <c:v>-2.2430159995565191E-2</c:v>
                </c:pt>
                <c:pt idx="461">
                  <c:v>-2.1620685001835227E-2</c:v>
                </c:pt>
                <c:pt idx="462">
                  <c:v>-2.122452999901725E-2</c:v>
                </c:pt>
                <c:pt idx="463">
                  <c:v>-2.1298544997989666E-2</c:v>
                </c:pt>
                <c:pt idx="464">
                  <c:v>-2.1470964995387476E-2</c:v>
                </c:pt>
                <c:pt idx="465">
                  <c:v>-2.1621244995913003E-2</c:v>
                </c:pt>
                <c:pt idx="466">
                  <c:v>-2.3679500001890119E-2</c:v>
                </c:pt>
                <c:pt idx="467">
                  <c:v>-2.1479499999259133E-2</c:v>
                </c:pt>
                <c:pt idx="468">
                  <c:v>-2.1770024999568705E-2</c:v>
                </c:pt>
                <c:pt idx="469">
                  <c:v>-2.3016174993244931E-2</c:v>
                </c:pt>
                <c:pt idx="470">
                  <c:v>-2.2923949996766169E-2</c:v>
                </c:pt>
                <c:pt idx="471">
                  <c:v>-2.3281359994143713E-2</c:v>
                </c:pt>
                <c:pt idx="472">
                  <c:v>-2.3922164997202344E-2</c:v>
                </c:pt>
                <c:pt idx="473">
                  <c:v>-2.2744959998817649E-2</c:v>
                </c:pt>
                <c:pt idx="474">
                  <c:v>-2.3918974999105558E-2</c:v>
                </c:pt>
                <c:pt idx="475">
                  <c:v>-2.3630700001376681E-2</c:v>
                </c:pt>
                <c:pt idx="476">
                  <c:v>-2.4840735000907443E-2</c:v>
                </c:pt>
                <c:pt idx="477">
                  <c:v>-2.6145879994146526E-2</c:v>
                </c:pt>
                <c:pt idx="478">
                  <c:v>-2.6145879994146526E-2</c:v>
                </c:pt>
                <c:pt idx="479">
                  <c:v>-2.6182839996181428E-2</c:v>
                </c:pt>
                <c:pt idx="480">
                  <c:v>-2.6598504991852678E-2</c:v>
                </c:pt>
                <c:pt idx="481">
                  <c:v>-2.6036025003122631E-2</c:v>
                </c:pt>
                <c:pt idx="482">
                  <c:v>-2.8930194996064529E-2</c:v>
                </c:pt>
                <c:pt idx="483">
                  <c:v>-2.8908899999805726E-2</c:v>
                </c:pt>
                <c:pt idx="484">
                  <c:v>-2.9778129995975178E-2</c:v>
                </c:pt>
                <c:pt idx="485">
                  <c:v>-2.9381975000433158E-2</c:v>
                </c:pt>
                <c:pt idx="486">
                  <c:v>-3.0686939993756823E-2</c:v>
                </c:pt>
                <c:pt idx="487">
                  <c:v>-3.2825485002831556E-2</c:v>
                </c:pt>
                <c:pt idx="488">
                  <c:v>-3.3833174995379522E-2</c:v>
                </c:pt>
                <c:pt idx="489">
                  <c:v>-3.2562160005909391E-2</c:v>
                </c:pt>
                <c:pt idx="490">
                  <c:v>-3.6310939998656977E-2</c:v>
                </c:pt>
                <c:pt idx="491">
                  <c:v>-3.3710939998854883E-2</c:v>
                </c:pt>
                <c:pt idx="492">
                  <c:v>-3.3836080001492519E-2</c:v>
                </c:pt>
                <c:pt idx="493">
                  <c:v>-3.3917130000190809E-2</c:v>
                </c:pt>
                <c:pt idx="494">
                  <c:v>-3.0522569999448024E-2</c:v>
                </c:pt>
                <c:pt idx="495">
                  <c:v>-3.3532795001519844E-2</c:v>
                </c:pt>
                <c:pt idx="496">
                  <c:v>-3.4665064995351713E-2</c:v>
                </c:pt>
                <c:pt idx="497">
                  <c:v>-3.6790005004149862E-2</c:v>
                </c:pt>
                <c:pt idx="498">
                  <c:v>-3.7624620003043674E-2</c:v>
                </c:pt>
                <c:pt idx="499">
                  <c:v>-4.9052009999286383E-2</c:v>
                </c:pt>
                <c:pt idx="500">
                  <c:v>-3.7893469998380169E-2</c:v>
                </c:pt>
                <c:pt idx="501">
                  <c:v>-3.7391029996797442E-2</c:v>
                </c:pt>
                <c:pt idx="502">
                  <c:v>-3.8410635002946947E-2</c:v>
                </c:pt>
                <c:pt idx="503">
                  <c:v>-4.0485294994141441E-2</c:v>
                </c:pt>
                <c:pt idx="504">
                  <c:v>-4.1085855002165772E-2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97E-4D94-B2CD-9B42D8B1AA7E}"/>
            </c:ext>
          </c:extLst>
        </c:ser>
        <c:ser>
          <c:idx val="2"/>
          <c:order val="3"/>
          <c:tx>
            <c:strRef>
              <c:f>'Active (7)'!$L$20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(7)'!$D$21:$D$105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'Active (7)'!$D$21:$D$105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(7)'!$F$21:$F$905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27867</c:v>
                </c:pt>
                <c:pt idx="500">
                  <c:v>28049</c:v>
                </c:pt>
                <c:pt idx="501">
                  <c:v>28101</c:v>
                </c:pt>
                <c:pt idx="502">
                  <c:v>28154.5</c:v>
                </c:pt>
                <c:pt idx="503">
                  <c:v>28776.5</c:v>
                </c:pt>
                <c:pt idx="504">
                  <c:v>28928.5</c:v>
                </c:pt>
              </c:numCache>
            </c:numRef>
          </c:xVal>
          <c:yVal>
            <c:numRef>
              <c:f>'Active (7)'!$L$21:$L$905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97E-4D94-B2CD-9B42D8B1AA7E}"/>
            </c:ext>
          </c:extLst>
        </c:ser>
        <c:ser>
          <c:idx val="5"/>
          <c:order val="4"/>
          <c:tx>
            <c:strRef>
              <c:f>'Active (7)'!$M$20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(7)'!$D$21:$D$105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'Active (7)'!$D$21:$D$105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(7)'!$F$21:$F$905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27867</c:v>
                </c:pt>
                <c:pt idx="500">
                  <c:v>28049</c:v>
                </c:pt>
                <c:pt idx="501">
                  <c:v>28101</c:v>
                </c:pt>
                <c:pt idx="502">
                  <c:v>28154.5</c:v>
                </c:pt>
                <c:pt idx="503">
                  <c:v>28776.5</c:v>
                </c:pt>
                <c:pt idx="504">
                  <c:v>28928.5</c:v>
                </c:pt>
              </c:numCache>
            </c:numRef>
          </c:xVal>
          <c:yVal>
            <c:numRef>
              <c:f>'Active (7)'!$M$21:$M$905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97E-4D94-B2CD-9B42D8B1AA7E}"/>
            </c:ext>
          </c:extLst>
        </c:ser>
        <c:ser>
          <c:idx val="6"/>
          <c:order val="5"/>
          <c:tx>
            <c:strRef>
              <c:f>'Active (7)'!$N$20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(7)'!$D$21:$D$105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'Active (7)'!$D$21:$D$105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(7)'!$F$21:$F$905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27867</c:v>
                </c:pt>
                <c:pt idx="500">
                  <c:v>28049</c:v>
                </c:pt>
                <c:pt idx="501">
                  <c:v>28101</c:v>
                </c:pt>
                <c:pt idx="502">
                  <c:v>28154.5</c:v>
                </c:pt>
                <c:pt idx="503">
                  <c:v>28776.5</c:v>
                </c:pt>
                <c:pt idx="504">
                  <c:v>28928.5</c:v>
                </c:pt>
              </c:numCache>
            </c:numRef>
          </c:xVal>
          <c:yVal>
            <c:numRef>
              <c:f>'Active (7)'!$N$21:$N$905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97E-4D94-B2CD-9B42D8B1AA7E}"/>
            </c:ext>
          </c:extLst>
        </c:ser>
        <c:ser>
          <c:idx val="8"/>
          <c:order val="6"/>
          <c:tx>
            <c:strRef>
              <c:f>'Active (7)'!$AX$1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(7)'!$AW$2:$AW$695</c:f>
              <c:numCache>
                <c:formatCode>General</c:formatCode>
                <c:ptCount val="694"/>
                <c:pt idx="0">
                  <c:v>-60000</c:v>
                </c:pt>
                <c:pt idx="1">
                  <c:v>-59500</c:v>
                </c:pt>
                <c:pt idx="2">
                  <c:v>-59000</c:v>
                </c:pt>
                <c:pt idx="3">
                  <c:v>-58500</c:v>
                </c:pt>
                <c:pt idx="4">
                  <c:v>-58000</c:v>
                </c:pt>
                <c:pt idx="5">
                  <c:v>-57500</c:v>
                </c:pt>
                <c:pt idx="6">
                  <c:v>-57000</c:v>
                </c:pt>
                <c:pt idx="7">
                  <c:v>-56500</c:v>
                </c:pt>
                <c:pt idx="8">
                  <c:v>-56000</c:v>
                </c:pt>
                <c:pt idx="9">
                  <c:v>-55500</c:v>
                </c:pt>
                <c:pt idx="10">
                  <c:v>-55000</c:v>
                </c:pt>
                <c:pt idx="11">
                  <c:v>-54500</c:v>
                </c:pt>
                <c:pt idx="12">
                  <c:v>-54000</c:v>
                </c:pt>
                <c:pt idx="13">
                  <c:v>-53500</c:v>
                </c:pt>
                <c:pt idx="14">
                  <c:v>-53000</c:v>
                </c:pt>
                <c:pt idx="15">
                  <c:v>-52500</c:v>
                </c:pt>
                <c:pt idx="16">
                  <c:v>-52000</c:v>
                </c:pt>
                <c:pt idx="17">
                  <c:v>-51500</c:v>
                </c:pt>
                <c:pt idx="18">
                  <c:v>-51000</c:v>
                </c:pt>
                <c:pt idx="19">
                  <c:v>-50500</c:v>
                </c:pt>
                <c:pt idx="20">
                  <c:v>-50000</c:v>
                </c:pt>
                <c:pt idx="21">
                  <c:v>-49500</c:v>
                </c:pt>
                <c:pt idx="22">
                  <c:v>-49000</c:v>
                </c:pt>
                <c:pt idx="23">
                  <c:v>-48500</c:v>
                </c:pt>
                <c:pt idx="24">
                  <c:v>-48000</c:v>
                </c:pt>
                <c:pt idx="25">
                  <c:v>-47500</c:v>
                </c:pt>
                <c:pt idx="26">
                  <c:v>-47000</c:v>
                </c:pt>
                <c:pt idx="27">
                  <c:v>-46500</c:v>
                </c:pt>
                <c:pt idx="28">
                  <c:v>-46000</c:v>
                </c:pt>
                <c:pt idx="29">
                  <c:v>-45500</c:v>
                </c:pt>
                <c:pt idx="30">
                  <c:v>-45000</c:v>
                </c:pt>
                <c:pt idx="31">
                  <c:v>-44500</c:v>
                </c:pt>
                <c:pt idx="32">
                  <c:v>-44000</c:v>
                </c:pt>
                <c:pt idx="33">
                  <c:v>-43500</c:v>
                </c:pt>
                <c:pt idx="34">
                  <c:v>-43000</c:v>
                </c:pt>
                <c:pt idx="35">
                  <c:v>-42500</c:v>
                </c:pt>
                <c:pt idx="36">
                  <c:v>-42000</c:v>
                </c:pt>
                <c:pt idx="37">
                  <c:v>-41500</c:v>
                </c:pt>
                <c:pt idx="38">
                  <c:v>-41000</c:v>
                </c:pt>
                <c:pt idx="39">
                  <c:v>-40500</c:v>
                </c:pt>
                <c:pt idx="40">
                  <c:v>-40000</c:v>
                </c:pt>
                <c:pt idx="41">
                  <c:v>-39500</c:v>
                </c:pt>
                <c:pt idx="42">
                  <c:v>-39000</c:v>
                </c:pt>
                <c:pt idx="43">
                  <c:v>-38500</c:v>
                </c:pt>
                <c:pt idx="44">
                  <c:v>-38000</c:v>
                </c:pt>
                <c:pt idx="45">
                  <c:v>-37500</c:v>
                </c:pt>
                <c:pt idx="46">
                  <c:v>-37000</c:v>
                </c:pt>
                <c:pt idx="47">
                  <c:v>-36500</c:v>
                </c:pt>
                <c:pt idx="48">
                  <c:v>-36000</c:v>
                </c:pt>
                <c:pt idx="49">
                  <c:v>-35500</c:v>
                </c:pt>
                <c:pt idx="50">
                  <c:v>-35000</c:v>
                </c:pt>
                <c:pt idx="51">
                  <c:v>-34500</c:v>
                </c:pt>
                <c:pt idx="52">
                  <c:v>-34000</c:v>
                </c:pt>
                <c:pt idx="53">
                  <c:v>-33500</c:v>
                </c:pt>
                <c:pt idx="54">
                  <c:v>-33000</c:v>
                </c:pt>
                <c:pt idx="55">
                  <c:v>-32500</c:v>
                </c:pt>
                <c:pt idx="56">
                  <c:v>-32000</c:v>
                </c:pt>
                <c:pt idx="57">
                  <c:v>-31500</c:v>
                </c:pt>
                <c:pt idx="58">
                  <c:v>-31000</c:v>
                </c:pt>
                <c:pt idx="59">
                  <c:v>-30500</c:v>
                </c:pt>
                <c:pt idx="60">
                  <c:v>-30000</c:v>
                </c:pt>
                <c:pt idx="61">
                  <c:v>-29500</c:v>
                </c:pt>
                <c:pt idx="62">
                  <c:v>-29000</c:v>
                </c:pt>
                <c:pt idx="63">
                  <c:v>-28500</c:v>
                </c:pt>
                <c:pt idx="64">
                  <c:v>-28000</c:v>
                </c:pt>
                <c:pt idx="65">
                  <c:v>-27500</c:v>
                </c:pt>
                <c:pt idx="66">
                  <c:v>-27000</c:v>
                </c:pt>
                <c:pt idx="67">
                  <c:v>-26500</c:v>
                </c:pt>
                <c:pt idx="68">
                  <c:v>-26000</c:v>
                </c:pt>
                <c:pt idx="69">
                  <c:v>-25500</c:v>
                </c:pt>
                <c:pt idx="70">
                  <c:v>-25000</c:v>
                </c:pt>
                <c:pt idx="71">
                  <c:v>-24500</c:v>
                </c:pt>
                <c:pt idx="72">
                  <c:v>-24000</c:v>
                </c:pt>
                <c:pt idx="73">
                  <c:v>-23500</c:v>
                </c:pt>
                <c:pt idx="74">
                  <c:v>-23000</c:v>
                </c:pt>
                <c:pt idx="75">
                  <c:v>-22500</c:v>
                </c:pt>
                <c:pt idx="76">
                  <c:v>-22000</c:v>
                </c:pt>
                <c:pt idx="77">
                  <c:v>-21500</c:v>
                </c:pt>
                <c:pt idx="78">
                  <c:v>-21000</c:v>
                </c:pt>
                <c:pt idx="79">
                  <c:v>-20500</c:v>
                </c:pt>
                <c:pt idx="80">
                  <c:v>-20000</c:v>
                </c:pt>
                <c:pt idx="81">
                  <c:v>-19500</c:v>
                </c:pt>
                <c:pt idx="82">
                  <c:v>-19000</c:v>
                </c:pt>
                <c:pt idx="83">
                  <c:v>-18500</c:v>
                </c:pt>
                <c:pt idx="84">
                  <c:v>-18000</c:v>
                </c:pt>
                <c:pt idx="85">
                  <c:v>-17500</c:v>
                </c:pt>
                <c:pt idx="86">
                  <c:v>-17000</c:v>
                </c:pt>
                <c:pt idx="87">
                  <c:v>-16500</c:v>
                </c:pt>
                <c:pt idx="88">
                  <c:v>-16000</c:v>
                </c:pt>
                <c:pt idx="89">
                  <c:v>-15500</c:v>
                </c:pt>
                <c:pt idx="90">
                  <c:v>-15000</c:v>
                </c:pt>
                <c:pt idx="91">
                  <c:v>-14500</c:v>
                </c:pt>
                <c:pt idx="92">
                  <c:v>-14000</c:v>
                </c:pt>
                <c:pt idx="93">
                  <c:v>-13500</c:v>
                </c:pt>
                <c:pt idx="94">
                  <c:v>-13000</c:v>
                </c:pt>
                <c:pt idx="95">
                  <c:v>-12500</c:v>
                </c:pt>
                <c:pt idx="96">
                  <c:v>-12000</c:v>
                </c:pt>
                <c:pt idx="97">
                  <c:v>-11500</c:v>
                </c:pt>
                <c:pt idx="98">
                  <c:v>-11000</c:v>
                </c:pt>
                <c:pt idx="99">
                  <c:v>-10500</c:v>
                </c:pt>
                <c:pt idx="100">
                  <c:v>-10000</c:v>
                </c:pt>
                <c:pt idx="101">
                  <c:v>-9500</c:v>
                </c:pt>
                <c:pt idx="102">
                  <c:v>-9000</c:v>
                </c:pt>
                <c:pt idx="103">
                  <c:v>-8500</c:v>
                </c:pt>
                <c:pt idx="104">
                  <c:v>-8000</c:v>
                </c:pt>
                <c:pt idx="105">
                  <c:v>-7500</c:v>
                </c:pt>
                <c:pt idx="106">
                  <c:v>-7000</c:v>
                </c:pt>
                <c:pt idx="107">
                  <c:v>-6500</c:v>
                </c:pt>
                <c:pt idx="108">
                  <c:v>-6000</c:v>
                </c:pt>
                <c:pt idx="109">
                  <c:v>-5500</c:v>
                </c:pt>
                <c:pt idx="110">
                  <c:v>-5000</c:v>
                </c:pt>
                <c:pt idx="111">
                  <c:v>-4500</c:v>
                </c:pt>
                <c:pt idx="112">
                  <c:v>-4000</c:v>
                </c:pt>
                <c:pt idx="113">
                  <c:v>-3500</c:v>
                </c:pt>
                <c:pt idx="114">
                  <c:v>-3000</c:v>
                </c:pt>
                <c:pt idx="115">
                  <c:v>-2500</c:v>
                </c:pt>
                <c:pt idx="116">
                  <c:v>-2000</c:v>
                </c:pt>
                <c:pt idx="117">
                  <c:v>-1500</c:v>
                </c:pt>
                <c:pt idx="118">
                  <c:v>-1000</c:v>
                </c:pt>
                <c:pt idx="119">
                  <c:v>-500</c:v>
                </c:pt>
                <c:pt idx="120">
                  <c:v>0</c:v>
                </c:pt>
                <c:pt idx="121">
                  <c:v>500</c:v>
                </c:pt>
                <c:pt idx="122">
                  <c:v>1000</c:v>
                </c:pt>
                <c:pt idx="123">
                  <c:v>1500</c:v>
                </c:pt>
                <c:pt idx="124">
                  <c:v>2000</c:v>
                </c:pt>
                <c:pt idx="125">
                  <c:v>2500</c:v>
                </c:pt>
                <c:pt idx="126">
                  <c:v>3000</c:v>
                </c:pt>
                <c:pt idx="127">
                  <c:v>3500</c:v>
                </c:pt>
                <c:pt idx="128">
                  <c:v>4000</c:v>
                </c:pt>
                <c:pt idx="129">
                  <c:v>4500</c:v>
                </c:pt>
                <c:pt idx="130">
                  <c:v>5000</c:v>
                </c:pt>
                <c:pt idx="131">
                  <c:v>5500</c:v>
                </c:pt>
                <c:pt idx="132">
                  <c:v>6000</c:v>
                </c:pt>
                <c:pt idx="133">
                  <c:v>6500</c:v>
                </c:pt>
                <c:pt idx="134">
                  <c:v>7000</c:v>
                </c:pt>
                <c:pt idx="135">
                  <c:v>7500</c:v>
                </c:pt>
                <c:pt idx="136">
                  <c:v>8000</c:v>
                </c:pt>
                <c:pt idx="137">
                  <c:v>8500</c:v>
                </c:pt>
                <c:pt idx="138">
                  <c:v>9000</c:v>
                </c:pt>
                <c:pt idx="139">
                  <c:v>9500</c:v>
                </c:pt>
                <c:pt idx="140">
                  <c:v>10000</c:v>
                </c:pt>
                <c:pt idx="141">
                  <c:v>10500</c:v>
                </c:pt>
                <c:pt idx="142">
                  <c:v>11000</c:v>
                </c:pt>
                <c:pt idx="143">
                  <c:v>11500</c:v>
                </c:pt>
                <c:pt idx="144">
                  <c:v>12000</c:v>
                </c:pt>
                <c:pt idx="145">
                  <c:v>12500</c:v>
                </c:pt>
                <c:pt idx="146">
                  <c:v>13000</c:v>
                </c:pt>
                <c:pt idx="147">
                  <c:v>13500</c:v>
                </c:pt>
                <c:pt idx="148">
                  <c:v>14000</c:v>
                </c:pt>
                <c:pt idx="149">
                  <c:v>14500</c:v>
                </c:pt>
                <c:pt idx="150">
                  <c:v>15000</c:v>
                </c:pt>
                <c:pt idx="151">
                  <c:v>15500</c:v>
                </c:pt>
                <c:pt idx="152">
                  <c:v>16000</c:v>
                </c:pt>
                <c:pt idx="153">
                  <c:v>16500</c:v>
                </c:pt>
                <c:pt idx="154">
                  <c:v>17000</c:v>
                </c:pt>
                <c:pt idx="155">
                  <c:v>17500</c:v>
                </c:pt>
                <c:pt idx="156">
                  <c:v>18000</c:v>
                </c:pt>
                <c:pt idx="157">
                  <c:v>18500</c:v>
                </c:pt>
                <c:pt idx="158">
                  <c:v>19000</c:v>
                </c:pt>
                <c:pt idx="159">
                  <c:v>19500</c:v>
                </c:pt>
                <c:pt idx="160">
                  <c:v>20000</c:v>
                </c:pt>
                <c:pt idx="161">
                  <c:v>20500</c:v>
                </c:pt>
                <c:pt idx="162">
                  <c:v>21000</c:v>
                </c:pt>
                <c:pt idx="163">
                  <c:v>21500</c:v>
                </c:pt>
                <c:pt idx="164">
                  <c:v>22000</c:v>
                </c:pt>
                <c:pt idx="165">
                  <c:v>22500</c:v>
                </c:pt>
                <c:pt idx="166">
                  <c:v>23000</c:v>
                </c:pt>
                <c:pt idx="167">
                  <c:v>23500</c:v>
                </c:pt>
                <c:pt idx="168">
                  <c:v>24000</c:v>
                </c:pt>
                <c:pt idx="169">
                  <c:v>24500</c:v>
                </c:pt>
                <c:pt idx="170">
                  <c:v>25000</c:v>
                </c:pt>
                <c:pt idx="171">
                  <c:v>25500</c:v>
                </c:pt>
                <c:pt idx="172">
                  <c:v>26000</c:v>
                </c:pt>
                <c:pt idx="173">
                  <c:v>26500</c:v>
                </c:pt>
                <c:pt idx="174">
                  <c:v>27000</c:v>
                </c:pt>
                <c:pt idx="175">
                  <c:v>27500</c:v>
                </c:pt>
                <c:pt idx="176">
                  <c:v>28000</c:v>
                </c:pt>
                <c:pt idx="177">
                  <c:v>28500</c:v>
                </c:pt>
                <c:pt idx="178">
                  <c:v>29000</c:v>
                </c:pt>
                <c:pt idx="179">
                  <c:v>29500</c:v>
                </c:pt>
                <c:pt idx="180">
                  <c:v>30000</c:v>
                </c:pt>
                <c:pt idx="181">
                  <c:v>30500</c:v>
                </c:pt>
                <c:pt idx="182">
                  <c:v>31000</c:v>
                </c:pt>
                <c:pt idx="183">
                  <c:v>31500</c:v>
                </c:pt>
                <c:pt idx="184">
                  <c:v>32000</c:v>
                </c:pt>
              </c:numCache>
            </c:numRef>
          </c:xVal>
          <c:yVal>
            <c:numRef>
              <c:f>'Active (7)'!$AX$2:$AX$695</c:f>
              <c:numCache>
                <c:formatCode>General</c:formatCode>
                <c:ptCount val="694"/>
                <c:pt idx="0">
                  <c:v>-6.7082738984736781E-3</c:v>
                </c:pt>
                <c:pt idx="1">
                  <c:v>-6.5115199756099135E-3</c:v>
                </c:pt>
                <c:pt idx="2">
                  <c:v>-6.3398941377910785E-3</c:v>
                </c:pt>
                <c:pt idx="3">
                  <c:v>-6.1918589256356174E-3</c:v>
                </c:pt>
                <c:pt idx="4">
                  <c:v>-6.0659700369736988E-3</c:v>
                </c:pt>
                <c:pt idx="5">
                  <c:v>-5.9608607745306984E-3</c:v>
                </c:pt>
                <c:pt idx="6">
                  <c:v>-5.8752312134650615E-3</c:v>
                </c:pt>
                <c:pt idx="7">
                  <c:v>-5.8078417597509169E-3</c:v>
                </c:pt>
                <c:pt idx="8">
                  <c:v>-5.7575103997959997E-3</c:v>
                </c:pt>
                <c:pt idx="9">
                  <c:v>-5.7231126335093967E-3</c:v>
                </c:pt>
                <c:pt idx="10">
                  <c:v>-5.7035828829756947E-3</c:v>
                </c:pt>
                <c:pt idx="11">
                  <c:v>-5.6979161031469666E-3</c:v>
                </c:pt>
                <c:pt idx="12">
                  <c:v>-5.7051683956861731E-3</c:v>
                </c:pt>
                <c:pt idx="13">
                  <c:v>-5.7244556301269435E-3</c:v>
                </c:pt>
                <c:pt idx="14">
                  <c:v>-5.7549493808190764E-3</c:v>
                </c:pt>
                <c:pt idx="15">
                  <c:v>-5.7958698563051496E-3</c:v>
                </c:pt>
                <c:pt idx="16">
                  <c:v>-5.8464758870489632E-3</c:v>
                </c:pt>
                <c:pt idx="17">
                  <c:v>-5.906052404569013E-3</c:v>
                </c:pt>
                <c:pt idx="18">
                  <c:v>-5.973896150698709E-3</c:v>
                </c:pt>
                <c:pt idx="19">
                  <c:v>-6.0493005680842026E-3</c:v>
                </c:pt>
                <c:pt idx="20">
                  <c:v>-6.1315409204847297E-3</c:v>
                </c:pt>
                <c:pt idx="21">
                  <c:v>-6.2198606641358668E-3</c:v>
                </c:pt>
                <c:pt idx="22">
                  <c:v>-6.3134599421202451E-3</c:v>
                </c:pt>
                <c:pt idx="23">
                  <c:v>-6.4114868174678773E-3</c:v>
                </c:pt>
                <c:pt idx="24">
                  <c:v>-6.5130315239156859E-3</c:v>
                </c:pt>
                <c:pt idx="25">
                  <c:v>-6.617123631348228E-3</c:v>
                </c:pt>
                <c:pt idx="26">
                  <c:v>-6.7227316374391007E-3</c:v>
                </c:pt>
                <c:pt idx="27">
                  <c:v>-6.8287641515283664E-3</c:v>
                </c:pt>
                <c:pt idx="28">
                  <c:v>-6.9340715723658162E-3</c:v>
                </c:pt>
                <c:pt idx="29">
                  <c:v>-7.0374470115190579E-3</c:v>
                </c:pt>
                <c:pt idx="30">
                  <c:v>-7.1376252000681806E-3</c:v>
                </c:pt>
                <c:pt idx="31">
                  <c:v>-7.2332782422224583E-3</c:v>
                </c:pt>
                <c:pt idx="32">
                  <c:v>-7.3230073309294135E-3</c:v>
                </c:pt>
                <c:pt idx="33">
                  <c:v>-7.4053298825195934E-3</c:v>
                </c:pt>
                <c:pt idx="34">
                  <c:v>-7.4786619266153619E-3</c:v>
                </c:pt>
                <c:pt idx="35">
                  <c:v>-7.5412959367423104E-3</c:v>
                </c:pt>
                <c:pt idx="36">
                  <c:v>-7.5913745330556635E-3</c:v>
                </c:pt>
                <c:pt idx="37">
                  <c:v>-7.6268605630491829E-3</c:v>
                </c:pt>
                <c:pt idx="38">
                  <c:v>-7.6455039197066907E-3</c:v>
                </c:pt>
                <c:pt idx="39">
                  <c:v>-7.6448050745367042E-3</c:v>
                </c:pt>
                <c:pt idx="40">
                  <c:v>-7.6219747199846553E-3</c:v>
                </c:pt>
                <c:pt idx="41">
                  <c:v>-7.5738882256591606E-3</c:v>
                </c:pt>
                <c:pt idx="42">
                  <c:v>-7.4970329669875047E-3</c:v>
                </c:pt>
                <c:pt idx="43">
                  <c:v>-7.3874461725143836E-3</c:v>
                </c:pt>
                <c:pt idx="44">
                  <c:v>-7.2406409422041303E-3</c:v>
                </c:pt>
                <c:pt idx="45">
                  <c:v>-7.0515186369149302E-3</c:v>
                </c:pt>
                <c:pt idx="46">
                  <c:v>-6.8142669456127333E-3</c:v>
                </c:pt>
                <c:pt idx="47">
                  <c:v>-6.5222445569821045E-3</c:v>
                </c:pt>
                <c:pt idx="48">
                  <c:v>-6.1678556664841681E-3</c:v>
                </c:pt>
                <c:pt idx="49">
                  <c:v>-5.7424216558750255E-3</c:v>
                </c:pt>
                <c:pt idx="50">
                  <c:v>-5.2360666557860151E-3</c:v>
                </c:pt>
                <c:pt idx="51">
                  <c:v>-4.6376561161466778E-3</c:v>
                </c:pt>
                <c:pt idx="52">
                  <c:v>-3.9348762463353223E-3</c:v>
                </c:pt>
                <c:pt idx="53">
                  <c:v>-3.1146323470804919E-3</c:v>
                </c:pt>
                <c:pt idx="54">
                  <c:v>-2.1640754546199108E-3</c:v>
                </c:pt>
                <c:pt idx="55">
                  <c:v>-1.0726837782607463E-3</c:v>
                </c:pt>
                <c:pt idx="56">
                  <c:v>1.6423656254436082E-4</c:v>
                </c:pt>
                <c:pt idx="57">
                  <c:v>1.5407759940865942E-3</c:v>
                </c:pt>
                <c:pt idx="58">
                  <c:v>3.0356235965673206E-3</c:v>
                </c:pt>
                <c:pt idx="59">
                  <c:v>4.6097622651463544E-3</c:v>
                </c:pt>
                <c:pt idx="60">
                  <c:v>6.2093147865825218E-3</c:v>
                </c:pt>
                <c:pt idx="61">
                  <c:v>7.7740833014838398E-3</c:v>
                </c:pt>
                <c:pt idx="62">
                  <c:v>9.2488242968807432E-3</c:v>
                </c:pt>
                <c:pt idx="63">
                  <c:v>1.0592364491860398E-2</c:v>
                </c:pt>
                <c:pt idx="64">
                  <c:v>1.1781203259505876E-2</c:v>
                </c:pt>
                <c:pt idx="65">
                  <c:v>1.2807730628173633E-2</c:v>
                </c:pt>
                <c:pt idx="66">
                  <c:v>1.3675584788740799E-2</c:v>
                </c:pt>
                <c:pt idx="67">
                  <c:v>1.4394776431772829E-2</c:v>
                </c:pt>
                <c:pt idx="68">
                  <c:v>1.4978002151753581E-2</c:v>
                </c:pt>
                <c:pt idx="69">
                  <c:v>1.5438399209976601E-2</c:v>
                </c:pt>
                <c:pt idx="70">
                  <c:v>1.5788410851587803E-2</c:v>
                </c:pt>
                <c:pt idx="71">
                  <c:v>1.6039328791048683E-2</c:v>
                </c:pt>
                <c:pt idx="72">
                  <c:v>1.6201185760856215E-2</c:v>
                </c:pt>
                <c:pt idx="73">
                  <c:v>1.6282805422752272E-2</c:v>
                </c:pt>
                <c:pt idx="74">
                  <c:v>1.6291912955971079E-2</c:v>
                </c:pt>
                <c:pt idx="75">
                  <c:v>1.6235262833745524E-2</c:v>
                </c:pt>
                <c:pt idx="76">
                  <c:v>1.6118765191700038E-2</c:v>
                </c:pt>
                <c:pt idx="77">
                  <c:v>1.5947602669980975E-2</c:v>
                </c:pt>
                <c:pt idx="78">
                  <c:v>1.5726334121037529E-2</c:v>
                </c:pt>
                <c:pt idx="79">
                  <c:v>1.5458984013020659E-2</c:v>
                </c:pt>
                <c:pt idx="80">
                  <c:v>1.5149118045674408E-2</c:v>
                </c:pt>
                <c:pt idx="81">
                  <c:v>1.4799906668852746E-2</c:v>
                </c:pt>
                <c:pt idx="82">
                  <c:v>1.4414178813419965E-2</c:v>
                </c:pt>
                <c:pt idx="83">
                  <c:v>1.3994468213895066E-2</c:v>
                </c:pt>
                <c:pt idx="84">
                  <c:v>1.354305433307563E-2</c:v>
                </c:pt>
                <c:pt idx="85">
                  <c:v>1.3061999271666645E-2</c:v>
                </c:pt>
                <c:pt idx="86">
                  <c:v>1.2553181352078658E-2</c:v>
                </c:pt>
                <c:pt idx="87">
                  <c:v>1.2018325462690769E-2</c:v>
                </c:pt>
                <c:pt idx="88">
                  <c:v>1.1459029838464339E-2</c:v>
                </c:pt>
                <c:pt idx="89">
                  <c:v>1.0876788777612917E-2</c:v>
                </c:pt>
                <c:pt idx="90">
                  <c:v>1.027301084280797E-2</c:v>
                </c:pt>
                <c:pt idx="91">
                  <c:v>9.64903232326738E-3</c:v>
                </c:pt>
                <c:pt idx="92">
                  <c:v>9.0061260743225149E-3</c:v>
                </c:pt>
                <c:pt idx="93">
                  <c:v>8.3455062303808367E-3</c:v>
                </c:pt>
                <c:pt idx="94">
                  <c:v>7.6683296371450726E-3</c:v>
                </c:pt>
                <c:pt idx="95">
                  <c:v>6.975695114129459E-3</c:v>
                </c:pt>
                <c:pt idx="96">
                  <c:v>6.2686418015689763E-3</c:v>
                </c:pt>
                <c:pt idx="97">
                  <c:v>5.5481478494442855E-3</c:v>
                </c:pt>
                <c:pt idx="98">
                  <c:v>4.8151305727621163E-3</c:v>
                </c:pt>
                <c:pt idx="99">
                  <c:v>4.0704489456368015E-3</c:v>
                </c:pt>
                <c:pt idx="100">
                  <c:v>3.3149089693034284E-3</c:v>
                </c:pt>
                <c:pt idx="101">
                  <c:v>2.5492720663391885E-3</c:v>
                </c:pt>
                <c:pt idx="102">
                  <c:v>1.7742662686379652E-3</c:v>
                </c:pt>
                <c:pt idx="103">
                  <c:v>9.9059962209110844E-4</c:v>
                </c:pt>
                <c:pt idx="104">
                  <c:v>1.9897496288486416E-4</c:v>
                </c:pt>
                <c:pt idx="105">
                  <c:v>-5.9989494354829723E-4</c:v>
                </c:pt>
                <c:pt idx="106">
                  <c:v>-1.4052729529852404E-3</c:v>
                </c:pt>
                <c:pt idx="107">
                  <c:v>-2.2163847523258241E-3</c:v>
                </c:pt>
                <c:pt idx="108">
                  <c:v>-3.0324085001548285E-3</c:v>
                </c:pt>
                <c:pt idx="109">
                  <c:v>-3.8524673736693464E-3</c:v>
                </c:pt>
                <c:pt idx="110">
                  <c:v>-4.675625136261569E-3</c:v>
                </c:pt>
                <c:pt idx="111">
                  <c:v>-5.5008844512220659E-3</c:v>
                </c:pt>
                <c:pt idx="112">
                  <c:v>-6.3271872937785429E-3</c:v>
                </c:pt>
                <c:pt idx="113">
                  <c:v>-7.1534164991073276E-3</c:v>
                </c:pt>
                <c:pt idx="114">
                  <c:v>-7.9783972664038642E-3</c:v>
                </c:pt>
                <c:pt idx="115">
                  <c:v>-8.8008973471838461E-3</c:v>
                </c:pt>
                <c:pt idx="116">
                  <c:v>-9.6196246939580267E-3</c:v>
                </c:pt>
                <c:pt idx="117">
                  <c:v>-1.0433221529572932E-2</c:v>
                </c:pt>
                <c:pt idx="118">
                  <c:v>-1.1240254094190114E-2</c:v>
                </c:pt>
                <c:pt idx="119">
                  <c:v>-1.2039197692731648E-2</c:v>
                </c:pt>
                <c:pt idx="120">
                  <c:v>-1.2828417040482119E-2</c:v>
                </c:pt>
                <c:pt idx="121">
                  <c:v>-1.3606142217397341E-2</c:v>
                </c:pt>
                <c:pt idx="122">
                  <c:v>-1.4370440719904528E-2</c:v>
                </c:pt>
                <c:pt idx="123">
                  <c:v>-1.5119186080769932E-2</c:v>
                </c:pt>
                <c:pt idx="124">
                  <c:v>-1.5850023276859779E-2</c:v>
                </c:pt>
                <c:pt idx="125">
                  <c:v>-1.6560330666660662E-2</c:v>
                </c:pt>
                <c:pt idx="126">
                  <c:v>-1.7247177554241183E-2</c:v>
                </c:pt>
                <c:pt idx="127">
                  <c:v>-1.7907275784144749E-2</c:v>
                </c:pt>
                <c:pt idx="128">
                  <c:v>-1.8536923204190266E-2</c:v>
                </c:pt>
                <c:pt idx="129">
                  <c:v>-1.9131936584158855E-2</c:v>
                </c:pt>
                <c:pt idx="130">
                  <c:v>-1.9687571813132475E-2</c:v>
                </c:pt>
                <c:pt idx="131">
                  <c:v>-2.0198429995874054E-2</c:v>
                </c:pt>
                <c:pt idx="132">
                  <c:v>-2.0658349403877115E-2</c:v>
                </c:pt>
                <c:pt idx="133">
                  <c:v>-2.1060285104185717E-2</c:v>
                </c:pt>
                <c:pt idx="134">
                  <c:v>-2.1396180949484117E-2</c:v>
                </c:pt>
                <c:pt idx="135">
                  <c:v>-2.1656844399995746E-2</c:v>
                </c:pt>
                <c:pt idx="136">
                  <c:v>-2.1831848471328373E-2</c:v>
                </c:pt>
                <c:pt idx="137">
                  <c:v>-2.1909517157489719E-2</c:v>
                </c:pt>
                <c:pt idx="138">
                  <c:v>-2.1877116045986723E-2</c:v>
                </c:pt>
                <c:pt idx="139">
                  <c:v>-2.1721480206455916E-2</c:v>
                </c:pt>
                <c:pt idx="140">
                  <c:v>-2.1430448683700053E-2</c:v>
                </c:pt>
                <c:pt idx="141">
                  <c:v>-2.0995541372279339E-2</c:v>
                </c:pt>
                <c:pt idx="142">
                  <c:v>-2.0416090305323979E-2</c:v>
                </c:pt>
                <c:pt idx="143">
                  <c:v>-1.9704261281175178E-2</c:v>
                </c:pt>
                <c:pt idx="144">
                  <c:v>-1.8889118042668563E-2</c:v>
                </c:pt>
                <c:pt idx="145">
                  <c:v>-1.801692149133912E-2</c:v>
                </c:pt>
                <c:pt idx="146">
                  <c:v>-1.7145645350773477E-2</c:v>
                </c:pt>
                <c:pt idx="147">
                  <c:v>-1.6334683524693704E-2</c:v>
                </c:pt>
                <c:pt idx="148">
                  <c:v>-1.5633932644878362E-2</c:v>
                </c:pt>
                <c:pt idx="149">
                  <c:v>-1.507688368120266E-2</c:v>
                </c:pt>
                <c:pt idx="150">
                  <c:v>-1.4679595572273618E-2</c:v>
                </c:pt>
                <c:pt idx="151">
                  <c:v>-1.4444099809797471E-2</c:v>
                </c:pt>
                <c:pt idx="152">
                  <c:v>-1.4363410161602072E-2</c:v>
                </c:pt>
                <c:pt idx="153">
                  <c:v>-1.4425970357905884E-2</c:v>
                </c:pt>
                <c:pt idx="154">
                  <c:v>-1.4618689642381355E-2</c:v>
                </c:pt>
                <c:pt idx="155">
                  <c:v>-1.492864525515822E-2</c:v>
                </c:pt>
                <c:pt idx="156">
                  <c:v>-1.534387027719375E-2</c:v>
                </c:pt>
                <c:pt idx="157">
                  <c:v>-1.5853625490265873E-2</c:v>
                </c:pt>
                <c:pt idx="158">
                  <c:v>-1.6448420714225809E-2</c:v>
                </c:pt>
                <c:pt idx="159">
                  <c:v>-1.7119930311846061E-2</c:v>
                </c:pt>
                <c:pt idx="160">
                  <c:v>-1.7860871633566741E-2</c:v>
                </c:pt>
                <c:pt idx="161">
                  <c:v>-1.8664876399275804E-2</c:v>
                </c:pt>
                <c:pt idx="162">
                  <c:v>-1.9526367859926966E-2</c:v>
                </c:pt>
                <c:pt idx="163">
                  <c:v>-2.0440449452249786E-2</c:v>
                </c:pt>
                <c:pt idx="164">
                  <c:v>-2.1402807345057499E-2</c:v>
                </c:pt>
                <c:pt idx="165">
                  <c:v>-2.2409627240300052E-2</c:v>
                </c:pt>
                <c:pt idx="166">
                  <c:v>-2.3457524331791581E-2</c:v>
                </c:pt>
                <c:pt idx="167">
                  <c:v>-2.4543484388680384E-2</c:v>
                </c:pt>
                <c:pt idx="168">
                  <c:v>-2.5664813559861305E-2</c:v>
                </c:pt>
                <c:pt idx="169">
                  <c:v>-2.6819094637912735E-2</c:v>
                </c:pt>
                <c:pt idx="170">
                  <c:v>-2.8004148027852682E-2</c:v>
                </c:pt>
                <c:pt idx="171">
                  <c:v>-2.9217996344871426E-2</c:v>
                </c:pt>
                <c:pt idx="172">
                  <c:v>-3.0458832235440367E-2</c:v>
                </c:pt>
                <c:pt idx="173">
                  <c:v>-3.1724989543363703E-2</c:v>
                </c:pt>
                <c:pt idx="174">
                  <c:v>-3.3014918251646097E-2</c:v>
                </c:pt>
                <c:pt idx="175">
                  <c:v>-3.432716370469676E-2</c:v>
                </c:pt>
                <c:pt idx="176">
                  <c:v>-3.5660350480671926E-2</c:v>
                </c:pt>
                <c:pt idx="177">
                  <c:v>-3.7013170997593249E-2</c:v>
                </c:pt>
                <c:pt idx="178">
                  <c:v>-3.8384378570488285E-2</c:v>
                </c:pt>
                <c:pt idx="179">
                  <c:v>-3.9772784262578735E-2</c:v>
                </c:pt>
                <c:pt idx="180">
                  <c:v>-4.1177256555013343E-2</c:v>
                </c:pt>
                <c:pt idx="181">
                  <c:v>-4.259672264470328E-2</c:v>
                </c:pt>
                <c:pt idx="182">
                  <c:v>-4.403017009709765E-2</c:v>
                </c:pt>
                <c:pt idx="183">
                  <c:v>-4.5476647638766521E-2</c:v>
                </c:pt>
                <c:pt idx="184">
                  <c:v>-4.6935264063341801E-2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97E-4D94-B2CD-9B42D8B1AA7E}"/>
            </c:ext>
          </c:extLst>
        </c:ser>
        <c:ser>
          <c:idx val="7"/>
          <c:order val="7"/>
          <c:tx>
            <c:strRef>
              <c:f>'Active (7)'!$O$20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(7)'!$F$21:$F$905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27867</c:v>
                </c:pt>
                <c:pt idx="500">
                  <c:v>28049</c:v>
                </c:pt>
                <c:pt idx="501">
                  <c:v>28101</c:v>
                </c:pt>
                <c:pt idx="502">
                  <c:v>28154.5</c:v>
                </c:pt>
                <c:pt idx="503">
                  <c:v>28776.5</c:v>
                </c:pt>
                <c:pt idx="504">
                  <c:v>28928.5</c:v>
                </c:pt>
              </c:numCache>
            </c:numRef>
          </c:xVal>
          <c:yVal>
            <c:numRef>
              <c:f>'Active (7)'!$O$21:$O$905</c:f>
              <c:numCache>
                <c:formatCode>General</c:formatCode>
                <c:ptCount val="885"/>
                <c:pt idx="238">
                  <c:v>3.8199565357658088E-2</c:v>
                </c:pt>
                <c:pt idx="239">
                  <c:v>3.807665756256684E-2</c:v>
                </c:pt>
                <c:pt idx="240">
                  <c:v>3.804815720428481E-2</c:v>
                </c:pt>
                <c:pt idx="241">
                  <c:v>3.804815720428481E-2</c:v>
                </c:pt>
                <c:pt idx="242">
                  <c:v>3.8046375931892189E-2</c:v>
                </c:pt>
                <c:pt idx="243">
                  <c:v>3.8046375931892189E-2</c:v>
                </c:pt>
                <c:pt idx="244">
                  <c:v>3.8025000663180666E-2</c:v>
                </c:pt>
                <c:pt idx="245">
                  <c:v>3.8021438118395409E-2</c:v>
                </c:pt>
                <c:pt idx="246">
                  <c:v>3.7980468853364993E-2</c:v>
                </c:pt>
                <c:pt idx="247">
                  <c:v>3.7907436685267304E-2</c:v>
                </c:pt>
                <c:pt idx="248">
                  <c:v>3.7884280144163153E-2</c:v>
                </c:pt>
                <c:pt idx="249">
                  <c:v>3.7561869841097717E-2</c:v>
                </c:pt>
                <c:pt idx="250">
                  <c:v>3.7447868407969598E-2</c:v>
                </c:pt>
                <c:pt idx="251">
                  <c:v>3.7417586777294953E-2</c:v>
                </c:pt>
                <c:pt idx="252">
                  <c:v>3.7406899142939189E-2</c:v>
                </c:pt>
                <c:pt idx="253">
                  <c:v>3.7323179340485735E-2</c:v>
                </c:pt>
                <c:pt idx="254">
                  <c:v>3.712723937729679E-2</c:v>
                </c:pt>
                <c:pt idx="255">
                  <c:v>3.5472437324546552E-2</c:v>
                </c:pt>
                <c:pt idx="256">
                  <c:v>3.4932711789580649E-2</c:v>
                </c:pt>
                <c:pt idx="257">
                  <c:v>3.4932711789580649E-2</c:v>
                </c:pt>
                <c:pt idx="258">
                  <c:v>3.4825835446023044E-2</c:v>
                </c:pt>
                <c:pt idx="259">
                  <c:v>3.4476706057068207E-2</c:v>
                </c:pt>
                <c:pt idx="260">
                  <c:v>3.4474924784675579E-2</c:v>
                </c:pt>
                <c:pt idx="261">
                  <c:v>3.4466018422712442E-2</c:v>
                </c:pt>
                <c:pt idx="262">
                  <c:v>3.4327079176087558E-2</c:v>
                </c:pt>
                <c:pt idx="263">
                  <c:v>3.4305703907376035E-2</c:v>
                </c:pt>
                <c:pt idx="264">
                  <c:v>3.4243359373634097E-2</c:v>
                </c:pt>
                <c:pt idx="265">
                  <c:v>3.4205952653388938E-2</c:v>
                </c:pt>
                <c:pt idx="266">
                  <c:v>3.4184577384677416E-2</c:v>
                </c:pt>
                <c:pt idx="267">
                  <c:v>3.4181014839892165E-2</c:v>
                </c:pt>
                <c:pt idx="268">
                  <c:v>3.3920949070568661E-2</c:v>
                </c:pt>
                <c:pt idx="269">
                  <c:v>3.3896011257071881E-2</c:v>
                </c:pt>
                <c:pt idx="270">
                  <c:v>3.389422998467926E-2</c:v>
                </c:pt>
                <c:pt idx="271">
                  <c:v>3.3637726760141012E-2</c:v>
                </c:pt>
                <c:pt idx="272">
                  <c:v>3.3513037692657136E-2</c:v>
                </c:pt>
                <c:pt idx="273">
                  <c:v>3.1238352847272791E-2</c:v>
                </c:pt>
                <c:pt idx="274">
                  <c:v>3.1238352847272791E-2</c:v>
                </c:pt>
                <c:pt idx="275">
                  <c:v>3.1029943977335463E-2</c:v>
                </c:pt>
                <c:pt idx="276">
                  <c:v>3.1021037615372327E-2</c:v>
                </c:pt>
                <c:pt idx="277">
                  <c:v>3.09658181712009E-2</c:v>
                </c:pt>
                <c:pt idx="278">
                  <c:v>3.0850035465680162E-2</c:v>
                </c:pt>
                <c:pt idx="279">
                  <c:v>3.067547077120274E-2</c:v>
                </c:pt>
                <c:pt idx="280">
                  <c:v>3.0589969696356658E-2</c:v>
                </c:pt>
                <c:pt idx="281">
                  <c:v>3.0404717367523478E-2</c:v>
                </c:pt>
                <c:pt idx="282">
                  <c:v>3.0394029733167717E-2</c:v>
                </c:pt>
                <c:pt idx="283">
                  <c:v>3.0308528658321635E-2</c:v>
                </c:pt>
                <c:pt idx="284">
                  <c:v>3.0066275612924395E-2</c:v>
                </c:pt>
                <c:pt idx="285">
                  <c:v>3.0037775254642365E-2</c:v>
                </c:pt>
                <c:pt idx="286">
                  <c:v>3.0035993982249744E-2</c:v>
                </c:pt>
                <c:pt idx="287">
                  <c:v>3.0021743803108729E-2</c:v>
                </c:pt>
                <c:pt idx="288">
                  <c:v>2.7219802329506868E-2</c:v>
                </c:pt>
                <c:pt idx="289">
                  <c:v>2.7166364157728065E-2</c:v>
                </c:pt>
                <c:pt idx="290">
                  <c:v>2.7144988889016543E-2</c:v>
                </c:pt>
                <c:pt idx="291">
                  <c:v>2.7112925985949263E-2</c:v>
                </c:pt>
                <c:pt idx="292">
                  <c:v>2.7061269086563089E-2</c:v>
                </c:pt>
                <c:pt idx="293">
                  <c:v>2.6656920253436821E-2</c:v>
                </c:pt>
                <c:pt idx="294">
                  <c:v>2.6576762995768617E-2</c:v>
                </c:pt>
                <c:pt idx="295">
                  <c:v>2.6574981723375989E-2</c:v>
                </c:pt>
                <c:pt idx="296">
                  <c:v>2.657320045098336E-2</c:v>
                </c:pt>
                <c:pt idx="297">
                  <c:v>2.6548262637486587E-2</c:v>
                </c:pt>
                <c:pt idx="298">
                  <c:v>2.6546481365093959E-2</c:v>
                </c:pt>
                <c:pt idx="299">
                  <c:v>2.6546481365093959E-2</c:v>
                </c:pt>
                <c:pt idx="300">
                  <c:v>2.6546481365093959E-2</c:v>
                </c:pt>
                <c:pt idx="301">
                  <c:v>2.6484136831352027E-2</c:v>
                </c:pt>
                <c:pt idx="302">
                  <c:v>2.6484136831352027E-2</c:v>
                </c:pt>
                <c:pt idx="303">
                  <c:v>2.6484136831352027E-2</c:v>
                </c:pt>
                <c:pt idx="304">
                  <c:v>2.6126101080434047E-2</c:v>
                </c:pt>
                <c:pt idx="305">
                  <c:v>2.3480911577383343E-2</c:v>
                </c:pt>
                <c:pt idx="306">
                  <c:v>2.3411441954070897E-2</c:v>
                </c:pt>
                <c:pt idx="307">
                  <c:v>2.3089031651005461E-2</c:v>
                </c:pt>
                <c:pt idx="308">
                  <c:v>2.3087250378612832E-2</c:v>
                </c:pt>
                <c:pt idx="309">
                  <c:v>2.3055187475545552E-2</c:v>
                </c:pt>
                <c:pt idx="310">
                  <c:v>2.2887747870638638E-2</c:v>
                </c:pt>
                <c:pt idx="311">
                  <c:v>2.2659745004382413E-2</c:v>
                </c:pt>
                <c:pt idx="312">
                  <c:v>2.2408585597022045E-2</c:v>
                </c:pt>
                <c:pt idx="313">
                  <c:v>2.2307053070642319E-2</c:v>
                </c:pt>
                <c:pt idx="314">
                  <c:v>2.2262521260826652E-2</c:v>
                </c:pt>
                <c:pt idx="315">
                  <c:v>2.211645692463126E-2</c:v>
                </c:pt>
                <c:pt idx="316">
                  <c:v>2.199176785714739E-2</c:v>
                </c:pt>
                <c:pt idx="317">
                  <c:v>2.1918735689049694E-2</c:v>
                </c:pt>
                <c:pt idx="318">
                  <c:v>2.1908048054693929E-2</c:v>
                </c:pt>
                <c:pt idx="319">
                  <c:v>2.1847484793344626E-2</c:v>
                </c:pt>
                <c:pt idx="320">
                  <c:v>2.1712108091504992E-2</c:v>
                </c:pt>
                <c:pt idx="321">
                  <c:v>1.9620894302561198E-2</c:v>
                </c:pt>
                <c:pt idx="322">
                  <c:v>1.9549643406856131E-2</c:v>
                </c:pt>
                <c:pt idx="323">
                  <c:v>1.9508674141825715E-2</c:v>
                </c:pt>
                <c:pt idx="324">
                  <c:v>1.9414266705016496E-2</c:v>
                </c:pt>
                <c:pt idx="325">
                  <c:v>1.9186263838760272E-2</c:v>
                </c:pt>
                <c:pt idx="326">
                  <c:v>1.9186263838760272E-2</c:v>
                </c:pt>
                <c:pt idx="327">
                  <c:v>1.8903041528332623E-2</c:v>
                </c:pt>
                <c:pt idx="328">
                  <c:v>1.8787258822811882E-2</c:v>
                </c:pt>
                <c:pt idx="329">
                  <c:v>1.8765883554100367E-2</c:v>
                </c:pt>
                <c:pt idx="330">
                  <c:v>1.8655444665757505E-2</c:v>
                </c:pt>
                <c:pt idx="331">
                  <c:v>1.8569943590911422E-2</c:v>
                </c:pt>
                <c:pt idx="332">
                  <c:v>1.8370441082937228E-2</c:v>
                </c:pt>
                <c:pt idx="333">
                  <c:v>1.6248945663318783E-2</c:v>
                </c:pt>
                <c:pt idx="334">
                  <c:v>1.607081842405611E-2</c:v>
                </c:pt>
                <c:pt idx="335">
                  <c:v>1.5727032852279145E-2</c:v>
                </c:pt>
                <c:pt idx="336">
                  <c:v>1.5725251579886523E-2</c:v>
                </c:pt>
                <c:pt idx="337">
                  <c:v>1.5719907762708638E-2</c:v>
                </c:pt>
                <c:pt idx="338">
                  <c:v>1.5719907762708638E-2</c:v>
                </c:pt>
                <c:pt idx="339">
                  <c:v>1.5719907762708638E-2</c:v>
                </c:pt>
                <c:pt idx="340">
                  <c:v>1.5383247280502187E-2</c:v>
                </c:pt>
                <c:pt idx="341">
                  <c:v>1.4957523178664396E-2</c:v>
                </c:pt>
                <c:pt idx="342">
                  <c:v>1.4501517446151954E-2</c:v>
                </c:pt>
                <c:pt idx="343">
                  <c:v>1.4501517446151954E-2</c:v>
                </c:pt>
                <c:pt idx="344">
                  <c:v>1.4501517446151954E-2</c:v>
                </c:pt>
                <c:pt idx="345">
                  <c:v>1.4501517446151954E-2</c:v>
                </c:pt>
                <c:pt idx="346">
                  <c:v>1.4480142177440432E-2</c:v>
                </c:pt>
                <c:pt idx="347">
                  <c:v>1.4469454543084667E-2</c:v>
                </c:pt>
                <c:pt idx="348">
                  <c:v>1.4469454543084667E-2</c:v>
                </c:pt>
                <c:pt idx="349">
                  <c:v>1.4469454543084667E-2</c:v>
                </c:pt>
                <c:pt idx="350">
                  <c:v>1.4469454543084667E-2</c:v>
                </c:pt>
                <c:pt idx="351">
                  <c:v>1.4469454543084667E-2</c:v>
                </c:pt>
                <c:pt idx="352">
                  <c:v>1.4469454543084667E-2</c:v>
                </c:pt>
                <c:pt idx="353">
                  <c:v>1.2387147116104009E-2</c:v>
                </c:pt>
                <c:pt idx="354">
                  <c:v>1.1626543804452397E-2</c:v>
                </c:pt>
                <c:pt idx="355">
                  <c:v>1.1459104199545482E-2</c:v>
                </c:pt>
                <c:pt idx="356">
                  <c:v>1.1400322210588801E-2</c:v>
                </c:pt>
                <c:pt idx="357">
                  <c:v>1.1184788251080963E-2</c:v>
                </c:pt>
                <c:pt idx="358">
                  <c:v>1.1126006262124281E-2</c:v>
                </c:pt>
                <c:pt idx="359">
                  <c:v>1.1118881172553774E-2</c:v>
                </c:pt>
                <c:pt idx="360">
                  <c:v>8.3614715087675789E-3</c:v>
                </c:pt>
                <c:pt idx="361">
                  <c:v>8.2884393406698828E-3</c:v>
                </c:pt>
                <c:pt idx="362">
                  <c:v>8.1299060977261042E-3</c:v>
                </c:pt>
                <c:pt idx="363">
                  <c:v>8.1281248253334826E-3</c:v>
                </c:pt>
                <c:pt idx="364">
                  <c:v>7.8662777836173495E-3</c:v>
                </c:pt>
                <c:pt idx="365">
                  <c:v>7.8644965112247209E-3</c:v>
                </c:pt>
                <c:pt idx="366">
                  <c:v>7.8627152388320923E-3</c:v>
                </c:pt>
                <c:pt idx="367">
                  <c:v>7.5545551149076712E-3</c:v>
                </c:pt>
                <c:pt idx="368">
                  <c:v>7.5171483946625053E-3</c:v>
                </c:pt>
                <c:pt idx="369">
                  <c:v>7.5171483946625053E-3</c:v>
                </c:pt>
                <c:pt idx="370">
                  <c:v>7.5171483946625053E-3</c:v>
                </c:pt>
                <c:pt idx="371">
                  <c:v>7.5171483946625053E-3</c:v>
                </c:pt>
                <c:pt idx="372">
                  <c:v>7.5153671222698837E-3</c:v>
                </c:pt>
                <c:pt idx="373">
                  <c:v>7.5153671222698837E-3</c:v>
                </c:pt>
                <c:pt idx="374">
                  <c:v>7.4031469615344001E-3</c:v>
                </c:pt>
                <c:pt idx="375">
                  <c:v>7.3372398830072044E-3</c:v>
                </c:pt>
                <c:pt idx="376">
                  <c:v>7.0593613897574348E-3</c:v>
                </c:pt>
                <c:pt idx="377">
                  <c:v>6.6389811050975231E-3</c:v>
                </c:pt>
                <c:pt idx="378">
                  <c:v>4.6154556670735536E-3</c:v>
                </c:pt>
                <c:pt idx="379">
                  <c:v>4.3340146290385267E-3</c:v>
                </c:pt>
                <c:pt idx="380">
                  <c:v>4.2787951848670958E-3</c:v>
                </c:pt>
                <c:pt idx="381">
                  <c:v>4.1416372106348395E-3</c:v>
                </c:pt>
                <c:pt idx="382">
                  <c:v>4.1362933934569607E-3</c:v>
                </c:pt>
                <c:pt idx="383">
                  <c:v>4.0080417811878336E-3</c:v>
                </c:pt>
                <c:pt idx="384">
                  <c:v>3.9136343443786151E-3</c:v>
                </c:pt>
                <c:pt idx="385">
                  <c:v>3.715913108797049E-3</c:v>
                </c:pt>
                <c:pt idx="386">
                  <c:v>3.5965678584910579E-3</c:v>
                </c:pt>
                <c:pt idx="387">
                  <c:v>3.5662862278163995E-3</c:v>
                </c:pt>
                <c:pt idx="388">
                  <c:v>3.5645049554237709E-3</c:v>
                </c:pt>
                <c:pt idx="389">
                  <c:v>3.3935028057316061E-3</c:v>
                </c:pt>
                <c:pt idx="390">
                  <c:v>2.6346807664726149E-3</c:v>
                </c:pt>
                <c:pt idx="391">
                  <c:v>2.6346807664726149E-3</c:v>
                </c:pt>
                <c:pt idx="392">
                  <c:v>2.6346807664726149E-3</c:v>
                </c:pt>
                <c:pt idx="393">
                  <c:v>2.6346807664726149E-3</c:v>
                </c:pt>
                <c:pt idx="394">
                  <c:v>2.6346807664726149E-3</c:v>
                </c:pt>
                <c:pt idx="395">
                  <c:v>2.6346807664726149E-3</c:v>
                </c:pt>
                <c:pt idx="396">
                  <c:v>7.1803167200624324E-4</c:v>
                </c:pt>
                <c:pt idx="397">
                  <c:v>7.1803167200624324E-4</c:v>
                </c:pt>
                <c:pt idx="398">
                  <c:v>5.3099807078043487E-4</c:v>
                </c:pt>
                <c:pt idx="399">
                  <c:v>5.3099807078043487E-4</c:v>
                </c:pt>
                <c:pt idx="400">
                  <c:v>5.0962280206891947E-4</c:v>
                </c:pt>
                <c:pt idx="401">
                  <c:v>3.1368283887997506E-4</c:v>
                </c:pt>
                <c:pt idx="402">
                  <c:v>3.1368283887997506E-4</c:v>
                </c:pt>
                <c:pt idx="403">
                  <c:v>1.0527396894264435E-4</c:v>
                </c:pt>
                <c:pt idx="404">
                  <c:v>-6.2165635964263333E-5</c:v>
                </c:pt>
                <c:pt idx="405">
                  <c:v>-1.4944798320297437E-4</c:v>
                </c:pt>
                <c:pt idx="406">
                  <c:v>-1.5122925559560296E-4</c:v>
                </c:pt>
                <c:pt idx="407">
                  <c:v>-2.7057450590159404E-4</c:v>
                </c:pt>
                <c:pt idx="408">
                  <c:v>-2.7057450590159404E-4</c:v>
                </c:pt>
                <c:pt idx="409">
                  <c:v>-4.3623283841588006E-4</c:v>
                </c:pt>
                <c:pt idx="410">
                  <c:v>-6.9986115252464176E-4</c:v>
                </c:pt>
                <c:pt idx="411">
                  <c:v>-7.0876751448777087E-4</c:v>
                </c:pt>
                <c:pt idx="412">
                  <c:v>-2.995921266620509E-3</c:v>
                </c:pt>
                <c:pt idx="413">
                  <c:v>-3.3254566592564525E-3</c:v>
                </c:pt>
                <c:pt idx="414">
                  <c:v>-3.327237931649081E-3</c:v>
                </c:pt>
                <c:pt idx="415">
                  <c:v>-3.4091764617099132E-3</c:v>
                </c:pt>
                <c:pt idx="416">
                  <c:v>-3.6318355107882519E-3</c:v>
                </c:pt>
                <c:pt idx="417">
                  <c:v>-3.6745860482112966E-3</c:v>
                </c:pt>
                <c:pt idx="418">
                  <c:v>-3.7119927684564555E-3</c:v>
                </c:pt>
                <c:pt idx="419">
                  <c:v>-3.9756210825652102E-3</c:v>
                </c:pt>
                <c:pt idx="420">
                  <c:v>-4.1199041463679739E-3</c:v>
                </c:pt>
                <c:pt idx="421">
                  <c:v>-4.1199041463679739E-3</c:v>
                </c:pt>
                <c:pt idx="422">
                  <c:v>-4.1216854187606025E-3</c:v>
                </c:pt>
                <c:pt idx="423">
                  <c:v>-4.1305917807237316E-3</c:v>
                </c:pt>
                <c:pt idx="424">
                  <c:v>-4.1305917807237316E-3</c:v>
                </c:pt>
                <c:pt idx="425">
                  <c:v>-4.1305917807237316E-3</c:v>
                </c:pt>
                <c:pt idx="426">
                  <c:v>-4.9036639991237377E-3</c:v>
                </c:pt>
                <c:pt idx="427">
                  <c:v>-6.8238756383753665E-3</c:v>
                </c:pt>
                <c:pt idx="428">
                  <c:v>-6.8238756383753665E-3</c:v>
                </c:pt>
                <c:pt idx="429">
                  <c:v>-6.8969078064730696E-3</c:v>
                </c:pt>
                <c:pt idx="430">
                  <c:v>-6.8969078064730696E-3</c:v>
                </c:pt>
                <c:pt idx="431">
                  <c:v>-7.2549435573910429E-3</c:v>
                </c:pt>
                <c:pt idx="432">
                  <c:v>-7.2709750089246725E-3</c:v>
                </c:pt>
                <c:pt idx="433">
                  <c:v>-7.493634058003025E-3</c:v>
                </c:pt>
                <c:pt idx="434">
                  <c:v>-7.493634058003025E-3</c:v>
                </c:pt>
                <c:pt idx="435">
                  <c:v>-7.493634058003025E-3</c:v>
                </c:pt>
                <c:pt idx="436">
                  <c:v>-7.5577598641375851E-3</c:v>
                </c:pt>
                <c:pt idx="437">
                  <c:v>-7.9175768874481869E-3</c:v>
                </c:pt>
                <c:pt idx="438">
                  <c:v>-8.3165819033965763E-3</c:v>
                </c:pt>
                <c:pt idx="439">
                  <c:v>-1.0539609849394747E-2</c:v>
                </c:pt>
                <c:pt idx="440">
                  <c:v>-1.0792550529147744E-2</c:v>
                </c:pt>
                <c:pt idx="441">
                  <c:v>-1.0927927230987379E-2</c:v>
                </c:pt>
                <c:pt idx="442">
                  <c:v>-1.1073991567182771E-2</c:v>
                </c:pt>
                <c:pt idx="443">
                  <c:v>-1.1073991567182771E-2</c:v>
                </c:pt>
                <c:pt idx="444">
                  <c:v>-1.1143461190495203E-2</c:v>
                </c:pt>
                <c:pt idx="445">
                  <c:v>-1.1282400437120095E-2</c:v>
                </c:pt>
                <c:pt idx="446">
                  <c:v>-1.1282400437120095E-2</c:v>
                </c:pt>
                <c:pt idx="447">
                  <c:v>-1.1886251778220565E-2</c:v>
                </c:pt>
                <c:pt idx="448">
                  <c:v>-1.2258537708279553E-2</c:v>
                </c:pt>
                <c:pt idx="449">
                  <c:v>-1.460269217697633E-2</c:v>
                </c:pt>
                <c:pt idx="450">
                  <c:v>-1.4688193251822419E-2</c:v>
                </c:pt>
                <c:pt idx="451">
                  <c:v>-1.4860976673907213E-2</c:v>
                </c:pt>
                <c:pt idx="452">
                  <c:v>-1.4935790114397531E-2</c:v>
                </c:pt>
                <c:pt idx="453">
                  <c:v>-1.4935790114397531E-2</c:v>
                </c:pt>
                <c:pt idx="454">
                  <c:v>-1.5060479181881407E-2</c:v>
                </c:pt>
                <c:pt idx="455">
                  <c:v>-1.5122823715623339E-2</c:v>
                </c:pt>
                <c:pt idx="456">
                  <c:v>-1.5445234018688782E-2</c:v>
                </c:pt>
                <c:pt idx="457">
                  <c:v>-1.5525391276356985E-2</c:v>
                </c:pt>
                <c:pt idx="458">
                  <c:v>-1.5527172548749614E-2</c:v>
                </c:pt>
                <c:pt idx="459">
                  <c:v>-1.8150986783088803E-2</c:v>
                </c:pt>
                <c:pt idx="460">
                  <c:v>-1.8526835257933048E-2</c:v>
                </c:pt>
                <c:pt idx="461">
                  <c:v>-1.858917979167498E-2</c:v>
                </c:pt>
                <c:pt idx="462">
                  <c:v>-1.8808276295968061E-2</c:v>
                </c:pt>
                <c:pt idx="463">
                  <c:v>-1.881005756836069E-2</c:v>
                </c:pt>
                <c:pt idx="464">
                  <c:v>-1.8859933195354249E-2</c:v>
                </c:pt>
                <c:pt idx="465">
                  <c:v>-1.9130686599033504E-2</c:v>
                </c:pt>
                <c:pt idx="466">
                  <c:v>-1.9160968229708163E-2</c:v>
                </c:pt>
                <c:pt idx="467">
                  <c:v>-1.9160968229708163E-2</c:v>
                </c:pt>
                <c:pt idx="468">
                  <c:v>-1.9223312763450094E-2</c:v>
                </c:pt>
                <c:pt idx="469">
                  <c:v>-1.9953634444427056E-2</c:v>
                </c:pt>
                <c:pt idx="470">
                  <c:v>-2.206444222968975E-2</c:v>
                </c:pt>
                <c:pt idx="471">
                  <c:v>-2.2231881834596658E-2</c:v>
                </c:pt>
                <c:pt idx="472">
                  <c:v>-2.2564979772017858E-2</c:v>
                </c:pt>
                <c:pt idx="473">
                  <c:v>-2.2659387208827077E-2</c:v>
                </c:pt>
                <c:pt idx="474">
                  <c:v>-2.2661168481219705E-2</c:v>
                </c:pt>
                <c:pt idx="475">
                  <c:v>-2.2866014806371772E-2</c:v>
                </c:pt>
                <c:pt idx="476">
                  <c:v>-2.3345177079988365E-2</c:v>
                </c:pt>
                <c:pt idx="477">
                  <c:v>-2.6093680381811431E-2</c:v>
                </c:pt>
                <c:pt idx="478">
                  <c:v>-2.6093680381811431E-2</c:v>
                </c:pt>
                <c:pt idx="479">
                  <c:v>-2.6207681814939536E-2</c:v>
                </c:pt>
                <c:pt idx="480">
                  <c:v>-2.6405403050521102E-2</c:v>
                </c:pt>
                <c:pt idx="481">
                  <c:v>-2.7060911291007746E-2</c:v>
                </c:pt>
                <c:pt idx="482">
                  <c:v>-2.9693631887310064E-2</c:v>
                </c:pt>
                <c:pt idx="483">
                  <c:v>-2.9777351689763525E-2</c:v>
                </c:pt>
                <c:pt idx="484">
                  <c:v>-2.9923416025958917E-2</c:v>
                </c:pt>
                <c:pt idx="485">
                  <c:v>-3.0142512530252012E-2</c:v>
                </c:pt>
                <c:pt idx="486">
                  <c:v>-3.1444622649262156E-2</c:v>
                </c:pt>
                <c:pt idx="487">
                  <c:v>-3.3409366098329445E-2</c:v>
                </c:pt>
                <c:pt idx="488">
                  <c:v>-3.3847559106915621E-2</c:v>
                </c:pt>
                <c:pt idx="489">
                  <c:v>-3.4202032313048351E-2</c:v>
                </c:pt>
                <c:pt idx="490">
                  <c:v>-3.4294658477464941E-2</c:v>
                </c:pt>
                <c:pt idx="491">
                  <c:v>-3.4294658477464941E-2</c:v>
                </c:pt>
                <c:pt idx="492">
                  <c:v>-3.4430035179304562E-2</c:v>
                </c:pt>
                <c:pt idx="493">
                  <c:v>-3.4554724246788439E-2</c:v>
                </c:pt>
                <c:pt idx="494">
                  <c:v>-3.4725726396480604E-2</c:v>
                </c:pt>
                <c:pt idx="495">
                  <c:v>-3.4752445482370005E-2</c:v>
                </c:pt>
                <c:pt idx="496">
                  <c:v>-3.4784508385437292E-2</c:v>
                </c:pt>
                <c:pt idx="497">
                  <c:v>-3.7271164645544218E-2</c:v>
                </c:pt>
                <c:pt idx="498">
                  <c:v>-3.7344196813641907E-2</c:v>
                </c:pt>
                <c:pt idx="499">
                  <c:v>-3.7746764374375553E-2</c:v>
                </c:pt>
                <c:pt idx="500">
                  <c:v>-3.8395147525291683E-2</c:v>
                </c:pt>
                <c:pt idx="501">
                  <c:v>-3.8580399854124862E-2</c:v>
                </c:pt>
                <c:pt idx="502">
                  <c:v>-3.8770996000135928E-2</c:v>
                </c:pt>
                <c:pt idx="503">
                  <c:v>-4.0986898856563599E-2</c:v>
                </c:pt>
                <c:pt idx="504">
                  <c:v>-4.1528405663922123E-2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97E-4D94-B2CD-9B42D8B1A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0423056"/>
        <c:axId val="1"/>
      </c:scatterChart>
      <c:valAx>
        <c:axId val="800423056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11499383744919"/>
              <c:y val="0.846796657381615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4"/>
          <c:min val="-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012165450121655E-2"/>
              <c:y val="0.376044568245125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042305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6520706809459038"/>
          <c:y val="0.93593314763231195"/>
          <c:w val="0.55474516415375086"/>
          <c:h val="5.571030640668528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O-C Diagr.</a:t>
            </a:r>
          </a:p>
        </c:rich>
      </c:tx>
      <c:layout>
        <c:manualLayout>
          <c:xMode val="edge"/>
          <c:yMode val="edge"/>
          <c:x val="0.40803897685749085"/>
          <c:y val="3.35195530726256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58465286236297"/>
          <c:y val="0.12569849546429746"/>
          <c:w val="0.8416565164433617"/>
          <c:h val="0.667598675910379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(7)'!$H$20:$H$20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(7)'!$F$21:$F$905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27867</c:v>
                </c:pt>
                <c:pt idx="500">
                  <c:v>28049</c:v>
                </c:pt>
                <c:pt idx="501">
                  <c:v>28101</c:v>
                </c:pt>
                <c:pt idx="502">
                  <c:v>28154.5</c:v>
                </c:pt>
                <c:pt idx="503">
                  <c:v>28776.5</c:v>
                </c:pt>
                <c:pt idx="504">
                  <c:v>28928.5</c:v>
                </c:pt>
              </c:numCache>
            </c:numRef>
          </c:xVal>
          <c:yVal>
            <c:numRef>
              <c:f>'Active (7)'!$H$21:$H$905</c:f>
              <c:numCache>
                <c:formatCode>General</c:formatCode>
                <c:ptCount val="885"/>
                <c:pt idx="0">
                  <c:v>-1.0565134994976688E-2</c:v>
                </c:pt>
                <c:pt idx="20">
                  <c:v>-2.1866399998543784E-2</c:v>
                </c:pt>
                <c:pt idx="21">
                  <c:v>-2.0021169999381527E-2</c:v>
                </c:pt>
                <c:pt idx="22">
                  <c:v>-2.0567604995449074E-2</c:v>
                </c:pt>
                <c:pt idx="23">
                  <c:v>-1.878476999263512E-2</c:v>
                </c:pt>
                <c:pt idx="24">
                  <c:v>-1.8840099990484305E-2</c:v>
                </c:pt>
                <c:pt idx="25">
                  <c:v>-1.4606984994316008E-2</c:v>
                </c:pt>
                <c:pt idx="28">
                  <c:v>-1.2145444998168387E-2</c:v>
                </c:pt>
                <c:pt idx="31">
                  <c:v>-1.5724709999631159E-2</c:v>
                </c:pt>
                <c:pt idx="32">
                  <c:v>-1.0812889995577279E-2</c:v>
                </c:pt>
                <c:pt idx="33">
                  <c:v>-1.1579774996789638E-2</c:v>
                </c:pt>
                <c:pt idx="34">
                  <c:v>-1.7082120000850409E-2</c:v>
                </c:pt>
                <c:pt idx="35">
                  <c:v>-1.3173564992030151E-2</c:v>
                </c:pt>
                <c:pt idx="37">
                  <c:v>-1.043187000323087E-2</c:v>
                </c:pt>
                <c:pt idx="99">
                  <c:v>3.9840399986132979E-3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F15-4DDD-9809-81434C22A93B}"/>
            </c:ext>
          </c:extLst>
        </c:ser>
        <c:ser>
          <c:idx val="1"/>
          <c:order val="1"/>
          <c:tx>
            <c:strRef>
              <c:f>'Active (7)'!$I$20:$I$20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(7)'!$D$21:$D$905</c:f>
                <c:numCache>
                  <c:formatCode>General</c:formatCode>
                  <c:ptCount val="8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  <c:pt idx="90">
                    <c:v>0</c:v>
                  </c:pt>
                  <c:pt idx="94">
                    <c:v>0</c:v>
                  </c:pt>
                  <c:pt idx="96">
                    <c:v>0</c:v>
                  </c:pt>
                  <c:pt idx="99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0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24">
                    <c:v>0</c:v>
                  </c:pt>
                  <c:pt idx="130">
                    <c:v>0</c:v>
                  </c:pt>
                  <c:pt idx="133">
                    <c:v>0</c:v>
                  </c:pt>
                  <c:pt idx="135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8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70">
                    <c:v>4.0000000000000002E-4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5.0000000000000001E-4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1E-3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9.0000000000000006E-5</c:v>
                  </c:pt>
                  <c:pt idx="203">
                    <c:v>1E-4</c:v>
                  </c:pt>
                  <c:pt idx="204">
                    <c:v>1E-4</c:v>
                  </c:pt>
                  <c:pt idx="205">
                    <c:v>0</c:v>
                  </c:pt>
                  <c:pt idx="206">
                    <c:v>1E-4</c:v>
                  </c:pt>
                  <c:pt idx="208">
                    <c:v>4.0000000000000002E-4</c:v>
                  </c:pt>
                  <c:pt idx="209">
                    <c:v>2.0000000000000001E-4</c:v>
                  </c:pt>
                  <c:pt idx="210">
                    <c:v>6.0000000000000002E-5</c:v>
                  </c:pt>
                  <c:pt idx="211">
                    <c:v>0</c:v>
                  </c:pt>
                  <c:pt idx="212">
                    <c:v>5.0000000000000001E-3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2">
                    <c:v>3.0000000000000001E-5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2.0000000000000001E-4</c:v>
                  </c:pt>
                  <c:pt idx="228">
                    <c:v>2.0000000000000001E-4</c:v>
                  </c:pt>
                  <c:pt idx="229">
                    <c:v>2.0000000000000001E-4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4.0000000000000002E-4</c:v>
                  </c:pt>
                  <c:pt idx="233">
                    <c:v>2.0000000000000001E-4</c:v>
                  </c:pt>
                  <c:pt idx="235">
                    <c:v>0</c:v>
                  </c:pt>
                  <c:pt idx="236">
                    <c:v>5.9999999999999995E-4</c:v>
                  </c:pt>
                  <c:pt idx="237">
                    <c:v>2.9999999999999997E-4</c:v>
                  </c:pt>
                  <c:pt idx="238">
                    <c:v>0</c:v>
                  </c:pt>
                  <c:pt idx="239">
                    <c:v>2.0000000000000001E-4</c:v>
                  </c:pt>
                  <c:pt idx="240">
                    <c:v>0</c:v>
                  </c:pt>
                  <c:pt idx="242">
                    <c:v>0</c:v>
                  </c:pt>
                  <c:pt idx="244">
                    <c:v>2.9999999999999997E-4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2.9999999999999997E-4</c:v>
                  </c:pt>
                  <c:pt idx="255">
                    <c:v>0</c:v>
                  </c:pt>
                  <c:pt idx="256">
                    <c:v>3.0000000000000001E-3</c:v>
                  </c:pt>
                  <c:pt idx="257">
                    <c:v>3.0000000000000001E-3</c:v>
                  </c:pt>
                  <c:pt idx="258">
                    <c:v>0</c:v>
                  </c:pt>
                  <c:pt idx="259">
                    <c:v>1E-3</c:v>
                  </c:pt>
                  <c:pt idx="260">
                    <c:v>5.0000000000000001E-4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2.0000000000000001E-4</c:v>
                  </c:pt>
                  <c:pt idx="264">
                    <c:v>0</c:v>
                  </c:pt>
                  <c:pt idx="265">
                    <c:v>2.0000000000000001E-4</c:v>
                  </c:pt>
                  <c:pt idx="266">
                    <c:v>2.0000000000000001E-4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1E-4</c:v>
                  </c:pt>
                  <c:pt idx="274">
                    <c:v>1E-4</c:v>
                  </c:pt>
                  <c:pt idx="275">
                    <c:v>5.0000000000000001E-4</c:v>
                  </c:pt>
                  <c:pt idx="276">
                    <c:v>1E-4</c:v>
                  </c:pt>
                  <c:pt idx="277">
                    <c:v>0</c:v>
                  </c:pt>
                  <c:pt idx="279">
                    <c:v>2.3999999999999998E-3</c:v>
                  </c:pt>
                  <c:pt idx="280">
                    <c:v>1E-4</c:v>
                  </c:pt>
                  <c:pt idx="281">
                    <c:v>2.3999999999999998E-3</c:v>
                  </c:pt>
                  <c:pt idx="282">
                    <c:v>2E-3</c:v>
                  </c:pt>
                  <c:pt idx="283">
                    <c:v>0</c:v>
                  </c:pt>
                  <c:pt idx="287">
                    <c:v>2.9999999999999997E-4</c:v>
                  </c:pt>
                  <c:pt idx="288">
                    <c:v>5.1999999999999998E-3</c:v>
                  </c:pt>
                  <c:pt idx="291">
                    <c:v>5.0000000000000001E-4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2.0000000000000001E-4</c:v>
                  </c:pt>
                  <c:pt idx="295">
                    <c:v>5.9999999999999995E-4</c:v>
                  </c:pt>
                  <c:pt idx="296">
                    <c:v>6.9999999999999999E-4</c:v>
                  </c:pt>
                  <c:pt idx="297">
                    <c:v>4.0000000000000002E-4</c:v>
                  </c:pt>
                  <c:pt idx="298">
                    <c:v>2.0000000000000001E-4</c:v>
                  </c:pt>
                  <c:pt idx="299">
                    <c:v>0</c:v>
                  </c:pt>
                  <c:pt idx="300">
                    <c:v>1E-4</c:v>
                  </c:pt>
                  <c:pt idx="301">
                    <c:v>2.0000000000000001E-4</c:v>
                  </c:pt>
                  <c:pt idx="302">
                    <c:v>0</c:v>
                  </c:pt>
                  <c:pt idx="303">
                    <c:v>1E-4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2.0000000000000001E-4</c:v>
                  </c:pt>
                  <c:pt idx="307">
                    <c:v>5.9999999999999995E-4</c:v>
                  </c:pt>
                  <c:pt idx="308">
                    <c:v>5.0000000000000001E-4</c:v>
                  </c:pt>
                  <c:pt idx="309">
                    <c:v>0</c:v>
                  </c:pt>
                  <c:pt idx="310">
                    <c:v>0</c:v>
                  </c:pt>
                  <c:pt idx="313">
                    <c:v>0</c:v>
                  </c:pt>
                  <c:pt idx="319">
                    <c:v>4.0000000000000002E-4</c:v>
                  </c:pt>
                  <c:pt idx="320">
                    <c:v>2.0000000000000001E-4</c:v>
                  </c:pt>
                  <c:pt idx="321">
                    <c:v>0</c:v>
                  </c:pt>
                  <c:pt idx="322">
                    <c:v>1E-4</c:v>
                  </c:pt>
                  <c:pt idx="323">
                    <c:v>2.0000000000000001E-4</c:v>
                  </c:pt>
                  <c:pt idx="324">
                    <c:v>4.4000000000000002E-4</c:v>
                  </c:pt>
                  <c:pt idx="325">
                    <c:v>1E-4</c:v>
                  </c:pt>
                  <c:pt idx="326">
                    <c:v>0</c:v>
                  </c:pt>
                  <c:pt idx="327">
                    <c:v>5.9999999999999995E-4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1E-4</c:v>
                  </c:pt>
                  <c:pt idx="331">
                    <c:v>2.9999999999999997E-4</c:v>
                  </c:pt>
                  <c:pt idx="332">
                    <c:v>0</c:v>
                  </c:pt>
                  <c:pt idx="333">
                    <c:v>2.0000000000000001E-4</c:v>
                  </c:pt>
                  <c:pt idx="334">
                    <c:v>2.0000000000000001E-4</c:v>
                  </c:pt>
                  <c:pt idx="335">
                    <c:v>1E-4</c:v>
                  </c:pt>
                  <c:pt idx="336">
                    <c:v>1E-4</c:v>
                  </c:pt>
                  <c:pt idx="337">
                    <c:v>2.0000000000000001E-4</c:v>
                  </c:pt>
                  <c:pt idx="338">
                    <c:v>2.9999999999999997E-4</c:v>
                  </c:pt>
                  <c:pt idx="339">
                    <c:v>2.0000000000000001E-4</c:v>
                  </c:pt>
                  <c:pt idx="340">
                    <c:v>1E-4</c:v>
                  </c:pt>
                  <c:pt idx="341">
                    <c:v>1E-4</c:v>
                  </c:pt>
                  <c:pt idx="342">
                    <c:v>5.0000000000000001E-4</c:v>
                  </c:pt>
                  <c:pt idx="343">
                    <c:v>0</c:v>
                  </c:pt>
                  <c:pt idx="344">
                    <c:v>5.0000000000000001E-4</c:v>
                  </c:pt>
                  <c:pt idx="345">
                    <c:v>0</c:v>
                  </c:pt>
                  <c:pt idx="346">
                    <c:v>4.0000000000000002E-4</c:v>
                  </c:pt>
                  <c:pt idx="347">
                    <c:v>1E-4</c:v>
                  </c:pt>
                  <c:pt idx="348">
                    <c:v>0</c:v>
                  </c:pt>
                  <c:pt idx="349">
                    <c:v>1E-4</c:v>
                  </c:pt>
                  <c:pt idx="350">
                    <c:v>2.0000000000000001E-4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2.0000000000000001E-4</c:v>
                  </c:pt>
                  <c:pt idx="354">
                    <c:v>1E-4</c:v>
                  </c:pt>
                  <c:pt idx="355">
                    <c:v>1E-4</c:v>
                  </c:pt>
                  <c:pt idx="356">
                    <c:v>4.0000000000000002E-4</c:v>
                  </c:pt>
                  <c:pt idx="357">
                    <c:v>0</c:v>
                  </c:pt>
                  <c:pt idx="358">
                    <c:v>5.0000000000000001E-4</c:v>
                  </c:pt>
                  <c:pt idx="359">
                    <c:v>1E-4</c:v>
                  </c:pt>
                  <c:pt idx="360">
                    <c:v>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1E-4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2.0000000000000001E-4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1E-4</c:v>
                  </c:pt>
                  <c:pt idx="375">
                    <c:v>3.0000000000000001E-3</c:v>
                  </c:pt>
                  <c:pt idx="376">
                    <c:v>1E-4</c:v>
                  </c:pt>
                  <c:pt idx="377">
                    <c:v>1E-4</c:v>
                  </c:pt>
                  <c:pt idx="378">
                    <c:v>2.9999999999999997E-4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5.0000000000000001E-4</c:v>
                  </c:pt>
                  <c:pt idx="382">
                    <c:v>5.9999999999999995E-4</c:v>
                  </c:pt>
                  <c:pt idx="383">
                    <c:v>2.0000000000000001E-4</c:v>
                  </c:pt>
                  <c:pt idx="384">
                    <c:v>2.0000000000000001E-4</c:v>
                  </c:pt>
                  <c:pt idx="385">
                    <c:v>1E-4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2.9999999999999997E-4</c:v>
                  </c:pt>
                  <c:pt idx="392">
                    <c:v>4.0000000000000002E-4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5.9999999999999995E-4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2.0000000000000001E-4</c:v>
                  </c:pt>
                  <c:pt idx="399">
                    <c:v>2.0000000000000001E-4</c:v>
                  </c:pt>
                  <c:pt idx="400">
                    <c:v>2.0000000000000001E-4</c:v>
                  </c:pt>
                  <c:pt idx="401">
                    <c:v>1E-4</c:v>
                  </c:pt>
                  <c:pt idx="402">
                    <c:v>1E-4</c:v>
                  </c:pt>
                  <c:pt idx="403">
                    <c:v>0</c:v>
                  </c:pt>
                  <c:pt idx="404">
                    <c:v>2E-3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4.0000000000000002E-4</c:v>
                  </c:pt>
                  <c:pt idx="411">
                    <c:v>2.0000000000000001E-4</c:v>
                  </c:pt>
                  <c:pt idx="412">
                    <c:v>1E-4</c:v>
                  </c:pt>
                  <c:pt idx="413">
                    <c:v>1E-4</c:v>
                  </c:pt>
                  <c:pt idx="414">
                    <c:v>2.9999999999999997E-4</c:v>
                  </c:pt>
                  <c:pt idx="415">
                    <c:v>2.0000000000000001E-4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0</c:v>
                  </c:pt>
                  <c:pt idx="421">
                    <c:v>4.0000000000000002E-4</c:v>
                  </c:pt>
                  <c:pt idx="422">
                    <c:v>3.0000000000000003E-4</c:v>
                  </c:pt>
                  <c:pt idx="423">
                    <c:v>4.8000000000000001E-5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2.9999999999999997E-4</c:v>
                  </c:pt>
                  <c:pt idx="428">
                    <c:v>0</c:v>
                  </c:pt>
                  <c:pt idx="429">
                    <c:v>4.0000000000000002E-4</c:v>
                  </c:pt>
                  <c:pt idx="430">
                    <c:v>0</c:v>
                  </c:pt>
                  <c:pt idx="431">
                    <c:v>1E-4</c:v>
                  </c:pt>
                  <c:pt idx="432">
                    <c:v>1E-4</c:v>
                  </c:pt>
                  <c:pt idx="433">
                    <c:v>0</c:v>
                  </c:pt>
                  <c:pt idx="434">
                    <c:v>4.0000000000000002E-4</c:v>
                  </c:pt>
                  <c:pt idx="435">
                    <c:v>4.0000000000000002E-4</c:v>
                  </c:pt>
                  <c:pt idx="436">
                    <c:v>1E-4</c:v>
                  </c:pt>
                  <c:pt idx="437">
                    <c:v>1E-3</c:v>
                  </c:pt>
                  <c:pt idx="438">
                    <c:v>0</c:v>
                  </c:pt>
                  <c:pt idx="439">
                    <c:v>2.0000000000000001E-4</c:v>
                  </c:pt>
                  <c:pt idx="440">
                    <c:v>2.9999999999999997E-4</c:v>
                  </c:pt>
                  <c:pt idx="441">
                    <c:v>2.0000000000000001E-4</c:v>
                  </c:pt>
                  <c:pt idx="442">
                    <c:v>1E-4</c:v>
                  </c:pt>
                  <c:pt idx="443">
                    <c:v>1E-4</c:v>
                  </c:pt>
                  <c:pt idx="444">
                    <c:v>5.0000000000000001E-4</c:v>
                  </c:pt>
                  <c:pt idx="445">
                    <c:v>1E-4</c:v>
                  </c:pt>
                  <c:pt idx="446">
                    <c:v>1E-4</c:v>
                  </c:pt>
                  <c:pt idx="447">
                    <c:v>1E-4</c:v>
                  </c:pt>
                  <c:pt idx="448">
                    <c:v>2.0000000000000001E-4</c:v>
                  </c:pt>
                  <c:pt idx="449">
                    <c:v>1E-4</c:v>
                  </c:pt>
                  <c:pt idx="450">
                    <c:v>0</c:v>
                  </c:pt>
                  <c:pt idx="451">
                    <c:v>2E-3</c:v>
                  </c:pt>
                  <c:pt idx="452">
                    <c:v>1E-4</c:v>
                  </c:pt>
                  <c:pt idx="453">
                    <c:v>1E-3</c:v>
                  </c:pt>
                  <c:pt idx="454">
                    <c:v>1E-4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2.0999999999999999E-3</c:v>
                  </c:pt>
                  <c:pt idx="458">
                    <c:v>1.9E-3</c:v>
                  </c:pt>
                  <c:pt idx="459">
                    <c:v>1E-4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1E-4</c:v>
                  </c:pt>
                  <c:pt idx="463">
                    <c:v>2.9999999999999997E-4</c:v>
                  </c:pt>
                  <c:pt idx="464">
                    <c:v>1E-4</c:v>
                  </c:pt>
                  <c:pt idx="465">
                    <c:v>1E-4</c:v>
                  </c:pt>
                  <c:pt idx="466">
                    <c:v>2.0000000000000001E-4</c:v>
                  </c:pt>
                  <c:pt idx="467">
                    <c:v>1E-4</c:v>
                  </c:pt>
                  <c:pt idx="468">
                    <c:v>2.0000000000000001E-4</c:v>
                  </c:pt>
                  <c:pt idx="469">
                    <c:v>1E-4</c:v>
                  </c:pt>
                  <c:pt idx="470">
                    <c:v>1E-4</c:v>
                  </c:pt>
                  <c:pt idx="471">
                    <c:v>1E-4</c:v>
                  </c:pt>
                  <c:pt idx="472">
                    <c:v>2.0000000000000001E-4</c:v>
                  </c:pt>
                  <c:pt idx="473">
                    <c:v>1E-4</c:v>
                  </c:pt>
                  <c:pt idx="474">
                    <c:v>0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2.9999999999999997E-4</c:v>
                  </c:pt>
                  <c:pt idx="478">
                    <c:v>2.9999999999999997E-4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1E-4</c:v>
                  </c:pt>
                  <c:pt idx="482">
                    <c:v>1E-4</c:v>
                  </c:pt>
                  <c:pt idx="483">
                    <c:v>1E-4</c:v>
                  </c:pt>
                  <c:pt idx="484">
                    <c:v>1E-4</c:v>
                  </c:pt>
                  <c:pt idx="485">
                    <c:v>2.0000000000000001E-4</c:v>
                  </c:pt>
                  <c:pt idx="486">
                    <c:v>2.0000000000000001E-4</c:v>
                  </c:pt>
                  <c:pt idx="487">
                    <c:v>1E-4</c:v>
                  </c:pt>
                  <c:pt idx="488">
                    <c:v>1E-4</c:v>
                  </c:pt>
                  <c:pt idx="489">
                    <c:v>5.9999999999999995E-4</c:v>
                  </c:pt>
                  <c:pt idx="490">
                    <c:v>2.0000000000000001E-4</c:v>
                  </c:pt>
                  <c:pt idx="491">
                    <c:v>2.9999999999999997E-4</c:v>
                  </c:pt>
                  <c:pt idx="492">
                    <c:v>1E-4</c:v>
                  </c:pt>
                  <c:pt idx="493">
                    <c:v>1E-4</c:v>
                  </c:pt>
                  <c:pt idx="494">
                    <c:v>0</c:v>
                  </c:pt>
                  <c:pt idx="495">
                    <c:v>2.9999999999999997E-4</c:v>
                  </c:pt>
                  <c:pt idx="496">
                    <c:v>2.0000000000000001E-4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2.0000000000000001E-4</c:v>
                  </c:pt>
                  <c:pt idx="500">
                    <c:v>2.9999999999999997E-4</c:v>
                  </c:pt>
                  <c:pt idx="501">
                    <c:v>1E-4</c:v>
                  </c:pt>
                  <c:pt idx="502">
                    <c:v>1E-4</c:v>
                  </c:pt>
                  <c:pt idx="503">
                    <c:v>2.0000000000000001E-4</c:v>
                  </c:pt>
                  <c:pt idx="504">
                    <c:v>2.9999999999999997E-4</c:v>
                  </c:pt>
                </c:numCache>
              </c:numRef>
            </c:plus>
            <c:minus>
              <c:numRef>
                <c:f>'Active (7)'!$D$21:$D$905</c:f>
                <c:numCache>
                  <c:formatCode>General</c:formatCode>
                  <c:ptCount val="8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  <c:pt idx="90">
                    <c:v>0</c:v>
                  </c:pt>
                  <c:pt idx="94">
                    <c:v>0</c:v>
                  </c:pt>
                  <c:pt idx="96">
                    <c:v>0</c:v>
                  </c:pt>
                  <c:pt idx="99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0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24">
                    <c:v>0</c:v>
                  </c:pt>
                  <c:pt idx="130">
                    <c:v>0</c:v>
                  </c:pt>
                  <c:pt idx="133">
                    <c:v>0</c:v>
                  </c:pt>
                  <c:pt idx="135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8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70">
                    <c:v>4.0000000000000002E-4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5.0000000000000001E-4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1E-3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9.0000000000000006E-5</c:v>
                  </c:pt>
                  <c:pt idx="203">
                    <c:v>1E-4</c:v>
                  </c:pt>
                  <c:pt idx="204">
                    <c:v>1E-4</c:v>
                  </c:pt>
                  <c:pt idx="205">
                    <c:v>0</c:v>
                  </c:pt>
                  <c:pt idx="206">
                    <c:v>1E-4</c:v>
                  </c:pt>
                  <c:pt idx="208">
                    <c:v>4.0000000000000002E-4</c:v>
                  </c:pt>
                  <c:pt idx="209">
                    <c:v>2.0000000000000001E-4</c:v>
                  </c:pt>
                  <c:pt idx="210">
                    <c:v>6.0000000000000002E-5</c:v>
                  </c:pt>
                  <c:pt idx="211">
                    <c:v>0</c:v>
                  </c:pt>
                  <c:pt idx="212">
                    <c:v>5.0000000000000001E-3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2">
                    <c:v>3.0000000000000001E-5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2.0000000000000001E-4</c:v>
                  </c:pt>
                  <c:pt idx="228">
                    <c:v>2.0000000000000001E-4</c:v>
                  </c:pt>
                  <c:pt idx="229">
                    <c:v>2.0000000000000001E-4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4.0000000000000002E-4</c:v>
                  </c:pt>
                  <c:pt idx="233">
                    <c:v>2.0000000000000001E-4</c:v>
                  </c:pt>
                  <c:pt idx="235">
                    <c:v>0</c:v>
                  </c:pt>
                  <c:pt idx="236">
                    <c:v>5.9999999999999995E-4</c:v>
                  </c:pt>
                  <c:pt idx="237">
                    <c:v>2.9999999999999997E-4</c:v>
                  </c:pt>
                  <c:pt idx="238">
                    <c:v>0</c:v>
                  </c:pt>
                  <c:pt idx="239">
                    <c:v>2.0000000000000001E-4</c:v>
                  </c:pt>
                  <c:pt idx="240">
                    <c:v>0</c:v>
                  </c:pt>
                  <c:pt idx="242">
                    <c:v>0</c:v>
                  </c:pt>
                  <c:pt idx="244">
                    <c:v>2.9999999999999997E-4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2.9999999999999997E-4</c:v>
                  </c:pt>
                  <c:pt idx="255">
                    <c:v>0</c:v>
                  </c:pt>
                  <c:pt idx="256">
                    <c:v>3.0000000000000001E-3</c:v>
                  </c:pt>
                  <c:pt idx="257">
                    <c:v>3.0000000000000001E-3</c:v>
                  </c:pt>
                  <c:pt idx="258">
                    <c:v>0</c:v>
                  </c:pt>
                  <c:pt idx="259">
                    <c:v>1E-3</c:v>
                  </c:pt>
                  <c:pt idx="260">
                    <c:v>5.0000000000000001E-4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2.0000000000000001E-4</c:v>
                  </c:pt>
                  <c:pt idx="264">
                    <c:v>0</c:v>
                  </c:pt>
                  <c:pt idx="265">
                    <c:v>2.0000000000000001E-4</c:v>
                  </c:pt>
                  <c:pt idx="266">
                    <c:v>2.0000000000000001E-4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1E-4</c:v>
                  </c:pt>
                  <c:pt idx="274">
                    <c:v>1E-4</c:v>
                  </c:pt>
                  <c:pt idx="275">
                    <c:v>5.0000000000000001E-4</c:v>
                  </c:pt>
                  <c:pt idx="276">
                    <c:v>1E-4</c:v>
                  </c:pt>
                  <c:pt idx="277">
                    <c:v>0</c:v>
                  </c:pt>
                  <c:pt idx="279">
                    <c:v>2.3999999999999998E-3</c:v>
                  </c:pt>
                  <c:pt idx="280">
                    <c:v>1E-4</c:v>
                  </c:pt>
                  <c:pt idx="281">
                    <c:v>2.3999999999999998E-3</c:v>
                  </c:pt>
                  <c:pt idx="282">
                    <c:v>2E-3</c:v>
                  </c:pt>
                  <c:pt idx="283">
                    <c:v>0</c:v>
                  </c:pt>
                  <c:pt idx="287">
                    <c:v>2.9999999999999997E-4</c:v>
                  </c:pt>
                  <c:pt idx="288">
                    <c:v>5.1999999999999998E-3</c:v>
                  </c:pt>
                  <c:pt idx="291">
                    <c:v>5.0000000000000001E-4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2.0000000000000001E-4</c:v>
                  </c:pt>
                  <c:pt idx="295">
                    <c:v>5.9999999999999995E-4</c:v>
                  </c:pt>
                  <c:pt idx="296">
                    <c:v>6.9999999999999999E-4</c:v>
                  </c:pt>
                  <c:pt idx="297">
                    <c:v>4.0000000000000002E-4</c:v>
                  </c:pt>
                  <c:pt idx="298">
                    <c:v>2.0000000000000001E-4</c:v>
                  </c:pt>
                  <c:pt idx="299">
                    <c:v>0</c:v>
                  </c:pt>
                  <c:pt idx="300">
                    <c:v>1E-4</c:v>
                  </c:pt>
                  <c:pt idx="301">
                    <c:v>2.0000000000000001E-4</c:v>
                  </c:pt>
                  <c:pt idx="302">
                    <c:v>0</c:v>
                  </c:pt>
                  <c:pt idx="303">
                    <c:v>1E-4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2.0000000000000001E-4</c:v>
                  </c:pt>
                  <c:pt idx="307">
                    <c:v>5.9999999999999995E-4</c:v>
                  </c:pt>
                  <c:pt idx="308">
                    <c:v>5.0000000000000001E-4</c:v>
                  </c:pt>
                  <c:pt idx="309">
                    <c:v>0</c:v>
                  </c:pt>
                  <c:pt idx="310">
                    <c:v>0</c:v>
                  </c:pt>
                  <c:pt idx="313">
                    <c:v>0</c:v>
                  </c:pt>
                  <c:pt idx="319">
                    <c:v>4.0000000000000002E-4</c:v>
                  </c:pt>
                  <c:pt idx="320">
                    <c:v>2.0000000000000001E-4</c:v>
                  </c:pt>
                  <c:pt idx="321">
                    <c:v>0</c:v>
                  </c:pt>
                  <c:pt idx="322">
                    <c:v>1E-4</c:v>
                  </c:pt>
                  <c:pt idx="323">
                    <c:v>2.0000000000000001E-4</c:v>
                  </c:pt>
                  <c:pt idx="324">
                    <c:v>4.4000000000000002E-4</c:v>
                  </c:pt>
                  <c:pt idx="325">
                    <c:v>1E-4</c:v>
                  </c:pt>
                  <c:pt idx="326">
                    <c:v>0</c:v>
                  </c:pt>
                  <c:pt idx="327">
                    <c:v>5.9999999999999995E-4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1E-4</c:v>
                  </c:pt>
                  <c:pt idx="331">
                    <c:v>2.9999999999999997E-4</c:v>
                  </c:pt>
                  <c:pt idx="332">
                    <c:v>0</c:v>
                  </c:pt>
                  <c:pt idx="333">
                    <c:v>2.0000000000000001E-4</c:v>
                  </c:pt>
                  <c:pt idx="334">
                    <c:v>2.0000000000000001E-4</c:v>
                  </c:pt>
                  <c:pt idx="335">
                    <c:v>1E-4</c:v>
                  </c:pt>
                  <c:pt idx="336">
                    <c:v>1E-4</c:v>
                  </c:pt>
                  <c:pt idx="337">
                    <c:v>2.0000000000000001E-4</c:v>
                  </c:pt>
                  <c:pt idx="338">
                    <c:v>2.9999999999999997E-4</c:v>
                  </c:pt>
                  <c:pt idx="339">
                    <c:v>2.0000000000000001E-4</c:v>
                  </c:pt>
                  <c:pt idx="340">
                    <c:v>1E-4</c:v>
                  </c:pt>
                  <c:pt idx="341">
                    <c:v>1E-4</c:v>
                  </c:pt>
                  <c:pt idx="342">
                    <c:v>5.0000000000000001E-4</c:v>
                  </c:pt>
                  <c:pt idx="343">
                    <c:v>0</c:v>
                  </c:pt>
                  <c:pt idx="344">
                    <c:v>5.0000000000000001E-4</c:v>
                  </c:pt>
                  <c:pt idx="345">
                    <c:v>0</c:v>
                  </c:pt>
                  <c:pt idx="346">
                    <c:v>4.0000000000000002E-4</c:v>
                  </c:pt>
                  <c:pt idx="347">
                    <c:v>1E-4</c:v>
                  </c:pt>
                  <c:pt idx="348">
                    <c:v>0</c:v>
                  </c:pt>
                  <c:pt idx="349">
                    <c:v>1E-4</c:v>
                  </c:pt>
                  <c:pt idx="350">
                    <c:v>2.0000000000000001E-4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2.0000000000000001E-4</c:v>
                  </c:pt>
                  <c:pt idx="354">
                    <c:v>1E-4</c:v>
                  </c:pt>
                  <c:pt idx="355">
                    <c:v>1E-4</c:v>
                  </c:pt>
                  <c:pt idx="356">
                    <c:v>4.0000000000000002E-4</c:v>
                  </c:pt>
                  <c:pt idx="357">
                    <c:v>0</c:v>
                  </c:pt>
                  <c:pt idx="358">
                    <c:v>5.0000000000000001E-4</c:v>
                  </c:pt>
                  <c:pt idx="359">
                    <c:v>1E-4</c:v>
                  </c:pt>
                  <c:pt idx="360">
                    <c:v>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1E-4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2.0000000000000001E-4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1E-4</c:v>
                  </c:pt>
                  <c:pt idx="375">
                    <c:v>3.0000000000000001E-3</c:v>
                  </c:pt>
                  <c:pt idx="376">
                    <c:v>1E-4</c:v>
                  </c:pt>
                  <c:pt idx="377">
                    <c:v>1E-4</c:v>
                  </c:pt>
                  <c:pt idx="378">
                    <c:v>2.9999999999999997E-4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5.0000000000000001E-4</c:v>
                  </c:pt>
                  <c:pt idx="382">
                    <c:v>5.9999999999999995E-4</c:v>
                  </c:pt>
                  <c:pt idx="383">
                    <c:v>2.0000000000000001E-4</c:v>
                  </c:pt>
                  <c:pt idx="384">
                    <c:v>2.0000000000000001E-4</c:v>
                  </c:pt>
                  <c:pt idx="385">
                    <c:v>1E-4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2.9999999999999997E-4</c:v>
                  </c:pt>
                  <c:pt idx="392">
                    <c:v>4.0000000000000002E-4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5.9999999999999995E-4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2.0000000000000001E-4</c:v>
                  </c:pt>
                  <c:pt idx="399">
                    <c:v>2.0000000000000001E-4</c:v>
                  </c:pt>
                  <c:pt idx="400">
                    <c:v>2.0000000000000001E-4</c:v>
                  </c:pt>
                  <c:pt idx="401">
                    <c:v>1E-4</c:v>
                  </c:pt>
                  <c:pt idx="402">
                    <c:v>1E-4</c:v>
                  </c:pt>
                  <c:pt idx="403">
                    <c:v>0</c:v>
                  </c:pt>
                  <c:pt idx="404">
                    <c:v>2E-3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4.0000000000000002E-4</c:v>
                  </c:pt>
                  <c:pt idx="411">
                    <c:v>2.0000000000000001E-4</c:v>
                  </c:pt>
                  <c:pt idx="412">
                    <c:v>1E-4</c:v>
                  </c:pt>
                  <c:pt idx="413">
                    <c:v>1E-4</c:v>
                  </c:pt>
                  <c:pt idx="414">
                    <c:v>2.9999999999999997E-4</c:v>
                  </c:pt>
                  <c:pt idx="415">
                    <c:v>2.0000000000000001E-4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0</c:v>
                  </c:pt>
                  <c:pt idx="421">
                    <c:v>4.0000000000000002E-4</c:v>
                  </c:pt>
                  <c:pt idx="422">
                    <c:v>3.0000000000000003E-4</c:v>
                  </c:pt>
                  <c:pt idx="423">
                    <c:v>4.8000000000000001E-5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2.9999999999999997E-4</c:v>
                  </c:pt>
                  <c:pt idx="428">
                    <c:v>0</c:v>
                  </c:pt>
                  <c:pt idx="429">
                    <c:v>4.0000000000000002E-4</c:v>
                  </c:pt>
                  <c:pt idx="430">
                    <c:v>0</c:v>
                  </c:pt>
                  <c:pt idx="431">
                    <c:v>1E-4</c:v>
                  </c:pt>
                  <c:pt idx="432">
                    <c:v>1E-4</c:v>
                  </c:pt>
                  <c:pt idx="433">
                    <c:v>0</c:v>
                  </c:pt>
                  <c:pt idx="434">
                    <c:v>4.0000000000000002E-4</c:v>
                  </c:pt>
                  <c:pt idx="435">
                    <c:v>4.0000000000000002E-4</c:v>
                  </c:pt>
                  <c:pt idx="436">
                    <c:v>1E-4</c:v>
                  </c:pt>
                  <c:pt idx="437">
                    <c:v>1E-3</c:v>
                  </c:pt>
                  <c:pt idx="438">
                    <c:v>0</c:v>
                  </c:pt>
                  <c:pt idx="439">
                    <c:v>2.0000000000000001E-4</c:v>
                  </c:pt>
                  <c:pt idx="440">
                    <c:v>2.9999999999999997E-4</c:v>
                  </c:pt>
                  <c:pt idx="441">
                    <c:v>2.0000000000000001E-4</c:v>
                  </c:pt>
                  <c:pt idx="442">
                    <c:v>1E-4</c:v>
                  </c:pt>
                  <c:pt idx="443">
                    <c:v>1E-4</c:v>
                  </c:pt>
                  <c:pt idx="444">
                    <c:v>5.0000000000000001E-4</c:v>
                  </c:pt>
                  <c:pt idx="445">
                    <c:v>1E-4</c:v>
                  </c:pt>
                  <c:pt idx="446">
                    <c:v>1E-4</c:v>
                  </c:pt>
                  <c:pt idx="447">
                    <c:v>1E-4</c:v>
                  </c:pt>
                  <c:pt idx="448">
                    <c:v>2.0000000000000001E-4</c:v>
                  </c:pt>
                  <c:pt idx="449">
                    <c:v>1E-4</c:v>
                  </c:pt>
                  <c:pt idx="450">
                    <c:v>0</c:v>
                  </c:pt>
                  <c:pt idx="451">
                    <c:v>2E-3</c:v>
                  </c:pt>
                  <c:pt idx="452">
                    <c:v>1E-4</c:v>
                  </c:pt>
                  <c:pt idx="453">
                    <c:v>1E-3</c:v>
                  </c:pt>
                  <c:pt idx="454">
                    <c:v>1E-4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2.0999999999999999E-3</c:v>
                  </c:pt>
                  <c:pt idx="458">
                    <c:v>1.9E-3</c:v>
                  </c:pt>
                  <c:pt idx="459">
                    <c:v>1E-4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1E-4</c:v>
                  </c:pt>
                  <c:pt idx="463">
                    <c:v>2.9999999999999997E-4</c:v>
                  </c:pt>
                  <c:pt idx="464">
                    <c:v>1E-4</c:v>
                  </c:pt>
                  <c:pt idx="465">
                    <c:v>1E-4</c:v>
                  </c:pt>
                  <c:pt idx="466">
                    <c:v>2.0000000000000001E-4</c:v>
                  </c:pt>
                  <c:pt idx="467">
                    <c:v>1E-4</c:v>
                  </c:pt>
                  <c:pt idx="468">
                    <c:v>2.0000000000000001E-4</c:v>
                  </c:pt>
                  <c:pt idx="469">
                    <c:v>1E-4</c:v>
                  </c:pt>
                  <c:pt idx="470">
                    <c:v>1E-4</c:v>
                  </c:pt>
                  <c:pt idx="471">
                    <c:v>1E-4</c:v>
                  </c:pt>
                  <c:pt idx="472">
                    <c:v>2.0000000000000001E-4</c:v>
                  </c:pt>
                  <c:pt idx="473">
                    <c:v>1E-4</c:v>
                  </c:pt>
                  <c:pt idx="474">
                    <c:v>0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2.9999999999999997E-4</c:v>
                  </c:pt>
                  <c:pt idx="478">
                    <c:v>2.9999999999999997E-4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1E-4</c:v>
                  </c:pt>
                  <c:pt idx="482">
                    <c:v>1E-4</c:v>
                  </c:pt>
                  <c:pt idx="483">
                    <c:v>1E-4</c:v>
                  </c:pt>
                  <c:pt idx="484">
                    <c:v>1E-4</c:v>
                  </c:pt>
                  <c:pt idx="485">
                    <c:v>2.0000000000000001E-4</c:v>
                  </c:pt>
                  <c:pt idx="486">
                    <c:v>2.0000000000000001E-4</c:v>
                  </c:pt>
                  <c:pt idx="487">
                    <c:v>1E-4</c:v>
                  </c:pt>
                  <c:pt idx="488">
                    <c:v>1E-4</c:v>
                  </c:pt>
                  <c:pt idx="489">
                    <c:v>5.9999999999999995E-4</c:v>
                  </c:pt>
                  <c:pt idx="490">
                    <c:v>2.0000000000000001E-4</c:v>
                  </c:pt>
                  <c:pt idx="491">
                    <c:v>2.9999999999999997E-4</c:v>
                  </c:pt>
                  <c:pt idx="492">
                    <c:v>1E-4</c:v>
                  </c:pt>
                  <c:pt idx="493">
                    <c:v>1E-4</c:v>
                  </c:pt>
                  <c:pt idx="494">
                    <c:v>0</c:v>
                  </c:pt>
                  <c:pt idx="495">
                    <c:v>2.9999999999999997E-4</c:v>
                  </c:pt>
                  <c:pt idx="496">
                    <c:v>2.0000000000000001E-4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2.0000000000000001E-4</c:v>
                  </c:pt>
                  <c:pt idx="500">
                    <c:v>2.9999999999999997E-4</c:v>
                  </c:pt>
                  <c:pt idx="501">
                    <c:v>1E-4</c:v>
                  </c:pt>
                  <c:pt idx="502">
                    <c:v>1E-4</c:v>
                  </c:pt>
                  <c:pt idx="503">
                    <c:v>2.0000000000000001E-4</c:v>
                  </c:pt>
                  <c:pt idx="504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(7)'!$F$21:$F$905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27867</c:v>
                </c:pt>
                <c:pt idx="500">
                  <c:v>28049</c:v>
                </c:pt>
                <c:pt idx="501">
                  <c:v>28101</c:v>
                </c:pt>
                <c:pt idx="502">
                  <c:v>28154.5</c:v>
                </c:pt>
                <c:pt idx="503">
                  <c:v>28776.5</c:v>
                </c:pt>
                <c:pt idx="504">
                  <c:v>28928.5</c:v>
                </c:pt>
              </c:numCache>
            </c:numRef>
          </c:xVal>
          <c:yVal>
            <c:numRef>
              <c:f>'Active (7)'!$I$21:$I$905</c:f>
              <c:numCache>
                <c:formatCode>General</c:formatCode>
                <c:ptCount val="885"/>
                <c:pt idx="1">
                  <c:v>1.0434865005663596E-2</c:v>
                </c:pt>
                <c:pt idx="2">
                  <c:v>1.2760850004269741E-2</c:v>
                </c:pt>
                <c:pt idx="3">
                  <c:v>-2.0344009994005319E-2</c:v>
                </c:pt>
                <c:pt idx="4">
                  <c:v>-1.0655884994775988E-2</c:v>
                </c:pt>
                <c:pt idx="5">
                  <c:v>-1.3298999983817339E-3</c:v>
                </c:pt>
                <c:pt idx="6">
                  <c:v>-3.7914200001978315E-3</c:v>
                </c:pt>
                <c:pt idx="7">
                  <c:v>-2.7819559996714815E-2</c:v>
                </c:pt>
                <c:pt idx="9">
                  <c:v>-3.9186764995974954E-2</c:v>
                </c:pt>
                <c:pt idx="11">
                  <c:v>-9.0319749942864291E-3</c:v>
                </c:pt>
                <c:pt idx="12">
                  <c:v>-7.1201549944817089E-3</c:v>
                </c:pt>
                <c:pt idx="13">
                  <c:v>-3.2164244992600288E-2</c:v>
                </c:pt>
                <c:pt idx="14">
                  <c:v>-2.6754769998660777E-2</c:v>
                </c:pt>
                <c:pt idx="15">
                  <c:v>-4.079885999817634E-2</c:v>
                </c:pt>
                <c:pt idx="16">
                  <c:v>-7.8870399956940673E-3</c:v>
                </c:pt>
                <c:pt idx="17">
                  <c:v>-4.3931129992415663E-2</c:v>
                </c:pt>
                <c:pt idx="18">
                  <c:v>-2.6702704999479465E-2</c:v>
                </c:pt>
                <c:pt idx="26">
                  <c:v>-1.0704544998588972E-2</c:v>
                </c:pt>
                <c:pt idx="27">
                  <c:v>-1.7250979995878879E-2</c:v>
                </c:pt>
                <c:pt idx="29">
                  <c:v>-2.8613080001377966E-2</c:v>
                </c:pt>
                <c:pt idx="30">
                  <c:v>-2.6701259994297288E-2</c:v>
                </c:pt>
                <c:pt idx="46">
                  <c:v>-9.7849649973795749E-3</c:v>
                </c:pt>
                <c:pt idx="47">
                  <c:v>3.6495525004283991E-2</c:v>
                </c:pt>
                <c:pt idx="48">
                  <c:v>-1.4178489996993449E-2</c:v>
                </c:pt>
                <c:pt idx="49">
                  <c:v>-1.9266669994976837E-2</c:v>
                </c:pt>
                <c:pt idx="50">
                  <c:v>7.4599250074243173E-3</c:v>
                </c:pt>
                <c:pt idx="51">
                  <c:v>-2.7211249980609864E-3</c:v>
                </c:pt>
                <c:pt idx="52">
                  <c:v>4.2788749997271225E-3</c:v>
                </c:pt>
                <c:pt idx="53">
                  <c:v>5.6151900062104687E-3</c:v>
                </c:pt>
                <c:pt idx="54">
                  <c:v>8.6151900031836703E-3</c:v>
                </c:pt>
                <c:pt idx="55">
                  <c:v>-6.288654993113596E-3</c:v>
                </c:pt>
                <c:pt idx="56">
                  <c:v>-1.0431999544380233E-4</c:v>
                </c:pt>
                <c:pt idx="57">
                  <c:v>3.9965250034583732E-3</c:v>
                </c:pt>
                <c:pt idx="58">
                  <c:v>7.5936200009891763E-3</c:v>
                </c:pt>
                <c:pt idx="59">
                  <c:v>4.5666000369237736E-4</c:v>
                </c:pt>
                <c:pt idx="60">
                  <c:v>1.050470003974624E-3</c:v>
                </c:pt>
                <c:pt idx="61">
                  <c:v>-5.195764999371022E-3</c:v>
                </c:pt>
                <c:pt idx="62">
                  <c:v>2.1147450024727732E-3</c:v>
                </c:pt>
                <c:pt idx="63">
                  <c:v>-5.615549991489388E-3</c:v>
                </c:pt>
                <c:pt idx="64">
                  <c:v>8.032680008909665E-3</c:v>
                </c:pt>
                <c:pt idx="65">
                  <c:v>5.1017000077990815E-4</c:v>
                </c:pt>
                <c:pt idx="66">
                  <c:v>-3.1863449985394254E-3</c:v>
                </c:pt>
                <c:pt idx="67">
                  <c:v>8.3946000086143613E-4</c:v>
                </c:pt>
                <c:pt idx="68">
                  <c:v>-5.7430899978498928E-3</c:v>
                </c:pt>
                <c:pt idx="69">
                  <c:v>4.1546000284142792E-4</c:v>
                </c:pt>
                <c:pt idx="70">
                  <c:v>-9.3068999558454379E-4</c:v>
                </c:pt>
                <c:pt idx="71">
                  <c:v>1.2020530004519969E-2</c:v>
                </c:pt>
                <c:pt idx="72">
                  <c:v>-3.7449299998115748E-3</c:v>
                </c:pt>
                <c:pt idx="73">
                  <c:v>-6.9353599974419922E-3</c:v>
                </c:pt>
                <c:pt idx="76">
                  <c:v>3.1415799967362545E-3</c:v>
                </c:pt>
                <c:pt idx="77">
                  <c:v>-2.3828100020182319E-3</c:v>
                </c:pt>
                <c:pt idx="78">
                  <c:v>2.333889999135863E-3</c:v>
                </c:pt>
                <c:pt idx="79">
                  <c:v>2.724605001276359E-3</c:v>
                </c:pt>
                <c:pt idx="80">
                  <c:v>-2.465824996761512E-3</c:v>
                </c:pt>
                <c:pt idx="81">
                  <c:v>-1.0563499963609502E-3</c:v>
                </c:pt>
                <c:pt idx="82">
                  <c:v>-1.2078349973307922E-3</c:v>
                </c:pt>
                <c:pt idx="83">
                  <c:v>-5.6327850033994764E-3</c:v>
                </c:pt>
                <c:pt idx="84">
                  <c:v>1.0464320002938621E-2</c:v>
                </c:pt>
                <c:pt idx="86">
                  <c:v>3.1950900083757006E-3</c:v>
                </c:pt>
                <c:pt idx="87">
                  <c:v>2.4769849987933412E-3</c:v>
                </c:pt>
                <c:pt idx="88">
                  <c:v>-5.7648499205242842E-4</c:v>
                </c:pt>
                <c:pt idx="89">
                  <c:v>1.8503449973650277E-3</c:v>
                </c:pt>
                <c:pt idx="90">
                  <c:v>2.1435000016936101E-3</c:v>
                </c:pt>
                <c:pt idx="91">
                  <c:v>-7.0108149957377464E-3</c:v>
                </c:pt>
                <c:pt idx="92">
                  <c:v>8.3545700035756454E-3</c:v>
                </c:pt>
                <c:pt idx="93">
                  <c:v>5.0459400008548982E-3</c:v>
                </c:pt>
                <c:pt idx="94">
                  <c:v>1.0825490004208405E-2</c:v>
                </c:pt>
                <c:pt idx="95">
                  <c:v>-6.0469300005934201E-3</c:v>
                </c:pt>
                <c:pt idx="96">
                  <c:v>1.1988499973085709E-3</c:v>
                </c:pt>
                <c:pt idx="97">
                  <c:v>-9.7547049954300746E-3</c:v>
                </c:pt>
                <c:pt idx="98">
                  <c:v>-4.2096749966731295E-3</c:v>
                </c:pt>
                <c:pt idx="100">
                  <c:v>4.9840400024550036E-3</c:v>
                </c:pt>
                <c:pt idx="101">
                  <c:v>-1.3292799994815141E-3</c:v>
                </c:pt>
                <c:pt idx="102">
                  <c:v>-2.2045999503461644E-4</c:v>
                </c:pt>
                <c:pt idx="103">
                  <c:v>9.9512100059655495E-3</c:v>
                </c:pt>
                <c:pt idx="104">
                  <c:v>-1.2833029999455903E-2</c:v>
                </c:pt>
                <c:pt idx="105">
                  <c:v>-3.2579799953964539E-3</c:v>
                </c:pt>
                <c:pt idx="106">
                  <c:v>2.3447550047421828E-3</c:v>
                </c:pt>
                <c:pt idx="107">
                  <c:v>3.7983200018061325E-3</c:v>
                </c:pt>
                <c:pt idx="108">
                  <c:v>-5.4929549951339141E-3</c:v>
                </c:pt>
                <c:pt idx="109">
                  <c:v>-1.1055249997298233E-3</c:v>
                </c:pt>
                <c:pt idx="110">
                  <c:v>-1.044079996063374E-3</c:v>
                </c:pt>
                <c:pt idx="111">
                  <c:v>2.5986000400735065E-4</c:v>
                </c:pt>
                <c:pt idx="112">
                  <c:v>2.2598600044148043E-3</c:v>
                </c:pt>
                <c:pt idx="113">
                  <c:v>2.1275900071486831E-3</c:v>
                </c:pt>
                <c:pt idx="114">
                  <c:v>1.0159599987673573E-3</c:v>
                </c:pt>
                <c:pt idx="115">
                  <c:v>3.7293749992386438E-3</c:v>
                </c:pt>
                <c:pt idx="116">
                  <c:v>2.2270300032687373E-3</c:v>
                </c:pt>
                <c:pt idx="117">
                  <c:v>-6.8358200005604886E-3</c:v>
                </c:pt>
                <c:pt idx="118">
                  <c:v>-5.5904949986143038E-3</c:v>
                </c:pt>
                <c:pt idx="119">
                  <c:v>-2.9038150023552589E-3</c:v>
                </c:pt>
                <c:pt idx="120">
                  <c:v>1.0179675002291333E-2</c:v>
                </c:pt>
                <c:pt idx="121">
                  <c:v>3.8663550076307729E-3</c:v>
                </c:pt>
                <c:pt idx="122">
                  <c:v>1.0778175004816148E-2</c:v>
                </c:pt>
                <c:pt idx="123">
                  <c:v>4.1956249988288619E-3</c:v>
                </c:pt>
                <c:pt idx="124">
                  <c:v>-2.7870199992321432E-3</c:v>
                </c:pt>
                <c:pt idx="125">
                  <c:v>-4.094699994311668E-3</c:v>
                </c:pt>
                <c:pt idx="126">
                  <c:v>-4.5055799928377382E-3</c:v>
                </c:pt>
                <c:pt idx="127">
                  <c:v>-4.5496699967770837E-3</c:v>
                </c:pt>
                <c:pt idx="128">
                  <c:v>5.6393550039501861E-3</c:v>
                </c:pt>
                <c:pt idx="130">
                  <c:v>-6.1997599987080321E-3</c:v>
                </c:pt>
                <c:pt idx="131">
                  <c:v>3.326050064060837E-4</c:v>
                </c:pt>
                <c:pt idx="132">
                  <c:v>3.2115950016304851E-3</c:v>
                </c:pt>
                <c:pt idx="133">
                  <c:v>-1.22819998068735E-4</c:v>
                </c:pt>
                <c:pt idx="134">
                  <c:v>-7.8629699928569607E-3</c:v>
                </c:pt>
                <c:pt idx="138">
                  <c:v>-1.6231164998316672E-2</c:v>
                </c:pt>
                <c:pt idx="139">
                  <c:v>-6.2278799960040487E-3</c:v>
                </c:pt>
                <c:pt idx="140">
                  <c:v>-5.3415499860420823E-4</c:v>
                </c:pt>
                <c:pt idx="141">
                  <c:v>-4.6237399947131053E-3</c:v>
                </c:pt>
                <c:pt idx="142">
                  <c:v>-9.7527249963604845E-3</c:v>
                </c:pt>
                <c:pt idx="143">
                  <c:v>-9.7006599971791729E-3</c:v>
                </c:pt>
                <c:pt idx="144">
                  <c:v>-7.5163250003242865E-3</c:v>
                </c:pt>
                <c:pt idx="145">
                  <c:v>-1.2412194999342319E-2</c:v>
                </c:pt>
                <c:pt idx="146">
                  <c:v>-6.4656649992684834E-3</c:v>
                </c:pt>
                <c:pt idx="149">
                  <c:v>-1.1069309992308263E-2</c:v>
                </c:pt>
                <c:pt idx="150">
                  <c:v>-1.8361949987593107E-3</c:v>
                </c:pt>
                <c:pt idx="151">
                  <c:v>-6.9459450023714453E-3</c:v>
                </c:pt>
                <c:pt idx="152">
                  <c:v>-1.0259265000058804E-2</c:v>
                </c:pt>
                <c:pt idx="153">
                  <c:v>-3.7433049947139807E-3</c:v>
                </c:pt>
                <c:pt idx="154">
                  <c:v>-9.4060599949443713E-3</c:v>
                </c:pt>
                <c:pt idx="155">
                  <c:v>-6.3145949970930815E-3</c:v>
                </c:pt>
                <c:pt idx="156">
                  <c:v>-1.0402774998510722E-2</c:v>
                </c:pt>
                <c:pt idx="157">
                  <c:v>-1.5949209999234881E-2</c:v>
                </c:pt>
                <c:pt idx="158">
                  <c:v>-1.3958590003312565E-2</c:v>
                </c:pt>
                <c:pt idx="159">
                  <c:v>-1.2985324996407144E-2</c:v>
                </c:pt>
                <c:pt idx="160">
                  <c:v>-2.273390499613015E-2</c:v>
                </c:pt>
                <c:pt idx="161">
                  <c:v>-1.7959044998860918E-2</c:v>
                </c:pt>
                <c:pt idx="162">
                  <c:v>-1.3823489993228577E-2</c:v>
                </c:pt>
                <c:pt idx="163">
                  <c:v>-3.4975050002685748E-3</c:v>
                </c:pt>
                <c:pt idx="164">
                  <c:v>-1.4445439999690279E-2</c:v>
                </c:pt>
                <c:pt idx="165">
                  <c:v>-2.0527050000964664E-2</c:v>
                </c:pt>
                <c:pt idx="166">
                  <c:v>-1.399983000010252E-2</c:v>
                </c:pt>
                <c:pt idx="167">
                  <c:v>-1.3678534996870439E-2</c:v>
                </c:pt>
                <c:pt idx="169">
                  <c:v>-2.0128814998315647E-2</c:v>
                </c:pt>
                <c:pt idx="171">
                  <c:v>-1.2755454998114146E-2</c:v>
                </c:pt>
                <c:pt idx="172">
                  <c:v>-6.9726199944852851E-3</c:v>
                </c:pt>
                <c:pt idx="173">
                  <c:v>-7.6738249917980283E-3</c:v>
                </c:pt>
                <c:pt idx="174">
                  <c:v>-8.7179149995790794E-3</c:v>
                </c:pt>
                <c:pt idx="175">
                  <c:v>-9.2741850021411665E-3</c:v>
                </c:pt>
                <c:pt idx="176">
                  <c:v>-1.3351105000765529E-2</c:v>
                </c:pt>
                <c:pt idx="179">
                  <c:v>-1.3561699997808319E-2</c:v>
                </c:pt>
                <c:pt idx="180">
                  <c:v>-7.830929993360769E-3</c:v>
                </c:pt>
                <c:pt idx="181">
                  <c:v>-2.1442500001285225E-3</c:v>
                </c:pt>
                <c:pt idx="182">
                  <c:v>-7.4134799942839891E-3</c:v>
                </c:pt>
                <c:pt idx="183">
                  <c:v>-9.0265049948357046E-3</c:v>
                </c:pt>
                <c:pt idx="184">
                  <c:v>-1.1612319998675957E-2</c:v>
                </c:pt>
                <c:pt idx="185">
                  <c:v>-4.4186049999552779E-3</c:v>
                </c:pt>
                <c:pt idx="186">
                  <c:v>-1.5925640000205021E-2</c:v>
                </c:pt>
                <c:pt idx="191">
                  <c:v>-9.010535002744291E-3</c:v>
                </c:pt>
                <c:pt idx="192">
                  <c:v>-1.2813534995075315E-2</c:v>
                </c:pt>
                <c:pt idx="193">
                  <c:v>-9.8984299984294921E-3</c:v>
                </c:pt>
                <c:pt idx="195">
                  <c:v>-9.2328449973138049E-3</c:v>
                </c:pt>
                <c:pt idx="197">
                  <c:v>-1.7371209993143566E-2</c:v>
                </c:pt>
                <c:pt idx="198">
                  <c:v>-2.3635749996174127E-2</c:v>
                </c:pt>
                <c:pt idx="199">
                  <c:v>-1.895375999447424E-2</c:v>
                </c:pt>
                <c:pt idx="200">
                  <c:v>-1.0676555000827648E-2</c:v>
                </c:pt>
                <c:pt idx="201">
                  <c:v>-5.8088249934371561E-3</c:v>
                </c:pt>
                <c:pt idx="205">
                  <c:v>-8.4626549942186102E-3</c:v>
                </c:pt>
                <c:pt idx="214">
                  <c:v>-2.3583664995385334E-2</c:v>
                </c:pt>
                <c:pt idx="215">
                  <c:v>-1.3218279993452597E-2</c:v>
                </c:pt>
                <c:pt idx="217">
                  <c:v>-1.4487509994069114E-2</c:v>
                </c:pt>
                <c:pt idx="218">
                  <c:v>-5.0780349993146956E-3</c:v>
                </c:pt>
                <c:pt idx="219">
                  <c:v>-8.1221249929512851E-3</c:v>
                </c:pt>
                <c:pt idx="220">
                  <c:v>-2.4704674993699882E-2</c:v>
                </c:pt>
                <c:pt idx="238">
                  <c:v>-1.1048469998058863E-2</c:v>
                </c:pt>
                <c:pt idx="245">
                  <c:v>-2.0449969997571316E-2</c:v>
                </c:pt>
                <c:pt idx="247">
                  <c:v>-1.2586929995450191E-2</c:v>
                </c:pt>
                <c:pt idx="250">
                  <c:v>-1.6482799997902475E-2</c:v>
                </c:pt>
                <c:pt idx="252">
                  <c:v>-1.3985145000333432E-2</c:v>
                </c:pt>
                <c:pt idx="253">
                  <c:v>-8.6638499997206964E-3</c:v>
                </c:pt>
                <c:pt idx="258">
                  <c:v>-1.2632879996090196E-2</c:v>
                </c:pt>
                <c:pt idx="283">
                  <c:v>-1.4934920000087004E-2</c:v>
                </c:pt>
                <c:pt idx="329">
                  <c:v>-1.4552119995641988E-2</c:v>
                </c:pt>
                <c:pt idx="389">
                  <c:v>-1.4301569994131569E-2</c:v>
                </c:pt>
                <c:pt idx="403">
                  <c:v>-2.0533259994408581E-2</c:v>
                </c:pt>
                <c:pt idx="426">
                  <c:v>-2.2863439997308888E-2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F15-4DDD-9809-81434C22A93B}"/>
            </c:ext>
          </c:extLst>
        </c:ser>
        <c:ser>
          <c:idx val="3"/>
          <c:order val="2"/>
          <c:tx>
            <c:strRef>
              <c:f>'Active (7)'!$J$20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(7)'!$D$21:$D$56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'Active (7)'!$D$21:$D$56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(7)'!$F$21:$F$905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27867</c:v>
                </c:pt>
                <c:pt idx="500">
                  <c:v>28049</c:v>
                </c:pt>
                <c:pt idx="501">
                  <c:v>28101</c:v>
                </c:pt>
                <c:pt idx="502">
                  <c:v>28154.5</c:v>
                </c:pt>
                <c:pt idx="503">
                  <c:v>28776.5</c:v>
                </c:pt>
                <c:pt idx="504">
                  <c:v>28928.5</c:v>
                </c:pt>
              </c:numCache>
            </c:numRef>
          </c:xVal>
          <c:yVal>
            <c:numRef>
              <c:f>'Active (7)'!$J$21:$J$905</c:f>
              <c:numCache>
                <c:formatCode>General</c:formatCode>
                <c:ptCount val="885"/>
                <c:pt idx="36">
                  <c:v>9.9382050029817037E-3</c:v>
                </c:pt>
                <c:pt idx="38">
                  <c:v>1.0568129997409414E-2</c:v>
                </c:pt>
                <c:pt idx="39">
                  <c:v>9.8847350018331781E-3</c:v>
                </c:pt>
                <c:pt idx="40">
                  <c:v>1.269853999838233E-2</c:v>
                </c:pt>
                <c:pt idx="41">
                  <c:v>1.3196195010095835E-2</c:v>
                </c:pt>
                <c:pt idx="42">
                  <c:v>1.3152105006156489E-2</c:v>
                </c:pt>
                <c:pt idx="43">
                  <c:v>1.3108015002217144E-2</c:v>
                </c:pt>
                <c:pt idx="44">
                  <c:v>1.3063925005553756E-2</c:v>
                </c:pt>
                <c:pt idx="45">
                  <c:v>1.301983500161441E-2</c:v>
                </c:pt>
                <c:pt idx="135">
                  <c:v>-8.2336999985272996E-3</c:v>
                </c:pt>
                <c:pt idx="137">
                  <c:v>-7.6336999991326593E-3</c:v>
                </c:pt>
                <c:pt idx="148">
                  <c:v>-1.1269309994531795E-2</c:v>
                </c:pt>
                <c:pt idx="168">
                  <c:v>-1.7418684998119716E-2</c:v>
                </c:pt>
                <c:pt idx="269">
                  <c:v>-1.9568709998566192E-2</c:v>
                </c:pt>
                <c:pt idx="270">
                  <c:v>-1.9042724998143967E-2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F15-4DDD-9809-81434C22A93B}"/>
            </c:ext>
          </c:extLst>
        </c:ser>
        <c:ser>
          <c:idx val="4"/>
          <c:order val="3"/>
          <c:tx>
            <c:strRef>
              <c:f>'Active (7)'!$K$20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(7)'!$D$21:$D$105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'Active (7)'!$D$21:$D$105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(7)'!$F$21:$F$905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27867</c:v>
                </c:pt>
                <c:pt idx="500">
                  <c:v>28049</c:v>
                </c:pt>
                <c:pt idx="501">
                  <c:v>28101</c:v>
                </c:pt>
                <c:pt idx="502">
                  <c:v>28154.5</c:v>
                </c:pt>
                <c:pt idx="503">
                  <c:v>28776.5</c:v>
                </c:pt>
                <c:pt idx="504">
                  <c:v>28928.5</c:v>
                </c:pt>
              </c:numCache>
            </c:numRef>
          </c:xVal>
          <c:yVal>
            <c:numRef>
              <c:f>'Active (7)'!$K$21:$K$905</c:f>
              <c:numCache>
                <c:formatCode>General</c:formatCode>
                <c:ptCount val="885"/>
                <c:pt idx="129">
                  <c:v>9.7106500470545143E-4</c:v>
                </c:pt>
                <c:pt idx="136">
                  <c:v>-7.9336999988299794E-3</c:v>
                </c:pt>
                <c:pt idx="147">
                  <c:v>-1.1469309996755328E-2</c:v>
                </c:pt>
                <c:pt idx="170">
                  <c:v>-1.378387999284314E-2</c:v>
                </c:pt>
                <c:pt idx="177">
                  <c:v>-1.6884874996321741E-2</c:v>
                </c:pt>
                <c:pt idx="178">
                  <c:v>-1.685888999782037E-2</c:v>
                </c:pt>
                <c:pt idx="187">
                  <c:v>-1.7944494997209404E-2</c:v>
                </c:pt>
                <c:pt idx="188">
                  <c:v>-1.7918509998708032E-2</c:v>
                </c:pt>
                <c:pt idx="189">
                  <c:v>-1.6768039997259621E-2</c:v>
                </c:pt>
                <c:pt idx="190">
                  <c:v>-1.8816069998138119E-2</c:v>
                </c:pt>
                <c:pt idx="194">
                  <c:v>-2.0521309998002835E-2</c:v>
                </c:pt>
                <c:pt idx="196">
                  <c:v>-1.7503670002042782E-2</c:v>
                </c:pt>
                <c:pt idx="202">
                  <c:v>-1.9780199996603187E-2</c:v>
                </c:pt>
                <c:pt idx="203">
                  <c:v>-1.9678509997902438E-2</c:v>
                </c:pt>
                <c:pt idx="204">
                  <c:v>-1.9578510000428651E-2</c:v>
                </c:pt>
                <c:pt idx="206">
                  <c:v>-1.9906649999029469E-2</c:v>
                </c:pt>
                <c:pt idx="207">
                  <c:v>-1.9866650000039954E-2</c:v>
                </c:pt>
                <c:pt idx="208">
                  <c:v>-1.9638919999124482E-2</c:v>
                </c:pt>
                <c:pt idx="209">
                  <c:v>-2.0219969999743626E-2</c:v>
                </c:pt>
                <c:pt idx="210">
                  <c:v>-1.9629969996458385E-2</c:v>
                </c:pt>
                <c:pt idx="211">
                  <c:v>-1.9619970000348985E-2</c:v>
                </c:pt>
                <c:pt idx="212">
                  <c:v>-2.2235634998651221E-2</c:v>
                </c:pt>
                <c:pt idx="213">
                  <c:v>-2.0735634992888663E-2</c:v>
                </c:pt>
                <c:pt idx="216">
                  <c:v>-2.0141075001447462E-2</c:v>
                </c:pt>
                <c:pt idx="221">
                  <c:v>-2.0788059999176767E-2</c:v>
                </c:pt>
                <c:pt idx="222">
                  <c:v>-2.3892074998002499E-2</c:v>
                </c:pt>
                <c:pt idx="223">
                  <c:v>-2.006207499653101E-2</c:v>
                </c:pt>
                <c:pt idx="224">
                  <c:v>-2.3866764997364953E-2</c:v>
                </c:pt>
                <c:pt idx="225">
                  <c:v>-2.115494499594206E-2</c:v>
                </c:pt>
                <c:pt idx="226">
                  <c:v>-2.308721499866806E-2</c:v>
                </c:pt>
                <c:pt idx="227">
                  <c:v>-2.1151059991098009E-2</c:v>
                </c:pt>
                <c:pt idx="228">
                  <c:v>-2.1081059996504337E-2</c:v>
                </c:pt>
                <c:pt idx="229">
                  <c:v>-2.0711059994937386E-2</c:v>
                </c:pt>
                <c:pt idx="230">
                  <c:v>-2.0591059997968841E-2</c:v>
                </c:pt>
                <c:pt idx="231">
                  <c:v>-1.9485525001073256E-2</c:v>
                </c:pt>
                <c:pt idx="232">
                  <c:v>-2.0407569994858932E-2</c:v>
                </c:pt>
                <c:pt idx="233">
                  <c:v>-1.978158499696292E-2</c:v>
                </c:pt>
                <c:pt idx="234">
                  <c:v>-2.0979989996703807E-2</c:v>
                </c:pt>
                <c:pt idx="235">
                  <c:v>-2.0779989994480275E-2</c:v>
                </c:pt>
                <c:pt idx="236">
                  <c:v>-2.1842184993147384E-2</c:v>
                </c:pt>
                <c:pt idx="237">
                  <c:v>-2.1716199997172225E-2</c:v>
                </c:pt>
                <c:pt idx="239">
                  <c:v>-2.1655504999216646E-2</c:v>
                </c:pt>
                <c:pt idx="240">
                  <c:v>-2.0239744997525122E-2</c:v>
                </c:pt>
                <c:pt idx="241">
                  <c:v>-2.0139745000051335E-2</c:v>
                </c:pt>
                <c:pt idx="242">
                  <c:v>-2.0613759996194858E-2</c:v>
                </c:pt>
                <c:pt idx="243">
                  <c:v>-2.021375999902375E-2</c:v>
                </c:pt>
                <c:pt idx="244">
                  <c:v>-2.1101940001244657E-2</c:v>
                </c:pt>
                <c:pt idx="246">
                  <c:v>-2.0152314995357301E-2</c:v>
                </c:pt>
                <c:pt idx="248">
                  <c:v>-1.9749124992813449E-2</c:v>
                </c:pt>
                <c:pt idx="249">
                  <c:v>-2.0945839998603333E-2</c:v>
                </c:pt>
                <c:pt idx="251">
                  <c:v>-1.954105500044534E-2</c:v>
                </c:pt>
                <c:pt idx="254">
                  <c:v>-1.9205500000680331E-2</c:v>
                </c:pt>
                <c:pt idx="255">
                  <c:v>-2.0365434997074772E-2</c:v>
                </c:pt>
                <c:pt idx="256">
                  <c:v>-2.0191980001982301E-2</c:v>
                </c:pt>
                <c:pt idx="257">
                  <c:v>-2.0191980001982301E-2</c:v>
                </c:pt>
                <c:pt idx="259">
                  <c:v>-2.1239820001937915E-2</c:v>
                </c:pt>
                <c:pt idx="260">
                  <c:v>-2.0213834999594837E-2</c:v>
                </c:pt>
                <c:pt idx="261">
                  <c:v>-2.0783910003956407E-2</c:v>
                </c:pt>
                <c:pt idx="262">
                  <c:v>-2.1357079996960238E-2</c:v>
                </c:pt>
                <c:pt idx="263">
                  <c:v>-2.1245259995339438E-2</c:v>
                </c:pt>
                <c:pt idx="264">
                  <c:v>-2.0335785004135687E-2</c:v>
                </c:pt>
                <c:pt idx="265">
                  <c:v>-1.999009999417467E-2</c:v>
                </c:pt>
                <c:pt idx="266">
                  <c:v>-2.0678280001448002E-2</c:v>
                </c:pt>
                <c:pt idx="267">
                  <c:v>-2.0626309997169301E-2</c:v>
                </c:pt>
                <c:pt idx="268">
                  <c:v>-2.1232500002952293E-2</c:v>
                </c:pt>
                <c:pt idx="271">
                  <c:v>-1.6900884998904075E-2</c:v>
                </c:pt>
                <c:pt idx="272">
                  <c:v>-2.0381934999022633E-2</c:v>
                </c:pt>
                <c:pt idx="273">
                  <c:v>-2.0899089999147691E-2</c:v>
                </c:pt>
                <c:pt idx="274">
                  <c:v>-2.0899089999147691E-2</c:v>
                </c:pt>
                <c:pt idx="275">
                  <c:v>-2.3058844992192462E-2</c:v>
                </c:pt>
                <c:pt idx="276">
                  <c:v>-2.1028919996751938E-2</c:v>
                </c:pt>
                <c:pt idx="277">
                  <c:v>-2.0823384998948313E-2</c:v>
                </c:pt>
                <c:pt idx="278">
                  <c:v>-2.0534359995508566E-2</c:v>
                </c:pt>
                <c:pt idx="279">
                  <c:v>-2.1487829995749053E-2</c:v>
                </c:pt>
                <c:pt idx="280">
                  <c:v>-2.1340549996239133E-2</c:v>
                </c:pt>
                <c:pt idx="281">
                  <c:v>-2.0338109992735554E-2</c:v>
                </c:pt>
                <c:pt idx="282">
                  <c:v>-2.1182199998293072E-2</c:v>
                </c:pt>
                <c:pt idx="284">
                  <c:v>-2.0800960002816282E-2</c:v>
                </c:pt>
                <c:pt idx="285">
                  <c:v>-2.0685199997387826E-2</c:v>
                </c:pt>
                <c:pt idx="286">
                  <c:v>-1.9759214999794494E-2</c:v>
                </c:pt>
                <c:pt idx="287">
                  <c:v>-1.9451334992481861E-2</c:v>
                </c:pt>
                <c:pt idx="288">
                  <c:v>-2.0976929998141713E-2</c:v>
                </c:pt>
                <c:pt idx="289">
                  <c:v>-2.049737999914214E-2</c:v>
                </c:pt>
                <c:pt idx="290">
                  <c:v>-2.0185559995297808E-2</c:v>
                </c:pt>
                <c:pt idx="291">
                  <c:v>-2.051783000206342E-2</c:v>
                </c:pt>
                <c:pt idx="292">
                  <c:v>-1.9864264999341685E-2</c:v>
                </c:pt>
                <c:pt idx="293">
                  <c:v>-2.1765669996966608E-2</c:v>
                </c:pt>
                <c:pt idx="294">
                  <c:v>-2.049634500144748E-2</c:v>
                </c:pt>
                <c:pt idx="295">
                  <c:v>-2.1070359995064791E-2</c:v>
                </c:pt>
                <c:pt idx="296">
                  <c:v>-1.9444375000603031E-2</c:v>
                </c:pt>
                <c:pt idx="297">
                  <c:v>-1.3980584997625556E-2</c:v>
                </c:pt>
                <c:pt idx="298">
                  <c:v>-2.1054599994386081E-2</c:v>
                </c:pt>
                <c:pt idx="299">
                  <c:v>-2.0954599996912293E-2</c:v>
                </c:pt>
                <c:pt idx="300">
                  <c:v>-2.0854599992162548E-2</c:v>
                </c:pt>
                <c:pt idx="301">
                  <c:v>-1.9845125003485009E-2</c:v>
                </c:pt>
                <c:pt idx="302">
                  <c:v>-1.9745124998735264E-2</c:v>
                </c:pt>
                <c:pt idx="303">
                  <c:v>-1.9645125001261476E-2</c:v>
                </c:pt>
                <c:pt idx="304">
                  <c:v>-2.1822139999130741E-2</c:v>
                </c:pt>
                <c:pt idx="305">
                  <c:v>-1.9534414997906424E-2</c:v>
                </c:pt>
                <c:pt idx="306">
                  <c:v>-2.0121000001381617E-2</c:v>
                </c:pt>
                <c:pt idx="307">
                  <c:v>-2.0117715001106262E-2</c:v>
                </c:pt>
                <c:pt idx="308">
                  <c:v>-2.0191729992802721E-2</c:v>
                </c:pt>
                <c:pt idx="309">
                  <c:v>-1.9824000002699904E-2</c:v>
                </c:pt>
                <c:pt idx="310">
                  <c:v>-1.9581409993406851E-2</c:v>
                </c:pt>
                <c:pt idx="311">
                  <c:v>-1.9255330000305548E-2</c:v>
                </c:pt>
                <c:pt idx="312">
                  <c:v>-1.9591444994148333E-2</c:v>
                </c:pt>
                <c:pt idx="313">
                  <c:v>-1.9110299996100366E-2</c:v>
                </c:pt>
                <c:pt idx="314">
                  <c:v>-1.9360674996278249E-2</c:v>
                </c:pt>
                <c:pt idx="315">
                  <c:v>-1.9029905000934377E-2</c:v>
                </c:pt>
                <c:pt idx="316">
                  <c:v>-2.0710954995593056E-2</c:v>
                </c:pt>
                <c:pt idx="317">
                  <c:v>-1.934556999913184E-2</c:v>
                </c:pt>
                <c:pt idx="318">
                  <c:v>-1.9689660002768505E-2</c:v>
                </c:pt>
                <c:pt idx="319">
                  <c:v>-1.9406170002184808E-2</c:v>
                </c:pt>
                <c:pt idx="320">
                  <c:v>-1.9231309997849166E-2</c:v>
                </c:pt>
                <c:pt idx="321">
                  <c:v>-1.8724919995293021E-2</c:v>
                </c:pt>
                <c:pt idx="322">
                  <c:v>-1.9185520002793055E-2</c:v>
                </c:pt>
                <c:pt idx="323">
                  <c:v>-1.7387864994816482E-2</c:v>
                </c:pt>
                <c:pt idx="324">
                  <c:v>-1.8810659996233881E-2</c:v>
                </c:pt>
                <c:pt idx="325">
                  <c:v>-1.7684580001514405E-2</c:v>
                </c:pt>
                <c:pt idx="326">
                  <c:v>-1.7684580001514405E-2</c:v>
                </c:pt>
                <c:pt idx="327">
                  <c:v>-1.755296499322867E-2</c:v>
                </c:pt>
                <c:pt idx="328">
                  <c:v>-1.7963940001209266E-2</c:v>
                </c:pt>
                <c:pt idx="330">
                  <c:v>-1.7941049998626113E-2</c:v>
                </c:pt>
                <c:pt idx="331">
                  <c:v>-1.8493769995984621E-2</c:v>
                </c:pt>
                <c:pt idx="332">
                  <c:v>-1.8783449995680712E-2</c:v>
                </c:pt>
                <c:pt idx="333">
                  <c:v>-1.7235314997378737E-2</c:v>
                </c:pt>
                <c:pt idx="334">
                  <c:v>-1.7436814996472094E-2</c:v>
                </c:pt>
                <c:pt idx="335">
                  <c:v>-1.8021709998720326E-2</c:v>
                </c:pt>
                <c:pt idx="336">
                  <c:v>-1.7795724997995421E-2</c:v>
                </c:pt>
                <c:pt idx="337">
                  <c:v>-1.8417769999359734E-2</c:v>
                </c:pt>
                <c:pt idx="338">
                  <c:v>-1.8417769999359734E-2</c:v>
                </c:pt>
                <c:pt idx="339">
                  <c:v>-1.8217769997136202E-2</c:v>
                </c:pt>
                <c:pt idx="340">
                  <c:v>-1.7706604994600639E-2</c:v>
                </c:pt>
                <c:pt idx="341">
                  <c:v>-1.7396189999999478E-2</c:v>
                </c:pt>
                <c:pt idx="342">
                  <c:v>-1.7374030001519714E-2</c:v>
                </c:pt>
                <c:pt idx="343">
                  <c:v>-1.7344029998639598E-2</c:v>
                </c:pt>
                <c:pt idx="344">
                  <c:v>-1.6674029997375328E-2</c:v>
                </c:pt>
                <c:pt idx="345">
                  <c:v>-1.6644030001771171E-2</c:v>
                </c:pt>
                <c:pt idx="346">
                  <c:v>-1.7932209993887227E-2</c:v>
                </c:pt>
                <c:pt idx="347">
                  <c:v>-1.770629999373341E-2</c:v>
                </c:pt>
                <c:pt idx="348">
                  <c:v>-1.7676299998129252E-2</c:v>
                </c:pt>
                <c:pt idx="349">
                  <c:v>-1.7606299996259622E-2</c:v>
                </c:pt>
                <c:pt idx="350">
                  <c:v>-1.7606299996259622E-2</c:v>
                </c:pt>
                <c:pt idx="351">
                  <c:v>-1.7576299993379507E-2</c:v>
                </c:pt>
                <c:pt idx="352">
                  <c:v>-1.7576299993379507E-2</c:v>
                </c:pt>
                <c:pt idx="353">
                  <c:v>-1.6699834995961282E-2</c:v>
                </c:pt>
                <c:pt idx="354">
                  <c:v>-1.7104239996115211E-2</c:v>
                </c:pt>
                <c:pt idx="355">
                  <c:v>-1.7561649998242501E-2</c:v>
                </c:pt>
                <c:pt idx="356">
                  <c:v>-1.4604144998884294E-2</c:v>
                </c:pt>
                <c:pt idx="357">
                  <c:v>-1.7359960002067965E-2</c:v>
                </c:pt>
                <c:pt idx="358">
                  <c:v>-1.3502454996341839E-2</c:v>
                </c:pt>
                <c:pt idx="359">
                  <c:v>-1.6298515001835767E-2</c:v>
                </c:pt>
                <c:pt idx="360">
                  <c:v>-1.9173734996002167E-2</c:v>
                </c:pt>
                <c:pt idx="361">
                  <c:v>-1.5908349996607285E-2</c:v>
                </c:pt>
                <c:pt idx="362">
                  <c:v>-1.6295684996293858E-2</c:v>
                </c:pt>
                <c:pt idx="363">
                  <c:v>-1.6169700000318699E-2</c:v>
                </c:pt>
                <c:pt idx="364">
                  <c:v>-1.5949904998706188E-2</c:v>
                </c:pt>
                <c:pt idx="365">
                  <c:v>-1.6123919995152391E-2</c:v>
                </c:pt>
                <c:pt idx="366">
                  <c:v>-1.7197934997966513E-2</c:v>
                </c:pt>
                <c:pt idx="367">
                  <c:v>-1.6302529998938553E-2</c:v>
                </c:pt>
                <c:pt idx="368">
                  <c:v>-1.5256844999385066E-2</c:v>
                </c:pt>
                <c:pt idx="369">
                  <c:v>-1.4556844995240681E-2</c:v>
                </c:pt>
                <c:pt idx="370">
                  <c:v>-1.3556844998674933E-2</c:v>
                </c:pt>
                <c:pt idx="371">
                  <c:v>-1.3556844998674933E-2</c:v>
                </c:pt>
                <c:pt idx="372">
                  <c:v>-1.663085999462055E-2</c:v>
                </c:pt>
                <c:pt idx="373">
                  <c:v>-1.5030859998660162E-2</c:v>
                </c:pt>
                <c:pt idx="374">
                  <c:v>-1.5393804998893756E-2</c:v>
                </c:pt>
                <c:pt idx="375">
                  <c:v>-1.6032359999371693E-2</c:v>
                </c:pt>
                <c:pt idx="376">
                  <c:v>-1.597869999386603E-2</c:v>
                </c:pt>
                <c:pt idx="377">
                  <c:v>-1.614623999921605E-2</c:v>
                </c:pt>
                <c:pt idx="378">
                  <c:v>-1.5927279993775301E-2</c:v>
                </c:pt>
                <c:pt idx="379">
                  <c:v>-1.5521649998845533E-2</c:v>
                </c:pt>
                <c:pt idx="380">
                  <c:v>-1.4016114997502882E-2</c:v>
                </c:pt>
                <c:pt idx="381">
                  <c:v>-1.5615270000125747E-2</c:v>
                </c:pt>
                <c:pt idx="382">
                  <c:v>-1.4337314998556394E-2</c:v>
                </c:pt>
                <c:pt idx="383">
                  <c:v>-1.3766395000857301E-2</c:v>
                </c:pt>
                <c:pt idx="384">
                  <c:v>-1.548919000197202E-2</c:v>
                </c:pt>
                <c:pt idx="385">
                  <c:v>-1.4204854996933136E-2</c:v>
                </c:pt>
                <c:pt idx="386">
                  <c:v>-1.4863860000332352E-2</c:v>
                </c:pt>
                <c:pt idx="387">
                  <c:v>-1.542211500054691E-2</c:v>
                </c:pt>
                <c:pt idx="388">
                  <c:v>-1.509612999507226E-2</c:v>
                </c:pt>
                <c:pt idx="390">
                  <c:v>-1.4931959995010402E-2</c:v>
                </c:pt>
                <c:pt idx="391">
                  <c:v>-1.4881959999911487E-2</c:v>
                </c:pt>
                <c:pt idx="392">
                  <c:v>-1.4781959995161742E-2</c:v>
                </c:pt>
                <c:pt idx="393">
                  <c:v>-1.4731960000062827E-2</c:v>
                </c:pt>
                <c:pt idx="394">
                  <c:v>-1.4631959995313082E-2</c:v>
                </c:pt>
                <c:pt idx="395">
                  <c:v>-1.4581960000214167E-2</c:v>
                </c:pt>
                <c:pt idx="396">
                  <c:v>-1.587209999706829E-2</c:v>
                </c:pt>
                <c:pt idx="397">
                  <c:v>-1.587209999706829E-2</c:v>
                </c:pt>
                <c:pt idx="398">
                  <c:v>-1.5343675004260149E-2</c:v>
                </c:pt>
                <c:pt idx="399">
                  <c:v>-1.5343675004260149E-2</c:v>
                </c:pt>
                <c:pt idx="400">
                  <c:v>-1.5931854999507777E-2</c:v>
                </c:pt>
                <c:pt idx="401">
                  <c:v>-1.4773504997720011E-2</c:v>
                </c:pt>
                <c:pt idx="402">
                  <c:v>-1.4773504997720011E-2</c:v>
                </c:pt>
                <c:pt idx="404">
                  <c:v>-1.5890669994405471E-2</c:v>
                </c:pt>
                <c:pt idx="405">
                  <c:v>-1.5217405001749285E-2</c:v>
                </c:pt>
                <c:pt idx="406">
                  <c:v>-1.5491419995669276E-2</c:v>
                </c:pt>
                <c:pt idx="407">
                  <c:v>-1.5250424992700573E-2</c:v>
                </c:pt>
                <c:pt idx="408">
                  <c:v>-1.5250424992700573E-2</c:v>
                </c:pt>
                <c:pt idx="409">
                  <c:v>-1.583381999807898E-2</c:v>
                </c:pt>
                <c:pt idx="410">
                  <c:v>-1.5388039995741565E-2</c:v>
                </c:pt>
                <c:pt idx="411">
                  <c:v>-1.6658114996971563E-2</c:v>
                </c:pt>
                <c:pt idx="412">
                  <c:v>-1.6293374996166676E-2</c:v>
                </c:pt>
                <c:pt idx="413">
                  <c:v>-1.8066149998048786E-2</c:v>
                </c:pt>
                <c:pt idx="414">
                  <c:v>-1.8350165097217541E-2</c:v>
                </c:pt>
                <c:pt idx="415">
                  <c:v>-1.5464855001482647E-2</c:v>
                </c:pt>
                <c:pt idx="416">
                  <c:v>-1.6216730000451207E-2</c:v>
                </c:pt>
                <c:pt idx="417">
                  <c:v>-1.6593089996604249E-2</c:v>
                </c:pt>
                <c:pt idx="418">
                  <c:v>-1.5947405001497827E-2</c:v>
                </c:pt>
                <c:pt idx="419">
                  <c:v>-1.590162499633152E-2</c:v>
                </c:pt>
                <c:pt idx="420">
                  <c:v>-1.6596839996054769E-2</c:v>
                </c:pt>
                <c:pt idx="421">
                  <c:v>-1.6596839996054769E-2</c:v>
                </c:pt>
                <c:pt idx="422">
                  <c:v>-1.4670854994619731E-2</c:v>
                </c:pt>
                <c:pt idx="423">
                  <c:v>-1.6020930001104716E-2</c:v>
                </c:pt>
                <c:pt idx="424">
                  <c:v>-1.5040929996757768E-2</c:v>
                </c:pt>
                <c:pt idx="425">
                  <c:v>-1.4990930001658853E-2</c:v>
                </c:pt>
                <c:pt idx="427">
                  <c:v>-1.7871609998110216E-2</c:v>
                </c:pt>
                <c:pt idx="428">
                  <c:v>-1.7851609998615459E-2</c:v>
                </c:pt>
                <c:pt idx="429">
                  <c:v>-1.6916224994929507E-2</c:v>
                </c:pt>
                <c:pt idx="430">
                  <c:v>-1.688622499932535E-2</c:v>
                </c:pt>
                <c:pt idx="431">
                  <c:v>-1.7963240003155079E-2</c:v>
                </c:pt>
                <c:pt idx="432">
                  <c:v>-1.7359375000523869E-2</c:v>
                </c:pt>
                <c:pt idx="433">
                  <c:v>-1.8681250003282912E-2</c:v>
                </c:pt>
                <c:pt idx="434">
                  <c:v>-1.8681250003282912E-2</c:v>
                </c:pt>
                <c:pt idx="435">
                  <c:v>-1.8651250000402797E-2</c:v>
                </c:pt>
                <c:pt idx="436">
                  <c:v>-1.8745789995591622E-2</c:v>
                </c:pt>
                <c:pt idx="437">
                  <c:v>-1.8196819997683633E-2</c:v>
                </c:pt>
                <c:pt idx="438">
                  <c:v>-1.8276180111570284E-2</c:v>
                </c:pt>
                <c:pt idx="439">
                  <c:v>-1.8746900001133326E-2</c:v>
                </c:pt>
                <c:pt idx="440">
                  <c:v>-1.8857030001527164E-2</c:v>
                </c:pt>
                <c:pt idx="441">
                  <c:v>-1.9282169996586163E-2</c:v>
                </c:pt>
                <c:pt idx="442">
                  <c:v>-1.9151399996189866E-2</c:v>
                </c:pt>
                <c:pt idx="443">
                  <c:v>-1.9151399996189866E-2</c:v>
                </c:pt>
                <c:pt idx="444">
                  <c:v>-1.9537984997441527E-2</c:v>
                </c:pt>
                <c:pt idx="445">
                  <c:v>-1.8711155003984459E-2</c:v>
                </c:pt>
                <c:pt idx="446">
                  <c:v>-1.8711155003984459E-2</c:v>
                </c:pt>
                <c:pt idx="447">
                  <c:v>-1.9202240000595339E-2</c:v>
                </c:pt>
                <c:pt idx="448">
                  <c:v>-1.9071374998020474E-2</c:v>
                </c:pt>
                <c:pt idx="449">
                  <c:v>-1.9675114999699872E-2</c:v>
                </c:pt>
                <c:pt idx="450">
                  <c:v>-2.0127834999584593E-2</c:v>
                </c:pt>
                <c:pt idx="451">
                  <c:v>-2.0607290003681555E-2</c:v>
                </c:pt>
                <c:pt idx="452">
                  <c:v>-2.0015919995785225E-2</c:v>
                </c:pt>
                <c:pt idx="453">
                  <c:v>-1.8915919994469732E-2</c:v>
                </c:pt>
                <c:pt idx="454">
                  <c:v>-1.9996970004285686E-2</c:v>
                </c:pt>
                <c:pt idx="455">
                  <c:v>-2.0787494999240153E-2</c:v>
                </c:pt>
                <c:pt idx="456">
                  <c:v>-2.1684209998056758E-2</c:v>
                </c:pt>
                <c:pt idx="457">
                  <c:v>-1.9714884998393245E-2</c:v>
                </c:pt>
                <c:pt idx="458">
                  <c:v>-1.9788899997365661E-2</c:v>
                </c:pt>
                <c:pt idx="459">
                  <c:v>-2.1212994994129986E-2</c:v>
                </c:pt>
                <c:pt idx="460">
                  <c:v>-2.2430159995565191E-2</c:v>
                </c:pt>
                <c:pt idx="461">
                  <c:v>-2.1620685001835227E-2</c:v>
                </c:pt>
                <c:pt idx="462">
                  <c:v>-2.122452999901725E-2</c:v>
                </c:pt>
                <c:pt idx="463">
                  <c:v>-2.1298544997989666E-2</c:v>
                </c:pt>
                <c:pt idx="464">
                  <c:v>-2.1470964995387476E-2</c:v>
                </c:pt>
                <c:pt idx="465">
                  <c:v>-2.1621244995913003E-2</c:v>
                </c:pt>
                <c:pt idx="466">
                  <c:v>-2.3679500001890119E-2</c:v>
                </c:pt>
                <c:pt idx="467">
                  <c:v>-2.1479499999259133E-2</c:v>
                </c:pt>
                <c:pt idx="468">
                  <c:v>-2.1770024999568705E-2</c:v>
                </c:pt>
                <c:pt idx="469">
                  <c:v>-2.3016174993244931E-2</c:v>
                </c:pt>
                <c:pt idx="470">
                  <c:v>-2.2923949996766169E-2</c:v>
                </c:pt>
                <c:pt idx="471">
                  <c:v>-2.3281359994143713E-2</c:v>
                </c:pt>
                <c:pt idx="472">
                  <c:v>-2.3922164997202344E-2</c:v>
                </c:pt>
                <c:pt idx="473">
                  <c:v>-2.2744959998817649E-2</c:v>
                </c:pt>
                <c:pt idx="474">
                  <c:v>-2.3918974999105558E-2</c:v>
                </c:pt>
                <c:pt idx="475">
                  <c:v>-2.3630700001376681E-2</c:v>
                </c:pt>
                <c:pt idx="476">
                  <c:v>-2.4840735000907443E-2</c:v>
                </c:pt>
                <c:pt idx="477">
                  <c:v>-2.6145879994146526E-2</c:v>
                </c:pt>
                <c:pt idx="478">
                  <c:v>-2.6145879994146526E-2</c:v>
                </c:pt>
                <c:pt idx="479">
                  <c:v>-2.6182839996181428E-2</c:v>
                </c:pt>
                <c:pt idx="480">
                  <c:v>-2.6598504991852678E-2</c:v>
                </c:pt>
                <c:pt idx="481">
                  <c:v>-2.6036025003122631E-2</c:v>
                </c:pt>
                <c:pt idx="482">
                  <c:v>-2.8930194996064529E-2</c:v>
                </c:pt>
                <c:pt idx="483">
                  <c:v>-2.8908899999805726E-2</c:v>
                </c:pt>
                <c:pt idx="484">
                  <c:v>-2.9778129995975178E-2</c:v>
                </c:pt>
                <c:pt idx="485">
                  <c:v>-2.9381975000433158E-2</c:v>
                </c:pt>
                <c:pt idx="486">
                  <c:v>-3.0686939993756823E-2</c:v>
                </c:pt>
                <c:pt idx="487">
                  <c:v>-3.2825485002831556E-2</c:v>
                </c:pt>
                <c:pt idx="488">
                  <c:v>-3.3833174995379522E-2</c:v>
                </c:pt>
                <c:pt idx="489">
                  <c:v>-3.2562160005909391E-2</c:v>
                </c:pt>
                <c:pt idx="490">
                  <c:v>-3.6310939998656977E-2</c:v>
                </c:pt>
                <c:pt idx="491">
                  <c:v>-3.3710939998854883E-2</c:v>
                </c:pt>
                <c:pt idx="492">
                  <c:v>-3.3836080001492519E-2</c:v>
                </c:pt>
                <c:pt idx="493">
                  <c:v>-3.3917130000190809E-2</c:v>
                </c:pt>
                <c:pt idx="494">
                  <c:v>-3.0522569999448024E-2</c:v>
                </c:pt>
                <c:pt idx="495">
                  <c:v>-3.3532795001519844E-2</c:v>
                </c:pt>
                <c:pt idx="496">
                  <c:v>-3.4665064995351713E-2</c:v>
                </c:pt>
                <c:pt idx="497">
                  <c:v>-3.6790005004149862E-2</c:v>
                </c:pt>
                <c:pt idx="498">
                  <c:v>-3.7624620003043674E-2</c:v>
                </c:pt>
                <c:pt idx="499">
                  <c:v>-4.9052009999286383E-2</c:v>
                </c:pt>
                <c:pt idx="500">
                  <c:v>-3.7893469998380169E-2</c:v>
                </c:pt>
                <c:pt idx="501">
                  <c:v>-3.7391029996797442E-2</c:v>
                </c:pt>
                <c:pt idx="502">
                  <c:v>-3.8410635002946947E-2</c:v>
                </c:pt>
                <c:pt idx="503">
                  <c:v>-4.0485294994141441E-2</c:v>
                </c:pt>
                <c:pt idx="504">
                  <c:v>-4.1085855002165772E-2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F15-4DDD-9809-81434C22A93B}"/>
            </c:ext>
          </c:extLst>
        </c:ser>
        <c:ser>
          <c:idx val="2"/>
          <c:order val="4"/>
          <c:tx>
            <c:strRef>
              <c:f>'Active (7)'!$L$20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(7)'!$D$21:$D$105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'Active (7)'!$D$21:$D$105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(7)'!$F$21:$F$905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27867</c:v>
                </c:pt>
                <c:pt idx="500">
                  <c:v>28049</c:v>
                </c:pt>
                <c:pt idx="501">
                  <c:v>28101</c:v>
                </c:pt>
                <c:pt idx="502">
                  <c:v>28154.5</c:v>
                </c:pt>
                <c:pt idx="503">
                  <c:v>28776.5</c:v>
                </c:pt>
                <c:pt idx="504">
                  <c:v>28928.5</c:v>
                </c:pt>
              </c:numCache>
            </c:numRef>
          </c:xVal>
          <c:yVal>
            <c:numRef>
              <c:f>'Active (7)'!$L$21:$L$905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F15-4DDD-9809-81434C22A93B}"/>
            </c:ext>
          </c:extLst>
        </c:ser>
        <c:ser>
          <c:idx val="5"/>
          <c:order val="5"/>
          <c:tx>
            <c:strRef>
              <c:f>'Active (7)'!$M$20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(7)'!$D$21:$D$105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'Active (7)'!$D$21:$D$105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(7)'!$F$21:$F$905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27867</c:v>
                </c:pt>
                <c:pt idx="500">
                  <c:v>28049</c:v>
                </c:pt>
                <c:pt idx="501">
                  <c:v>28101</c:v>
                </c:pt>
                <c:pt idx="502">
                  <c:v>28154.5</c:v>
                </c:pt>
                <c:pt idx="503">
                  <c:v>28776.5</c:v>
                </c:pt>
                <c:pt idx="504">
                  <c:v>28928.5</c:v>
                </c:pt>
              </c:numCache>
            </c:numRef>
          </c:xVal>
          <c:yVal>
            <c:numRef>
              <c:f>'Active (7)'!$M$21:$M$905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F15-4DDD-9809-81434C22A93B}"/>
            </c:ext>
          </c:extLst>
        </c:ser>
        <c:ser>
          <c:idx val="6"/>
          <c:order val="6"/>
          <c:tx>
            <c:strRef>
              <c:f>'Active (7)'!$N$20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(7)'!$D$21:$D$105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'Active (7)'!$D$21:$D$105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(7)'!$F$21:$F$905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27867</c:v>
                </c:pt>
                <c:pt idx="500">
                  <c:v>28049</c:v>
                </c:pt>
                <c:pt idx="501">
                  <c:v>28101</c:v>
                </c:pt>
                <c:pt idx="502">
                  <c:v>28154.5</c:v>
                </c:pt>
                <c:pt idx="503">
                  <c:v>28776.5</c:v>
                </c:pt>
                <c:pt idx="504">
                  <c:v>28928.5</c:v>
                </c:pt>
              </c:numCache>
            </c:numRef>
          </c:xVal>
          <c:yVal>
            <c:numRef>
              <c:f>'Active (7)'!$N$21:$N$905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F15-4DDD-9809-81434C22A93B}"/>
            </c:ext>
          </c:extLst>
        </c:ser>
        <c:ser>
          <c:idx val="8"/>
          <c:order val="7"/>
          <c:tx>
            <c:strRef>
              <c:f>'Active (7)'!$AX$1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(7)'!$AW$2:$AW$700</c:f>
              <c:numCache>
                <c:formatCode>General</c:formatCode>
                <c:ptCount val="699"/>
                <c:pt idx="0">
                  <c:v>-60000</c:v>
                </c:pt>
                <c:pt idx="1">
                  <c:v>-59500</c:v>
                </c:pt>
                <c:pt idx="2">
                  <c:v>-59000</c:v>
                </c:pt>
                <c:pt idx="3">
                  <c:v>-58500</c:v>
                </c:pt>
                <c:pt idx="4">
                  <c:v>-58000</c:v>
                </c:pt>
                <c:pt idx="5">
                  <c:v>-57500</c:v>
                </c:pt>
                <c:pt idx="6">
                  <c:v>-57000</c:v>
                </c:pt>
                <c:pt idx="7">
                  <c:v>-56500</c:v>
                </c:pt>
                <c:pt idx="8">
                  <c:v>-56000</c:v>
                </c:pt>
                <c:pt idx="9">
                  <c:v>-55500</c:v>
                </c:pt>
                <c:pt idx="10">
                  <c:v>-55000</c:v>
                </c:pt>
                <c:pt idx="11">
                  <c:v>-54500</c:v>
                </c:pt>
                <c:pt idx="12">
                  <c:v>-54000</c:v>
                </c:pt>
                <c:pt idx="13">
                  <c:v>-53500</c:v>
                </c:pt>
                <c:pt idx="14">
                  <c:v>-53000</c:v>
                </c:pt>
                <c:pt idx="15">
                  <c:v>-52500</c:v>
                </c:pt>
                <c:pt idx="16">
                  <c:v>-52000</c:v>
                </c:pt>
                <c:pt idx="17">
                  <c:v>-51500</c:v>
                </c:pt>
                <c:pt idx="18">
                  <c:v>-51000</c:v>
                </c:pt>
                <c:pt idx="19">
                  <c:v>-50500</c:v>
                </c:pt>
                <c:pt idx="20">
                  <c:v>-50000</c:v>
                </c:pt>
                <c:pt idx="21">
                  <c:v>-49500</c:v>
                </c:pt>
                <c:pt idx="22">
                  <c:v>-49000</c:v>
                </c:pt>
                <c:pt idx="23">
                  <c:v>-48500</c:v>
                </c:pt>
                <c:pt idx="24">
                  <c:v>-48000</c:v>
                </c:pt>
                <c:pt idx="25">
                  <c:v>-47500</c:v>
                </c:pt>
                <c:pt idx="26">
                  <c:v>-47000</c:v>
                </c:pt>
                <c:pt idx="27">
                  <c:v>-46500</c:v>
                </c:pt>
                <c:pt idx="28">
                  <c:v>-46000</c:v>
                </c:pt>
                <c:pt idx="29">
                  <c:v>-45500</c:v>
                </c:pt>
                <c:pt idx="30">
                  <c:v>-45000</c:v>
                </c:pt>
                <c:pt idx="31">
                  <c:v>-44500</c:v>
                </c:pt>
                <c:pt idx="32">
                  <c:v>-44000</c:v>
                </c:pt>
                <c:pt idx="33">
                  <c:v>-43500</c:v>
                </c:pt>
                <c:pt idx="34">
                  <c:v>-43000</c:v>
                </c:pt>
                <c:pt idx="35">
                  <c:v>-42500</c:v>
                </c:pt>
                <c:pt idx="36">
                  <c:v>-42000</c:v>
                </c:pt>
                <c:pt idx="37">
                  <c:v>-41500</c:v>
                </c:pt>
                <c:pt idx="38">
                  <c:v>-41000</c:v>
                </c:pt>
                <c:pt idx="39">
                  <c:v>-40500</c:v>
                </c:pt>
                <c:pt idx="40">
                  <c:v>-40000</c:v>
                </c:pt>
                <c:pt idx="41">
                  <c:v>-39500</c:v>
                </c:pt>
                <c:pt idx="42">
                  <c:v>-39000</c:v>
                </c:pt>
                <c:pt idx="43">
                  <c:v>-38500</c:v>
                </c:pt>
                <c:pt idx="44">
                  <c:v>-38000</c:v>
                </c:pt>
                <c:pt idx="45">
                  <c:v>-37500</c:v>
                </c:pt>
                <c:pt idx="46">
                  <c:v>-37000</c:v>
                </c:pt>
                <c:pt idx="47">
                  <c:v>-36500</c:v>
                </c:pt>
                <c:pt idx="48">
                  <c:v>-36000</c:v>
                </c:pt>
                <c:pt idx="49">
                  <c:v>-35500</c:v>
                </c:pt>
                <c:pt idx="50">
                  <c:v>-35000</c:v>
                </c:pt>
                <c:pt idx="51">
                  <c:v>-34500</c:v>
                </c:pt>
                <c:pt idx="52">
                  <c:v>-34000</c:v>
                </c:pt>
                <c:pt idx="53">
                  <c:v>-33500</c:v>
                </c:pt>
                <c:pt idx="54">
                  <c:v>-33000</c:v>
                </c:pt>
                <c:pt idx="55">
                  <c:v>-32500</c:v>
                </c:pt>
                <c:pt idx="56">
                  <c:v>-32000</c:v>
                </c:pt>
                <c:pt idx="57">
                  <c:v>-31500</c:v>
                </c:pt>
                <c:pt idx="58">
                  <c:v>-31000</c:v>
                </c:pt>
                <c:pt idx="59">
                  <c:v>-30500</c:v>
                </c:pt>
                <c:pt idx="60">
                  <c:v>-30000</c:v>
                </c:pt>
                <c:pt idx="61">
                  <c:v>-29500</c:v>
                </c:pt>
                <c:pt idx="62">
                  <c:v>-29000</c:v>
                </c:pt>
                <c:pt idx="63">
                  <c:v>-28500</c:v>
                </c:pt>
                <c:pt idx="64">
                  <c:v>-28000</c:v>
                </c:pt>
                <c:pt idx="65">
                  <c:v>-27500</c:v>
                </c:pt>
                <c:pt idx="66">
                  <c:v>-27000</c:v>
                </c:pt>
                <c:pt idx="67">
                  <c:v>-26500</c:v>
                </c:pt>
                <c:pt idx="68">
                  <c:v>-26000</c:v>
                </c:pt>
                <c:pt idx="69">
                  <c:v>-25500</c:v>
                </c:pt>
                <c:pt idx="70">
                  <c:v>-25000</c:v>
                </c:pt>
                <c:pt idx="71">
                  <c:v>-24500</c:v>
                </c:pt>
                <c:pt idx="72">
                  <c:v>-24000</c:v>
                </c:pt>
                <c:pt idx="73">
                  <c:v>-23500</c:v>
                </c:pt>
                <c:pt idx="74">
                  <c:v>-23000</c:v>
                </c:pt>
                <c:pt idx="75">
                  <c:v>-22500</c:v>
                </c:pt>
                <c:pt idx="76">
                  <c:v>-22000</c:v>
                </c:pt>
                <c:pt idx="77">
                  <c:v>-21500</c:v>
                </c:pt>
                <c:pt idx="78">
                  <c:v>-21000</c:v>
                </c:pt>
                <c:pt idx="79">
                  <c:v>-20500</c:v>
                </c:pt>
                <c:pt idx="80">
                  <c:v>-20000</c:v>
                </c:pt>
                <c:pt idx="81">
                  <c:v>-19500</c:v>
                </c:pt>
                <c:pt idx="82">
                  <c:v>-19000</c:v>
                </c:pt>
                <c:pt idx="83">
                  <c:v>-18500</c:v>
                </c:pt>
                <c:pt idx="84">
                  <c:v>-18000</c:v>
                </c:pt>
                <c:pt idx="85">
                  <c:v>-17500</c:v>
                </c:pt>
                <c:pt idx="86">
                  <c:v>-17000</c:v>
                </c:pt>
                <c:pt idx="87">
                  <c:v>-16500</c:v>
                </c:pt>
                <c:pt idx="88">
                  <c:v>-16000</c:v>
                </c:pt>
                <c:pt idx="89">
                  <c:v>-15500</c:v>
                </c:pt>
                <c:pt idx="90">
                  <c:v>-15000</c:v>
                </c:pt>
                <c:pt idx="91">
                  <c:v>-14500</c:v>
                </c:pt>
                <c:pt idx="92">
                  <c:v>-14000</c:v>
                </c:pt>
                <c:pt idx="93">
                  <c:v>-13500</c:v>
                </c:pt>
                <c:pt idx="94">
                  <c:v>-13000</c:v>
                </c:pt>
                <c:pt idx="95">
                  <c:v>-12500</c:v>
                </c:pt>
                <c:pt idx="96">
                  <c:v>-12000</c:v>
                </c:pt>
                <c:pt idx="97">
                  <c:v>-11500</c:v>
                </c:pt>
                <c:pt idx="98">
                  <c:v>-11000</c:v>
                </c:pt>
                <c:pt idx="99">
                  <c:v>-10500</c:v>
                </c:pt>
                <c:pt idx="100">
                  <c:v>-10000</c:v>
                </c:pt>
                <c:pt idx="101">
                  <c:v>-9500</c:v>
                </c:pt>
                <c:pt idx="102">
                  <c:v>-9000</c:v>
                </c:pt>
                <c:pt idx="103">
                  <c:v>-8500</c:v>
                </c:pt>
                <c:pt idx="104">
                  <c:v>-8000</c:v>
                </c:pt>
                <c:pt idx="105">
                  <c:v>-7500</c:v>
                </c:pt>
                <c:pt idx="106">
                  <c:v>-7000</c:v>
                </c:pt>
                <c:pt idx="107">
                  <c:v>-6500</c:v>
                </c:pt>
                <c:pt idx="108">
                  <c:v>-6000</c:v>
                </c:pt>
                <c:pt idx="109">
                  <c:v>-5500</c:v>
                </c:pt>
                <c:pt idx="110">
                  <c:v>-5000</c:v>
                </c:pt>
                <c:pt idx="111">
                  <c:v>-4500</c:v>
                </c:pt>
                <c:pt idx="112">
                  <c:v>-4000</c:v>
                </c:pt>
                <c:pt idx="113">
                  <c:v>-3500</c:v>
                </c:pt>
                <c:pt idx="114">
                  <c:v>-3000</c:v>
                </c:pt>
                <c:pt idx="115">
                  <c:v>-2500</c:v>
                </c:pt>
                <c:pt idx="116">
                  <c:v>-2000</c:v>
                </c:pt>
                <c:pt idx="117">
                  <c:v>-1500</c:v>
                </c:pt>
                <c:pt idx="118">
                  <c:v>-1000</c:v>
                </c:pt>
                <c:pt idx="119">
                  <c:v>-500</c:v>
                </c:pt>
                <c:pt idx="120">
                  <c:v>0</c:v>
                </c:pt>
                <c:pt idx="121">
                  <c:v>500</c:v>
                </c:pt>
                <c:pt idx="122">
                  <c:v>1000</c:v>
                </c:pt>
                <c:pt idx="123">
                  <c:v>1500</c:v>
                </c:pt>
                <c:pt idx="124">
                  <c:v>2000</c:v>
                </c:pt>
                <c:pt idx="125">
                  <c:v>2500</c:v>
                </c:pt>
                <c:pt idx="126">
                  <c:v>3000</c:v>
                </c:pt>
                <c:pt idx="127">
                  <c:v>3500</c:v>
                </c:pt>
                <c:pt idx="128">
                  <c:v>4000</c:v>
                </c:pt>
                <c:pt idx="129">
                  <c:v>4500</c:v>
                </c:pt>
                <c:pt idx="130">
                  <c:v>5000</c:v>
                </c:pt>
                <c:pt idx="131">
                  <c:v>5500</c:v>
                </c:pt>
                <c:pt idx="132">
                  <c:v>6000</c:v>
                </c:pt>
                <c:pt idx="133">
                  <c:v>6500</c:v>
                </c:pt>
                <c:pt idx="134">
                  <c:v>7000</c:v>
                </c:pt>
                <c:pt idx="135">
                  <c:v>7500</c:v>
                </c:pt>
                <c:pt idx="136">
                  <c:v>8000</c:v>
                </c:pt>
                <c:pt idx="137">
                  <c:v>8500</c:v>
                </c:pt>
                <c:pt idx="138">
                  <c:v>9000</c:v>
                </c:pt>
                <c:pt idx="139">
                  <c:v>9500</c:v>
                </c:pt>
                <c:pt idx="140">
                  <c:v>10000</c:v>
                </c:pt>
                <c:pt idx="141">
                  <c:v>10500</c:v>
                </c:pt>
                <c:pt idx="142">
                  <c:v>11000</c:v>
                </c:pt>
                <c:pt idx="143">
                  <c:v>11500</c:v>
                </c:pt>
                <c:pt idx="144">
                  <c:v>12000</c:v>
                </c:pt>
                <c:pt idx="145">
                  <c:v>12500</c:v>
                </c:pt>
                <c:pt idx="146">
                  <c:v>13000</c:v>
                </c:pt>
                <c:pt idx="147">
                  <c:v>13500</c:v>
                </c:pt>
                <c:pt idx="148">
                  <c:v>14000</c:v>
                </c:pt>
                <c:pt idx="149">
                  <c:v>14500</c:v>
                </c:pt>
                <c:pt idx="150">
                  <c:v>15000</c:v>
                </c:pt>
                <c:pt idx="151">
                  <c:v>15500</c:v>
                </c:pt>
                <c:pt idx="152">
                  <c:v>16000</c:v>
                </c:pt>
                <c:pt idx="153">
                  <c:v>16500</c:v>
                </c:pt>
                <c:pt idx="154">
                  <c:v>17000</c:v>
                </c:pt>
                <c:pt idx="155">
                  <c:v>17500</c:v>
                </c:pt>
                <c:pt idx="156">
                  <c:v>18000</c:v>
                </c:pt>
                <c:pt idx="157">
                  <c:v>18500</c:v>
                </c:pt>
                <c:pt idx="158">
                  <c:v>19000</c:v>
                </c:pt>
                <c:pt idx="159">
                  <c:v>19500</c:v>
                </c:pt>
                <c:pt idx="160">
                  <c:v>20000</c:v>
                </c:pt>
                <c:pt idx="161">
                  <c:v>20500</c:v>
                </c:pt>
                <c:pt idx="162">
                  <c:v>21000</c:v>
                </c:pt>
                <c:pt idx="163">
                  <c:v>21500</c:v>
                </c:pt>
                <c:pt idx="164">
                  <c:v>22000</c:v>
                </c:pt>
                <c:pt idx="165">
                  <c:v>22500</c:v>
                </c:pt>
                <c:pt idx="166">
                  <c:v>23000</c:v>
                </c:pt>
                <c:pt idx="167">
                  <c:v>23500</c:v>
                </c:pt>
                <c:pt idx="168">
                  <c:v>24000</c:v>
                </c:pt>
                <c:pt idx="169">
                  <c:v>24500</c:v>
                </c:pt>
                <c:pt idx="170">
                  <c:v>25000</c:v>
                </c:pt>
                <c:pt idx="171">
                  <c:v>25500</c:v>
                </c:pt>
                <c:pt idx="172">
                  <c:v>26000</c:v>
                </c:pt>
                <c:pt idx="173">
                  <c:v>26500</c:v>
                </c:pt>
                <c:pt idx="174">
                  <c:v>27000</c:v>
                </c:pt>
                <c:pt idx="175">
                  <c:v>27500</c:v>
                </c:pt>
                <c:pt idx="176">
                  <c:v>28000</c:v>
                </c:pt>
                <c:pt idx="177">
                  <c:v>28500</c:v>
                </c:pt>
                <c:pt idx="178">
                  <c:v>29000</c:v>
                </c:pt>
                <c:pt idx="179">
                  <c:v>29500</c:v>
                </c:pt>
                <c:pt idx="180">
                  <c:v>30000</c:v>
                </c:pt>
                <c:pt idx="181">
                  <c:v>30500</c:v>
                </c:pt>
                <c:pt idx="182">
                  <c:v>31000</c:v>
                </c:pt>
                <c:pt idx="183">
                  <c:v>31500</c:v>
                </c:pt>
                <c:pt idx="184">
                  <c:v>32000</c:v>
                </c:pt>
              </c:numCache>
            </c:numRef>
          </c:xVal>
          <c:yVal>
            <c:numRef>
              <c:f>'Active (7)'!$AX$2:$AX$700</c:f>
              <c:numCache>
                <c:formatCode>General</c:formatCode>
                <c:ptCount val="699"/>
                <c:pt idx="0">
                  <c:v>-6.7082738984736781E-3</c:v>
                </c:pt>
                <c:pt idx="1">
                  <c:v>-6.5115199756099135E-3</c:v>
                </c:pt>
                <c:pt idx="2">
                  <c:v>-6.3398941377910785E-3</c:v>
                </c:pt>
                <c:pt idx="3">
                  <c:v>-6.1918589256356174E-3</c:v>
                </c:pt>
                <c:pt idx="4">
                  <c:v>-6.0659700369736988E-3</c:v>
                </c:pt>
                <c:pt idx="5">
                  <c:v>-5.9608607745306984E-3</c:v>
                </c:pt>
                <c:pt idx="6">
                  <c:v>-5.8752312134650615E-3</c:v>
                </c:pt>
                <c:pt idx="7">
                  <c:v>-5.8078417597509169E-3</c:v>
                </c:pt>
                <c:pt idx="8">
                  <c:v>-5.7575103997959997E-3</c:v>
                </c:pt>
                <c:pt idx="9">
                  <c:v>-5.7231126335093967E-3</c:v>
                </c:pt>
                <c:pt idx="10">
                  <c:v>-5.7035828829756947E-3</c:v>
                </c:pt>
                <c:pt idx="11">
                  <c:v>-5.6979161031469666E-3</c:v>
                </c:pt>
                <c:pt idx="12">
                  <c:v>-5.7051683956861731E-3</c:v>
                </c:pt>
                <c:pt idx="13">
                  <c:v>-5.7244556301269435E-3</c:v>
                </c:pt>
                <c:pt idx="14">
                  <c:v>-5.7549493808190764E-3</c:v>
                </c:pt>
                <c:pt idx="15">
                  <c:v>-5.7958698563051496E-3</c:v>
                </c:pt>
                <c:pt idx="16">
                  <c:v>-5.8464758870489632E-3</c:v>
                </c:pt>
                <c:pt idx="17">
                  <c:v>-5.906052404569013E-3</c:v>
                </c:pt>
                <c:pt idx="18">
                  <c:v>-5.973896150698709E-3</c:v>
                </c:pt>
                <c:pt idx="19">
                  <c:v>-6.0493005680842026E-3</c:v>
                </c:pt>
                <c:pt idx="20">
                  <c:v>-6.1315409204847297E-3</c:v>
                </c:pt>
                <c:pt idx="21">
                  <c:v>-6.2198606641358668E-3</c:v>
                </c:pt>
                <c:pt idx="22">
                  <c:v>-6.3134599421202451E-3</c:v>
                </c:pt>
                <c:pt idx="23">
                  <c:v>-6.4114868174678773E-3</c:v>
                </c:pt>
                <c:pt idx="24">
                  <c:v>-6.5130315239156859E-3</c:v>
                </c:pt>
                <c:pt idx="25">
                  <c:v>-6.617123631348228E-3</c:v>
                </c:pt>
                <c:pt idx="26">
                  <c:v>-6.7227316374391007E-3</c:v>
                </c:pt>
                <c:pt idx="27">
                  <c:v>-6.8287641515283664E-3</c:v>
                </c:pt>
                <c:pt idx="28">
                  <c:v>-6.9340715723658162E-3</c:v>
                </c:pt>
                <c:pt idx="29">
                  <c:v>-7.0374470115190579E-3</c:v>
                </c:pt>
                <c:pt idx="30">
                  <c:v>-7.1376252000681806E-3</c:v>
                </c:pt>
                <c:pt idx="31">
                  <c:v>-7.2332782422224583E-3</c:v>
                </c:pt>
                <c:pt idx="32">
                  <c:v>-7.3230073309294135E-3</c:v>
                </c:pt>
                <c:pt idx="33">
                  <c:v>-7.4053298825195934E-3</c:v>
                </c:pt>
                <c:pt idx="34">
                  <c:v>-7.4786619266153619E-3</c:v>
                </c:pt>
                <c:pt idx="35">
                  <c:v>-7.5412959367423104E-3</c:v>
                </c:pt>
                <c:pt idx="36">
                  <c:v>-7.5913745330556635E-3</c:v>
                </c:pt>
                <c:pt idx="37">
                  <c:v>-7.6268605630491829E-3</c:v>
                </c:pt>
                <c:pt idx="38">
                  <c:v>-7.6455039197066907E-3</c:v>
                </c:pt>
                <c:pt idx="39">
                  <c:v>-7.6448050745367042E-3</c:v>
                </c:pt>
                <c:pt idx="40">
                  <c:v>-7.6219747199846553E-3</c:v>
                </c:pt>
                <c:pt idx="41">
                  <c:v>-7.5738882256591606E-3</c:v>
                </c:pt>
                <c:pt idx="42">
                  <c:v>-7.4970329669875047E-3</c:v>
                </c:pt>
                <c:pt idx="43">
                  <c:v>-7.3874461725143836E-3</c:v>
                </c:pt>
                <c:pt idx="44">
                  <c:v>-7.2406409422041303E-3</c:v>
                </c:pt>
                <c:pt idx="45">
                  <c:v>-7.0515186369149302E-3</c:v>
                </c:pt>
                <c:pt idx="46">
                  <c:v>-6.8142669456127333E-3</c:v>
                </c:pt>
                <c:pt idx="47">
                  <c:v>-6.5222445569821045E-3</c:v>
                </c:pt>
                <c:pt idx="48">
                  <c:v>-6.1678556664841681E-3</c:v>
                </c:pt>
                <c:pt idx="49">
                  <c:v>-5.7424216558750255E-3</c:v>
                </c:pt>
                <c:pt idx="50">
                  <c:v>-5.2360666557860151E-3</c:v>
                </c:pt>
                <c:pt idx="51">
                  <c:v>-4.6376561161466778E-3</c:v>
                </c:pt>
                <c:pt idx="52">
                  <c:v>-3.9348762463353223E-3</c:v>
                </c:pt>
                <c:pt idx="53">
                  <c:v>-3.1146323470804919E-3</c:v>
                </c:pt>
                <c:pt idx="54">
                  <c:v>-2.1640754546199108E-3</c:v>
                </c:pt>
                <c:pt idx="55">
                  <c:v>-1.0726837782607463E-3</c:v>
                </c:pt>
                <c:pt idx="56">
                  <c:v>1.6423656254436082E-4</c:v>
                </c:pt>
                <c:pt idx="57">
                  <c:v>1.5407759940865942E-3</c:v>
                </c:pt>
                <c:pt idx="58">
                  <c:v>3.0356235965673206E-3</c:v>
                </c:pt>
                <c:pt idx="59">
                  <c:v>4.6097622651463544E-3</c:v>
                </c:pt>
                <c:pt idx="60">
                  <c:v>6.2093147865825218E-3</c:v>
                </c:pt>
                <c:pt idx="61">
                  <c:v>7.7740833014838398E-3</c:v>
                </c:pt>
                <c:pt idx="62">
                  <c:v>9.2488242968807432E-3</c:v>
                </c:pt>
                <c:pt idx="63">
                  <c:v>1.0592364491860398E-2</c:v>
                </c:pt>
                <c:pt idx="64">
                  <c:v>1.1781203259505876E-2</c:v>
                </c:pt>
                <c:pt idx="65">
                  <c:v>1.2807730628173633E-2</c:v>
                </c:pt>
                <c:pt idx="66">
                  <c:v>1.3675584788740799E-2</c:v>
                </c:pt>
                <c:pt idx="67">
                  <c:v>1.4394776431772829E-2</c:v>
                </c:pt>
                <c:pt idx="68">
                  <c:v>1.4978002151753581E-2</c:v>
                </c:pt>
                <c:pt idx="69">
                  <c:v>1.5438399209976601E-2</c:v>
                </c:pt>
                <c:pt idx="70">
                  <c:v>1.5788410851587803E-2</c:v>
                </c:pt>
                <c:pt idx="71">
                  <c:v>1.6039328791048683E-2</c:v>
                </c:pt>
                <c:pt idx="72">
                  <c:v>1.6201185760856215E-2</c:v>
                </c:pt>
                <c:pt idx="73">
                  <c:v>1.6282805422752272E-2</c:v>
                </c:pt>
                <c:pt idx="74">
                  <c:v>1.6291912955971079E-2</c:v>
                </c:pt>
                <c:pt idx="75">
                  <c:v>1.6235262833745524E-2</c:v>
                </c:pt>
                <c:pt idx="76">
                  <c:v>1.6118765191700038E-2</c:v>
                </c:pt>
                <c:pt idx="77">
                  <c:v>1.5947602669980975E-2</c:v>
                </c:pt>
                <c:pt idx="78">
                  <c:v>1.5726334121037529E-2</c:v>
                </c:pt>
                <c:pt idx="79">
                  <c:v>1.5458984013020659E-2</c:v>
                </c:pt>
                <c:pt idx="80">
                  <c:v>1.5149118045674408E-2</c:v>
                </c:pt>
                <c:pt idx="81">
                  <c:v>1.4799906668852746E-2</c:v>
                </c:pt>
                <c:pt idx="82">
                  <c:v>1.4414178813419965E-2</c:v>
                </c:pt>
                <c:pt idx="83">
                  <c:v>1.3994468213895066E-2</c:v>
                </c:pt>
                <c:pt idx="84">
                  <c:v>1.354305433307563E-2</c:v>
                </c:pt>
                <c:pt idx="85">
                  <c:v>1.3061999271666645E-2</c:v>
                </c:pt>
                <c:pt idx="86">
                  <c:v>1.2553181352078658E-2</c:v>
                </c:pt>
                <c:pt idx="87">
                  <c:v>1.2018325462690769E-2</c:v>
                </c:pt>
                <c:pt idx="88">
                  <c:v>1.1459029838464339E-2</c:v>
                </c:pt>
                <c:pt idx="89">
                  <c:v>1.0876788777612917E-2</c:v>
                </c:pt>
                <c:pt idx="90">
                  <c:v>1.027301084280797E-2</c:v>
                </c:pt>
                <c:pt idx="91">
                  <c:v>9.64903232326738E-3</c:v>
                </c:pt>
                <c:pt idx="92">
                  <c:v>9.0061260743225149E-3</c:v>
                </c:pt>
                <c:pt idx="93">
                  <c:v>8.3455062303808367E-3</c:v>
                </c:pt>
                <c:pt idx="94">
                  <c:v>7.6683296371450726E-3</c:v>
                </c:pt>
                <c:pt idx="95">
                  <c:v>6.975695114129459E-3</c:v>
                </c:pt>
                <c:pt idx="96">
                  <c:v>6.2686418015689763E-3</c:v>
                </c:pt>
                <c:pt idx="97">
                  <c:v>5.5481478494442855E-3</c:v>
                </c:pt>
                <c:pt idx="98">
                  <c:v>4.8151305727621163E-3</c:v>
                </c:pt>
                <c:pt idx="99">
                  <c:v>4.0704489456368015E-3</c:v>
                </c:pt>
                <c:pt idx="100">
                  <c:v>3.3149089693034284E-3</c:v>
                </c:pt>
                <c:pt idx="101">
                  <c:v>2.5492720663391885E-3</c:v>
                </c:pt>
                <c:pt idx="102">
                  <c:v>1.7742662686379652E-3</c:v>
                </c:pt>
                <c:pt idx="103">
                  <c:v>9.9059962209110844E-4</c:v>
                </c:pt>
                <c:pt idx="104">
                  <c:v>1.9897496288486416E-4</c:v>
                </c:pt>
                <c:pt idx="105">
                  <c:v>-5.9989494354829723E-4</c:v>
                </c:pt>
                <c:pt idx="106">
                  <c:v>-1.4052729529852404E-3</c:v>
                </c:pt>
                <c:pt idx="107">
                  <c:v>-2.2163847523258241E-3</c:v>
                </c:pt>
                <c:pt idx="108">
                  <c:v>-3.0324085001548285E-3</c:v>
                </c:pt>
                <c:pt idx="109">
                  <c:v>-3.8524673736693464E-3</c:v>
                </c:pt>
                <c:pt idx="110">
                  <c:v>-4.675625136261569E-3</c:v>
                </c:pt>
                <c:pt idx="111">
                  <c:v>-5.5008844512220659E-3</c:v>
                </c:pt>
                <c:pt idx="112">
                  <c:v>-6.3271872937785429E-3</c:v>
                </c:pt>
                <c:pt idx="113">
                  <c:v>-7.1534164991073276E-3</c:v>
                </c:pt>
                <c:pt idx="114">
                  <c:v>-7.9783972664038642E-3</c:v>
                </c:pt>
                <c:pt idx="115">
                  <c:v>-8.8008973471838461E-3</c:v>
                </c:pt>
                <c:pt idx="116">
                  <c:v>-9.6196246939580267E-3</c:v>
                </c:pt>
                <c:pt idx="117">
                  <c:v>-1.0433221529572932E-2</c:v>
                </c:pt>
                <c:pt idx="118">
                  <c:v>-1.1240254094190114E-2</c:v>
                </c:pt>
                <c:pt idx="119">
                  <c:v>-1.2039197692731648E-2</c:v>
                </c:pt>
                <c:pt idx="120">
                  <c:v>-1.2828417040482119E-2</c:v>
                </c:pt>
                <c:pt idx="121">
                  <c:v>-1.3606142217397341E-2</c:v>
                </c:pt>
                <c:pt idx="122">
                  <c:v>-1.4370440719904528E-2</c:v>
                </c:pt>
                <c:pt idx="123">
                  <c:v>-1.5119186080769932E-2</c:v>
                </c:pt>
                <c:pt idx="124">
                  <c:v>-1.5850023276859779E-2</c:v>
                </c:pt>
                <c:pt idx="125">
                  <c:v>-1.6560330666660662E-2</c:v>
                </c:pt>
                <c:pt idx="126">
                  <c:v>-1.7247177554241183E-2</c:v>
                </c:pt>
                <c:pt idx="127">
                  <c:v>-1.7907275784144749E-2</c:v>
                </c:pt>
                <c:pt idx="128">
                  <c:v>-1.8536923204190266E-2</c:v>
                </c:pt>
                <c:pt idx="129">
                  <c:v>-1.9131936584158855E-2</c:v>
                </c:pt>
                <c:pt idx="130">
                  <c:v>-1.9687571813132475E-2</c:v>
                </c:pt>
                <c:pt idx="131">
                  <c:v>-2.0198429995874054E-2</c:v>
                </c:pt>
                <c:pt idx="132">
                  <c:v>-2.0658349403877115E-2</c:v>
                </c:pt>
                <c:pt idx="133">
                  <c:v>-2.1060285104185717E-2</c:v>
                </c:pt>
                <c:pt idx="134">
                  <c:v>-2.1396180949484117E-2</c:v>
                </c:pt>
                <c:pt idx="135">
                  <c:v>-2.1656844399995746E-2</c:v>
                </c:pt>
                <c:pt idx="136">
                  <c:v>-2.1831848471328373E-2</c:v>
                </c:pt>
                <c:pt idx="137">
                  <c:v>-2.1909517157489719E-2</c:v>
                </c:pt>
                <c:pt idx="138">
                  <c:v>-2.1877116045986723E-2</c:v>
                </c:pt>
                <c:pt idx="139">
                  <c:v>-2.1721480206455916E-2</c:v>
                </c:pt>
                <c:pt idx="140">
                  <c:v>-2.1430448683700053E-2</c:v>
                </c:pt>
                <c:pt idx="141">
                  <c:v>-2.0995541372279339E-2</c:v>
                </c:pt>
                <c:pt idx="142">
                  <c:v>-2.0416090305323979E-2</c:v>
                </c:pt>
                <c:pt idx="143">
                  <c:v>-1.9704261281175178E-2</c:v>
                </c:pt>
                <c:pt idx="144">
                  <c:v>-1.8889118042668563E-2</c:v>
                </c:pt>
                <c:pt idx="145">
                  <c:v>-1.801692149133912E-2</c:v>
                </c:pt>
                <c:pt idx="146">
                  <c:v>-1.7145645350773477E-2</c:v>
                </c:pt>
                <c:pt idx="147">
                  <c:v>-1.6334683524693704E-2</c:v>
                </c:pt>
                <c:pt idx="148">
                  <c:v>-1.5633932644878362E-2</c:v>
                </c:pt>
                <c:pt idx="149">
                  <c:v>-1.507688368120266E-2</c:v>
                </c:pt>
                <c:pt idx="150">
                  <c:v>-1.4679595572273618E-2</c:v>
                </c:pt>
                <c:pt idx="151">
                  <c:v>-1.4444099809797471E-2</c:v>
                </c:pt>
                <c:pt idx="152">
                  <c:v>-1.4363410161602072E-2</c:v>
                </c:pt>
                <c:pt idx="153">
                  <c:v>-1.4425970357905884E-2</c:v>
                </c:pt>
                <c:pt idx="154">
                  <c:v>-1.4618689642381355E-2</c:v>
                </c:pt>
                <c:pt idx="155">
                  <c:v>-1.492864525515822E-2</c:v>
                </c:pt>
                <c:pt idx="156">
                  <c:v>-1.534387027719375E-2</c:v>
                </c:pt>
                <c:pt idx="157">
                  <c:v>-1.5853625490265873E-2</c:v>
                </c:pt>
                <c:pt idx="158">
                  <c:v>-1.6448420714225809E-2</c:v>
                </c:pt>
                <c:pt idx="159">
                  <c:v>-1.7119930311846061E-2</c:v>
                </c:pt>
                <c:pt idx="160">
                  <c:v>-1.7860871633566741E-2</c:v>
                </c:pt>
                <c:pt idx="161">
                  <c:v>-1.8664876399275804E-2</c:v>
                </c:pt>
                <c:pt idx="162">
                  <c:v>-1.9526367859926966E-2</c:v>
                </c:pt>
                <c:pt idx="163">
                  <c:v>-2.0440449452249786E-2</c:v>
                </c:pt>
                <c:pt idx="164">
                  <c:v>-2.1402807345057499E-2</c:v>
                </c:pt>
                <c:pt idx="165">
                  <c:v>-2.2409627240300052E-2</c:v>
                </c:pt>
                <c:pt idx="166">
                  <c:v>-2.3457524331791581E-2</c:v>
                </c:pt>
                <c:pt idx="167">
                  <c:v>-2.4543484388680384E-2</c:v>
                </c:pt>
                <c:pt idx="168">
                  <c:v>-2.5664813559861305E-2</c:v>
                </c:pt>
                <c:pt idx="169">
                  <c:v>-2.6819094637912735E-2</c:v>
                </c:pt>
                <c:pt idx="170">
                  <c:v>-2.8004148027852682E-2</c:v>
                </c:pt>
                <c:pt idx="171">
                  <c:v>-2.9217996344871426E-2</c:v>
                </c:pt>
                <c:pt idx="172">
                  <c:v>-3.0458832235440367E-2</c:v>
                </c:pt>
                <c:pt idx="173">
                  <c:v>-3.1724989543363703E-2</c:v>
                </c:pt>
                <c:pt idx="174">
                  <c:v>-3.3014918251646097E-2</c:v>
                </c:pt>
                <c:pt idx="175">
                  <c:v>-3.432716370469676E-2</c:v>
                </c:pt>
                <c:pt idx="176">
                  <c:v>-3.5660350480671926E-2</c:v>
                </c:pt>
                <c:pt idx="177">
                  <c:v>-3.7013170997593249E-2</c:v>
                </c:pt>
                <c:pt idx="178">
                  <c:v>-3.8384378570488285E-2</c:v>
                </c:pt>
                <c:pt idx="179">
                  <c:v>-3.9772784262578735E-2</c:v>
                </c:pt>
                <c:pt idx="180">
                  <c:v>-4.1177256555013343E-2</c:v>
                </c:pt>
                <c:pt idx="181">
                  <c:v>-4.259672264470328E-2</c:v>
                </c:pt>
                <c:pt idx="182">
                  <c:v>-4.403017009709765E-2</c:v>
                </c:pt>
                <c:pt idx="183">
                  <c:v>-4.5476647638766521E-2</c:v>
                </c:pt>
                <c:pt idx="184">
                  <c:v>-4.6935264063341801E-2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F15-4DDD-9809-81434C22A93B}"/>
            </c:ext>
          </c:extLst>
        </c:ser>
        <c:ser>
          <c:idx val="7"/>
          <c:order val="8"/>
          <c:tx>
            <c:strRef>
              <c:f>'Active (7)'!$O$20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(7)'!$F$21:$F$905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27867</c:v>
                </c:pt>
                <c:pt idx="500">
                  <c:v>28049</c:v>
                </c:pt>
                <c:pt idx="501">
                  <c:v>28101</c:v>
                </c:pt>
                <c:pt idx="502">
                  <c:v>28154.5</c:v>
                </c:pt>
                <c:pt idx="503">
                  <c:v>28776.5</c:v>
                </c:pt>
                <c:pt idx="504">
                  <c:v>28928.5</c:v>
                </c:pt>
              </c:numCache>
            </c:numRef>
          </c:xVal>
          <c:yVal>
            <c:numRef>
              <c:f>'Active (7)'!$O$21:$O$905</c:f>
              <c:numCache>
                <c:formatCode>General</c:formatCode>
                <c:ptCount val="885"/>
                <c:pt idx="238">
                  <c:v>3.8199565357658088E-2</c:v>
                </c:pt>
                <c:pt idx="239">
                  <c:v>3.807665756256684E-2</c:v>
                </c:pt>
                <c:pt idx="240">
                  <c:v>3.804815720428481E-2</c:v>
                </c:pt>
                <c:pt idx="241">
                  <c:v>3.804815720428481E-2</c:v>
                </c:pt>
                <c:pt idx="242">
                  <c:v>3.8046375931892189E-2</c:v>
                </c:pt>
                <c:pt idx="243">
                  <c:v>3.8046375931892189E-2</c:v>
                </c:pt>
                <c:pt idx="244">
                  <c:v>3.8025000663180666E-2</c:v>
                </c:pt>
                <c:pt idx="245">
                  <c:v>3.8021438118395409E-2</c:v>
                </c:pt>
                <c:pt idx="246">
                  <c:v>3.7980468853364993E-2</c:v>
                </c:pt>
                <c:pt idx="247">
                  <c:v>3.7907436685267304E-2</c:v>
                </c:pt>
                <c:pt idx="248">
                  <c:v>3.7884280144163153E-2</c:v>
                </c:pt>
                <c:pt idx="249">
                  <c:v>3.7561869841097717E-2</c:v>
                </c:pt>
                <c:pt idx="250">
                  <c:v>3.7447868407969598E-2</c:v>
                </c:pt>
                <c:pt idx="251">
                  <c:v>3.7417586777294953E-2</c:v>
                </c:pt>
                <c:pt idx="252">
                  <c:v>3.7406899142939189E-2</c:v>
                </c:pt>
                <c:pt idx="253">
                  <c:v>3.7323179340485735E-2</c:v>
                </c:pt>
                <c:pt idx="254">
                  <c:v>3.712723937729679E-2</c:v>
                </c:pt>
                <c:pt idx="255">
                  <c:v>3.5472437324546552E-2</c:v>
                </c:pt>
                <c:pt idx="256">
                  <c:v>3.4932711789580649E-2</c:v>
                </c:pt>
                <c:pt idx="257">
                  <c:v>3.4932711789580649E-2</c:v>
                </c:pt>
                <c:pt idx="258">
                  <c:v>3.4825835446023044E-2</c:v>
                </c:pt>
                <c:pt idx="259">
                  <c:v>3.4476706057068207E-2</c:v>
                </c:pt>
                <c:pt idx="260">
                  <c:v>3.4474924784675579E-2</c:v>
                </c:pt>
                <c:pt idx="261">
                  <c:v>3.4466018422712442E-2</c:v>
                </c:pt>
                <c:pt idx="262">
                  <c:v>3.4327079176087558E-2</c:v>
                </c:pt>
                <c:pt idx="263">
                  <c:v>3.4305703907376035E-2</c:v>
                </c:pt>
                <c:pt idx="264">
                  <c:v>3.4243359373634097E-2</c:v>
                </c:pt>
                <c:pt idx="265">
                  <c:v>3.4205952653388938E-2</c:v>
                </c:pt>
                <c:pt idx="266">
                  <c:v>3.4184577384677416E-2</c:v>
                </c:pt>
                <c:pt idx="267">
                  <c:v>3.4181014839892165E-2</c:v>
                </c:pt>
                <c:pt idx="268">
                  <c:v>3.3920949070568661E-2</c:v>
                </c:pt>
                <c:pt idx="269">
                  <c:v>3.3896011257071881E-2</c:v>
                </c:pt>
                <c:pt idx="270">
                  <c:v>3.389422998467926E-2</c:v>
                </c:pt>
                <c:pt idx="271">
                  <c:v>3.3637726760141012E-2</c:v>
                </c:pt>
                <c:pt idx="272">
                  <c:v>3.3513037692657136E-2</c:v>
                </c:pt>
                <c:pt idx="273">
                  <c:v>3.1238352847272791E-2</c:v>
                </c:pt>
                <c:pt idx="274">
                  <c:v>3.1238352847272791E-2</c:v>
                </c:pt>
                <c:pt idx="275">
                  <c:v>3.1029943977335463E-2</c:v>
                </c:pt>
                <c:pt idx="276">
                  <c:v>3.1021037615372327E-2</c:v>
                </c:pt>
                <c:pt idx="277">
                  <c:v>3.09658181712009E-2</c:v>
                </c:pt>
                <c:pt idx="278">
                  <c:v>3.0850035465680162E-2</c:v>
                </c:pt>
                <c:pt idx="279">
                  <c:v>3.067547077120274E-2</c:v>
                </c:pt>
                <c:pt idx="280">
                  <c:v>3.0589969696356658E-2</c:v>
                </c:pt>
                <c:pt idx="281">
                  <c:v>3.0404717367523478E-2</c:v>
                </c:pt>
                <c:pt idx="282">
                  <c:v>3.0394029733167717E-2</c:v>
                </c:pt>
                <c:pt idx="283">
                  <c:v>3.0308528658321635E-2</c:v>
                </c:pt>
                <c:pt idx="284">
                  <c:v>3.0066275612924395E-2</c:v>
                </c:pt>
                <c:pt idx="285">
                  <c:v>3.0037775254642365E-2</c:v>
                </c:pt>
                <c:pt idx="286">
                  <c:v>3.0035993982249744E-2</c:v>
                </c:pt>
                <c:pt idx="287">
                  <c:v>3.0021743803108729E-2</c:v>
                </c:pt>
                <c:pt idx="288">
                  <c:v>2.7219802329506868E-2</c:v>
                </c:pt>
                <c:pt idx="289">
                  <c:v>2.7166364157728065E-2</c:v>
                </c:pt>
                <c:pt idx="290">
                  <c:v>2.7144988889016543E-2</c:v>
                </c:pt>
                <c:pt idx="291">
                  <c:v>2.7112925985949263E-2</c:v>
                </c:pt>
                <c:pt idx="292">
                  <c:v>2.7061269086563089E-2</c:v>
                </c:pt>
                <c:pt idx="293">
                  <c:v>2.6656920253436821E-2</c:v>
                </c:pt>
                <c:pt idx="294">
                  <c:v>2.6576762995768617E-2</c:v>
                </c:pt>
                <c:pt idx="295">
                  <c:v>2.6574981723375989E-2</c:v>
                </c:pt>
                <c:pt idx="296">
                  <c:v>2.657320045098336E-2</c:v>
                </c:pt>
                <c:pt idx="297">
                  <c:v>2.6548262637486587E-2</c:v>
                </c:pt>
                <c:pt idx="298">
                  <c:v>2.6546481365093959E-2</c:v>
                </c:pt>
                <c:pt idx="299">
                  <c:v>2.6546481365093959E-2</c:v>
                </c:pt>
                <c:pt idx="300">
                  <c:v>2.6546481365093959E-2</c:v>
                </c:pt>
                <c:pt idx="301">
                  <c:v>2.6484136831352027E-2</c:v>
                </c:pt>
                <c:pt idx="302">
                  <c:v>2.6484136831352027E-2</c:v>
                </c:pt>
                <c:pt idx="303">
                  <c:v>2.6484136831352027E-2</c:v>
                </c:pt>
                <c:pt idx="304">
                  <c:v>2.6126101080434047E-2</c:v>
                </c:pt>
                <c:pt idx="305">
                  <c:v>2.3480911577383343E-2</c:v>
                </c:pt>
                <c:pt idx="306">
                  <c:v>2.3411441954070897E-2</c:v>
                </c:pt>
                <c:pt idx="307">
                  <c:v>2.3089031651005461E-2</c:v>
                </c:pt>
                <c:pt idx="308">
                  <c:v>2.3087250378612832E-2</c:v>
                </c:pt>
                <c:pt idx="309">
                  <c:v>2.3055187475545552E-2</c:v>
                </c:pt>
                <c:pt idx="310">
                  <c:v>2.2887747870638638E-2</c:v>
                </c:pt>
                <c:pt idx="311">
                  <c:v>2.2659745004382413E-2</c:v>
                </c:pt>
                <c:pt idx="312">
                  <c:v>2.2408585597022045E-2</c:v>
                </c:pt>
                <c:pt idx="313">
                  <c:v>2.2307053070642319E-2</c:v>
                </c:pt>
                <c:pt idx="314">
                  <c:v>2.2262521260826652E-2</c:v>
                </c:pt>
                <c:pt idx="315">
                  <c:v>2.211645692463126E-2</c:v>
                </c:pt>
                <c:pt idx="316">
                  <c:v>2.199176785714739E-2</c:v>
                </c:pt>
                <c:pt idx="317">
                  <c:v>2.1918735689049694E-2</c:v>
                </c:pt>
                <c:pt idx="318">
                  <c:v>2.1908048054693929E-2</c:v>
                </c:pt>
                <c:pt idx="319">
                  <c:v>2.1847484793344626E-2</c:v>
                </c:pt>
                <c:pt idx="320">
                  <c:v>2.1712108091504992E-2</c:v>
                </c:pt>
                <c:pt idx="321">
                  <c:v>1.9620894302561198E-2</c:v>
                </c:pt>
                <c:pt idx="322">
                  <c:v>1.9549643406856131E-2</c:v>
                </c:pt>
                <c:pt idx="323">
                  <c:v>1.9508674141825715E-2</c:v>
                </c:pt>
                <c:pt idx="324">
                  <c:v>1.9414266705016496E-2</c:v>
                </c:pt>
                <c:pt idx="325">
                  <c:v>1.9186263838760272E-2</c:v>
                </c:pt>
                <c:pt idx="326">
                  <c:v>1.9186263838760272E-2</c:v>
                </c:pt>
                <c:pt idx="327">
                  <c:v>1.8903041528332623E-2</c:v>
                </c:pt>
                <c:pt idx="328">
                  <c:v>1.8787258822811882E-2</c:v>
                </c:pt>
                <c:pt idx="329">
                  <c:v>1.8765883554100367E-2</c:v>
                </c:pt>
                <c:pt idx="330">
                  <c:v>1.8655444665757505E-2</c:v>
                </c:pt>
                <c:pt idx="331">
                  <c:v>1.8569943590911422E-2</c:v>
                </c:pt>
                <c:pt idx="332">
                  <c:v>1.8370441082937228E-2</c:v>
                </c:pt>
                <c:pt idx="333">
                  <c:v>1.6248945663318783E-2</c:v>
                </c:pt>
                <c:pt idx="334">
                  <c:v>1.607081842405611E-2</c:v>
                </c:pt>
                <c:pt idx="335">
                  <c:v>1.5727032852279145E-2</c:v>
                </c:pt>
                <c:pt idx="336">
                  <c:v>1.5725251579886523E-2</c:v>
                </c:pt>
                <c:pt idx="337">
                  <c:v>1.5719907762708638E-2</c:v>
                </c:pt>
                <c:pt idx="338">
                  <c:v>1.5719907762708638E-2</c:v>
                </c:pt>
                <c:pt idx="339">
                  <c:v>1.5719907762708638E-2</c:v>
                </c:pt>
                <c:pt idx="340">
                  <c:v>1.5383247280502187E-2</c:v>
                </c:pt>
                <c:pt idx="341">
                  <c:v>1.4957523178664396E-2</c:v>
                </c:pt>
                <c:pt idx="342">
                  <c:v>1.4501517446151954E-2</c:v>
                </c:pt>
                <c:pt idx="343">
                  <c:v>1.4501517446151954E-2</c:v>
                </c:pt>
                <c:pt idx="344">
                  <c:v>1.4501517446151954E-2</c:v>
                </c:pt>
                <c:pt idx="345">
                  <c:v>1.4501517446151954E-2</c:v>
                </c:pt>
                <c:pt idx="346">
                  <c:v>1.4480142177440432E-2</c:v>
                </c:pt>
                <c:pt idx="347">
                  <c:v>1.4469454543084667E-2</c:v>
                </c:pt>
                <c:pt idx="348">
                  <c:v>1.4469454543084667E-2</c:v>
                </c:pt>
                <c:pt idx="349">
                  <c:v>1.4469454543084667E-2</c:v>
                </c:pt>
                <c:pt idx="350">
                  <c:v>1.4469454543084667E-2</c:v>
                </c:pt>
                <c:pt idx="351">
                  <c:v>1.4469454543084667E-2</c:v>
                </c:pt>
                <c:pt idx="352">
                  <c:v>1.4469454543084667E-2</c:v>
                </c:pt>
                <c:pt idx="353">
                  <c:v>1.2387147116104009E-2</c:v>
                </c:pt>
                <c:pt idx="354">
                  <c:v>1.1626543804452397E-2</c:v>
                </c:pt>
                <c:pt idx="355">
                  <c:v>1.1459104199545482E-2</c:v>
                </c:pt>
                <c:pt idx="356">
                  <c:v>1.1400322210588801E-2</c:v>
                </c:pt>
                <c:pt idx="357">
                  <c:v>1.1184788251080963E-2</c:v>
                </c:pt>
                <c:pt idx="358">
                  <c:v>1.1126006262124281E-2</c:v>
                </c:pt>
                <c:pt idx="359">
                  <c:v>1.1118881172553774E-2</c:v>
                </c:pt>
                <c:pt idx="360">
                  <c:v>8.3614715087675789E-3</c:v>
                </c:pt>
                <c:pt idx="361">
                  <c:v>8.2884393406698828E-3</c:v>
                </c:pt>
                <c:pt idx="362">
                  <c:v>8.1299060977261042E-3</c:v>
                </c:pt>
                <c:pt idx="363">
                  <c:v>8.1281248253334826E-3</c:v>
                </c:pt>
                <c:pt idx="364">
                  <c:v>7.8662777836173495E-3</c:v>
                </c:pt>
                <c:pt idx="365">
                  <c:v>7.8644965112247209E-3</c:v>
                </c:pt>
                <c:pt idx="366">
                  <c:v>7.8627152388320923E-3</c:v>
                </c:pt>
                <c:pt idx="367">
                  <c:v>7.5545551149076712E-3</c:v>
                </c:pt>
                <c:pt idx="368">
                  <c:v>7.5171483946625053E-3</c:v>
                </c:pt>
                <c:pt idx="369">
                  <c:v>7.5171483946625053E-3</c:v>
                </c:pt>
                <c:pt idx="370">
                  <c:v>7.5171483946625053E-3</c:v>
                </c:pt>
                <c:pt idx="371">
                  <c:v>7.5171483946625053E-3</c:v>
                </c:pt>
                <c:pt idx="372">
                  <c:v>7.5153671222698837E-3</c:v>
                </c:pt>
                <c:pt idx="373">
                  <c:v>7.5153671222698837E-3</c:v>
                </c:pt>
                <c:pt idx="374">
                  <c:v>7.4031469615344001E-3</c:v>
                </c:pt>
                <c:pt idx="375">
                  <c:v>7.3372398830072044E-3</c:v>
                </c:pt>
                <c:pt idx="376">
                  <c:v>7.0593613897574348E-3</c:v>
                </c:pt>
                <c:pt idx="377">
                  <c:v>6.6389811050975231E-3</c:v>
                </c:pt>
                <c:pt idx="378">
                  <c:v>4.6154556670735536E-3</c:v>
                </c:pt>
                <c:pt idx="379">
                  <c:v>4.3340146290385267E-3</c:v>
                </c:pt>
                <c:pt idx="380">
                  <c:v>4.2787951848670958E-3</c:v>
                </c:pt>
                <c:pt idx="381">
                  <c:v>4.1416372106348395E-3</c:v>
                </c:pt>
                <c:pt idx="382">
                  <c:v>4.1362933934569607E-3</c:v>
                </c:pt>
                <c:pt idx="383">
                  <c:v>4.0080417811878336E-3</c:v>
                </c:pt>
                <c:pt idx="384">
                  <c:v>3.9136343443786151E-3</c:v>
                </c:pt>
                <c:pt idx="385">
                  <c:v>3.715913108797049E-3</c:v>
                </c:pt>
                <c:pt idx="386">
                  <c:v>3.5965678584910579E-3</c:v>
                </c:pt>
                <c:pt idx="387">
                  <c:v>3.5662862278163995E-3</c:v>
                </c:pt>
                <c:pt idx="388">
                  <c:v>3.5645049554237709E-3</c:v>
                </c:pt>
                <c:pt idx="389">
                  <c:v>3.3935028057316061E-3</c:v>
                </c:pt>
                <c:pt idx="390">
                  <c:v>2.6346807664726149E-3</c:v>
                </c:pt>
                <c:pt idx="391">
                  <c:v>2.6346807664726149E-3</c:v>
                </c:pt>
                <c:pt idx="392">
                  <c:v>2.6346807664726149E-3</c:v>
                </c:pt>
                <c:pt idx="393">
                  <c:v>2.6346807664726149E-3</c:v>
                </c:pt>
                <c:pt idx="394">
                  <c:v>2.6346807664726149E-3</c:v>
                </c:pt>
                <c:pt idx="395">
                  <c:v>2.6346807664726149E-3</c:v>
                </c:pt>
                <c:pt idx="396">
                  <c:v>7.1803167200624324E-4</c:v>
                </c:pt>
                <c:pt idx="397">
                  <c:v>7.1803167200624324E-4</c:v>
                </c:pt>
                <c:pt idx="398">
                  <c:v>5.3099807078043487E-4</c:v>
                </c:pt>
                <c:pt idx="399">
                  <c:v>5.3099807078043487E-4</c:v>
                </c:pt>
                <c:pt idx="400">
                  <c:v>5.0962280206891947E-4</c:v>
                </c:pt>
                <c:pt idx="401">
                  <c:v>3.1368283887997506E-4</c:v>
                </c:pt>
                <c:pt idx="402">
                  <c:v>3.1368283887997506E-4</c:v>
                </c:pt>
                <c:pt idx="403">
                  <c:v>1.0527396894264435E-4</c:v>
                </c:pt>
                <c:pt idx="404">
                  <c:v>-6.2165635964263333E-5</c:v>
                </c:pt>
                <c:pt idx="405">
                  <c:v>-1.4944798320297437E-4</c:v>
                </c:pt>
                <c:pt idx="406">
                  <c:v>-1.5122925559560296E-4</c:v>
                </c:pt>
                <c:pt idx="407">
                  <c:v>-2.7057450590159404E-4</c:v>
                </c:pt>
                <c:pt idx="408">
                  <c:v>-2.7057450590159404E-4</c:v>
                </c:pt>
                <c:pt idx="409">
                  <c:v>-4.3623283841588006E-4</c:v>
                </c:pt>
                <c:pt idx="410">
                  <c:v>-6.9986115252464176E-4</c:v>
                </c:pt>
                <c:pt idx="411">
                  <c:v>-7.0876751448777087E-4</c:v>
                </c:pt>
                <c:pt idx="412">
                  <c:v>-2.995921266620509E-3</c:v>
                </c:pt>
                <c:pt idx="413">
                  <c:v>-3.3254566592564525E-3</c:v>
                </c:pt>
                <c:pt idx="414">
                  <c:v>-3.327237931649081E-3</c:v>
                </c:pt>
                <c:pt idx="415">
                  <c:v>-3.4091764617099132E-3</c:v>
                </c:pt>
                <c:pt idx="416">
                  <c:v>-3.6318355107882519E-3</c:v>
                </c:pt>
                <c:pt idx="417">
                  <c:v>-3.6745860482112966E-3</c:v>
                </c:pt>
                <c:pt idx="418">
                  <c:v>-3.7119927684564555E-3</c:v>
                </c:pt>
                <c:pt idx="419">
                  <c:v>-3.9756210825652102E-3</c:v>
                </c:pt>
                <c:pt idx="420">
                  <c:v>-4.1199041463679739E-3</c:v>
                </c:pt>
                <c:pt idx="421">
                  <c:v>-4.1199041463679739E-3</c:v>
                </c:pt>
                <c:pt idx="422">
                  <c:v>-4.1216854187606025E-3</c:v>
                </c:pt>
                <c:pt idx="423">
                  <c:v>-4.1305917807237316E-3</c:v>
                </c:pt>
                <c:pt idx="424">
                  <c:v>-4.1305917807237316E-3</c:v>
                </c:pt>
                <c:pt idx="425">
                  <c:v>-4.1305917807237316E-3</c:v>
                </c:pt>
                <c:pt idx="426">
                  <c:v>-4.9036639991237377E-3</c:v>
                </c:pt>
                <c:pt idx="427">
                  <c:v>-6.8238756383753665E-3</c:v>
                </c:pt>
                <c:pt idx="428">
                  <c:v>-6.8238756383753665E-3</c:v>
                </c:pt>
                <c:pt idx="429">
                  <c:v>-6.8969078064730696E-3</c:v>
                </c:pt>
                <c:pt idx="430">
                  <c:v>-6.8969078064730696E-3</c:v>
                </c:pt>
                <c:pt idx="431">
                  <c:v>-7.2549435573910429E-3</c:v>
                </c:pt>
                <c:pt idx="432">
                  <c:v>-7.2709750089246725E-3</c:v>
                </c:pt>
                <c:pt idx="433">
                  <c:v>-7.493634058003025E-3</c:v>
                </c:pt>
                <c:pt idx="434">
                  <c:v>-7.493634058003025E-3</c:v>
                </c:pt>
                <c:pt idx="435">
                  <c:v>-7.493634058003025E-3</c:v>
                </c:pt>
                <c:pt idx="436">
                  <c:v>-7.5577598641375851E-3</c:v>
                </c:pt>
                <c:pt idx="437">
                  <c:v>-7.9175768874481869E-3</c:v>
                </c:pt>
                <c:pt idx="438">
                  <c:v>-8.3165819033965763E-3</c:v>
                </c:pt>
                <c:pt idx="439">
                  <c:v>-1.0539609849394747E-2</c:v>
                </c:pt>
                <c:pt idx="440">
                  <c:v>-1.0792550529147744E-2</c:v>
                </c:pt>
                <c:pt idx="441">
                  <c:v>-1.0927927230987379E-2</c:v>
                </c:pt>
                <c:pt idx="442">
                  <c:v>-1.1073991567182771E-2</c:v>
                </c:pt>
                <c:pt idx="443">
                  <c:v>-1.1073991567182771E-2</c:v>
                </c:pt>
                <c:pt idx="444">
                  <c:v>-1.1143461190495203E-2</c:v>
                </c:pt>
                <c:pt idx="445">
                  <c:v>-1.1282400437120095E-2</c:v>
                </c:pt>
                <c:pt idx="446">
                  <c:v>-1.1282400437120095E-2</c:v>
                </c:pt>
                <c:pt idx="447">
                  <c:v>-1.1886251778220565E-2</c:v>
                </c:pt>
                <c:pt idx="448">
                  <c:v>-1.2258537708279553E-2</c:v>
                </c:pt>
                <c:pt idx="449">
                  <c:v>-1.460269217697633E-2</c:v>
                </c:pt>
                <c:pt idx="450">
                  <c:v>-1.4688193251822419E-2</c:v>
                </c:pt>
                <c:pt idx="451">
                  <c:v>-1.4860976673907213E-2</c:v>
                </c:pt>
                <c:pt idx="452">
                  <c:v>-1.4935790114397531E-2</c:v>
                </c:pt>
                <c:pt idx="453">
                  <c:v>-1.4935790114397531E-2</c:v>
                </c:pt>
                <c:pt idx="454">
                  <c:v>-1.5060479181881407E-2</c:v>
                </c:pt>
                <c:pt idx="455">
                  <c:v>-1.5122823715623339E-2</c:v>
                </c:pt>
                <c:pt idx="456">
                  <c:v>-1.5445234018688782E-2</c:v>
                </c:pt>
                <c:pt idx="457">
                  <c:v>-1.5525391276356985E-2</c:v>
                </c:pt>
                <c:pt idx="458">
                  <c:v>-1.5527172548749614E-2</c:v>
                </c:pt>
                <c:pt idx="459">
                  <c:v>-1.8150986783088803E-2</c:v>
                </c:pt>
                <c:pt idx="460">
                  <c:v>-1.8526835257933048E-2</c:v>
                </c:pt>
                <c:pt idx="461">
                  <c:v>-1.858917979167498E-2</c:v>
                </c:pt>
                <c:pt idx="462">
                  <c:v>-1.8808276295968061E-2</c:v>
                </c:pt>
                <c:pt idx="463">
                  <c:v>-1.881005756836069E-2</c:v>
                </c:pt>
                <c:pt idx="464">
                  <c:v>-1.8859933195354249E-2</c:v>
                </c:pt>
                <c:pt idx="465">
                  <c:v>-1.9130686599033504E-2</c:v>
                </c:pt>
                <c:pt idx="466">
                  <c:v>-1.9160968229708163E-2</c:v>
                </c:pt>
                <c:pt idx="467">
                  <c:v>-1.9160968229708163E-2</c:v>
                </c:pt>
                <c:pt idx="468">
                  <c:v>-1.9223312763450094E-2</c:v>
                </c:pt>
                <c:pt idx="469">
                  <c:v>-1.9953634444427056E-2</c:v>
                </c:pt>
                <c:pt idx="470">
                  <c:v>-2.206444222968975E-2</c:v>
                </c:pt>
                <c:pt idx="471">
                  <c:v>-2.2231881834596658E-2</c:v>
                </c:pt>
                <c:pt idx="472">
                  <c:v>-2.2564979772017858E-2</c:v>
                </c:pt>
                <c:pt idx="473">
                  <c:v>-2.2659387208827077E-2</c:v>
                </c:pt>
                <c:pt idx="474">
                  <c:v>-2.2661168481219705E-2</c:v>
                </c:pt>
                <c:pt idx="475">
                  <c:v>-2.2866014806371772E-2</c:v>
                </c:pt>
                <c:pt idx="476">
                  <c:v>-2.3345177079988365E-2</c:v>
                </c:pt>
                <c:pt idx="477">
                  <c:v>-2.6093680381811431E-2</c:v>
                </c:pt>
                <c:pt idx="478">
                  <c:v>-2.6093680381811431E-2</c:v>
                </c:pt>
                <c:pt idx="479">
                  <c:v>-2.6207681814939536E-2</c:v>
                </c:pt>
                <c:pt idx="480">
                  <c:v>-2.6405403050521102E-2</c:v>
                </c:pt>
                <c:pt idx="481">
                  <c:v>-2.7060911291007746E-2</c:v>
                </c:pt>
                <c:pt idx="482">
                  <c:v>-2.9693631887310064E-2</c:v>
                </c:pt>
                <c:pt idx="483">
                  <c:v>-2.9777351689763525E-2</c:v>
                </c:pt>
                <c:pt idx="484">
                  <c:v>-2.9923416025958917E-2</c:v>
                </c:pt>
                <c:pt idx="485">
                  <c:v>-3.0142512530252012E-2</c:v>
                </c:pt>
                <c:pt idx="486">
                  <c:v>-3.1444622649262156E-2</c:v>
                </c:pt>
                <c:pt idx="487">
                  <c:v>-3.3409366098329445E-2</c:v>
                </c:pt>
                <c:pt idx="488">
                  <c:v>-3.3847559106915621E-2</c:v>
                </c:pt>
                <c:pt idx="489">
                  <c:v>-3.4202032313048351E-2</c:v>
                </c:pt>
                <c:pt idx="490">
                  <c:v>-3.4294658477464941E-2</c:v>
                </c:pt>
                <c:pt idx="491">
                  <c:v>-3.4294658477464941E-2</c:v>
                </c:pt>
                <c:pt idx="492">
                  <c:v>-3.4430035179304562E-2</c:v>
                </c:pt>
                <c:pt idx="493">
                  <c:v>-3.4554724246788439E-2</c:v>
                </c:pt>
                <c:pt idx="494">
                  <c:v>-3.4725726396480604E-2</c:v>
                </c:pt>
                <c:pt idx="495">
                  <c:v>-3.4752445482370005E-2</c:v>
                </c:pt>
                <c:pt idx="496">
                  <c:v>-3.4784508385437292E-2</c:v>
                </c:pt>
                <c:pt idx="497">
                  <c:v>-3.7271164645544218E-2</c:v>
                </c:pt>
                <c:pt idx="498">
                  <c:v>-3.7344196813641907E-2</c:v>
                </c:pt>
                <c:pt idx="499">
                  <c:v>-3.7746764374375553E-2</c:v>
                </c:pt>
                <c:pt idx="500">
                  <c:v>-3.8395147525291683E-2</c:v>
                </c:pt>
                <c:pt idx="501">
                  <c:v>-3.8580399854124862E-2</c:v>
                </c:pt>
                <c:pt idx="502">
                  <c:v>-3.8770996000135928E-2</c:v>
                </c:pt>
                <c:pt idx="503">
                  <c:v>-4.0986898856563599E-2</c:v>
                </c:pt>
                <c:pt idx="504">
                  <c:v>-4.1528405663922123E-2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F15-4DDD-9809-81434C22A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0428304"/>
        <c:axId val="1"/>
      </c:scatterChart>
      <c:valAx>
        <c:axId val="800428304"/>
        <c:scaling>
          <c:orientation val="minMax"/>
          <c:max val="4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740560292326433"/>
              <c:y val="0.846369888121526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066991473812421E-2"/>
              <c:y val="0.374302262496517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042830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3995127892813642"/>
          <c:y val="0.9357553629818619"/>
          <c:w val="0.61510353227771009"/>
          <c:h val="5.58659217877094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My Graph</a:t>
            </a:r>
          </a:p>
        </c:rich>
      </c:tx>
      <c:layout>
        <c:manualLayout>
          <c:xMode val="edge"/>
          <c:yMode val="edge"/>
          <c:x val="0.45299196574787126"/>
          <c:y val="3.17460317460317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586176675748675E-2"/>
          <c:y val="0.11111135715914904"/>
          <c:w val="0.88888994878704597"/>
          <c:h val="0.77777950011404329"/>
        </c:manualLayout>
      </c:layout>
      <c:scatterChart>
        <c:scatterStyle val="lineMarker"/>
        <c:varyColors val="0"/>
        <c:ser>
          <c:idx val="0"/>
          <c:order val="0"/>
          <c:tx>
            <c:strRef>
              <c:f>Q_fit!$E$20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Q_fit!$D$21:$D$91</c:f>
              <c:numCache>
                <c:formatCode>General</c:formatCode>
                <c:ptCount val="71"/>
                <c:pt idx="0">
                  <c:v>3.306</c:v>
                </c:pt>
                <c:pt idx="1">
                  <c:v>3.4011</c:v>
                </c:pt>
                <c:pt idx="2">
                  <c:v>3.4226000000000001</c:v>
                </c:pt>
                <c:pt idx="3">
                  <c:v>3.4226000000000001</c:v>
                </c:pt>
                <c:pt idx="4">
                  <c:v>3.4235000000000002</c:v>
                </c:pt>
                <c:pt idx="5">
                  <c:v>3.427</c:v>
                </c:pt>
                <c:pt idx="6">
                  <c:v>3.427</c:v>
                </c:pt>
                <c:pt idx="7">
                  <c:v>3.43255</c:v>
                </c:pt>
                <c:pt idx="8">
                  <c:v>3.43255</c:v>
                </c:pt>
                <c:pt idx="9">
                  <c:v>3.5072999999999999</c:v>
                </c:pt>
                <c:pt idx="10">
                  <c:v>3.5073500000000002</c:v>
                </c:pt>
                <c:pt idx="11">
                  <c:v>3.5073500000000002</c:v>
                </c:pt>
                <c:pt idx="12">
                  <c:v>3.5173000000000001</c:v>
                </c:pt>
                <c:pt idx="13">
                  <c:v>3.5173000000000001</c:v>
                </c:pt>
                <c:pt idx="14">
                  <c:v>3.5173000000000001</c:v>
                </c:pt>
                <c:pt idx="15">
                  <c:v>3.5190000000000001</c:v>
                </c:pt>
                <c:pt idx="16">
                  <c:v>3.51905</c:v>
                </c:pt>
                <c:pt idx="17">
                  <c:v>3.5204</c:v>
                </c:pt>
                <c:pt idx="18">
                  <c:v>3.5210499999999998</c:v>
                </c:pt>
                <c:pt idx="19">
                  <c:v>3.5211000000000001</c:v>
                </c:pt>
                <c:pt idx="20">
                  <c:v>3.5254500000000002</c:v>
                </c:pt>
                <c:pt idx="21">
                  <c:v>3.5262500000000001</c:v>
                </c:pt>
                <c:pt idx="22">
                  <c:v>3.5263</c:v>
                </c:pt>
                <c:pt idx="23">
                  <c:v>3.5268999999999999</c:v>
                </c:pt>
                <c:pt idx="24">
                  <c:v>3.5520999999999998</c:v>
                </c:pt>
                <c:pt idx="25">
                  <c:v>3.6137000000000001</c:v>
                </c:pt>
                <c:pt idx="26">
                  <c:v>3.6137000000000001</c:v>
                </c:pt>
                <c:pt idx="27">
                  <c:v>3.6265000000000001</c:v>
                </c:pt>
                <c:pt idx="28">
                  <c:v>3.6265499999999999</c:v>
                </c:pt>
                <c:pt idx="29">
                  <c:v>3.6267999999999998</c:v>
                </c:pt>
                <c:pt idx="30">
                  <c:v>3.6313</c:v>
                </c:pt>
                <c:pt idx="31">
                  <c:v>3.6341000000000001</c:v>
                </c:pt>
                <c:pt idx="32">
                  <c:v>3.6347</c:v>
                </c:pt>
                <c:pt idx="33">
                  <c:v>3.7174</c:v>
                </c:pt>
                <c:pt idx="34">
                  <c:v>3.7174</c:v>
                </c:pt>
                <c:pt idx="35">
                  <c:v>3.7232500000000002</c:v>
                </c:pt>
                <c:pt idx="36">
                  <c:v>3.7235</c:v>
                </c:pt>
                <c:pt idx="37">
                  <c:v>3.7282999999999999</c:v>
                </c:pt>
                <c:pt idx="38">
                  <c:v>3.7332000000000001</c:v>
                </c:pt>
                <c:pt idx="39">
                  <c:v>3.7355999999999998</c:v>
                </c:pt>
                <c:pt idx="40">
                  <c:v>3.7408000000000001</c:v>
                </c:pt>
                <c:pt idx="41">
                  <c:v>3.7410999999999999</c:v>
                </c:pt>
                <c:pt idx="42">
                  <c:v>3.7503000000000002</c:v>
                </c:pt>
                <c:pt idx="43">
                  <c:v>3.7511000000000001</c:v>
                </c:pt>
                <c:pt idx="44">
                  <c:v>3.75115</c:v>
                </c:pt>
                <c:pt idx="45">
                  <c:v>3.8302</c:v>
                </c:pt>
                <c:pt idx="46">
                  <c:v>3.8317000000000001</c:v>
                </c:pt>
                <c:pt idx="47">
                  <c:v>3.8323</c:v>
                </c:pt>
                <c:pt idx="48">
                  <c:v>3.8332000000000002</c:v>
                </c:pt>
                <c:pt idx="49">
                  <c:v>3.8482500000000002</c:v>
                </c:pt>
                <c:pt idx="50">
                  <c:v>3.8483000000000001</c:v>
                </c:pt>
                <c:pt idx="51">
                  <c:v>3.8483499999999999</c:v>
                </c:pt>
                <c:pt idx="52">
                  <c:v>3.9371</c:v>
                </c:pt>
                <c:pt idx="53">
                  <c:v>3.9461499999999998</c:v>
                </c:pt>
                <c:pt idx="54">
                  <c:v>3.9462000000000002</c:v>
                </c:pt>
                <c:pt idx="55">
                  <c:v>3.9582000000000002</c:v>
                </c:pt>
                <c:pt idx="56">
                  <c:v>3.9652500000000002</c:v>
                </c:pt>
                <c:pt idx="57">
                  <c:v>3.9693499999999999</c:v>
                </c:pt>
                <c:pt idx="58">
                  <c:v>3.9734500000000001</c:v>
                </c:pt>
                <c:pt idx="59">
                  <c:v>3.97695</c:v>
                </c:pt>
                <c:pt idx="60">
                  <c:v>3.9790000000000001</c:v>
                </c:pt>
                <c:pt idx="61">
                  <c:v>3.9792999999999998</c:v>
                </c:pt>
                <c:pt idx="62">
                  <c:v>3.9809999999999999</c:v>
                </c:pt>
                <c:pt idx="63">
                  <c:v>3.9847999999999999</c:v>
                </c:pt>
                <c:pt idx="64">
                  <c:v>4.0454999999999997</c:v>
                </c:pt>
                <c:pt idx="65">
                  <c:v>4.0466499999999996</c:v>
                </c:pt>
                <c:pt idx="66">
                  <c:v>4.06365</c:v>
                </c:pt>
                <c:pt idx="67">
                  <c:v>4.0705999999999998</c:v>
                </c:pt>
                <c:pt idx="68">
                  <c:v>4.0730000000000004</c:v>
                </c:pt>
                <c:pt idx="69">
                  <c:v>4.1431500000000003</c:v>
                </c:pt>
                <c:pt idx="70">
                  <c:v>4.3595499999999996</c:v>
                </c:pt>
              </c:numCache>
            </c:numRef>
          </c:xVal>
          <c:yVal>
            <c:numRef>
              <c:f>Q_fit!$E$21:$E$91</c:f>
              <c:numCache>
                <c:formatCode>General</c:formatCode>
                <c:ptCount val="71"/>
                <c:pt idx="0">
                  <c:v>-2.1948800000245683E-2</c:v>
                </c:pt>
                <c:pt idx="1">
                  <c:v>-2.4653279993799515E-2</c:v>
                </c:pt>
                <c:pt idx="2">
                  <c:v>-2.4876479998056311E-2</c:v>
                </c:pt>
                <c:pt idx="3">
                  <c:v>-2.4836479999066796E-2</c:v>
                </c:pt>
                <c:pt idx="4">
                  <c:v>-2.4612799999886192E-2</c:v>
                </c:pt>
                <c:pt idx="5">
                  <c:v>-2.5209599996742327E-2</c:v>
                </c:pt>
                <c:pt idx="6">
                  <c:v>-2.4619599993457086E-2</c:v>
                </c:pt>
                <c:pt idx="7">
                  <c:v>-2.7250239996646997E-2</c:v>
                </c:pt>
                <c:pt idx="8">
                  <c:v>-2.5750239990884438E-2</c:v>
                </c:pt>
                <c:pt idx="9">
                  <c:v>-2.6139039997360669E-2</c:v>
                </c:pt>
                <c:pt idx="10">
                  <c:v>-2.9243279997899663E-2</c:v>
                </c:pt>
                <c:pt idx="11">
                  <c:v>-2.5413279996428173E-2</c:v>
                </c:pt>
                <c:pt idx="12">
                  <c:v>-2.6547039989964105E-2</c:v>
                </c:pt>
                <c:pt idx="13">
                  <c:v>-2.6477039995370433E-2</c:v>
                </c:pt>
                <c:pt idx="14">
                  <c:v>-2.6107039993803483E-2</c:v>
                </c:pt>
                <c:pt idx="15">
                  <c:v>-2.5811199993768241E-2</c:v>
                </c:pt>
                <c:pt idx="16">
                  <c:v>-2.5185439990309533E-2</c:v>
                </c:pt>
                <c:pt idx="17">
                  <c:v>-2.6389919999928679E-2</c:v>
                </c:pt>
                <c:pt idx="18">
                  <c:v>-2.7255039996816777E-2</c:v>
                </c:pt>
                <c:pt idx="19">
                  <c:v>-2.7129279995278921E-2</c:v>
                </c:pt>
                <c:pt idx="20">
                  <c:v>-2.7088160000857897E-2</c:v>
                </c:pt>
                <c:pt idx="21">
                  <c:v>-2.5576000000000931E-2</c:v>
                </c:pt>
                <c:pt idx="22">
                  <c:v>-2.5650240000686608E-2</c:v>
                </c:pt>
                <c:pt idx="23">
                  <c:v>-2.6541119994362816E-2</c:v>
                </c:pt>
                <c:pt idx="24">
                  <c:v>-2.475807999871904E-2</c:v>
                </c:pt>
                <c:pt idx="25">
                  <c:v>-2.6021760000730865E-2</c:v>
                </c:pt>
                <c:pt idx="26">
                  <c:v>-2.6021760000730865E-2</c:v>
                </c:pt>
                <c:pt idx="27">
                  <c:v>-2.7127199995447882E-2</c:v>
                </c:pt>
                <c:pt idx="28">
                  <c:v>-2.6101440002094023E-2</c:v>
                </c:pt>
                <c:pt idx="29">
                  <c:v>-2.6672640000469983E-2</c:v>
                </c:pt>
                <c:pt idx="30">
                  <c:v>-2.7154239993251394E-2</c:v>
                </c:pt>
                <c:pt idx="31">
                  <c:v>-2.5911680000717752E-2</c:v>
                </c:pt>
                <c:pt idx="32">
                  <c:v>-2.6602559999446385E-2</c:v>
                </c:pt>
                <c:pt idx="33">
                  <c:v>-2.7195520000532269E-2</c:v>
                </c:pt>
                <c:pt idx="34">
                  <c:v>-2.7195520000532269E-2</c:v>
                </c:pt>
                <c:pt idx="35">
                  <c:v>-2.9381599997577723E-2</c:v>
                </c:pt>
                <c:pt idx="36">
                  <c:v>-2.7352799996151589E-2</c:v>
                </c:pt>
                <c:pt idx="37">
                  <c:v>-2.6879839999310207E-2</c:v>
                </c:pt>
                <c:pt idx="38">
                  <c:v>-2.7855359992827289E-2</c:v>
                </c:pt>
                <c:pt idx="39">
                  <c:v>-2.7718879995518364E-2</c:v>
                </c:pt>
                <c:pt idx="40">
                  <c:v>-2.6739839995570946E-2</c:v>
                </c:pt>
                <c:pt idx="41">
                  <c:v>-2.7585280004132073E-2</c:v>
                </c:pt>
                <c:pt idx="42">
                  <c:v>-2.7245440003753174E-2</c:v>
                </c:pt>
                <c:pt idx="43">
                  <c:v>-2.7133279996633064E-2</c:v>
                </c:pt>
                <c:pt idx="44">
                  <c:v>-2.6207520000752993E-2</c:v>
                </c:pt>
                <c:pt idx="45">
                  <c:v>-2.7780960001109634E-2</c:v>
                </c:pt>
                <c:pt idx="46">
                  <c:v>-2.730815999530023E-2</c:v>
                </c:pt>
                <c:pt idx="47">
                  <c:v>-2.6999039997463115E-2</c:v>
                </c:pt>
                <c:pt idx="48">
                  <c:v>-2.7335359998687636E-2</c:v>
                </c:pt>
                <c:pt idx="49">
                  <c:v>-2.7381599997170269E-2</c:v>
                </c:pt>
                <c:pt idx="50">
                  <c:v>-2.7955839992500842E-2</c:v>
                </c:pt>
                <c:pt idx="51">
                  <c:v>-2.6330079992476385E-2</c:v>
                </c:pt>
                <c:pt idx="52">
                  <c:v>-2.7406080000218935E-2</c:v>
                </c:pt>
                <c:pt idx="53">
                  <c:v>-2.7443519997177646E-2</c:v>
                </c:pt>
                <c:pt idx="54">
                  <c:v>-2.7517759990587365E-2</c:v>
                </c:pt>
                <c:pt idx="55">
                  <c:v>-2.6635360001819208E-2</c:v>
                </c:pt>
                <c:pt idx="56">
                  <c:v>-2.7003199997125193E-2</c:v>
                </c:pt>
                <c:pt idx="57">
                  <c:v>-2.679087999422336E-2</c:v>
                </c:pt>
                <c:pt idx="58">
                  <c:v>-2.6478560001123697E-2</c:v>
                </c:pt>
                <c:pt idx="59">
                  <c:v>-2.8175359999295324E-2</c:v>
                </c:pt>
                <c:pt idx="60">
                  <c:v>-2.6819200000318233E-2</c:v>
                </c:pt>
                <c:pt idx="61">
                  <c:v>-2.7164639999682549E-2</c:v>
                </c:pt>
                <c:pt idx="62">
                  <c:v>-2.6888799999142066E-2</c:v>
                </c:pt>
                <c:pt idx="63">
                  <c:v>-2.6731039994047023E-2</c:v>
                </c:pt>
                <c:pt idx="64">
                  <c:v>-2.6958399997965898E-2</c:v>
                </c:pt>
                <c:pt idx="65">
                  <c:v>-2.5165919993014541E-2</c:v>
                </c:pt>
                <c:pt idx="66">
                  <c:v>-2.5407519991858862E-2</c:v>
                </c:pt>
                <c:pt idx="67">
                  <c:v>-2.5826879995292984E-2</c:v>
                </c:pt>
                <c:pt idx="68">
                  <c:v>-2.6390399994852487E-2</c:v>
                </c:pt>
                <c:pt idx="69">
                  <c:v>-2.5649119990703184E-2</c:v>
                </c:pt>
                <c:pt idx="70">
                  <c:v>-2.835983999830205E-2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478-4EB1-A8DE-92CD469AB245}"/>
            </c:ext>
          </c:extLst>
        </c:ser>
        <c:ser>
          <c:idx val="1"/>
          <c:order val="1"/>
          <c:tx>
            <c:strRef>
              <c:f>Q_fit!$K$20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Q_fit!$D$21:$D$91</c:f>
              <c:numCache>
                <c:formatCode>General</c:formatCode>
                <c:ptCount val="71"/>
                <c:pt idx="0">
                  <c:v>3.306</c:v>
                </c:pt>
                <c:pt idx="1">
                  <c:v>3.4011</c:v>
                </c:pt>
                <c:pt idx="2">
                  <c:v>3.4226000000000001</c:v>
                </c:pt>
                <c:pt idx="3">
                  <c:v>3.4226000000000001</c:v>
                </c:pt>
                <c:pt idx="4">
                  <c:v>3.4235000000000002</c:v>
                </c:pt>
                <c:pt idx="5">
                  <c:v>3.427</c:v>
                </c:pt>
                <c:pt idx="6">
                  <c:v>3.427</c:v>
                </c:pt>
                <c:pt idx="7">
                  <c:v>3.43255</c:v>
                </c:pt>
                <c:pt idx="8">
                  <c:v>3.43255</c:v>
                </c:pt>
                <c:pt idx="9">
                  <c:v>3.5072999999999999</c:v>
                </c:pt>
                <c:pt idx="10">
                  <c:v>3.5073500000000002</c:v>
                </c:pt>
                <c:pt idx="11">
                  <c:v>3.5073500000000002</c:v>
                </c:pt>
                <c:pt idx="12">
                  <c:v>3.5173000000000001</c:v>
                </c:pt>
                <c:pt idx="13">
                  <c:v>3.5173000000000001</c:v>
                </c:pt>
                <c:pt idx="14">
                  <c:v>3.5173000000000001</c:v>
                </c:pt>
                <c:pt idx="15">
                  <c:v>3.5190000000000001</c:v>
                </c:pt>
                <c:pt idx="16">
                  <c:v>3.51905</c:v>
                </c:pt>
                <c:pt idx="17">
                  <c:v>3.5204</c:v>
                </c:pt>
                <c:pt idx="18">
                  <c:v>3.5210499999999998</c:v>
                </c:pt>
                <c:pt idx="19">
                  <c:v>3.5211000000000001</c:v>
                </c:pt>
                <c:pt idx="20">
                  <c:v>3.5254500000000002</c:v>
                </c:pt>
                <c:pt idx="21">
                  <c:v>3.5262500000000001</c:v>
                </c:pt>
                <c:pt idx="22">
                  <c:v>3.5263</c:v>
                </c:pt>
                <c:pt idx="23">
                  <c:v>3.5268999999999999</c:v>
                </c:pt>
                <c:pt idx="24">
                  <c:v>3.5520999999999998</c:v>
                </c:pt>
                <c:pt idx="25">
                  <c:v>3.6137000000000001</c:v>
                </c:pt>
                <c:pt idx="26">
                  <c:v>3.6137000000000001</c:v>
                </c:pt>
                <c:pt idx="27">
                  <c:v>3.6265000000000001</c:v>
                </c:pt>
                <c:pt idx="28">
                  <c:v>3.6265499999999999</c:v>
                </c:pt>
                <c:pt idx="29">
                  <c:v>3.6267999999999998</c:v>
                </c:pt>
                <c:pt idx="30">
                  <c:v>3.6313</c:v>
                </c:pt>
                <c:pt idx="31">
                  <c:v>3.6341000000000001</c:v>
                </c:pt>
                <c:pt idx="32">
                  <c:v>3.6347</c:v>
                </c:pt>
                <c:pt idx="33">
                  <c:v>3.7174</c:v>
                </c:pt>
                <c:pt idx="34">
                  <c:v>3.7174</c:v>
                </c:pt>
                <c:pt idx="35">
                  <c:v>3.7232500000000002</c:v>
                </c:pt>
                <c:pt idx="36">
                  <c:v>3.7235</c:v>
                </c:pt>
                <c:pt idx="37">
                  <c:v>3.7282999999999999</c:v>
                </c:pt>
                <c:pt idx="38">
                  <c:v>3.7332000000000001</c:v>
                </c:pt>
                <c:pt idx="39">
                  <c:v>3.7355999999999998</c:v>
                </c:pt>
                <c:pt idx="40">
                  <c:v>3.7408000000000001</c:v>
                </c:pt>
                <c:pt idx="41">
                  <c:v>3.7410999999999999</c:v>
                </c:pt>
                <c:pt idx="42">
                  <c:v>3.7503000000000002</c:v>
                </c:pt>
                <c:pt idx="43">
                  <c:v>3.7511000000000001</c:v>
                </c:pt>
                <c:pt idx="44">
                  <c:v>3.75115</c:v>
                </c:pt>
                <c:pt idx="45">
                  <c:v>3.8302</c:v>
                </c:pt>
                <c:pt idx="46">
                  <c:v>3.8317000000000001</c:v>
                </c:pt>
                <c:pt idx="47">
                  <c:v>3.8323</c:v>
                </c:pt>
                <c:pt idx="48">
                  <c:v>3.8332000000000002</c:v>
                </c:pt>
                <c:pt idx="49">
                  <c:v>3.8482500000000002</c:v>
                </c:pt>
                <c:pt idx="50">
                  <c:v>3.8483000000000001</c:v>
                </c:pt>
                <c:pt idx="51">
                  <c:v>3.8483499999999999</c:v>
                </c:pt>
                <c:pt idx="52">
                  <c:v>3.9371</c:v>
                </c:pt>
                <c:pt idx="53">
                  <c:v>3.9461499999999998</c:v>
                </c:pt>
                <c:pt idx="54">
                  <c:v>3.9462000000000002</c:v>
                </c:pt>
                <c:pt idx="55">
                  <c:v>3.9582000000000002</c:v>
                </c:pt>
                <c:pt idx="56">
                  <c:v>3.9652500000000002</c:v>
                </c:pt>
                <c:pt idx="57">
                  <c:v>3.9693499999999999</c:v>
                </c:pt>
                <c:pt idx="58">
                  <c:v>3.9734500000000001</c:v>
                </c:pt>
                <c:pt idx="59">
                  <c:v>3.97695</c:v>
                </c:pt>
                <c:pt idx="60">
                  <c:v>3.9790000000000001</c:v>
                </c:pt>
                <c:pt idx="61">
                  <c:v>3.9792999999999998</c:v>
                </c:pt>
                <c:pt idx="62">
                  <c:v>3.9809999999999999</c:v>
                </c:pt>
                <c:pt idx="63">
                  <c:v>3.9847999999999999</c:v>
                </c:pt>
                <c:pt idx="64">
                  <c:v>4.0454999999999997</c:v>
                </c:pt>
                <c:pt idx="65">
                  <c:v>4.0466499999999996</c:v>
                </c:pt>
                <c:pt idx="66">
                  <c:v>4.06365</c:v>
                </c:pt>
                <c:pt idx="67">
                  <c:v>4.0705999999999998</c:v>
                </c:pt>
                <c:pt idx="68">
                  <c:v>4.0730000000000004</c:v>
                </c:pt>
                <c:pt idx="69">
                  <c:v>4.1431500000000003</c:v>
                </c:pt>
                <c:pt idx="70">
                  <c:v>4.3595499999999996</c:v>
                </c:pt>
              </c:numCache>
            </c:numRef>
          </c:xVal>
          <c:yVal>
            <c:numRef>
              <c:f>Q_fit!$K$21:$K$91</c:f>
              <c:numCache>
                <c:formatCode>General</c:formatCode>
                <c:ptCount val="71"/>
                <c:pt idx="0">
                  <c:v>-2.4429586239466186E-2</c:v>
                </c:pt>
                <c:pt idx="1">
                  <c:v>-2.5238108794280067E-2</c:v>
                </c:pt>
                <c:pt idx="2">
                  <c:v>-2.5401677933977435E-2</c:v>
                </c:pt>
                <c:pt idx="3">
                  <c:v>-2.5401677933977435E-2</c:v>
                </c:pt>
                <c:pt idx="4">
                  <c:v>-2.5408370451795517E-2</c:v>
                </c:pt>
                <c:pt idx="5">
                  <c:v>-2.543427884143995E-2</c:v>
                </c:pt>
                <c:pt idx="6">
                  <c:v>-2.543427884143995E-2</c:v>
                </c:pt>
                <c:pt idx="7">
                  <c:v>-2.5474977061419102E-2</c:v>
                </c:pt>
                <c:pt idx="8">
                  <c:v>-2.5474977061419102E-2</c:v>
                </c:pt>
                <c:pt idx="9">
                  <c:v>-2.5977100433299261E-2</c:v>
                </c:pt>
                <c:pt idx="10">
                  <c:v>-2.5977407627987892E-2</c:v>
                </c:pt>
                <c:pt idx="11">
                  <c:v>-2.5977407627987892E-2</c:v>
                </c:pt>
                <c:pt idx="12">
                  <c:v>-2.6037776525609277E-2</c:v>
                </c:pt>
                <c:pt idx="13">
                  <c:v>-2.6037776525609277E-2</c:v>
                </c:pt>
                <c:pt idx="14">
                  <c:v>-2.6037776525609277E-2</c:v>
                </c:pt>
                <c:pt idx="15">
                  <c:v>-2.6047938968886464E-2</c:v>
                </c:pt>
                <c:pt idx="16">
                  <c:v>-2.6048237193433008E-2</c:v>
                </c:pt>
                <c:pt idx="17">
                  <c:v>-2.6056274765960175E-2</c:v>
                </c:pt>
                <c:pt idx="18">
                  <c:v>-2.6060134741463556E-2</c:v>
                </c:pt>
                <c:pt idx="19">
                  <c:v>-2.6060431394318531E-2</c:v>
                </c:pt>
                <c:pt idx="20">
                  <c:v>-2.6086093450377504E-2</c:v>
                </c:pt>
                <c:pt idx="21">
                  <c:v>-2.6090781321796042E-2</c:v>
                </c:pt>
                <c:pt idx="22">
                  <c:v>-2.6091073987921209E-2</c:v>
                </c:pt>
                <c:pt idx="23">
                  <c:v>-2.6094582991375806E-2</c:v>
                </c:pt>
                <c:pt idx="24">
                  <c:v>-2.6236976497510334E-2</c:v>
                </c:pt>
                <c:pt idx="25">
                  <c:v>-2.6544056116486511E-2</c:v>
                </c:pt>
                <c:pt idx="26">
                  <c:v>-2.6544056116486511E-2</c:v>
                </c:pt>
                <c:pt idx="27">
                  <c:v>-2.6600563632826896E-2</c:v>
                </c:pt>
                <c:pt idx="28">
                  <c:v>-2.6600779439401229E-2</c:v>
                </c:pt>
                <c:pt idx="29">
                  <c:v>-2.6601857897263853E-2</c:v>
                </c:pt>
                <c:pt idx="30">
                  <c:v>-2.6621106261194849E-2</c:v>
                </c:pt>
                <c:pt idx="31">
                  <c:v>-2.663292631182515E-2</c:v>
                </c:pt>
                <c:pt idx="32">
                  <c:v>-2.6635443539569606E-2</c:v>
                </c:pt>
                <c:pt idx="33">
                  <c:v>-2.6929585617055815E-2</c:v>
                </c:pt>
                <c:pt idx="34">
                  <c:v>-2.6929585617055815E-2</c:v>
                </c:pt>
                <c:pt idx="35">
                  <c:v>-2.6946420992972717E-2</c:v>
                </c:pt>
                <c:pt idx="36">
                  <c:v>-2.6947128761630121E-2</c:v>
                </c:pt>
                <c:pt idx="37">
                  <c:v>-2.6960532076908336E-2</c:v>
                </c:pt>
                <c:pt idx="38">
                  <c:v>-2.6973850225482571E-2</c:v>
                </c:pt>
                <c:pt idx="39">
                  <c:v>-2.6980239078166726E-2</c:v>
                </c:pt>
                <c:pt idx="40">
                  <c:v>-2.6993778600849533E-2</c:v>
                </c:pt>
                <c:pt idx="41">
                  <c:v>-2.6994547076957781E-2</c:v>
                </c:pt>
                <c:pt idx="42">
                  <c:v>-2.7017443600329497E-2</c:v>
                </c:pt>
                <c:pt idx="43">
                  <c:v>-2.7019373268056909E-2</c:v>
                </c:pt>
                <c:pt idx="44">
                  <c:v>-2.7019493546451376E-2</c:v>
                </c:pt>
                <c:pt idx="45">
                  <c:v>-2.7161714373728621E-2</c:v>
                </c:pt>
                <c:pt idx="46">
                  <c:v>-2.7163486721479613E-2</c:v>
                </c:pt>
                <c:pt idx="47">
                  <c:v>-2.7164186000426999E-2</c:v>
                </c:pt>
                <c:pt idx="48">
                  <c:v>-2.7165224568684115E-2</c:v>
                </c:pt>
                <c:pt idx="49">
                  <c:v>-2.7180751344553375E-2</c:v>
                </c:pt>
                <c:pt idx="50">
                  <c:v>-2.7180797140101326E-2</c:v>
                </c:pt>
                <c:pt idx="51">
                  <c:v>-2.7180842897315344E-2</c:v>
                </c:pt>
                <c:pt idx="52">
                  <c:v>-2.7201639995095991E-2</c:v>
                </c:pt>
                <c:pt idx="53">
                  <c:v>-2.7196974915745992E-2</c:v>
                </c:pt>
                <c:pt idx="54">
                  <c:v>-2.7196945653438331E-2</c:v>
                </c:pt>
                <c:pt idx="55">
                  <c:v>-2.7188814082040963E-2</c:v>
                </c:pt>
                <c:pt idx="56">
                  <c:v>-2.7183007115034616E-2</c:v>
                </c:pt>
                <c:pt idx="57">
                  <c:v>-2.7179279526436506E-2</c:v>
                </c:pt>
                <c:pt idx="58">
                  <c:v>-2.7175294180422055E-2</c:v>
                </c:pt>
                <c:pt idx="59">
                  <c:v>-2.7171688119211834E-2</c:v>
                </c:pt>
                <c:pt idx="60">
                  <c:v>-2.71694887687641E-2</c:v>
                </c:pt>
                <c:pt idx="61">
                  <c:v>-2.7169161507515388E-2</c:v>
                </c:pt>
                <c:pt idx="62">
                  <c:v>-2.7167280960026491E-2</c:v>
                </c:pt>
                <c:pt idx="63">
                  <c:v>-2.7162917147415089E-2</c:v>
                </c:pt>
                <c:pt idx="64">
                  <c:v>-2.7063194357330289E-2</c:v>
                </c:pt>
                <c:pt idx="65">
                  <c:v>-2.7060759726349831E-2</c:v>
                </c:pt>
                <c:pt idx="66">
                  <c:v>-2.7022403941775741E-2</c:v>
                </c:pt>
                <c:pt idx="67">
                  <c:v>-2.7005447038504604E-2</c:v>
                </c:pt>
                <c:pt idx="68">
                  <c:v>-2.6999419374505895E-2</c:v>
                </c:pt>
                <c:pt idx="69">
                  <c:v>-2.6784216561629326E-2</c:v>
                </c:pt>
                <c:pt idx="70">
                  <c:v>-2.5644941913667646E-2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478-4EB1-A8DE-92CD469AB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1131512"/>
        <c:axId val="1"/>
      </c:scatterChart>
      <c:valAx>
        <c:axId val="501131512"/>
        <c:scaling>
          <c:orientation val="minMax"/>
          <c:max val="4.5"/>
          <c:min val="3.2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X-Axis</a:t>
                </a:r>
              </a:p>
            </c:rich>
          </c:tx>
          <c:layout>
            <c:manualLayout>
              <c:xMode val="edge"/>
              <c:yMode val="edge"/>
              <c:x val="0.70085559817843279"/>
              <c:y val="0.938777652793400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-0.02"/>
          <c:min val="-3.1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Y-Axis</a:t>
                </a:r>
              </a:p>
            </c:rich>
          </c:tx>
          <c:layout>
            <c:manualLayout>
              <c:xMode val="edge"/>
              <c:yMode val="edge"/>
              <c:x val="6.105006105006105E-3"/>
              <c:y val="0.45124811779479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1131512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1746070202763116"/>
          <c:y val="0.93877765279340086"/>
          <c:w val="0.45543396818987369"/>
          <c:h val="0.9886642741085935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O-C Diagr.</a:t>
            </a:r>
          </a:p>
        </c:rich>
      </c:tx>
      <c:layout>
        <c:manualLayout>
          <c:xMode val="edge"/>
          <c:yMode val="edge"/>
          <c:x val="0.38888950284723178"/>
          <c:y val="3.313253012048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04112561838338"/>
          <c:y val="0.14457831325301204"/>
          <c:w val="0.82017660958146243"/>
          <c:h val="0.6355421686746988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(2)'!$H$21:$H$1031</c:f>
              <c:numCache>
                <c:formatCode>General</c:formatCode>
                <c:ptCount val="101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D35-4B25-8219-B9F988E7E400}"/>
            </c:ext>
          </c:extLst>
        </c:ser>
        <c:ser>
          <c:idx val="1"/>
          <c:order val="1"/>
          <c:tx>
            <c:strRef>
              <c:f>'A (2)'!$I$20:$I$20</c:f>
              <c:strCache>
                <c:ptCount val="1"/>
                <c:pt idx="0">
                  <c:v>AAVSO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(2)'!$D$21:$D$1031</c:f>
                <c:numCache>
                  <c:formatCode>General</c:formatCode>
                  <c:ptCount val="1011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  <c:pt idx="90">
                    <c:v>0</c:v>
                  </c:pt>
                  <c:pt idx="94">
                    <c:v>0</c:v>
                  </c:pt>
                  <c:pt idx="96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4">
                    <c:v>0</c:v>
                  </c:pt>
                  <c:pt idx="107">
                    <c:v>0</c:v>
                  </c:pt>
                  <c:pt idx="109">
                    <c:v>0</c:v>
                  </c:pt>
                  <c:pt idx="113">
                    <c:v>0</c:v>
                  </c:pt>
                  <c:pt idx="116">
                    <c:v>0</c:v>
                  </c:pt>
                  <c:pt idx="123">
                    <c:v>0</c:v>
                  </c:pt>
                  <c:pt idx="129">
                    <c:v>0</c:v>
                  </c:pt>
                  <c:pt idx="132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5">
                    <c:v>4.0000000000000002E-4</c:v>
                  </c:pt>
                  <c:pt idx="170">
                    <c:v>5.0000000000000001E-4</c:v>
                  </c:pt>
                  <c:pt idx="175">
                    <c:v>1E-3</c:v>
                  </c:pt>
                  <c:pt idx="176">
                    <c:v>9.0000000000000006E-5</c:v>
                  </c:pt>
                  <c:pt idx="177">
                    <c:v>1E-4</c:v>
                  </c:pt>
                  <c:pt idx="179">
                    <c:v>4.0000000000000002E-4</c:v>
                  </c:pt>
                  <c:pt idx="180">
                    <c:v>2.0000000000000001E-4</c:v>
                  </c:pt>
                  <c:pt idx="181">
                    <c:v>6.0000000000000002E-5</c:v>
                  </c:pt>
                  <c:pt idx="182">
                    <c:v>5.0000000000000001E-3</c:v>
                  </c:pt>
                  <c:pt idx="183">
                    <c:v>1E-4</c:v>
                  </c:pt>
                  <c:pt idx="187">
                    <c:v>3.0000000000000001E-5</c:v>
                  </c:pt>
                  <c:pt idx="188">
                    <c:v>1.00003</c:v>
                  </c:pt>
                  <c:pt idx="189">
                    <c:v>2.0000000000000001E-4</c:v>
                  </c:pt>
                  <c:pt idx="190">
                    <c:v>2.0000000000000001E-4</c:v>
                  </c:pt>
                  <c:pt idx="191">
                    <c:v>2.0000000000000001E-4</c:v>
                  </c:pt>
                  <c:pt idx="192">
                    <c:v>4.0000000000000002E-4</c:v>
                  </c:pt>
                  <c:pt idx="193">
                    <c:v>2.0000000000000001E-4</c:v>
                  </c:pt>
                  <c:pt idx="195">
                    <c:v>5.9999999999999995E-4</c:v>
                  </c:pt>
                  <c:pt idx="196">
                    <c:v>2.9999999999999997E-4</c:v>
                  </c:pt>
                  <c:pt idx="197">
                    <c:v>2.0000000000000001E-4</c:v>
                  </c:pt>
                  <c:pt idx="200">
                    <c:v>2.9999999999999997E-4</c:v>
                  </c:pt>
                  <c:pt idx="201">
                    <c:v>2.9999999999999997E-4</c:v>
                  </c:pt>
                  <c:pt idx="202">
                    <c:v>3.0000000000000001E-3</c:v>
                  </c:pt>
                  <c:pt idx="203">
                    <c:v>3.0000000000000001E-3</c:v>
                  </c:pt>
                  <c:pt idx="204">
                    <c:v>1E-3</c:v>
                  </c:pt>
                  <c:pt idx="205">
                    <c:v>5.0000000000000001E-4</c:v>
                  </c:pt>
                  <c:pt idx="206">
                    <c:v>2.9999999999999997E-4</c:v>
                  </c:pt>
                  <c:pt idx="207">
                    <c:v>2.0000000000000001E-4</c:v>
                  </c:pt>
                  <c:pt idx="208">
                    <c:v>2.0000000000000001E-4</c:v>
                  </c:pt>
                  <c:pt idx="209">
                    <c:v>2.0000000000000001E-4</c:v>
                  </c:pt>
                  <c:pt idx="210">
                    <c:v>1E-4</c:v>
                  </c:pt>
                  <c:pt idx="211">
                    <c:v>1E-4</c:v>
                  </c:pt>
                  <c:pt idx="212">
                    <c:v>5.0000000000000001E-4</c:v>
                  </c:pt>
                  <c:pt idx="213">
                    <c:v>1E-4</c:v>
                  </c:pt>
                  <c:pt idx="215">
                    <c:v>2.3999999999999998E-3</c:v>
                  </c:pt>
                  <c:pt idx="216">
                    <c:v>1E-4</c:v>
                  </c:pt>
                  <c:pt idx="217">
                    <c:v>2.3999999999999998E-3</c:v>
                  </c:pt>
                  <c:pt idx="218">
                    <c:v>2E-3</c:v>
                  </c:pt>
                  <c:pt idx="222">
                    <c:v>5.1999999999999998E-3</c:v>
                  </c:pt>
                  <c:pt idx="226">
                    <c:v>2.0000000000000001E-4</c:v>
                  </c:pt>
                  <c:pt idx="227">
                    <c:v>5.9999999999999995E-4</c:v>
                  </c:pt>
                  <c:pt idx="228">
                    <c:v>6.9999999999999999E-4</c:v>
                  </c:pt>
                  <c:pt idx="229">
                    <c:v>2.0000000000000001E-4</c:v>
                  </c:pt>
                  <c:pt idx="230">
                    <c:v>5.9999999999999995E-4</c:v>
                  </c:pt>
                  <c:pt idx="231">
                    <c:v>5.0000000000000001E-4</c:v>
                  </c:pt>
                  <c:pt idx="239">
                    <c:v>4.0000000000000002E-4</c:v>
                  </c:pt>
                  <c:pt idx="240">
                    <c:v>2.0000000000000001E-4</c:v>
                  </c:pt>
                  <c:pt idx="241">
                    <c:v>1E-4</c:v>
                  </c:pt>
                  <c:pt idx="242">
                    <c:v>2.0000000000000001E-4</c:v>
                  </c:pt>
                  <c:pt idx="243">
                    <c:v>5.9999999999999995E-4</c:v>
                  </c:pt>
                  <c:pt idx="244">
                    <c:v>1E-4</c:v>
                  </c:pt>
                  <c:pt idx="245">
                    <c:v>2.9999999999999997E-4</c:v>
                  </c:pt>
                  <c:pt idx="246">
                    <c:v>2.0000000000000001E-4</c:v>
                  </c:pt>
                  <c:pt idx="247">
                    <c:v>4.0000000000000002E-4</c:v>
                  </c:pt>
                  <c:pt idx="248">
                    <c:v>4.0000000000000002E-4</c:v>
                  </c:pt>
                  <c:pt idx="249">
                    <c:v>5.0000000000000001E-4</c:v>
                  </c:pt>
                  <c:pt idx="250">
                    <c:v>2.0000000000000001E-4</c:v>
                  </c:pt>
                  <c:pt idx="251">
                    <c:v>2.9999999999999997E-4</c:v>
                  </c:pt>
                </c:numCache>
              </c:numRef>
            </c:plus>
            <c:minus>
              <c:numRef>
                <c:f>'A (2)'!$D$21:$D$1031</c:f>
                <c:numCache>
                  <c:formatCode>General</c:formatCode>
                  <c:ptCount val="1011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  <c:pt idx="90">
                    <c:v>0</c:v>
                  </c:pt>
                  <c:pt idx="94">
                    <c:v>0</c:v>
                  </c:pt>
                  <c:pt idx="96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4">
                    <c:v>0</c:v>
                  </c:pt>
                  <c:pt idx="107">
                    <c:v>0</c:v>
                  </c:pt>
                  <c:pt idx="109">
                    <c:v>0</c:v>
                  </c:pt>
                  <c:pt idx="113">
                    <c:v>0</c:v>
                  </c:pt>
                  <c:pt idx="116">
                    <c:v>0</c:v>
                  </c:pt>
                  <c:pt idx="123">
                    <c:v>0</c:v>
                  </c:pt>
                  <c:pt idx="129">
                    <c:v>0</c:v>
                  </c:pt>
                  <c:pt idx="132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5">
                    <c:v>4.0000000000000002E-4</c:v>
                  </c:pt>
                  <c:pt idx="170">
                    <c:v>5.0000000000000001E-4</c:v>
                  </c:pt>
                  <c:pt idx="175">
                    <c:v>1E-3</c:v>
                  </c:pt>
                  <c:pt idx="176">
                    <c:v>9.0000000000000006E-5</c:v>
                  </c:pt>
                  <c:pt idx="177">
                    <c:v>1E-4</c:v>
                  </c:pt>
                  <c:pt idx="179">
                    <c:v>4.0000000000000002E-4</c:v>
                  </c:pt>
                  <c:pt idx="180">
                    <c:v>2.0000000000000001E-4</c:v>
                  </c:pt>
                  <c:pt idx="181">
                    <c:v>6.0000000000000002E-5</c:v>
                  </c:pt>
                  <c:pt idx="182">
                    <c:v>5.0000000000000001E-3</c:v>
                  </c:pt>
                  <c:pt idx="183">
                    <c:v>1E-4</c:v>
                  </c:pt>
                  <c:pt idx="187">
                    <c:v>3.0000000000000001E-5</c:v>
                  </c:pt>
                  <c:pt idx="188">
                    <c:v>1.00003</c:v>
                  </c:pt>
                  <c:pt idx="189">
                    <c:v>2.0000000000000001E-4</c:v>
                  </c:pt>
                  <c:pt idx="190">
                    <c:v>2.0000000000000001E-4</c:v>
                  </c:pt>
                  <c:pt idx="191">
                    <c:v>2.0000000000000001E-4</c:v>
                  </c:pt>
                  <c:pt idx="192">
                    <c:v>4.0000000000000002E-4</c:v>
                  </c:pt>
                  <c:pt idx="193">
                    <c:v>2.0000000000000001E-4</c:v>
                  </c:pt>
                  <c:pt idx="195">
                    <c:v>5.9999999999999995E-4</c:v>
                  </c:pt>
                  <c:pt idx="196">
                    <c:v>2.9999999999999997E-4</c:v>
                  </c:pt>
                  <c:pt idx="197">
                    <c:v>2.0000000000000001E-4</c:v>
                  </c:pt>
                  <c:pt idx="200">
                    <c:v>2.9999999999999997E-4</c:v>
                  </c:pt>
                  <c:pt idx="201">
                    <c:v>2.9999999999999997E-4</c:v>
                  </c:pt>
                  <c:pt idx="202">
                    <c:v>3.0000000000000001E-3</c:v>
                  </c:pt>
                  <c:pt idx="203">
                    <c:v>3.0000000000000001E-3</c:v>
                  </c:pt>
                  <c:pt idx="204">
                    <c:v>1E-3</c:v>
                  </c:pt>
                  <c:pt idx="205">
                    <c:v>5.0000000000000001E-4</c:v>
                  </c:pt>
                  <c:pt idx="206">
                    <c:v>2.9999999999999997E-4</c:v>
                  </c:pt>
                  <c:pt idx="207">
                    <c:v>2.0000000000000001E-4</c:v>
                  </c:pt>
                  <c:pt idx="208">
                    <c:v>2.0000000000000001E-4</c:v>
                  </c:pt>
                  <c:pt idx="209">
                    <c:v>2.0000000000000001E-4</c:v>
                  </c:pt>
                  <c:pt idx="210">
                    <c:v>1E-4</c:v>
                  </c:pt>
                  <c:pt idx="211">
                    <c:v>1E-4</c:v>
                  </c:pt>
                  <c:pt idx="212">
                    <c:v>5.0000000000000001E-4</c:v>
                  </c:pt>
                  <c:pt idx="213">
                    <c:v>1E-4</c:v>
                  </c:pt>
                  <c:pt idx="215">
                    <c:v>2.3999999999999998E-3</c:v>
                  </c:pt>
                  <c:pt idx="216">
                    <c:v>1E-4</c:v>
                  </c:pt>
                  <c:pt idx="217">
                    <c:v>2.3999999999999998E-3</c:v>
                  </c:pt>
                  <c:pt idx="218">
                    <c:v>2E-3</c:v>
                  </c:pt>
                  <c:pt idx="222">
                    <c:v>5.1999999999999998E-3</c:v>
                  </c:pt>
                  <c:pt idx="226">
                    <c:v>2.0000000000000001E-4</c:v>
                  </c:pt>
                  <c:pt idx="227">
                    <c:v>5.9999999999999995E-4</c:v>
                  </c:pt>
                  <c:pt idx="228">
                    <c:v>6.9999999999999999E-4</c:v>
                  </c:pt>
                  <c:pt idx="229">
                    <c:v>2.0000000000000001E-4</c:v>
                  </c:pt>
                  <c:pt idx="230">
                    <c:v>5.9999999999999995E-4</c:v>
                  </c:pt>
                  <c:pt idx="231">
                    <c:v>5.0000000000000001E-4</c:v>
                  </c:pt>
                  <c:pt idx="239">
                    <c:v>4.0000000000000002E-4</c:v>
                  </c:pt>
                  <c:pt idx="240">
                    <c:v>2.0000000000000001E-4</c:v>
                  </c:pt>
                  <c:pt idx="241">
                    <c:v>1E-4</c:v>
                  </c:pt>
                  <c:pt idx="242">
                    <c:v>2.0000000000000001E-4</c:v>
                  </c:pt>
                  <c:pt idx="243">
                    <c:v>5.9999999999999995E-4</c:v>
                  </c:pt>
                  <c:pt idx="244">
                    <c:v>1E-4</c:v>
                  </c:pt>
                  <c:pt idx="245">
                    <c:v>2.9999999999999997E-4</c:v>
                  </c:pt>
                  <c:pt idx="246">
                    <c:v>2.0000000000000001E-4</c:v>
                  </c:pt>
                  <c:pt idx="247">
                    <c:v>4.0000000000000002E-4</c:v>
                  </c:pt>
                  <c:pt idx="248">
                    <c:v>4.0000000000000002E-4</c:v>
                  </c:pt>
                  <c:pt idx="249">
                    <c:v>5.0000000000000001E-4</c:v>
                  </c:pt>
                  <c:pt idx="250">
                    <c:v>2.0000000000000001E-4</c:v>
                  </c:pt>
                  <c:pt idx="251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(2)'!$I$21:$I$1031</c:f>
              <c:numCache>
                <c:formatCode>General</c:formatCode>
                <c:ptCount val="1011"/>
                <c:pt idx="50">
                  <c:v>7.782749999751104E-2</c:v>
                </c:pt>
                <c:pt idx="51">
                  <c:v>6.7665000002307352E-2</c:v>
                </c:pt>
                <c:pt idx="52">
                  <c:v>7.4665000000095461E-2</c:v>
                </c:pt>
                <c:pt idx="53">
                  <c:v>7.6313749996188562E-2</c:v>
                </c:pt>
                <c:pt idx="54">
                  <c:v>7.9313749993161764E-2</c:v>
                </c:pt>
                <c:pt idx="55">
                  <c:v>6.4442499999131542E-2</c:v>
                </c:pt>
                <c:pt idx="56">
                  <c:v>7.0656249998137355E-2</c:v>
                </c:pt>
                <c:pt idx="57">
                  <c:v>7.4777499998162966E-2</c:v>
                </c:pt>
                <c:pt idx="58">
                  <c:v>7.8461249999236315E-2</c:v>
                </c:pt>
                <c:pt idx="59">
                  <c:v>7.1341249997203704E-2</c:v>
                </c:pt>
                <c:pt idx="60">
                  <c:v>7.197374999668682E-2</c:v>
                </c:pt>
                <c:pt idx="61">
                  <c:v>6.6084999998565763E-2</c:v>
                </c:pt>
                <c:pt idx="63">
                  <c:v>6.5908750002563465E-2</c:v>
                </c:pt>
                <c:pt idx="64">
                  <c:v>7.9906250000931323E-2</c:v>
                </c:pt>
                <c:pt idx="65">
                  <c:v>7.2498749992519151E-2</c:v>
                </c:pt>
                <c:pt idx="66">
                  <c:v>6.9199999998090789E-2</c:v>
                </c:pt>
                <c:pt idx="67">
                  <c:v>7.3441249995084945E-2</c:v>
                </c:pt>
                <c:pt idx="68">
                  <c:v>6.6903749997436535E-2</c:v>
                </c:pt>
                <c:pt idx="69">
                  <c:v>7.3441250002360903E-2</c:v>
                </c:pt>
                <c:pt idx="70">
                  <c:v>7.220374999451451E-2</c:v>
                </c:pt>
                <c:pt idx="71">
                  <c:v>8.5168749996228144E-2</c:v>
                </c:pt>
                <c:pt idx="72">
                  <c:v>6.9923750001180451E-2</c:v>
                </c:pt>
                <c:pt idx="77">
                  <c:v>7.1813749993452802E-2</c:v>
                </c:pt>
                <c:pt idx="79">
                  <c:v>7.7037499999278225E-2</c:v>
                </c:pt>
                <c:pt idx="83">
                  <c:v>6.9269999992684461E-2</c:v>
                </c:pt>
                <c:pt idx="90">
                  <c:v>7.7571250003529713E-2</c:v>
                </c:pt>
                <c:pt idx="94">
                  <c:v>-8.4385000001930166E-2</c:v>
                </c:pt>
                <c:pt idx="96">
                  <c:v>7.6708749998942949E-2</c:v>
                </c:pt>
                <c:pt idx="101">
                  <c:v>7.5701249996200204E-2</c:v>
                </c:pt>
                <c:pt idx="102">
                  <c:v>-8.4795000002486631E-2</c:v>
                </c:pt>
                <c:pt idx="104">
                  <c:v>7.2761249997711275E-2</c:v>
                </c:pt>
                <c:pt idx="107">
                  <c:v>7.0967499996186234E-2</c:v>
                </c:pt>
                <c:pt idx="109">
                  <c:v>7.5436250001075678E-2</c:v>
                </c:pt>
                <c:pt idx="113">
                  <c:v>7.7566249994561076E-2</c:v>
                </c:pt>
                <c:pt idx="116">
                  <c:v>6.9781249992956873E-2</c:v>
                </c:pt>
                <c:pt idx="123">
                  <c:v>7.4381250000442378E-2</c:v>
                </c:pt>
                <c:pt idx="129">
                  <c:v>7.1476249999250285E-2</c:v>
                </c:pt>
                <c:pt idx="132">
                  <c:v>7.8031249999185093E-2</c:v>
                </c:pt>
                <c:pt idx="135">
                  <c:v>6.2034999995375983E-2</c:v>
                </c:pt>
                <c:pt idx="136">
                  <c:v>7.2086250002030283E-2</c:v>
                </c:pt>
                <c:pt idx="137">
                  <c:v>7.8067499998724088E-2</c:v>
                </c:pt>
                <c:pt idx="139">
                  <c:v>6.896499999857042E-2</c:v>
                </c:pt>
                <c:pt idx="140">
                  <c:v>6.905124999320833E-2</c:v>
                </c:pt>
                <c:pt idx="141">
                  <c:v>7.1264999998675194E-2</c:v>
                </c:pt>
                <c:pt idx="142">
                  <c:v>6.6437499997846317E-2</c:v>
                </c:pt>
                <c:pt idx="146">
                  <c:v>7.7437499996449333E-2</c:v>
                </c:pt>
                <c:pt idx="147">
                  <c:v>7.2499999994761311E-2</c:v>
                </c:pt>
                <c:pt idx="148">
                  <c:v>6.9210000001476146E-2</c:v>
                </c:pt>
                <c:pt idx="149">
                  <c:v>7.6079999998910353E-2</c:v>
                </c:pt>
                <c:pt idx="150">
                  <c:v>7.0501249996596016E-2</c:v>
                </c:pt>
                <c:pt idx="151">
                  <c:v>7.3637499997857958E-2</c:v>
                </c:pt>
                <c:pt idx="152">
                  <c:v>6.9552499997371342E-2</c:v>
                </c:pt>
                <c:pt idx="153">
                  <c:v>6.401374999404652E-2</c:v>
                </c:pt>
                <c:pt idx="155">
                  <c:v>6.7015000000537839E-2</c:v>
                </c:pt>
                <c:pt idx="156">
                  <c:v>5.762999999569729E-2</c:v>
                </c:pt>
                <c:pt idx="157">
                  <c:v>6.2424999996437691E-2</c:v>
                </c:pt>
                <c:pt idx="158">
                  <c:v>6.6603749997739214E-2</c:v>
                </c:pt>
                <c:pt idx="159">
                  <c:v>7.6929999995627441E-2</c:v>
                </c:pt>
                <c:pt idx="160">
                  <c:v>6.6016249998938292E-2</c:v>
                </c:pt>
                <c:pt idx="161">
                  <c:v>6.0033750000002328E-2</c:v>
                </c:pt>
                <c:pt idx="162">
                  <c:v>6.6998749993217643E-2</c:v>
                </c:pt>
                <c:pt idx="164">
                  <c:v>6.0922499993466772E-2</c:v>
                </c:pt>
                <c:pt idx="165">
                  <c:v>6.7286249999597203E-2</c:v>
                </c:pt>
                <c:pt idx="166">
                  <c:v>6.8342499995196704E-2</c:v>
                </c:pt>
                <c:pt idx="167">
                  <c:v>7.4181249998218846E-2</c:v>
                </c:pt>
                <c:pt idx="168">
                  <c:v>7.3889999999664724E-2</c:v>
                </c:pt>
                <c:pt idx="169">
                  <c:v>7.2847499992349185E-2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D35-4B25-8219-B9F988E7E400}"/>
            </c:ext>
          </c:extLst>
        </c:ser>
        <c:ser>
          <c:idx val="3"/>
          <c:order val="2"/>
          <c:tx>
            <c:strRef>
              <c:f>'A (2)'!$J$20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 (2)'!$D$21:$D$56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(2)'!$J$21:$J$1031</c:f>
              <c:numCache>
                <c:formatCode>General</c:formatCode>
                <c:ptCount val="1011"/>
                <c:pt idx="46">
                  <c:v>5.9184999998251442E-2</c:v>
                </c:pt>
                <c:pt idx="47">
                  <c:v>-6.5146250002726447E-2</c:v>
                </c:pt>
                <c:pt idx="48">
                  <c:v>5.4853749999892898E-2</c:v>
                </c:pt>
                <c:pt idx="49">
                  <c:v>4.9768749995564576E-2</c:v>
                </c:pt>
                <c:pt idx="76">
                  <c:v>7.7331249995040707E-2</c:v>
                </c:pt>
                <c:pt idx="80">
                  <c:v>7.188999999925727E-2</c:v>
                </c:pt>
                <c:pt idx="81">
                  <c:v>7.3308749997522682E-2</c:v>
                </c:pt>
                <c:pt idx="82">
                  <c:v>7.3607499994977843E-2</c:v>
                </c:pt>
                <c:pt idx="84">
                  <c:v>-8.4937500003434252E-2</c:v>
                </c:pt>
                <c:pt idx="86">
                  <c:v>7.8488749997632112E-2</c:v>
                </c:pt>
                <c:pt idx="88">
                  <c:v>7.4744999998074491E-2</c:v>
                </c:pt>
                <c:pt idx="91">
                  <c:v>6.8422500000451691E-2</c:v>
                </c:pt>
                <c:pt idx="95">
                  <c:v>6.9423749999259599E-2</c:v>
                </c:pt>
                <c:pt idx="97">
                  <c:v>6.603000000177417E-2</c:v>
                </c:pt>
                <c:pt idx="98">
                  <c:v>7.1627500001341105E-2</c:v>
                </c:pt>
                <c:pt idx="100">
                  <c:v>7.4536249994707759E-2</c:v>
                </c:pt>
                <c:pt idx="103">
                  <c:v>6.3098749997152481E-2</c:v>
                </c:pt>
                <c:pt idx="106">
                  <c:v>8.02362499962328E-2</c:v>
                </c:pt>
                <c:pt idx="108">
                  <c:v>7.5364999996963888E-2</c:v>
                </c:pt>
                <c:pt idx="110">
                  <c:v>7.6741249999031425E-2</c:v>
                </c:pt>
                <c:pt idx="111">
                  <c:v>7.8741249999438878E-2</c:v>
                </c:pt>
                <c:pt idx="112">
                  <c:v>7.8613749996293336E-2</c:v>
                </c:pt>
                <c:pt idx="114">
                  <c:v>8.0289999998058192E-2</c:v>
                </c:pt>
                <c:pt idx="115">
                  <c:v>7.8793749999022111E-2</c:v>
                </c:pt>
                <c:pt idx="119">
                  <c:v>-8.3408749997033738E-2</c:v>
                </c:pt>
                <c:pt idx="120">
                  <c:v>8.0974999997124542E-2</c:v>
                </c:pt>
                <c:pt idx="121">
                  <c:v>-8.2783749996451661E-2</c:v>
                </c:pt>
                <c:pt idx="122">
                  <c:v>8.1352499997592531E-2</c:v>
                </c:pt>
                <c:pt idx="127">
                  <c:v>8.3224999994854443E-2</c:v>
                </c:pt>
                <c:pt idx="128">
                  <c:v>7.8632500000821892E-2</c:v>
                </c:pt>
                <c:pt idx="130">
                  <c:v>7.8037499995843973E-2</c:v>
                </c:pt>
                <c:pt idx="131">
                  <c:v>8.1005000000004657E-2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D35-4B25-8219-B9F988E7E400}"/>
            </c:ext>
          </c:extLst>
        </c:ser>
        <c:ser>
          <c:idx val="4"/>
          <c:order val="3"/>
          <c:tx>
            <c:strRef>
              <c:f>'A (2)'!$K$20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(2)'!$K$21:$K$1031</c:f>
              <c:numCache>
                <c:formatCode>General</c:formatCode>
                <c:ptCount val="1011"/>
                <c:pt idx="163">
                  <c:v>6.7332500002521556E-2</c:v>
                </c:pt>
                <c:pt idx="170">
                  <c:v>6.5227500002947636E-2</c:v>
                </c:pt>
                <c:pt idx="175">
                  <c:v>6.6318749995843973E-2</c:v>
                </c:pt>
                <c:pt idx="176">
                  <c:v>6.4546249996055849E-2</c:v>
                </c:pt>
                <c:pt idx="177">
                  <c:v>6.4533749995462131E-2</c:v>
                </c:pt>
                <c:pt idx="179">
                  <c:v>6.4806249996763654E-2</c:v>
                </c:pt>
                <c:pt idx="180">
                  <c:v>6.4243749999150168E-2</c:v>
                </c:pt>
                <c:pt idx="181">
                  <c:v>6.4833750002435409E-2</c:v>
                </c:pt>
                <c:pt idx="182">
                  <c:v>6.2257499994302634E-2</c:v>
                </c:pt>
                <c:pt idx="183">
                  <c:v>6.3757500000065193E-2</c:v>
                </c:pt>
                <c:pt idx="184">
                  <c:v>6.2262499995995313E-2</c:v>
                </c:pt>
                <c:pt idx="185">
                  <c:v>6.4427499994053505E-2</c:v>
                </c:pt>
                <c:pt idx="186">
                  <c:v>6.4101249998202547E-2</c:v>
                </c:pt>
                <c:pt idx="187">
                  <c:v>6.0997499997029081E-2</c:v>
                </c:pt>
                <c:pt idx="188">
                  <c:v>6.4827499998500571E-2</c:v>
                </c:pt>
                <c:pt idx="192">
                  <c:v>6.4543749998847488E-2</c:v>
                </c:pt>
                <c:pt idx="193">
                  <c:v>6.5170000001671724E-2</c:v>
                </c:pt>
                <c:pt idx="195">
                  <c:v>6.3119999998889398E-2</c:v>
                </c:pt>
                <c:pt idx="196">
                  <c:v>6.3246249999792781E-2</c:v>
                </c:pt>
                <c:pt idx="197">
                  <c:v>6.332999999722233E-2</c:v>
                </c:pt>
                <c:pt idx="198">
                  <c:v>6.4849999995203689E-2</c:v>
                </c:pt>
                <c:pt idx="199">
                  <c:v>6.4776249993883539E-2</c:v>
                </c:pt>
                <c:pt idx="200">
                  <c:v>6.3891249999869615E-2</c:v>
                </c:pt>
                <c:pt idx="201">
                  <c:v>6.5921249995881226E-2</c:v>
                </c:pt>
                <c:pt idx="202">
                  <c:v>6.5261249998002313E-2</c:v>
                </c:pt>
                <c:pt idx="203">
                  <c:v>6.5261249998002313E-2</c:v>
                </c:pt>
                <c:pt idx="204">
                  <c:v>6.4281249993655365E-2</c:v>
                </c:pt>
                <c:pt idx="205">
                  <c:v>6.5307499993650708E-2</c:v>
                </c:pt>
                <c:pt idx="206">
                  <c:v>6.4738749992102385E-2</c:v>
                </c:pt>
                <c:pt idx="207">
                  <c:v>6.430125000042608E-2</c:v>
                </c:pt>
                <c:pt idx="208">
                  <c:v>6.5571250001084991E-2</c:v>
                </c:pt>
                <c:pt idx="209">
                  <c:v>6.4886249994742684E-2</c:v>
                </c:pt>
                <c:pt idx="210">
                  <c:v>6.5103749999252614E-2</c:v>
                </c:pt>
                <c:pt idx="211">
                  <c:v>6.5103749999252614E-2</c:v>
                </c:pt>
                <c:pt idx="212">
                  <c:v>6.2975000000733417E-2</c:v>
                </c:pt>
                <c:pt idx="213">
                  <c:v>6.5006249998987187E-2</c:v>
                </c:pt>
                <c:pt idx="214">
                  <c:v>6.5526249993126839E-2</c:v>
                </c:pt>
                <c:pt idx="215">
                  <c:v>6.459875000291504E-2</c:v>
                </c:pt>
                <c:pt idx="216">
                  <c:v>6.47587499988731E-2</c:v>
                </c:pt>
                <c:pt idx="217">
                  <c:v>6.5788749998318963E-2</c:v>
                </c:pt>
                <c:pt idx="218">
                  <c:v>6.4946249993226957E-2</c:v>
                </c:pt>
                <c:pt idx="219">
                  <c:v>6.5376249993278179E-2</c:v>
                </c:pt>
                <c:pt idx="220">
                  <c:v>6.5496249997522682E-2</c:v>
                </c:pt>
                <c:pt idx="221">
                  <c:v>6.6422500000044238E-2</c:v>
                </c:pt>
                <c:pt idx="222">
                  <c:v>6.5623750000668224E-2</c:v>
                </c:pt>
                <c:pt idx="223">
                  <c:v>6.6111249994719401E-2</c:v>
                </c:pt>
                <c:pt idx="224">
                  <c:v>6.6426249999494758E-2</c:v>
                </c:pt>
                <c:pt idx="225">
                  <c:v>6.6098749994125683E-2</c:v>
                </c:pt>
                <c:pt idx="226">
                  <c:v>6.6200000001117587E-2</c:v>
                </c:pt>
                <c:pt idx="227">
                  <c:v>6.5626249997876585E-2</c:v>
                </c:pt>
                <c:pt idx="228">
                  <c:v>6.7252499997266568E-2</c:v>
                </c:pt>
                <c:pt idx="229">
                  <c:v>6.7046249991108198E-2</c:v>
                </c:pt>
                <c:pt idx="230">
                  <c:v>6.7097499995725229E-2</c:v>
                </c:pt>
                <c:pt idx="231">
                  <c:v>6.7023750001681037E-2</c:v>
                </c:pt>
                <c:pt idx="232">
                  <c:v>6.8023749998246785E-2</c:v>
                </c:pt>
                <c:pt idx="233">
                  <c:v>6.7725000000791624E-2</c:v>
                </c:pt>
                <c:pt idx="234">
                  <c:v>6.7977499995322432E-2</c:v>
                </c:pt>
                <c:pt idx="235">
                  <c:v>6.8329999994602986E-2</c:v>
                </c:pt>
                <c:pt idx="236">
                  <c:v>6.6667500002949964E-2</c:v>
                </c:pt>
                <c:pt idx="237">
                  <c:v>6.8043749997741543E-2</c:v>
                </c:pt>
                <c:pt idx="238">
                  <c:v>6.7701249994570389E-2</c:v>
                </c:pt>
                <c:pt idx="239">
                  <c:v>6.799374999536667E-2</c:v>
                </c:pt>
                <c:pt idx="240">
                  <c:v>6.8188749995897524E-2</c:v>
                </c:pt>
                <c:pt idx="241">
                  <c:v>6.8556249992980156E-2</c:v>
                </c:pt>
                <c:pt idx="242">
                  <c:v>7.0359999997890554E-2</c:v>
                </c:pt>
                <c:pt idx="243">
                  <c:v>7.0285000001604203E-2</c:v>
                </c:pt>
                <c:pt idx="244">
                  <c:v>6.9933749997289851E-2</c:v>
                </c:pt>
                <c:pt idx="245">
                  <c:v>6.9393749996379483E-2</c:v>
                </c:pt>
                <c:pt idx="247">
                  <c:v>7.0563749999564607E-2</c:v>
                </c:pt>
                <c:pt idx="248">
                  <c:v>7.4350000002596062E-2</c:v>
                </c:pt>
                <c:pt idx="249">
                  <c:v>7.549250000010943E-2</c:v>
                </c:pt>
                <c:pt idx="251">
                  <c:v>7.3398749991611112E-2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D35-4B25-8219-B9F988E7E400}"/>
            </c:ext>
          </c:extLst>
        </c:ser>
        <c:ser>
          <c:idx val="2"/>
          <c:order val="4"/>
          <c:tx>
            <c:strRef>
              <c:f>'A (2)'!$L$20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(2)'!$L$21:$L$1031</c:f>
              <c:numCache>
                <c:formatCode>General</c:formatCode>
                <c:ptCount val="1011"/>
                <c:pt idx="246">
                  <c:v>7.0822499998030253E-2</c:v>
                </c:pt>
                <c:pt idx="250">
                  <c:v>7.3223749997850973E-2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D35-4B25-8219-B9F988E7E400}"/>
            </c:ext>
          </c:extLst>
        </c:ser>
        <c:ser>
          <c:idx val="5"/>
          <c:order val="5"/>
          <c:tx>
            <c:strRef>
              <c:f>'A (2)'!$M$20</c:f>
              <c:strCache>
                <c:ptCount val="1"/>
                <c:pt idx="0">
                  <c:v>OEJV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(2)'!$M$21:$M$1031</c:f>
              <c:numCache>
                <c:formatCode>General</c:formatCode>
                <c:ptCount val="1011"/>
                <c:pt idx="189">
                  <c:v>6.3791250002395827E-2</c:v>
                </c:pt>
                <c:pt idx="190">
                  <c:v>6.38612499969895E-2</c:v>
                </c:pt>
                <c:pt idx="191">
                  <c:v>6.423124999855645E-2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D35-4B25-8219-B9F988E7E400}"/>
            </c:ext>
          </c:extLst>
        </c:ser>
        <c:ser>
          <c:idx val="6"/>
          <c:order val="6"/>
          <c:tx>
            <c:strRef>
              <c:f>'A (2)'!$N$20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(2)'!$N$21:$N$1031</c:f>
              <c:numCache>
                <c:formatCode>General</c:formatCode>
                <c:ptCount val="1011"/>
                <c:pt idx="0">
                  <c:v>4.0882500001316657E-2</c:v>
                </c:pt>
                <c:pt idx="1">
                  <c:v>6.1882500001956942E-2</c:v>
                </c:pt>
                <c:pt idx="2">
                  <c:v>6.4208749998215353E-2</c:v>
                </c:pt>
                <c:pt idx="3">
                  <c:v>3.6913750001986045E-2</c:v>
                </c:pt>
                <c:pt idx="4">
                  <c:v>4.769500000111293E-2</c:v>
                </c:pt>
                <c:pt idx="5">
                  <c:v>5.7021250002435409E-2</c:v>
                </c:pt>
                <c:pt idx="6">
                  <c:v>5.5081250000512227E-2</c:v>
                </c:pt>
                <c:pt idx="7">
                  <c:v>3.1126250003580935E-2</c:v>
                </c:pt>
                <c:pt idx="8">
                  <c:v>-5.3316249999625143E-2</c:v>
                </c:pt>
                <c:pt idx="9">
                  <c:v>2.1335000004910398E-2</c:v>
                </c:pt>
                <c:pt idx="10">
                  <c:v>-3.207375000056345E-2</c:v>
                </c:pt>
                <c:pt idx="11">
                  <c:v>5.1652499998454005E-2</c:v>
                </c:pt>
                <c:pt idx="12">
                  <c:v>5.3567499999189749E-2</c:v>
                </c:pt>
                <c:pt idx="13">
                  <c:v>2.8525000001536682E-2</c:v>
                </c:pt>
                <c:pt idx="14">
                  <c:v>3.3943750000617001E-2</c:v>
                </c:pt>
                <c:pt idx="15">
                  <c:v>1.9901249994290993E-2</c:v>
                </c:pt>
                <c:pt idx="16">
                  <c:v>5.2816250004980247E-2</c:v>
                </c:pt>
                <c:pt idx="17">
                  <c:v>1.6773749994172249E-2</c:v>
                </c:pt>
                <c:pt idx="18">
                  <c:v>3.4030000002530869E-2</c:v>
                </c:pt>
                <c:pt idx="19">
                  <c:v>-5.0550000014482066E-3</c:v>
                </c:pt>
                <c:pt idx="20">
                  <c:v>3.8896250000107102E-2</c:v>
                </c:pt>
                <c:pt idx="21">
                  <c:v>4.1143749993352685E-2</c:v>
                </c:pt>
                <c:pt idx="22">
                  <c:v>4.0605000001960434E-2</c:v>
                </c:pt>
                <c:pt idx="23">
                  <c:v>4.2443749996891711E-2</c:v>
                </c:pt>
                <c:pt idx="24">
                  <c:v>4.2871249999734573E-2</c:v>
                </c:pt>
                <c:pt idx="25">
                  <c:v>4.7120000002905726E-2</c:v>
                </c:pt>
                <c:pt idx="26">
                  <c:v>5.1049999994575046E-2</c:v>
                </c:pt>
                <c:pt idx="27">
                  <c:v>4.4511250001960434E-2</c:v>
                </c:pt>
                <c:pt idx="28">
                  <c:v>4.9624999999650754E-2</c:v>
                </c:pt>
                <c:pt idx="29">
                  <c:v>3.3186249995196704E-2</c:v>
                </c:pt>
                <c:pt idx="30">
                  <c:v>3.5101250003208406E-2</c:v>
                </c:pt>
                <c:pt idx="31">
                  <c:v>4.6138749996316619E-2</c:v>
                </c:pt>
                <c:pt idx="32">
                  <c:v>5.1053750001301523E-2</c:v>
                </c:pt>
                <c:pt idx="33">
                  <c:v>5.0302499999816064E-2</c:v>
                </c:pt>
                <c:pt idx="34">
                  <c:v>4.4806249999965075E-2</c:v>
                </c:pt>
                <c:pt idx="35">
                  <c:v>4.9234999998589046E-2</c:v>
                </c:pt>
                <c:pt idx="36">
                  <c:v>5.7237499997427221E-2</c:v>
                </c:pt>
                <c:pt idx="38">
                  <c:v>5.7868749994668178E-2</c:v>
                </c:pt>
                <c:pt idx="39">
                  <c:v>6.0209999996004626E-2</c:v>
                </c:pt>
                <c:pt idx="40">
                  <c:v>5.6451249998644926E-2</c:v>
                </c:pt>
                <c:pt idx="41">
                  <c:v>5.7954999996582046E-2</c:v>
                </c:pt>
                <c:pt idx="42">
                  <c:v>5.7912500000384171E-2</c:v>
                </c:pt>
                <c:pt idx="43">
                  <c:v>5.7869999996910337E-2</c:v>
                </c:pt>
                <c:pt idx="44">
                  <c:v>5.882749999727821E-2</c:v>
                </c:pt>
                <c:pt idx="45">
                  <c:v>5.6785000000672881E-2</c:v>
                </c:pt>
                <c:pt idx="62">
                  <c:v>7.3492499999701977E-2</c:v>
                </c:pt>
                <c:pt idx="73">
                  <c:v>6.677625000156695E-2</c:v>
                </c:pt>
                <c:pt idx="74">
                  <c:v>4.2408749999594875E-2</c:v>
                </c:pt>
                <c:pt idx="75">
                  <c:v>4.8196249997999985E-2</c:v>
                </c:pt>
                <c:pt idx="78">
                  <c:v>7.6588749994698446E-2</c:v>
                </c:pt>
                <c:pt idx="85">
                  <c:v>-5.5611249998037238E-2</c:v>
                </c:pt>
                <c:pt idx="87">
                  <c:v>7.7772499993443489E-2</c:v>
                </c:pt>
                <c:pt idx="89">
                  <c:v>7.7192499993543606E-2</c:v>
                </c:pt>
                <c:pt idx="92">
                  <c:v>8.3798749998095445E-2</c:v>
                </c:pt>
                <c:pt idx="93">
                  <c:v>8.0501249998633284E-2</c:v>
                </c:pt>
                <c:pt idx="99">
                  <c:v>8.0826249999518041E-2</c:v>
                </c:pt>
                <c:pt idx="105">
                  <c:v>7.8774999994493555E-2</c:v>
                </c:pt>
                <c:pt idx="117">
                  <c:v>7.1462499996414408E-2</c:v>
                </c:pt>
                <c:pt idx="118">
                  <c:v>7.4172499997075647E-2</c:v>
                </c:pt>
                <c:pt idx="124">
                  <c:v>7.3421250002866145E-2</c:v>
                </c:pt>
                <c:pt idx="125">
                  <c:v>7.3061249997408595E-2</c:v>
                </c:pt>
                <c:pt idx="126">
                  <c:v>7.3018749993934762E-2</c:v>
                </c:pt>
                <c:pt idx="133">
                  <c:v>7.0293750002747402E-2</c:v>
                </c:pt>
                <c:pt idx="134">
                  <c:v>7.0271249998768326E-2</c:v>
                </c:pt>
                <c:pt idx="138">
                  <c:v>7.4041250001755543E-2</c:v>
                </c:pt>
                <c:pt idx="143">
                  <c:v>7.2409999993396923E-2</c:v>
                </c:pt>
                <c:pt idx="144">
                  <c:v>6.7788749998726416E-2</c:v>
                </c:pt>
                <c:pt idx="145">
                  <c:v>6.8188750003173482E-2</c:v>
                </c:pt>
                <c:pt idx="154">
                  <c:v>6.6028749992256053E-2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D35-4B25-8219-B9F988E7E400}"/>
            </c:ext>
          </c:extLst>
        </c:ser>
        <c:ser>
          <c:idx val="7"/>
          <c:order val="7"/>
          <c:tx>
            <c:strRef>
              <c:f>'A (2)'!$O$20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(2)'!$O$21:$O$1031</c:f>
              <c:numCache>
                <c:formatCode>General</c:formatCode>
                <c:ptCount val="1011"/>
                <c:pt idx="0">
                  <c:v>-2.5677743525983343E-3</c:v>
                </c:pt>
                <c:pt idx="189">
                  <c:v>6.3315852102820508E-2</c:v>
                </c:pt>
                <c:pt idx="190">
                  <c:v>6.3315852102820508E-2</c:v>
                </c:pt>
                <c:pt idx="191">
                  <c:v>6.3315852102820508E-2</c:v>
                </c:pt>
                <c:pt idx="222">
                  <c:v>6.6577846124403733E-2</c:v>
                </c:pt>
                <c:pt idx="226">
                  <c:v>6.6766018039039643E-2</c:v>
                </c:pt>
                <c:pt idx="227">
                  <c:v>6.6766539290880736E-2</c:v>
                </c:pt>
                <c:pt idx="228">
                  <c:v>6.6767060542721829E-2</c:v>
                </c:pt>
                <c:pt idx="229">
                  <c:v>6.7692282560668504E-2</c:v>
                </c:pt>
                <c:pt idx="230">
                  <c:v>6.7786629143907012E-2</c:v>
                </c:pt>
                <c:pt idx="231">
                  <c:v>6.7787150395748105E-2</c:v>
                </c:pt>
                <c:pt idx="232">
                  <c:v>6.7912250837611307E-2</c:v>
                </c:pt>
                <c:pt idx="233">
                  <c:v>6.7985747347205944E-2</c:v>
                </c:pt>
                <c:pt idx="234">
                  <c:v>6.8028489998175873E-2</c:v>
                </c:pt>
                <c:pt idx="235">
                  <c:v>6.8071232649145802E-2</c:v>
                </c:pt>
                <c:pt idx="236">
                  <c:v>6.8107720278022574E-2</c:v>
                </c:pt>
                <c:pt idx="237">
                  <c:v>6.8129091603507552E-2</c:v>
                </c:pt>
                <c:pt idx="238">
                  <c:v>6.8132219114554124E-2</c:v>
                </c:pt>
                <c:pt idx="239">
                  <c:v>6.814994167715141E-2</c:v>
                </c:pt>
                <c:pt idx="240">
                  <c:v>6.8189556817074767E-2</c:v>
                </c:pt>
                <c:pt idx="241">
                  <c:v>6.8822356552166175E-2</c:v>
                </c:pt>
                <c:pt idx="242">
                  <c:v>6.8834345344511397E-2</c:v>
                </c:pt>
                <c:pt idx="243">
                  <c:v>6.9011570970484271E-2</c:v>
                </c:pt>
                <c:pt idx="244">
                  <c:v>6.9084024976396721E-2</c:v>
                </c:pt>
                <c:pt idx="245">
                  <c:v>6.9109045064769364E-2</c:v>
                </c:pt>
                <c:pt idx="246">
                  <c:v>6.9840361397828052E-2</c:v>
                </c:pt>
                <c:pt idx="247">
                  <c:v>7.0305839291927408E-2</c:v>
                </c:pt>
                <c:pt idx="248">
                  <c:v>7.1207083725183626E-2</c:v>
                </c:pt>
                <c:pt idx="249">
                  <c:v>7.1287356508712513E-2</c:v>
                </c:pt>
                <c:pt idx="250">
                  <c:v>7.2332466450111432E-2</c:v>
                </c:pt>
                <c:pt idx="251">
                  <c:v>7.7701360413407555E-2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D35-4B25-8219-B9F988E7E400}"/>
            </c:ext>
          </c:extLst>
        </c:ser>
        <c:ser>
          <c:idx val="8"/>
          <c:order val="8"/>
          <c:tx>
            <c:strRef>
              <c:f>'A (2)'!$U$20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(2)'!$T$21:$T$1031</c:f>
              <c:numCache>
                <c:formatCode>General</c:formatCode>
                <c:ptCount val="1011"/>
                <c:pt idx="0">
                  <c:v>0</c:v>
                </c:pt>
                <c:pt idx="1">
                  <c:v>2000</c:v>
                </c:pt>
                <c:pt idx="2">
                  <c:v>4000</c:v>
                </c:pt>
                <c:pt idx="3">
                  <c:v>6000</c:v>
                </c:pt>
                <c:pt idx="4">
                  <c:v>8000</c:v>
                </c:pt>
                <c:pt idx="5">
                  <c:v>10000</c:v>
                </c:pt>
                <c:pt idx="6">
                  <c:v>12000</c:v>
                </c:pt>
                <c:pt idx="7">
                  <c:v>14000</c:v>
                </c:pt>
                <c:pt idx="8">
                  <c:v>16000</c:v>
                </c:pt>
                <c:pt idx="9">
                  <c:v>18000</c:v>
                </c:pt>
                <c:pt idx="10">
                  <c:v>20000</c:v>
                </c:pt>
                <c:pt idx="11">
                  <c:v>22000</c:v>
                </c:pt>
                <c:pt idx="12">
                  <c:v>24000</c:v>
                </c:pt>
                <c:pt idx="13">
                  <c:v>26000</c:v>
                </c:pt>
                <c:pt idx="14">
                  <c:v>28000</c:v>
                </c:pt>
                <c:pt idx="15">
                  <c:v>30000</c:v>
                </c:pt>
                <c:pt idx="16">
                  <c:v>32000</c:v>
                </c:pt>
                <c:pt idx="17">
                  <c:v>34000</c:v>
                </c:pt>
                <c:pt idx="18">
                  <c:v>36000</c:v>
                </c:pt>
                <c:pt idx="19">
                  <c:v>38000</c:v>
                </c:pt>
                <c:pt idx="20">
                  <c:v>40000</c:v>
                </c:pt>
                <c:pt idx="21">
                  <c:v>42000</c:v>
                </c:pt>
                <c:pt idx="22">
                  <c:v>44000</c:v>
                </c:pt>
                <c:pt idx="23">
                  <c:v>46000</c:v>
                </c:pt>
              </c:numCache>
            </c:numRef>
          </c:xVal>
          <c:yVal>
            <c:numRef>
              <c:f>'A (2)'!$U$21:$U$1031</c:f>
              <c:numCache>
                <c:formatCode>General</c:formatCode>
                <c:ptCount val="1011"/>
                <c:pt idx="7">
                  <c:v>6.4207342097080303E-2</c:v>
                </c:pt>
                <c:pt idx="8">
                  <c:v>6.4398171802850901E-2</c:v>
                </c:pt>
                <c:pt idx="9">
                  <c:v>6.5683733172699349E-2</c:v>
                </c:pt>
                <c:pt idx="10">
                  <c:v>6.8064026206625688E-2</c:v>
                </c:pt>
                <c:pt idx="11">
                  <c:v>7.1539050904629906E-2</c:v>
                </c:pt>
                <c:pt idx="12">
                  <c:v>7.6108807266711986E-2</c:v>
                </c:pt>
                <c:pt idx="13">
                  <c:v>8.1773295292871931E-2</c:v>
                </c:pt>
                <c:pt idx="14">
                  <c:v>8.8532514983109753E-2</c:v>
                </c:pt>
                <c:pt idx="15">
                  <c:v>9.6386466337425453E-2</c:v>
                </c:pt>
                <c:pt idx="16">
                  <c:v>0.10533514935581902</c:v>
                </c:pt>
                <c:pt idx="17">
                  <c:v>0.11537856403829046</c:v>
                </c:pt>
                <c:pt idx="18">
                  <c:v>0.12651671038483975</c:v>
                </c:pt>
                <c:pt idx="19">
                  <c:v>0.13874958839546692</c:v>
                </c:pt>
                <c:pt idx="20">
                  <c:v>0.152077198070172</c:v>
                </c:pt>
                <c:pt idx="21">
                  <c:v>0.16649953940895496</c:v>
                </c:pt>
                <c:pt idx="22">
                  <c:v>0.18201661241181571</c:v>
                </c:pt>
                <c:pt idx="23">
                  <c:v>0.19862841707875439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D35-4B25-8219-B9F988E7E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8125920"/>
        <c:axId val="1"/>
      </c:scatterChart>
      <c:valAx>
        <c:axId val="448125920"/>
        <c:scaling>
          <c:orientation val="minMax"/>
          <c:max val="3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485456861751933"/>
              <c:y val="0.840361445783132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9"/>
          <c:min val="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245614035087717E-2"/>
              <c:y val="0.3704819277108433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812592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1549722951297754"/>
          <c:y val="0.92168674698795183"/>
          <c:w val="0.98538149836533595"/>
          <c:h val="0.9819277108433734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O-C Diagr.</a:t>
            </a:r>
          </a:p>
        </c:rich>
      </c:tx>
      <c:layout>
        <c:manualLayout>
          <c:xMode val="edge"/>
          <c:yMode val="edge"/>
          <c:x val="0.37417253306912795"/>
          <c:y val="3.3950617283950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35111249798907"/>
          <c:y val="0.14814859468012961"/>
          <c:w val="0.80132515111265967"/>
          <c:h val="0.6265450983347148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(2)'!$H$21:$H$1031</c:f>
              <c:numCache>
                <c:formatCode>General</c:formatCode>
                <c:ptCount val="101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A51-46B2-A342-5FF7398502B0}"/>
            </c:ext>
          </c:extLst>
        </c:ser>
        <c:ser>
          <c:idx val="1"/>
          <c:order val="1"/>
          <c:tx>
            <c:strRef>
              <c:f>'A (2)'!$I$20:$I$20</c:f>
              <c:strCache>
                <c:ptCount val="1"/>
                <c:pt idx="0">
                  <c:v>AAVSO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(2)'!$D$21:$D$1031</c:f>
                <c:numCache>
                  <c:formatCode>General</c:formatCode>
                  <c:ptCount val="1011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  <c:pt idx="90">
                    <c:v>0</c:v>
                  </c:pt>
                  <c:pt idx="94">
                    <c:v>0</c:v>
                  </c:pt>
                  <c:pt idx="96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4">
                    <c:v>0</c:v>
                  </c:pt>
                  <c:pt idx="107">
                    <c:v>0</c:v>
                  </c:pt>
                  <c:pt idx="109">
                    <c:v>0</c:v>
                  </c:pt>
                  <c:pt idx="113">
                    <c:v>0</c:v>
                  </c:pt>
                  <c:pt idx="116">
                    <c:v>0</c:v>
                  </c:pt>
                  <c:pt idx="123">
                    <c:v>0</c:v>
                  </c:pt>
                  <c:pt idx="129">
                    <c:v>0</c:v>
                  </c:pt>
                  <c:pt idx="132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5">
                    <c:v>4.0000000000000002E-4</c:v>
                  </c:pt>
                  <c:pt idx="170">
                    <c:v>5.0000000000000001E-4</c:v>
                  </c:pt>
                  <c:pt idx="175">
                    <c:v>1E-3</c:v>
                  </c:pt>
                  <c:pt idx="176">
                    <c:v>9.0000000000000006E-5</c:v>
                  </c:pt>
                  <c:pt idx="177">
                    <c:v>1E-4</c:v>
                  </c:pt>
                  <c:pt idx="179">
                    <c:v>4.0000000000000002E-4</c:v>
                  </c:pt>
                  <c:pt idx="180">
                    <c:v>2.0000000000000001E-4</c:v>
                  </c:pt>
                  <c:pt idx="181">
                    <c:v>6.0000000000000002E-5</c:v>
                  </c:pt>
                  <c:pt idx="182">
                    <c:v>5.0000000000000001E-3</c:v>
                  </c:pt>
                  <c:pt idx="183">
                    <c:v>1E-4</c:v>
                  </c:pt>
                  <c:pt idx="187">
                    <c:v>3.0000000000000001E-5</c:v>
                  </c:pt>
                  <c:pt idx="188">
                    <c:v>1.00003</c:v>
                  </c:pt>
                  <c:pt idx="189">
                    <c:v>2.0000000000000001E-4</c:v>
                  </c:pt>
                  <c:pt idx="190">
                    <c:v>2.0000000000000001E-4</c:v>
                  </c:pt>
                  <c:pt idx="191">
                    <c:v>2.0000000000000001E-4</c:v>
                  </c:pt>
                  <c:pt idx="192">
                    <c:v>4.0000000000000002E-4</c:v>
                  </c:pt>
                  <c:pt idx="193">
                    <c:v>2.0000000000000001E-4</c:v>
                  </c:pt>
                  <c:pt idx="195">
                    <c:v>5.9999999999999995E-4</c:v>
                  </c:pt>
                  <c:pt idx="196">
                    <c:v>2.9999999999999997E-4</c:v>
                  </c:pt>
                  <c:pt idx="197">
                    <c:v>2.0000000000000001E-4</c:v>
                  </c:pt>
                  <c:pt idx="200">
                    <c:v>2.9999999999999997E-4</c:v>
                  </c:pt>
                  <c:pt idx="201">
                    <c:v>2.9999999999999997E-4</c:v>
                  </c:pt>
                  <c:pt idx="202">
                    <c:v>3.0000000000000001E-3</c:v>
                  </c:pt>
                  <c:pt idx="203">
                    <c:v>3.0000000000000001E-3</c:v>
                  </c:pt>
                  <c:pt idx="204">
                    <c:v>1E-3</c:v>
                  </c:pt>
                  <c:pt idx="205">
                    <c:v>5.0000000000000001E-4</c:v>
                  </c:pt>
                  <c:pt idx="206">
                    <c:v>2.9999999999999997E-4</c:v>
                  </c:pt>
                  <c:pt idx="207">
                    <c:v>2.0000000000000001E-4</c:v>
                  </c:pt>
                  <c:pt idx="208">
                    <c:v>2.0000000000000001E-4</c:v>
                  </c:pt>
                  <c:pt idx="209">
                    <c:v>2.0000000000000001E-4</c:v>
                  </c:pt>
                  <c:pt idx="210">
                    <c:v>1E-4</c:v>
                  </c:pt>
                  <c:pt idx="211">
                    <c:v>1E-4</c:v>
                  </c:pt>
                  <c:pt idx="212">
                    <c:v>5.0000000000000001E-4</c:v>
                  </c:pt>
                  <c:pt idx="213">
                    <c:v>1E-4</c:v>
                  </c:pt>
                  <c:pt idx="215">
                    <c:v>2.3999999999999998E-3</c:v>
                  </c:pt>
                  <c:pt idx="216">
                    <c:v>1E-4</c:v>
                  </c:pt>
                  <c:pt idx="217">
                    <c:v>2.3999999999999998E-3</c:v>
                  </c:pt>
                  <c:pt idx="218">
                    <c:v>2E-3</c:v>
                  </c:pt>
                  <c:pt idx="222">
                    <c:v>5.1999999999999998E-3</c:v>
                  </c:pt>
                  <c:pt idx="226">
                    <c:v>2.0000000000000001E-4</c:v>
                  </c:pt>
                  <c:pt idx="227">
                    <c:v>5.9999999999999995E-4</c:v>
                  </c:pt>
                  <c:pt idx="228">
                    <c:v>6.9999999999999999E-4</c:v>
                  </c:pt>
                  <c:pt idx="229">
                    <c:v>2.0000000000000001E-4</c:v>
                  </c:pt>
                  <c:pt idx="230">
                    <c:v>5.9999999999999995E-4</c:v>
                  </c:pt>
                  <c:pt idx="231">
                    <c:v>5.0000000000000001E-4</c:v>
                  </c:pt>
                  <c:pt idx="239">
                    <c:v>4.0000000000000002E-4</c:v>
                  </c:pt>
                  <c:pt idx="240">
                    <c:v>2.0000000000000001E-4</c:v>
                  </c:pt>
                  <c:pt idx="241">
                    <c:v>1E-4</c:v>
                  </c:pt>
                  <c:pt idx="242">
                    <c:v>2.0000000000000001E-4</c:v>
                  </c:pt>
                  <c:pt idx="243">
                    <c:v>5.9999999999999995E-4</c:v>
                  </c:pt>
                  <c:pt idx="244">
                    <c:v>1E-4</c:v>
                  </c:pt>
                  <c:pt idx="245">
                    <c:v>2.9999999999999997E-4</c:v>
                  </c:pt>
                  <c:pt idx="246">
                    <c:v>2.0000000000000001E-4</c:v>
                  </c:pt>
                  <c:pt idx="247">
                    <c:v>4.0000000000000002E-4</c:v>
                  </c:pt>
                  <c:pt idx="248">
                    <c:v>4.0000000000000002E-4</c:v>
                  </c:pt>
                  <c:pt idx="249">
                    <c:v>5.0000000000000001E-4</c:v>
                  </c:pt>
                  <c:pt idx="250">
                    <c:v>2.0000000000000001E-4</c:v>
                  </c:pt>
                  <c:pt idx="251">
                    <c:v>2.9999999999999997E-4</c:v>
                  </c:pt>
                </c:numCache>
              </c:numRef>
            </c:plus>
            <c:minus>
              <c:numRef>
                <c:f>'A (2)'!$D$21:$D$1031</c:f>
                <c:numCache>
                  <c:formatCode>General</c:formatCode>
                  <c:ptCount val="1011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  <c:pt idx="90">
                    <c:v>0</c:v>
                  </c:pt>
                  <c:pt idx="94">
                    <c:v>0</c:v>
                  </c:pt>
                  <c:pt idx="96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4">
                    <c:v>0</c:v>
                  </c:pt>
                  <c:pt idx="107">
                    <c:v>0</c:v>
                  </c:pt>
                  <c:pt idx="109">
                    <c:v>0</c:v>
                  </c:pt>
                  <c:pt idx="113">
                    <c:v>0</c:v>
                  </c:pt>
                  <c:pt idx="116">
                    <c:v>0</c:v>
                  </c:pt>
                  <c:pt idx="123">
                    <c:v>0</c:v>
                  </c:pt>
                  <c:pt idx="129">
                    <c:v>0</c:v>
                  </c:pt>
                  <c:pt idx="132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5">
                    <c:v>4.0000000000000002E-4</c:v>
                  </c:pt>
                  <c:pt idx="170">
                    <c:v>5.0000000000000001E-4</c:v>
                  </c:pt>
                  <c:pt idx="175">
                    <c:v>1E-3</c:v>
                  </c:pt>
                  <c:pt idx="176">
                    <c:v>9.0000000000000006E-5</c:v>
                  </c:pt>
                  <c:pt idx="177">
                    <c:v>1E-4</c:v>
                  </c:pt>
                  <c:pt idx="179">
                    <c:v>4.0000000000000002E-4</c:v>
                  </c:pt>
                  <c:pt idx="180">
                    <c:v>2.0000000000000001E-4</c:v>
                  </c:pt>
                  <c:pt idx="181">
                    <c:v>6.0000000000000002E-5</c:v>
                  </c:pt>
                  <c:pt idx="182">
                    <c:v>5.0000000000000001E-3</c:v>
                  </c:pt>
                  <c:pt idx="183">
                    <c:v>1E-4</c:v>
                  </c:pt>
                  <c:pt idx="187">
                    <c:v>3.0000000000000001E-5</c:v>
                  </c:pt>
                  <c:pt idx="188">
                    <c:v>1.00003</c:v>
                  </c:pt>
                  <c:pt idx="189">
                    <c:v>2.0000000000000001E-4</c:v>
                  </c:pt>
                  <c:pt idx="190">
                    <c:v>2.0000000000000001E-4</c:v>
                  </c:pt>
                  <c:pt idx="191">
                    <c:v>2.0000000000000001E-4</c:v>
                  </c:pt>
                  <c:pt idx="192">
                    <c:v>4.0000000000000002E-4</c:v>
                  </c:pt>
                  <c:pt idx="193">
                    <c:v>2.0000000000000001E-4</c:v>
                  </c:pt>
                  <c:pt idx="195">
                    <c:v>5.9999999999999995E-4</c:v>
                  </c:pt>
                  <c:pt idx="196">
                    <c:v>2.9999999999999997E-4</c:v>
                  </c:pt>
                  <c:pt idx="197">
                    <c:v>2.0000000000000001E-4</c:v>
                  </c:pt>
                  <c:pt idx="200">
                    <c:v>2.9999999999999997E-4</c:v>
                  </c:pt>
                  <c:pt idx="201">
                    <c:v>2.9999999999999997E-4</c:v>
                  </c:pt>
                  <c:pt idx="202">
                    <c:v>3.0000000000000001E-3</c:v>
                  </c:pt>
                  <c:pt idx="203">
                    <c:v>3.0000000000000001E-3</c:v>
                  </c:pt>
                  <c:pt idx="204">
                    <c:v>1E-3</c:v>
                  </c:pt>
                  <c:pt idx="205">
                    <c:v>5.0000000000000001E-4</c:v>
                  </c:pt>
                  <c:pt idx="206">
                    <c:v>2.9999999999999997E-4</c:v>
                  </c:pt>
                  <c:pt idx="207">
                    <c:v>2.0000000000000001E-4</c:v>
                  </c:pt>
                  <c:pt idx="208">
                    <c:v>2.0000000000000001E-4</c:v>
                  </c:pt>
                  <c:pt idx="209">
                    <c:v>2.0000000000000001E-4</c:v>
                  </c:pt>
                  <c:pt idx="210">
                    <c:v>1E-4</c:v>
                  </c:pt>
                  <c:pt idx="211">
                    <c:v>1E-4</c:v>
                  </c:pt>
                  <c:pt idx="212">
                    <c:v>5.0000000000000001E-4</c:v>
                  </c:pt>
                  <c:pt idx="213">
                    <c:v>1E-4</c:v>
                  </c:pt>
                  <c:pt idx="215">
                    <c:v>2.3999999999999998E-3</c:v>
                  </c:pt>
                  <c:pt idx="216">
                    <c:v>1E-4</c:v>
                  </c:pt>
                  <c:pt idx="217">
                    <c:v>2.3999999999999998E-3</c:v>
                  </c:pt>
                  <c:pt idx="218">
                    <c:v>2E-3</c:v>
                  </c:pt>
                  <c:pt idx="222">
                    <c:v>5.1999999999999998E-3</c:v>
                  </c:pt>
                  <c:pt idx="226">
                    <c:v>2.0000000000000001E-4</c:v>
                  </c:pt>
                  <c:pt idx="227">
                    <c:v>5.9999999999999995E-4</c:v>
                  </c:pt>
                  <c:pt idx="228">
                    <c:v>6.9999999999999999E-4</c:v>
                  </c:pt>
                  <c:pt idx="229">
                    <c:v>2.0000000000000001E-4</c:v>
                  </c:pt>
                  <c:pt idx="230">
                    <c:v>5.9999999999999995E-4</c:v>
                  </c:pt>
                  <c:pt idx="231">
                    <c:v>5.0000000000000001E-4</c:v>
                  </c:pt>
                  <c:pt idx="239">
                    <c:v>4.0000000000000002E-4</c:v>
                  </c:pt>
                  <c:pt idx="240">
                    <c:v>2.0000000000000001E-4</c:v>
                  </c:pt>
                  <c:pt idx="241">
                    <c:v>1E-4</c:v>
                  </c:pt>
                  <c:pt idx="242">
                    <c:v>2.0000000000000001E-4</c:v>
                  </c:pt>
                  <c:pt idx="243">
                    <c:v>5.9999999999999995E-4</c:v>
                  </c:pt>
                  <c:pt idx="244">
                    <c:v>1E-4</c:v>
                  </c:pt>
                  <c:pt idx="245">
                    <c:v>2.9999999999999997E-4</c:v>
                  </c:pt>
                  <c:pt idx="246">
                    <c:v>2.0000000000000001E-4</c:v>
                  </c:pt>
                  <c:pt idx="247">
                    <c:v>4.0000000000000002E-4</c:v>
                  </c:pt>
                  <c:pt idx="248">
                    <c:v>4.0000000000000002E-4</c:v>
                  </c:pt>
                  <c:pt idx="249">
                    <c:v>5.0000000000000001E-4</c:v>
                  </c:pt>
                  <c:pt idx="250">
                    <c:v>2.0000000000000001E-4</c:v>
                  </c:pt>
                  <c:pt idx="251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(2)'!$I$21:$I$1031</c:f>
              <c:numCache>
                <c:formatCode>General</c:formatCode>
                <c:ptCount val="1011"/>
                <c:pt idx="50">
                  <c:v>7.782749999751104E-2</c:v>
                </c:pt>
                <c:pt idx="51">
                  <c:v>6.7665000002307352E-2</c:v>
                </c:pt>
                <c:pt idx="52">
                  <c:v>7.4665000000095461E-2</c:v>
                </c:pt>
                <c:pt idx="53">
                  <c:v>7.6313749996188562E-2</c:v>
                </c:pt>
                <c:pt idx="54">
                  <c:v>7.9313749993161764E-2</c:v>
                </c:pt>
                <c:pt idx="55">
                  <c:v>6.4442499999131542E-2</c:v>
                </c:pt>
                <c:pt idx="56">
                  <c:v>7.0656249998137355E-2</c:v>
                </c:pt>
                <c:pt idx="57">
                  <c:v>7.4777499998162966E-2</c:v>
                </c:pt>
                <c:pt idx="58">
                  <c:v>7.8461249999236315E-2</c:v>
                </c:pt>
                <c:pt idx="59">
                  <c:v>7.1341249997203704E-2</c:v>
                </c:pt>
                <c:pt idx="60">
                  <c:v>7.197374999668682E-2</c:v>
                </c:pt>
                <c:pt idx="61">
                  <c:v>6.6084999998565763E-2</c:v>
                </c:pt>
                <c:pt idx="63">
                  <c:v>6.5908750002563465E-2</c:v>
                </c:pt>
                <c:pt idx="64">
                  <c:v>7.9906250000931323E-2</c:v>
                </c:pt>
                <c:pt idx="65">
                  <c:v>7.2498749992519151E-2</c:v>
                </c:pt>
                <c:pt idx="66">
                  <c:v>6.9199999998090789E-2</c:v>
                </c:pt>
                <c:pt idx="67">
                  <c:v>7.3441249995084945E-2</c:v>
                </c:pt>
                <c:pt idx="68">
                  <c:v>6.6903749997436535E-2</c:v>
                </c:pt>
                <c:pt idx="69">
                  <c:v>7.3441250002360903E-2</c:v>
                </c:pt>
                <c:pt idx="70">
                  <c:v>7.220374999451451E-2</c:v>
                </c:pt>
                <c:pt idx="71">
                  <c:v>8.5168749996228144E-2</c:v>
                </c:pt>
                <c:pt idx="72">
                  <c:v>6.9923750001180451E-2</c:v>
                </c:pt>
                <c:pt idx="77">
                  <c:v>7.1813749993452802E-2</c:v>
                </c:pt>
                <c:pt idx="79">
                  <c:v>7.7037499999278225E-2</c:v>
                </c:pt>
                <c:pt idx="83">
                  <c:v>6.9269999992684461E-2</c:v>
                </c:pt>
                <c:pt idx="90">
                  <c:v>7.7571250003529713E-2</c:v>
                </c:pt>
                <c:pt idx="94">
                  <c:v>-8.4385000001930166E-2</c:v>
                </c:pt>
                <c:pt idx="96">
                  <c:v>7.6708749998942949E-2</c:v>
                </c:pt>
                <c:pt idx="101">
                  <c:v>7.5701249996200204E-2</c:v>
                </c:pt>
                <c:pt idx="102">
                  <c:v>-8.4795000002486631E-2</c:v>
                </c:pt>
                <c:pt idx="104">
                  <c:v>7.2761249997711275E-2</c:v>
                </c:pt>
                <c:pt idx="107">
                  <c:v>7.0967499996186234E-2</c:v>
                </c:pt>
                <c:pt idx="109">
                  <c:v>7.5436250001075678E-2</c:v>
                </c:pt>
                <c:pt idx="113">
                  <c:v>7.7566249994561076E-2</c:v>
                </c:pt>
                <c:pt idx="116">
                  <c:v>6.9781249992956873E-2</c:v>
                </c:pt>
                <c:pt idx="123">
                  <c:v>7.4381250000442378E-2</c:v>
                </c:pt>
                <c:pt idx="129">
                  <c:v>7.1476249999250285E-2</c:v>
                </c:pt>
                <c:pt idx="132">
                  <c:v>7.8031249999185093E-2</c:v>
                </c:pt>
                <c:pt idx="135">
                  <c:v>6.2034999995375983E-2</c:v>
                </c:pt>
                <c:pt idx="136">
                  <c:v>7.2086250002030283E-2</c:v>
                </c:pt>
                <c:pt idx="137">
                  <c:v>7.8067499998724088E-2</c:v>
                </c:pt>
                <c:pt idx="139">
                  <c:v>6.896499999857042E-2</c:v>
                </c:pt>
                <c:pt idx="140">
                  <c:v>6.905124999320833E-2</c:v>
                </c:pt>
                <c:pt idx="141">
                  <c:v>7.1264999998675194E-2</c:v>
                </c:pt>
                <c:pt idx="142">
                  <c:v>6.6437499997846317E-2</c:v>
                </c:pt>
                <c:pt idx="146">
                  <c:v>7.7437499996449333E-2</c:v>
                </c:pt>
                <c:pt idx="147">
                  <c:v>7.2499999994761311E-2</c:v>
                </c:pt>
                <c:pt idx="148">
                  <c:v>6.9210000001476146E-2</c:v>
                </c:pt>
                <c:pt idx="149">
                  <c:v>7.6079999998910353E-2</c:v>
                </c:pt>
                <c:pt idx="150">
                  <c:v>7.0501249996596016E-2</c:v>
                </c:pt>
                <c:pt idx="151">
                  <c:v>7.3637499997857958E-2</c:v>
                </c:pt>
                <c:pt idx="152">
                  <c:v>6.9552499997371342E-2</c:v>
                </c:pt>
                <c:pt idx="153">
                  <c:v>6.401374999404652E-2</c:v>
                </c:pt>
                <c:pt idx="155">
                  <c:v>6.7015000000537839E-2</c:v>
                </c:pt>
                <c:pt idx="156">
                  <c:v>5.762999999569729E-2</c:v>
                </c:pt>
                <c:pt idx="157">
                  <c:v>6.2424999996437691E-2</c:v>
                </c:pt>
                <c:pt idx="158">
                  <c:v>6.6603749997739214E-2</c:v>
                </c:pt>
                <c:pt idx="159">
                  <c:v>7.6929999995627441E-2</c:v>
                </c:pt>
                <c:pt idx="160">
                  <c:v>6.6016249998938292E-2</c:v>
                </c:pt>
                <c:pt idx="161">
                  <c:v>6.0033750000002328E-2</c:v>
                </c:pt>
                <c:pt idx="162">
                  <c:v>6.6998749993217643E-2</c:v>
                </c:pt>
                <c:pt idx="164">
                  <c:v>6.0922499993466772E-2</c:v>
                </c:pt>
                <c:pt idx="165">
                  <c:v>6.7286249999597203E-2</c:v>
                </c:pt>
                <c:pt idx="166">
                  <c:v>6.8342499995196704E-2</c:v>
                </c:pt>
                <c:pt idx="167">
                  <c:v>7.4181249998218846E-2</c:v>
                </c:pt>
                <c:pt idx="168">
                  <c:v>7.3889999999664724E-2</c:v>
                </c:pt>
                <c:pt idx="169">
                  <c:v>7.2847499992349185E-2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A51-46B2-A342-5FF7398502B0}"/>
            </c:ext>
          </c:extLst>
        </c:ser>
        <c:ser>
          <c:idx val="3"/>
          <c:order val="2"/>
          <c:tx>
            <c:strRef>
              <c:f>'A (2)'!$J$20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 (2)'!$D$21:$D$56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(2)'!$J$21:$J$1031</c:f>
              <c:numCache>
                <c:formatCode>General</c:formatCode>
                <c:ptCount val="1011"/>
                <c:pt idx="46">
                  <c:v>5.9184999998251442E-2</c:v>
                </c:pt>
                <c:pt idx="47">
                  <c:v>-6.5146250002726447E-2</c:v>
                </c:pt>
                <c:pt idx="48">
                  <c:v>5.4853749999892898E-2</c:v>
                </c:pt>
                <c:pt idx="49">
                  <c:v>4.9768749995564576E-2</c:v>
                </c:pt>
                <c:pt idx="76">
                  <c:v>7.7331249995040707E-2</c:v>
                </c:pt>
                <c:pt idx="80">
                  <c:v>7.188999999925727E-2</c:v>
                </c:pt>
                <c:pt idx="81">
                  <c:v>7.3308749997522682E-2</c:v>
                </c:pt>
                <c:pt idx="82">
                  <c:v>7.3607499994977843E-2</c:v>
                </c:pt>
                <c:pt idx="84">
                  <c:v>-8.4937500003434252E-2</c:v>
                </c:pt>
                <c:pt idx="86">
                  <c:v>7.8488749997632112E-2</c:v>
                </c:pt>
                <c:pt idx="88">
                  <c:v>7.4744999998074491E-2</c:v>
                </c:pt>
                <c:pt idx="91">
                  <c:v>6.8422500000451691E-2</c:v>
                </c:pt>
                <c:pt idx="95">
                  <c:v>6.9423749999259599E-2</c:v>
                </c:pt>
                <c:pt idx="97">
                  <c:v>6.603000000177417E-2</c:v>
                </c:pt>
                <c:pt idx="98">
                  <c:v>7.1627500001341105E-2</c:v>
                </c:pt>
                <c:pt idx="100">
                  <c:v>7.4536249994707759E-2</c:v>
                </c:pt>
                <c:pt idx="103">
                  <c:v>6.3098749997152481E-2</c:v>
                </c:pt>
                <c:pt idx="106">
                  <c:v>8.02362499962328E-2</c:v>
                </c:pt>
                <c:pt idx="108">
                  <c:v>7.5364999996963888E-2</c:v>
                </c:pt>
                <c:pt idx="110">
                  <c:v>7.6741249999031425E-2</c:v>
                </c:pt>
                <c:pt idx="111">
                  <c:v>7.8741249999438878E-2</c:v>
                </c:pt>
                <c:pt idx="112">
                  <c:v>7.8613749996293336E-2</c:v>
                </c:pt>
                <c:pt idx="114">
                  <c:v>8.0289999998058192E-2</c:v>
                </c:pt>
                <c:pt idx="115">
                  <c:v>7.8793749999022111E-2</c:v>
                </c:pt>
                <c:pt idx="119">
                  <c:v>-8.3408749997033738E-2</c:v>
                </c:pt>
                <c:pt idx="120">
                  <c:v>8.0974999997124542E-2</c:v>
                </c:pt>
                <c:pt idx="121">
                  <c:v>-8.2783749996451661E-2</c:v>
                </c:pt>
                <c:pt idx="122">
                  <c:v>8.1352499997592531E-2</c:v>
                </c:pt>
                <c:pt idx="127">
                  <c:v>8.3224999994854443E-2</c:v>
                </c:pt>
                <c:pt idx="128">
                  <c:v>7.8632500000821892E-2</c:v>
                </c:pt>
                <c:pt idx="130">
                  <c:v>7.8037499995843973E-2</c:v>
                </c:pt>
                <c:pt idx="131">
                  <c:v>8.1005000000004657E-2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A51-46B2-A342-5FF7398502B0}"/>
            </c:ext>
          </c:extLst>
        </c:ser>
        <c:ser>
          <c:idx val="4"/>
          <c:order val="3"/>
          <c:tx>
            <c:strRef>
              <c:f>'A (2)'!$K$20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(2)'!$K$21:$K$1031</c:f>
              <c:numCache>
                <c:formatCode>General</c:formatCode>
                <c:ptCount val="1011"/>
                <c:pt idx="163">
                  <c:v>6.7332500002521556E-2</c:v>
                </c:pt>
                <c:pt idx="170">
                  <c:v>6.5227500002947636E-2</c:v>
                </c:pt>
                <c:pt idx="175">
                  <c:v>6.6318749995843973E-2</c:v>
                </c:pt>
                <c:pt idx="176">
                  <c:v>6.4546249996055849E-2</c:v>
                </c:pt>
                <c:pt idx="177">
                  <c:v>6.4533749995462131E-2</c:v>
                </c:pt>
                <c:pt idx="179">
                  <c:v>6.4806249996763654E-2</c:v>
                </c:pt>
                <c:pt idx="180">
                  <c:v>6.4243749999150168E-2</c:v>
                </c:pt>
                <c:pt idx="181">
                  <c:v>6.4833750002435409E-2</c:v>
                </c:pt>
                <c:pt idx="182">
                  <c:v>6.2257499994302634E-2</c:v>
                </c:pt>
                <c:pt idx="183">
                  <c:v>6.3757500000065193E-2</c:v>
                </c:pt>
                <c:pt idx="184">
                  <c:v>6.2262499995995313E-2</c:v>
                </c:pt>
                <c:pt idx="185">
                  <c:v>6.4427499994053505E-2</c:v>
                </c:pt>
                <c:pt idx="186">
                  <c:v>6.4101249998202547E-2</c:v>
                </c:pt>
                <c:pt idx="187">
                  <c:v>6.0997499997029081E-2</c:v>
                </c:pt>
                <c:pt idx="188">
                  <c:v>6.4827499998500571E-2</c:v>
                </c:pt>
                <c:pt idx="192">
                  <c:v>6.4543749998847488E-2</c:v>
                </c:pt>
                <c:pt idx="193">
                  <c:v>6.5170000001671724E-2</c:v>
                </c:pt>
                <c:pt idx="195">
                  <c:v>6.3119999998889398E-2</c:v>
                </c:pt>
                <c:pt idx="196">
                  <c:v>6.3246249999792781E-2</c:v>
                </c:pt>
                <c:pt idx="197">
                  <c:v>6.332999999722233E-2</c:v>
                </c:pt>
                <c:pt idx="198">
                  <c:v>6.4849999995203689E-2</c:v>
                </c:pt>
                <c:pt idx="199">
                  <c:v>6.4776249993883539E-2</c:v>
                </c:pt>
                <c:pt idx="200">
                  <c:v>6.3891249999869615E-2</c:v>
                </c:pt>
                <c:pt idx="201">
                  <c:v>6.5921249995881226E-2</c:v>
                </c:pt>
                <c:pt idx="202">
                  <c:v>6.5261249998002313E-2</c:v>
                </c:pt>
                <c:pt idx="203">
                  <c:v>6.5261249998002313E-2</c:v>
                </c:pt>
                <c:pt idx="204">
                  <c:v>6.4281249993655365E-2</c:v>
                </c:pt>
                <c:pt idx="205">
                  <c:v>6.5307499993650708E-2</c:v>
                </c:pt>
                <c:pt idx="206">
                  <c:v>6.4738749992102385E-2</c:v>
                </c:pt>
                <c:pt idx="207">
                  <c:v>6.430125000042608E-2</c:v>
                </c:pt>
                <c:pt idx="208">
                  <c:v>6.5571250001084991E-2</c:v>
                </c:pt>
                <c:pt idx="209">
                  <c:v>6.4886249994742684E-2</c:v>
                </c:pt>
                <c:pt idx="210">
                  <c:v>6.5103749999252614E-2</c:v>
                </c:pt>
                <c:pt idx="211">
                  <c:v>6.5103749999252614E-2</c:v>
                </c:pt>
                <c:pt idx="212">
                  <c:v>6.2975000000733417E-2</c:v>
                </c:pt>
                <c:pt idx="213">
                  <c:v>6.5006249998987187E-2</c:v>
                </c:pt>
                <c:pt idx="214">
                  <c:v>6.5526249993126839E-2</c:v>
                </c:pt>
                <c:pt idx="215">
                  <c:v>6.459875000291504E-2</c:v>
                </c:pt>
                <c:pt idx="216">
                  <c:v>6.47587499988731E-2</c:v>
                </c:pt>
                <c:pt idx="217">
                  <c:v>6.5788749998318963E-2</c:v>
                </c:pt>
                <c:pt idx="218">
                  <c:v>6.4946249993226957E-2</c:v>
                </c:pt>
                <c:pt idx="219">
                  <c:v>6.5376249993278179E-2</c:v>
                </c:pt>
                <c:pt idx="220">
                  <c:v>6.5496249997522682E-2</c:v>
                </c:pt>
                <c:pt idx="221">
                  <c:v>6.6422500000044238E-2</c:v>
                </c:pt>
                <c:pt idx="222">
                  <c:v>6.5623750000668224E-2</c:v>
                </c:pt>
                <c:pt idx="223">
                  <c:v>6.6111249994719401E-2</c:v>
                </c:pt>
                <c:pt idx="224">
                  <c:v>6.6426249999494758E-2</c:v>
                </c:pt>
                <c:pt idx="225">
                  <c:v>6.6098749994125683E-2</c:v>
                </c:pt>
                <c:pt idx="226">
                  <c:v>6.6200000001117587E-2</c:v>
                </c:pt>
                <c:pt idx="227">
                  <c:v>6.5626249997876585E-2</c:v>
                </c:pt>
                <c:pt idx="228">
                  <c:v>6.7252499997266568E-2</c:v>
                </c:pt>
                <c:pt idx="229">
                  <c:v>6.7046249991108198E-2</c:v>
                </c:pt>
                <c:pt idx="230">
                  <c:v>6.7097499995725229E-2</c:v>
                </c:pt>
                <c:pt idx="231">
                  <c:v>6.7023750001681037E-2</c:v>
                </c:pt>
                <c:pt idx="232">
                  <c:v>6.8023749998246785E-2</c:v>
                </c:pt>
                <c:pt idx="233">
                  <c:v>6.7725000000791624E-2</c:v>
                </c:pt>
                <c:pt idx="234">
                  <c:v>6.7977499995322432E-2</c:v>
                </c:pt>
                <c:pt idx="235">
                  <c:v>6.8329999994602986E-2</c:v>
                </c:pt>
                <c:pt idx="236">
                  <c:v>6.6667500002949964E-2</c:v>
                </c:pt>
                <c:pt idx="237">
                  <c:v>6.8043749997741543E-2</c:v>
                </c:pt>
                <c:pt idx="238">
                  <c:v>6.7701249994570389E-2</c:v>
                </c:pt>
                <c:pt idx="239">
                  <c:v>6.799374999536667E-2</c:v>
                </c:pt>
                <c:pt idx="240">
                  <c:v>6.8188749995897524E-2</c:v>
                </c:pt>
                <c:pt idx="241">
                  <c:v>6.8556249992980156E-2</c:v>
                </c:pt>
                <c:pt idx="242">
                  <c:v>7.0359999997890554E-2</c:v>
                </c:pt>
                <c:pt idx="243">
                  <c:v>7.0285000001604203E-2</c:v>
                </c:pt>
                <c:pt idx="244">
                  <c:v>6.9933749997289851E-2</c:v>
                </c:pt>
                <c:pt idx="245">
                  <c:v>6.9393749996379483E-2</c:v>
                </c:pt>
                <c:pt idx="247">
                  <c:v>7.0563749999564607E-2</c:v>
                </c:pt>
                <c:pt idx="248">
                  <c:v>7.4350000002596062E-2</c:v>
                </c:pt>
                <c:pt idx="249">
                  <c:v>7.549250000010943E-2</c:v>
                </c:pt>
                <c:pt idx="251">
                  <c:v>7.3398749991611112E-2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A51-46B2-A342-5FF7398502B0}"/>
            </c:ext>
          </c:extLst>
        </c:ser>
        <c:ser>
          <c:idx val="2"/>
          <c:order val="4"/>
          <c:tx>
            <c:strRef>
              <c:f>'A (2)'!$L$20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(2)'!$L$21:$L$1031</c:f>
              <c:numCache>
                <c:formatCode>General</c:formatCode>
                <c:ptCount val="1011"/>
                <c:pt idx="246">
                  <c:v>7.0822499998030253E-2</c:v>
                </c:pt>
                <c:pt idx="250">
                  <c:v>7.3223749997850973E-2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A51-46B2-A342-5FF7398502B0}"/>
            </c:ext>
          </c:extLst>
        </c:ser>
        <c:ser>
          <c:idx val="5"/>
          <c:order val="5"/>
          <c:tx>
            <c:strRef>
              <c:f>'A (2)'!$M$20</c:f>
              <c:strCache>
                <c:ptCount val="1"/>
                <c:pt idx="0">
                  <c:v>OEJV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(2)'!$M$21:$M$1031</c:f>
              <c:numCache>
                <c:formatCode>General</c:formatCode>
                <c:ptCount val="1011"/>
                <c:pt idx="189">
                  <c:v>6.3791250002395827E-2</c:v>
                </c:pt>
                <c:pt idx="190">
                  <c:v>6.38612499969895E-2</c:v>
                </c:pt>
                <c:pt idx="191">
                  <c:v>6.423124999855645E-2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A51-46B2-A342-5FF7398502B0}"/>
            </c:ext>
          </c:extLst>
        </c:ser>
        <c:ser>
          <c:idx val="6"/>
          <c:order val="6"/>
          <c:tx>
            <c:strRef>
              <c:f>'A (2)'!$N$20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(2)'!$N$21:$N$1031</c:f>
              <c:numCache>
                <c:formatCode>General</c:formatCode>
                <c:ptCount val="1011"/>
                <c:pt idx="0">
                  <c:v>4.0882500001316657E-2</c:v>
                </c:pt>
                <c:pt idx="1">
                  <c:v>6.1882500001956942E-2</c:v>
                </c:pt>
                <c:pt idx="2">
                  <c:v>6.4208749998215353E-2</c:v>
                </c:pt>
                <c:pt idx="3">
                  <c:v>3.6913750001986045E-2</c:v>
                </c:pt>
                <c:pt idx="4">
                  <c:v>4.769500000111293E-2</c:v>
                </c:pt>
                <c:pt idx="5">
                  <c:v>5.7021250002435409E-2</c:v>
                </c:pt>
                <c:pt idx="6">
                  <c:v>5.5081250000512227E-2</c:v>
                </c:pt>
                <c:pt idx="7">
                  <c:v>3.1126250003580935E-2</c:v>
                </c:pt>
                <c:pt idx="8">
                  <c:v>-5.3316249999625143E-2</c:v>
                </c:pt>
                <c:pt idx="9">
                  <c:v>2.1335000004910398E-2</c:v>
                </c:pt>
                <c:pt idx="10">
                  <c:v>-3.207375000056345E-2</c:v>
                </c:pt>
                <c:pt idx="11">
                  <c:v>5.1652499998454005E-2</c:v>
                </c:pt>
                <c:pt idx="12">
                  <c:v>5.3567499999189749E-2</c:v>
                </c:pt>
                <c:pt idx="13">
                  <c:v>2.8525000001536682E-2</c:v>
                </c:pt>
                <c:pt idx="14">
                  <c:v>3.3943750000617001E-2</c:v>
                </c:pt>
                <c:pt idx="15">
                  <c:v>1.9901249994290993E-2</c:v>
                </c:pt>
                <c:pt idx="16">
                  <c:v>5.2816250004980247E-2</c:v>
                </c:pt>
                <c:pt idx="17">
                  <c:v>1.6773749994172249E-2</c:v>
                </c:pt>
                <c:pt idx="18">
                  <c:v>3.4030000002530869E-2</c:v>
                </c:pt>
                <c:pt idx="19">
                  <c:v>-5.0550000014482066E-3</c:v>
                </c:pt>
                <c:pt idx="20">
                  <c:v>3.8896250000107102E-2</c:v>
                </c:pt>
                <c:pt idx="21">
                  <c:v>4.1143749993352685E-2</c:v>
                </c:pt>
                <c:pt idx="22">
                  <c:v>4.0605000001960434E-2</c:v>
                </c:pt>
                <c:pt idx="23">
                  <c:v>4.2443749996891711E-2</c:v>
                </c:pt>
                <c:pt idx="24">
                  <c:v>4.2871249999734573E-2</c:v>
                </c:pt>
                <c:pt idx="25">
                  <c:v>4.7120000002905726E-2</c:v>
                </c:pt>
                <c:pt idx="26">
                  <c:v>5.1049999994575046E-2</c:v>
                </c:pt>
                <c:pt idx="27">
                  <c:v>4.4511250001960434E-2</c:v>
                </c:pt>
                <c:pt idx="28">
                  <c:v>4.9624999999650754E-2</c:v>
                </c:pt>
                <c:pt idx="29">
                  <c:v>3.3186249995196704E-2</c:v>
                </c:pt>
                <c:pt idx="30">
                  <c:v>3.5101250003208406E-2</c:v>
                </c:pt>
                <c:pt idx="31">
                  <c:v>4.6138749996316619E-2</c:v>
                </c:pt>
                <c:pt idx="32">
                  <c:v>5.1053750001301523E-2</c:v>
                </c:pt>
                <c:pt idx="33">
                  <c:v>5.0302499999816064E-2</c:v>
                </c:pt>
                <c:pt idx="34">
                  <c:v>4.4806249999965075E-2</c:v>
                </c:pt>
                <c:pt idx="35">
                  <c:v>4.9234999998589046E-2</c:v>
                </c:pt>
                <c:pt idx="36">
                  <c:v>5.7237499997427221E-2</c:v>
                </c:pt>
                <c:pt idx="38">
                  <c:v>5.7868749994668178E-2</c:v>
                </c:pt>
                <c:pt idx="39">
                  <c:v>6.0209999996004626E-2</c:v>
                </c:pt>
                <c:pt idx="40">
                  <c:v>5.6451249998644926E-2</c:v>
                </c:pt>
                <c:pt idx="41">
                  <c:v>5.7954999996582046E-2</c:v>
                </c:pt>
                <c:pt idx="42">
                  <c:v>5.7912500000384171E-2</c:v>
                </c:pt>
                <c:pt idx="43">
                  <c:v>5.7869999996910337E-2</c:v>
                </c:pt>
                <c:pt idx="44">
                  <c:v>5.882749999727821E-2</c:v>
                </c:pt>
                <c:pt idx="45">
                  <c:v>5.6785000000672881E-2</c:v>
                </c:pt>
                <c:pt idx="62">
                  <c:v>7.3492499999701977E-2</c:v>
                </c:pt>
                <c:pt idx="73">
                  <c:v>6.677625000156695E-2</c:v>
                </c:pt>
                <c:pt idx="74">
                  <c:v>4.2408749999594875E-2</c:v>
                </c:pt>
                <c:pt idx="75">
                  <c:v>4.8196249997999985E-2</c:v>
                </c:pt>
                <c:pt idx="78">
                  <c:v>7.6588749994698446E-2</c:v>
                </c:pt>
                <c:pt idx="85">
                  <c:v>-5.5611249998037238E-2</c:v>
                </c:pt>
                <c:pt idx="87">
                  <c:v>7.7772499993443489E-2</c:v>
                </c:pt>
                <c:pt idx="89">
                  <c:v>7.7192499993543606E-2</c:v>
                </c:pt>
                <c:pt idx="92">
                  <c:v>8.3798749998095445E-2</c:v>
                </c:pt>
                <c:pt idx="93">
                  <c:v>8.0501249998633284E-2</c:v>
                </c:pt>
                <c:pt idx="99">
                  <c:v>8.0826249999518041E-2</c:v>
                </c:pt>
                <c:pt idx="105">
                  <c:v>7.8774999994493555E-2</c:v>
                </c:pt>
                <c:pt idx="117">
                  <c:v>7.1462499996414408E-2</c:v>
                </c:pt>
                <c:pt idx="118">
                  <c:v>7.4172499997075647E-2</c:v>
                </c:pt>
                <c:pt idx="124">
                  <c:v>7.3421250002866145E-2</c:v>
                </c:pt>
                <c:pt idx="125">
                  <c:v>7.3061249997408595E-2</c:v>
                </c:pt>
                <c:pt idx="126">
                  <c:v>7.3018749993934762E-2</c:v>
                </c:pt>
                <c:pt idx="133">
                  <c:v>7.0293750002747402E-2</c:v>
                </c:pt>
                <c:pt idx="134">
                  <c:v>7.0271249998768326E-2</c:v>
                </c:pt>
                <c:pt idx="138">
                  <c:v>7.4041250001755543E-2</c:v>
                </c:pt>
                <c:pt idx="143">
                  <c:v>7.2409999993396923E-2</c:v>
                </c:pt>
                <c:pt idx="144">
                  <c:v>6.7788749998726416E-2</c:v>
                </c:pt>
                <c:pt idx="145">
                  <c:v>6.8188750003173482E-2</c:v>
                </c:pt>
                <c:pt idx="154">
                  <c:v>6.6028749992256053E-2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A51-46B2-A342-5FF7398502B0}"/>
            </c:ext>
          </c:extLst>
        </c:ser>
        <c:ser>
          <c:idx val="7"/>
          <c:order val="7"/>
          <c:tx>
            <c:strRef>
              <c:f>'A (2)'!$O$20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(2)'!$O$21:$O$1031</c:f>
              <c:numCache>
                <c:formatCode>General</c:formatCode>
                <c:ptCount val="1011"/>
                <c:pt idx="0">
                  <c:v>-2.5677743525983343E-3</c:v>
                </c:pt>
                <c:pt idx="189">
                  <c:v>6.3315852102820508E-2</c:v>
                </c:pt>
                <c:pt idx="190">
                  <c:v>6.3315852102820508E-2</c:v>
                </c:pt>
                <c:pt idx="191">
                  <c:v>6.3315852102820508E-2</c:v>
                </c:pt>
                <c:pt idx="222">
                  <c:v>6.6577846124403733E-2</c:v>
                </c:pt>
                <c:pt idx="226">
                  <c:v>6.6766018039039643E-2</c:v>
                </c:pt>
                <c:pt idx="227">
                  <c:v>6.6766539290880736E-2</c:v>
                </c:pt>
                <c:pt idx="228">
                  <c:v>6.6767060542721829E-2</c:v>
                </c:pt>
                <c:pt idx="229">
                  <c:v>6.7692282560668504E-2</c:v>
                </c:pt>
                <c:pt idx="230">
                  <c:v>6.7786629143907012E-2</c:v>
                </c:pt>
                <c:pt idx="231">
                  <c:v>6.7787150395748105E-2</c:v>
                </c:pt>
                <c:pt idx="232">
                  <c:v>6.7912250837611307E-2</c:v>
                </c:pt>
                <c:pt idx="233">
                  <c:v>6.7985747347205944E-2</c:v>
                </c:pt>
                <c:pt idx="234">
                  <c:v>6.8028489998175873E-2</c:v>
                </c:pt>
                <c:pt idx="235">
                  <c:v>6.8071232649145802E-2</c:v>
                </c:pt>
                <c:pt idx="236">
                  <c:v>6.8107720278022574E-2</c:v>
                </c:pt>
                <c:pt idx="237">
                  <c:v>6.8129091603507552E-2</c:v>
                </c:pt>
                <c:pt idx="238">
                  <c:v>6.8132219114554124E-2</c:v>
                </c:pt>
                <c:pt idx="239">
                  <c:v>6.814994167715141E-2</c:v>
                </c:pt>
                <c:pt idx="240">
                  <c:v>6.8189556817074767E-2</c:v>
                </c:pt>
                <c:pt idx="241">
                  <c:v>6.8822356552166175E-2</c:v>
                </c:pt>
                <c:pt idx="242">
                  <c:v>6.8834345344511397E-2</c:v>
                </c:pt>
                <c:pt idx="243">
                  <c:v>6.9011570970484271E-2</c:v>
                </c:pt>
                <c:pt idx="244">
                  <c:v>6.9084024976396721E-2</c:v>
                </c:pt>
                <c:pt idx="245">
                  <c:v>6.9109045064769364E-2</c:v>
                </c:pt>
                <c:pt idx="246">
                  <c:v>6.9840361397828052E-2</c:v>
                </c:pt>
                <c:pt idx="247">
                  <c:v>7.0305839291927408E-2</c:v>
                </c:pt>
                <c:pt idx="248">
                  <c:v>7.1207083725183626E-2</c:v>
                </c:pt>
                <c:pt idx="249">
                  <c:v>7.1287356508712513E-2</c:v>
                </c:pt>
                <c:pt idx="250">
                  <c:v>7.2332466450111432E-2</c:v>
                </c:pt>
                <c:pt idx="251">
                  <c:v>7.7701360413407555E-2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A51-46B2-A342-5FF7398502B0}"/>
            </c:ext>
          </c:extLst>
        </c:ser>
        <c:ser>
          <c:idx val="8"/>
          <c:order val="8"/>
          <c:tx>
            <c:strRef>
              <c:f>'A (2)'!$U$20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(2)'!$T$21:$T$1031</c:f>
              <c:numCache>
                <c:formatCode>General</c:formatCode>
                <c:ptCount val="1011"/>
                <c:pt idx="0">
                  <c:v>0</c:v>
                </c:pt>
                <c:pt idx="1">
                  <c:v>2000</c:v>
                </c:pt>
                <c:pt idx="2">
                  <c:v>4000</c:v>
                </c:pt>
                <c:pt idx="3">
                  <c:v>6000</c:v>
                </c:pt>
                <c:pt idx="4">
                  <c:v>8000</c:v>
                </c:pt>
                <c:pt idx="5">
                  <c:v>10000</c:v>
                </c:pt>
                <c:pt idx="6">
                  <c:v>12000</c:v>
                </c:pt>
                <c:pt idx="7">
                  <c:v>14000</c:v>
                </c:pt>
                <c:pt idx="8">
                  <c:v>16000</c:v>
                </c:pt>
                <c:pt idx="9">
                  <c:v>18000</c:v>
                </c:pt>
                <c:pt idx="10">
                  <c:v>20000</c:v>
                </c:pt>
                <c:pt idx="11">
                  <c:v>22000</c:v>
                </c:pt>
                <c:pt idx="12">
                  <c:v>24000</c:v>
                </c:pt>
                <c:pt idx="13">
                  <c:v>26000</c:v>
                </c:pt>
                <c:pt idx="14">
                  <c:v>28000</c:v>
                </c:pt>
                <c:pt idx="15">
                  <c:v>30000</c:v>
                </c:pt>
                <c:pt idx="16">
                  <c:v>32000</c:v>
                </c:pt>
                <c:pt idx="17">
                  <c:v>34000</c:v>
                </c:pt>
                <c:pt idx="18">
                  <c:v>36000</c:v>
                </c:pt>
                <c:pt idx="19">
                  <c:v>38000</c:v>
                </c:pt>
                <c:pt idx="20">
                  <c:v>40000</c:v>
                </c:pt>
                <c:pt idx="21">
                  <c:v>42000</c:v>
                </c:pt>
                <c:pt idx="22">
                  <c:v>44000</c:v>
                </c:pt>
                <c:pt idx="23">
                  <c:v>46000</c:v>
                </c:pt>
              </c:numCache>
            </c:numRef>
          </c:xVal>
          <c:yVal>
            <c:numRef>
              <c:f>'A (2)'!$U$21:$U$1031</c:f>
              <c:numCache>
                <c:formatCode>General</c:formatCode>
                <c:ptCount val="1011"/>
                <c:pt idx="7">
                  <c:v>6.4207342097080303E-2</c:v>
                </c:pt>
                <c:pt idx="8">
                  <c:v>6.4398171802850901E-2</c:v>
                </c:pt>
                <c:pt idx="9">
                  <c:v>6.5683733172699349E-2</c:v>
                </c:pt>
                <c:pt idx="10">
                  <c:v>6.8064026206625688E-2</c:v>
                </c:pt>
                <c:pt idx="11">
                  <c:v>7.1539050904629906E-2</c:v>
                </c:pt>
                <c:pt idx="12">
                  <c:v>7.6108807266711986E-2</c:v>
                </c:pt>
                <c:pt idx="13">
                  <c:v>8.1773295292871931E-2</c:v>
                </c:pt>
                <c:pt idx="14">
                  <c:v>8.8532514983109753E-2</c:v>
                </c:pt>
                <c:pt idx="15">
                  <c:v>9.6386466337425453E-2</c:v>
                </c:pt>
                <c:pt idx="16">
                  <c:v>0.10533514935581902</c:v>
                </c:pt>
                <c:pt idx="17">
                  <c:v>0.11537856403829046</c:v>
                </c:pt>
                <c:pt idx="18">
                  <c:v>0.12651671038483975</c:v>
                </c:pt>
                <c:pt idx="19">
                  <c:v>0.13874958839546692</c:v>
                </c:pt>
                <c:pt idx="20">
                  <c:v>0.152077198070172</c:v>
                </c:pt>
                <c:pt idx="21">
                  <c:v>0.16649953940895496</c:v>
                </c:pt>
                <c:pt idx="22">
                  <c:v>0.18201661241181571</c:v>
                </c:pt>
                <c:pt idx="23">
                  <c:v>0.19862841707875439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A51-46B2-A342-5FF739850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5526976"/>
        <c:axId val="1"/>
      </c:scatterChart>
      <c:valAx>
        <c:axId val="785526976"/>
        <c:scaling>
          <c:orientation val="minMax"/>
          <c:max val="25000"/>
          <c:min val="13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649041386382989"/>
              <c:y val="0.836422345354978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8"/>
          <c:min val="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324503311258277E-2"/>
              <c:y val="0.367284922717993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552697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8.2781456953642391E-3"/>
          <c:y val="0.91975600272188196"/>
          <c:w val="0.99337835254036955"/>
          <c:h val="0.9814847218171802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O-C Diagr.</a:t>
            </a:r>
          </a:p>
        </c:rich>
      </c:tx>
      <c:layout>
        <c:manualLayout>
          <c:xMode val="edge"/>
          <c:yMode val="edge"/>
          <c:x val="0.37417253306912795"/>
          <c:y val="2.85714285714285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03985154297808"/>
          <c:y val="9.2437050647527122E-2"/>
          <c:w val="0.80298078159016517"/>
          <c:h val="0.7848745936799120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(2)'!$H$21:$H$1031</c:f>
              <c:numCache>
                <c:formatCode>General</c:formatCode>
                <c:ptCount val="101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ACF-467F-B56A-925AC87CF44A}"/>
            </c:ext>
          </c:extLst>
        </c:ser>
        <c:ser>
          <c:idx val="1"/>
          <c:order val="1"/>
          <c:tx>
            <c:strRef>
              <c:f>'A (2)'!$I$20:$I$20</c:f>
              <c:strCache>
                <c:ptCount val="1"/>
                <c:pt idx="0">
                  <c:v>AAVSO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(2)'!$D$21:$D$1031</c:f>
                <c:numCache>
                  <c:formatCode>General</c:formatCode>
                  <c:ptCount val="1011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  <c:pt idx="90">
                    <c:v>0</c:v>
                  </c:pt>
                  <c:pt idx="94">
                    <c:v>0</c:v>
                  </c:pt>
                  <c:pt idx="96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4">
                    <c:v>0</c:v>
                  </c:pt>
                  <c:pt idx="107">
                    <c:v>0</c:v>
                  </c:pt>
                  <c:pt idx="109">
                    <c:v>0</c:v>
                  </c:pt>
                  <c:pt idx="113">
                    <c:v>0</c:v>
                  </c:pt>
                  <c:pt idx="116">
                    <c:v>0</c:v>
                  </c:pt>
                  <c:pt idx="123">
                    <c:v>0</c:v>
                  </c:pt>
                  <c:pt idx="129">
                    <c:v>0</c:v>
                  </c:pt>
                  <c:pt idx="132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5">
                    <c:v>4.0000000000000002E-4</c:v>
                  </c:pt>
                  <c:pt idx="170">
                    <c:v>5.0000000000000001E-4</c:v>
                  </c:pt>
                  <c:pt idx="175">
                    <c:v>1E-3</c:v>
                  </c:pt>
                  <c:pt idx="176">
                    <c:v>9.0000000000000006E-5</c:v>
                  </c:pt>
                  <c:pt idx="177">
                    <c:v>1E-4</c:v>
                  </c:pt>
                  <c:pt idx="179">
                    <c:v>4.0000000000000002E-4</c:v>
                  </c:pt>
                  <c:pt idx="180">
                    <c:v>2.0000000000000001E-4</c:v>
                  </c:pt>
                  <c:pt idx="181">
                    <c:v>6.0000000000000002E-5</c:v>
                  </c:pt>
                  <c:pt idx="182">
                    <c:v>5.0000000000000001E-3</c:v>
                  </c:pt>
                  <c:pt idx="183">
                    <c:v>1E-4</c:v>
                  </c:pt>
                  <c:pt idx="187">
                    <c:v>3.0000000000000001E-5</c:v>
                  </c:pt>
                  <c:pt idx="188">
                    <c:v>1.00003</c:v>
                  </c:pt>
                  <c:pt idx="189">
                    <c:v>2.0000000000000001E-4</c:v>
                  </c:pt>
                  <c:pt idx="190">
                    <c:v>2.0000000000000001E-4</c:v>
                  </c:pt>
                  <c:pt idx="191">
                    <c:v>2.0000000000000001E-4</c:v>
                  </c:pt>
                  <c:pt idx="192">
                    <c:v>4.0000000000000002E-4</c:v>
                  </c:pt>
                  <c:pt idx="193">
                    <c:v>2.0000000000000001E-4</c:v>
                  </c:pt>
                  <c:pt idx="195">
                    <c:v>5.9999999999999995E-4</c:v>
                  </c:pt>
                  <c:pt idx="196">
                    <c:v>2.9999999999999997E-4</c:v>
                  </c:pt>
                  <c:pt idx="197">
                    <c:v>2.0000000000000001E-4</c:v>
                  </c:pt>
                  <c:pt idx="200">
                    <c:v>2.9999999999999997E-4</c:v>
                  </c:pt>
                  <c:pt idx="201">
                    <c:v>2.9999999999999997E-4</c:v>
                  </c:pt>
                  <c:pt idx="202">
                    <c:v>3.0000000000000001E-3</c:v>
                  </c:pt>
                  <c:pt idx="203">
                    <c:v>3.0000000000000001E-3</c:v>
                  </c:pt>
                  <c:pt idx="204">
                    <c:v>1E-3</c:v>
                  </c:pt>
                  <c:pt idx="205">
                    <c:v>5.0000000000000001E-4</c:v>
                  </c:pt>
                  <c:pt idx="206">
                    <c:v>2.9999999999999997E-4</c:v>
                  </c:pt>
                  <c:pt idx="207">
                    <c:v>2.0000000000000001E-4</c:v>
                  </c:pt>
                  <c:pt idx="208">
                    <c:v>2.0000000000000001E-4</c:v>
                  </c:pt>
                  <c:pt idx="209">
                    <c:v>2.0000000000000001E-4</c:v>
                  </c:pt>
                  <c:pt idx="210">
                    <c:v>1E-4</c:v>
                  </c:pt>
                  <c:pt idx="211">
                    <c:v>1E-4</c:v>
                  </c:pt>
                  <c:pt idx="212">
                    <c:v>5.0000000000000001E-4</c:v>
                  </c:pt>
                  <c:pt idx="213">
                    <c:v>1E-4</c:v>
                  </c:pt>
                  <c:pt idx="215">
                    <c:v>2.3999999999999998E-3</c:v>
                  </c:pt>
                  <c:pt idx="216">
                    <c:v>1E-4</c:v>
                  </c:pt>
                  <c:pt idx="217">
                    <c:v>2.3999999999999998E-3</c:v>
                  </c:pt>
                  <c:pt idx="218">
                    <c:v>2E-3</c:v>
                  </c:pt>
                  <c:pt idx="222">
                    <c:v>5.1999999999999998E-3</c:v>
                  </c:pt>
                  <c:pt idx="226">
                    <c:v>2.0000000000000001E-4</c:v>
                  </c:pt>
                  <c:pt idx="227">
                    <c:v>5.9999999999999995E-4</c:v>
                  </c:pt>
                  <c:pt idx="228">
                    <c:v>6.9999999999999999E-4</c:v>
                  </c:pt>
                  <c:pt idx="229">
                    <c:v>2.0000000000000001E-4</c:v>
                  </c:pt>
                  <c:pt idx="230">
                    <c:v>5.9999999999999995E-4</c:v>
                  </c:pt>
                  <c:pt idx="231">
                    <c:v>5.0000000000000001E-4</c:v>
                  </c:pt>
                  <c:pt idx="239">
                    <c:v>4.0000000000000002E-4</c:v>
                  </c:pt>
                  <c:pt idx="240">
                    <c:v>2.0000000000000001E-4</c:v>
                  </c:pt>
                  <c:pt idx="241">
                    <c:v>1E-4</c:v>
                  </c:pt>
                  <c:pt idx="242">
                    <c:v>2.0000000000000001E-4</c:v>
                  </c:pt>
                  <c:pt idx="243">
                    <c:v>5.9999999999999995E-4</c:v>
                  </c:pt>
                  <c:pt idx="244">
                    <c:v>1E-4</c:v>
                  </c:pt>
                  <c:pt idx="245">
                    <c:v>2.9999999999999997E-4</c:v>
                  </c:pt>
                  <c:pt idx="246">
                    <c:v>2.0000000000000001E-4</c:v>
                  </c:pt>
                  <c:pt idx="247">
                    <c:v>4.0000000000000002E-4</c:v>
                  </c:pt>
                  <c:pt idx="248">
                    <c:v>4.0000000000000002E-4</c:v>
                  </c:pt>
                  <c:pt idx="249">
                    <c:v>5.0000000000000001E-4</c:v>
                  </c:pt>
                  <c:pt idx="250">
                    <c:v>2.0000000000000001E-4</c:v>
                  </c:pt>
                  <c:pt idx="251">
                    <c:v>2.9999999999999997E-4</c:v>
                  </c:pt>
                </c:numCache>
              </c:numRef>
            </c:plus>
            <c:minus>
              <c:numRef>
                <c:f>'A (2)'!$D$21:$D$1031</c:f>
                <c:numCache>
                  <c:formatCode>General</c:formatCode>
                  <c:ptCount val="1011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  <c:pt idx="90">
                    <c:v>0</c:v>
                  </c:pt>
                  <c:pt idx="94">
                    <c:v>0</c:v>
                  </c:pt>
                  <c:pt idx="96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4">
                    <c:v>0</c:v>
                  </c:pt>
                  <c:pt idx="107">
                    <c:v>0</c:v>
                  </c:pt>
                  <c:pt idx="109">
                    <c:v>0</c:v>
                  </c:pt>
                  <c:pt idx="113">
                    <c:v>0</c:v>
                  </c:pt>
                  <c:pt idx="116">
                    <c:v>0</c:v>
                  </c:pt>
                  <c:pt idx="123">
                    <c:v>0</c:v>
                  </c:pt>
                  <c:pt idx="129">
                    <c:v>0</c:v>
                  </c:pt>
                  <c:pt idx="132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5">
                    <c:v>4.0000000000000002E-4</c:v>
                  </c:pt>
                  <c:pt idx="170">
                    <c:v>5.0000000000000001E-4</c:v>
                  </c:pt>
                  <c:pt idx="175">
                    <c:v>1E-3</c:v>
                  </c:pt>
                  <c:pt idx="176">
                    <c:v>9.0000000000000006E-5</c:v>
                  </c:pt>
                  <c:pt idx="177">
                    <c:v>1E-4</c:v>
                  </c:pt>
                  <c:pt idx="179">
                    <c:v>4.0000000000000002E-4</c:v>
                  </c:pt>
                  <c:pt idx="180">
                    <c:v>2.0000000000000001E-4</c:v>
                  </c:pt>
                  <c:pt idx="181">
                    <c:v>6.0000000000000002E-5</c:v>
                  </c:pt>
                  <c:pt idx="182">
                    <c:v>5.0000000000000001E-3</c:v>
                  </c:pt>
                  <c:pt idx="183">
                    <c:v>1E-4</c:v>
                  </c:pt>
                  <c:pt idx="187">
                    <c:v>3.0000000000000001E-5</c:v>
                  </c:pt>
                  <c:pt idx="188">
                    <c:v>1.00003</c:v>
                  </c:pt>
                  <c:pt idx="189">
                    <c:v>2.0000000000000001E-4</c:v>
                  </c:pt>
                  <c:pt idx="190">
                    <c:v>2.0000000000000001E-4</c:v>
                  </c:pt>
                  <c:pt idx="191">
                    <c:v>2.0000000000000001E-4</c:v>
                  </c:pt>
                  <c:pt idx="192">
                    <c:v>4.0000000000000002E-4</c:v>
                  </c:pt>
                  <c:pt idx="193">
                    <c:v>2.0000000000000001E-4</c:v>
                  </c:pt>
                  <c:pt idx="195">
                    <c:v>5.9999999999999995E-4</c:v>
                  </c:pt>
                  <c:pt idx="196">
                    <c:v>2.9999999999999997E-4</c:v>
                  </c:pt>
                  <c:pt idx="197">
                    <c:v>2.0000000000000001E-4</c:v>
                  </c:pt>
                  <c:pt idx="200">
                    <c:v>2.9999999999999997E-4</c:v>
                  </c:pt>
                  <c:pt idx="201">
                    <c:v>2.9999999999999997E-4</c:v>
                  </c:pt>
                  <c:pt idx="202">
                    <c:v>3.0000000000000001E-3</c:v>
                  </c:pt>
                  <c:pt idx="203">
                    <c:v>3.0000000000000001E-3</c:v>
                  </c:pt>
                  <c:pt idx="204">
                    <c:v>1E-3</c:v>
                  </c:pt>
                  <c:pt idx="205">
                    <c:v>5.0000000000000001E-4</c:v>
                  </c:pt>
                  <c:pt idx="206">
                    <c:v>2.9999999999999997E-4</c:v>
                  </c:pt>
                  <c:pt idx="207">
                    <c:v>2.0000000000000001E-4</c:v>
                  </c:pt>
                  <c:pt idx="208">
                    <c:v>2.0000000000000001E-4</c:v>
                  </c:pt>
                  <c:pt idx="209">
                    <c:v>2.0000000000000001E-4</c:v>
                  </c:pt>
                  <c:pt idx="210">
                    <c:v>1E-4</c:v>
                  </c:pt>
                  <c:pt idx="211">
                    <c:v>1E-4</c:v>
                  </c:pt>
                  <c:pt idx="212">
                    <c:v>5.0000000000000001E-4</c:v>
                  </c:pt>
                  <c:pt idx="213">
                    <c:v>1E-4</c:v>
                  </c:pt>
                  <c:pt idx="215">
                    <c:v>2.3999999999999998E-3</c:v>
                  </c:pt>
                  <c:pt idx="216">
                    <c:v>1E-4</c:v>
                  </c:pt>
                  <c:pt idx="217">
                    <c:v>2.3999999999999998E-3</c:v>
                  </c:pt>
                  <c:pt idx="218">
                    <c:v>2E-3</c:v>
                  </c:pt>
                  <c:pt idx="222">
                    <c:v>5.1999999999999998E-3</c:v>
                  </c:pt>
                  <c:pt idx="226">
                    <c:v>2.0000000000000001E-4</c:v>
                  </c:pt>
                  <c:pt idx="227">
                    <c:v>5.9999999999999995E-4</c:v>
                  </c:pt>
                  <c:pt idx="228">
                    <c:v>6.9999999999999999E-4</c:v>
                  </c:pt>
                  <c:pt idx="229">
                    <c:v>2.0000000000000001E-4</c:v>
                  </c:pt>
                  <c:pt idx="230">
                    <c:v>5.9999999999999995E-4</c:v>
                  </c:pt>
                  <c:pt idx="231">
                    <c:v>5.0000000000000001E-4</c:v>
                  </c:pt>
                  <c:pt idx="239">
                    <c:v>4.0000000000000002E-4</c:v>
                  </c:pt>
                  <c:pt idx="240">
                    <c:v>2.0000000000000001E-4</c:v>
                  </c:pt>
                  <c:pt idx="241">
                    <c:v>1E-4</c:v>
                  </c:pt>
                  <c:pt idx="242">
                    <c:v>2.0000000000000001E-4</c:v>
                  </c:pt>
                  <c:pt idx="243">
                    <c:v>5.9999999999999995E-4</c:v>
                  </c:pt>
                  <c:pt idx="244">
                    <c:v>1E-4</c:v>
                  </c:pt>
                  <c:pt idx="245">
                    <c:v>2.9999999999999997E-4</c:v>
                  </c:pt>
                  <c:pt idx="246">
                    <c:v>2.0000000000000001E-4</c:v>
                  </c:pt>
                  <c:pt idx="247">
                    <c:v>4.0000000000000002E-4</c:v>
                  </c:pt>
                  <c:pt idx="248">
                    <c:v>4.0000000000000002E-4</c:v>
                  </c:pt>
                  <c:pt idx="249">
                    <c:v>5.0000000000000001E-4</c:v>
                  </c:pt>
                  <c:pt idx="250">
                    <c:v>2.0000000000000001E-4</c:v>
                  </c:pt>
                  <c:pt idx="251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(2)'!$I$21:$I$1031</c:f>
              <c:numCache>
                <c:formatCode>General</c:formatCode>
                <c:ptCount val="1011"/>
                <c:pt idx="50">
                  <c:v>7.782749999751104E-2</c:v>
                </c:pt>
                <c:pt idx="51">
                  <c:v>6.7665000002307352E-2</c:v>
                </c:pt>
                <c:pt idx="52">
                  <c:v>7.4665000000095461E-2</c:v>
                </c:pt>
                <c:pt idx="53">
                  <c:v>7.6313749996188562E-2</c:v>
                </c:pt>
                <c:pt idx="54">
                  <c:v>7.9313749993161764E-2</c:v>
                </c:pt>
                <c:pt idx="55">
                  <c:v>6.4442499999131542E-2</c:v>
                </c:pt>
                <c:pt idx="56">
                  <c:v>7.0656249998137355E-2</c:v>
                </c:pt>
                <c:pt idx="57">
                  <c:v>7.4777499998162966E-2</c:v>
                </c:pt>
                <c:pt idx="58">
                  <c:v>7.8461249999236315E-2</c:v>
                </c:pt>
                <c:pt idx="59">
                  <c:v>7.1341249997203704E-2</c:v>
                </c:pt>
                <c:pt idx="60">
                  <c:v>7.197374999668682E-2</c:v>
                </c:pt>
                <c:pt idx="61">
                  <c:v>6.6084999998565763E-2</c:v>
                </c:pt>
                <c:pt idx="63">
                  <c:v>6.5908750002563465E-2</c:v>
                </c:pt>
                <c:pt idx="64">
                  <c:v>7.9906250000931323E-2</c:v>
                </c:pt>
                <c:pt idx="65">
                  <c:v>7.2498749992519151E-2</c:v>
                </c:pt>
                <c:pt idx="66">
                  <c:v>6.9199999998090789E-2</c:v>
                </c:pt>
                <c:pt idx="67">
                  <c:v>7.3441249995084945E-2</c:v>
                </c:pt>
                <c:pt idx="68">
                  <c:v>6.6903749997436535E-2</c:v>
                </c:pt>
                <c:pt idx="69">
                  <c:v>7.3441250002360903E-2</c:v>
                </c:pt>
                <c:pt idx="70">
                  <c:v>7.220374999451451E-2</c:v>
                </c:pt>
                <c:pt idx="71">
                  <c:v>8.5168749996228144E-2</c:v>
                </c:pt>
                <c:pt idx="72">
                  <c:v>6.9923750001180451E-2</c:v>
                </c:pt>
                <c:pt idx="77">
                  <c:v>7.1813749993452802E-2</c:v>
                </c:pt>
                <c:pt idx="79">
                  <c:v>7.7037499999278225E-2</c:v>
                </c:pt>
                <c:pt idx="83">
                  <c:v>6.9269999992684461E-2</c:v>
                </c:pt>
                <c:pt idx="90">
                  <c:v>7.7571250003529713E-2</c:v>
                </c:pt>
                <c:pt idx="94">
                  <c:v>-8.4385000001930166E-2</c:v>
                </c:pt>
                <c:pt idx="96">
                  <c:v>7.6708749998942949E-2</c:v>
                </c:pt>
                <c:pt idx="101">
                  <c:v>7.5701249996200204E-2</c:v>
                </c:pt>
                <c:pt idx="102">
                  <c:v>-8.4795000002486631E-2</c:v>
                </c:pt>
                <c:pt idx="104">
                  <c:v>7.2761249997711275E-2</c:v>
                </c:pt>
                <c:pt idx="107">
                  <c:v>7.0967499996186234E-2</c:v>
                </c:pt>
                <c:pt idx="109">
                  <c:v>7.5436250001075678E-2</c:v>
                </c:pt>
                <c:pt idx="113">
                  <c:v>7.7566249994561076E-2</c:v>
                </c:pt>
                <c:pt idx="116">
                  <c:v>6.9781249992956873E-2</c:v>
                </c:pt>
                <c:pt idx="123">
                  <c:v>7.4381250000442378E-2</c:v>
                </c:pt>
                <c:pt idx="129">
                  <c:v>7.1476249999250285E-2</c:v>
                </c:pt>
                <c:pt idx="132">
                  <c:v>7.8031249999185093E-2</c:v>
                </c:pt>
                <c:pt idx="135">
                  <c:v>6.2034999995375983E-2</c:v>
                </c:pt>
                <c:pt idx="136">
                  <c:v>7.2086250002030283E-2</c:v>
                </c:pt>
                <c:pt idx="137">
                  <c:v>7.8067499998724088E-2</c:v>
                </c:pt>
                <c:pt idx="139">
                  <c:v>6.896499999857042E-2</c:v>
                </c:pt>
                <c:pt idx="140">
                  <c:v>6.905124999320833E-2</c:v>
                </c:pt>
                <c:pt idx="141">
                  <c:v>7.1264999998675194E-2</c:v>
                </c:pt>
                <c:pt idx="142">
                  <c:v>6.6437499997846317E-2</c:v>
                </c:pt>
                <c:pt idx="146">
                  <c:v>7.7437499996449333E-2</c:v>
                </c:pt>
                <c:pt idx="147">
                  <c:v>7.2499999994761311E-2</c:v>
                </c:pt>
                <c:pt idx="148">
                  <c:v>6.9210000001476146E-2</c:v>
                </c:pt>
                <c:pt idx="149">
                  <c:v>7.6079999998910353E-2</c:v>
                </c:pt>
                <c:pt idx="150">
                  <c:v>7.0501249996596016E-2</c:v>
                </c:pt>
                <c:pt idx="151">
                  <c:v>7.3637499997857958E-2</c:v>
                </c:pt>
                <c:pt idx="152">
                  <c:v>6.9552499997371342E-2</c:v>
                </c:pt>
                <c:pt idx="153">
                  <c:v>6.401374999404652E-2</c:v>
                </c:pt>
                <c:pt idx="155">
                  <c:v>6.7015000000537839E-2</c:v>
                </c:pt>
                <c:pt idx="156">
                  <c:v>5.762999999569729E-2</c:v>
                </c:pt>
                <c:pt idx="157">
                  <c:v>6.2424999996437691E-2</c:v>
                </c:pt>
                <c:pt idx="158">
                  <c:v>6.6603749997739214E-2</c:v>
                </c:pt>
                <c:pt idx="159">
                  <c:v>7.6929999995627441E-2</c:v>
                </c:pt>
                <c:pt idx="160">
                  <c:v>6.6016249998938292E-2</c:v>
                </c:pt>
                <c:pt idx="161">
                  <c:v>6.0033750000002328E-2</c:v>
                </c:pt>
                <c:pt idx="162">
                  <c:v>6.6998749993217643E-2</c:v>
                </c:pt>
                <c:pt idx="164">
                  <c:v>6.0922499993466772E-2</c:v>
                </c:pt>
                <c:pt idx="165">
                  <c:v>6.7286249999597203E-2</c:v>
                </c:pt>
                <c:pt idx="166">
                  <c:v>6.8342499995196704E-2</c:v>
                </c:pt>
                <c:pt idx="167">
                  <c:v>7.4181249998218846E-2</c:v>
                </c:pt>
                <c:pt idx="168">
                  <c:v>7.3889999999664724E-2</c:v>
                </c:pt>
                <c:pt idx="169">
                  <c:v>7.2847499992349185E-2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ACF-467F-B56A-925AC87CF44A}"/>
            </c:ext>
          </c:extLst>
        </c:ser>
        <c:ser>
          <c:idx val="3"/>
          <c:order val="2"/>
          <c:tx>
            <c:strRef>
              <c:f>'A (2)'!$J$20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 (2)'!$D$21:$D$56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(2)'!$J$21:$J$1031</c:f>
              <c:numCache>
                <c:formatCode>General</c:formatCode>
                <c:ptCount val="1011"/>
                <c:pt idx="46">
                  <c:v>5.9184999998251442E-2</c:v>
                </c:pt>
                <c:pt idx="47">
                  <c:v>-6.5146250002726447E-2</c:v>
                </c:pt>
                <c:pt idx="48">
                  <c:v>5.4853749999892898E-2</c:v>
                </c:pt>
                <c:pt idx="49">
                  <c:v>4.9768749995564576E-2</c:v>
                </c:pt>
                <c:pt idx="76">
                  <c:v>7.7331249995040707E-2</c:v>
                </c:pt>
                <c:pt idx="80">
                  <c:v>7.188999999925727E-2</c:v>
                </c:pt>
                <c:pt idx="81">
                  <c:v>7.3308749997522682E-2</c:v>
                </c:pt>
                <c:pt idx="82">
                  <c:v>7.3607499994977843E-2</c:v>
                </c:pt>
                <c:pt idx="84">
                  <c:v>-8.4937500003434252E-2</c:v>
                </c:pt>
                <c:pt idx="86">
                  <c:v>7.8488749997632112E-2</c:v>
                </c:pt>
                <c:pt idx="88">
                  <c:v>7.4744999998074491E-2</c:v>
                </c:pt>
                <c:pt idx="91">
                  <c:v>6.8422500000451691E-2</c:v>
                </c:pt>
                <c:pt idx="95">
                  <c:v>6.9423749999259599E-2</c:v>
                </c:pt>
                <c:pt idx="97">
                  <c:v>6.603000000177417E-2</c:v>
                </c:pt>
                <c:pt idx="98">
                  <c:v>7.1627500001341105E-2</c:v>
                </c:pt>
                <c:pt idx="100">
                  <c:v>7.4536249994707759E-2</c:v>
                </c:pt>
                <c:pt idx="103">
                  <c:v>6.3098749997152481E-2</c:v>
                </c:pt>
                <c:pt idx="106">
                  <c:v>8.02362499962328E-2</c:v>
                </c:pt>
                <c:pt idx="108">
                  <c:v>7.5364999996963888E-2</c:v>
                </c:pt>
                <c:pt idx="110">
                  <c:v>7.6741249999031425E-2</c:v>
                </c:pt>
                <c:pt idx="111">
                  <c:v>7.8741249999438878E-2</c:v>
                </c:pt>
                <c:pt idx="112">
                  <c:v>7.8613749996293336E-2</c:v>
                </c:pt>
                <c:pt idx="114">
                  <c:v>8.0289999998058192E-2</c:v>
                </c:pt>
                <c:pt idx="115">
                  <c:v>7.8793749999022111E-2</c:v>
                </c:pt>
                <c:pt idx="119">
                  <c:v>-8.3408749997033738E-2</c:v>
                </c:pt>
                <c:pt idx="120">
                  <c:v>8.0974999997124542E-2</c:v>
                </c:pt>
                <c:pt idx="121">
                  <c:v>-8.2783749996451661E-2</c:v>
                </c:pt>
                <c:pt idx="122">
                  <c:v>8.1352499997592531E-2</c:v>
                </c:pt>
                <c:pt idx="127">
                  <c:v>8.3224999994854443E-2</c:v>
                </c:pt>
                <c:pt idx="128">
                  <c:v>7.8632500000821892E-2</c:v>
                </c:pt>
                <c:pt idx="130">
                  <c:v>7.8037499995843973E-2</c:v>
                </c:pt>
                <c:pt idx="131">
                  <c:v>8.1005000000004657E-2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ACF-467F-B56A-925AC87CF44A}"/>
            </c:ext>
          </c:extLst>
        </c:ser>
        <c:ser>
          <c:idx val="4"/>
          <c:order val="3"/>
          <c:tx>
            <c:strRef>
              <c:f>'A (2)'!$K$20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(2)'!$K$21:$K$1031</c:f>
              <c:numCache>
                <c:formatCode>General</c:formatCode>
                <c:ptCount val="1011"/>
                <c:pt idx="163">
                  <c:v>6.7332500002521556E-2</c:v>
                </c:pt>
                <c:pt idx="170">
                  <c:v>6.5227500002947636E-2</c:v>
                </c:pt>
                <c:pt idx="175">
                  <c:v>6.6318749995843973E-2</c:v>
                </c:pt>
                <c:pt idx="176">
                  <c:v>6.4546249996055849E-2</c:v>
                </c:pt>
                <c:pt idx="177">
                  <c:v>6.4533749995462131E-2</c:v>
                </c:pt>
                <c:pt idx="179">
                  <c:v>6.4806249996763654E-2</c:v>
                </c:pt>
                <c:pt idx="180">
                  <c:v>6.4243749999150168E-2</c:v>
                </c:pt>
                <c:pt idx="181">
                  <c:v>6.4833750002435409E-2</c:v>
                </c:pt>
                <c:pt idx="182">
                  <c:v>6.2257499994302634E-2</c:v>
                </c:pt>
                <c:pt idx="183">
                  <c:v>6.3757500000065193E-2</c:v>
                </c:pt>
                <c:pt idx="184">
                  <c:v>6.2262499995995313E-2</c:v>
                </c:pt>
                <c:pt idx="185">
                  <c:v>6.4427499994053505E-2</c:v>
                </c:pt>
                <c:pt idx="186">
                  <c:v>6.4101249998202547E-2</c:v>
                </c:pt>
                <c:pt idx="187">
                  <c:v>6.0997499997029081E-2</c:v>
                </c:pt>
                <c:pt idx="188">
                  <c:v>6.4827499998500571E-2</c:v>
                </c:pt>
                <c:pt idx="192">
                  <c:v>6.4543749998847488E-2</c:v>
                </c:pt>
                <c:pt idx="193">
                  <c:v>6.5170000001671724E-2</c:v>
                </c:pt>
                <c:pt idx="195">
                  <c:v>6.3119999998889398E-2</c:v>
                </c:pt>
                <c:pt idx="196">
                  <c:v>6.3246249999792781E-2</c:v>
                </c:pt>
                <c:pt idx="197">
                  <c:v>6.332999999722233E-2</c:v>
                </c:pt>
                <c:pt idx="198">
                  <c:v>6.4849999995203689E-2</c:v>
                </c:pt>
                <c:pt idx="199">
                  <c:v>6.4776249993883539E-2</c:v>
                </c:pt>
                <c:pt idx="200">
                  <c:v>6.3891249999869615E-2</c:v>
                </c:pt>
                <c:pt idx="201">
                  <c:v>6.5921249995881226E-2</c:v>
                </c:pt>
                <c:pt idx="202">
                  <c:v>6.5261249998002313E-2</c:v>
                </c:pt>
                <c:pt idx="203">
                  <c:v>6.5261249998002313E-2</c:v>
                </c:pt>
                <c:pt idx="204">
                  <c:v>6.4281249993655365E-2</c:v>
                </c:pt>
                <c:pt idx="205">
                  <c:v>6.5307499993650708E-2</c:v>
                </c:pt>
                <c:pt idx="206">
                  <c:v>6.4738749992102385E-2</c:v>
                </c:pt>
                <c:pt idx="207">
                  <c:v>6.430125000042608E-2</c:v>
                </c:pt>
                <c:pt idx="208">
                  <c:v>6.5571250001084991E-2</c:v>
                </c:pt>
                <c:pt idx="209">
                  <c:v>6.4886249994742684E-2</c:v>
                </c:pt>
                <c:pt idx="210">
                  <c:v>6.5103749999252614E-2</c:v>
                </c:pt>
                <c:pt idx="211">
                  <c:v>6.5103749999252614E-2</c:v>
                </c:pt>
                <c:pt idx="212">
                  <c:v>6.2975000000733417E-2</c:v>
                </c:pt>
                <c:pt idx="213">
                  <c:v>6.5006249998987187E-2</c:v>
                </c:pt>
                <c:pt idx="214">
                  <c:v>6.5526249993126839E-2</c:v>
                </c:pt>
                <c:pt idx="215">
                  <c:v>6.459875000291504E-2</c:v>
                </c:pt>
                <c:pt idx="216">
                  <c:v>6.47587499988731E-2</c:v>
                </c:pt>
                <c:pt idx="217">
                  <c:v>6.5788749998318963E-2</c:v>
                </c:pt>
                <c:pt idx="218">
                  <c:v>6.4946249993226957E-2</c:v>
                </c:pt>
                <c:pt idx="219">
                  <c:v>6.5376249993278179E-2</c:v>
                </c:pt>
                <c:pt idx="220">
                  <c:v>6.5496249997522682E-2</c:v>
                </c:pt>
                <c:pt idx="221">
                  <c:v>6.6422500000044238E-2</c:v>
                </c:pt>
                <c:pt idx="222">
                  <c:v>6.5623750000668224E-2</c:v>
                </c:pt>
                <c:pt idx="223">
                  <c:v>6.6111249994719401E-2</c:v>
                </c:pt>
                <c:pt idx="224">
                  <c:v>6.6426249999494758E-2</c:v>
                </c:pt>
                <c:pt idx="225">
                  <c:v>6.6098749994125683E-2</c:v>
                </c:pt>
                <c:pt idx="226">
                  <c:v>6.6200000001117587E-2</c:v>
                </c:pt>
                <c:pt idx="227">
                  <c:v>6.5626249997876585E-2</c:v>
                </c:pt>
                <c:pt idx="228">
                  <c:v>6.7252499997266568E-2</c:v>
                </c:pt>
                <c:pt idx="229">
                  <c:v>6.7046249991108198E-2</c:v>
                </c:pt>
                <c:pt idx="230">
                  <c:v>6.7097499995725229E-2</c:v>
                </c:pt>
                <c:pt idx="231">
                  <c:v>6.7023750001681037E-2</c:v>
                </c:pt>
                <c:pt idx="232">
                  <c:v>6.8023749998246785E-2</c:v>
                </c:pt>
                <c:pt idx="233">
                  <c:v>6.7725000000791624E-2</c:v>
                </c:pt>
                <c:pt idx="234">
                  <c:v>6.7977499995322432E-2</c:v>
                </c:pt>
                <c:pt idx="235">
                  <c:v>6.8329999994602986E-2</c:v>
                </c:pt>
                <c:pt idx="236">
                  <c:v>6.6667500002949964E-2</c:v>
                </c:pt>
                <c:pt idx="237">
                  <c:v>6.8043749997741543E-2</c:v>
                </c:pt>
                <c:pt idx="238">
                  <c:v>6.7701249994570389E-2</c:v>
                </c:pt>
                <c:pt idx="239">
                  <c:v>6.799374999536667E-2</c:v>
                </c:pt>
                <c:pt idx="240">
                  <c:v>6.8188749995897524E-2</c:v>
                </c:pt>
                <c:pt idx="241">
                  <c:v>6.8556249992980156E-2</c:v>
                </c:pt>
                <c:pt idx="242">
                  <c:v>7.0359999997890554E-2</c:v>
                </c:pt>
                <c:pt idx="243">
                  <c:v>7.0285000001604203E-2</c:v>
                </c:pt>
                <c:pt idx="244">
                  <c:v>6.9933749997289851E-2</c:v>
                </c:pt>
                <c:pt idx="245">
                  <c:v>6.9393749996379483E-2</c:v>
                </c:pt>
                <c:pt idx="247">
                  <c:v>7.0563749999564607E-2</c:v>
                </c:pt>
                <c:pt idx="248">
                  <c:v>7.4350000002596062E-2</c:v>
                </c:pt>
                <c:pt idx="249">
                  <c:v>7.549250000010943E-2</c:v>
                </c:pt>
                <c:pt idx="251">
                  <c:v>7.3398749991611112E-2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ACF-467F-B56A-925AC87CF44A}"/>
            </c:ext>
          </c:extLst>
        </c:ser>
        <c:ser>
          <c:idx val="2"/>
          <c:order val="4"/>
          <c:tx>
            <c:strRef>
              <c:f>'A (2)'!$L$20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(2)'!$L$21:$L$1031</c:f>
              <c:numCache>
                <c:formatCode>General</c:formatCode>
                <c:ptCount val="1011"/>
                <c:pt idx="246">
                  <c:v>7.0822499998030253E-2</c:v>
                </c:pt>
                <c:pt idx="250">
                  <c:v>7.3223749997850973E-2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ACF-467F-B56A-925AC87CF44A}"/>
            </c:ext>
          </c:extLst>
        </c:ser>
        <c:ser>
          <c:idx val="5"/>
          <c:order val="5"/>
          <c:tx>
            <c:strRef>
              <c:f>'A (2)'!$M$20</c:f>
              <c:strCache>
                <c:ptCount val="1"/>
                <c:pt idx="0">
                  <c:v>OEJV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(2)'!$M$21:$M$1031</c:f>
              <c:numCache>
                <c:formatCode>General</c:formatCode>
                <c:ptCount val="1011"/>
                <c:pt idx="189">
                  <c:v>6.3791250002395827E-2</c:v>
                </c:pt>
                <c:pt idx="190">
                  <c:v>6.38612499969895E-2</c:v>
                </c:pt>
                <c:pt idx="191">
                  <c:v>6.423124999855645E-2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ACF-467F-B56A-925AC87CF44A}"/>
            </c:ext>
          </c:extLst>
        </c:ser>
        <c:ser>
          <c:idx val="6"/>
          <c:order val="6"/>
          <c:tx>
            <c:strRef>
              <c:f>'A (2)'!$N$20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(2)'!$N$21:$N$1031</c:f>
              <c:numCache>
                <c:formatCode>General</c:formatCode>
                <c:ptCount val="1011"/>
                <c:pt idx="0">
                  <c:v>4.0882500001316657E-2</c:v>
                </c:pt>
                <c:pt idx="1">
                  <c:v>6.1882500001956942E-2</c:v>
                </c:pt>
                <c:pt idx="2">
                  <c:v>6.4208749998215353E-2</c:v>
                </c:pt>
                <c:pt idx="3">
                  <c:v>3.6913750001986045E-2</c:v>
                </c:pt>
                <c:pt idx="4">
                  <c:v>4.769500000111293E-2</c:v>
                </c:pt>
                <c:pt idx="5">
                  <c:v>5.7021250002435409E-2</c:v>
                </c:pt>
                <c:pt idx="6">
                  <c:v>5.5081250000512227E-2</c:v>
                </c:pt>
                <c:pt idx="7">
                  <c:v>3.1126250003580935E-2</c:v>
                </c:pt>
                <c:pt idx="8">
                  <c:v>-5.3316249999625143E-2</c:v>
                </c:pt>
                <c:pt idx="9">
                  <c:v>2.1335000004910398E-2</c:v>
                </c:pt>
                <c:pt idx="10">
                  <c:v>-3.207375000056345E-2</c:v>
                </c:pt>
                <c:pt idx="11">
                  <c:v>5.1652499998454005E-2</c:v>
                </c:pt>
                <c:pt idx="12">
                  <c:v>5.3567499999189749E-2</c:v>
                </c:pt>
                <c:pt idx="13">
                  <c:v>2.8525000001536682E-2</c:v>
                </c:pt>
                <c:pt idx="14">
                  <c:v>3.3943750000617001E-2</c:v>
                </c:pt>
                <c:pt idx="15">
                  <c:v>1.9901249994290993E-2</c:v>
                </c:pt>
                <c:pt idx="16">
                  <c:v>5.2816250004980247E-2</c:v>
                </c:pt>
                <c:pt idx="17">
                  <c:v>1.6773749994172249E-2</c:v>
                </c:pt>
                <c:pt idx="18">
                  <c:v>3.4030000002530869E-2</c:v>
                </c:pt>
                <c:pt idx="19">
                  <c:v>-5.0550000014482066E-3</c:v>
                </c:pt>
                <c:pt idx="20">
                  <c:v>3.8896250000107102E-2</c:v>
                </c:pt>
                <c:pt idx="21">
                  <c:v>4.1143749993352685E-2</c:v>
                </c:pt>
                <c:pt idx="22">
                  <c:v>4.0605000001960434E-2</c:v>
                </c:pt>
                <c:pt idx="23">
                  <c:v>4.2443749996891711E-2</c:v>
                </c:pt>
                <c:pt idx="24">
                  <c:v>4.2871249999734573E-2</c:v>
                </c:pt>
                <c:pt idx="25">
                  <c:v>4.7120000002905726E-2</c:v>
                </c:pt>
                <c:pt idx="26">
                  <c:v>5.1049999994575046E-2</c:v>
                </c:pt>
                <c:pt idx="27">
                  <c:v>4.4511250001960434E-2</c:v>
                </c:pt>
                <c:pt idx="28">
                  <c:v>4.9624999999650754E-2</c:v>
                </c:pt>
                <c:pt idx="29">
                  <c:v>3.3186249995196704E-2</c:v>
                </c:pt>
                <c:pt idx="30">
                  <c:v>3.5101250003208406E-2</c:v>
                </c:pt>
                <c:pt idx="31">
                  <c:v>4.6138749996316619E-2</c:v>
                </c:pt>
                <c:pt idx="32">
                  <c:v>5.1053750001301523E-2</c:v>
                </c:pt>
                <c:pt idx="33">
                  <c:v>5.0302499999816064E-2</c:v>
                </c:pt>
                <c:pt idx="34">
                  <c:v>4.4806249999965075E-2</c:v>
                </c:pt>
                <c:pt idx="35">
                  <c:v>4.9234999998589046E-2</c:v>
                </c:pt>
                <c:pt idx="36">
                  <c:v>5.7237499997427221E-2</c:v>
                </c:pt>
                <c:pt idx="38">
                  <c:v>5.7868749994668178E-2</c:v>
                </c:pt>
                <c:pt idx="39">
                  <c:v>6.0209999996004626E-2</c:v>
                </c:pt>
                <c:pt idx="40">
                  <c:v>5.6451249998644926E-2</c:v>
                </c:pt>
                <c:pt idx="41">
                  <c:v>5.7954999996582046E-2</c:v>
                </c:pt>
                <c:pt idx="42">
                  <c:v>5.7912500000384171E-2</c:v>
                </c:pt>
                <c:pt idx="43">
                  <c:v>5.7869999996910337E-2</c:v>
                </c:pt>
                <c:pt idx="44">
                  <c:v>5.882749999727821E-2</c:v>
                </c:pt>
                <c:pt idx="45">
                  <c:v>5.6785000000672881E-2</c:v>
                </c:pt>
                <c:pt idx="62">
                  <c:v>7.3492499999701977E-2</c:v>
                </c:pt>
                <c:pt idx="73">
                  <c:v>6.677625000156695E-2</c:v>
                </c:pt>
                <c:pt idx="74">
                  <c:v>4.2408749999594875E-2</c:v>
                </c:pt>
                <c:pt idx="75">
                  <c:v>4.8196249997999985E-2</c:v>
                </c:pt>
                <c:pt idx="78">
                  <c:v>7.6588749994698446E-2</c:v>
                </c:pt>
                <c:pt idx="85">
                  <c:v>-5.5611249998037238E-2</c:v>
                </c:pt>
                <c:pt idx="87">
                  <c:v>7.7772499993443489E-2</c:v>
                </c:pt>
                <c:pt idx="89">
                  <c:v>7.7192499993543606E-2</c:v>
                </c:pt>
                <c:pt idx="92">
                  <c:v>8.3798749998095445E-2</c:v>
                </c:pt>
                <c:pt idx="93">
                  <c:v>8.0501249998633284E-2</c:v>
                </c:pt>
                <c:pt idx="99">
                  <c:v>8.0826249999518041E-2</c:v>
                </c:pt>
                <c:pt idx="105">
                  <c:v>7.8774999994493555E-2</c:v>
                </c:pt>
                <c:pt idx="117">
                  <c:v>7.1462499996414408E-2</c:v>
                </c:pt>
                <c:pt idx="118">
                  <c:v>7.4172499997075647E-2</c:v>
                </c:pt>
                <c:pt idx="124">
                  <c:v>7.3421250002866145E-2</c:v>
                </c:pt>
                <c:pt idx="125">
                  <c:v>7.3061249997408595E-2</c:v>
                </c:pt>
                <c:pt idx="126">
                  <c:v>7.3018749993934762E-2</c:v>
                </c:pt>
                <c:pt idx="133">
                  <c:v>7.0293750002747402E-2</c:v>
                </c:pt>
                <c:pt idx="134">
                  <c:v>7.0271249998768326E-2</c:v>
                </c:pt>
                <c:pt idx="138">
                  <c:v>7.4041250001755543E-2</c:v>
                </c:pt>
                <c:pt idx="143">
                  <c:v>7.2409999993396923E-2</c:v>
                </c:pt>
                <c:pt idx="144">
                  <c:v>6.7788749998726416E-2</c:v>
                </c:pt>
                <c:pt idx="145">
                  <c:v>6.8188750003173482E-2</c:v>
                </c:pt>
                <c:pt idx="154">
                  <c:v>6.6028749992256053E-2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ACF-467F-B56A-925AC87CF44A}"/>
            </c:ext>
          </c:extLst>
        </c:ser>
        <c:ser>
          <c:idx val="7"/>
          <c:order val="7"/>
          <c:tx>
            <c:strRef>
              <c:f>'A (2)'!$O$20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(2)'!$O$21:$O$1031</c:f>
              <c:numCache>
                <c:formatCode>General</c:formatCode>
                <c:ptCount val="1011"/>
                <c:pt idx="0">
                  <c:v>-2.5677743525983343E-3</c:v>
                </c:pt>
                <c:pt idx="189">
                  <c:v>6.3315852102820508E-2</c:v>
                </c:pt>
                <c:pt idx="190">
                  <c:v>6.3315852102820508E-2</c:v>
                </c:pt>
                <c:pt idx="191">
                  <c:v>6.3315852102820508E-2</c:v>
                </c:pt>
                <c:pt idx="222">
                  <c:v>6.6577846124403733E-2</c:v>
                </c:pt>
                <c:pt idx="226">
                  <c:v>6.6766018039039643E-2</c:v>
                </c:pt>
                <c:pt idx="227">
                  <c:v>6.6766539290880736E-2</c:v>
                </c:pt>
                <c:pt idx="228">
                  <c:v>6.6767060542721829E-2</c:v>
                </c:pt>
                <c:pt idx="229">
                  <c:v>6.7692282560668504E-2</c:v>
                </c:pt>
                <c:pt idx="230">
                  <c:v>6.7786629143907012E-2</c:v>
                </c:pt>
                <c:pt idx="231">
                  <c:v>6.7787150395748105E-2</c:v>
                </c:pt>
                <c:pt idx="232">
                  <c:v>6.7912250837611307E-2</c:v>
                </c:pt>
                <c:pt idx="233">
                  <c:v>6.7985747347205944E-2</c:v>
                </c:pt>
                <c:pt idx="234">
                  <c:v>6.8028489998175873E-2</c:v>
                </c:pt>
                <c:pt idx="235">
                  <c:v>6.8071232649145802E-2</c:v>
                </c:pt>
                <c:pt idx="236">
                  <c:v>6.8107720278022574E-2</c:v>
                </c:pt>
                <c:pt idx="237">
                  <c:v>6.8129091603507552E-2</c:v>
                </c:pt>
                <c:pt idx="238">
                  <c:v>6.8132219114554124E-2</c:v>
                </c:pt>
                <c:pt idx="239">
                  <c:v>6.814994167715141E-2</c:v>
                </c:pt>
                <c:pt idx="240">
                  <c:v>6.8189556817074767E-2</c:v>
                </c:pt>
                <c:pt idx="241">
                  <c:v>6.8822356552166175E-2</c:v>
                </c:pt>
                <c:pt idx="242">
                  <c:v>6.8834345344511397E-2</c:v>
                </c:pt>
                <c:pt idx="243">
                  <c:v>6.9011570970484271E-2</c:v>
                </c:pt>
                <c:pt idx="244">
                  <c:v>6.9084024976396721E-2</c:v>
                </c:pt>
                <c:pt idx="245">
                  <c:v>6.9109045064769364E-2</c:v>
                </c:pt>
                <c:pt idx="246">
                  <c:v>6.9840361397828052E-2</c:v>
                </c:pt>
                <c:pt idx="247">
                  <c:v>7.0305839291927408E-2</c:v>
                </c:pt>
                <c:pt idx="248">
                  <c:v>7.1207083725183626E-2</c:v>
                </c:pt>
                <c:pt idx="249">
                  <c:v>7.1287356508712513E-2</c:v>
                </c:pt>
                <c:pt idx="250">
                  <c:v>7.2332466450111432E-2</c:v>
                </c:pt>
                <c:pt idx="251">
                  <c:v>7.7701360413407555E-2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ACF-467F-B56A-925AC87CF44A}"/>
            </c:ext>
          </c:extLst>
        </c:ser>
        <c:ser>
          <c:idx val="8"/>
          <c:order val="8"/>
          <c:tx>
            <c:strRef>
              <c:f>'A (2)'!$U$20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(2)'!$T$21:$T$1031</c:f>
              <c:numCache>
                <c:formatCode>General</c:formatCode>
                <c:ptCount val="1011"/>
                <c:pt idx="0">
                  <c:v>0</c:v>
                </c:pt>
                <c:pt idx="1">
                  <c:v>2000</c:v>
                </c:pt>
                <c:pt idx="2">
                  <c:v>4000</c:v>
                </c:pt>
                <c:pt idx="3">
                  <c:v>6000</c:v>
                </c:pt>
                <c:pt idx="4">
                  <c:v>8000</c:v>
                </c:pt>
                <c:pt idx="5">
                  <c:v>10000</c:v>
                </c:pt>
                <c:pt idx="6">
                  <c:v>12000</c:v>
                </c:pt>
                <c:pt idx="7">
                  <c:v>14000</c:v>
                </c:pt>
                <c:pt idx="8">
                  <c:v>16000</c:v>
                </c:pt>
                <c:pt idx="9">
                  <c:v>18000</c:v>
                </c:pt>
                <c:pt idx="10">
                  <c:v>20000</c:v>
                </c:pt>
                <c:pt idx="11">
                  <c:v>22000</c:v>
                </c:pt>
                <c:pt idx="12">
                  <c:v>24000</c:v>
                </c:pt>
                <c:pt idx="13">
                  <c:v>26000</c:v>
                </c:pt>
                <c:pt idx="14">
                  <c:v>28000</c:v>
                </c:pt>
                <c:pt idx="15">
                  <c:v>30000</c:v>
                </c:pt>
                <c:pt idx="16">
                  <c:v>32000</c:v>
                </c:pt>
                <c:pt idx="17">
                  <c:v>34000</c:v>
                </c:pt>
                <c:pt idx="18">
                  <c:v>36000</c:v>
                </c:pt>
                <c:pt idx="19">
                  <c:v>38000</c:v>
                </c:pt>
                <c:pt idx="20">
                  <c:v>40000</c:v>
                </c:pt>
                <c:pt idx="21">
                  <c:v>42000</c:v>
                </c:pt>
                <c:pt idx="22">
                  <c:v>44000</c:v>
                </c:pt>
                <c:pt idx="23">
                  <c:v>46000</c:v>
                </c:pt>
              </c:numCache>
            </c:numRef>
          </c:xVal>
          <c:yVal>
            <c:numRef>
              <c:f>'A (2)'!$U$21:$U$1031</c:f>
              <c:numCache>
                <c:formatCode>General</c:formatCode>
                <c:ptCount val="1011"/>
                <c:pt idx="7">
                  <c:v>6.4207342097080303E-2</c:v>
                </c:pt>
                <c:pt idx="8">
                  <c:v>6.4398171802850901E-2</c:v>
                </c:pt>
                <c:pt idx="9">
                  <c:v>6.5683733172699349E-2</c:v>
                </c:pt>
                <c:pt idx="10">
                  <c:v>6.8064026206625688E-2</c:v>
                </c:pt>
                <c:pt idx="11">
                  <c:v>7.1539050904629906E-2</c:v>
                </c:pt>
                <c:pt idx="12">
                  <c:v>7.6108807266711986E-2</c:v>
                </c:pt>
                <c:pt idx="13">
                  <c:v>8.1773295292871931E-2</c:v>
                </c:pt>
                <c:pt idx="14">
                  <c:v>8.8532514983109753E-2</c:v>
                </c:pt>
                <c:pt idx="15">
                  <c:v>9.6386466337425453E-2</c:v>
                </c:pt>
                <c:pt idx="16">
                  <c:v>0.10533514935581902</c:v>
                </c:pt>
                <c:pt idx="17">
                  <c:v>0.11537856403829046</c:v>
                </c:pt>
                <c:pt idx="18">
                  <c:v>0.12651671038483975</c:v>
                </c:pt>
                <c:pt idx="19">
                  <c:v>0.13874958839546692</c:v>
                </c:pt>
                <c:pt idx="20">
                  <c:v>0.152077198070172</c:v>
                </c:pt>
                <c:pt idx="21">
                  <c:v>0.16649953940895496</c:v>
                </c:pt>
                <c:pt idx="22">
                  <c:v>0.18201661241181571</c:v>
                </c:pt>
                <c:pt idx="23">
                  <c:v>0.19862841707875439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ACF-467F-B56A-925AC87CF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5526648"/>
        <c:axId val="1"/>
      </c:scatterChart>
      <c:valAx>
        <c:axId val="7855266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17915558568417"/>
              <c:y val="0.897479697390767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324503311258277E-2"/>
              <c:y val="0.4336137982752155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552664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8.2781456953642391E-3"/>
          <c:y val="0.95630322680253199"/>
          <c:w val="0.99337835254036955"/>
          <c:h val="0.9899166721806832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O-C Diagr.</a:t>
            </a:r>
          </a:p>
        </c:rich>
      </c:tx>
      <c:layout>
        <c:manualLayout>
          <c:xMode val="edge"/>
          <c:yMode val="edge"/>
          <c:x val="0.38953518891533906"/>
          <c:y val="3.34346504559270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3605569249047"/>
          <c:y val="0.1458966565349544"/>
          <c:w val="0.82267500246624792"/>
          <c:h val="0.632218844984802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  <c:pt idx="508">
                  <c:v>57447.5</c:v>
                </c:pt>
                <c:pt idx="509">
                  <c:v>57599.5</c:v>
                </c:pt>
              </c:numCache>
            </c:numRef>
          </c:xVal>
          <c:yVal>
            <c:numRef>
              <c:f>'Active 1'!$H$21:$H$907</c:f>
              <c:numCache>
                <c:formatCode>General</c:formatCode>
                <c:ptCount val="887"/>
                <c:pt idx="0">
                  <c:v>1.2477760003093863E-2</c:v>
                </c:pt>
                <c:pt idx="20">
                  <c:v>-6.732479996571783E-3</c:v>
                </c:pt>
                <c:pt idx="21">
                  <c:v>-5.2288000006228685E-3</c:v>
                </c:pt>
                <c:pt idx="22">
                  <c:v>-5.7817599954432808E-3</c:v>
                </c:pt>
                <c:pt idx="23">
                  <c:v>-4.0463999976054765E-3</c:v>
                </c:pt>
                <c:pt idx="24">
                  <c:v>-4.5116799956304021E-3</c:v>
                </c:pt>
                <c:pt idx="25">
                  <c:v>-2.9183999140514061E-4</c:v>
                </c:pt>
                <c:pt idx="28">
                  <c:v>2.1328000002540648E-3</c:v>
                </c:pt>
                <c:pt idx="31">
                  <c:v>-1.5254399986588396E-3</c:v>
                </c:pt>
                <c:pt idx="32">
                  <c:v>3.3836800066637807E-3</c:v>
                </c:pt>
                <c:pt idx="33">
                  <c:v>2.6035200062324293E-3</c:v>
                </c:pt>
                <c:pt idx="34">
                  <c:v>-2.9040000008535571E-3</c:v>
                </c:pt>
                <c:pt idx="35">
                  <c:v>5.6288000632775947E-4</c:v>
                </c:pt>
                <c:pt idx="38">
                  <c:v>0</c:v>
                </c:pt>
                <c:pt idx="108">
                  <c:v>6.3145599997369573E-3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F2-43E4-9BB9-4C7D3A4B3A3B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1'!$D$21:$D$907</c:f>
                <c:numCache>
                  <c:formatCode>General</c:formatCode>
                  <c:ptCount val="887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2.0000000000000001E-4</c:v>
                  </c:pt>
                  <c:pt idx="345">
                    <c:v>2.9999999999999997E-4</c:v>
                  </c:pt>
                  <c:pt idx="346">
                    <c:v>2.0000000000000001E-4</c:v>
                  </c:pt>
                  <c:pt idx="347">
                    <c:v>1E-4</c:v>
                  </c:pt>
                  <c:pt idx="348">
                    <c:v>1E-4</c:v>
                  </c:pt>
                  <c:pt idx="349">
                    <c:v>5.0000000000000001E-4</c:v>
                  </c:pt>
                  <c:pt idx="350">
                    <c:v>0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4.0000000000000002E-4</c:v>
                  </c:pt>
                  <c:pt idx="354">
                    <c:v>1E-4</c:v>
                  </c:pt>
                  <c:pt idx="355">
                    <c:v>0</c:v>
                  </c:pt>
                  <c:pt idx="356">
                    <c:v>1E-4</c:v>
                  </c:pt>
                  <c:pt idx="357">
                    <c:v>2.0000000000000001E-4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2.0000000000000001E-4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4.0000000000000002E-4</c:v>
                  </c:pt>
                  <c:pt idx="364">
                    <c:v>0</c:v>
                  </c:pt>
                  <c:pt idx="365">
                    <c:v>5.0000000000000001E-4</c:v>
                  </c:pt>
                  <c:pt idx="366">
                    <c:v>1E-4</c:v>
                  </c:pt>
                  <c:pt idx="367">
                    <c:v>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2.0000000000000001E-4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1E-4</c:v>
                  </c:pt>
                  <c:pt idx="382">
                    <c:v>3.0000000000000001E-3</c:v>
                  </c:pt>
                  <c:pt idx="383">
                    <c:v>1E-4</c:v>
                  </c:pt>
                  <c:pt idx="384">
                    <c:v>1E-4</c:v>
                  </c:pt>
                  <c:pt idx="385">
                    <c:v>2.9999999999999997E-4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5.0000000000000001E-4</c:v>
                  </c:pt>
                  <c:pt idx="389">
                    <c:v>5.9999999999999995E-4</c:v>
                  </c:pt>
                  <c:pt idx="390">
                    <c:v>2.0000000000000001E-4</c:v>
                  </c:pt>
                  <c:pt idx="391">
                    <c:v>2.0000000000000001E-4</c:v>
                  </c:pt>
                  <c:pt idx="392">
                    <c:v>1E-4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2.9999999999999997E-4</c:v>
                  </c:pt>
                  <c:pt idx="399">
                    <c:v>4.0000000000000002E-4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5.9999999999999995E-4</c:v>
                  </c:pt>
                  <c:pt idx="403">
                    <c:v>1E-4</c:v>
                  </c:pt>
                  <c:pt idx="404">
                    <c:v>1E-4</c:v>
                  </c:pt>
                  <c:pt idx="405">
                    <c:v>2.0000000000000001E-4</c:v>
                  </c:pt>
                  <c:pt idx="406">
                    <c:v>2.0000000000000001E-4</c:v>
                  </c:pt>
                  <c:pt idx="407">
                    <c:v>2.0000000000000001E-4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0</c:v>
                  </c:pt>
                  <c:pt idx="411">
                    <c:v>2E-3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1E-4</c:v>
                  </c:pt>
                  <c:pt idx="415">
                    <c:v>1E-4</c:v>
                  </c:pt>
                  <c:pt idx="416">
                    <c:v>1E-4</c:v>
                  </c:pt>
                  <c:pt idx="417">
                    <c:v>4.0000000000000002E-4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2.0000000000000001E-4</c:v>
                  </c:pt>
                  <c:pt idx="424">
                    <c:v>1E-4</c:v>
                  </c:pt>
                  <c:pt idx="425">
                    <c:v>0</c:v>
                  </c:pt>
                  <c:pt idx="426">
                    <c:v>4.0000000000000002E-4</c:v>
                  </c:pt>
                  <c:pt idx="427">
                    <c:v>3.0000000000000003E-4</c:v>
                  </c:pt>
                  <c:pt idx="428">
                    <c:v>4.8000000000000001E-5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2.9999999999999997E-4</c:v>
                  </c:pt>
                  <c:pt idx="433">
                    <c:v>0</c:v>
                  </c:pt>
                  <c:pt idx="434">
                    <c:v>4.0000000000000002E-4</c:v>
                  </c:pt>
                  <c:pt idx="435">
                    <c:v>0</c:v>
                  </c:pt>
                  <c:pt idx="436">
                    <c:v>1E-4</c:v>
                  </c:pt>
                  <c:pt idx="437">
                    <c:v>1E-4</c:v>
                  </c:pt>
                  <c:pt idx="438">
                    <c:v>0</c:v>
                  </c:pt>
                  <c:pt idx="439">
                    <c:v>4.0000000000000002E-4</c:v>
                  </c:pt>
                  <c:pt idx="440">
                    <c:v>4.0000000000000002E-4</c:v>
                  </c:pt>
                  <c:pt idx="441">
                    <c:v>1E-4</c:v>
                  </c:pt>
                  <c:pt idx="442">
                    <c:v>1E-3</c:v>
                  </c:pt>
                  <c:pt idx="443">
                    <c:v>0</c:v>
                  </c:pt>
                  <c:pt idx="444">
                    <c:v>2.0000000000000001E-4</c:v>
                  </c:pt>
                  <c:pt idx="445">
                    <c:v>2.9999999999999997E-4</c:v>
                  </c:pt>
                  <c:pt idx="446">
                    <c:v>2.0000000000000001E-4</c:v>
                  </c:pt>
                  <c:pt idx="447">
                    <c:v>1E-4</c:v>
                  </c:pt>
                  <c:pt idx="448">
                    <c:v>1E-4</c:v>
                  </c:pt>
                  <c:pt idx="449">
                    <c:v>5.0000000000000001E-4</c:v>
                  </c:pt>
                  <c:pt idx="450">
                    <c:v>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2.0000000000000001E-4</c:v>
                  </c:pt>
                  <c:pt idx="454">
                    <c:v>1E-4</c:v>
                  </c:pt>
                  <c:pt idx="455">
                    <c:v>0</c:v>
                  </c:pt>
                  <c:pt idx="456">
                    <c:v>2E-3</c:v>
                  </c:pt>
                  <c:pt idx="457">
                    <c:v>1E-4</c:v>
                  </c:pt>
                  <c:pt idx="458">
                    <c:v>1E-3</c:v>
                  </c:pt>
                  <c:pt idx="459">
                    <c:v>1E-4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2.0999999999999999E-3</c:v>
                  </c:pt>
                  <c:pt idx="463">
                    <c:v>1.9E-3</c:v>
                  </c:pt>
                  <c:pt idx="464">
                    <c:v>1E-4</c:v>
                  </c:pt>
                  <c:pt idx="465">
                    <c:v>1E-4</c:v>
                  </c:pt>
                  <c:pt idx="466">
                    <c:v>1E-4</c:v>
                  </c:pt>
                  <c:pt idx="467">
                    <c:v>1E-4</c:v>
                  </c:pt>
                  <c:pt idx="468">
                    <c:v>2.9999999999999997E-4</c:v>
                  </c:pt>
                  <c:pt idx="469">
                    <c:v>1E-4</c:v>
                  </c:pt>
                  <c:pt idx="470">
                    <c:v>1E-4</c:v>
                  </c:pt>
                  <c:pt idx="471">
                    <c:v>2.0000000000000001E-4</c:v>
                  </c:pt>
                  <c:pt idx="472">
                    <c:v>1E-4</c:v>
                  </c:pt>
                  <c:pt idx="473">
                    <c:v>2.0000000000000001E-4</c:v>
                  </c:pt>
                  <c:pt idx="474">
                    <c:v>1E-4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2.0000000000000001E-4</c:v>
                  </c:pt>
                  <c:pt idx="478">
                    <c:v>1E-4</c:v>
                  </c:pt>
                  <c:pt idx="479">
                    <c:v>0</c:v>
                  </c:pt>
                  <c:pt idx="480">
                    <c:v>1E-4</c:v>
                  </c:pt>
                  <c:pt idx="481">
                    <c:v>1E-4</c:v>
                  </c:pt>
                  <c:pt idx="482">
                    <c:v>2.9999999999999997E-4</c:v>
                  </c:pt>
                  <c:pt idx="483">
                    <c:v>2.9999999999999997E-4</c:v>
                  </c:pt>
                  <c:pt idx="484">
                    <c:v>1E-4</c:v>
                  </c:pt>
                  <c:pt idx="485">
                    <c:v>1E-4</c:v>
                  </c:pt>
                  <c:pt idx="486">
                    <c:v>1E-4</c:v>
                  </c:pt>
                  <c:pt idx="487">
                    <c:v>1E-4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2.0000000000000001E-4</c:v>
                  </c:pt>
                  <c:pt idx="491">
                    <c:v>2.0000000000000001E-4</c:v>
                  </c:pt>
                  <c:pt idx="492">
                    <c:v>1E-4</c:v>
                  </c:pt>
                  <c:pt idx="493">
                    <c:v>1E-4</c:v>
                  </c:pt>
                  <c:pt idx="494">
                    <c:v>5.9999999999999995E-4</c:v>
                  </c:pt>
                  <c:pt idx="495">
                    <c:v>2.0000000000000001E-4</c:v>
                  </c:pt>
                  <c:pt idx="496">
                    <c:v>2.9999999999999997E-4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0</c:v>
                  </c:pt>
                  <c:pt idx="500">
                    <c:v>2.9999999999999997E-4</c:v>
                  </c:pt>
                  <c:pt idx="501">
                    <c:v>2.0000000000000001E-4</c:v>
                  </c:pt>
                  <c:pt idx="502">
                    <c:v>1E-4</c:v>
                  </c:pt>
                  <c:pt idx="503">
                    <c:v>1E-4</c:v>
                  </c:pt>
                  <c:pt idx="504">
                    <c:v>2.0000000000000001E-4</c:v>
                  </c:pt>
                  <c:pt idx="505">
                    <c:v>2.9999999999999997E-4</c:v>
                  </c:pt>
                  <c:pt idx="506">
                    <c:v>1E-4</c:v>
                  </c:pt>
                  <c:pt idx="507">
                    <c:v>1E-4</c:v>
                  </c:pt>
                  <c:pt idx="508">
                    <c:v>2.0000000000000001E-4</c:v>
                  </c:pt>
                  <c:pt idx="509">
                    <c:v>2.9999999999999997E-4</c:v>
                  </c:pt>
                </c:numCache>
              </c:numRef>
            </c:plus>
            <c:minus>
              <c:numRef>
                <c:f>'Active 1'!$D$21:$D$907</c:f>
                <c:numCache>
                  <c:formatCode>General</c:formatCode>
                  <c:ptCount val="887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2.0000000000000001E-4</c:v>
                  </c:pt>
                  <c:pt idx="345">
                    <c:v>2.9999999999999997E-4</c:v>
                  </c:pt>
                  <c:pt idx="346">
                    <c:v>2.0000000000000001E-4</c:v>
                  </c:pt>
                  <c:pt idx="347">
                    <c:v>1E-4</c:v>
                  </c:pt>
                  <c:pt idx="348">
                    <c:v>1E-4</c:v>
                  </c:pt>
                  <c:pt idx="349">
                    <c:v>5.0000000000000001E-4</c:v>
                  </c:pt>
                  <c:pt idx="350">
                    <c:v>0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4.0000000000000002E-4</c:v>
                  </c:pt>
                  <c:pt idx="354">
                    <c:v>1E-4</c:v>
                  </c:pt>
                  <c:pt idx="355">
                    <c:v>0</c:v>
                  </c:pt>
                  <c:pt idx="356">
                    <c:v>1E-4</c:v>
                  </c:pt>
                  <c:pt idx="357">
                    <c:v>2.0000000000000001E-4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2.0000000000000001E-4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4.0000000000000002E-4</c:v>
                  </c:pt>
                  <c:pt idx="364">
                    <c:v>0</c:v>
                  </c:pt>
                  <c:pt idx="365">
                    <c:v>5.0000000000000001E-4</c:v>
                  </c:pt>
                  <c:pt idx="366">
                    <c:v>1E-4</c:v>
                  </c:pt>
                  <c:pt idx="367">
                    <c:v>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2.0000000000000001E-4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1E-4</c:v>
                  </c:pt>
                  <c:pt idx="382">
                    <c:v>3.0000000000000001E-3</c:v>
                  </c:pt>
                  <c:pt idx="383">
                    <c:v>1E-4</c:v>
                  </c:pt>
                  <c:pt idx="384">
                    <c:v>1E-4</c:v>
                  </c:pt>
                  <c:pt idx="385">
                    <c:v>2.9999999999999997E-4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5.0000000000000001E-4</c:v>
                  </c:pt>
                  <c:pt idx="389">
                    <c:v>5.9999999999999995E-4</c:v>
                  </c:pt>
                  <c:pt idx="390">
                    <c:v>2.0000000000000001E-4</c:v>
                  </c:pt>
                  <c:pt idx="391">
                    <c:v>2.0000000000000001E-4</c:v>
                  </c:pt>
                  <c:pt idx="392">
                    <c:v>1E-4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2.9999999999999997E-4</c:v>
                  </c:pt>
                  <c:pt idx="399">
                    <c:v>4.0000000000000002E-4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5.9999999999999995E-4</c:v>
                  </c:pt>
                  <c:pt idx="403">
                    <c:v>1E-4</c:v>
                  </c:pt>
                  <c:pt idx="404">
                    <c:v>1E-4</c:v>
                  </c:pt>
                  <c:pt idx="405">
                    <c:v>2.0000000000000001E-4</c:v>
                  </c:pt>
                  <c:pt idx="406">
                    <c:v>2.0000000000000001E-4</c:v>
                  </c:pt>
                  <c:pt idx="407">
                    <c:v>2.0000000000000001E-4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0</c:v>
                  </c:pt>
                  <c:pt idx="411">
                    <c:v>2E-3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1E-4</c:v>
                  </c:pt>
                  <c:pt idx="415">
                    <c:v>1E-4</c:v>
                  </c:pt>
                  <c:pt idx="416">
                    <c:v>1E-4</c:v>
                  </c:pt>
                  <c:pt idx="417">
                    <c:v>4.0000000000000002E-4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2.0000000000000001E-4</c:v>
                  </c:pt>
                  <c:pt idx="424">
                    <c:v>1E-4</c:v>
                  </c:pt>
                  <c:pt idx="425">
                    <c:v>0</c:v>
                  </c:pt>
                  <c:pt idx="426">
                    <c:v>4.0000000000000002E-4</c:v>
                  </c:pt>
                  <c:pt idx="427">
                    <c:v>3.0000000000000003E-4</c:v>
                  </c:pt>
                  <c:pt idx="428">
                    <c:v>4.8000000000000001E-5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2.9999999999999997E-4</c:v>
                  </c:pt>
                  <c:pt idx="433">
                    <c:v>0</c:v>
                  </c:pt>
                  <c:pt idx="434">
                    <c:v>4.0000000000000002E-4</c:v>
                  </c:pt>
                  <c:pt idx="435">
                    <c:v>0</c:v>
                  </c:pt>
                  <c:pt idx="436">
                    <c:v>1E-4</c:v>
                  </c:pt>
                  <c:pt idx="437">
                    <c:v>1E-4</c:v>
                  </c:pt>
                  <c:pt idx="438">
                    <c:v>0</c:v>
                  </c:pt>
                  <c:pt idx="439">
                    <c:v>4.0000000000000002E-4</c:v>
                  </c:pt>
                  <c:pt idx="440">
                    <c:v>4.0000000000000002E-4</c:v>
                  </c:pt>
                  <c:pt idx="441">
                    <c:v>1E-4</c:v>
                  </c:pt>
                  <c:pt idx="442">
                    <c:v>1E-3</c:v>
                  </c:pt>
                  <c:pt idx="443">
                    <c:v>0</c:v>
                  </c:pt>
                  <c:pt idx="444">
                    <c:v>2.0000000000000001E-4</c:v>
                  </c:pt>
                  <c:pt idx="445">
                    <c:v>2.9999999999999997E-4</c:v>
                  </c:pt>
                  <c:pt idx="446">
                    <c:v>2.0000000000000001E-4</c:v>
                  </c:pt>
                  <c:pt idx="447">
                    <c:v>1E-4</c:v>
                  </c:pt>
                  <c:pt idx="448">
                    <c:v>1E-4</c:v>
                  </c:pt>
                  <c:pt idx="449">
                    <c:v>5.0000000000000001E-4</c:v>
                  </c:pt>
                  <c:pt idx="450">
                    <c:v>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2.0000000000000001E-4</c:v>
                  </c:pt>
                  <c:pt idx="454">
                    <c:v>1E-4</c:v>
                  </c:pt>
                  <c:pt idx="455">
                    <c:v>0</c:v>
                  </c:pt>
                  <c:pt idx="456">
                    <c:v>2E-3</c:v>
                  </c:pt>
                  <c:pt idx="457">
                    <c:v>1E-4</c:v>
                  </c:pt>
                  <c:pt idx="458">
                    <c:v>1E-3</c:v>
                  </c:pt>
                  <c:pt idx="459">
                    <c:v>1E-4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2.0999999999999999E-3</c:v>
                  </c:pt>
                  <c:pt idx="463">
                    <c:v>1.9E-3</c:v>
                  </c:pt>
                  <c:pt idx="464">
                    <c:v>1E-4</c:v>
                  </c:pt>
                  <c:pt idx="465">
                    <c:v>1E-4</c:v>
                  </c:pt>
                  <c:pt idx="466">
                    <c:v>1E-4</c:v>
                  </c:pt>
                  <c:pt idx="467">
                    <c:v>1E-4</c:v>
                  </c:pt>
                  <c:pt idx="468">
                    <c:v>2.9999999999999997E-4</c:v>
                  </c:pt>
                  <c:pt idx="469">
                    <c:v>1E-4</c:v>
                  </c:pt>
                  <c:pt idx="470">
                    <c:v>1E-4</c:v>
                  </c:pt>
                  <c:pt idx="471">
                    <c:v>2.0000000000000001E-4</c:v>
                  </c:pt>
                  <c:pt idx="472">
                    <c:v>1E-4</c:v>
                  </c:pt>
                  <c:pt idx="473">
                    <c:v>2.0000000000000001E-4</c:v>
                  </c:pt>
                  <c:pt idx="474">
                    <c:v>1E-4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2.0000000000000001E-4</c:v>
                  </c:pt>
                  <c:pt idx="478">
                    <c:v>1E-4</c:v>
                  </c:pt>
                  <c:pt idx="479">
                    <c:v>0</c:v>
                  </c:pt>
                  <c:pt idx="480">
                    <c:v>1E-4</c:v>
                  </c:pt>
                  <c:pt idx="481">
                    <c:v>1E-4</c:v>
                  </c:pt>
                  <c:pt idx="482">
                    <c:v>2.9999999999999997E-4</c:v>
                  </c:pt>
                  <c:pt idx="483">
                    <c:v>2.9999999999999997E-4</c:v>
                  </c:pt>
                  <c:pt idx="484">
                    <c:v>1E-4</c:v>
                  </c:pt>
                  <c:pt idx="485">
                    <c:v>1E-4</c:v>
                  </c:pt>
                  <c:pt idx="486">
                    <c:v>1E-4</c:v>
                  </c:pt>
                  <c:pt idx="487">
                    <c:v>1E-4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2.0000000000000001E-4</c:v>
                  </c:pt>
                  <c:pt idx="491">
                    <c:v>2.0000000000000001E-4</c:v>
                  </c:pt>
                  <c:pt idx="492">
                    <c:v>1E-4</c:v>
                  </c:pt>
                  <c:pt idx="493">
                    <c:v>1E-4</c:v>
                  </c:pt>
                  <c:pt idx="494">
                    <c:v>5.9999999999999995E-4</c:v>
                  </c:pt>
                  <c:pt idx="495">
                    <c:v>2.0000000000000001E-4</c:v>
                  </c:pt>
                  <c:pt idx="496">
                    <c:v>2.9999999999999997E-4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0</c:v>
                  </c:pt>
                  <c:pt idx="500">
                    <c:v>2.9999999999999997E-4</c:v>
                  </c:pt>
                  <c:pt idx="501">
                    <c:v>2.0000000000000001E-4</c:v>
                  </c:pt>
                  <c:pt idx="502">
                    <c:v>1E-4</c:v>
                  </c:pt>
                  <c:pt idx="503">
                    <c:v>1E-4</c:v>
                  </c:pt>
                  <c:pt idx="504">
                    <c:v>2.0000000000000001E-4</c:v>
                  </c:pt>
                  <c:pt idx="505">
                    <c:v>2.9999999999999997E-4</c:v>
                  </c:pt>
                  <c:pt idx="506">
                    <c:v>1E-4</c:v>
                  </c:pt>
                  <c:pt idx="507">
                    <c:v>1E-4</c:v>
                  </c:pt>
                  <c:pt idx="508">
                    <c:v>2.0000000000000001E-4</c:v>
                  </c:pt>
                  <c:pt idx="509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  <c:pt idx="508">
                  <c:v>57447.5</c:v>
                </c:pt>
                <c:pt idx="509">
                  <c:v>57599.5</c:v>
                </c:pt>
              </c:numCache>
            </c:numRef>
          </c:xVal>
          <c:yVal>
            <c:numRef>
              <c:f>'Active 1'!$I$21:$I$907</c:f>
              <c:numCache>
                <c:formatCode>General</c:formatCode>
                <c:ptCount val="887"/>
                <c:pt idx="1">
                  <c:v>3.3477760003734147E-2</c:v>
                </c:pt>
                <c:pt idx="2">
                  <c:v>3.580352000426501E-2</c:v>
                </c:pt>
                <c:pt idx="3">
                  <c:v>-2.2342399970511906E-3</c:v>
                </c:pt>
                <c:pt idx="4">
                  <c:v>6.5257600072072819E-3</c:v>
                </c:pt>
                <c:pt idx="5">
                  <c:v>1.5851520001888275E-2</c:v>
                </c:pt>
                <c:pt idx="6">
                  <c:v>1.2947200004418846E-2</c:v>
                </c:pt>
                <c:pt idx="7">
                  <c:v>-1.1143039992020931E-2</c:v>
                </c:pt>
                <c:pt idx="9">
                  <c:v>-2.3848319993703626E-2</c:v>
                </c:pt>
                <c:pt idx="11">
                  <c:v>6.1683200037805364E-3</c:v>
                </c:pt>
                <c:pt idx="12">
                  <c:v>8.0774400048539974E-3</c:v>
                </c:pt>
                <c:pt idx="13">
                  <c:v>-1.696799999626819E-2</c:v>
                </c:pt>
                <c:pt idx="14">
                  <c:v>-1.1566399996809196E-2</c:v>
                </c:pt>
                <c:pt idx="15">
                  <c:v>-2.5611839999328367E-2</c:v>
                </c:pt>
                <c:pt idx="16">
                  <c:v>7.297280004422646E-3</c:v>
                </c:pt>
                <c:pt idx="17">
                  <c:v>-2.8748159995302558E-2</c:v>
                </c:pt>
                <c:pt idx="18">
                  <c:v>-1.1543359993083868E-2</c:v>
                </c:pt>
                <c:pt idx="26">
                  <c:v>3.5872000007657334E-3</c:v>
                </c:pt>
                <c:pt idx="27">
                  <c:v>-2.9657599952770397E-3</c:v>
                </c:pt>
                <c:pt idx="29">
                  <c:v>-1.4359360000526067E-2</c:v>
                </c:pt>
                <c:pt idx="30">
                  <c:v>-1.2450239999452606E-2</c:v>
                </c:pt>
                <c:pt idx="55">
                  <c:v>-1.6195199932553805E-3</c:v>
                </c:pt>
                <c:pt idx="56">
                  <c:v>4.460832000040682E-2</c:v>
                </c:pt>
                <c:pt idx="57">
                  <c:v>-6.0659199953079224E-3</c:v>
                </c:pt>
                <c:pt idx="58">
                  <c:v>-1.1156799999298528E-2</c:v>
                </c:pt>
                <c:pt idx="59">
                  <c:v>1.4438720005273353E-2</c:v>
                </c:pt>
                <c:pt idx="60">
                  <c:v>4.2419200035510585E-3</c:v>
                </c:pt>
                <c:pt idx="61">
                  <c:v>1.1241920001339167E-2</c:v>
                </c:pt>
                <c:pt idx="62">
                  <c:v>1.2312960003328044E-2</c:v>
                </c:pt>
                <c:pt idx="63">
                  <c:v>1.5312960000301246E-2</c:v>
                </c:pt>
                <c:pt idx="64">
                  <c:v>3.8144000427564606E-4</c:v>
                </c:pt>
                <c:pt idx="65">
                  <c:v>6.5408000082243234E-3</c:v>
                </c:pt>
                <c:pt idx="66">
                  <c:v>1.0624320006172638E-2</c:v>
                </c:pt>
                <c:pt idx="67">
                  <c:v>1.4147840003715828E-2</c:v>
                </c:pt>
                <c:pt idx="68">
                  <c:v>6.9964799986337312E-3</c:v>
                </c:pt>
                <c:pt idx="69">
                  <c:v>7.5574400034383871E-3</c:v>
                </c:pt>
                <c:pt idx="70">
                  <c:v>1.0076800026581623E-3</c:v>
                </c:pt>
                <c:pt idx="71">
                  <c:v>8.2358400031807832E-3</c:v>
                </c:pt>
                <c:pt idx="72">
                  <c:v>3.8112000765977427E-4</c:v>
                </c:pt>
                <c:pt idx="73">
                  <c:v>1.3732800005527679E-2</c:v>
                </c:pt>
                <c:pt idx="74">
                  <c:v>6.1126400032662787E-3</c:v>
                </c:pt>
                <c:pt idx="75">
                  <c:v>2.0784000007552095E-3</c:v>
                </c:pt>
                <c:pt idx="76">
                  <c:v>5.9212800042587332E-3</c:v>
                </c:pt>
                <c:pt idx="77">
                  <c:v>-6.9951999466866255E-4</c:v>
                </c:pt>
                <c:pt idx="78">
                  <c:v>5.1372800007811747E-3</c:v>
                </c:pt>
                <c:pt idx="79">
                  <c:v>3.6988800056860782E-3</c:v>
                </c:pt>
                <c:pt idx="80">
                  <c:v>1.663840000401251E-2</c:v>
                </c:pt>
                <c:pt idx="81">
                  <c:v>4.3104000360472128E-4</c:v>
                </c:pt>
                <c:pt idx="82">
                  <c:v>-2.7958399950875901E-3</c:v>
                </c:pt>
                <c:pt idx="85">
                  <c:v>6.8752000006497838E-3</c:v>
                </c:pt>
                <c:pt idx="86">
                  <c:v>1.3449600010062568E-3</c:v>
                </c:pt>
                <c:pt idx="87">
                  <c:v>6.0121600035927258E-3</c:v>
                </c:pt>
                <c:pt idx="88">
                  <c:v>6.3536000016028993E-3</c:v>
                </c:pt>
                <c:pt idx="89">
                  <c:v>1.1267200025031343E-3</c:v>
                </c:pt>
                <c:pt idx="90">
                  <c:v>2.5283200011472218E-3</c:v>
                </c:pt>
                <c:pt idx="91">
                  <c:v>1.9945599997299723E-3</c:v>
                </c:pt>
                <c:pt idx="92">
                  <c:v>-2.504639996914193E-3</c:v>
                </c:pt>
                <c:pt idx="93">
                  <c:v>1.3279040002089459E-2</c:v>
                </c:pt>
                <c:pt idx="95">
                  <c:v>5.9913600052823313E-3</c:v>
                </c:pt>
                <c:pt idx="96">
                  <c:v>5.2716799982590601E-3</c:v>
                </c:pt>
                <c:pt idx="97">
                  <c:v>2.1961600068607368E-3</c:v>
                </c:pt>
                <c:pt idx="98">
                  <c:v>4.6054400008870289E-3</c:v>
                </c:pt>
                <c:pt idx="99">
                  <c:v>4.8259200048050843E-3</c:v>
                </c:pt>
                <c:pt idx="100">
                  <c:v>-4.3331199995009229E-3</c:v>
                </c:pt>
                <c:pt idx="101">
                  <c:v>1.1023040002328344E-2</c:v>
                </c:pt>
                <c:pt idx="102">
                  <c:v>7.7049600004102103E-3</c:v>
                </c:pt>
                <c:pt idx="103">
                  <c:v>1.347776000329759E-2</c:v>
                </c:pt>
                <c:pt idx="104">
                  <c:v>-3.4009599985438399E-3</c:v>
                </c:pt>
                <c:pt idx="105">
                  <c:v>3.8115200004540384E-3</c:v>
                </c:pt>
                <c:pt idx="106">
                  <c:v>-7.3753599936026148E-3</c:v>
                </c:pt>
                <c:pt idx="107">
                  <c:v>-1.8748799993772991E-3</c:v>
                </c:pt>
                <c:pt idx="109">
                  <c:v>7.3145600035786629E-3</c:v>
                </c:pt>
                <c:pt idx="110">
                  <c:v>9.8144000367028639E-4</c:v>
                </c:pt>
                <c:pt idx="111">
                  <c:v>2.0425600014277734E-3</c:v>
                </c:pt>
                <c:pt idx="112">
                  <c:v>1.2209280001115985E-2</c:v>
                </c:pt>
                <c:pt idx="113">
                  <c:v>-1.0578559995337855E-2</c:v>
                </c:pt>
                <c:pt idx="114">
                  <c:v>-1.0777599964058027E-3</c:v>
                </c:pt>
                <c:pt idx="115">
                  <c:v>4.1760000021895394E-3</c:v>
                </c:pt>
                <c:pt idx="116">
                  <c:v>5.6230400005006231E-3</c:v>
                </c:pt>
                <c:pt idx="117">
                  <c:v>-3.6873599965474568E-3</c:v>
                </c:pt>
                <c:pt idx="118">
                  <c:v>6.9151999923633412E-4</c:v>
                </c:pt>
                <c:pt idx="119">
                  <c:v>7.4464000499574468E-4</c:v>
                </c:pt>
                <c:pt idx="120">
                  <c:v>2.0476800054893829E-3</c:v>
                </c:pt>
                <c:pt idx="121">
                  <c:v>4.0476800058968365E-3</c:v>
                </c:pt>
                <c:pt idx="122">
                  <c:v>3.9113600068958476E-3</c:v>
                </c:pt>
                <c:pt idx="123">
                  <c:v>2.7452799986349419E-3</c:v>
                </c:pt>
                <c:pt idx="124">
                  <c:v>5.4499199977726676E-3</c:v>
                </c:pt>
                <c:pt idx="125">
                  <c:v>3.9424000060535036E-3</c:v>
                </c:pt>
                <c:pt idx="126">
                  <c:v>-5.1632000031531788E-3</c:v>
                </c:pt>
                <c:pt idx="127">
                  <c:v>-4.2879999964497983E-3</c:v>
                </c:pt>
                <c:pt idx="128">
                  <c:v>-1.6211199981626123E-3</c:v>
                </c:pt>
                <c:pt idx="129">
                  <c:v>1.1454720006440766E-2</c:v>
                </c:pt>
                <c:pt idx="130">
                  <c:v>5.1216000065323897E-3</c:v>
                </c:pt>
                <c:pt idx="131">
                  <c:v>1.2030720004986506E-2</c:v>
                </c:pt>
                <c:pt idx="132">
                  <c:v>5.4099199987831526E-3</c:v>
                </c:pt>
                <c:pt idx="133">
                  <c:v>-1.5824000001884997E-3</c:v>
                </c:pt>
                <c:pt idx="134">
                  <c:v>-3.1852799947955646E-3</c:v>
                </c:pt>
                <c:pt idx="135">
                  <c:v>-3.6393599948496558E-3</c:v>
                </c:pt>
                <c:pt idx="136">
                  <c:v>-3.6848000017926097E-3</c:v>
                </c:pt>
                <c:pt idx="137">
                  <c:v>6.4896000039880164E-3</c:v>
                </c:pt>
                <c:pt idx="139">
                  <c:v>-5.4262399935396388E-3</c:v>
                </c:pt>
                <c:pt idx="140">
                  <c:v>1.0816000067279674E-3</c:v>
                </c:pt>
                <c:pt idx="141">
                  <c:v>3.8854400045238435E-3</c:v>
                </c:pt>
                <c:pt idx="142">
                  <c:v>2.4480000138282776E-4</c:v>
                </c:pt>
                <c:pt idx="143">
                  <c:v>-7.4975999959860928E-3</c:v>
                </c:pt>
                <c:pt idx="147">
                  <c:v>-1.5958719995978754E-2</c:v>
                </c:pt>
                <c:pt idx="148">
                  <c:v>-5.9961599981761537E-3</c:v>
                </c:pt>
                <c:pt idx="149">
                  <c:v>-5.4655999701935798E-4</c:v>
                </c:pt>
                <c:pt idx="150">
                  <c:v>-4.6899199951440096E-3</c:v>
                </c:pt>
                <c:pt idx="151">
                  <c:v>-9.8636799957603216E-3</c:v>
                </c:pt>
                <c:pt idx="152">
                  <c:v>-9.8406399993109517E-3</c:v>
                </c:pt>
                <c:pt idx="153">
                  <c:v>-7.6812799961771816E-3</c:v>
                </c:pt>
                <c:pt idx="154">
                  <c:v>-1.2635199993383139E-2</c:v>
                </c:pt>
                <c:pt idx="155">
                  <c:v>-6.7107200011378154E-3</c:v>
                </c:pt>
                <c:pt idx="158">
                  <c:v>-1.1639039992587641E-2</c:v>
                </c:pt>
                <c:pt idx="159">
                  <c:v>-2.4191999982576817E-3</c:v>
                </c:pt>
                <c:pt idx="160">
                  <c:v>-7.6752000022679567E-3</c:v>
                </c:pt>
                <c:pt idx="161">
                  <c:v>-1.1008319997927174E-2</c:v>
                </c:pt>
                <c:pt idx="162">
                  <c:v>-4.7929599968483672E-3</c:v>
                </c:pt>
                <c:pt idx="163">
                  <c:v>-1.0527039994485676E-2</c:v>
                </c:pt>
                <c:pt idx="164">
                  <c:v>-7.4735999951371923E-3</c:v>
                </c:pt>
                <c:pt idx="165">
                  <c:v>-1.156448000256205E-2</c:v>
                </c:pt>
                <c:pt idx="166">
                  <c:v>-1.7117439994763117E-2</c:v>
                </c:pt>
                <c:pt idx="167">
                  <c:v>-1.5147520003665704E-2</c:v>
                </c:pt>
                <c:pt idx="168">
                  <c:v>-1.4185280000674538E-2</c:v>
                </c:pt>
                <c:pt idx="169">
                  <c:v>-2.4242560000857338E-2</c:v>
                </c:pt>
                <c:pt idx="170">
                  <c:v>-1.9484799995552748E-2</c:v>
                </c:pt>
                <c:pt idx="171">
                  <c:v>-1.538591999997152E-2</c:v>
                </c:pt>
                <c:pt idx="172">
                  <c:v>-5.0601600014488213E-3</c:v>
                </c:pt>
                <c:pt idx="173">
                  <c:v>-1.603711999632651E-2</c:v>
                </c:pt>
                <c:pt idx="174">
                  <c:v>-2.2202879998076241E-2</c:v>
                </c:pt>
                <c:pt idx="175">
                  <c:v>-1.6047359997173771E-2</c:v>
                </c:pt>
                <c:pt idx="176">
                  <c:v>-1.5736639994429424E-2</c:v>
                </c:pt>
                <c:pt idx="178">
                  <c:v>-2.2221120001631789E-2</c:v>
                </c:pt>
                <c:pt idx="180">
                  <c:v>-1.4887359997374006E-2</c:v>
                </c:pt>
                <c:pt idx="181">
                  <c:v>-9.1519999914453365E-3</c:v>
                </c:pt>
                <c:pt idx="182">
                  <c:v>-1.0201279998000246E-2</c:v>
                </c:pt>
                <c:pt idx="183">
                  <c:v>-1.1246720001508947E-2</c:v>
                </c:pt>
                <c:pt idx="184">
                  <c:v>-1.2167039996711537E-2</c:v>
                </c:pt>
                <c:pt idx="185">
                  <c:v>-1.6317759997036774E-2</c:v>
                </c:pt>
                <c:pt idx="188">
                  <c:v>-1.6657280000799801E-2</c:v>
                </c:pt>
                <c:pt idx="189">
                  <c:v>-1.0944959991320502E-2</c:v>
                </c:pt>
                <c:pt idx="190">
                  <c:v>-5.2780799960601144E-3</c:v>
                </c:pt>
                <c:pt idx="191">
                  <c:v>-1.0565759992459789E-2</c:v>
                </c:pt>
                <c:pt idx="192">
                  <c:v>-1.2524159996246453E-2</c:v>
                </c:pt>
                <c:pt idx="193">
                  <c:v>-1.5587199995934498E-2</c:v>
                </c:pt>
                <c:pt idx="194">
                  <c:v>-8.3977600006619468E-3</c:v>
                </c:pt>
                <c:pt idx="195">
                  <c:v>-1.992031999543542E-2</c:v>
                </c:pt>
                <c:pt idx="200">
                  <c:v>-1.3048640001215972E-2</c:v>
                </c:pt>
                <c:pt idx="201">
                  <c:v>-1.689663999422919E-2</c:v>
                </c:pt>
                <c:pt idx="202">
                  <c:v>-1.4024960000824649E-2</c:v>
                </c:pt>
                <c:pt idx="204">
                  <c:v>-1.36655999958748E-2</c:v>
                </c:pt>
                <c:pt idx="206">
                  <c:v>-2.1869439995498396E-2</c:v>
                </c:pt>
                <c:pt idx="207">
                  <c:v>-2.8142079994722735E-2</c:v>
                </c:pt>
                <c:pt idx="208">
                  <c:v>-2.3490239997045137E-2</c:v>
                </c:pt>
                <c:pt idx="209">
                  <c:v>-1.522495999961393E-2</c:v>
                </c:pt>
                <c:pt idx="210">
                  <c:v>-1.0361279993958306E-2</c:v>
                </c:pt>
                <c:pt idx="214">
                  <c:v>-1.3402559990936425E-2</c:v>
                </c:pt>
                <c:pt idx="223">
                  <c:v>-2.8598719996807631E-2</c:v>
                </c:pt>
                <c:pt idx="224">
                  <c:v>-1.824255999235902E-2</c:v>
                </c:pt>
                <c:pt idx="226">
                  <c:v>-1.9530239995219745E-2</c:v>
                </c:pt>
                <c:pt idx="227">
                  <c:v>-1.0128639994945843E-2</c:v>
                </c:pt>
                <c:pt idx="228">
                  <c:v>-1.3174079991586041E-2</c:v>
                </c:pt>
                <c:pt idx="229">
                  <c:v>-2.9794879999826662E-2</c:v>
                </c:pt>
                <c:pt idx="247">
                  <c:v>-1.6465599997900426E-2</c:v>
                </c:pt>
                <c:pt idx="254">
                  <c:v>-2.5889599994115997E-2</c:v>
                </c:pt>
                <c:pt idx="256">
                  <c:v>-1.8040959999780171E-2</c:v>
                </c:pt>
                <c:pt idx="259">
                  <c:v>-2.199488000042038E-2</c:v>
                </c:pt>
                <c:pt idx="261">
                  <c:v>-1.9502399998600595E-2</c:v>
                </c:pt>
                <c:pt idx="262">
                  <c:v>-1.4191679998475593E-2</c:v>
                </c:pt>
                <c:pt idx="267">
                  <c:v>-1.8476159995771013E-2</c:v>
                </c:pt>
                <c:pt idx="292">
                  <c:v>-2.1348799993575085E-2</c:v>
                </c:pt>
                <c:pt idx="338">
                  <c:v>-2.242399999522604E-2</c:v>
                </c:pt>
                <c:pt idx="396">
                  <c:v>-2.4115199994412251E-2</c:v>
                </c:pt>
                <c:pt idx="410">
                  <c:v>-3.076223999960348E-2</c:v>
                </c:pt>
                <c:pt idx="429">
                  <c:v>-2.5804959994275123E-2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DF2-43E4-9BB9-4C7D3A4B3A3B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'Active 1'!$D$21:$D$56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  <c:pt idx="508">
                  <c:v>57447.5</c:v>
                </c:pt>
                <c:pt idx="509">
                  <c:v>57599.5</c:v>
                </c:pt>
              </c:numCache>
            </c:numRef>
          </c:xVal>
          <c:yVal>
            <c:numRef>
              <c:f>'Active 1'!$J$21:$J$907</c:f>
              <c:numCache>
                <c:formatCode>General</c:formatCode>
                <c:ptCount val="887"/>
                <c:pt idx="36">
                  <c:v>2.0371200000226963E-2</c:v>
                </c:pt>
                <c:pt idx="37">
                  <c:v>2.0371200000226963E-2</c:v>
                </c:pt>
                <c:pt idx="39">
                  <c:v>2.1000000000640284E-2</c:v>
                </c:pt>
                <c:pt idx="40">
                  <c:v>2.1000000000640284E-2</c:v>
                </c:pt>
                <c:pt idx="41">
                  <c:v>2.0295680005801842E-2</c:v>
                </c:pt>
                <c:pt idx="42">
                  <c:v>2.0295680005801842E-2</c:v>
                </c:pt>
                <c:pt idx="43">
                  <c:v>2.2746559996448923E-2</c:v>
                </c:pt>
                <c:pt idx="44">
                  <c:v>2.2746559996448923E-2</c:v>
                </c:pt>
                <c:pt idx="45">
                  <c:v>2.3239040005137213E-2</c:v>
                </c:pt>
                <c:pt idx="46">
                  <c:v>2.3239040005137213E-2</c:v>
                </c:pt>
                <c:pt idx="47">
                  <c:v>2.3193600005470216E-2</c:v>
                </c:pt>
                <c:pt idx="48">
                  <c:v>2.3193600005470216E-2</c:v>
                </c:pt>
                <c:pt idx="49">
                  <c:v>2.3148159998527262E-2</c:v>
                </c:pt>
                <c:pt idx="50">
                  <c:v>2.3148159998527262E-2</c:v>
                </c:pt>
                <c:pt idx="51">
                  <c:v>2.3102720006136224E-2</c:v>
                </c:pt>
                <c:pt idx="52">
                  <c:v>2.3102720006136224E-2</c:v>
                </c:pt>
                <c:pt idx="53">
                  <c:v>2.3057280006469227E-2</c:v>
                </c:pt>
                <c:pt idx="54">
                  <c:v>2.3057280006469227E-2</c:v>
                </c:pt>
                <c:pt idx="144">
                  <c:v>-7.9092799933278002E-3</c:v>
                </c:pt>
                <c:pt idx="146">
                  <c:v>-7.3092799939331599E-3</c:v>
                </c:pt>
                <c:pt idx="157">
                  <c:v>-1.1839039994811174E-2</c:v>
                </c:pt>
                <c:pt idx="177">
                  <c:v>-1.9479039998259395E-2</c:v>
                </c:pt>
                <c:pt idx="278">
                  <c:v>-2.5529439997626469E-2</c:v>
                </c:pt>
                <c:pt idx="279">
                  <c:v>-2.5003679998917505E-2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DF2-43E4-9BB9-4C7D3A4B3A3B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  <c:pt idx="508">
                  <c:v>57447.5</c:v>
                </c:pt>
                <c:pt idx="509">
                  <c:v>57599.5</c:v>
                </c:pt>
              </c:numCache>
            </c:numRef>
          </c:xVal>
          <c:yVal>
            <c:numRef>
              <c:f>'Active 1'!$K$21:$K$907</c:f>
              <c:numCache>
                <c:formatCode>General</c:formatCode>
                <c:ptCount val="887"/>
                <c:pt idx="138">
                  <c:v>1.7569600022397935E-3</c:v>
                </c:pt>
                <c:pt idx="145">
                  <c:v>-7.60927999363048E-3</c:v>
                </c:pt>
                <c:pt idx="156">
                  <c:v>-1.2039039997034706E-2</c:v>
                </c:pt>
                <c:pt idx="179">
                  <c:v>-1.5892159994109534E-2</c:v>
                </c:pt>
                <c:pt idx="186">
                  <c:v>-1.987807999830693E-2</c:v>
                </c:pt>
                <c:pt idx="187">
                  <c:v>-1.9852320001518819E-2</c:v>
                </c:pt>
                <c:pt idx="196">
                  <c:v>-2.1952000002784189E-2</c:v>
                </c:pt>
                <c:pt idx="197">
                  <c:v>-2.1926239998720121E-2</c:v>
                </c:pt>
                <c:pt idx="198">
                  <c:v>-2.0798719997401349E-2</c:v>
                </c:pt>
                <c:pt idx="199">
                  <c:v>-2.2847200001706369E-2</c:v>
                </c:pt>
                <c:pt idx="203">
                  <c:v>-2.487103999737883E-2</c:v>
                </c:pt>
                <c:pt idx="205">
                  <c:v>-2.1948800000245683E-2</c:v>
                </c:pt>
                <c:pt idx="211">
                  <c:v>-2.4653279993799515E-2</c:v>
                </c:pt>
                <c:pt idx="212">
                  <c:v>-2.4586239997006487E-2</c:v>
                </c:pt>
                <c:pt idx="213">
                  <c:v>-2.44862399995327E-2</c:v>
                </c:pt>
                <c:pt idx="215">
                  <c:v>-2.4876479998056311E-2</c:v>
                </c:pt>
                <c:pt idx="216">
                  <c:v>-2.4836479999066796E-2</c:v>
                </c:pt>
                <c:pt idx="217">
                  <c:v>-2.4612799999886192E-2</c:v>
                </c:pt>
                <c:pt idx="218">
                  <c:v>-2.5209599996742327E-2</c:v>
                </c:pt>
                <c:pt idx="219">
                  <c:v>-2.4619599993457086E-2</c:v>
                </c:pt>
                <c:pt idx="220">
                  <c:v>-2.4609599997347686E-2</c:v>
                </c:pt>
                <c:pt idx="221">
                  <c:v>-2.7250239996646997E-2</c:v>
                </c:pt>
                <c:pt idx="222">
                  <c:v>-2.5750239990884438E-2</c:v>
                </c:pt>
                <c:pt idx="225">
                  <c:v>-2.5177279996569268E-2</c:v>
                </c:pt>
                <c:pt idx="230">
                  <c:v>-2.6139039997360669E-2</c:v>
                </c:pt>
                <c:pt idx="231">
                  <c:v>-2.9243279997899663E-2</c:v>
                </c:pt>
                <c:pt idx="232">
                  <c:v>-2.5413279996428173E-2</c:v>
                </c:pt>
                <c:pt idx="233">
                  <c:v>-2.9228320003312547E-2</c:v>
                </c:pt>
                <c:pt idx="234">
                  <c:v>-2.6519199993344955E-2</c:v>
                </c:pt>
                <c:pt idx="235">
                  <c:v>-2.8455519997805823E-2</c:v>
                </c:pt>
                <c:pt idx="236">
                  <c:v>-2.6547039989964105E-2</c:v>
                </c:pt>
                <c:pt idx="237">
                  <c:v>-2.6477039995370433E-2</c:v>
                </c:pt>
                <c:pt idx="238">
                  <c:v>-2.6107039993803483E-2</c:v>
                </c:pt>
                <c:pt idx="239">
                  <c:v>-2.5987039996834937E-2</c:v>
                </c:pt>
                <c:pt idx="240">
                  <c:v>-2.488848000211874E-2</c:v>
                </c:pt>
                <c:pt idx="241">
                  <c:v>-2.5811199993768241E-2</c:v>
                </c:pt>
                <c:pt idx="242">
                  <c:v>-2.5185439990309533E-2</c:v>
                </c:pt>
                <c:pt idx="243">
                  <c:v>-2.6389919999928679E-2</c:v>
                </c:pt>
                <c:pt idx="244">
                  <c:v>-2.6189919997705147E-2</c:v>
                </c:pt>
                <c:pt idx="245">
                  <c:v>-2.7255039996816777E-2</c:v>
                </c:pt>
                <c:pt idx="246">
                  <c:v>-2.7129279995278921E-2</c:v>
                </c:pt>
                <c:pt idx="248">
                  <c:v>-2.7088160000857897E-2</c:v>
                </c:pt>
                <c:pt idx="249">
                  <c:v>-2.5675999997474719E-2</c:v>
                </c:pt>
                <c:pt idx="250">
                  <c:v>-2.5576000000000931E-2</c:v>
                </c:pt>
                <c:pt idx="251">
                  <c:v>-2.6050239997857716E-2</c:v>
                </c:pt>
                <c:pt idx="252">
                  <c:v>-2.5650240000686608E-2</c:v>
                </c:pt>
                <c:pt idx="253">
                  <c:v>-2.6541119994362816E-2</c:v>
                </c:pt>
                <c:pt idx="255">
                  <c:v>-2.5597119994927198E-2</c:v>
                </c:pt>
                <c:pt idx="257">
                  <c:v>-2.5206079990311991E-2</c:v>
                </c:pt>
                <c:pt idx="258">
                  <c:v>-2.6443520000611898E-2</c:v>
                </c:pt>
                <c:pt idx="260">
                  <c:v>-2.5056959995708894E-2</c:v>
                </c:pt>
                <c:pt idx="263">
                  <c:v>-2.475807999871904E-2</c:v>
                </c:pt>
                <c:pt idx="264">
                  <c:v>-2.612703999329824E-2</c:v>
                </c:pt>
                <c:pt idx="265">
                  <c:v>-2.6021760000730865E-2</c:v>
                </c:pt>
                <c:pt idx="266">
                  <c:v>-2.6021760000730865E-2</c:v>
                </c:pt>
                <c:pt idx="268">
                  <c:v>-2.7127199995447882E-2</c:v>
                </c:pt>
                <c:pt idx="269">
                  <c:v>-2.6101440002094023E-2</c:v>
                </c:pt>
                <c:pt idx="270">
                  <c:v>-2.6672640000469983E-2</c:v>
                </c:pt>
                <c:pt idx="271">
                  <c:v>-2.7263359996140935E-2</c:v>
                </c:pt>
                <c:pt idx="272">
                  <c:v>-2.7154239993251394E-2</c:v>
                </c:pt>
                <c:pt idx="273">
                  <c:v>-2.625263999652816E-2</c:v>
                </c:pt>
                <c:pt idx="274">
                  <c:v>-2.5911680000717752E-2</c:v>
                </c:pt>
                <c:pt idx="275">
                  <c:v>-2.6602559999446385E-2</c:v>
                </c:pt>
                <c:pt idx="276">
                  <c:v>-2.6551039991318248E-2</c:v>
                </c:pt>
                <c:pt idx="277">
                  <c:v>-2.7190079999854788E-2</c:v>
                </c:pt>
                <c:pt idx="280">
                  <c:v>-2.2894239991728682E-2</c:v>
                </c:pt>
                <c:pt idx="281">
                  <c:v>-2.6391039995360188E-2</c:v>
                </c:pt>
                <c:pt idx="282">
                  <c:v>-2.7195520000532269E-2</c:v>
                </c:pt>
                <c:pt idx="283">
                  <c:v>-2.7195520000532269E-2</c:v>
                </c:pt>
                <c:pt idx="284">
                  <c:v>-2.9381599997577723E-2</c:v>
                </c:pt>
                <c:pt idx="285">
                  <c:v>-2.7352799996151589E-2</c:v>
                </c:pt>
                <c:pt idx="286">
                  <c:v>-2.7154240000527352E-2</c:v>
                </c:pt>
                <c:pt idx="287">
                  <c:v>-2.6879839999310207E-2</c:v>
                </c:pt>
                <c:pt idx="288">
                  <c:v>-2.7855359992827289E-2</c:v>
                </c:pt>
                <c:pt idx="289">
                  <c:v>-2.7718879995518364E-2</c:v>
                </c:pt>
                <c:pt idx="290">
                  <c:v>-2.6739839995570946E-2</c:v>
                </c:pt>
                <c:pt idx="291">
                  <c:v>-2.7585280004132073E-2</c:v>
                </c:pt>
                <c:pt idx="293">
                  <c:v>-2.7245440003753174E-2</c:v>
                </c:pt>
                <c:pt idx="294">
                  <c:v>-2.7133279996633064E-2</c:v>
                </c:pt>
                <c:pt idx="295">
                  <c:v>-2.6207520000752993E-2</c:v>
                </c:pt>
                <c:pt idx="296">
                  <c:v>-2.5901439992594533E-2</c:v>
                </c:pt>
                <c:pt idx="297">
                  <c:v>-2.7780960001109634E-2</c:v>
                </c:pt>
                <c:pt idx="298">
                  <c:v>-2.730815999530023E-2</c:v>
                </c:pt>
                <c:pt idx="299">
                  <c:v>-2.6999039997463115E-2</c:v>
                </c:pt>
                <c:pt idx="300">
                  <c:v>-2.7335359998687636E-2</c:v>
                </c:pt>
                <c:pt idx="301">
                  <c:v>-2.6688320001994725E-2</c:v>
                </c:pt>
                <c:pt idx="302">
                  <c:v>-2.8640799995628186E-2</c:v>
                </c:pt>
                <c:pt idx="303">
                  <c:v>-2.7381599997170269E-2</c:v>
                </c:pt>
                <c:pt idx="304">
                  <c:v>-2.7955839992500842E-2</c:v>
                </c:pt>
                <c:pt idx="305">
                  <c:v>-2.6330079992476385E-2</c:v>
                </c:pt>
                <c:pt idx="306">
                  <c:v>-2.0869439998932648E-2</c:v>
                </c:pt>
                <c:pt idx="307">
                  <c:v>-2.7943679997406434E-2</c:v>
                </c:pt>
                <c:pt idx="308">
                  <c:v>-2.7843679999932647E-2</c:v>
                </c:pt>
                <c:pt idx="309">
                  <c:v>-2.7743679995182902E-2</c:v>
                </c:pt>
                <c:pt idx="310">
                  <c:v>-2.6742080000985879E-2</c:v>
                </c:pt>
                <c:pt idx="311">
                  <c:v>-2.6642079996236134E-2</c:v>
                </c:pt>
                <c:pt idx="312">
                  <c:v>-2.6542079998762347E-2</c:v>
                </c:pt>
                <c:pt idx="313">
                  <c:v>-2.8764319999027066E-2</c:v>
                </c:pt>
                <c:pt idx="314">
                  <c:v>-2.6810719995410182E-2</c:v>
                </c:pt>
                <c:pt idx="315">
                  <c:v>-2.7406080000218935E-2</c:v>
                </c:pt>
                <c:pt idx="316">
                  <c:v>-2.7443519997177646E-2</c:v>
                </c:pt>
                <c:pt idx="317">
                  <c:v>-2.7517759990587365E-2</c:v>
                </c:pt>
                <c:pt idx="318">
                  <c:v>-2.7154080002219416E-2</c:v>
                </c:pt>
                <c:pt idx="319">
                  <c:v>-2.693263999390183E-2</c:v>
                </c:pt>
                <c:pt idx="320">
                  <c:v>-2.6635360001819208E-2</c:v>
                </c:pt>
                <c:pt idx="321">
                  <c:v>-2.7003199997125193E-2</c:v>
                </c:pt>
                <c:pt idx="322">
                  <c:v>-2.6534879994869698E-2</c:v>
                </c:pt>
                <c:pt idx="323">
                  <c:v>-2.679087999422336E-2</c:v>
                </c:pt>
                <c:pt idx="324">
                  <c:v>-2.6478560001123697E-2</c:v>
                </c:pt>
                <c:pt idx="325">
                  <c:v>-2.8175359999295324E-2</c:v>
                </c:pt>
                <c:pt idx="326">
                  <c:v>-2.6819200000318233E-2</c:v>
                </c:pt>
                <c:pt idx="327">
                  <c:v>-2.7164639999682549E-2</c:v>
                </c:pt>
                <c:pt idx="328">
                  <c:v>-2.6888799999142066E-2</c:v>
                </c:pt>
                <c:pt idx="329">
                  <c:v>-2.6731039994047023E-2</c:v>
                </c:pt>
                <c:pt idx="330">
                  <c:v>-2.6488799994695E-2</c:v>
                </c:pt>
                <c:pt idx="331">
                  <c:v>-2.6958399997965898E-2</c:v>
                </c:pt>
                <c:pt idx="332">
                  <c:v>-2.5165919993014541E-2</c:v>
                </c:pt>
                <c:pt idx="333">
                  <c:v>-2.6600639997923281E-2</c:v>
                </c:pt>
                <c:pt idx="334">
                  <c:v>-2.5503359996946529E-2</c:v>
                </c:pt>
                <c:pt idx="335">
                  <c:v>-2.5503359996946529E-2</c:v>
                </c:pt>
                <c:pt idx="336">
                  <c:v>-2.5407519991858862E-2</c:v>
                </c:pt>
                <c:pt idx="337">
                  <c:v>-2.5833119994786102E-2</c:v>
                </c:pt>
                <c:pt idx="339">
                  <c:v>-2.5826879995292984E-2</c:v>
                </c:pt>
                <c:pt idx="340">
                  <c:v>-2.6390399994852487E-2</c:v>
                </c:pt>
                <c:pt idx="341">
                  <c:v>-2.6705279997258913E-2</c:v>
                </c:pt>
                <c:pt idx="342">
                  <c:v>-2.5425120002182666E-2</c:v>
                </c:pt>
                <c:pt idx="343">
                  <c:v>-2.5649119990703184E-2</c:v>
                </c:pt>
                <c:pt idx="344">
                  <c:v>-2.667440000368515E-2</c:v>
                </c:pt>
                <c:pt idx="345">
                  <c:v>-2.667440000368515E-2</c:v>
                </c:pt>
                <c:pt idx="346">
                  <c:v>-2.6474400001461618E-2</c:v>
                </c:pt>
                <c:pt idx="347">
                  <c:v>-2.6005759995314293E-2</c:v>
                </c:pt>
                <c:pt idx="348">
                  <c:v>-2.5749120002728887E-2</c:v>
                </c:pt>
                <c:pt idx="349">
                  <c:v>-2.5784559999010526E-2</c:v>
                </c:pt>
                <c:pt idx="350">
                  <c:v>-2.5754559996130411E-2</c:v>
                </c:pt>
                <c:pt idx="351">
                  <c:v>-2.508455999486614E-2</c:v>
                </c:pt>
                <c:pt idx="352">
                  <c:v>-2.5054559999261983E-2</c:v>
                </c:pt>
                <c:pt idx="353">
                  <c:v>-2.6345439997385256E-2</c:v>
                </c:pt>
                <c:pt idx="354">
                  <c:v>-2.612087999295909E-2</c:v>
                </c:pt>
                <c:pt idx="355">
                  <c:v>-2.6090879997354932E-2</c:v>
                </c:pt>
                <c:pt idx="356">
                  <c:v>-2.6020879995485302E-2</c:v>
                </c:pt>
                <c:pt idx="357">
                  <c:v>-2.6020879995485302E-2</c:v>
                </c:pt>
                <c:pt idx="358">
                  <c:v>-2.5990879992605187E-2</c:v>
                </c:pt>
                <c:pt idx="359">
                  <c:v>-2.5990879992605187E-2</c:v>
                </c:pt>
                <c:pt idx="360">
                  <c:v>-2.5377439997100737E-2</c:v>
                </c:pt>
                <c:pt idx="361">
                  <c:v>-2.5877920001221355E-2</c:v>
                </c:pt>
                <c:pt idx="362">
                  <c:v>-2.6356479997048154E-2</c:v>
                </c:pt>
                <c:pt idx="363">
                  <c:v>-2.34063999960199E-2</c:v>
                </c:pt>
                <c:pt idx="364">
                  <c:v>-2.6189439995505381E-2</c:v>
                </c:pt>
                <c:pt idx="365">
                  <c:v>-2.2339359995385166E-2</c:v>
                </c:pt>
                <c:pt idx="366">
                  <c:v>-2.513632000045618E-2</c:v>
                </c:pt>
                <c:pt idx="367">
                  <c:v>-2.835983999830205E-2</c:v>
                </c:pt>
                <c:pt idx="368">
                  <c:v>-2.5103679996391293E-2</c:v>
                </c:pt>
                <c:pt idx="369">
                  <c:v>-2.5511039995762985E-2</c:v>
                </c:pt>
                <c:pt idx="370">
                  <c:v>-2.5385280001501087E-2</c:v>
                </c:pt>
                <c:pt idx="371">
                  <c:v>-2.5198559997079428E-2</c:v>
                </c:pt>
                <c:pt idx="372">
                  <c:v>-2.5372799995238893E-2</c:v>
                </c:pt>
                <c:pt idx="373">
                  <c:v>-2.6447039999766275E-2</c:v>
                </c:pt>
                <c:pt idx="374">
                  <c:v>-2.5590559998818208E-2</c:v>
                </c:pt>
                <c:pt idx="375">
                  <c:v>-2.4549599998863414E-2</c:v>
                </c:pt>
                <c:pt idx="376">
                  <c:v>-2.3849599994719028E-2</c:v>
                </c:pt>
                <c:pt idx="377">
                  <c:v>-2.284959999815328E-2</c:v>
                </c:pt>
                <c:pt idx="378">
                  <c:v>-2.284959999815328E-2</c:v>
                </c:pt>
                <c:pt idx="379">
                  <c:v>-2.5923839995812159E-2</c:v>
                </c:pt>
                <c:pt idx="380">
                  <c:v>-2.4323839999851771E-2</c:v>
                </c:pt>
                <c:pt idx="381">
                  <c:v>-2.4700959991605487E-2</c:v>
                </c:pt>
                <c:pt idx="382">
                  <c:v>-2.5347839997266419E-2</c:v>
                </c:pt>
                <c:pt idx="383">
                  <c:v>-2.5329279997095E-2</c:v>
                </c:pt>
                <c:pt idx="384">
                  <c:v>-2.5549919999320991E-2</c:v>
                </c:pt>
                <c:pt idx="385">
                  <c:v>-2.5586559997464065E-2</c:v>
                </c:pt>
                <c:pt idx="386">
                  <c:v>-2.5216479996743146E-2</c:v>
                </c:pt>
                <c:pt idx="387">
                  <c:v>-2.3717919997579884E-2</c:v>
                </c:pt>
                <c:pt idx="388">
                  <c:v>-2.533440000115661E-2</c:v>
                </c:pt>
                <c:pt idx="389">
                  <c:v>-2.4057119990175124E-2</c:v>
                </c:pt>
                <c:pt idx="390">
                  <c:v>-2.3502399999415502E-2</c:v>
                </c:pt>
                <c:pt idx="391">
                  <c:v>-2.5237119996745605E-2</c:v>
                </c:pt>
                <c:pt idx="392">
                  <c:v>-2.3977759992703795E-2</c:v>
                </c:pt>
                <c:pt idx="393">
                  <c:v>-2.4651840001752134E-2</c:v>
                </c:pt>
                <c:pt idx="394">
                  <c:v>-2.5213920001988299E-2</c:v>
                </c:pt>
                <c:pt idx="395">
                  <c:v>-2.4888159998226911E-2</c:v>
                </c:pt>
                <c:pt idx="397">
                  <c:v>-2.4841439997544512E-2</c:v>
                </c:pt>
                <c:pt idx="398">
                  <c:v>-2.4791440002445597E-2</c:v>
                </c:pt>
                <c:pt idx="399">
                  <c:v>-2.4691439997695852E-2</c:v>
                </c:pt>
                <c:pt idx="400">
                  <c:v>-2.4641440002596937E-2</c:v>
                </c:pt>
                <c:pt idx="401">
                  <c:v>-2.4541439997847192E-2</c:v>
                </c:pt>
                <c:pt idx="402">
                  <c:v>-2.4491440002748277E-2</c:v>
                </c:pt>
                <c:pt idx="403">
                  <c:v>-2.6023679994978011E-2</c:v>
                </c:pt>
                <c:pt idx="404">
                  <c:v>-2.6023679994978011E-2</c:v>
                </c:pt>
                <c:pt idx="405">
                  <c:v>-2.5518880000163335E-2</c:v>
                </c:pt>
                <c:pt idx="406">
                  <c:v>-2.5518880000163335E-2</c:v>
                </c:pt>
                <c:pt idx="407">
                  <c:v>-2.6109760001418181E-2</c:v>
                </c:pt>
                <c:pt idx="408">
                  <c:v>-2.4976159998914227E-2</c:v>
                </c:pt>
                <c:pt idx="409">
                  <c:v>-2.4976159998914227E-2</c:v>
                </c:pt>
                <c:pt idx="411">
                  <c:v>-2.6140799993299879E-2</c:v>
                </c:pt>
                <c:pt idx="412">
                  <c:v>-2.5478560004557949E-2</c:v>
                </c:pt>
                <c:pt idx="413">
                  <c:v>-2.5752800000191201E-2</c:v>
                </c:pt>
                <c:pt idx="414">
                  <c:v>-2.5526879995595664E-2</c:v>
                </c:pt>
                <c:pt idx="415">
                  <c:v>-2.5526879995595664E-2</c:v>
                </c:pt>
                <c:pt idx="416">
                  <c:v>-2.6131199992960319E-2</c:v>
                </c:pt>
                <c:pt idx="417">
                  <c:v>-2.5718719996802974E-2</c:v>
                </c:pt>
                <c:pt idx="418">
                  <c:v>-2.6989919992047362E-2</c:v>
                </c:pt>
                <c:pt idx="419">
                  <c:v>-2.6914079993730411E-2</c:v>
                </c:pt>
                <c:pt idx="420">
                  <c:v>-2.6137759996345267E-2</c:v>
                </c:pt>
                <c:pt idx="421">
                  <c:v>-2.6917759998468682E-2</c:v>
                </c:pt>
                <c:pt idx="422">
                  <c:v>-2.7299519992084242E-2</c:v>
                </c:pt>
                <c:pt idx="423">
                  <c:v>-2.6658559996576514E-2</c:v>
                </c:pt>
                <c:pt idx="424">
                  <c:v>-2.6646079997590277E-2</c:v>
                </c:pt>
                <c:pt idx="425">
                  <c:v>-2.7359519997844473E-2</c:v>
                </c:pt>
                <c:pt idx="426">
                  <c:v>-2.7359519997844473E-2</c:v>
                </c:pt>
                <c:pt idx="427">
                  <c:v>-2.5433759998122696E-2</c:v>
                </c:pt>
                <c:pt idx="428">
                  <c:v>-2.6784959998622071E-2</c:v>
                </c:pt>
                <c:pt idx="430">
                  <c:v>-2.5754959999176208E-2</c:v>
                </c:pt>
                <c:pt idx="431">
                  <c:v>-3.3725119996233843E-2</c:v>
                </c:pt>
                <c:pt idx="432">
                  <c:v>-2.8975839995837305E-2</c:v>
                </c:pt>
                <c:pt idx="433">
                  <c:v>-2.8955839996342547E-2</c:v>
                </c:pt>
                <c:pt idx="434">
                  <c:v>-2.8029679997416679E-2</c:v>
                </c:pt>
                <c:pt idx="435">
                  <c:v>-2.7999680001812521E-2</c:v>
                </c:pt>
                <c:pt idx="436">
                  <c:v>-2.9121920000761747E-2</c:v>
                </c:pt>
                <c:pt idx="437">
                  <c:v>-2.8520079998997971E-2</c:v>
                </c:pt>
                <c:pt idx="438">
                  <c:v>-2.987008000491187E-2</c:v>
                </c:pt>
                <c:pt idx="439">
                  <c:v>-2.987008000491187E-2</c:v>
                </c:pt>
                <c:pt idx="440">
                  <c:v>-2.9840080002031755E-2</c:v>
                </c:pt>
                <c:pt idx="441">
                  <c:v>-2.9942720000690315E-2</c:v>
                </c:pt>
                <c:pt idx="442">
                  <c:v>-2.9439199999615084E-2</c:v>
                </c:pt>
                <c:pt idx="443">
                  <c:v>-2.9568960111646447E-2</c:v>
                </c:pt>
                <c:pt idx="444">
                  <c:v>-3.032048000022769E-2</c:v>
                </c:pt>
                <c:pt idx="445">
                  <c:v>-3.0462560003797989E-2</c:v>
                </c:pt>
                <c:pt idx="446">
                  <c:v>-3.0904799998097587E-2</c:v>
                </c:pt>
                <c:pt idx="447">
                  <c:v>-3.0792479999945499E-2</c:v>
                </c:pt>
                <c:pt idx="448">
                  <c:v>-3.0792479999945499E-2</c:v>
                </c:pt>
                <c:pt idx="449">
                  <c:v>-3.1187839995254762E-2</c:v>
                </c:pt>
                <c:pt idx="450">
                  <c:v>-3.0378559997188859E-2</c:v>
                </c:pt>
                <c:pt idx="451">
                  <c:v>-3.0378559997188859E-2</c:v>
                </c:pt>
                <c:pt idx="452">
                  <c:v>-3.0945919999794569E-2</c:v>
                </c:pt>
                <c:pt idx="453">
                  <c:v>-3.0862079998769332E-2</c:v>
                </c:pt>
                <c:pt idx="454">
                  <c:v>-3.1761919999553356E-2</c:v>
                </c:pt>
                <c:pt idx="455">
                  <c:v>-3.2225439994363114E-2</c:v>
                </c:pt>
                <c:pt idx="456">
                  <c:v>-3.2726719997299369E-2</c:v>
                </c:pt>
                <c:pt idx="457">
                  <c:v>-3.2144799995876383E-2</c:v>
                </c:pt>
                <c:pt idx="458">
                  <c:v>-3.104479999456089E-2</c:v>
                </c:pt>
                <c:pt idx="459">
                  <c:v>-3.2141600000613835E-2</c:v>
                </c:pt>
                <c:pt idx="460">
                  <c:v>-3.2939999997324776E-2</c:v>
                </c:pt>
                <c:pt idx="461">
                  <c:v>-3.3877440000651404E-2</c:v>
                </c:pt>
                <c:pt idx="462">
                  <c:v>-3.1918239998049103E-2</c:v>
                </c:pt>
                <c:pt idx="463">
                  <c:v>-3.199247999873478E-2</c:v>
                </c:pt>
                <c:pt idx="464">
                  <c:v>-3.3748000001651235E-2</c:v>
                </c:pt>
                <c:pt idx="465">
                  <c:v>-3.5012640000786632E-2</c:v>
                </c:pt>
                <c:pt idx="466">
                  <c:v>-3.4211040001537185E-2</c:v>
                </c:pt>
                <c:pt idx="467">
                  <c:v>-3.3842559998447541E-2</c:v>
                </c:pt>
                <c:pt idx="468">
                  <c:v>-3.3916799999133218E-2</c:v>
                </c:pt>
                <c:pt idx="469">
                  <c:v>-3.4095519993570633E-2</c:v>
                </c:pt>
                <c:pt idx="470">
                  <c:v>-3.4279999992577359E-2</c:v>
                </c:pt>
                <c:pt idx="471">
                  <c:v>-3.6342079998576082E-2</c:v>
                </c:pt>
                <c:pt idx="472">
                  <c:v>-3.4142079995945096E-2</c:v>
                </c:pt>
                <c:pt idx="473">
                  <c:v>-3.4440479998011142E-2</c:v>
                </c:pt>
                <c:pt idx="474">
                  <c:v>-3.5778879995632451E-2</c:v>
                </c:pt>
                <c:pt idx="475">
                  <c:v>-3.5953279992099851E-2</c:v>
                </c:pt>
                <c:pt idx="476">
                  <c:v>-3.6331839997728821E-2</c:v>
                </c:pt>
                <c:pt idx="477">
                  <c:v>-3.7014719993749168E-2</c:v>
                </c:pt>
                <c:pt idx="478">
                  <c:v>-3.5849439998855814E-2</c:v>
                </c:pt>
                <c:pt idx="479">
                  <c:v>-3.7023680000856984E-2</c:v>
                </c:pt>
                <c:pt idx="480">
                  <c:v>-3.6761280003702268E-2</c:v>
                </c:pt>
                <c:pt idx="481">
                  <c:v>-3.8031839998438954E-2</c:v>
                </c:pt>
                <c:pt idx="482">
                  <c:v>-3.9684159994067159E-2</c:v>
                </c:pt>
                <c:pt idx="483">
                  <c:v>-3.9684159994067159E-2</c:v>
                </c:pt>
                <c:pt idx="484">
                  <c:v>-3.9735519996611401E-2</c:v>
                </c:pt>
                <c:pt idx="485">
                  <c:v>-4.0176159993279725E-2</c:v>
                </c:pt>
                <c:pt idx="486">
                  <c:v>-3.9696479994745459E-2</c:v>
                </c:pt>
                <c:pt idx="487">
                  <c:v>-4.2923199995129835E-2</c:v>
                </c:pt>
                <c:pt idx="488">
                  <c:v>-4.2912479999358766E-2</c:v>
                </c:pt>
                <c:pt idx="489">
                  <c:v>-4.3800159990496468E-2</c:v>
                </c:pt>
                <c:pt idx="490">
                  <c:v>-4.3431679994682781E-2</c:v>
                </c:pt>
                <c:pt idx="491">
                  <c:v>-4.4901119996211492E-2</c:v>
                </c:pt>
                <c:pt idx="492">
                  <c:v>-4.7287839995988179E-2</c:v>
                </c:pt>
                <c:pt idx="493">
                  <c:v>-4.835087999526877E-2</c:v>
                </c:pt>
                <c:pt idx="494">
                  <c:v>-4.7124639997491613E-2</c:v>
                </c:pt>
                <c:pt idx="495">
                  <c:v>-5.088511999201728E-2</c:v>
                </c:pt>
                <c:pt idx="496">
                  <c:v>-4.8285119992215186E-2</c:v>
                </c:pt>
                <c:pt idx="497">
                  <c:v>-4.8427360001369379E-2</c:v>
                </c:pt>
                <c:pt idx="498">
                  <c:v>-4.8524159996304661E-2</c:v>
                </c:pt>
                <c:pt idx="499">
                  <c:v>-4.5151199999963865E-2</c:v>
                </c:pt>
                <c:pt idx="500">
                  <c:v>-4.816479999863077E-2</c:v>
                </c:pt>
                <c:pt idx="501">
                  <c:v>-4.9301120001473464E-2</c:v>
                </c:pt>
                <c:pt idx="502">
                  <c:v>-5.1740160000917967E-2</c:v>
                </c:pt>
                <c:pt idx="503">
                  <c:v>-5.2583999997295905E-2</c:v>
                </c:pt>
                <c:pt idx="504">
                  <c:v>-6.4062239995109849E-2</c:v>
                </c:pt>
                <c:pt idx="505">
                  <c:v>-5.2985599999374244E-2</c:v>
                </c:pt>
                <c:pt idx="506">
                  <c:v>-5.250656000134768E-2</c:v>
                </c:pt>
                <c:pt idx="507">
                  <c:v>-5.3550240001641214E-2</c:v>
                </c:pt>
                <c:pt idx="508">
                  <c:v>-5.5904799992276821E-2</c:v>
                </c:pt>
                <c:pt idx="509">
                  <c:v>-5.6573759997263551E-2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DF2-43E4-9BB9-4C7D3A4B3A3B}"/>
            </c:ext>
          </c:extLst>
        </c:ser>
        <c:ser>
          <c:idx val="2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  <c:pt idx="508">
                  <c:v>57447.5</c:v>
                </c:pt>
                <c:pt idx="509">
                  <c:v>57599.5</c:v>
                </c:pt>
              </c:numCache>
            </c:numRef>
          </c:xVal>
          <c:yVal>
            <c:numRef>
              <c:f>'Active 1'!$L$21:$L$907</c:f>
              <c:numCache>
                <c:formatCode>General</c:formatCode>
                <c:ptCount val="88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DF2-43E4-9BB9-4C7D3A4B3A3B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  <c:pt idx="508">
                  <c:v>57447.5</c:v>
                </c:pt>
                <c:pt idx="509">
                  <c:v>57599.5</c:v>
                </c:pt>
              </c:numCache>
            </c:numRef>
          </c:xVal>
          <c:yVal>
            <c:numRef>
              <c:f>'Active 1'!$M$21:$M$907</c:f>
              <c:numCache>
                <c:formatCode>General</c:formatCode>
                <c:ptCount val="88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DF2-43E4-9BB9-4C7D3A4B3A3B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  <c:pt idx="508">
                  <c:v>57447.5</c:v>
                </c:pt>
                <c:pt idx="509">
                  <c:v>57599.5</c:v>
                </c:pt>
              </c:numCache>
            </c:numRef>
          </c:xVal>
          <c:yVal>
            <c:numRef>
              <c:f>'Active 1'!$N$21:$N$907</c:f>
              <c:numCache>
                <c:formatCode>General</c:formatCode>
                <c:ptCount val="88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DF2-43E4-9BB9-4C7D3A4B3A3B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  <c:pt idx="508">
                  <c:v>57447.5</c:v>
                </c:pt>
                <c:pt idx="509">
                  <c:v>57599.5</c:v>
                </c:pt>
              </c:numCache>
            </c:numRef>
          </c:xVal>
          <c:yVal>
            <c:numRef>
              <c:f>'Active 1'!$O$21:$O$907</c:f>
              <c:numCache>
                <c:formatCode>General</c:formatCode>
                <c:ptCount val="887"/>
                <c:pt idx="0">
                  <c:v>7.9529047543140802E-2</c:v>
                </c:pt>
                <c:pt idx="36">
                  <c:v>3.8348137853589419E-2</c:v>
                </c:pt>
                <c:pt idx="37">
                  <c:v>3.8348137853589419E-2</c:v>
                </c:pt>
                <c:pt idx="39">
                  <c:v>3.8344463873351609E-2</c:v>
                </c:pt>
                <c:pt idx="40">
                  <c:v>3.8344463873351609E-2</c:v>
                </c:pt>
                <c:pt idx="41">
                  <c:v>3.8276127840928362E-2</c:v>
                </c:pt>
                <c:pt idx="42">
                  <c:v>3.8276127840928362E-2</c:v>
                </c:pt>
                <c:pt idx="43">
                  <c:v>3.709090181621124E-2</c:v>
                </c:pt>
                <c:pt idx="44">
                  <c:v>3.709090181621124E-2</c:v>
                </c:pt>
                <c:pt idx="45">
                  <c:v>3.7074001507117323E-2</c:v>
                </c:pt>
                <c:pt idx="46">
                  <c:v>3.7074001507117323E-2</c:v>
                </c:pt>
                <c:pt idx="47">
                  <c:v>3.7069592730831949E-2</c:v>
                </c:pt>
                <c:pt idx="48">
                  <c:v>3.7069592730831949E-2</c:v>
                </c:pt>
                <c:pt idx="49">
                  <c:v>3.7065183954546582E-2</c:v>
                </c:pt>
                <c:pt idx="50">
                  <c:v>3.7065183954546582E-2</c:v>
                </c:pt>
                <c:pt idx="51">
                  <c:v>3.7060775178261209E-2</c:v>
                </c:pt>
                <c:pt idx="52">
                  <c:v>3.7060775178261209E-2</c:v>
                </c:pt>
                <c:pt idx="53">
                  <c:v>3.7056366401975842E-2</c:v>
                </c:pt>
                <c:pt idx="54">
                  <c:v>3.7056366401975842E-2</c:v>
                </c:pt>
                <c:pt idx="108">
                  <c:v>1.1887397384842811E-2</c:v>
                </c:pt>
                <c:pt idx="138">
                  <c:v>6.8430225183313126E-3</c:v>
                </c:pt>
                <c:pt idx="144">
                  <c:v>5.3359558247821418E-3</c:v>
                </c:pt>
                <c:pt idx="145">
                  <c:v>5.3359558247821418E-3</c:v>
                </c:pt>
                <c:pt idx="146">
                  <c:v>5.3359558247821418E-3</c:v>
                </c:pt>
                <c:pt idx="156">
                  <c:v>2.4158763317716977E-3</c:v>
                </c:pt>
                <c:pt idx="157">
                  <c:v>2.4158763317716977E-3</c:v>
                </c:pt>
                <c:pt idx="177">
                  <c:v>-2.4521474833249721E-3</c:v>
                </c:pt>
                <c:pt idx="184">
                  <c:v>-5.1708928593034928E-3</c:v>
                </c:pt>
                <c:pt idx="185">
                  <c:v>-5.4119059629037514E-3</c:v>
                </c:pt>
                <c:pt idx="187">
                  <c:v>-5.4993466925635989E-3</c:v>
                </c:pt>
                <c:pt idx="188">
                  <c:v>-5.8329440981566422E-3</c:v>
                </c:pt>
                <c:pt idx="189">
                  <c:v>-5.8931973740567051E-3</c:v>
                </c:pt>
                <c:pt idx="190">
                  <c:v>-5.9578594262421417E-3</c:v>
                </c:pt>
                <c:pt idx="191">
                  <c:v>-6.0181127021422046E-3</c:v>
                </c:pt>
                <c:pt idx="192">
                  <c:v>-7.1460246351495102E-3</c:v>
                </c:pt>
                <c:pt idx="193">
                  <c:v>-8.7045270520280035E-3</c:v>
                </c:pt>
                <c:pt idx="194">
                  <c:v>-8.718488176931681E-3</c:v>
                </c:pt>
                <c:pt idx="195">
                  <c:v>-8.7691891042134401E-3</c:v>
                </c:pt>
                <c:pt idx="196">
                  <c:v>-8.8110724789244588E-3</c:v>
                </c:pt>
                <c:pt idx="197">
                  <c:v>-8.8118072749720222E-3</c:v>
                </c:pt>
                <c:pt idx="198">
                  <c:v>-8.8867564718233191E-3</c:v>
                </c:pt>
                <c:pt idx="199">
                  <c:v>-8.888226063918446E-3</c:v>
                </c:pt>
                <c:pt idx="200">
                  <c:v>-8.911004741392857E-3</c:v>
                </c:pt>
                <c:pt idx="201">
                  <c:v>-9.0579639509052109E-3</c:v>
                </c:pt>
                <c:pt idx="202">
                  <c:v>-9.1997795880846348E-3</c:v>
                </c:pt>
                <c:pt idx="203">
                  <c:v>-9.9286972672658971E-3</c:v>
                </c:pt>
                <c:pt idx="204">
                  <c:v>-1.0199837008816187E-2</c:v>
                </c:pt>
                <c:pt idx="206">
                  <c:v>-1.0413662658656661E-2</c:v>
                </c:pt>
                <c:pt idx="207">
                  <c:v>-1.0440115316368889E-2</c:v>
                </c:pt>
                <c:pt idx="208">
                  <c:v>-1.0538577986742161E-2</c:v>
                </c:pt>
                <c:pt idx="209">
                  <c:v>-1.0577522177262932E-2</c:v>
                </c:pt>
                <c:pt idx="210">
                  <c:v>-1.0590748506119047E-2</c:v>
                </c:pt>
                <c:pt idx="214">
                  <c:v>-1.1856067300020402E-2</c:v>
                </c:pt>
                <c:pt idx="216">
                  <c:v>-1.1953795174346117E-2</c:v>
                </c:pt>
                <c:pt idx="220">
                  <c:v>-1.2018457226531554E-2</c:v>
                </c:pt>
                <c:pt idx="223">
                  <c:v>-1.2101489179906028E-2</c:v>
                </c:pt>
                <c:pt idx="224">
                  <c:v>-1.2131615817856059E-2</c:v>
                </c:pt>
                <c:pt idx="225">
                  <c:v>-1.2170560008376838E-2</c:v>
                </c:pt>
                <c:pt idx="226">
                  <c:v>-1.2191869093756129E-2</c:v>
                </c:pt>
                <c:pt idx="227">
                  <c:v>-1.2217586955420787E-2</c:v>
                </c:pt>
                <c:pt idx="228">
                  <c:v>-1.222199573170616E-2</c:v>
                </c:pt>
                <c:pt idx="229">
                  <c:v>-1.234691105979166E-2</c:v>
                </c:pt>
                <c:pt idx="230">
                  <c:v>-1.3198539678915738E-2</c:v>
                </c:pt>
                <c:pt idx="233">
                  <c:v>-1.3233075093151143E-2</c:v>
                </c:pt>
                <c:pt idx="234">
                  <c:v>-1.3241892645721884E-2</c:v>
                </c:pt>
                <c:pt idx="235">
                  <c:v>-1.3255118974577998E-2</c:v>
                </c:pt>
                <c:pt idx="236">
                  <c:v>-1.3345498888428092E-2</c:v>
                </c:pt>
                <c:pt idx="237">
                  <c:v>-1.3345498888428092E-2</c:v>
                </c:pt>
                <c:pt idx="238">
                  <c:v>-1.3345498888428092E-2</c:v>
                </c:pt>
                <c:pt idx="239">
                  <c:v>-1.3345498888428092E-2</c:v>
                </c:pt>
                <c:pt idx="240">
                  <c:v>-1.336827756590251E-2</c:v>
                </c:pt>
                <c:pt idx="243">
                  <c:v>-1.3391056243376921E-2</c:v>
                </c:pt>
                <c:pt idx="244">
                  <c:v>-1.3391056243376921E-2</c:v>
                </c:pt>
                <c:pt idx="247">
                  <c:v>-1.3414569716898896E-2</c:v>
                </c:pt>
                <c:pt idx="249">
                  <c:v>-1.3477027380941649E-2</c:v>
                </c:pt>
                <c:pt idx="250">
                  <c:v>-1.3477027380941649E-2</c:v>
                </c:pt>
                <c:pt idx="251">
                  <c:v>-1.3477762176989212E-2</c:v>
                </c:pt>
                <c:pt idx="252">
                  <c:v>-1.3477762176989212E-2</c:v>
                </c:pt>
                <c:pt idx="254">
                  <c:v>-1.3488049321655073E-2</c:v>
                </c:pt>
                <c:pt idx="255">
                  <c:v>-1.3504949630748997E-2</c:v>
                </c:pt>
                <c:pt idx="256">
                  <c:v>-1.3535076268699028E-2</c:v>
                </c:pt>
                <c:pt idx="257">
                  <c:v>-1.3544628617317332E-2</c:v>
                </c:pt>
                <c:pt idx="258">
                  <c:v>-1.3677626701926009E-2</c:v>
                </c:pt>
                <c:pt idx="259">
                  <c:v>-1.3724653648969964E-2</c:v>
                </c:pt>
                <c:pt idx="260">
                  <c:v>-1.3737145181778515E-2</c:v>
                </c:pt>
                <c:pt idx="261">
                  <c:v>-1.3741553958063882E-2</c:v>
                </c:pt>
                <c:pt idx="262">
                  <c:v>-1.3776089372299287E-2</c:v>
                </c:pt>
                <c:pt idx="264">
                  <c:v>-1.4539542465715954E-2</c:v>
                </c:pt>
                <c:pt idx="267">
                  <c:v>-1.4806273430980878E-2</c:v>
                </c:pt>
                <c:pt idx="271">
                  <c:v>-1.5012016324298168E-2</c:v>
                </c:pt>
                <c:pt idx="273">
                  <c:v>-1.5046551738533573E-2</c:v>
                </c:pt>
                <c:pt idx="276">
                  <c:v>-1.5072269600198231E-2</c:v>
                </c:pt>
                <c:pt idx="277">
                  <c:v>-1.5179549823142249E-2</c:v>
                </c:pt>
                <c:pt idx="278">
                  <c:v>-1.5189836967808117E-2</c:v>
                </c:pt>
                <c:pt idx="279">
                  <c:v>-1.519057176385568E-2</c:v>
                </c:pt>
                <c:pt idx="280">
                  <c:v>-1.5296382394704572E-2</c:v>
                </c:pt>
                <c:pt idx="281">
                  <c:v>-1.5347818118033894E-2</c:v>
                </c:pt>
                <c:pt idx="286">
                  <c:v>-1.6398576466047213E-2</c:v>
                </c:pt>
                <c:pt idx="287">
                  <c:v>-1.6446338209138725E-2</c:v>
                </c:pt>
                <c:pt idx="292">
                  <c:v>-1.6669716207597503E-2</c:v>
                </c:pt>
                <c:pt idx="293">
                  <c:v>-1.6769648470065901E-2</c:v>
                </c:pt>
                <c:pt idx="294">
                  <c:v>-1.6781405206826888E-2</c:v>
                </c:pt>
                <c:pt idx="295">
                  <c:v>-1.6782140002874452E-2</c:v>
                </c:pt>
                <c:pt idx="297">
                  <c:v>-1.7943852554069599E-2</c:v>
                </c:pt>
                <c:pt idx="298">
                  <c:v>-1.7965896435496453E-2</c:v>
                </c:pt>
                <c:pt idx="299">
                  <c:v>-1.7974713988067194E-2</c:v>
                </c:pt>
                <c:pt idx="300">
                  <c:v>-1.7987940316923301E-2</c:v>
                </c:pt>
                <c:pt idx="301">
                  <c:v>-1.8009249402302592E-2</c:v>
                </c:pt>
                <c:pt idx="302">
                  <c:v>-1.8176048105099117E-2</c:v>
                </c:pt>
                <c:pt idx="303">
                  <c:v>-1.8209113927239395E-2</c:v>
                </c:pt>
                <c:pt idx="304">
                  <c:v>-1.8209848723286959E-2</c:v>
                </c:pt>
                <c:pt idx="305">
                  <c:v>-1.8210583519334515E-2</c:v>
                </c:pt>
                <c:pt idx="308">
                  <c:v>-1.8221605460047946E-2</c:v>
                </c:pt>
                <c:pt idx="311">
                  <c:v>-1.8247323321712604E-2</c:v>
                </c:pt>
                <c:pt idx="313">
                  <c:v>-1.8395017327272521E-2</c:v>
                </c:pt>
                <c:pt idx="314">
                  <c:v>-1.9486189457901738E-2</c:v>
                </c:pt>
                <c:pt idx="315">
                  <c:v>-1.9514846503756643E-2</c:v>
                </c:pt>
                <c:pt idx="316">
                  <c:v>-1.9647844588365326E-2</c:v>
                </c:pt>
                <c:pt idx="317">
                  <c:v>-1.9648579384412883E-2</c:v>
                </c:pt>
                <c:pt idx="318">
                  <c:v>-1.9661805713268997E-2</c:v>
                </c:pt>
                <c:pt idx="319">
                  <c:v>-1.97308765417398E-2</c:v>
                </c:pt>
                <c:pt idx="320">
                  <c:v>-1.9824930435827712E-2</c:v>
                </c:pt>
                <c:pt idx="321">
                  <c:v>-1.992853667853392E-2</c:v>
                </c:pt>
                <c:pt idx="322">
                  <c:v>-1.9970420053244939E-2</c:v>
                </c:pt>
                <c:pt idx="323">
                  <c:v>-1.9988789954433983E-2</c:v>
                </c:pt>
                <c:pt idx="324">
                  <c:v>-2.0049043230334046E-2</c:v>
                </c:pt>
                <c:pt idx="325">
                  <c:v>-2.0100478953663369E-2</c:v>
                </c:pt>
                <c:pt idx="326">
                  <c:v>-2.01306055916134E-2</c:v>
                </c:pt>
                <c:pt idx="327">
                  <c:v>-2.0135014367898774E-2</c:v>
                </c:pt>
                <c:pt idx="328">
                  <c:v>-2.0159997433515875E-2</c:v>
                </c:pt>
                <c:pt idx="329">
                  <c:v>-2.0215841933130564E-2</c:v>
                </c:pt>
                <c:pt idx="330">
                  <c:v>-2.1078492492968073E-2</c:v>
                </c:pt>
                <c:pt idx="331">
                  <c:v>-2.1107884334870548E-2</c:v>
                </c:pt>
                <c:pt idx="332">
                  <c:v>-2.1124784643964466E-2</c:v>
                </c:pt>
                <c:pt idx="333">
                  <c:v>-2.1163728834485238E-2</c:v>
                </c:pt>
                <c:pt idx="334">
                  <c:v>-2.1257782728573142E-2</c:v>
                </c:pt>
                <c:pt idx="335">
                  <c:v>-2.1257782728573142E-2</c:v>
                </c:pt>
                <c:pt idx="336">
                  <c:v>-2.1374615300135465E-2</c:v>
                </c:pt>
                <c:pt idx="337">
                  <c:v>-2.1422377043226977E-2</c:v>
                </c:pt>
                <c:pt idx="338">
                  <c:v>-2.1431194595797717E-2</c:v>
                </c:pt>
                <c:pt idx="339">
                  <c:v>-2.1476751950746553E-2</c:v>
                </c:pt>
                <c:pt idx="340">
                  <c:v>-2.1512022161029515E-2</c:v>
                </c:pt>
                <c:pt idx="341">
                  <c:v>-2.1594319318356432E-2</c:v>
                </c:pt>
                <c:pt idx="342">
                  <c:v>-2.2469461411002492E-2</c:v>
                </c:pt>
                <c:pt idx="343">
                  <c:v>-2.2542941015758669E-2</c:v>
                </c:pt>
                <c:pt idx="344">
                  <c:v>-2.2687695837128333E-2</c:v>
                </c:pt>
                <c:pt idx="345">
                  <c:v>-2.2687695837128333E-2</c:v>
                </c:pt>
                <c:pt idx="346">
                  <c:v>-2.2687695837128333E-2</c:v>
                </c:pt>
                <c:pt idx="347">
                  <c:v>-2.282657229011751E-2</c:v>
                </c:pt>
                <c:pt idx="348">
                  <c:v>-2.3002188545484768E-2</c:v>
                </c:pt>
                <c:pt idx="349">
                  <c:v>-2.3190296333660577E-2</c:v>
                </c:pt>
                <c:pt idx="350">
                  <c:v>-2.3190296333660577E-2</c:v>
                </c:pt>
                <c:pt idx="351">
                  <c:v>-2.3190296333660577E-2</c:v>
                </c:pt>
                <c:pt idx="352">
                  <c:v>-2.3190296333660577E-2</c:v>
                </c:pt>
                <c:pt idx="353">
                  <c:v>-2.3199113886231318E-2</c:v>
                </c:pt>
                <c:pt idx="354">
                  <c:v>-2.3203522662516692E-2</c:v>
                </c:pt>
                <c:pt idx="355">
                  <c:v>-2.3203522662516692E-2</c:v>
                </c:pt>
                <c:pt idx="356">
                  <c:v>-2.3203522662516692E-2</c:v>
                </c:pt>
                <c:pt idx="357">
                  <c:v>-2.3203522662516692E-2</c:v>
                </c:pt>
                <c:pt idx="358">
                  <c:v>-2.3203522662516692E-2</c:v>
                </c:pt>
                <c:pt idx="359">
                  <c:v>-2.3203522662516692E-2</c:v>
                </c:pt>
                <c:pt idx="360">
                  <c:v>-2.4062499242116391E-2</c:v>
                </c:pt>
                <c:pt idx="361">
                  <c:v>-2.4376257154425263E-2</c:v>
                </c:pt>
                <c:pt idx="362">
                  <c:v>-2.4445327982896073E-2</c:v>
                </c:pt>
                <c:pt idx="363">
                  <c:v>-2.4469576252465611E-2</c:v>
                </c:pt>
                <c:pt idx="364">
                  <c:v>-2.4558486574220578E-2</c:v>
                </c:pt>
                <c:pt idx="365">
                  <c:v>-2.4582734843790116E-2</c:v>
                </c:pt>
                <c:pt idx="366">
                  <c:v>-2.458567402798037E-2</c:v>
                </c:pt>
                <c:pt idx="367">
                  <c:v>-2.5723138309605972E-2</c:v>
                </c:pt>
                <c:pt idx="368">
                  <c:v>-2.5753264947556004E-2</c:v>
                </c:pt>
                <c:pt idx="369">
                  <c:v>-2.5818661795788997E-2</c:v>
                </c:pt>
                <c:pt idx="370">
                  <c:v>-2.581939659183656E-2</c:v>
                </c:pt>
                <c:pt idx="371">
                  <c:v>-2.5927411610828136E-2</c:v>
                </c:pt>
                <c:pt idx="372">
                  <c:v>-2.5928146406875699E-2</c:v>
                </c:pt>
                <c:pt idx="373">
                  <c:v>-2.5928881202923262E-2</c:v>
                </c:pt>
                <c:pt idx="374">
                  <c:v>-2.6056000919151445E-2</c:v>
                </c:pt>
                <c:pt idx="375">
                  <c:v>-2.607143163615025E-2</c:v>
                </c:pt>
                <c:pt idx="376">
                  <c:v>-2.607143163615025E-2</c:v>
                </c:pt>
                <c:pt idx="377">
                  <c:v>-2.607143163615025E-2</c:v>
                </c:pt>
                <c:pt idx="378">
                  <c:v>-2.607143163615025E-2</c:v>
                </c:pt>
                <c:pt idx="379">
                  <c:v>-2.6072166432197813E-2</c:v>
                </c:pt>
                <c:pt idx="380">
                  <c:v>-2.6072166432197813E-2</c:v>
                </c:pt>
                <c:pt idx="381">
                  <c:v>-2.6118458583194198E-2</c:v>
                </c:pt>
                <c:pt idx="382">
                  <c:v>-2.614564603695399E-2</c:v>
                </c:pt>
                <c:pt idx="383">
                  <c:v>-2.6260274220373622E-2</c:v>
                </c:pt>
                <c:pt idx="384">
                  <c:v>-2.643368608759819E-2</c:v>
                </c:pt>
                <c:pt idx="385">
                  <c:v>-2.7268414397628352E-2</c:v>
                </c:pt>
                <c:pt idx="386">
                  <c:v>-2.7384512173143111E-2</c:v>
                </c:pt>
                <c:pt idx="387">
                  <c:v>-2.7407290850617536E-2</c:v>
                </c:pt>
                <c:pt idx="388">
                  <c:v>-2.7463870146279781E-2</c:v>
                </c:pt>
                <c:pt idx="389">
                  <c:v>-2.7466074534422472E-2</c:v>
                </c:pt>
                <c:pt idx="390">
                  <c:v>-2.7518979849846914E-2</c:v>
                </c:pt>
                <c:pt idx="391">
                  <c:v>-2.7557924040367693E-2</c:v>
                </c:pt>
                <c:pt idx="392">
                  <c:v>-2.763948640164704E-2</c:v>
                </c:pt>
                <c:pt idx="393">
                  <c:v>-2.7688717736833679E-2</c:v>
                </c:pt>
                <c:pt idx="394">
                  <c:v>-2.770120926964223E-2</c:v>
                </c:pt>
                <c:pt idx="395">
                  <c:v>-2.7701944065689793E-2</c:v>
                </c:pt>
                <c:pt idx="396">
                  <c:v>-2.777248448625573E-2</c:v>
                </c:pt>
                <c:pt idx="397">
                  <c:v>-2.8085507602517032E-2</c:v>
                </c:pt>
                <c:pt idx="398">
                  <c:v>-2.8085507602517032E-2</c:v>
                </c:pt>
                <c:pt idx="399">
                  <c:v>-2.8085507602517032E-2</c:v>
                </c:pt>
                <c:pt idx="400">
                  <c:v>-2.8085507602517032E-2</c:v>
                </c:pt>
                <c:pt idx="401">
                  <c:v>-2.8085507602517032E-2</c:v>
                </c:pt>
                <c:pt idx="402">
                  <c:v>-2.8085507602517032E-2</c:v>
                </c:pt>
                <c:pt idx="403">
                  <c:v>-2.8876148149693498E-2</c:v>
                </c:pt>
                <c:pt idx="404">
                  <c:v>-2.8876148149693498E-2</c:v>
                </c:pt>
                <c:pt idx="405">
                  <c:v>-2.8953301734687478E-2</c:v>
                </c:pt>
                <c:pt idx="406">
                  <c:v>-2.8953301734687478E-2</c:v>
                </c:pt>
                <c:pt idx="407">
                  <c:v>-2.8962119287258212E-2</c:v>
                </c:pt>
                <c:pt idx="408">
                  <c:v>-2.9042946852490009E-2</c:v>
                </c:pt>
                <c:pt idx="409">
                  <c:v>-2.9042946852490009E-2</c:v>
                </c:pt>
                <c:pt idx="410">
                  <c:v>-2.9128917990054737E-2</c:v>
                </c:pt>
                <c:pt idx="411">
                  <c:v>-2.9197988818525547E-2</c:v>
                </c:pt>
                <c:pt idx="412">
                  <c:v>-2.9233993824856072E-2</c:v>
                </c:pt>
                <c:pt idx="413">
                  <c:v>-2.9234728620903636E-2</c:v>
                </c:pt>
                <c:pt idx="414">
                  <c:v>-2.9283959956090275E-2</c:v>
                </c:pt>
                <c:pt idx="415">
                  <c:v>-2.9283959956090275E-2</c:v>
                </c:pt>
                <c:pt idx="416">
                  <c:v>-2.9352295988513508E-2</c:v>
                </c:pt>
                <c:pt idx="417">
                  <c:v>-2.946104580355266E-2</c:v>
                </c:pt>
                <c:pt idx="418">
                  <c:v>-2.9464719783790463E-2</c:v>
                </c:pt>
                <c:pt idx="419">
                  <c:v>-3.0408197908859763E-2</c:v>
                </c:pt>
                <c:pt idx="420">
                  <c:v>-3.0578670591894092E-2</c:v>
                </c:pt>
                <c:pt idx="421">
                  <c:v>-3.0670520097839313E-2</c:v>
                </c:pt>
                <c:pt idx="422">
                  <c:v>-3.0688155202980794E-2</c:v>
                </c:pt>
                <c:pt idx="423">
                  <c:v>-3.0703585919979598E-2</c:v>
                </c:pt>
                <c:pt idx="424">
                  <c:v>-3.0812335735018737E-2</c:v>
                </c:pt>
                <c:pt idx="425">
                  <c:v>-3.0871854214871236E-2</c:v>
                </c:pt>
                <c:pt idx="426">
                  <c:v>-3.0871854214871236E-2</c:v>
                </c:pt>
                <c:pt idx="427">
                  <c:v>-3.0872589010918799E-2</c:v>
                </c:pt>
                <c:pt idx="428">
                  <c:v>-3.0876262991156603E-2</c:v>
                </c:pt>
                <c:pt idx="429">
                  <c:v>-3.0876262991156603E-2</c:v>
                </c:pt>
                <c:pt idx="430">
                  <c:v>-3.0876262991156603E-2</c:v>
                </c:pt>
                <c:pt idx="431">
                  <c:v>-3.1195164475798412E-2</c:v>
                </c:pt>
                <c:pt idx="432">
                  <c:v>-3.1987274615069991E-2</c:v>
                </c:pt>
                <c:pt idx="433">
                  <c:v>-3.1987274615069991E-2</c:v>
                </c:pt>
                <c:pt idx="434">
                  <c:v>-3.2017401253020022E-2</c:v>
                </c:pt>
                <c:pt idx="435">
                  <c:v>-3.2017401253020022E-2</c:v>
                </c:pt>
                <c:pt idx="436">
                  <c:v>-3.216509525857994E-2</c:v>
                </c:pt>
                <c:pt idx="437">
                  <c:v>-3.2171708423007997E-2</c:v>
                </c:pt>
                <c:pt idx="438">
                  <c:v>-3.2263557928953218E-2</c:v>
                </c:pt>
                <c:pt idx="439">
                  <c:v>-3.2263557928953218E-2</c:v>
                </c:pt>
                <c:pt idx="440">
                  <c:v>-3.2263557928953218E-2</c:v>
                </c:pt>
                <c:pt idx="441">
                  <c:v>-3.2290010586665432E-2</c:v>
                </c:pt>
                <c:pt idx="442">
                  <c:v>-3.2438439388272913E-2</c:v>
                </c:pt>
                <c:pt idx="443">
                  <c:v>-3.2603033702926748E-2</c:v>
                </c:pt>
                <c:pt idx="444">
                  <c:v>-3.3520059170283834E-2</c:v>
                </c:pt>
                <c:pt idx="445">
                  <c:v>-3.3624400209037592E-2</c:v>
                </c:pt>
                <c:pt idx="446">
                  <c:v>-3.3680244708652288E-2</c:v>
                </c:pt>
                <c:pt idx="447">
                  <c:v>-3.3740497984552351E-2</c:v>
                </c:pt>
                <c:pt idx="448">
                  <c:v>-3.3740497984552351E-2</c:v>
                </c:pt>
                <c:pt idx="449">
                  <c:v>-3.3769155030407269E-2</c:v>
                </c:pt>
                <c:pt idx="450">
                  <c:v>-3.3826469122117078E-2</c:v>
                </c:pt>
                <c:pt idx="451">
                  <c:v>-3.3826469122117078E-2</c:v>
                </c:pt>
                <c:pt idx="452">
                  <c:v>-3.4075564982240514E-2</c:v>
                </c:pt>
                <c:pt idx="453">
                  <c:v>-3.4229137356180925E-2</c:v>
                </c:pt>
                <c:pt idx="454">
                  <c:v>-3.5196128954772199E-2</c:v>
                </c:pt>
                <c:pt idx="455">
                  <c:v>-3.5231399165055174E-2</c:v>
                </c:pt>
                <c:pt idx="456">
                  <c:v>-3.5302674381668661E-2</c:v>
                </c:pt>
                <c:pt idx="457">
                  <c:v>-3.5333535815666256E-2</c:v>
                </c:pt>
                <c:pt idx="458">
                  <c:v>-3.5333535815666256E-2</c:v>
                </c:pt>
                <c:pt idx="459">
                  <c:v>-3.5384971538995585E-2</c:v>
                </c:pt>
                <c:pt idx="460">
                  <c:v>-3.5410689400660236E-2</c:v>
                </c:pt>
                <c:pt idx="461">
                  <c:v>-3.5543687485268913E-2</c:v>
                </c:pt>
                <c:pt idx="462">
                  <c:v>-3.5576753307409198E-2</c:v>
                </c:pt>
                <c:pt idx="463">
                  <c:v>-3.5577488103456761E-2</c:v>
                </c:pt>
                <c:pt idx="464">
                  <c:v>-3.6659842681515231E-2</c:v>
                </c:pt>
                <c:pt idx="465">
                  <c:v>-3.6814884647550769E-2</c:v>
                </c:pt>
                <c:pt idx="466">
                  <c:v>-3.6840602509215434E-2</c:v>
                </c:pt>
                <c:pt idx="467">
                  <c:v>-3.6930982423065528E-2</c:v>
                </c:pt>
                <c:pt idx="468">
                  <c:v>-3.6931717219113092E-2</c:v>
                </c:pt>
                <c:pt idx="469">
                  <c:v>-3.6952291508444812E-2</c:v>
                </c:pt>
                <c:pt idx="470">
                  <c:v>-3.7063980507674205E-2</c:v>
                </c:pt>
                <c:pt idx="471">
                  <c:v>-3.7076472040482755E-2</c:v>
                </c:pt>
                <c:pt idx="472">
                  <c:v>-3.7076472040482755E-2</c:v>
                </c:pt>
                <c:pt idx="473">
                  <c:v>-3.710218990214742E-2</c:v>
                </c:pt>
                <c:pt idx="474">
                  <c:v>-3.7403456281647735E-2</c:v>
                </c:pt>
                <c:pt idx="475">
                  <c:v>-3.8274189598008421E-2</c:v>
                </c:pt>
                <c:pt idx="476">
                  <c:v>-3.8343260426479231E-2</c:v>
                </c:pt>
                <c:pt idx="477">
                  <c:v>-3.8480667287373288E-2</c:v>
                </c:pt>
                <c:pt idx="478">
                  <c:v>-3.8519611477894053E-2</c:v>
                </c:pt>
                <c:pt idx="479">
                  <c:v>-3.8520346273941616E-2</c:v>
                </c:pt>
                <c:pt idx="480">
                  <c:v>-3.8604847819411217E-2</c:v>
                </c:pt>
                <c:pt idx="481">
                  <c:v>-3.8802507956205337E-2</c:v>
                </c:pt>
                <c:pt idx="482">
                  <c:v>-3.9936298257593136E-2</c:v>
                </c:pt>
                <c:pt idx="483">
                  <c:v>-3.9936298257593136E-2</c:v>
                </c:pt>
                <c:pt idx="484">
                  <c:v>-3.9983325204637085E-2</c:v>
                </c:pt>
                <c:pt idx="485">
                  <c:v>-4.0064887565916446E-2</c:v>
                </c:pt>
                <c:pt idx="486">
                  <c:v>-4.0335292511419166E-2</c:v>
                </c:pt>
                <c:pt idx="487">
                  <c:v>-4.1421321069715453E-2</c:v>
                </c:pt>
                <c:pt idx="488">
                  <c:v>-4.1455856483950851E-2</c:v>
                </c:pt>
                <c:pt idx="489">
                  <c:v>-4.1516109759850914E-2</c:v>
                </c:pt>
                <c:pt idx="490">
                  <c:v>-4.1606489673701022E-2</c:v>
                </c:pt>
                <c:pt idx="491">
                  <c:v>-4.2143625584468658E-2</c:v>
                </c:pt>
                <c:pt idx="492">
                  <c:v>-4.2954105624929281E-2</c:v>
                </c:pt>
                <c:pt idx="493">
                  <c:v>-4.3134865452629484E-2</c:v>
                </c:pt>
                <c:pt idx="494">
                  <c:v>-4.3281089866094274E-2</c:v>
                </c:pt>
                <c:pt idx="495">
                  <c:v>-4.331929926056749E-2</c:v>
                </c:pt>
                <c:pt idx="496">
                  <c:v>-4.331929926056749E-2</c:v>
                </c:pt>
                <c:pt idx="497">
                  <c:v>-4.3375143760182172E-2</c:v>
                </c:pt>
                <c:pt idx="498">
                  <c:v>-4.3426579483511502E-2</c:v>
                </c:pt>
                <c:pt idx="499">
                  <c:v>-4.3497119904077425E-2</c:v>
                </c:pt>
                <c:pt idx="500">
                  <c:v>-4.3508141844790862E-2</c:v>
                </c:pt>
                <c:pt idx="501">
                  <c:v>-4.3521368173646963E-2</c:v>
                </c:pt>
                <c:pt idx="502">
                  <c:v>-4.4547143456043187E-2</c:v>
                </c:pt>
                <c:pt idx="503">
                  <c:v>-4.4577270093993218E-2</c:v>
                </c:pt>
                <c:pt idx="504">
                  <c:v>-4.474333400074218E-2</c:v>
                </c:pt>
                <c:pt idx="505">
                  <c:v>-4.501079976205466E-2</c:v>
                </c:pt>
                <c:pt idx="506">
                  <c:v>-4.5087218551001076E-2</c:v>
                </c:pt>
                <c:pt idx="507">
                  <c:v>-4.5165841728090197E-2</c:v>
                </c:pt>
                <c:pt idx="508">
                  <c:v>-4.6079928011257029E-2</c:v>
                </c:pt>
                <c:pt idx="509">
                  <c:v>-4.63033060097158E-2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DF2-43E4-9BB9-4C7D3A4B3A3B}"/>
            </c:ext>
          </c:extLst>
        </c:ser>
        <c:ser>
          <c:idx val="8"/>
          <c:order val="8"/>
          <c:tx>
            <c:strRef>
              <c:f>'Active 1'!$Z$1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1'!$Y$2:$Y$43</c:f>
              <c:numCache>
                <c:formatCode>General</c:formatCode>
                <c:ptCount val="42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  <c:pt idx="40">
                  <c:v>50000</c:v>
                </c:pt>
                <c:pt idx="41">
                  <c:v>52000</c:v>
                </c:pt>
              </c:numCache>
            </c:numRef>
          </c:xVal>
          <c:yVal>
            <c:numRef>
              <c:f>'Active 1'!$Z$2:$Z$43</c:f>
              <c:numCache>
                <c:formatCode>General</c:formatCode>
                <c:ptCount val="42"/>
                <c:pt idx="0">
                  <c:v>5.6531669860248268E-2</c:v>
                </c:pt>
                <c:pt idx="1">
                  <c:v>5.331627918238286E-2</c:v>
                </c:pt>
                <c:pt idx="2">
                  <c:v>5.0152483859834937E-2</c:v>
                </c:pt>
                <c:pt idx="3">
                  <c:v>4.7040283892604513E-2</c:v>
                </c:pt>
                <c:pt idx="4">
                  <c:v>4.3979679280691582E-2</c:v>
                </c:pt>
                <c:pt idx="5">
                  <c:v>4.0970670024096149E-2</c:v>
                </c:pt>
                <c:pt idx="6">
                  <c:v>3.8013256122818209E-2</c:v>
                </c:pt>
                <c:pt idx="7">
                  <c:v>3.5107437576857761E-2</c:v>
                </c:pt>
                <c:pt idx="8">
                  <c:v>3.2253214386214812E-2</c:v>
                </c:pt>
                <c:pt idx="9">
                  <c:v>2.9450586550889352E-2</c:v>
                </c:pt>
                <c:pt idx="10">
                  <c:v>2.6699554070881388E-2</c:v>
                </c:pt>
                <c:pt idx="11">
                  <c:v>2.4000116946190923E-2</c:v>
                </c:pt>
                <c:pt idx="12">
                  <c:v>2.1352275176817946E-2</c:v>
                </c:pt>
                <c:pt idx="13">
                  <c:v>1.8756028762762462E-2</c:v>
                </c:pt>
                <c:pt idx="14">
                  <c:v>1.6211377704024477E-2</c:v>
                </c:pt>
                <c:pt idx="15">
                  <c:v>1.3718322000603984E-2</c:v>
                </c:pt>
                <c:pt idx="16">
                  <c:v>1.1276861652500986E-2</c:v>
                </c:pt>
                <c:pt idx="17">
                  <c:v>8.8869966597154813E-3</c:v>
                </c:pt>
                <c:pt idx="18">
                  <c:v>6.5487270222474719E-3</c:v>
                </c:pt>
                <c:pt idx="19">
                  <c:v>4.2620527400969556E-3</c:v>
                </c:pt>
                <c:pt idx="20">
                  <c:v>2.0269738132639346E-3</c:v>
                </c:pt>
                <c:pt idx="21">
                  <c:v>-1.5650975825159204E-4</c:v>
                </c:pt>
                <c:pt idx="22">
                  <c:v>-2.2883979744496245E-3</c:v>
                </c:pt>
                <c:pt idx="23">
                  <c:v>-4.3686908353301641E-3</c:v>
                </c:pt>
                <c:pt idx="24">
                  <c:v>-6.3973883408932064E-3</c:v>
                </c:pt>
                <c:pt idx="25">
                  <c:v>-8.3744904911387582E-3</c:v>
                </c:pt>
                <c:pt idx="26">
                  <c:v>-1.0299997286066811E-2</c:v>
                </c:pt>
                <c:pt idx="27">
                  <c:v>-1.2173908725677375E-2</c:v>
                </c:pt>
                <c:pt idx="28">
                  <c:v>-1.3996224809970439E-2</c:v>
                </c:pt>
                <c:pt idx="29">
                  <c:v>-1.5766945538946014E-2</c:v>
                </c:pt>
                <c:pt idx="30">
                  <c:v>-1.7486070912604096E-2</c:v>
                </c:pt>
                <c:pt idx="31">
                  <c:v>-1.9153600930944679E-2</c:v>
                </c:pt>
                <c:pt idx="32">
                  <c:v>-2.0769535593967763E-2</c:v>
                </c:pt>
                <c:pt idx="33">
                  <c:v>-2.2333874901673361E-2</c:v>
                </c:pt>
                <c:pt idx="34">
                  <c:v>-2.384661885406146E-2</c:v>
                </c:pt>
                <c:pt idx="35">
                  <c:v>-2.5307767451132078E-2</c:v>
                </c:pt>
                <c:pt idx="36">
                  <c:v>-2.6717320692885183E-2</c:v>
                </c:pt>
                <c:pt idx="37">
                  <c:v>-2.8075278579320798E-2</c:v>
                </c:pt>
                <c:pt idx="38">
                  <c:v>-2.9381641110438929E-2</c:v>
                </c:pt>
                <c:pt idx="39">
                  <c:v>-3.0636408286239557E-2</c:v>
                </c:pt>
                <c:pt idx="40">
                  <c:v>-3.1839580106722699E-2</c:v>
                </c:pt>
                <c:pt idx="41">
                  <c:v>-3.2991156571888336E-2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DF2-43E4-9BB9-4C7D3A4B3A3B}"/>
            </c:ext>
          </c:extLst>
        </c:ser>
        <c:ser>
          <c:idx val="9"/>
          <c:order val="9"/>
          <c:tx>
            <c:strRef>
              <c:f>'Active 1'!$R$20</c:f>
              <c:strCache>
                <c:ptCount val="1"/>
                <c:pt idx="0">
                  <c:v>Bad</c:v>
                </c:pt>
              </c:strCache>
            </c:strRef>
          </c:tx>
          <c:spPr>
            <a:ln w="12700">
              <a:solidFill>
                <a:srgbClr val="69FFFF"/>
              </a:solidFill>
              <a:prstDash val="solid"/>
            </a:ln>
          </c:spPr>
          <c:marker>
            <c:symbol val="star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  <c:pt idx="508">
                  <c:v>57447.5</c:v>
                </c:pt>
                <c:pt idx="509">
                  <c:v>57599.5</c:v>
                </c:pt>
              </c:numCache>
            </c:numRef>
          </c:xVal>
          <c:yVal>
            <c:numRef>
              <c:f>'Active 1'!$R$21:$R$907</c:f>
              <c:numCache>
                <c:formatCode>General</c:formatCode>
                <c:ptCount val="887"/>
                <c:pt idx="8">
                  <c:v>7.4066560002393089E-2</c:v>
                </c:pt>
                <c:pt idx="11">
                  <c:v>-7.7400639995175879E-2</c:v>
                </c:pt>
                <c:pt idx="19">
                  <c:v>-5.0634239996725228E-2</c:v>
                </c:pt>
                <c:pt idx="83">
                  <c:v>-2.7234879999014083E-2</c:v>
                </c:pt>
                <c:pt idx="84">
                  <c:v>-2.2246079999604262E-2</c:v>
                </c:pt>
                <c:pt idx="94">
                  <c:v>4.2604800000844989E-2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DF2-43E4-9BB9-4C7D3A4B3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1124624"/>
        <c:axId val="1"/>
      </c:scatterChart>
      <c:valAx>
        <c:axId val="5011246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25611914789716"/>
              <c:y val="0.8389057750759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965116279069769E-2"/>
              <c:y val="0.370820668693009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112462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988387352743696"/>
          <c:y val="0.92097264437689974"/>
          <c:w val="0.77761688945858509"/>
          <c:h val="6.079027355623101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O-C Diagr.</a:t>
            </a:r>
          </a:p>
        </c:rich>
      </c:tx>
      <c:layout>
        <c:manualLayout>
          <c:xMode val="edge"/>
          <c:yMode val="edge"/>
          <c:x val="0.39042089985486211"/>
          <c:y val="3.3333333333333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17271407837447"/>
          <c:y val="0.14545497589659059"/>
          <c:w val="0.82293178519593613"/>
          <c:h val="0.63333520754973827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1'!$V$20</c:f>
              <c:strCache>
                <c:ptCount val="1"/>
                <c:pt idx="0">
                  <c:v>residuals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  <c:pt idx="508">
                  <c:v>57447.5</c:v>
                </c:pt>
                <c:pt idx="509">
                  <c:v>57599.5</c:v>
                </c:pt>
              </c:numCache>
            </c:numRef>
          </c:xVal>
          <c:yVal>
            <c:numRef>
              <c:f>'Active 1'!$V$21:$V$907</c:f>
              <c:numCache>
                <c:formatCode>General</c:formatCode>
                <c:ptCount val="887"/>
                <c:pt idx="0">
                  <c:v>-4.0877595564805524E-2</c:v>
                </c:pt>
                <c:pt idx="1">
                  <c:v>-1.987759556416524E-2</c:v>
                </c:pt>
                <c:pt idx="2">
                  <c:v>-1.7551038008985914E-2</c:v>
                </c:pt>
                <c:pt idx="3">
                  <c:v>-3.8878242593967494E-2</c:v>
                </c:pt>
                <c:pt idx="4">
                  <c:v>-2.7147403000729015E-2</c:v>
                </c:pt>
                <c:pt idx="5">
                  <c:v>-1.7820929455087418E-2</c:v>
                </c:pt>
                <c:pt idx="6">
                  <c:v>-1.9327229024262718E-2</c:v>
                </c:pt>
                <c:pt idx="7">
                  <c:v>-4.3222403782453539E-2</c:v>
                </c:pt>
                <c:pt idx="9">
                  <c:v>-5.1784263626619871E-2</c:v>
                </c:pt>
                <c:pt idx="10">
                  <c:v>-2.7734751276916735E-2</c:v>
                </c:pt>
                <c:pt idx="12">
                  <c:v>-1.942898849108906E-2</c:v>
                </c:pt>
                <c:pt idx="13">
                  <c:v>-4.4470317847759511E-2</c:v>
                </c:pt>
                <c:pt idx="14">
                  <c:v>-3.9044741402727942E-2</c:v>
                </c:pt>
                <c:pt idx="15">
                  <c:v>-5.3086071554073966E-2</c:v>
                </c:pt>
                <c:pt idx="16">
                  <c:v>-2.016873219624531E-2</c:v>
                </c:pt>
                <c:pt idx="17">
                  <c:v>-5.6210062693066012E-2</c:v>
                </c:pt>
                <c:pt idx="18">
                  <c:v>-3.8933365182014415E-2</c:v>
                </c:pt>
                <c:pt idx="20">
                  <c:v>-3.4045149489983995E-2</c:v>
                </c:pt>
                <c:pt idx="21">
                  <c:v>-3.150656246634588E-2</c:v>
                </c:pt>
                <c:pt idx="22">
                  <c:v>-3.2039823845120233E-2</c:v>
                </c:pt>
                <c:pt idx="23">
                  <c:v>-3.0161221083631558E-2</c:v>
                </c:pt>
                <c:pt idx="24">
                  <c:v>-2.9395561999931107E-2</c:v>
                </c:pt>
                <c:pt idx="25">
                  <c:v>-2.5136040666593109E-2</c:v>
                </c:pt>
                <c:pt idx="26">
                  <c:v>-2.1187081257439264E-2</c:v>
                </c:pt>
                <c:pt idx="27">
                  <c:v>-2.7720550711829845E-2</c:v>
                </c:pt>
                <c:pt idx="28">
                  <c:v>-2.2601158998340212E-2</c:v>
                </c:pt>
                <c:pt idx="29">
                  <c:v>-3.9020096595349621E-2</c:v>
                </c:pt>
                <c:pt idx="30">
                  <c:v>-3.710291775334891E-2</c:v>
                </c:pt>
                <c:pt idx="31">
                  <c:v>-2.6023746378453942E-2</c:v>
                </c:pt>
                <c:pt idx="32">
                  <c:v>-2.1106576896761056E-2</c:v>
                </c:pt>
                <c:pt idx="33">
                  <c:v>-2.1847167059193099E-2</c:v>
                </c:pt>
                <c:pt idx="34">
                  <c:v>-2.7339264577112807E-2</c:v>
                </c:pt>
                <c:pt idx="35">
                  <c:v>-2.2562394441159726E-2</c:v>
                </c:pt>
                <c:pt idx="36">
                  <c:v>6.6497938867819059E-3</c:v>
                </c:pt>
                <c:pt idx="37">
                  <c:v>6.6497938867819059E-3</c:v>
                </c:pt>
                <c:pt idx="38">
                  <c:v>-1.3718322000603984E-2</c:v>
                </c:pt>
                <c:pt idx="39">
                  <c:v>7.2816780000363006E-3</c:v>
                </c:pt>
                <c:pt idx="40">
                  <c:v>7.2816780000363006E-3</c:v>
                </c:pt>
                <c:pt idx="41">
                  <c:v>6.6347078090396895E-3</c:v>
                </c:pt>
                <c:pt idx="42">
                  <c:v>6.6347078090396895E-3</c:v>
                </c:pt>
                <c:pt idx="43">
                  <c:v>1.0075830888221423E-2</c:v>
                </c:pt>
                <c:pt idx="44">
                  <c:v>1.0075830888221423E-2</c:v>
                </c:pt>
                <c:pt idx="45">
                  <c:v>1.0582370246462627E-2</c:v>
                </c:pt>
                <c:pt idx="46">
                  <c:v>1.0582370246462627E-2</c:v>
                </c:pt>
                <c:pt idx="47">
                  <c:v>1.0540597622650996E-2</c:v>
                </c:pt>
                <c:pt idx="48">
                  <c:v>1.0540597622650996E-2</c:v>
                </c:pt>
                <c:pt idx="49">
                  <c:v>1.0498824875473857E-2</c:v>
                </c:pt>
                <c:pt idx="50">
                  <c:v>1.0498824875473857E-2</c:v>
                </c:pt>
                <c:pt idx="51">
                  <c:v>1.0457052026759082E-2</c:v>
                </c:pt>
                <c:pt idx="52">
                  <c:v>1.0457052026759082E-2</c:v>
                </c:pt>
                <c:pt idx="53">
                  <c:v>1.0415279054678803E-2</c:v>
                </c:pt>
                <c:pt idx="54">
                  <c:v>1.0415279054678803E-2</c:v>
                </c:pt>
                <c:pt idx="55">
                  <c:v>-9.2882675861773942E-3</c:v>
                </c:pt>
                <c:pt idx="56">
                  <c:v>3.7076217810683099E-2</c:v>
                </c:pt>
                <c:pt idx="57">
                  <c:v>-1.3597438609220514E-2</c:v>
                </c:pt>
                <c:pt idx="58">
                  <c:v>-1.8681315955004892E-2</c:v>
                </c:pt>
                <c:pt idx="59">
                  <c:v>9.8068916368723169E-3</c:v>
                </c:pt>
                <c:pt idx="60">
                  <c:v>-3.5020352332943219E-4</c:v>
                </c:pt>
                <c:pt idx="61">
                  <c:v>6.6497964744586767E-3</c:v>
                </c:pt>
                <c:pt idx="62">
                  <c:v>8.3872051430586604E-3</c:v>
                </c:pt>
                <c:pt idx="63">
                  <c:v>1.1387205140031862E-2</c:v>
                </c:pt>
                <c:pt idx="64">
                  <c:v>-3.4750536907414233E-3</c:v>
                </c:pt>
                <c:pt idx="65">
                  <c:v>2.7467684123007145E-3</c:v>
                </c:pt>
                <c:pt idx="66">
                  <c:v>6.8735946340361728E-3</c:v>
                </c:pt>
                <c:pt idx="67">
                  <c:v>1.0580812473077024E-2</c:v>
                </c:pt>
                <c:pt idx="68">
                  <c:v>3.4653652147874675E-3</c:v>
                </c:pt>
                <c:pt idx="69">
                  <c:v>4.1082017384127933E-3</c:v>
                </c:pt>
                <c:pt idx="70">
                  <c:v>-1.6882933851003266E-3</c:v>
                </c:pt>
                <c:pt idx="71">
                  <c:v>5.7432244193246981E-3</c:v>
                </c:pt>
                <c:pt idx="72">
                  <c:v>-1.8050557907056913E-3</c:v>
                </c:pt>
                <c:pt idx="73">
                  <c:v>1.227300556666186E-2</c:v>
                </c:pt>
                <c:pt idx="74">
                  <c:v>4.8908073734916721E-3</c:v>
                </c:pt>
                <c:pt idx="75">
                  <c:v>1.6748813391432352E-3</c:v>
                </c:pt>
                <c:pt idx="76">
                  <c:v>5.9579587321046653E-3</c:v>
                </c:pt>
                <c:pt idx="77">
                  <c:v>-5.7106451284473373E-4</c:v>
                </c:pt>
                <c:pt idx="78">
                  <c:v>6.0340508746324671E-3</c:v>
                </c:pt>
                <c:pt idx="79">
                  <c:v>4.8147207503163323E-3</c:v>
                </c:pt>
                <c:pt idx="80">
                  <c:v>1.7781986484845632E-2</c:v>
                </c:pt>
                <c:pt idx="81">
                  <c:v>2.6161776014418632E-3</c:v>
                </c:pt>
                <c:pt idx="82">
                  <c:v>-5.2534565409775901E-4</c:v>
                </c:pt>
                <c:pt idx="85">
                  <c:v>1.0090491691881974E-2</c:v>
                </c:pt>
                <c:pt idx="86">
                  <c:v>4.5737917896463386E-3</c:v>
                </c:pt>
                <c:pt idx="87">
                  <c:v>9.3554745865779849E-3</c:v>
                </c:pt>
                <c:pt idx="88">
                  <c:v>9.8107219891874174E-3</c:v>
                </c:pt>
                <c:pt idx="89">
                  <c:v>4.6679287716139758E-3</c:v>
                </c:pt>
                <c:pt idx="90">
                  <c:v>6.08768455031469E-3</c:v>
                </c:pt>
                <c:pt idx="91">
                  <c:v>6.4305078826890037E-3</c:v>
                </c:pt>
                <c:pt idx="92">
                  <c:v>2.1004887490164237E-3</c:v>
                </c:pt>
                <c:pt idx="93">
                  <c:v>1.8594447181706719E-2</c:v>
                </c:pt>
                <c:pt idx="95">
                  <c:v>1.1348383248514213E-2</c:v>
                </c:pt>
                <c:pt idx="96">
                  <c:v>1.0632254827790238E-2</c:v>
                </c:pt>
                <c:pt idx="97">
                  <c:v>7.6064404534506216E-3</c:v>
                </c:pt>
                <c:pt idx="98">
                  <c:v>1.0055259926646817E-2</c:v>
                </c:pt>
                <c:pt idx="99">
                  <c:v>1.0439265090602541E-2</c:v>
                </c:pt>
                <c:pt idx="100">
                  <c:v>1.2908451053967439E-3</c:v>
                </c:pt>
                <c:pt idx="101">
                  <c:v>1.666773533162515E-2</c:v>
                </c:pt>
                <c:pt idx="102">
                  <c:v>1.3370885548666379E-2</c:v>
                </c:pt>
                <c:pt idx="103">
                  <c:v>1.9158846510981108E-2</c:v>
                </c:pt>
                <c:pt idx="104">
                  <c:v>2.2942741194742558E-3</c:v>
                </c:pt>
                <c:pt idx="105">
                  <c:v>9.5814923459070916E-3</c:v>
                </c:pt>
                <c:pt idx="106">
                  <c:v>-1.0836964022817985E-3</c:v>
                </c:pt>
                <c:pt idx="107">
                  <c:v>4.5159986445872484E-3</c:v>
                </c:pt>
                <c:pt idx="108">
                  <c:v>1.2714952632327246E-2</c:v>
                </c:pt>
                <c:pt idx="109">
                  <c:v>1.3714952636168952E-2</c:v>
                </c:pt>
                <c:pt idx="110">
                  <c:v>7.4258822437517566E-3</c:v>
                </c:pt>
                <c:pt idx="111">
                  <c:v>8.5930192046965812E-3</c:v>
                </c:pt>
                <c:pt idx="112">
                  <c:v>1.8770732664312766E-2</c:v>
                </c:pt>
                <c:pt idx="113">
                  <c:v>-4.0091130688688428E-3</c:v>
                </c:pt>
                <c:pt idx="114">
                  <c:v>5.6563845113757737E-3</c:v>
                </c:pt>
                <c:pt idx="115">
                  <c:v>1.1679519208107053E-2</c:v>
                </c:pt>
                <c:pt idx="116">
                  <c:v>1.3140870799786143E-2</c:v>
                </c:pt>
                <c:pt idx="117">
                  <c:v>3.8724029526843833E-3</c:v>
                </c:pt>
                <c:pt idx="118">
                  <c:v>8.2700215499446478E-3</c:v>
                </c:pt>
                <c:pt idx="119">
                  <c:v>8.3413825618043284E-3</c:v>
                </c:pt>
                <c:pt idx="120">
                  <c:v>9.6463942985312596E-3</c:v>
                </c:pt>
                <c:pt idx="121">
                  <c:v>1.1646394298938713E-2</c:v>
                </c:pt>
                <c:pt idx="122">
                  <c:v>1.1518946474495017E-2</c:v>
                </c:pt>
                <c:pt idx="123">
                  <c:v>1.0472046474803676E-2</c:v>
                </c:pt>
                <c:pt idx="124">
                  <c:v>1.3195875499740481E-2</c:v>
                </c:pt>
                <c:pt idx="125">
                  <c:v>1.1699669813761729E-2</c:v>
                </c:pt>
                <c:pt idx="126">
                  <c:v>2.6874705564966395E-3</c:v>
                </c:pt>
                <c:pt idx="127">
                  <c:v>4.3664574277998153E-3</c:v>
                </c:pt>
                <c:pt idx="128">
                  <c:v>7.0760904680967317E-3</c:v>
                </c:pt>
                <c:pt idx="129">
                  <c:v>2.0168442005428666E-2</c:v>
                </c:pt>
                <c:pt idx="130">
                  <c:v>1.3878040427046604E-2</c:v>
                </c:pt>
                <c:pt idx="131">
                  <c:v>2.0792983729973936E-2</c:v>
                </c:pt>
                <c:pt idx="132">
                  <c:v>1.4254630650882005E-2</c:v>
                </c:pt>
                <c:pt idx="133">
                  <c:v>7.2831501070921949E-3</c:v>
                </c:pt>
                <c:pt idx="134">
                  <c:v>6.3132494348129686E-3</c:v>
                </c:pt>
                <c:pt idx="135">
                  <c:v>5.9513349586131498E-3</c:v>
                </c:pt>
                <c:pt idx="136">
                  <c:v>5.9087732088130753E-3</c:v>
                </c:pt>
                <c:pt idx="137">
                  <c:v>1.6114346892623921E-2</c:v>
                </c:pt>
                <c:pt idx="138">
                  <c:v>1.1518709216354305E-2</c:v>
                </c:pt>
                <c:pt idx="139">
                  <c:v>4.3618255819131702E-3</c:v>
                </c:pt>
                <c:pt idx="140">
                  <c:v>1.0921791003104947E-2</c:v>
                </c:pt>
                <c:pt idx="141">
                  <c:v>1.388511620052053E-2</c:v>
                </c:pt>
                <c:pt idx="142">
                  <c:v>1.0890634977449768E-2</c:v>
                </c:pt>
                <c:pt idx="143">
                  <c:v>3.1529605512576712E-3</c:v>
                </c:pt>
                <c:pt idx="144">
                  <c:v>2.8272296072061574E-3</c:v>
                </c:pt>
                <c:pt idx="145">
                  <c:v>3.1272296069034776E-3</c:v>
                </c:pt>
                <c:pt idx="146">
                  <c:v>3.4272296066007978E-3</c:v>
                </c:pt>
                <c:pt idx="147">
                  <c:v>-5.1132750359127281E-3</c:v>
                </c:pt>
                <c:pt idx="148">
                  <c:v>4.9345210027459934E-3</c:v>
                </c:pt>
                <c:pt idx="149">
                  <c:v>1.0892851584936164E-2</c:v>
                </c:pt>
                <c:pt idx="150">
                  <c:v>6.8610427703518426E-3</c:v>
                </c:pt>
                <c:pt idx="151">
                  <c:v>1.7800237630530985E-3</c:v>
                </c:pt>
                <c:pt idx="152">
                  <c:v>1.8631140709005102E-3</c:v>
                </c:pt>
                <c:pt idx="153">
                  <c:v>4.074102319080692E-3</c:v>
                </c:pt>
                <c:pt idx="154">
                  <c:v>-7.5997039174849346E-4</c:v>
                </c:pt>
                <c:pt idx="155">
                  <c:v>5.2099767365092371E-3</c:v>
                </c:pt>
                <c:pt idx="156">
                  <c:v>5.4755178704567024E-4</c:v>
                </c:pt>
                <c:pt idx="157">
                  <c:v>7.4755178926920289E-4</c:v>
                </c:pt>
                <c:pt idx="158">
                  <c:v>9.4755179149273554E-4</c:v>
                </c:pt>
                <c:pt idx="159">
                  <c:v>1.0194475380150267E-2</c:v>
                </c:pt>
                <c:pt idx="160">
                  <c:v>5.2361109039806529E-3</c:v>
                </c:pt>
                <c:pt idx="161">
                  <c:v>1.9431814670093257E-3</c:v>
                </c:pt>
                <c:pt idx="162">
                  <c:v>8.7656397756489986E-3</c:v>
                </c:pt>
                <c:pt idx="163">
                  <c:v>3.1747644260314602E-3</c:v>
                </c:pt>
                <c:pt idx="164">
                  <c:v>6.3044176918583827E-3</c:v>
                </c:pt>
                <c:pt idx="165">
                  <c:v>2.2189457752848259E-3</c:v>
                </c:pt>
                <c:pt idx="166">
                  <c:v>-3.3209465811155185E-3</c:v>
                </c:pt>
                <c:pt idx="167">
                  <c:v>-1.3095885906948736E-3</c:v>
                </c:pt>
                <c:pt idx="168">
                  <c:v>-3.2528948869340463E-4</c:v>
                </c:pt>
                <c:pt idx="169">
                  <c:v>-9.7680581829588109E-3</c:v>
                </c:pt>
                <c:pt idx="170">
                  <c:v>-4.976435629205269E-3</c:v>
                </c:pt>
                <c:pt idx="171">
                  <c:v>-8.0499219090603147E-4</c:v>
                </c:pt>
                <c:pt idx="172">
                  <c:v>9.5212127176856759E-3</c:v>
                </c:pt>
                <c:pt idx="173">
                  <c:v>-1.3983809174810645E-3</c:v>
                </c:pt>
                <c:pt idx="174">
                  <c:v>-7.3981262655351248E-3</c:v>
                </c:pt>
                <c:pt idx="175">
                  <c:v>-5.1469737020425413E-4</c:v>
                </c:pt>
                <c:pt idx="176">
                  <c:v>-1.833968464118544E-4</c:v>
                </c:pt>
                <c:pt idx="177">
                  <c:v>-3.9214189350185551E-3</c:v>
                </c:pt>
                <c:pt idx="178">
                  <c:v>-6.6013673432875914E-3</c:v>
                </c:pt>
                <c:pt idx="179">
                  <c:v>-2.4136592185611261E-4</c:v>
                </c:pt>
                <c:pt idx="180">
                  <c:v>8.0931059490634699E-4</c:v>
                </c:pt>
                <c:pt idx="181">
                  <c:v>6.6367530547550048E-3</c:v>
                </c:pt>
                <c:pt idx="182">
                  <c:v>6.2582139048540167E-3</c:v>
                </c:pt>
                <c:pt idx="183">
                  <c:v>5.2153603287090934E-3</c:v>
                </c:pt>
                <c:pt idx="184">
                  <c:v>4.9882769040649269E-3</c:v>
                </c:pt>
                <c:pt idx="185">
                  <c:v>9.7706026325379905E-4</c:v>
                </c:pt>
                <c:pt idx="186">
                  <c:v>-2.5331574088121485E-3</c:v>
                </c:pt>
                <c:pt idx="187">
                  <c:v>-2.5069730078840641E-3</c:v>
                </c:pt>
                <c:pt idx="188">
                  <c:v>8.804134082426307E-4</c:v>
                </c:pt>
                <c:pt idx="189">
                  <c:v>6.6274035340199641E-3</c:v>
                </c:pt>
                <c:pt idx="190">
                  <c:v>1.2331466362527684E-2</c:v>
                </c:pt>
                <c:pt idx="191">
                  <c:v>7.0784115299727321E-3</c:v>
                </c:pt>
                <c:pt idx="192">
                  <c:v>5.7641756851148224E-3</c:v>
                </c:pt>
                <c:pt idx="193">
                  <c:v>3.5787124764459256E-3</c:v>
                </c:pt>
                <c:pt idx="194">
                  <c:v>1.0775948280192078E-2</c:v>
                </c:pt>
                <c:pt idx="195">
                  <c:v>-7.1831041086961242E-4</c:v>
                </c:pt>
                <c:pt idx="196">
                  <c:v>-2.7266226603020749E-3</c:v>
                </c:pt>
                <c:pt idx="197">
                  <c:v>-2.7004527890893866E-3</c:v>
                </c:pt>
                <c:pt idx="198">
                  <c:v>-1.5311432780117928E-3</c:v>
                </c:pt>
                <c:pt idx="199">
                  <c:v>-3.578804215534491E-3</c:v>
                </c:pt>
                <c:pt idx="200">
                  <c:v>6.2324496706429172E-3</c:v>
                </c:pt>
                <c:pt idx="201">
                  <c:v>2.4662712235258462E-3</c:v>
                </c:pt>
                <c:pt idx="202">
                  <c:v>5.4167867132168743E-3</c:v>
                </c:pt>
                <c:pt idx="203">
                  <c:v>-5.0259823572838327E-3</c:v>
                </c:pt>
                <c:pt idx="204">
                  <c:v>6.3286698120709785E-3</c:v>
                </c:pt>
                <c:pt idx="205">
                  <c:v>-1.9323274963939721E-3</c:v>
                </c:pt>
                <c:pt idx="206">
                  <c:v>-1.7578084720231701E-3</c:v>
                </c:pt>
                <c:pt idx="207">
                  <c:v>-8.015948476771801E-3</c:v>
                </c:pt>
                <c:pt idx="208">
                  <c:v>-3.3101730068781851E-3</c:v>
                </c:pt>
                <c:pt idx="209">
                  <c:v>4.9764236972760743E-3</c:v>
                </c:pt>
                <c:pt idx="210">
                  <c:v>9.8473412785877561E-3</c:v>
                </c:pt>
                <c:pt idx="211">
                  <c:v>-3.8749994267919946E-3</c:v>
                </c:pt>
                <c:pt idx="212">
                  <c:v>-3.7467883199866388E-3</c:v>
                </c:pt>
                <c:pt idx="213">
                  <c:v>-3.6467883225128513E-3</c:v>
                </c:pt>
                <c:pt idx="214">
                  <c:v>7.493624952771883E-3</c:v>
                </c:pt>
                <c:pt idx="215">
                  <c:v>-3.9275883352884004E-3</c:v>
                </c:pt>
                <c:pt idx="216">
                  <c:v>-3.8875883362988854E-3</c:v>
                </c:pt>
                <c:pt idx="217">
                  <c:v>-3.6567794793252902E-3</c:v>
                </c:pt>
                <c:pt idx="218">
                  <c:v>-4.2258660724257061E-3</c:v>
                </c:pt>
                <c:pt idx="219">
                  <c:v>-3.6358660691404657E-3</c:v>
                </c:pt>
                <c:pt idx="220">
                  <c:v>-3.6258660730310657E-3</c:v>
                </c:pt>
                <c:pt idx="221">
                  <c:v>-6.2225929259105209E-3</c:v>
                </c:pt>
                <c:pt idx="222">
                  <c:v>-4.7225929201479624E-3</c:v>
                </c:pt>
                <c:pt idx="223">
                  <c:v>-7.5702820625999333E-3</c:v>
                </c:pt>
                <c:pt idx="224">
                  <c:v>2.8020878004271603E-3</c:v>
                </c:pt>
                <c:pt idx="225">
                  <c:v>-4.111686029104257E-3</c:v>
                </c:pt>
                <c:pt idx="226">
                  <c:v>1.5468112525123395E-3</c:v>
                </c:pt>
                <c:pt idx="227">
                  <c:v>1.0962235393157837E-2</c:v>
                </c:pt>
                <c:pt idx="228">
                  <c:v>7.9191648525134689E-3</c:v>
                </c:pt>
                <c:pt idx="229">
                  <c:v>-8.6345488108356891E-3</c:v>
                </c:pt>
                <c:pt idx="230">
                  <c:v>-4.5238213143502272E-3</c:v>
                </c:pt>
                <c:pt idx="231">
                  <c:v>-7.6276707024822629E-3</c:v>
                </c:pt>
                <c:pt idx="232">
                  <c:v>-3.7976707010107733E-3</c:v>
                </c:pt>
                <c:pt idx="233">
                  <c:v>-7.5947460230864419E-3</c:v>
                </c:pt>
                <c:pt idx="234">
                  <c:v>-4.8809406958025131E-3</c:v>
                </c:pt>
                <c:pt idx="235">
                  <c:v>-6.8102335949605033E-3</c:v>
                </c:pt>
                <c:pt idx="236">
                  <c:v>-4.853762997285984E-3</c:v>
                </c:pt>
                <c:pt idx="237">
                  <c:v>-4.7837630026923116E-3</c:v>
                </c:pt>
                <c:pt idx="238">
                  <c:v>-4.4137630011253613E-3</c:v>
                </c:pt>
                <c:pt idx="239">
                  <c:v>-4.2937630041568163E-3</c:v>
                </c:pt>
                <c:pt idx="240">
                  <c:v>-3.1831155175152358E-3</c:v>
                </c:pt>
                <c:pt idx="241">
                  <c:v>-4.1046659163418292E-3</c:v>
                </c:pt>
                <c:pt idx="242">
                  <c:v>-3.4785160550582367E-3</c:v>
                </c:pt>
                <c:pt idx="243">
                  <c:v>-4.6724711223458185E-3</c:v>
                </c:pt>
                <c:pt idx="244">
                  <c:v>-4.4724711201222858E-3</c:v>
                </c:pt>
                <c:pt idx="245">
                  <c:v>-5.5325243928321319E-3</c:v>
                </c:pt>
                <c:pt idx="246">
                  <c:v>-5.4063746656824938E-3</c:v>
                </c:pt>
                <c:pt idx="247">
                  <c:v>5.2643198412827691E-3</c:v>
                </c:pt>
                <c:pt idx="248">
                  <c:v>-5.3313608872249535E-3</c:v>
                </c:pt>
                <c:pt idx="249">
                  <c:v>-3.9129702014096511E-3</c:v>
                </c:pt>
                <c:pt idx="250">
                  <c:v>-3.8129702039358636E-3</c:v>
                </c:pt>
                <c:pt idx="251">
                  <c:v>-4.2868208115506706E-3</c:v>
                </c:pt>
                <c:pt idx="252">
                  <c:v>-3.8868208143795629E-3</c:v>
                </c:pt>
                <c:pt idx="253">
                  <c:v>-4.7730283766794258E-3</c:v>
                </c:pt>
                <c:pt idx="254">
                  <c:v>-4.120729683015821E-3</c:v>
                </c:pt>
                <c:pt idx="255">
                  <c:v>-3.8192956366379996E-3</c:v>
                </c:pt>
                <c:pt idx="256">
                  <c:v>3.7528216900703307E-3</c:v>
                </c:pt>
                <c:pt idx="257">
                  <c:v>-3.4072397906200445E-3</c:v>
                </c:pt>
                <c:pt idx="258">
                  <c:v>-4.5743063955096183E-3</c:v>
                </c:pt>
                <c:pt idx="259">
                  <c:v>-1.0080826297446943E-4</c:v>
                </c:pt>
                <c:pt idx="260">
                  <c:v>-3.1562875370718356E-3</c:v>
                </c:pt>
                <c:pt idx="261">
                  <c:v>2.4006019038342527E-3</c:v>
                </c:pt>
                <c:pt idx="262">
                  <c:v>7.7295651973326475E-3</c:v>
                </c:pt>
                <c:pt idx="263">
                  <c:v>-2.7941655786818224E-3</c:v>
                </c:pt>
                <c:pt idx="264">
                  <c:v>-3.8043208744331508E-3</c:v>
                </c:pt>
                <c:pt idx="265">
                  <c:v>-3.5826160465522866E-3</c:v>
                </c:pt>
                <c:pt idx="266">
                  <c:v>-3.5826160465522866E-3</c:v>
                </c:pt>
                <c:pt idx="267">
                  <c:v>3.9860032641532081E-3</c:v>
                </c:pt>
                <c:pt idx="268">
                  <c:v>-4.5899212382717117E-3</c:v>
                </c:pt>
                <c:pt idx="269">
                  <c:v>-3.5637783202188376E-3</c:v>
                </c:pt>
                <c:pt idx="270">
                  <c:v>-4.1330637434703818E-3</c:v>
                </c:pt>
                <c:pt idx="271">
                  <c:v>-4.6939268055857936E-3</c:v>
                </c:pt>
                <c:pt idx="272">
                  <c:v>-4.5802151696463372E-3</c:v>
                </c:pt>
                <c:pt idx="273">
                  <c:v>-3.6652255621845778E-3</c:v>
                </c:pt>
                <c:pt idx="274">
                  <c:v>-3.316233696060357E-3</c:v>
                </c:pt>
                <c:pt idx="275">
                  <c:v>-4.002524693102201E-3</c:v>
                </c:pt>
                <c:pt idx="276">
                  <c:v>-3.9502398965055273E-3</c:v>
                </c:pt>
                <c:pt idx="277">
                  <c:v>-4.5334851866030423E-3</c:v>
                </c:pt>
                <c:pt idx="278">
                  <c:v>-2.8674986175691447E-3</c:v>
                </c:pt>
                <c:pt idx="279">
                  <c:v>-2.3413567454165299E-3</c:v>
                </c:pt>
                <c:pt idx="280">
                  <c:v>-1.769606283118369E-4</c:v>
                </c:pt>
                <c:pt idx="281">
                  <c:v>-3.6470700093654898E-3</c:v>
                </c:pt>
                <c:pt idx="282">
                  <c:v>-3.9674102420146073E-3</c:v>
                </c:pt>
                <c:pt idx="283">
                  <c:v>-3.9674102420146073E-3</c:v>
                </c:pt>
                <c:pt idx="284">
                  <c:v>-6.109395847258739E-3</c:v>
                </c:pt>
                <c:pt idx="285">
                  <c:v>-4.0787124536510594E-3</c:v>
                </c:pt>
                <c:pt idx="286">
                  <c:v>-3.8684772258892712E-3</c:v>
                </c:pt>
                <c:pt idx="287">
                  <c:v>-3.5696069603166868E-3</c:v>
                </c:pt>
                <c:pt idx="288">
                  <c:v>-4.5082590802543281E-3</c:v>
                </c:pt>
                <c:pt idx="289">
                  <c:v>-4.3537326483301178E-3</c:v>
                </c:pt>
                <c:pt idx="290">
                  <c:v>-3.3356175281551229E-3</c:v>
                </c:pt>
                <c:pt idx="291">
                  <c:v>-4.1788042670111644E-3</c:v>
                </c:pt>
                <c:pt idx="292">
                  <c:v>2.0756977219626854E-3</c:v>
                </c:pt>
                <c:pt idx="293">
                  <c:v>-3.7699203636021583E-3</c:v>
                </c:pt>
                <c:pt idx="294">
                  <c:v>-3.6517616983627807E-3</c:v>
                </c:pt>
                <c:pt idx="295">
                  <c:v>-2.7256268137602867E-3</c:v>
                </c:pt>
                <c:pt idx="296">
                  <c:v>-2.4165478119120114E-3</c:v>
                </c:pt>
                <c:pt idx="297">
                  <c:v>-3.7104004724123375E-3</c:v>
                </c:pt>
                <c:pt idx="298">
                  <c:v>-3.2265082524017275E-3</c:v>
                </c:pt>
                <c:pt idx="299">
                  <c:v>-2.9129521815109832E-3</c:v>
                </c:pt>
                <c:pt idx="300">
                  <c:v>-3.2426189438266584E-3</c:v>
                </c:pt>
                <c:pt idx="301">
                  <c:v>-2.5848620376425144E-3</c:v>
                </c:pt>
                <c:pt idx="302">
                  <c:v>-4.4535481955271169E-3</c:v>
                </c:pt>
                <c:pt idx="303">
                  <c:v>-3.1777568194789642E-3</c:v>
                </c:pt>
                <c:pt idx="304">
                  <c:v>-3.751628191698074E-3</c:v>
                </c:pt>
                <c:pt idx="305">
                  <c:v>-2.1254995717868638E-3</c:v>
                </c:pt>
                <c:pt idx="306">
                  <c:v>3.3403007615768546E-3</c:v>
                </c:pt>
                <c:pt idx="307">
                  <c:v>-3.7335706653808254E-3</c:v>
                </c:pt>
                <c:pt idx="308">
                  <c:v>-3.6335706679070379E-3</c:v>
                </c:pt>
                <c:pt idx="309">
                  <c:v>-3.5335706631572927E-3</c:v>
                </c:pt>
                <c:pt idx="310">
                  <c:v>-2.5190726974637333E-3</c:v>
                </c:pt>
                <c:pt idx="311">
                  <c:v>-2.4190726927139881E-3</c:v>
                </c:pt>
                <c:pt idx="312">
                  <c:v>-2.3190726952402006E-3</c:v>
                </c:pt>
                <c:pt idx="313">
                  <c:v>-4.4673179714324537E-3</c:v>
                </c:pt>
                <c:pt idx="314">
                  <c:v>-1.9710773977434509E-3</c:v>
                </c:pt>
                <c:pt idx="315">
                  <c:v>-2.5522820679885413E-3</c:v>
                </c:pt>
                <c:pt idx="316">
                  <c:v>-2.5240909982502807E-3</c:v>
                </c:pt>
                <c:pt idx="317">
                  <c:v>-2.5979686825301426E-3</c:v>
                </c:pt>
                <c:pt idx="318">
                  <c:v>-2.2277676812502076E-3</c:v>
                </c:pt>
                <c:pt idx="319">
                  <c:v>-1.9722904692641152E-3</c:v>
                </c:pt>
                <c:pt idx="320">
                  <c:v>-1.628707761202032E-3</c:v>
                </c:pt>
                <c:pt idx="321">
                  <c:v>-1.9456035759441229E-3</c:v>
                </c:pt>
                <c:pt idx="322">
                  <c:v>-1.4567073147528711E-3</c:v>
                </c:pt>
                <c:pt idx="323">
                  <c:v>-1.7036859444621716E-3</c:v>
                </c:pt>
                <c:pt idx="324">
                  <c:v>-1.361790005730449E-3</c:v>
                </c:pt>
                <c:pt idx="325">
                  <c:v>-3.0333594008913334E-3</c:v>
                </c:pt>
                <c:pt idx="326">
                  <c:v>-1.6624288151205931E-3</c:v>
                </c:pt>
                <c:pt idx="327">
                  <c:v>-2.0057077198821008E-3</c:v>
                </c:pt>
                <c:pt idx="328">
                  <c:v>-1.7176237093949956E-3</c:v>
                </c:pt>
                <c:pt idx="329">
                  <c:v>-1.5325082201764033E-3</c:v>
                </c:pt>
                <c:pt idx="330">
                  <c:v>-8.7006410997959166E-4</c:v>
                </c:pt>
                <c:pt idx="331">
                  <c:v>-1.3254254037219602E-3</c:v>
                </c:pt>
                <c:pt idx="332">
                  <c:v>4.7523952290613736E-4</c:v>
                </c:pt>
                <c:pt idx="333">
                  <c:v>-9.4062607009551269E-4</c:v>
                </c:pt>
                <c:pt idx="334">
                  <c:v>2.0215175931776602E-4</c:v>
                </c:pt>
                <c:pt idx="335">
                  <c:v>2.0215175931776602E-4</c:v>
                </c:pt>
                <c:pt idx="336">
                  <c:v>3.5443502157736506E-4</c:v>
                </c:pt>
                <c:pt idx="337">
                  <c:v>-4.8114169713425747E-5</c:v>
                </c:pt>
                <c:pt idx="338">
                  <c:v>3.3652598744867181E-3</c:v>
                </c:pt>
                <c:pt idx="339">
                  <c:v>-1.5648292423904586E-5</c:v>
                </c:pt>
                <c:pt idx="340">
                  <c:v>-5.6216635374117113E-4</c:v>
                </c:pt>
                <c:pt idx="341">
                  <c:v>-8.3740406031469761E-4</c:v>
                </c:pt>
                <c:pt idx="342">
                  <c:v>8.6180710709224742E-4</c:v>
                </c:pt>
                <c:pt idx="343">
                  <c:v>6.7278378071634892E-4</c:v>
                </c:pt>
                <c:pt idx="344">
                  <c:v>-2.8368654511084015E-4</c:v>
                </c:pt>
                <c:pt idx="345">
                  <c:v>-2.8368654511084015E-4</c:v>
                </c:pt>
                <c:pt idx="346">
                  <c:v>-8.3686542887307508E-5</c:v>
                </c:pt>
                <c:pt idx="347">
                  <c:v>4.5085122066235161E-4</c:v>
                </c:pt>
                <c:pt idx="348">
                  <c:v>7.9065730880146373E-4</c:v>
                </c:pt>
                <c:pt idx="349">
                  <c:v>8.4409467048493156E-4</c:v>
                </c:pt>
                <c:pt idx="350">
                  <c:v>8.7409467336504662E-4</c:v>
                </c:pt>
                <c:pt idx="351">
                  <c:v>1.544094674629317E-3</c:v>
                </c:pt>
                <c:pt idx="352">
                  <c:v>1.5740946702334745E-3</c:v>
                </c:pt>
                <c:pt idx="353">
                  <c:v>2.8737561293160074E-4</c:v>
                </c:pt>
                <c:pt idx="354">
                  <c:v>5.1401591363414711E-4</c:v>
                </c:pt>
                <c:pt idx="355">
                  <c:v>5.4401590923830456E-4</c:v>
                </c:pt>
                <c:pt idx="356">
                  <c:v>6.1401591110793463E-4</c:v>
                </c:pt>
                <c:pt idx="357">
                  <c:v>6.1401591110793463E-4</c:v>
                </c:pt>
                <c:pt idx="358">
                  <c:v>6.4401591398804969E-4</c:v>
                </c:pt>
                <c:pt idx="359">
                  <c:v>6.4401591398804969E-4</c:v>
                </c:pt>
                <c:pt idx="360">
                  <c:v>1.6605522770220815E-3</c:v>
                </c:pt>
                <c:pt idx="361">
                  <c:v>1.3062122588975052E-3</c:v>
                </c:pt>
                <c:pt idx="362">
                  <c:v>8.5974463141587354E-4</c:v>
                </c:pt>
                <c:pt idx="363">
                  <c:v>3.8210843448031329E-3</c:v>
                </c:pt>
                <c:pt idx="364">
                  <c:v>1.0792999126803329E-3</c:v>
                </c:pt>
                <c:pt idx="365">
                  <c:v>4.9406232371848186E-3</c:v>
                </c:pt>
                <c:pt idx="366">
                  <c:v>2.1450258206833772E-3</c:v>
                </c:pt>
                <c:pt idx="367">
                  <c:v>-5.5504607682336018E-4</c:v>
                </c:pt>
                <c:pt idx="368">
                  <c:v>2.7148728172551422E-3</c:v>
                </c:pt>
                <c:pt idx="369">
                  <c:v>2.3373610264238523E-3</c:v>
                </c:pt>
                <c:pt idx="370">
                  <c:v>2.4634562487034842E-3</c:v>
                </c:pt>
                <c:pt idx="371">
                  <c:v>2.6994196933393493E-3</c:v>
                </c:pt>
                <c:pt idx="372">
                  <c:v>2.5255144459405826E-3</c:v>
                </c:pt>
                <c:pt idx="373">
                  <c:v>1.4516091889491857E-3</c:v>
                </c:pt>
                <c:pt idx="374">
                  <c:v>2.3659519785167171E-3</c:v>
                </c:pt>
                <c:pt idx="375">
                  <c:v>3.4139292164488758E-3</c:v>
                </c:pt>
                <c:pt idx="376">
                  <c:v>4.1139292205932612E-3</c:v>
                </c:pt>
                <c:pt idx="377">
                  <c:v>5.1139292171590092E-3</c:v>
                </c:pt>
                <c:pt idx="378">
                  <c:v>5.1139292171590092E-3</c:v>
                </c:pt>
                <c:pt idx="379">
                  <c:v>2.0400233382177266E-3</c:v>
                </c:pt>
                <c:pt idx="380">
                  <c:v>3.6400233341781149E-3</c:v>
                </c:pt>
                <c:pt idx="381">
                  <c:v>3.2839463206178685E-3</c:v>
                </c:pt>
                <c:pt idx="382">
                  <c:v>2.6494189237385758E-3</c:v>
                </c:pt>
                <c:pt idx="383">
                  <c:v>2.7200116485877265E-3</c:v>
                </c:pt>
                <c:pt idx="384">
                  <c:v>2.5779386574199294E-3</c:v>
                </c:pt>
                <c:pt idx="385">
                  <c:v>2.9169726243842876E-3</c:v>
                </c:pt>
                <c:pt idx="386">
                  <c:v>3.3389734041762431E-3</c:v>
                </c:pt>
                <c:pt idx="387">
                  <c:v>4.8477109448511711E-3</c:v>
                </c:pt>
                <c:pt idx="388">
                  <c:v>3.256497232815285E-3</c:v>
                </c:pt>
                <c:pt idx="389">
                  <c:v>4.5347612578007235E-3</c:v>
                </c:pt>
                <c:pt idx="390">
                  <c:v>5.1130888779391433E-3</c:v>
                </c:pt>
                <c:pt idx="391">
                  <c:v>3.3957360370508623E-3</c:v>
                </c:pt>
                <c:pt idx="392">
                  <c:v>4.6914394136536239E-3</c:v>
                </c:pt>
                <c:pt idx="393">
                  <c:v>4.0392771663062058E-3</c:v>
                </c:pt>
                <c:pt idx="394">
                  <c:v>3.4827560867454616E-3</c:v>
                </c:pt>
                <c:pt idx="395">
                  <c:v>3.8088430568182993E-3</c:v>
                </c:pt>
                <c:pt idx="396">
                  <c:v>4.6131768122847638E-3</c:v>
                </c:pt>
                <c:pt idx="397">
                  <c:v>4.0257992895338726E-3</c:v>
                </c:pt>
                <c:pt idx="398">
                  <c:v>4.0757992846327876E-3</c:v>
                </c:pt>
                <c:pt idx="399">
                  <c:v>4.1757992893825327E-3</c:v>
                </c:pt>
                <c:pt idx="400">
                  <c:v>4.2257992844814476E-3</c:v>
                </c:pt>
                <c:pt idx="401">
                  <c:v>4.3257992892311928E-3</c:v>
                </c:pt>
                <c:pt idx="402">
                  <c:v>4.3757992843301077E-3</c:v>
                </c:pt>
                <c:pt idx="403">
                  <c:v>3.1916953334341774E-3</c:v>
                </c:pt>
                <c:pt idx="404">
                  <c:v>3.1916953334341774E-3</c:v>
                </c:pt>
                <c:pt idx="405">
                  <c:v>3.7302677714008831E-3</c:v>
                </c:pt>
                <c:pt idx="406">
                  <c:v>3.7302677714008831E-3</c:v>
                </c:pt>
                <c:pt idx="407">
                  <c:v>3.1432452141886176E-3</c:v>
                </c:pt>
                <c:pt idx="408">
                  <c:v>4.3121834826141681E-3</c:v>
                </c:pt>
                <c:pt idx="409">
                  <c:v>4.3121834826141681E-3</c:v>
                </c:pt>
                <c:pt idx="410">
                  <c:v>-1.4363522759455877E-3</c:v>
                </c:pt>
                <c:pt idx="411">
                  <c:v>3.2152195009988033E-3</c:v>
                </c:pt>
                <c:pt idx="412">
                  <c:v>3.8931551787936489E-3</c:v>
                </c:pt>
                <c:pt idx="413">
                  <c:v>3.619235422727414E-3</c:v>
                </c:pt>
                <c:pt idx="414">
                  <c:v>3.8666041324239703E-3</c:v>
                </c:pt>
                <c:pt idx="415">
                  <c:v>3.8666041324239703E-3</c:v>
                </c:pt>
                <c:pt idx="416">
                  <c:v>3.2920322264190054E-3</c:v>
                </c:pt>
                <c:pt idx="417">
                  <c:v>3.7517957617188638E-3</c:v>
                </c:pt>
                <c:pt idx="418">
                  <c:v>2.4821919498859354E-3</c:v>
                </c:pt>
                <c:pt idx="419">
                  <c:v>2.9652632784439338E-3</c:v>
                </c:pt>
                <c:pt idx="420">
                  <c:v>3.8145969300762417E-3</c:v>
                </c:pt>
                <c:pt idx="421">
                  <c:v>3.073864229983396E-3</c:v>
                </c:pt>
                <c:pt idx="422">
                  <c:v>2.6996377925767485E-3</c:v>
                </c:pt>
                <c:pt idx="423">
                  <c:v>3.3471881260919469E-3</c:v>
                </c:pt>
                <c:pt idx="424">
                  <c:v>3.4060739885302324E-3</c:v>
                </c:pt>
                <c:pt idx="425">
                  <c:v>2.7180018843519088E-3</c:v>
                </c:pt>
                <c:pt idx="426">
                  <c:v>2.7180018843519088E-3</c:v>
                </c:pt>
                <c:pt idx="427">
                  <c:v>4.644074935762757E-3</c:v>
                </c:pt>
                <c:pt idx="428">
                  <c:v>3.2944401453381053E-3</c:v>
                </c:pt>
                <c:pt idx="429">
                  <c:v>4.2744401496850534E-3</c:v>
                </c:pt>
                <c:pt idx="430">
                  <c:v>4.3244401447839684E-3</c:v>
                </c:pt>
                <c:pt idx="431">
                  <c:v>-3.5101668133087766E-3</c:v>
                </c:pt>
                <c:pt idx="432">
                  <c:v>1.5731814099411018E-3</c:v>
                </c:pt>
                <c:pt idx="433">
                  <c:v>1.5931814094358593E-3</c:v>
                </c:pt>
                <c:pt idx="434">
                  <c:v>2.5319731838690032E-3</c:v>
                </c:pt>
                <c:pt idx="435">
                  <c:v>2.5619731794731607E-3</c:v>
                </c:pt>
                <c:pt idx="436">
                  <c:v>1.5015812615533572E-3</c:v>
                </c:pt>
                <c:pt idx="437">
                  <c:v>2.1061875330274787E-3</c:v>
                </c:pt>
                <c:pt idx="438">
                  <c:v>7.9458093281347189E-4</c:v>
                </c:pt>
                <c:pt idx="439">
                  <c:v>7.9458093281347189E-4</c:v>
                </c:pt>
                <c:pt idx="440">
                  <c:v>8.2458093569358695E-4</c:v>
                </c:pt>
                <c:pt idx="441">
                  <c:v>7.3298889266785669E-4</c:v>
                </c:pt>
                <c:pt idx="442">
                  <c:v>1.298422684777617E-3</c:v>
                </c:pt>
                <c:pt idx="443">
                  <c:v>1.2371655925834946E-3</c:v>
                </c:pt>
                <c:pt idx="444">
                  <c:v>8.6434339979451699E-4</c:v>
                </c:pt>
                <c:pt idx="445">
                  <c:v>7.6503415026624166E-4</c:v>
                </c:pt>
                <c:pt idx="446">
                  <c:v>3.4565883195870201E-4</c:v>
                </c:pt>
                <c:pt idx="447">
                  <c:v>4.8262772243273105E-4</c:v>
                </c:pt>
                <c:pt idx="448">
                  <c:v>4.8262772243273105E-4</c:v>
                </c:pt>
                <c:pt idx="449">
                  <c:v>9.8983372086233756E-5</c:v>
                </c:pt>
                <c:pt idx="450">
                  <c:v>9.3167994572727203E-4</c:v>
                </c:pt>
                <c:pt idx="451">
                  <c:v>9.3167994572727203E-4</c:v>
                </c:pt>
                <c:pt idx="452">
                  <c:v>4.6586405580198442E-4</c:v>
                </c:pt>
                <c:pt idx="453">
                  <c:v>6.1212328307961444E-4</c:v>
                </c:pt>
                <c:pt idx="454">
                  <c:v>1.0207951312035668E-4</c:v>
                </c:pt>
                <c:pt idx="455">
                  <c:v>-3.4732855408456387E-4</c:v>
                </c:pt>
                <c:pt idx="456">
                  <c:v>-8.2011338109039267E-4</c:v>
                </c:pt>
                <c:pt idx="457">
                  <c:v>-2.2586467518187492E-4</c:v>
                </c:pt>
                <c:pt idx="458">
                  <c:v>8.7413532613361822E-4</c:v>
                </c:pt>
                <c:pt idx="459">
                  <c:v>-2.0212947997215458E-4</c:v>
                </c:pt>
                <c:pt idx="460">
                  <c:v>-9.9026780211358689E-4</c:v>
                </c:pt>
                <c:pt idx="461">
                  <c:v>-1.8747033250061662E-3</c:v>
                </c:pt>
                <c:pt idx="462">
                  <c:v>9.7658189447451249E-5</c:v>
                </c:pt>
                <c:pt idx="463">
                  <c:v>2.3710592634590411E-5</c:v>
                </c:pt>
                <c:pt idx="464">
                  <c:v>-1.304599253705227E-3</c:v>
                </c:pt>
                <c:pt idx="465">
                  <c:v>-2.5086164089846985E-3</c:v>
                </c:pt>
                <c:pt idx="466">
                  <c:v>-1.6969743701439194E-3</c:v>
                </c:pt>
                <c:pt idx="467">
                  <c:v>-1.2932351052803853E-3</c:v>
                </c:pt>
                <c:pt idx="468">
                  <c:v>-1.3671886452332332E-3</c:v>
                </c:pt>
                <c:pt idx="469">
                  <c:v>-1.5378890483836449E-3</c:v>
                </c:pt>
                <c:pt idx="470">
                  <c:v>-1.6788782372897382E-3</c:v>
                </c:pt>
                <c:pt idx="471">
                  <c:v>-3.7360987718226962E-3</c:v>
                </c:pt>
                <c:pt idx="472">
                  <c:v>-1.53609876919171E-3</c:v>
                </c:pt>
                <c:pt idx="473">
                  <c:v>-1.8244969115493864E-3</c:v>
                </c:pt>
                <c:pt idx="474">
                  <c:v>-3.0460264410155785E-3</c:v>
                </c:pt>
                <c:pt idx="475">
                  <c:v>-2.885689751122536E-3</c:v>
                </c:pt>
                <c:pt idx="476">
                  <c:v>-3.2378906513903793E-3</c:v>
                </c:pt>
                <c:pt idx="477">
                  <c:v>-3.8684175771134463E-3</c:v>
                </c:pt>
                <c:pt idx="478">
                  <c:v>-2.6883200554072215E-3</c:v>
                </c:pt>
                <c:pt idx="479">
                  <c:v>-3.8622805684979528E-3</c:v>
                </c:pt>
                <c:pt idx="480">
                  <c:v>-3.5677608554564866E-3</c:v>
                </c:pt>
                <c:pt idx="481">
                  <c:v>-4.7633551950128292E-3</c:v>
                </c:pt>
                <c:pt idx="482">
                  <c:v>-5.9901757423359847E-3</c:v>
                </c:pt>
                <c:pt idx="483">
                  <c:v>-5.9901757423359847E-3</c:v>
                </c:pt>
                <c:pt idx="484">
                  <c:v>-6.0240528590071035E-3</c:v>
                </c:pt>
                <c:pt idx="485">
                  <c:v>-6.4344022954822416E-3</c:v>
                </c:pt>
                <c:pt idx="486">
                  <c:v>-5.8545837518448052E-3</c:v>
                </c:pt>
                <c:pt idx="487">
                  <c:v>-8.6835160077808754E-3</c:v>
                </c:pt>
                <c:pt idx="488">
                  <c:v>-8.6602620349261611E-3</c:v>
                </c:pt>
                <c:pt idx="489">
                  <c:v>-9.5260912917480151E-3</c:v>
                </c:pt>
                <c:pt idx="490">
                  <c:v>-9.1248758499881816E-3</c:v>
                </c:pt>
                <c:pt idx="491">
                  <c:v>-1.0400772719912674E-2</c:v>
                </c:pt>
                <c:pt idx="492">
                  <c:v>-1.2498718686382769E-2</c:v>
                </c:pt>
                <c:pt idx="493">
                  <c:v>-1.3497889026600964E-2</c:v>
                </c:pt>
                <c:pt idx="494">
                  <c:v>-1.2220124891585041E-2</c:v>
                </c:pt>
                <c:pt idx="495">
                  <c:v>-1.5967162336915933E-2</c:v>
                </c:pt>
                <c:pt idx="496">
                  <c:v>-1.3367162337113839E-2</c:v>
                </c:pt>
                <c:pt idx="497">
                  <c:v>-1.3489771228586751E-2</c:v>
                </c:pt>
                <c:pt idx="498">
                  <c:v>-1.3568506409187463E-2</c:v>
                </c:pt>
                <c:pt idx="499">
                  <c:v>-1.0170797504817627E-2</c:v>
                </c:pt>
                <c:pt idx="500">
                  <c:v>-1.3180533171175818E-2</c:v>
                </c:pt>
                <c:pt idx="501">
                  <c:v>-1.4312216932986857E-2</c:v>
                </c:pt>
                <c:pt idx="502">
                  <c:v>-1.6394873381720472E-2</c:v>
                </c:pt>
                <c:pt idx="503">
                  <c:v>-1.7228341521075267E-2</c:v>
                </c:pt>
                <c:pt idx="504">
                  <c:v>-2.864950711191723E-2</c:v>
                </c:pt>
                <c:pt idx="505">
                  <c:v>-1.7481288234457798E-2</c:v>
                </c:pt>
                <c:pt idx="506">
                  <c:v>-1.6976161318188424E-2</c:v>
                </c:pt>
                <c:pt idx="507">
                  <c:v>-1.799303829511769E-2</c:v>
                </c:pt>
                <c:pt idx="508">
                  <c:v>-2.0038691621711124E-2</c:v>
                </c:pt>
                <c:pt idx="509">
                  <c:v>-2.0632921942760993E-2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E71-4345-95E3-FACBA34D1732}"/>
            </c:ext>
          </c:extLst>
        </c:ser>
        <c:ser>
          <c:idx val="8"/>
          <c:order val="1"/>
          <c:tx>
            <c:strRef>
              <c:f>'Active 1'!$Z$1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1'!$Y$2:$Y$43</c:f>
              <c:numCache>
                <c:formatCode>General</c:formatCode>
                <c:ptCount val="42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  <c:pt idx="40">
                  <c:v>50000</c:v>
                </c:pt>
                <c:pt idx="41">
                  <c:v>52000</c:v>
                </c:pt>
              </c:numCache>
            </c:numRef>
          </c:xVal>
          <c:yVal>
            <c:numRef>
              <c:f>'Active 1'!$Z$2:$Z$43</c:f>
              <c:numCache>
                <c:formatCode>General</c:formatCode>
                <c:ptCount val="42"/>
                <c:pt idx="0">
                  <c:v>5.6531669860248268E-2</c:v>
                </c:pt>
                <c:pt idx="1">
                  <c:v>5.331627918238286E-2</c:v>
                </c:pt>
                <c:pt idx="2">
                  <c:v>5.0152483859834937E-2</c:v>
                </c:pt>
                <c:pt idx="3">
                  <c:v>4.7040283892604513E-2</c:v>
                </c:pt>
                <c:pt idx="4">
                  <c:v>4.3979679280691582E-2</c:v>
                </c:pt>
                <c:pt idx="5">
                  <c:v>4.0970670024096149E-2</c:v>
                </c:pt>
                <c:pt idx="6">
                  <c:v>3.8013256122818209E-2</c:v>
                </c:pt>
                <c:pt idx="7">
                  <c:v>3.5107437576857761E-2</c:v>
                </c:pt>
                <c:pt idx="8">
                  <c:v>3.2253214386214812E-2</c:v>
                </c:pt>
                <c:pt idx="9">
                  <c:v>2.9450586550889352E-2</c:v>
                </c:pt>
                <c:pt idx="10">
                  <c:v>2.6699554070881388E-2</c:v>
                </c:pt>
                <c:pt idx="11">
                  <c:v>2.4000116946190923E-2</c:v>
                </c:pt>
                <c:pt idx="12">
                  <c:v>2.1352275176817946E-2</c:v>
                </c:pt>
                <c:pt idx="13">
                  <c:v>1.8756028762762462E-2</c:v>
                </c:pt>
                <c:pt idx="14">
                  <c:v>1.6211377704024477E-2</c:v>
                </c:pt>
                <c:pt idx="15">
                  <c:v>1.3718322000603984E-2</c:v>
                </c:pt>
                <c:pt idx="16">
                  <c:v>1.1276861652500986E-2</c:v>
                </c:pt>
                <c:pt idx="17">
                  <c:v>8.8869966597154813E-3</c:v>
                </c:pt>
                <c:pt idx="18">
                  <c:v>6.5487270222474719E-3</c:v>
                </c:pt>
                <c:pt idx="19">
                  <c:v>4.2620527400969556E-3</c:v>
                </c:pt>
                <c:pt idx="20">
                  <c:v>2.0269738132639346E-3</c:v>
                </c:pt>
                <c:pt idx="21">
                  <c:v>-1.5650975825159204E-4</c:v>
                </c:pt>
                <c:pt idx="22">
                  <c:v>-2.2883979744496245E-3</c:v>
                </c:pt>
                <c:pt idx="23">
                  <c:v>-4.3686908353301641E-3</c:v>
                </c:pt>
                <c:pt idx="24">
                  <c:v>-6.3973883408932064E-3</c:v>
                </c:pt>
                <c:pt idx="25">
                  <c:v>-8.3744904911387582E-3</c:v>
                </c:pt>
                <c:pt idx="26">
                  <c:v>-1.0299997286066811E-2</c:v>
                </c:pt>
                <c:pt idx="27">
                  <c:v>-1.2173908725677375E-2</c:v>
                </c:pt>
                <c:pt idx="28">
                  <c:v>-1.3996224809970439E-2</c:v>
                </c:pt>
                <c:pt idx="29">
                  <c:v>-1.5766945538946014E-2</c:v>
                </c:pt>
                <c:pt idx="30">
                  <c:v>-1.7486070912604096E-2</c:v>
                </c:pt>
                <c:pt idx="31">
                  <c:v>-1.9153600930944679E-2</c:v>
                </c:pt>
                <c:pt idx="32">
                  <c:v>-2.0769535593967763E-2</c:v>
                </c:pt>
                <c:pt idx="33">
                  <c:v>-2.2333874901673361E-2</c:v>
                </c:pt>
                <c:pt idx="34">
                  <c:v>-2.384661885406146E-2</c:v>
                </c:pt>
                <c:pt idx="35">
                  <c:v>-2.5307767451132078E-2</c:v>
                </c:pt>
                <c:pt idx="36">
                  <c:v>-2.6717320692885183E-2</c:v>
                </c:pt>
                <c:pt idx="37">
                  <c:v>-2.8075278579320798E-2</c:v>
                </c:pt>
                <c:pt idx="38">
                  <c:v>-2.9381641110438929E-2</c:v>
                </c:pt>
                <c:pt idx="39">
                  <c:v>-3.0636408286239557E-2</c:v>
                </c:pt>
                <c:pt idx="40">
                  <c:v>-3.1839580106722699E-2</c:v>
                </c:pt>
                <c:pt idx="41">
                  <c:v>-3.2991156571888336E-2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E71-4345-95E3-FACBA34D1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1123968"/>
        <c:axId val="1"/>
      </c:scatterChart>
      <c:valAx>
        <c:axId val="50112396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49637155297535"/>
              <c:y val="0.839396484530342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895500725689405E-2"/>
              <c:y val="0.369697924123120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112396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4412191582002902"/>
          <c:y val="0.92121498449057504"/>
          <c:w val="0.20609579100145137"/>
          <c:h val="6.06063787481110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O-C Diagr.</a:t>
            </a:r>
          </a:p>
        </c:rich>
      </c:tx>
      <c:layout>
        <c:manualLayout>
          <c:xMode val="edge"/>
          <c:yMode val="edge"/>
          <c:x val="0.38985568108334284"/>
          <c:y val="3.3232628398791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68135428180803"/>
          <c:y val="0.14501531966242162"/>
          <c:w val="0.81739246120989184"/>
          <c:h val="0.63444202352309453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1'!$V$20</c:f>
              <c:strCache>
                <c:ptCount val="1"/>
                <c:pt idx="0">
                  <c:v>residuals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  <c:pt idx="508">
                  <c:v>57447.5</c:v>
                </c:pt>
                <c:pt idx="509">
                  <c:v>57599.5</c:v>
                </c:pt>
              </c:numCache>
            </c:numRef>
          </c:xVal>
          <c:yVal>
            <c:numRef>
              <c:f>'Active 1'!$V$21:$V$907</c:f>
              <c:numCache>
                <c:formatCode>General</c:formatCode>
                <c:ptCount val="887"/>
                <c:pt idx="0">
                  <c:v>-4.0877595564805524E-2</c:v>
                </c:pt>
                <c:pt idx="1">
                  <c:v>-1.987759556416524E-2</c:v>
                </c:pt>
                <c:pt idx="2">
                  <c:v>-1.7551038008985914E-2</c:v>
                </c:pt>
                <c:pt idx="3">
                  <c:v>-3.8878242593967494E-2</c:v>
                </c:pt>
                <c:pt idx="4">
                  <c:v>-2.7147403000729015E-2</c:v>
                </c:pt>
                <c:pt idx="5">
                  <c:v>-1.7820929455087418E-2</c:v>
                </c:pt>
                <c:pt idx="6">
                  <c:v>-1.9327229024262718E-2</c:v>
                </c:pt>
                <c:pt idx="7">
                  <c:v>-4.3222403782453539E-2</c:v>
                </c:pt>
                <c:pt idx="9">
                  <c:v>-5.1784263626619871E-2</c:v>
                </c:pt>
                <c:pt idx="10">
                  <c:v>-2.7734751276916735E-2</c:v>
                </c:pt>
                <c:pt idx="12">
                  <c:v>-1.942898849108906E-2</c:v>
                </c:pt>
                <c:pt idx="13">
                  <c:v>-4.4470317847759511E-2</c:v>
                </c:pt>
                <c:pt idx="14">
                  <c:v>-3.9044741402727942E-2</c:v>
                </c:pt>
                <c:pt idx="15">
                  <c:v>-5.3086071554073966E-2</c:v>
                </c:pt>
                <c:pt idx="16">
                  <c:v>-2.016873219624531E-2</c:v>
                </c:pt>
                <c:pt idx="17">
                  <c:v>-5.6210062693066012E-2</c:v>
                </c:pt>
                <c:pt idx="18">
                  <c:v>-3.8933365182014415E-2</c:v>
                </c:pt>
                <c:pt idx="20">
                  <c:v>-3.4045149489983995E-2</c:v>
                </c:pt>
                <c:pt idx="21">
                  <c:v>-3.150656246634588E-2</c:v>
                </c:pt>
                <c:pt idx="22">
                  <c:v>-3.2039823845120233E-2</c:v>
                </c:pt>
                <c:pt idx="23">
                  <c:v>-3.0161221083631558E-2</c:v>
                </c:pt>
                <c:pt idx="24">
                  <c:v>-2.9395561999931107E-2</c:v>
                </c:pt>
                <c:pt idx="25">
                  <c:v>-2.5136040666593109E-2</c:v>
                </c:pt>
                <c:pt idx="26">
                  <c:v>-2.1187081257439264E-2</c:v>
                </c:pt>
                <c:pt idx="27">
                  <c:v>-2.7720550711829845E-2</c:v>
                </c:pt>
                <c:pt idx="28">
                  <c:v>-2.2601158998340212E-2</c:v>
                </c:pt>
                <c:pt idx="29">
                  <c:v>-3.9020096595349621E-2</c:v>
                </c:pt>
                <c:pt idx="30">
                  <c:v>-3.710291775334891E-2</c:v>
                </c:pt>
                <c:pt idx="31">
                  <c:v>-2.6023746378453942E-2</c:v>
                </c:pt>
                <c:pt idx="32">
                  <c:v>-2.1106576896761056E-2</c:v>
                </c:pt>
                <c:pt idx="33">
                  <c:v>-2.1847167059193099E-2</c:v>
                </c:pt>
                <c:pt idx="34">
                  <c:v>-2.7339264577112807E-2</c:v>
                </c:pt>
                <c:pt idx="35">
                  <c:v>-2.2562394441159726E-2</c:v>
                </c:pt>
                <c:pt idx="36">
                  <c:v>6.6497938867819059E-3</c:v>
                </c:pt>
                <c:pt idx="37">
                  <c:v>6.6497938867819059E-3</c:v>
                </c:pt>
                <c:pt idx="38">
                  <c:v>-1.3718322000603984E-2</c:v>
                </c:pt>
                <c:pt idx="39">
                  <c:v>7.2816780000363006E-3</c:v>
                </c:pt>
                <c:pt idx="40">
                  <c:v>7.2816780000363006E-3</c:v>
                </c:pt>
                <c:pt idx="41">
                  <c:v>6.6347078090396895E-3</c:v>
                </c:pt>
                <c:pt idx="42">
                  <c:v>6.6347078090396895E-3</c:v>
                </c:pt>
                <c:pt idx="43">
                  <c:v>1.0075830888221423E-2</c:v>
                </c:pt>
                <c:pt idx="44">
                  <c:v>1.0075830888221423E-2</c:v>
                </c:pt>
                <c:pt idx="45">
                  <c:v>1.0582370246462627E-2</c:v>
                </c:pt>
                <c:pt idx="46">
                  <c:v>1.0582370246462627E-2</c:v>
                </c:pt>
                <c:pt idx="47">
                  <c:v>1.0540597622650996E-2</c:v>
                </c:pt>
                <c:pt idx="48">
                  <c:v>1.0540597622650996E-2</c:v>
                </c:pt>
                <c:pt idx="49">
                  <c:v>1.0498824875473857E-2</c:v>
                </c:pt>
                <c:pt idx="50">
                  <c:v>1.0498824875473857E-2</c:v>
                </c:pt>
                <c:pt idx="51">
                  <c:v>1.0457052026759082E-2</c:v>
                </c:pt>
                <c:pt idx="52">
                  <c:v>1.0457052026759082E-2</c:v>
                </c:pt>
                <c:pt idx="53">
                  <c:v>1.0415279054678803E-2</c:v>
                </c:pt>
                <c:pt idx="54">
                  <c:v>1.0415279054678803E-2</c:v>
                </c:pt>
                <c:pt idx="55">
                  <c:v>-9.2882675861773942E-3</c:v>
                </c:pt>
                <c:pt idx="56">
                  <c:v>3.7076217810683099E-2</c:v>
                </c:pt>
                <c:pt idx="57">
                  <c:v>-1.3597438609220514E-2</c:v>
                </c:pt>
                <c:pt idx="58">
                  <c:v>-1.8681315955004892E-2</c:v>
                </c:pt>
                <c:pt idx="59">
                  <c:v>9.8068916368723169E-3</c:v>
                </c:pt>
                <c:pt idx="60">
                  <c:v>-3.5020352332943219E-4</c:v>
                </c:pt>
                <c:pt idx="61">
                  <c:v>6.6497964744586767E-3</c:v>
                </c:pt>
                <c:pt idx="62">
                  <c:v>8.3872051430586604E-3</c:v>
                </c:pt>
                <c:pt idx="63">
                  <c:v>1.1387205140031862E-2</c:v>
                </c:pt>
                <c:pt idx="64">
                  <c:v>-3.4750536907414233E-3</c:v>
                </c:pt>
                <c:pt idx="65">
                  <c:v>2.7467684123007145E-3</c:v>
                </c:pt>
                <c:pt idx="66">
                  <c:v>6.8735946340361728E-3</c:v>
                </c:pt>
                <c:pt idx="67">
                  <c:v>1.0580812473077024E-2</c:v>
                </c:pt>
                <c:pt idx="68">
                  <c:v>3.4653652147874675E-3</c:v>
                </c:pt>
                <c:pt idx="69">
                  <c:v>4.1082017384127933E-3</c:v>
                </c:pt>
                <c:pt idx="70">
                  <c:v>-1.6882933851003266E-3</c:v>
                </c:pt>
                <c:pt idx="71">
                  <c:v>5.7432244193246981E-3</c:v>
                </c:pt>
                <c:pt idx="72">
                  <c:v>-1.8050557907056913E-3</c:v>
                </c:pt>
                <c:pt idx="73">
                  <c:v>1.227300556666186E-2</c:v>
                </c:pt>
                <c:pt idx="74">
                  <c:v>4.8908073734916721E-3</c:v>
                </c:pt>
                <c:pt idx="75">
                  <c:v>1.6748813391432352E-3</c:v>
                </c:pt>
                <c:pt idx="76">
                  <c:v>5.9579587321046653E-3</c:v>
                </c:pt>
                <c:pt idx="77">
                  <c:v>-5.7106451284473373E-4</c:v>
                </c:pt>
                <c:pt idx="78">
                  <c:v>6.0340508746324671E-3</c:v>
                </c:pt>
                <c:pt idx="79">
                  <c:v>4.8147207503163323E-3</c:v>
                </c:pt>
                <c:pt idx="80">
                  <c:v>1.7781986484845632E-2</c:v>
                </c:pt>
                <c:pt idx="81">
                  <c:v>2.6161776014418632E-3</c:v>
                </c:pt>
                <c:pt idx="82">
                  <c:v>-5.2534565409775901E-4</c:v>
                </c:pt>
                <c:pt idx="85">
                  <c:v>1.0090491691881974E-2</c:v>
                </c:pt>
                <c:pt idx="86">
                  <c:v>4.5737917896463386E-3</c:v>
                </c:pt>
                <c:pt idx="87">
                  <c:v>9.3554745865779849E-3</c:v>
                </c:pt>
                <c:pt idx="88">
                  <c:v>9.8107219891874174E-3</c:v>
                </c:pt>
                <c:pt idx="89">
                  <c:v>4.6679287716139758E-3</c:v>
                </c:pt>
                <c:pt idx="90">
                  <c:v>6.08768455031469E-3</c:v>
                </c:pt>
                <c:pt idx="91">
                  <c:v>6.4305078826890037E-3</c:v>
                </c:pt>
                <c:pt idx="92">
                  <c:v>2.1004887490164237E-3</c:v>
                </c:pt>
                <c:pt idx="93">
                  <c:v>1.8594447181706719E-2</c:v>
                </c:pt>
                <c:pt idx="95">
                  <c:v>1.1348383248514213E-2</c:v>
                </c:pt>
                <c:pt idx="96">
                  <c:v>1.0632254827790238E-2</c:v>
                </c:pt>
                <c:pt idx="97">
                  <c:v>7.6064404534506216E-3</c:v>
                </c:pt>
                <c:pt idx="98">
                  <c:v>1.0055259926646817E-2</c:v>
                </c:pt>
                <c:pt idx="99">
                  <c:v>1.0439265090602541E-2</c:v>
                </c:pt>
                <c:pt idx="100">
                  <c:v>1.2908451053967439E-3</c:v>
                </c:pt>
                <c:pt idx="101">
                  <c:v>1.666773533162515E-2</c:v>
                </c:pt>
                <c:pt idx="102">
                  <c:v>1.3370885548666379E-2</c:v>
                </c:pt>
                <c:pt idx="103">
                  <c:v>1.9158846510981108E-2</c:v>
                </c:pt>
                <c:pt idx="104">
                  <c:v>2.2942741194742558E-3</c:v>
                </c:pt>
                <c:pt idx="105">
                  <c:v>9.5814923459070916E-3</c:v>
                </c:pt>
                <c:pt idx="106">
                  <c:v>-1.0836964022817985E-3</c:v>
                </c:pt>
                <c:pt idx="107">
                  <c:v>4.5159986445872484E-3</c:v>
                </c:pt>
                <c:pt idx="108">
                  <c:v>1.2714952632327246E-2</c:v>
                </c:pt>
                <c:pt idx="109">
                  <c:v>1.3714952636168952E-2</c:v>
                </c:pt>
                <c:pt idx="110">
                  <c:v>7.4258822437517566E-3</c:v>
                </c:pt>
                <c:pt idx="111">
                  <c:v>8.5930192046965812E-3</c:v>
                </c:pt>
                <c:pt idx="112">
                  <c:v>1.8770732664312766E-2</c:v>
                </c:pt>
                <c:pt idx="113">
                  <c:v>-4.0091130688688428E-3</c:v>
                </c:pt>
                <c:pt idx="114">
                  <c:v>5.6563845113757737E-3</c:v>
                </c:pt>
                <c:pt idx="115">
                  <c:v>1.1679519208107053E-2</c:v>
                </c:pt>
                <c:pt idx="116">
                  <c:v>1.3140870799786143E-2</c:v>
                </c:pt>
                <c:pt idx="117">
                  <c:v>3.8724029526843833E-3</c:v>
                </c:pt>
                <c:pt idx="118">
                  <c:v>8.2700215499446478E-3</c:v>
                </c:pt>
                <c:pt idx="119">
                  <c:v>8.3413825618043284E-3</c:v>
                </c:pt>
                <c:pt idx="120">
                  <c:v>9.6463942985312596E-3</c:v>
                </c:pt>
                <c:pt idx="121">
                  <c:v>1.1646394298938713E-2</c:v>
                </c:pt>
                <c:pt idx="122">
                  <c:v>1.1518946474495017E-2</c:v>
                </c:pt>
                <c:pt idx="123">
                  <c:v>1.0472046474803676E-2</c:v>
                </c:pt>
                <c:pt idx="124">
                  <c:v>1.3195875499740481E-2</c:v>
                </c:pt>
                <c:pt idx="125">
                  <c:v>1.1699669813761729E-2</c:v>
                </c:pt>
                <c:pt idx="126">
                  <c:v>2.6874705564966395E-3</c:v>
                </c:pt>
                <c:pt idx="127">
                  <c:v>4.3664574277998153E-3</c:v>
                </c:pt>
                <c:pt idx="128">
                  <c:v>7.0760904680967317E-3</c:v>
                </c:pt>
                <c:pt idx="129">
                  <c:v>2.0168442005428666E-2</c:v>
                </c:pt>
                <c:pt idx="130">
                  <c:v>1.3878040427046604E-2</c:v>
                </c:pt>
                <c:pt idx="131">
                  <c:v>2.0792983729973936E-2</c:v>
                </c:pt>
                <c:pt idx="132">
                  <c:v>1.4254630650882005E-2</c:v>
                </c:pt>
                <c:pt idx="133">
                  <c:v>7.2831501070921949E-3</c:v>
                </c:pt>
                <c:pt idx="134">
                  <c:v>6.3132494348129686E-3</c:v>
                </c:pt>
                <c:pt idx="135">
                  <c:v>5.9513349586131498E-3</c:v>
                </c:pt>
                <c:pt idx="136">
                  <c:v>5.9087732088130753E-3</c:v>
                </c:pt>
                <c:pt idx="137">
                  <c:v>1.6114346892623921E-2</c:v>
                </c:pt>
                <c:pt idx="138">
                  <c:v>1.1518709216354305E-2</c:v>
                </c:pt>
                <c:pt idx="139">
                  <c:v>4.3618255819131702E-3</c:v>
                </c:pt>
                <c:pt idx="140">
                  <c:v>1.0921791003104947E-2</c:v>
                </c:pt>
                <c:pt idx="141">
                  <c:v>1.388511620052053E-2</c:v>
                </c:pt>
                <c:pt idx="142">
                  <c:v>1.0890634977449768E-2</c:v>
                </c:pt>
                <c:pt idx="143">
                  <c:v>3.1529605512576712E-3</c:v>
                </c:pt>
                <c:pt idx="144">
                  <c:v>2.8272296072061574E-3</c:v>
                </c:pt>
                <c:pt idx="145">
                  <c:v>3.1272296069034776E-3</c:v>
                </c:pt>
                <c:pt idx="146">
                  <c:v>3.4272296066007978E-3</c:v>
                </c:pt>
                <c:pt idx="147">
                  <c:v>-5.1132750359127281E-3</c:v>
                </c:pt>
                <c:pt idx="148">
                  <c:v>4.9345210027459934E-3</c:v>
                </c:pt>
                <c:pt idx="149">
                  <c:v>1.0892851584936164E-2</c:v>
                </c:pt>
                <c:pt idx="150">
                  <c:v>6.8610427703518426E-3</c:v>
                </c:pt>
                <c:pt idx="151">
                  <c:v>1.7800237630530985E-3</c:v>
                </c:pt>
                <c:pt idx="152">
                  <c:v>1.8631140709005102E-3</c:v>
                </c:pt>
                <c:pt idx="153">
                  <c:v>4.074102319080692E-3</c:v>
                </c:pt>
                <c:pt idx="154">
                  <c:v>-7.5997039174849346E-4</c:v>
                </c:pt>
                <c:pt idx="155">
                  <c:v>5.2099767365092371E-3</c:v>
                </c:pt>
                <c:pt idx="156">
                  <c:v>5.4755178704567024E-4</c:v>
                </c:pt>
                <c:pt idx="157">
                  <c:v>7.4755178926920289E-4</c:v>
                </c:pt>
                <c:pt idx="158">
                  <c:v>9.4755179149273554E-4</c:v>
                </c:pt>
                <c:pt idx="159">
                  <c:v>1.0194475380150267E-2</c:v>
                </c:pt>
                <c:pt idx="160">
                  <c:v>5.2361109039806529E-3</c:v>
                </c:pt>
                <c:pt idx="161">
                  <c:v>1.9431814670093257E-3</c:v>
                </c:pt>
                <c:pt idx="162">
                  <c:v>8.7656397756489986E-3</c:v>
                </c:pt>
                <c:pt idx="163">
                  <c:v>3.1747644260314602E-3</c:v>
                </c:pt>
                <c:pt idx="164">
                  <c:v>6.3044176918583827E-3</c:v>
                </c:pt>
                <c:pt idx="165">
                  <c:v>2.2189457752848259E-3</c:v>
                </c:pt>
                <c:pt idx="166">
                  <c:v>-3.3209465811155185E-3</c:v>
                </c:pt>
                <c:pt idx="167">
                  <c:v>-1.3095885906948736E-3</c:v>
                </c:pt>
                <c:pt idx="168">
                  <c:v>-3.2528948869340463E-4</c:v>
                </c:pt>
                <c:pt idx="169">
                  <c:v>-9.7680581829588109E-3</c:v>
                </c:pt>
                <c:pt idx="170">
                  <c:v>-4.976435629205269E-3</c:v>
                </c:pt>
                <c:pt idx="171">
                  <c:v>-8.0499219090603147E-4</c:v>
                </c:pt>
                <c:pt idx="172">
                  <c:v>9.5212127176856759E-3</c:v>
                </c:pt>
                <c:pt idx="173">
                  <c:v>-1.3983809174810645E-3</c:v>
                </c:pt>
                <c:pt idx="174">
                  <c:v>-7.3981262655351248E-3</c:v>
                </c:pt>
                <c:pt idx="175">
                  <c:v>-5.1469737020425413E-4</c:v>
                </c:pt>
                <c:pt idx="176">
                  <c:v>-1.833968464118544E-4</c:v>
                </c:pt>
                <c:pt idx="177">
                  <c:v>-3.9214189350185551E-3</c:v>
                </c:pt>
                <c:pt idx="178">
                  <c:v>-6.6013673432875914E-3</c:v>
                </c:pt>
                <c:pt idx="179">
                  <c:v>-2.4136592185611261E-4</c:v>
                </c:pt>
                <c:pt idx="180">
                  <c:v>8.0931059490634699E-4</c:v>
                </c:pt>
                <c:pt idx="181">
                  <c:v>6.6367530547550048E-3</c:v>
                </c:pt>
                <c:pt idx="182">
                  <c:v>6.2582139048540167E-3</c:v>
                </c:pt>
                <c:pt idx="183">
                  <c:v>5.2153603287090934E-3</c:v>
                </c:pt>
                <c:pt idx="184">
                  <c:v>4.9882769040649269E-3</c:v>
                </c:pt>
                <c:pt idx="185">
                  <c:v>9.7706026325379905E-4</c:v>
                </c:pt>
                <c:pt idx="186">
                  <c:v>-2.5331574088121485E-3</c:v>
                </c:pt>
                <c:pt idx="187">
                  <c:v>-2.5069730078840641E-3</c:v>
                </c:pt>
                <c:pt idx="188">
                  <c:v>8.804134082426307E-4</c:v>
                </c:pt>
                <c:pt idx="189">
                  <c:v>6.6274035340199641E-3</c:v>
                </c:pt>
                <c:pt idx="190">
                  <c:v>1.2331466362527684E-2</c:v>
                </c:pt>
                <c:pt idx="191">
                  <c:v>7.0784115299727321E-3</c:v>
                </c:pt>
                <c:pt idx="192">
                  <c:v>5.7641756851148224E-3</c:v>
                </c:pt>
                <c:pt idx="193">
                  <c:v>3.5787124764459256E-3</c:v>
                </c:pt>
                <c:pt idx="194">
                  <c:v>1.0775948280192078E-2</c:v>
                </c:pt>
                <c:pt idx="195">
                  <c:v>-7.1831041086961242E-4</c:v>
                </c:pt>
                <c:pt idx="196">
                  <c:v>-2.7266226603020749E-3</c:v>
                </c:pt>
                <c:pt idx="197">
                  <c:v>-2.7004527890893866E-3</c:v>
                </c:pt>
                <c:pt idx="198">
                  <c:v>-1.5311432780117928E-3</c:v>
                </c:pt>
                <c:pt idx="199">
                  <c:v>-3.578804215534491E-3</c:v>
                </c:pt>
                <c:pt idx="200">
                  <c:v>6.2324496706429172E-3</c:v>
                </c:pt>
                <c:pt idx="201">
                  <c:v>2.4662712235258462E-3</c:v>
                </c:pt>
                <c:pt idx="202">
                  <c:v>5.4167867132168743E-3</c:v>
                </c:pt>
                <c:pt idx="203">
                  <c:v>-5.0259823572838327E-3</c:v>
                </c:pt>
                <c:pt idx="204">
                  <c:v>6.3286698120709785E-3</c:v>
                </c:pt>
                <c:pt idx="205">
                  <c:v>-1.9323274963939721E-3</c:v>
                </c:pt>
                <c:pt idx="206">
                  <c:v>-1.7578084720231701E-3</c:v>
                </c:pt>
                <c:pt idx="207">
                  <c:v>-8.015948476771801E-3</c:v>
                </c:pt>
                <c:pt idx="208">
                  <c:v>-3.3101730068781851E-3</c:v>
                </c:pt>
                <c:pt idx="209">
                  <c:v>4.9764236972760743E-3</c:v>
                </c:pt>
                <c:pt idx="210">
                  <c:v>9.8473412785877561E-3</c:v>
                </c:pt>
                <c:pt idx="211">
                  <c:v>-3.8749994267919946E-3</c:v>
                </c:pt>
                <c:pt idx="212">
                  <c:v>-3.7467883199866388E-3</c:v>
                </c:pt>
                <c:pt idx="213">
                  <c:v>-3.6467883225128513E-3</c:v>
                </c:pt>
                <c:pt idx="214">
                  <c:v>7.493624952771883E-3</c:v>
                </c:pt>
                <c:pt idx="215">
                  <c:v>-3.9275883352884004E-3</c:v>
                </c:pt>
                <c:pt idx="216">
                  <c:v>-3.8875883362988854E-3</c:v>
                </c:pt>
                <c:pt idx="217">
                  <c:v>-3.6567794793252902E-3</c:v>
                </c:pt>
                <c:pt idx="218">
                  <c:v>-4.2258660724257061E-3</c:v>
                </c:pt>
                <c:pt idx="219">
                  <c:v>-3.6358660691404657E-3</c:v>
                </c:pt>
                <c:pt idx="220">
                  <c:v>-3.6258660730310657E-3</c:v>
                </c:pt>
                <c:pt idx="221">
                  <c:v>-6.2225929259105209E-3</c:v>
                </c:pt>
                <c:pt idx="222">
                  <c:v>-4.7225929201479624E-3</c:v>
                </c:pt>
                <c:pt idx="223">
                  <c:v>-7.5702820625999333E-3</c:v>
                </c:pt>
                <c:pt idx="224">
                  <c:v>2.8020878004271603E-3</c:v>
                </c:pt>
                <c:pt idx="225">
                  <c:v>-4.111686029104257E-3</c:v>
                </c:pt>
                <c:pt idx="226">
                  <c:v>1.5468112525123395E-3</c:v>
                </c:pt>
                <c:pt idx="227">
                  <c:v>1.0962235393157837E-2</c:v>
                </c:pt>
                <c:pt idx="228">
                  <c:v>7.9191648525134689E-3</c:v>
                </c:pt>
                <c:pt idx="229">
                  <c:v>-8.6345488108356891E-3</c:v>
                </c:pt>
                <c:pt idx="230">
                  <c:v>-4.5238213143502272E-3</c:v>
                </c:pt>
                <c:pt idx="231">
                  <c:v>-7.6276707024822629E-3</c:v>
                </c:pt>
                <c:pt idx="232">
                  <c:v>-3.7976707010107733E-3</c:v>
                </c:pt>
                <c:pt idx="233">
                  <c:v>-7.5947460230864419E-3</c:v>
                </c:pt>
                <c:pt idx="234">
                  <c:v>-4.8809406958025131E-3</c:v>
                </c:pt>
                <c:pt idx="235">
                  <c:v>-6.8102335949605033E-3</c:v>
                </c:pt>
                <c:pt idx="236">
                  <c:v>-4.853762997285984E-3</c:v>
                </c:pt>
                <c:pt idx="237">
                  <c:v>-4.7837630026923116E-3</c:v>
                </c:pt>
                <c:pt idx="238">
                  <c:v>-4.4137630011253613E-3</c:v>
                </c:pt>
                <c:pt idx="239">
                  <c:v>-4.2937630041568163E-3</c:v>
                </c:pt>
                <c:pt idx="240">
                  <c:v>-3.1831155175152358E-3</c:v>
                </c:pt>
                <c:pt idx="241">
                  <c:v>-4.1046659163418292E-3</c:v>
                </c:pt>
                <c:pt idx="242">
                  <c:v>-3.4785160550582367E-3</c:v>
                </c:pt>
                <c:pt idx="243">
                  <c:v>-4.6724711223458185E-3</c:v>
                </c:pt>
                <c:pt idx="244">
                  <c:v>-4.4724711201222858E-3</c:v>
                </c:pt>
                <c:pt idx="245">
                  <c:v>-5.5325243928321319E-3</c:v>
                </c:pt>
                <c:pt idx="246">
                  <c:v>-5.4063746656824938E-3</c:v>
                </c:pt>
                <c:pt idx="247">
                  <c:v>5.2643198412827691E-3</c:v>
                </c:pt>
                <c:pt idx="248">
                  <c:v>-5.3313608872249535E-3</c:v>
                </c:pt>
                <c:pt idx="249">
                  <c:v>-3.9129702014096511E-3</c:v>
                </c:pt>
                <c:pt idx="250">
                  <c:v>-3.8129702039358636E-3</c:v>
                </c:pt>
                <c:pt idx="251">
                  <c:v>-4.2868208115506706E-3</c:v>
                </c:pt>
                <c:pt idx="252">
                  <c:v>-3.8868208143795629E-3</c:v>
                </c:pt>
                <c:pt idx="253">
                  <c:v>-4.7730283766794258E-3</c:v>
                </c:pt>
                <c:pt idx="254">
                  <c:v>-4.120729683015821E-3</c:v>
                </c:pt>
                <c:pt idx="255">
                  <c:v>-3.8192956366379996E-3</c:v>
                </c:pt>
                <c:pt idx="256">
                  <c:v>3.7528216900703307E-3</c:v>
                </c:pt>
                <c:pt idx="257">
                  <c:v>-3.4072397906200445E-3</c:v>
                </c:pt>
                <c:pt idx="258">
                  <c:v>-4.5743063955096183E-3</c:v>
                </c:pt>
                <c:pt idx="259">
                  <c:v>-1.0080826297446943E-4</c:v>
                </c:pt>
                <c:pt idx="260">
                  <c:v>-3.1562875370718356E-3</c:v>
                </c:pt>
                <c:pt idx="261">
                  <c:v>2.4006019038342527E-3</c:v>
                </c:pt>
                <c:pt idx="262">
                  <c:v>7.7295651973326475E-3</c:v>
                </c:pt>
                <c:pt idx="263">
                  <c:v>-2.7941655786818224E-3</c:v>
                </c:pt>
                <c:pt idx="264">
                  <c:v>-3.8043208744331508E-3</c:v>
                </c:pt>
                <c:pt idx="265">
                  <c:v>-3.5826160465522866E-3</c:v>
                </c:pt>
                <c:pt idx="266">
                  <c:v>-3.5826160465522866E-3</c:v>
                </c:pt>
                <c:pt idx="267">
                  <c:v>3.9860032641532081E-3</c:v>
                </c:pt>
                <c:pt idx="268">
                  <c:v>-4.5899212382717117E-3</c:v>
                </c:pt>
                <c:pt idx="269">
                  <c:v>-3.5637783202188376E-3</c:v>
                </c:pt>
                <c:pt idx="270">
                  <c:v>-4.1330637434703818E-3</c:v>
                </c:pt>
                <c:pt idx="271">
                  <c:v>-4.6939268055857936E-3</c:v>
                </c:pt>
                <c:pt idx="272">
                  <c:v>-4.5802151696463372E-3</c:v>
                </c:pt>
                <c:pt idx="273">
                  <c:v>-3.6652255621845778E-3</c:v>
                </c:pt>
                <c:pt idx="274">
                  <c:v>-3.316233696060357E-3</c:v>
                </c:pt>
                <c:pt idx="275">
                  <c:v>-4.002524693102201E-3</c:v>
                </c:pt>
                <c:pt idx="276">
                  <c:v>-3.9502398965055273E-3</c:v>
                </c:pt>
                <c:pt idx="277">
                  <c:v>-4.5334851866030423E-3</c:v>
                </c:pt>
                <c:pt idx="278">
                  <c:v>-2.8674986175691447E-3</c:v>
                </c:pt>
                <c:pt idx="279">
                  <c:v>-2.3413567454165299E-3</c:v>
                </c:pt>
                <c:pt idx="280">
                  <c:v>-1.769606283118369E-4</c:v>
                </c:pt>
                <c:pt idx="281">
                  <c:v>-3.6470700093654898E-3</c:v>
                </c:pt>
                <c:pt idx="282">
                  <c:v>-3.9674102420146073E-3</c:v>
                </c:pt>
                <c:pt idx="283">
                  <c:v>-3.9674102420146073E-3</c:v>
                </c:pt>
                <c:pt idx="284">
                  <c:v>-6.109395847258739E-3</c:v>
                </c:pt>
                <c:pt idx="285">
                  <c:v>-4.0787124536510594E-3</c:v>
                </c:pt>
                <c:pt idx="286">
                  <c:v>-3.8684772258892712E-3</c:v>
                </c:pt>
                <c:pt idx="287">
                  <c:v>-3.5696069603166868E-3</c:v>
                </c:pt>
                <c:pt idx="288">
                  <c:v>-4.5082590802543281E-3</c:v>
                </c:pt>
                <c:pt idx="289">
                  <c:v>-4.3537326483301178E-3</c:v>
                </c:pt>
                <c:pt idx="290">
                  <c:v>-3.3356175281551229E-3</c:v>
                </c:pt>
                <c:pt idx="291">
                  <c:v>-4.1788042670111644E-3</c:v>
                </c:pt>
                <c:pt idx="292">
                  <c:v>2.0756977219626854E-3</c:v>
                </c:pt>
                <c:pt idx="293">
                  <c:v>-3.7699203636021583E-3</c:v>
                </c:pt>
                <c:pt idx="294">
                  <c:v>-3.6517616983627807E-3</c:v>
                </c:pt>
                <c:pt idx="295">
                  <c:v>-2.7256268137602867E-3</c:v>
                </c:pt>
                <c:pt idx="296">
                  <c:v>-2.4165478119120114E-3</c:v>
                </c:pt>
                <c:pt idx="297">
                  <c:v>-3.7104004724123375E-3</c:v>
                </c:pt>
                <c:pt idx="298">
                  <c:v>-3.2265082524017275E-3</c:v>
                </c:pt>
                <c:pt idx="299">
                  <c:v>-2.9129521815109832E-3</c:v>
                </c:pt>
                <c:pt idx="300">
                  <c:v>-3.2426189438266584E-3</c:v>
                </c:pt>
                <c:pt idx="301">
                  <c:v>-2.5848620376425144E-3</c:v>
                </c:pt>
                <c:pt idx="302">
                  <c:v>-4.4535481955271169E-3</c:v>
                </c:pt>
                <c:pt idx="303">
                  <c:v>-3.1777568194789642E-3</c:v>
                </c:pt>
                <c:pt idx="304">
                  <c:v>-3.751628191698074E-3</c:v>
                </c:pt>
                <c:pt idx="305">
                  <c:v>-2.1254995717868638E-3</c:v>
                </c:pt>
                <c:pt idx="306">
                  <c:v>3.3403007615768546E-3</c:v>
                </c:pt>
                <c:pt idx="307">
                  <c:v>-3.7335706653808254E-3</c:v>
                </c:pt>
                <c:pt idx="308">
                  <c:v>-3.6335706679070379E-3</c:v>
                </c:pt>
                <c:pt idx="309">
                  <c:v>-3.5335706631572927E-3</c:v>
                </c:pt>
                <c:pt idx="310">
                  <c:v>-2.5190726974637333E-3</c:v>
                </c:pt>
                <c:pt idx="311">
                  <c:v>-2.4190726927139881E-3</c:v>
                </c:pt>
                <c:pt idx="312">
                  <c:v>-2.3190726952402006E-3</c:v>
                </c:pt>
                <c:pt idx="313">
                  <c:v>-4.4673179714324537E-3</c:v>
                </c:pt>
                <c:pt idx="314">
                  <c:v>-1.9710773977434509E-3</c:v>
                </c:pt>
                <c:pt idx="315">
                  <c:v>-2.5522820679885413E-3</c:v>
                </c:pt>
                <c:pt idx="316">
                  <c:v>-2.5240909982502807E-3</c:v>
                </c:pt>
                <c:pt idx="317">
                  <c:v>-2.5979686825301426E-3</c:v>
                </c:pt>
                <c:pt idx="318">
                  <c:v>-2.2277676812502076E-3</c:v>
                </c:pt>
                <c:pt idx="319">
                  <c:v>-1.9722904692641152E-3</c:v>
                </c:pt>
                <c:pt idx="320">
                  <c:v>-1.628707761202032E-3</c:v>
                </c:pt>
                <c:pt idx="321">
                  <c:v>-1.9456035759441229E-3</c:v>
                </c:pt>
                <c:pt idx="322">
                  <c:v>-1.4567073147528711E-3</c:v>
                </c:pt>
                <c:pt idx="323">
                  <c:v>-1.7036859444621716E-3</c:v>
                </c:pt>
                <c:pt idx="324">
                  <c:v>-1.361790005730449E-3</c:v>
                </c:pt>
                <c:pt idx="325">
                  <c:v>-3.0333594008913334E-3</c:v>
                </c:pt>
                <c:pt idx="326">
                  <c:v>-1.6624288151205931E-3</c:v>
                </c:pt>
                <c:pt idx="327">
                  <c:v>-2.0057077198821008E-3</c:v>
                </c:pt>
                <c:pt idx="328">
                  <c:v>-1.7176237093949956E-3</c:v>
                </c:pt>
                <c:pt idx="329">
                  <c:v>-1.5325082201764033E-3</c:v>
                </c:pt>
                <c:pt idx="330">
                  <c:v>-8.7006410997959166E-4</c:v>
                </c:pt>
                <c:pt idx="331">
                  <c:v>-1.3254254037219602E-3</c:v>
                </c:pt>
                <c:pt idx="332">
                  <c:v>4.7523952290613736E-4</c:v>
                </c:pt>
                <c:pt idx="333">
                  <c:v>-9.4062607009551269E-4</c:v>
                </c:pt>
                <c:pt idx="334">
                  <c:v>2.0215175931776602E-4</c:v>
                </c:pt>
                <c:pt idx="335">
                  <c:v>2.0215175931776602E-4</c:v>
                </c:pt>
                <c:pt idx="336">
                  <c:v>3.5443502157736506E-4</c:v>
                </c:pt>
                <c:pt idx="337">
                  <c:v>-4.8114169713425747E-5</c:v>
                </c:pt>
                <c:pt idx="338">
                  <c:v>3.3652598744867181E-3</c:v>
                </c:pt>
                <c:pt idx="339">
                  <c:v>-1.5648292423904586E-5</c:v>
                </c:pt>
                <c:pt idx="340">
                  <c:v>-5.6216635374117113E-4</c:v>
                </c:pt>
                <c:pt idx="341">
                  <c:v>-8.3740406031469761E-4</c:v>
                </c:pt>
                <c:pt idx="342">
                  <c:v>8.6180710709224742E-4</c:v>
                </c:pt>
                <c:pt idx="343">
                  <c:v>6.7278378071634892E-4</c:v>
                </c:pt>
                <c:pt idx="344">
                  <c:v>-2.8368654511084015E-4</c:v>
                </c:pt>
                <c:pt idx="345">
                  <c:v>-2.8368654511084015E-4</c:v>
                </c:pt>
                <c:pt idx="346">
                  <c:v>-8.3686542887307508E-5</c:v>
                </c:pt>
                <c:pt idx="347">
                  <c:v>4.5085122066235161E-4</c:v>
                </c:pt>
                <c:pt idx="348">
                  <c:v>7.9065730880146373E-4</c:v>
                </c:pt>
                <c:pt idx="349">
                  <c:v>8.4409467048493156E-4</c:v>
                </c:pt>
                <c:pt idx="350">
                  <c:v>8.7409467336504662E-4</c:v>
                </c:pt>
                <c:pt idx="351">
                  <c:v>1.544094674629317E-3</c:v>
                </c:pt>
                <c:pt idx="352">
                  <c:v>1.5740946702334745E-3</c:v>
                </c:pt>
                <c:pt idx="353">
                  <c:v>2.8737561293160074E-4</c:v>
                </c:pt>
                <c:pt idx="354">
                  <c:v>5.1401591363414711E-4</c:v>
                </c:pt>
                <c:pt idx="355">
                  <c:v>5.4401590923830456E-4</c:v>
                </c:pt>
                <c:pt idx="356">
                  <c:v>6.1401591110793463E-4</c:v>
                </c:pt>
                <c:pt idx="357">
                  <c:v>6.1401591110793463E-4</c:v>
                </c:pt>
                <c:pt idx="358">
                  <c:v>6.4401591398804969E-4</c:v>
                </c:pt>
                <c:pt idx="359">
                  <c:v>6.4401591398804969E-4</c:v>
                </c:pt>
                <c:pt idx="360">
                  <c:v>1.6605522770220815E-3</c:v>
                </c:pt>
                <c:pt idx="361">
                  <c:v>1.3062122588975052E-3</c:v>
                </c:pt>
                <c:pt idx="362">
                  <c:v>8.5974463141587354E-4</c:v>
                </c:pt>
                <c:pt idx="363">
                  <c:v>3.8210843448031329E-3</c:v>
                </c:pt>
                <c:pt idx="364">
                  <c:v>1.0792999126803329E-3</c:v>
                </c:pt>
                <c:pt idx="365">
                  <c:v>4.9406232371848186E-3</c:v>
                </c:pt>
                <c:pt idx="366">
                  <c:v>2.1450258206833772E-3</c:v>
                </c:pt>
                <c:pt idx="367">
                  <c:v>-5.5504607682336018E-4</c:v>
                </c:pt>
                <c:pt idx="368">
                  <c:v>2.7148728172551422E-3</c:v>
                </c:pt>
                <c:pt idx="369">
                  <c:v>2.3373610264238523E-3</c:v>
                </c:pt>
                <c:pt idx="370">
                  <c:v>2.4634562487034842E-3</c:v>
                </c:pt>
                <c:pt idx="371">
                  <c:v>2.6994196933393493E-3</c:v>
                </c:pt>
                <c:pt idx="372">
                  <c:v>2.5255144459405826E-3</c:v>
                </c:pt>
                <c:pt idx="373">
                  <c:v>1.4516091889491857E-3</c:v>
                </c:pt>
                <c:pt idx="374">
                  <c:v>2.3659519785167171E-3</c:v>
                </c:pt>
                <c:pt idx="375">
                  <c:v>3.4139292164488758E-3</c:v>
                </c:pt>
                <c:pt idx="376">
                  <c:v>4.1139292205932612E-3</c:v>
                </c:pt>
                <c:pt idx="377">
                  <c:v>5.1139292171590092E-3</c:v>
                </c:pt>
                <c:pt idx="378">
                  <c:v>5.1139292171590092E-3</c:v>
                </c:pt>
                <c:pt idx="379">
                  <c:v>2.0400233382177266E-3</c:v>
                </c:pt>
                <c:pt idx="380">
                  <c:v>3.6400233341781149E-3</c:v>
                </c:pt>
                <c:pt idx="381">
                  <c:v>3.2839463206178685E-3</c:v>
                </c:pt>
                <c:pt idx="382">
                  <c:v>2.6494189237385758E-3</c:v>
                </c:pt>
                <c:pt idx="383">
                  <c:v>2.7200116485877265E-3</c:v>
                </c:pt>
                <c:pt idx="384">
                  <c:v>2.5779386574199294E-3</c:v>
                </c:pt>
                <c:pt idx="385">
                  <c:v>2.9169726243842876E-3</c:v>
                </c:pt>
                <c:pt idx="386">
                  <c:v>3.3389734041762431E-3</c:v>
                </c:pt>
                <c:pt idx="387">
                  <c:v>4.8477109448511711E-3</c:v>
                </c:pt>
                <c:pt idx="388">
                  <c:v>3.256497232815285E-3</c:v>
                </c:pt>
                <c:pt idx="389">
                  <c:v>4.5347612578007235E-3</c:v>
                </c:pt>
                <c:pt idx="390">
                  <c:v>5.1130888779391433E-3</c:v>
                </c:pt>
                <c:pt idx="391">
                  <c:v>3.3957360370508623E-3</c:v>
                </c:pt>
                <c:pt idx="392">
                  <c:v>4.6914394136536239E-3</c:v>
                </c:pt>
                <c:pt idx="393">
                  <c:v>4.0392771663062058E-3</c:v>
                </c:pt>
                <c:pt idx="394">
                  <c:v>3.4827560867454616E-3</c:v>
                </c:pt>
                <c:pt idx="395">
                  <c:v>3.8088430568182993E-3</c:v>
                </c:pt>
                <c:pt idx="396">
                  <c:v>4.6131768122847638E-3</c:v>
                </c:pt>
                <c:pt idx="397">
                  <c:v>4.0257992895338726E-3</c:v>
                </c:pt>
                <c:pt idx="398">
                  <c:v>4.0757992846327876E-3</c:v>
                </c:pt>
                <c:pt idx="399">
                  <c:v>4.1757992893825327E-3</c:v>
                </c:pt>
                <c:pt idx="400">
                  <c:v>4.2257992844814476E-3</c:v>
                </c:pt>
                <c:pt idx="401">
                  <c:v>4.3257992892311928E-3</c:v>
                </c:pt>
                <c:pt idx="402">
                  <c:v>4.3757992843301077E-3</c:v>
                </c:pt>
                <c:pt idx="403">
                  <c:v>3.1916953334341774E-3</c:v>
                </c:pt>
                <c:pt idx="404">
                  <c:v>3.1916953334341774E-3</c:v>
                </c:pt>
                <c:pt idx="405">
                  <c:v>3.7302677714008831E-3</c:v>
                </c:pt>
                <c:pt idx="406">
                  <c:v>3.7302677714008831E-3</c:v>
                </c:pt>
                <c:pt idx="407">
                  <c:v>3.1432452141886176E-3</c:v>
                </c:pt>
                <c:pt idx="408">
                  <c:v>4.3121834826141681E-3</c:v>
                </c:pt>
                <c:pt idx="409">
                  <c:v>4.3121834826141681E-3</c:v>
                </c:pt>
                <c:pt idx="410">
                  <c:v>-1.4363522759455877E-3</c:v>
                </c:pt>
                <c:pt idx="411">
                  <c:v>3.2152195009988033E-3</c:v>
                </c:pt>
                <c:pt idx="412">
                  <c:v>3.8931551787936489E-3</c:v>
                </c:pt>
                <c:pt idx="413">
                  <c:v>3.619235422727414E-3</c:v>
                </c:pt>
                <c:pt idx="414">
                  <c:v>3.8666041324239703E-3</c:v>
                </c:pt>
                <c:pt idx="415">
                  <c:v>3.8666041324239703E-3</c:v>
                </c:pt>
                <c:pt idx="416">
                  <c:v>3.2920322264190054E-3</c:v>
                </c:pt>
                <c:pt idx="417">
                  <c:v>3.7517957617188638E-3</c:v>
                </c:pt>
                <c:pt idx="418">
                  <c:v>2.4821919498859354E-3</c:v>
                </c:pt>
                <c:pt idx="419">
                  <c:v>2.9652632784439338E-3</c:v>
                </c:pt>
                <c:pt idx="420">
                  <c:v>3.8145969300762417E-3</c:v>
                </c:pt>
                <c:pt idx="421">
                  <c:v>3.073864229983396E-3</c:v>
                </c:pt>
                <c:pt idx="422">
                  <c:v>2.6996377925767485E-3</c:v>
                </c:pt>
                <c:pt idx="423">
                  <c:v>3.3471881260919469E-3</c:v>
                </c:pt>
                <c:pt idx="424">
                  <c:v>3.4060739885302324E-3</c:v>
                </c:pt>
                <c:pt idx="425">
                  <c:v>2.7180018843519088E-3</c:v>
                </c:pt>
                <c:pt idx="426">
                  <c:v>2.7180018843519088E-3</c:v>
                </c:pt>
                <c:pt idx="427">
                  <c:v>4.644074935762757E-3</c:v>
                </c:pt>
                <c:pt idx="428">
                  <c:v>3.2944401453381053E-3</c:v>
                </c:pt>
                <c:pt idx="429">
                  <c:v>4.2744401496850534E-3</c:v>
                </c:pt>
                <c:pt idx="430">
                  <c:v>4.3244401447839684E-3</c:v>
                </c:pt>
                <c:pt idx="431">
                  <c:v>-3.5101668133087766E-3</c:v>
                </c:pt>
                <c:pt idx="432">
                  <c:v>1.5731814099411018E-3</c:v>
                </c:pt>
                <c:pt idx="433">
                  <c:v>1.5931814094358593E-3</c:v>
                </c:pt>
                <c:pt idx="434">
                  <c:v>2.5319731838690032E-3</c:v>
                </c:pt>
                <c:pt idx="435">
                  <c:v>2.5619731794731607E-3</c:v>
                </c:pt>
                <c:pt idx="436">
                  <c:v>1.5015812615533572E-3</c:v>
                </c:pt>
                <c:pt idx="437">
                  <c:v>2.1061875330274787E-3</c:v>
                </c:pt>
                <c:pt idx="438">
                  <c:v>7.9458093281347189E-4</c:v>
                </c:pt>
                <c:pt idx="439">
                  <c:v>7.9458093281347189E-4</c:v>
                </c:pt>
                <c:pt idx="440">
                  <c:v>8.2458093569358695E-4</c:v>
                </c:pt>
                <c:pt idx="441">
                  <c:v>7.3298889266785669E-4</c:v>
                </c:pt>
                <c:pt idx="442">
                  <c:v>1.298422684777617E-3</c:v>
                </c:pt>
                <c:pt idx="443">
                  <c:v>1.2371655925834946E-3</c:v>
                </c:pt>
                <c:pt idx="444">
                  <c:v>8.6434339979451699E-4</c:v>
                </c:pt>
                <c:pt idx="445">
                  <c:v>7.6503415026624166E-4</c:v>
                </c:pt>
                <c:pt idx="446">
                  <c:v>3.4565883195870201E-4</c:v>
                </c:pt>
                <c:pt idx="447">
                  <c:v>4.8262772243273105E-4</c:v>
                </c:pt>
                <c:pt idx="448">
                  <c:v>4.8262772243273105E-4</c:v>
                </c:pt>
                <c:pt idx="449">
                  <c:v>9.8983372086233756E-5</c:v>
                </c:pt>
                <c:pt idx="450">
                  <c:v>9.3167994572727203E-4</c:v>
                </c:pt>
                <c:pt idx="451">
                  <c:v>9.3167994572727203E-4</c:v>
                </c:pt>
                <c:pt idx="452">
                  <c:v>4.6586405580198442E-4</c:v>
                </c:pt>
                <c:pt idx="453">
                  <c:v>6.1212328307961444E-4</c:v>
                </c:pt>
                <c:pt idx="454">
                  <c:v>1.0207951312035668E-4</c:v>
                </c:pt>
                <c:pt idx="455">
                  <c:v>-3.4732855408456387E-4</c:v>
                </c:pt>
                <c:pt idx="456">
                  <c:v>-8.2011338109039267E-4</c:v>
                </c:pt>
                <c:pt idx="457">
                  <c:v>-2.2586467518187492E-4</c:v>
                </c:pt>
                <c:pt idx="458">
                  <c:v>8.7413532613361822E-4</c:v>
                </c:pt>
                <c:pt idx="459">
                  <c:v>-2.0212947997215458E-4</c:v>
                </c:pt>
                <c:pt idx="460">
                  <c:v>-9.9026780211358689E-4</c:v>
                </c:pt>
                <c:pt idx="461">
                  <c:v>-1.8747033250061662E-3</c:v>
                </c:pt>
                <c:pt idx="462">
                  <c:v>9.7658189447451249E-5</c:v>
                </c:pt>
                <c:pt idx="463">
                  <c:v>2.3710592634590411E-5</c:v>
                </c:pt>
                <c:pt idx="464">
                  <c:v>-1.304599253705227E-3</c:v>
                </c:pt>
                <c:pt idx="465">
                  <c:v>-2.5086164089846985E-3</c:v>
                </c:pt>
                <c:pt idx="466">
                  <c:v>-1.6969743701439194E-3</c:v>
                </c:pt>
                <c:pt idx="467">
                  <c:v>-1.2932351052803853E-3</c:v>
                </c:pt>
                <c:pt idx="468">
                  <c:v>-1.3671886452332332E-3</c:v>
                </c:pt>
                <c:pt idx="469">
                  <c:v>-1.5378890483836449E-3</c:v>
                </c:pt>
                <c:pt idx="470">
                  <c:v>-1.6788782372897382E-3</c:v>
                </c:pt>
                <c:pt idx="471">
                  <c:v>-3.7360987718226962E-3</c:v>
                </c:pt>
                <c:pt idx="472">
                  <c:v>-1.53609876919171E-3</c:v>
                </c:pt>
                <c:pt idx="473">
                  <c:v>-1.8244969115493864E-3</c:v>
                </c:pt>
                <c:pt idx="474">
                  <c:v>-3.0460264410155785E-3</c:v>
                </c:pt>
                <c:pt idx="475">
                  <c:v>-2.885689751122536E-3</c:v>
                </c:pt>
                <c:pt idx="476">
                  <c:v>-3.2378906513903793E-3</c:v>
                </c:pt>
                <c:pt idx="477">
                  <c:v>-3.8684175771134463E-3</c:v>
                </c:pt>
                <c:pt idx="478">
                  <c:v>-2.6883200554072215E-3</c:v>
                </c:pt>
                <c:pt idx="479">
                  <c:v>-3.8622805684979528E-3</c:v>
                </c:pt>
                <c:pt idx="480">
                  <c:v>-3.5677608554564866E-3</c:v>
                </c:pt>
                <c:pt idx="481">
                  <c:v>-4.7633551950128292E-3</c:v>
                </c:pt>
                <c:pt idx="482">
                  <c:v>-5.9901757423359847E-3</c:v>
                </c:pt>
                <c:pt idx="483">
                  <c:v>-5.9901757423359847E-3</c:v>
                </c:pt>
                <c:pt idx="484">
                  <c:v>-6.0240528590071035E-3</c:v>
                </c:pt>
                <c:pt idx="485">
                  <c:v>-6.4344022954822416E-3</c:v>
                </c:pt>
                <c:pt idx="486">
                  <c:v>-5.8545837518448052E-3</c:v>
                </c:pt>
                <c:pt idx="487">
                  <c:v>-8.6835160077808754E-3</c:v>
                </c:pt>
                <c:pt idx="488">
                  <c:v>-8.6602620349261611E-3</c:v>
                </c:pt>
                <c:pt idx="489">
                  <c:v>-9.5260912917480151E-3</c:v>
                </c:pt>
                <c:pt idx="490">
                  <c:v>-9.1248758499881816E-3</c:v>
                </c:pt>
                <c:pt idx="491">
                  <c:v>-1.0400772719912674E-2</c:v>
                </c:pt>
                <c:pt idx="492">
                  <c:v>-1.2498718686382769E-2</c:v>
                </c:pt>
                <c:pt idx="493">
                  <c:v>-1.3497889026600964E-2</c:v>
                </c:pt>
                <c:pt idx="494">
                  <c:v>-1.2220124891585041E-2</c:v>
                </c:pt>
                <c:pt idx="495">
                  <c:v>-1.5967162336915933E-2</c:v>
                </c:pt>
                <c:pt idx="496">
                  <c:v>-1.3367162337113839E-2</c:v>
                </c:pt>
                <c:pt idx="497">
                  <c:v>-1.3489771228586751E-2</c:v>
                </c:pt>
                <c:pt idx="498">
                  <c:v>-1.3568506409187463E-2</c:v>
                </c:pt>
                <c:pt idx="499">
                  <c:v>-1.0170797504817627E-2</c:v>
                </c:pt>
                <c:pt idx="500">
                  <c:v>-1.3180533171175818E-2</c:v>
                </c:pt>
                <c:pt idx="501">
                  <c:v>-1.4312216932986857E-2</c:v>
                </c:pt>
                <c:pt idx="502">
                  <c:v>-1.6394873381720472E-2</c:v>
                </c:pt>
                <c:pt idx="503">
                  <c:v>-1.7228341521075267E-2</c:v>
                </c:pt>
                <c:pt idx="504">
                  <c:v>-2.864950711191723E-2</c:v>
                </c:pt>
                <c:pt idx="505">
                  <c:v>-1.7481288234457798E-2</c:v>
                </c:pt>
                <c:pt idx="506">
                  <c:v>-1.6976161318188424E-2</c:v>
                </c:pt>
                <c:pt idx="507">
                  <c:v>-1.799303829511769E-2</c:v>
                </c:pt>
                <c:pt idx="508">
                  <c:v>-2.0038691621711124E-2</c:v>
                </c:pt>
                <c:pt idx="509">
                  <c:v>-2.0632921942760993E-2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CF6-4A76-957D-D189A4689BFA}"/>
            </c:ext>
          </c:extLst>
        </c:ser>
        <c:ser>
          <c:idx val="8"/>
          <c:order val="1"/>
          <c:tx>
            <c:strRef>
              <c:f>'Active 1'!$Z$1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1'!$Y$2:$Y$43</c:f>
              <c:numCache>
                <c:formatCode>General</c:formatCode>
                <c:ptCount val="42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  <c:pt idx="40">
                  <c:v>50000</c:v>
                </c:pt>
                <c:pt idx="41">
                  <c:v>52000</c:v>
                </c:pt>
              </c:numCache>
            </c:numRef>
          </c:xVal>
          <c:yVal>
            <c:numRef>
              <c:f>'Active 1'!$Z$2:$Z$43</c:f>
              <c:numCache>
                <c:formatCode>General</c:formatCode>
                <c:ptCount val="42"/>
                <c:pt idx="0">
                  <c:v>5.6531669860248268E-2</c:v>
                </c:pt>
                <c:pt idx="1">
                  <c:v>5.331627918238286E-2</c:v>
                </c:pt>
                <c:pt idx="2">
                  <c:v>5.0152483859834937E-2</c:v>
                </c:pt>
                <c:pt idx="3">
                  <c:v>4.7040283892604513E-2</c:v>
                </c:pt>
                <c:pt idx="4">
                  <c:v>4.3979679280691582E-2</c:v>
                </c:pt>
                <c:pt idx="5">
                  <c:v>4.0970670024096149E-2</c:v>
                </c:pt>
                <c:pt idx="6">
                  <c:v>3.8013256122818209E-2</c:v>
                </c:pt>
                <c:pt idx="7">
                  <c:v>3.5107437576857761E-2</c:v>
                </c:pt>
                <c:pt idx="8">
                  <c:v>3.2253214386214812E-2</c:v>
                </c:pt>
                <c:pt idx="9">
                  <c:v>2.9450586550889352E-2</c:v>
                </c:pt>
                <c:pt idx="10">
                  <c:v>2.6699554070881388E-2</c:v>
                </c:pt>
                <c:pt idx="11">
                  <c:v>2.4000116946190923E-2</c:v>
                </c:pt>
                <c:pt idx="12">
                  <c:v>2.1352275176817946E-2</c:v>
                </c:pt>
                <c:pt idx="13">
                  <c:v>1.8756028762762462E-2</c:v>
                </c:pt>
                <c:pt idx="14">
                  <c:v>1.6211377704024477E-2</c:v>
                </c:pt>
                <c:pt idx="15">
                  <c:v>1.3718322000603984E-2</c:v>
                </c:pt>
                <c:pt idx="16">
                  <c:v>1.1276861652500986E-2</c:v>
                </c:pt>
                <c:pt idx="17">
                  <c:v>8.8869966597154813E-3</c:v>
                </c:pt>
                <c:pt idx="18">
                  <c:v>6.5487270222474719E-3</c:v>
                </c:pt>
                <c:pt idx="19">
                  <c:v>4.2620527400969556E-3</c:v>
                </c:pt>
                <c:pt idx="20">
                  <c:v>2.0269738132639346E-3</c:v>
                </c:pt>
                <c:pt idx="21">
                  <c:v>-1.5650975825159204E-4</c:v>
                </c:pt>
                <c:pt idx="22">
                  <c:v>-2.2883979744496245E-3</c:v>
                </c:pt>
                <c:pt idx="23">
                  <c:v>-4.3686908353301641E-3</c:v>
                </c:pt>
                <c:pt idx="24">
                  <c:v>-6.3973883408932064E-3</c:v>
                </c:pt>
                <c:pt idx="25">
                  <c:v>-8.3744904911387582E-3</c:v>
                </c:pt>
                <c:pt idx="26">
                  <c:v>-1.0299997286066811E-2</c:v>
                </c:pt>
                <c:pt idx="27">
                  <c:v>-1.2173908725677375E-2</c:v>
                </c:pt>
                <c:pt idx="28">
                  <c:v>-1.3996224809970439E-2</c:v>
                </c:pt>
                <c:pt idx="29">
                  <c:v>-1.5766945538946014E-2</c:v>
                </c:pt>
                <c:pt idx="30">
                  <c:v>-1.7486070912604096E-2</c:v>
                </c:pt>
                <c:pt idx="31">
                  <c:v>-1.9153600930944679E-2</c:v>
                </c:pt>
                <c:pt idx="32">
                  <c:v>-2.0769535593967763E-2</c:v>
                </c:pt>
                <c:pt idx="33">
                  <c:v>-2.2333874901673361E-2</c:v>
                </c:pt>
                <c:pt idx="34">
                  <c:v>-2.384661885406146E-2</c:v>
                </c:pt>
                <c:pt idx="35">
                  <c:v>-2.5307767451132078E-2</c:v>
                </c:pt>
                <c:pt idx="36">
                  <c:v>-2.6717320692885183E-2</c:v>
                </c:pt>
                <c:pt idx="37">
                  <c:v>-2.8075278579320798E-2</c:v>
                </c:pt>
                <c:pt idx="38">
                  <c:v>-2.9381641110438929E-2</c:v>
                </c:pt>
                <c:pt idx="39">
                  <c:v>-3.0636408286239557E-2</c:v>
                </c:pt>
                <c:pt idx="40">
                  <c:v>-3.1839580106722699E-2</c:v>
                </c:pt>
                <c:pt idx="41">
                  <c:v>-3.2991156571888336E-2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CF6-4A76-957D-D189A4689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1125280"/>
        <c:axId val="1"/>
      </c:scatterChart>
      <c:valAx>
        <c:axId val="501125280"/>
        <c:scaling>
          <c:orientation val="minMax"/>
          <c:min val="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898626802084525"/>
              <c:y val="0.83988042280213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3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826086956521741E-2"/>
              <c:y val="0.371601842821006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112528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5072524630073413"/>
          <c:y val="0.92145141978098655"/>
          <c:w val="0.20579740575906275"/>
          <c:h val="6.042296072507558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EQ Tau - O-C Diagr.  </a:t>
            </a:r>
            <a:r>
              <a:rPr lang="en-AU" sz="1200" b="1" i="0" u="none" strike="noStrike" baseline="0">
                <a:solidFill>
                  <a:srgbClr val="FF0000"/>
                </a:solidFill>
                <a:latin typeface="Arial"/>
                <a:cs typeface="Arial"/>
              </a:rPr>
              <a:t>Quad fit FAILS</a:t>
            </a:r>
          </a:p>
        </c:rich>
      </c:tx>
      <c:layout>
        <c:manualLayout>
          <c:xMode val="edge"/>
          <c:yMode val="edge"/>
          <c:x val="0.2861685214626391"/>
          <c:y val="3.01204819277108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94435612082671"/>
          <c:y val="0.106425911509145"/>
          <c:w val="0.80286168521462642"/>
          <c:h val="0.7670697772923280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(3)'!$H$20:$H$20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(3)'!$F$21:$F$907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  <c:pt idx="499">
                  <c:v>57447.5</c:v>
                </c:pt>
                <c:pt idx="500">
                  <c:v>57599.5</c:v>
                </c:pt>
              </c:numCache>
            </c:numRef>
          </c:xVal>
          <c:yVal>
            <c:numRef>
              <c:f>'Active (3)'!$H$21:$H$907</c:f>
              <c:numCache>
                <c:formatCode>General</c:formatCode>
                <c:ptCount val="887"/>
                <c:pt idx="0">
                  <c:v>1.2477760003093863E-2</c:v>
                </c:pt>
                <c:pt idx="20">
                  <c:v>-6.732479996571783E-3</c:v>
                </c:pt>
                <c:pt idx="21">
                  <c:v>-5.2288000006228685E-3</c:v>
                </c:pt>
                <c:pt idx="22">
                  <c:v>-5.7817599954432808E-3</c:v>
                </c:pt>
                <c:pt idx="23">
                  <c:v>-4.0463999976054765E-3</c:v>
                </c:pt>
                <c:pt idx="24">
                  <c:v>-4.5116799956304021E-3</c:v>
                </c:pt>
                <c:pt idx="25">
                  <c:v>-2.9183999140514061E-4</c:v>
                </c:pt>
                <c:pt idx="28">
                  <c:v>2.1328000002540648E-3</c:v>
                </c:pt>
                <c:pt idx="31">
                  <c:v>-1.5254399986588396E-3</c:v>
                </c:pt>
                <c:pt idx="32">
                  <c:v>3.3836800066637807E-3</c:v>
                </c:pt>
                <c:pt idx="33">
                  <c:v>2.6035200062324293E-3</c:v>
                </c:pt>
                <c:pt idx="34">
                  <c:v>-2.9040000008535571E-3</c:v>
                </c:pt>
                <c:pt idx="35">
                  <c:v>5.6288000632775947E-4</c:v>
                </c:pt>
                <c:pt idx="38">
                  <c:v>0</c:v>
                </c:pt>
                <c:pt idx="108">
                  <c:v>6.3145599997369573E-3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460-463F-B9B4-9E691CD86F55}"/>
            </c:ext>
          </c:extLst>
        </c:ser>
        <c:ser>
          <c:idx val="1"/>
          <c:order val="1"/>
          <c:tx>
            <c:strRef>
              <c:f>'Active (3)'!$I$20:$I$20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(3)'!$D$21:$D$907</c:f>
                <c:numCache>
                  <c:formatCode>General</c:formatCode>
                  <c:ptCount val="887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2.0000000000000001E-4</c:v>
                  </c:pt>
                  <c:pt idx="345">
                    <c:v>2.9999999999999997E-4</c:v>
                  </c:pt>
                  <c:pt idx="346">
                    <c:v>2.0000000000000001E-4</c:v>
                  </c:pt>
                  <c:pt idx="347">
                    <c:v>1E-4</c:v>
                  </c:pt>
                  <c:pt idx="348">
                    <c:v>1E-4</c:v>
                  </c:pt>
                  <c:pt idx="349">
                    <c:v>5.0000000000000001E-4</c:v>
                  </c:pt>
                  <c:pt idx="350">
                    <c:v>0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4.0000000000000002E-4</c:v>
                  </c:pt>
                  <c:pt idx="354">
                    <c:v>1E-4</c:v>
                  </c:pt>
                  <c:pt idx="355">
                    <c:v>0</c:v>
                  </c:pt>
                  <c:pt idx="356">
                    <c:v>1E-4</c:v>
                  </c:pt>
                  <c:pt idx="357">
                    <c:v>2.0000000000000001E-4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2.0000000000000001E-4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4.0000000000000002E-4</c:v>
                  </c:pt>
                  <c:pt idx="364">
                    <c:v>0</c:v>
                  </c:pt>
                  <c:pt idx="365">
                    <c:v>5.0000000000000001E-4</c:v>
                  </c:pt>
                  <c:pt idx="366">
                    <c:v>1E-4</c:v>
                  </c:pt>
                  <c:pt idx="367">
                    <c:v>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2.0000000000000001E-4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1E-4</c:v>
                  </c:pt>
                  <c:pt idx="382">
                    <c:v>3.0000000000000001E-3</c:v>
                  </c:pt>
                  <c:pt idx="383">
                    <c:v>1E-4</c:v>
                  </c:pt>
                  <c:pt idx="384">
                    <c:v>1E-4</c:v>
                  </c:pt>
                  <c:pt idx="385">
                    <c:v>2.9999999999999997E-4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5.0000000000000001E-4</c:v>
                  </c:pt>
                  <c:pt idx="389">
                    <c:v>5.9999999999999995E-4</c:v>
                  </c:pt>
                  <c:pt idx="390">
                    <c:v>2.0000000000000001E-4</c:v>
                  </c:pt>
                  <c:pt idx="391">
                    <c:v>2.0000000000000001E-4</c:v>
                  </c:pt>
                  <c:pt idx="392">
                    <c:v>1E-4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2.9999999999999997E-4</c:v>
                  </c:pt>
                  <c:pt idx="399">
                    <c:v>4.0000000000000002E-4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5.9999999999999995E-4</c:v>
                  </c:pt>
                  <c:pt idx="403">
                    <c:v>1E-4</c:v>
                  </c:pt>
                  <c:pt idx="404">
                    <c:v>1E-4</c:v>
                  </c:pt>
                  <c:pt idx="405">
                    <c:v>2.0000000000000001E-4</c:v>
                  </c:pt>
                  <c:pt idx="406">
                    <c:v>2.0000000000000001E-4</c:v>
                  </c:pt>
                  <c:pt idx="407">
                    <c:v>2.0000000000000001E-4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0</c:v>
                  </c:pt>
                  <c:pt idx="411">
                    <c:v>2E-3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1E-4</c:v>
                  </c:pt>
                  <c:pt idx="415">
                    <c:v>1E-4</c:v>
                  </c:pt>
                  <c:pt idx="416">
                    <c:v>1E-4</c:v>
                  </c:pt>
                  <c:pt idx="417">
                    <c:v>4.0000000000000002E-4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2.0000000000000001E-4</c:v>
                  </c:pt>
                  <c:pt idx="424">
                    <c:v>1E-4</c:v>
                  </c:pt>
                  <c:pt idx="425">
                    <c:v>0</c:v>
                  </c:pt>
                  <c:pt idx="426">
                    <c:v>3.0000000000000003E-4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2.9999999999999997E-4</c:v>
                  </c:pt>
                  <c:pt idx="431">
                    <c:v>0</c:v>
                  </c:pt>
                  <c:pt idx="432">
                    <c:v>4.0000000000000002E-4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4.0000000000000002E-4</c:v>
                  </c:pt>
                  <c:pt idx="436">
                    <c:v>2.9999999999999997E-4</c:v>
                  </c:pt>
                  <c:pt idx="437">
                    <c:v>2.0000000000000001E-4</c:v>
                  </c:pt>
                  <c:pt idx="438">
                    <c:v>1E-4</c:v>
                  </c:pt>
                  <c:pt idx="439">
                    <c:v>1E-4</c:v>
                  </c:pt>
                  <c:pt idx="440">
                    <c:v>5.0000000000000001E-4</c:v>
                  </c:pt>
                  <c:pt idx="441">
                    <c:v>1E-4</c:v>
                  </c:pt>
                  <c:pt idx="442">
                    <c:v>1E-4</c:v>
                  </c:pt>
                  <c:pt idx="443">
                    <c:v>1E-4</c:v>
                  </c:pt>
                  <c:pt idx="444">
                    <c:v>2.0000000000000001E-4</c:v>
                  </c:pt>
                  <c:pt idx="445">
                    <c:v>1E-4</c:v>
                  </c:pt>
                  <c:pt idx="446">
                    <c:v>0</c:v>
                  </c:pt>
                  <c:pt idx="447">
                    <c:v>2E-3</c:v>
                  </c:pt>
                  <c:pt idx="448">
                    <c:v>1E-4</c:v>
                  </c:pt>
                  <c:pt idx="449">
                    <c:v>1E-3</c:v>
                  </c:pt>
                  <c:pt idx="450">
                    <c:v>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2.0999999999999999E-3</c:v>
                  </c:pt>
                  <c:pt idx="454">
                    <c:v>1.9E-3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1E-4</c:v>
                  </c:pt>
                  <c:pt idx="458">
                    <c:v>1E-4</c:v>
                  </c:pt>
                  <c:pt idx="459">
                    <c:v>2.9999999999999997E-4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2.0000000000000001E-4</c:v>
                  </c:pt>
                  <c:pt idx="463">
                    <c:v>1E-4</c:v>
                  </c:pt>
                  <c:pt idx="464">
                    <c:v>2.0000000000000001E-4</c:v>
                  </c:pt>
                  <c:pt idx="465">
                    <c:v>1E-4</c:v>
                  </c:pt>
                  <c:pt idx="466">
                    <c:v>1E-4</c:v>
                  </c:pt>
                  <c:pt idx="467">
                    <c:v>1E-4</c:v>
                  </c:pt>
                  <c:pt idx="468">
                    <c:v>2.0000000000000001E-4</c:v>
                  </c:pt>
                  <c:pt idx="469">
                    <c:v>1E-4</c:v>
                  </c:pt>
                  <c:pt idx="470">
                    <c:v>0</c:v>
                  </c:pt>
                  <c:pt idx="471">
                    <c:v>1E-4</c:v>
                  </c:pt>
                  <c:pt idx="472">
                    <c:v>1E-4</c:v>
                  </c:pt>
                  <c:pt idx="473">
                    <c:v>2.9999999999999997E-4</c:v>
                  </c:pt>
                  <c:pt idx="474">
                    <c:v>2.9999999999999997E-4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1E-4</c:v>
                  </c:pt>
                  <c:pt idx="478">
                    <c:v>1E-4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2.0000000000000001E-4</c:v>
                  </c:pt>
                  <c:pt idx="482">
                    <c:v>2.0000000000000001E-4</c:v>
                  </c:pt>
                  <c:pt idx="483">
                    <c:v>1E-4</c:v>
                  </c:pt>
                  <c:pt idx="484">
                    <c:v>1E-4</c:v>
                  </c:pt>
                  <c:pt idx="485">
                    <c:v>5.9999999999999995E-4</c:v>
                  </c:pt>
                  <c:pt idx="486">
                    <c:v>2.0000000000000001E-4</c:v>
                  </c:pt>
                  <c:pt idx="487">
                    <c:v>2.9999999999999997E-4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0</c:v>
                  </c:pt>
                  <c:pt idx="491">
                    <c:v>2.9999999999999997E-4</c:v>
                  </c:pt>
                  <c:pt idx="492">
                    <c:v>2.0000000000000001E-4</c:v>
                  </c:pt>
                  <c:pt idx="493">
                    <c:v>1E-4</c:v>
                  </c:pt>
                  <c:pt idx="494">
                    <c:v>1E-4</c:v>
                  </c:pt>
                  <c:pt idx="495">
                    <c:v>2.0000000000000001E-4</c:v>
                  </c:pt>
                  <c:pt idx="496">
                    <c:v>2.9999999999999997E-4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2.0000000000000001E-4</c:v>
                  </c:pt>
                  <c:pt idx="500">
                    <c:v>2.9999999999999997E-4</c:v>
                  </c:pt>
                </c:numCache>
              </c:numRef>
            </c:plus>
            <c:minus>
              <c:numRef>
                <c:f>'Active (3)'!$D$21:$D$907</c:f>
                <c:numCache>
                  <c:formatCode>General</c:formatCode>
                  <c:ptCount val="887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2.0000000000000001E-4</c:v>
                  </c:pt>
                  <c:pt idx="345">
                    <c:v>2.9999999999999997E-4</c:v>
                  </c:pt>
                  <c:pt idx="346">
                    <c:v>2.0000000000000001E-4</c:v>
                  </c:pt>
                  <c:pt idx="347">
                    <c:v>1E-4</c:v>
                  </c:pt>
                  <c:pt idx="348">
                    <c:v>1E-4</c:v>
                  </c:pt>
                  <c:pt idx="349">
                    <c:v>5.0000000000000001E-4</c:v>
                  </c:pt>
                  <c:pt idx="350">
                    <c:v>0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4.0000000000000002E-4</c:v>
                  </c:pt>
                  <c:pt idx="354">
                    <c:v>1E-4</c:v>
                  </c:pt>
                  <c:pt idx="355">
                    <c:v>0</c:v>
                  </c:pt>
                  <c:pt idx="356">
                    <c:v>1E-4</c:v>
                  </c:pt>
                  <c:pt idx="357">
                    <c:v>2.0000000000000001E-4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2.0000000000000001E-4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4.0000000000000002E-4</c:v>
                  </c:pt>
                  <c:pt idx="364">
                    <c:v>0</c:v>
                  </c:pt>
                  <c:pt idx="365">
                    <c:v>5.0000000000000001E-4</c:v>
                  </c:pt>
                  <c:pt idx="366">
                    <c:v>1E-4</c:v>
                  </c:pt>
                  <c:pt idx="367">
                    <c:v>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2.0000000000000001E-4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1E-4</c:v>
                  </c:pt>
                  <c:pt idx="382">
                    <c:v>3.0000000000000001E-3</c:v>
                  </c:pt>
                  <c:pt idx="383">
                    <c:v>1E-4</c:v>
                  </c:pt>
                  <c:pt idx="384">
                    <c:v>1E-4</c:v>
                  </c:pt>
                  <c:pt idx="385">
                    <c:v>2.9999999999999997E-4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5.0000000000000001E-4</c:v>
                  </c:pt>
                  <c:pt idx="389">
                    <c:v>5.9999999999999995E-4</c:v>
                  </c:pt>
                  <c:pt idx="390">
                    <c:v>2.0000000000000001E-4</c:v>
                  </c:pt>
                  <c:pt idx="391">
                    <c:v>2.0000000000000001E-4</c:v>
                  </c:pt>
                  <c:pt idx="392">
                    <c:v>1E-4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2.9999999999999997E-4</c:v>
                  </c:pt>
                  <c:pt idx="399">
                    <c:v>4.0000000000000002E-4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5.9999999999999995E-4</c:v>
                  </c:pt>
                  <c:pt idx="403">
                    <c:v>1E-4</c:v>
                  </c:pt>
                  <c:pt idx="404">
                    <c:v>1E-4</c:v>
                  </c:pt>
                  <c:pt idx="405">
                    <c:v>2.0000000000000001E-4</c:v>
                  </c:pt>
                  <c:pt idx="406">
                    <c:v>2.0000000000000001E-4</c:v>
                  </c:pt>
                  <c:pt idx="407">
                    <c:v>2.0000000000000001E-4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0</c:v>
                  </c:pt>
                  <c:pt idx="411">
                    <c:v>2E-3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1E-4</c:v>
                  </c:pt>
                  <c:pt idx="415">
                    <c:v>1E-4</c:v>
                  </c:pt>
                  <c:pt idx="416">
                    <c:v>1E-4</c:v>
                  </c:pt>
                  <c:pt idx="417">
                    <c:v>4.0000000000000002E-4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2.0000000000000001E-4</c:v>
                  </c:pt>
                  <c:pt idx="424">
                    <c:v>1E-4</c:v>
                  </c:pt>
                  <c:pt idx="425">
                    <c:v>0</c:v>
                  </c:pt>
                  <c:pt idx="426">
                    <c:v>3.0000000000000003E-4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2.9999999999999997E-4</c:v>
                  </c:pt>
                  <c:pt idx="431">
                    <c:v>0</c:v>
                  </c:pt>
                  <c:pt idx="432">
                    <c:v>4.0000000000000002E-4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4.0000000000000002E-4</c:v>
                  </c:pt>
                  <c:pt idx="436">
                    <c:v>2.9999999999999997E-4</c:v>
                  </c:pt>
                  <c:pt idx="437">
                    <c:v>2.0000000000000001E-4</c:v>
                  </c:pt>
                  <c:pt idx="438">
                    <c:v>1E-4</c:v>
                  </c:pt>
                  <c:pt idx="439">
                    <c:v>1E-4</c:v>
                  </c:pt>
                  <c:pt idx="440">
                    <c:v>5.0000000000000001E-4</c:v>
                  </c:pt>
                  <c:pt idx="441">
                    <c:v>1E-4</c:v>
                  </c:pt>
                  <c:pt idx="442">
                    <c:v>1E-4</c:v>
                  </c:pt>
                  <c:pt idx="443">
                    <c:v>1E-4</c:v>
                  </c:pt>
                  <c:pt idx="444">
                    <c:v>2.0000000000000001E-4</c:v>
                  </c:pt>
                  <c:pt idx="445">
                    <c:v>1E-4</c:v>
                  </c:pt>
                  <c:pt idx="446">
                    <c:v>0</c:v>
                  </c:pt>
                  <c:pt idx="447">
                    <c:v>2E-3</c:v>
                  </c:pt>
                  <c:pt idx="448">
                    <c:v>1E-4</c:v>
                  </c:pt>
                  <c:pt idx="449">
                    <c:v>1E-3</c:v>
                  </c:pt>
                  <c:pt idx="450">
                    <c:v>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2.0999999999999999E-3</c:v>
                  </c:pt>
                  <c:pt idx="454">
                    <c:v>1.9E-3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1E-4</c:v>
                  </c:pt>
                  <c:pt idx="458">
                    <c:v>1E-4</c:v>
                  </c:pt>
                  <c:pt idx="459">
                    <c:v>2.9999999999999997E-4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2.0000000000000001E-4</c:v>
                  </c:pt>
                  <c:pt idx="463">
                    <c:v>1E-4</c:v>
                  </c:pt>
                  <c:pt idx="464">
                    <c:v>2.0000000000000001E-4</c:v>
                  </c:pt>
                  <c:pt idx="465">
                    <c:v>1E-4</c:v>
                  </c:pt>
                  <c:pt idx="466">
                    <c:v>1E-4</c:v>
                  </c:pt>
                  <c:pt idx="467">
                    <c:v>1E-4</c:v>
                  </c:pt>
                  <c:pt idx="468">
                    <c:v>2.0000000000000001E-4</c:v>
                  </c:pt>
                  <c:pt idx="469">
                    <c:v>1E-4</c:v>
                  </c:pt>
                  <c:pt idx="470">
                    <c:v>0</c:v>
                  </c:pt>
                  <c:pt idx="471">
                    <c:v>1E-4</c:v>
                  </c:pt>
                  <c:pt idx="472">
                    <c:v>1E-4</c:v>
                  </c:pt>
                  <c:pt idx="473">
                    <c:v>2.9999999999999997E-4</c:v>
                  </c:pt>
                  <c:pt idx="474">
                    <c:v>2.9999999999999997E-4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1E-4</c:v>
                  </c:pt>
                  <c:pt idx="478">
                    <c:v>1E-4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2.0000000000000001E-4</c:v>
                  </c:pt>
                  <c:pt idx="482">
                    <c:v>2.0000000000000001E-4</c:v>
                  </c:pt>
                  <c:pt idx="483">
                    <c:v>1E-4</c:v>
                  </c:pt>
                  <c:pt idx="484">
                    <c:v>1E-4</c:v>
                  </c:pt>
                  <c:pt idx="485">
                    <c:v>5.9999999999999995E-4</c:v>
                  </c:pt>
                  <c:pt idx="486">
                    <c:v>2.0000000000000001E-4</c:v>
                  </c:pt>
                  <c:pt idx="487">
                    <c:v>2.9999999999999997E-4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0</c:v>
                  </c:pt>
                  <c:pt idx="491">
                    <c:v>2.9999999999999997E-4</c:v>
                  </c:pt>
                  <c:pt idx="492">
                    <c:v>2.0000000000000001E-4</c:v>
                  </c:pt>
                  <c:pt idx="493">
                    <c:v>1E-4</c:v>
                  </c:pt>
                  <c:pt idx="494">
                    <c:v>1E-4</c:v>
                  </c:pt>
                  <c:pt idx="495">
                    <c:v>2.0000000000000001E-4</c:v>
                  </c:pt>
                  <c:pt idx="496">
                    <c:v>2.9999999999999997E-4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2.0000000000000001E-4</c:v>
                  </c:pt>
                  <c:pt idx="500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(3)'!$F$21:$F$907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  <c:pt idx="499">
                  <c:v>57447.5</c:v>
                </c:pt>
                <c:pt idx="500">
                  <c:v>57599.5</c:v>
                </c:pt>
              </c:numCache>
            </c:numRef>
          </c:xVal>
          <c:yVal>
            <c:numRef>
              <c:f>'Active (3)'!$I$21:$I$907</c:f>
              <c:numCache>
                <c:formatCode>General</c:formatCode>
                <c:ptCount val="887"/>
                <c:pt idx="1">
                  <c:v>3.3477760003734147E-2</c:v>
                </c:pt>
                <c:pt idx="2">
                  <c:v>3.580352000426501E-2</c:v>
                </c:pt>
                <c:pt idx="3">
                  <c:v>-2.2342399970511906E-3</c:v>
                </c:pt>
                <c:pt idx="4">
                  <c:v>6.5257600072072819E-3</c:v>
                </c:pt>
                <c:pt idx="5">
                  <c:v>1.5851520001888275E-2</c:v>
                </c:pt>
                <c:pt idx="6">
                  <c:v>1.2947200004418846E-2</c:v>
                </c:pt>
                <c:pt idx="7">
                  <c:v>-1.1143039992020931E-2</c:v>
                </c:pt>
                <c:pt idx="9">
                  <c:v>-2.3848319993703626E-2</c:v>
                </c:pt>
                <c:pt idx="11">
                  <c:v>6.1683200037805364E-3</c:v>
                </c:pt>
                <c:pt idx="12">
                  <c:v>8.0774400048539974E-3</c:v>
                </c:pt>
                <c:pt idx="13">
                  <c:v>-1.696799999626819E-2</c:v>
                </c:pt>
                <c:pt idx="14">
                  <c:v>-1.1566399996809196E-2</c:v>
                </c:pt>
                <c:pt idx="15">
                  <c:v>-2.5611839999328367E-2</c:v>
                </c:pt>
                <c:pt idx="16">
                  <c:v>7.297280004422646E-3</c:v>
                </c:pt>
                <c:pt idx="17">
                  <c:v>-2.8748159995302558E-2</c:v>
                </c:pt>
                <c:pt idx="18">
                  <c:v>-1.1543359993083868E-2</c:v>
                </c:pt>
                <c:pt idx="26">
                  <c:v>3.5872000007657334E-3</c:v>
                </c:pt>
                <c:pt idx="27">
                  <c:v>-2.9657599952770397E-3</c:v>
                </c:pt>
                <c:pt idx="29">
                  <c:v>-1.4359360000526067E-2</c:v>
                </c:pt>
                <c:pt idx="30">
                  <c:v>-1.2450239999452606E-2</c:v>
                </c:pt>
                <c:pt idx="55">
                  <c:v>-1.6195199932553805E-3</c:v>
                </c:pt>
                <c:pt idx="56">
                  <c:v>4.460832000040682E-2</c:v>
                </c:pt>
                <c:pt idx="57">
                  <c:v>-6.0659199953079224E-3</c:v>
                </c:pt>
                <c:pt idx="58">
                  <c:v>-1.1156799999298528E-2</c:v>
                </c:pt>
                <c:pt idx="59">
                  <c:v>1.4438720005273353E-2</c:v>
                </c:pt>
                <c:pt idx="60">
                  <c:v>4.2419200035510585E-3</c:v>
                </c:pt>
                <c:pt idx="61">
                  <c:v>1.1241920001339167E-2</c:v>
                </c:pt>
                <c:pt idx="62">
                  <c:v>1.2312960003328044E-2</c:v>
                </c:pt>
                <c:pt idx="63">
                  <c:v>1.5312960000301246E-2</c:v>
                </c:pt>
                <c:pt idx="64">
                  <c:v>3.8144000427564606E-4</c:v>
                </c:pt>
                <c:pt idx="65">
                  <c:v>6.5408000082243234E-3</c:v>
                </c:pt>
                <c:pt idx="66">
                  <c:v>1.0624320006172638E-2</c:v>
                </c:pt>
                <c:pt idx="67">
                  <c:v>1.4147840003715828E-2</c:v>
                </c:pt>
                <c:pt idx="68">
                  <c:v>6.9964799986337312E-3</c:v>
                </c:pt>
                <c:pt idx="69">
                  <c:v>7.5574400034383871E-3</c:v>
                </c:pt>
                <c:pt idx="70">
                  <c:v>1.0076800026581623E-3</c:v>
                </c:pt>
                <c:pt idx="71">
                  <c:v>8.2358400031807832E-3</c:v>
                </c:pt>
                <c:pt idx="72">
                  <c:v>3.8112000765977427E-4</c:v>
                </c:pt>
                <c:pt idx="73">
                  <c:v>1.3732800005527679E-2</c:v>
                </c:pt>
                <c:pt idx="74">
                  <c:v>6.1126400032662787E-3</c:v>
                </c:pt>
                <c:pt idx="75">
                  <c:v>2.0784000007552095E-3</c:v>
                </c:pt>
                <c:pt idx="76">
                  <c:v>5.9212800042587332E-3</c:v>
                </c:pt>
                <c:pt idx="77">
                  <c:v>-6.9951999466866255E-4</c:v>
                </c:pt>
                <c:pt idx="78">
                  <c:v>5.1372800007811747E-3</c:v>
                </c:pt>
                <c:pt idx="79">
                  <c:v>3.6988800056860782E-3</c:v>
                </c:pt>
                <c:pt idx="80">
                  <c:v>1.663840000401251E-2</c:v>
                </c:pt>
                <c:pt idx="81">
                  <c:v>4.3104000360472128E-4</c:v>
                </c:pt>
                <c:pt idx="82">
                  <c:v>-2.7958399950875901E-3</c:v>
                </c:pt>
                <c:pt idx="85">
                  <c:v>6.8752000006497838E-3</c:v>
                </c:pt>
                <c:pt idx="86">
                  <c:v>1.3449600010062568E-3</c:v>
                </c:pt>
                <c:pt idx="87">
                  <c:v>6.0121600035927258E-3</c:v>
                </c:pt>
                <c:pt idx="88">
                  <c:v>6.3536000016028993E-3</c:v>
                </c:pt>
                <c:pt idx="89">
                  <c:v>1.1267200025031343E-3</c:v>
                </c:pt>
                <c:pt idx="90">
                  <c:v>2.5283200011472218E-3</c:v>
                </c:pt>
                <c:pt idx="91">
                  <c:v>1.9945599997299723E-3</c:v>
                </c:pt>
                <c:pt idx="92">
                  <c:v>-2.504639996914193E-3</c:v>
                </c:pt>
                <c:pt idx="93">
                  <c:v>1.3279040002089459E-2</c:v>
                </c:pt>
                <c:pt idx="95">
                  <c:v>5.9913600052823313E-3</c:v>
                </c:pt>
                <c:pt idx="96">
                  <c:v>5.2716799982590601E-3</c:v>
                </c:pt>
                <c:pt idx="97">
                  <c:v>2.1961600068607368E-3</c:v>
                </c:pt>
                <c:pt idx="98">
                  <c:v>4.6054400008870289E-3</c:v>
                </c:pt>
                <c:pt idx="99">
                  <c:v>4.8259200048050843E-3</c:v>
                </c:pt>
                <c:pt idx="100">
                  <c:v>-4.3331199995009229E-3</c:v>
                </c:pt>
                <c:pt idx="101">
                  <c:v>1.1023040002328344E-2</c:v>
                </c:pt>
                <c:pt idx="102">
                  <c:v>7.7049600004102103E-3</c:v>
                </c:pt>
                <c:pt idx="103">
                  <c:v>1.347776000329759E-2</c:v>
                </c:pt>
                <c:pt idx="104">
                  <c:v>-3.4009599985438399E-3</c:v>
                </c:pt>
                <c:pt idx="105">
                  <c:v>3.8115200004540384E-3</c:v>
                </c:pt>
                <c:pt idx="106">
                  <c:v>-7.3753599936026148E-3</c:v>
                </c:pt>
                <c:pt idx="107">
                  <c:v>-1.8748799993772991E-3</c:v>
                </c:pt>
                <c:pt idx="109">
                  <c:v>7.3145600035786629E-3</c:v>
                </c:pt>
                <c:pt idx="110">
                  <c:v>9.8144000367028639E-4</c:v>
                </c:pt>
                <c:pt idx="111">
                  <c:v>2.0425600014277734E-3</c:v>
                </c:pt>
                <c:pt idx="112">
                  <c:v>1.2209280001115985E-2</c:v>
                </c:pt>
                <c:pt idx="113">
                  <c:v>-1.0578559995337855E-2</c:v>
                </c:pt>
                <c:pt idx="114">
                  <c:v>-1.0777599964058027E-3</c:v>
                </c:pt>
                <c:pt idx="115">
                  <c:v>4.1760000021895394E-3</c:v>
                </c:pt>
                <c:pt idx="116">
                  <c:v>5.6230400005006231E-3</c:v>
                </c:pt>
                <c:pt idx="117">
                  <c:v>-3.6873599965474568E-3</c:v>
                </c:pt>
                <c:pt idx="118">
                  <c:v>6.9151999923633412E-4</c:v>
                </c:pt>
                <c:pt idx="119">
                  <c:v>7.4464000499574468E-4</c:v>
                </c:pt>
                <c:pt idx="120">
                  <c:v>2.0476800054893829E-3</c:v>
                </c:pt>
                <c:pt idx="121">
                  <c:v>4.0476800058968365E-3</c:v>
                </c:pt>
                <c:pt idx="122">
                  <c:v>3.9113600068958476E-3</c:v>
                </c:pt>
                <c:pt idx="123">
                  <c:v>2.7452799986349419E-3</c:v>
                </c:pt>
                <c:pt idx="124">
                  <c:v>5.4499199977726676E-3</c:v>
                </c:pt>
                <c:pt idx="125">
                  <c:v>3.9424000060535036E-3</c:v>
                </c:pt>
                <c:pt idx="126">
                  <c:v>-5.1632000031531788E-3</c:v>
                </c:pt>
                <c:pt idx="127">
                  <c:v>-4.2879999964497983E-3</c:v>
                </c:pt>
                <c:pt idx="128">
                  <c:v>-1.6211199981626123E-3</c:v>
                </c:pt>
                <c:pt idx="129">
                  <c:v>1.1454720006440766E-2</c:v>
                </c:pt>
                <c:pt idx="130">
                  <c:v>5.1216000065323897E-3</c:v>
                </c:pt>
                <c:pt idx="131">
                  <c:v>1.2030720004986506E-2</c:v>
                </c:pt>
                <c:pt idx="132">
                  <c:v>5.4099199987831526E-3</c:v>
                </c:pt>
                <c:pt idx="133">
                  <c:v>-1.5824000001884997E-3</c:v>
                </c:pt>
                <c:pt idx="134">
                  <c:v>-3.1852799947955646E-3</c:v>
                </c:pt>
                <c:pt idx="135">
                  <c:v>-3.6393599948496558E-3</c:v>
                </c:pt>
                <c:pt idx="136">
                  <c:v>-3.6848000017926097E-3</c:v>
                </c:pt>
                <c:pt idx="137">
                  <c:v>6.4896000039880164E-3</c:v>
                </c:pt>
                <c:pt idx="139">
                  <c:v>-5.4262399935396388E-3</c:v>
                </c:pt>
                <c:pt idx="140">
                  <c:v>1.0816000067279674E-3</c:v>
                </c:pt>
                <c:pt idx="141">
                  <c:v>3.8854400045238435E-3</c:v>
                </c:pt>
                <c:pt idx="142">
                  <c:v>2.4480000138282776E-4</c:v>
                </c:pt>
                <c:pt idx="143">
                  <c:v>-7.4975999959860928E-3</c:v>
                </c:pt>
                <c:pt idx="147">
                  <c:v>-1.5958719995978754E-2</c:v>
                </c:pt>
                <c:pt idx="148">
                  <c:v>-5.9961599981761537E-3</c:v>
                </c:pt>
                <c:pt idx="149">
                  <c:v>-5.4655999701935798E-4</c:v>
                </c:pt>
                <c:pt idx="150">
                  <c:v>-4.6899199951440096E-3</c:v>
                </c:pt>
                <c:pt idx="151">
                  <c:v>-9.8636799957603216E-3</c:v>
                </c:pt>
                <c:pt idx="152">
                  <c:v>-9.8406399993109517E-3</c:v>
                </c:pt>
                <c:pt idx="153">
                  <c:v>-7.6812799961771816E-3</c:v>
                </c:pt>
                <c:pt idx="154">
                  <c:v>-1.2635199993383139E-2</c:v>
                </c:pt>
                <c:pt idx="155">
                  <c:v>-6.7107200011378154E-3</c:v>
                </c:pt>
                <c:pt idx="158">
                  <c:v>-1.1639039992587641E-2</c:v>
                </c:pt>
                <c:pt idx="159">
                  <c:v>-2.4191999982576817E-3</c:v>
                </c:pt>
                <c:pt idx="160">
                  <c:v>-7.6752000022679567E-3</c:v>
                </c:pt>
                <c:pt idx="161">
                  <c:v>-1.1008319997927174E-2</c:v>
                </c:pt>
                <c:pt idx="162">
                  <c:v>-4.7929599968483672E-3</c:v>
                </c:pt>
                <c:pt idx="163">
                  <c:v>-1.0527039994485676E-2</c:v>
                </c:pt>
                <c:pt idx="164">
                  <c:v>-7.4735999951371923E-3</c:v>
                </c:pt>
                <c:pt idx="165">
                  <c:v>-1.156448000256205E-2</c:v>
                </c:pt>
                <c:pt idx="166">
                  <c:v>-1.7117439994763117E-2</c:v>
                </c:pt>
                <c:pt idx="167">
                  <c:v>-1.5147520003665704E-2</c:v>
                </c:pt>
                <c:pt idx="168">
                  <c:v>-1.4185280000674538E-2</c:v>
                </c:pt>
                <c:pt idx="169">
                  <c:v>-2.4242560000857338E-2</c:v>
                </c:pt>
                <c:pt idx="170">
                  <c:v>-1.9484799995552748E-2</c:v>
                </c:pt>
                <c:pt idx="171">
                  <c:v>-1.538591999997152E-2</c:v>
                </c:pt>
                <c:pt idx="172">
                  <c:v>-5.0601600014488213E-3</c:v>
                </c:pt>
                <c:pt idx="173">
                  <c:v>-1.603711999632651E-2</c:v>
                </c:pt>
                <c:pt idx="174">
                  <c:v>-2.2202879998076241E-2</c:v>
                </c:pt>
                <c:pt idx="175">
                  <c:v>-1.6047359997173771E-2</c:v>
                </c:pt>
                <c:pt idx="176">
                  <c:v>-1.5736639994429424E-2</c:v>
                </c:pt>
                <c:pt idx="178">
                  <c:v>-2.2221120001631789E-2</c:v>
                </c:pt>
                <c:pt idx="180">
                  <c:v>-1.4887359997374006E-2</c:v>
                </c:pt>
                <c:pt idx="181">
                  <c:v>-9.1519999914453365E-3</c:v>
                </c:pt>
                <c:pt idx="182">
                  <c:v>-1.0201279998000246E-2</c:v>
                </c:pt>
                <c:pt idx="183">
                  <c:v>-1.1246720001508947E-2</c:v>
                </c:pt>
                <c:pt idx="184">
                  <c:v>-1.2167039996711537E-2</c:v>
                </c:pt>
                <c:pt idx="185">
                  <c:v>-1.6317759997036774E-2</c:v>
                </c:pt>
                <c:pt idx="188">
                  <c:v>-1.6657280000799801E-2</c:v>
                </c:pt>
                <c:pt idx="189">
                  <c:v>-1.0944959991320502E-2</c:v>
                </c:pt>
                <c:pt idx="190">
                  <c:v>-5.2780799960601144E-3</c:v>
                </c:pt>
                <c:pt idx="191">
                  <c:v>-1.0565759992459789E-2</c:v>
                </c:pt>
                <c:pt idx="192">
                  <c:v>-1.2524159996246453E-2</c:v>
                </c:pt>
                <c:pt idx="193">
                  <c:v>-1.5587199995934498E-2</c:v>
                </c:pt>
                <c:pt idx="194">
                  <c:v>-8.3977600006619468E-3</c:v>
                </c:pt>
                <c:pt idx="195">
                  <c:v>-1.992031999543542E-2</c:v>
                </c:pt>
                <c:pt idx="200">
                  <c:v>-1.3048640001215972E-2</c:v>
                </c:pt>
                <c:pt idx="201">
                  <c:v>-1.689663999422919E-2</c:v>
                </c:pt>
                <c:pt idx="202">
                  <c:v>-1.4024960000824649E-2</c:v>
                </c:pt>
                <c:pt idx="204">
                  <c:v>-1.36655999958748E-2</c:v>
                </c:pt>
                <c:pt idx="206">
                  <c:v>-2.1869439995498396E-2</c:v>
                </c:pt>
                <c:pt idx="207">
                  <c:v>-2.8142079994722735E-2</c:v>
                </c:pt>
                <c:pt idx="208">
                  <c:v>-2.3490239997045137E-2</c:v>
                </c:pt>
                <c:pt idx="209">
                  <c:v>-1.522495999961393E-2</c:v>
                </c:pt>
                <c:pt idx="210">
                  <c:v>-1.0361279993958306E-2</c:v>
                </c:pt>
                <c:pt idx="214">
                  <c:v>-1.3402559990936425E-2</c:v>
                </c:pt>
                <c:pt idx="223">
                  <c:v>-2.8598719996807631E-2</c:v>
                </c:pt>
                <c:pt idx="224">
                  <c:v>-1.824255999235902E-2</c:v>
                </c:pt>
                <c:pt idx="226">
                  <c:v>-1.9530239995219745E-2</c:v>
                </c:pt>
                <c:pt idx="227">
                  <c:v>-1.0128639994945843E-2</c:v>
                </c:pt>
                <c:pt idx="228">
                  <c:v>-1.3174079991586041E-2</c:v>
                </c:pt>
                <c:pt idx="229">
                  <c:v>-2.9794879999826662E-2</c:v>
                </c:pt>
                <c:pt idx="247">
                  <c:v>-1.6465599997900426E-2</c:v>
                </c:pt>
                <c:pt idx="254">
                  <c:v>-2.5889599994115997E-2</c:v>
                </c:pt>
                <c:pt idx="256">
                  <c:v>-1.8040959999780171E-2</c:v>
                </c:pt>
                <c:pt idx="259">
                  <c:v>-2.199488000042038E-2</c:v>
                </c:pt>
                <c:pt idx="261">
                  <c:v>-1.9502399998600595E-2</c:v>
                </c:pt>
                <c:pt idx="262">
                  <c:v>-1.4191679998475593E-2</c:v>
                </c:pt>
                <c:pt idx="267">
                  <c:v>-1.8476159995771013E-2</c:v>
                </c:pt>
                <c:pt idx="292">
                  <c:v>-2.1348799993575085E-2</c:v>
                </c:pt>
                <c:pt idx="338">
                  <c:v>-2.242399999522604E-2</c:v>
                </c:pt>
                <c:pt idx="396">
                  <c:v>-2.4115199994412251E-2</c:v>
                </c:pt>
                <c:pt idx="410">
                  <c:v>-3.076223999960348E-2</c:v>
                </c:pt>
                <c:pt idx="429">
                  <c:v>-3.3725119996233843E-2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460-463F-B9B4-9E691CD86F55}"/>
            </c:ext>
          </c:extLst>
        </c:ser>
        <c:ser>
          <c:idx val="3"/>
          <c:order val="2"/>
          <c:tx>
            <c:strRef>
              <c:f>'Active (3)'!$J$20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(3)'!$D$21:$D$56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'Active (3)'!$D$21:$D$56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(3)'!$F$21:$F$907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  <c:pt idx="499">
                  <c:v>57447.5</c:v>
                </c:pt>
                <c:pt idx="500">
                  <c:v>57599.5</c:v>
                </c:pt>
              </c:numCache>
            </c:numRef>
          </c:xVal>
          <c:yVal>
            <c:numRef>
              <c:f>'Active (3)'!$J$21:$J$907</c:f>
              <c:numCache>
                <c:formatCode>General</c:formatCode>
                <c:ptCount val="887"/>
                <c:pt idx="36">
                  <c:v>2.0371200000226963E-2</c:v>
                </c:pt>
                <c:pt idx="37">
                  <c:v>2.0371200000226963E-2</c:v>
                </c:pt>
                <c:pt idx="39">
                  <c:v>2.1000000000640284E-2</c:v>
                </c:pt>
                <c:pt idx="40">
                  <c:v>2.1000000000640284E-2</c:v>
                </c:pt>
                <c:pt idx="41">
                  <c:v>2.0295680005801842E-2</c:v>
                </c:pt>
                <c:pt idx="42">
                  <c:v>2.0295680005801842E-2</c:v>
                </c:pt>
                <c:pt idx="43">
                  <c:v>2.2746559996448923E-2</c:v>
                </c:pt>
                <c:pt idx="44">
                  <c:v>2.2746559996448923E-2</c:v>
                </c:pt>
                <c:pt idx="45">
                  <c:v>2.3239040005137213E-2</c:v>
                </c:pt>
                <c:pt idx="46">
                  <c:v>2.3239040005137213E-2</c:v>
                </c:pt>
                <c:pt idx="47">
                  <c:v>2.3193600005470216E-2</c:v>
                </c:pt>
                <c:pt idx="48">
                  <c:v>2.3193600005470216E-2</c:v>
                </c:pt>
                <c:pt idx="49">
                  <c:v>2.3148159998527262E-2</c:v>
                </c:pt>
                <c:pt idx="50">
                  <c:v>2.3148159998527262E-2</c:v>
                </c:pt>
                <c:pt idx="51">
                  <c:v>2.3102720006136224E-2</c:v>
                </c:pt>
                <c:pt idx="52">
                  <c:v>2.3102720006136224E-2</c:v>
                </c:pt>
                <c:pt idx="53">
                  <c:v>2.3057280006469227E-2</c:v>
                </c:pt>
                <c:pt idx="54">
                  <c:v>2.3057280006469227E-2</c:v>
                </c:pt>
                <c:pt idx="144">
                  <c:v>-7.9092799933278002E-3</c:v>
                </c:pt>
                <c:pt idx="146">
                  <c:v>-7.3092799939331599E-3</c:v>
                </c:pt>
                <c:pt idx="157">
                  <c:v>-1.1839039994811174E-2</c:v>
                </c:pt>
                <c:pt idx="177">
                  <c:v>-1.9479039998259395E-2</c:v>
                </c:pt>
                <c:pt idx="278">
                  <c:v>-2.5529439997626469E-2</c:v>
                </c:pt>
                <c:pt idx="279">
                  <c:v>-2.5003679998917505E-2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460-463F-B9B4-9E691CD86F55}"/>
            </c:ext>
          </c:extLst>
        </c:ser>
        <c:ser>
          <c:idx val="4"/>
          <c:order val="3"/>
          <c:tx>
            <c:strRef>
              <c:f>'Active (3)'!$K$20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(3)'!$D$21:$D$105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(3)'!$D$21:$D$105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(3)'!$F$21:$F$907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  <c:pt idx="499">
                  <c:v>57447.5</c:v>
                </c:pt>
                <c:pt idx="500">
                  <c:v>57599.5</c:v>
                </c:pt>
              </c:numCache>
            </c:numRef>
          </c:xVal>
          <c:yVal>
            <c:numRef>
              <c:f>'Active (3)'!$K$21:$K$907</c:f>
              <c:numCache>
                <c:formatCode>General</c:formatCode>
                <c:ptCount val="887"/>
                <c:pt idx="138">
                  <c:v>1.7569600022397935E-3</c:v>
                </c:pt>
                <c:pt idx="145">
                  <c:v>-7.60927999363048E-3</c:v>
                </c:pt>
                <c:pt idx="156">
                  <c:v>-1.2039039997034706E-2</c:v>
                </c:pt>
                <c:pt idx="179">
                  <c:v>-1.5892159994109534E-2</c:v>
                </c:pt>
                <c:pt idx="186">
                  <c:v>-1.987807999830693E-2</c:v>
                </c:pt>
                <c:pt idx="187">
                  <c:v>-1.9852320001518819E-2</c:v>
                </c:pt>
                <c:pt idx="196">
                  <c:v>-2.1952000002784189E-2</c:v>
                </c:pt>
                <c:pt idx="197">
                  <c:v>-2.1926239998720121E-2</c:v>
                </c:pt>
                <c:pt idx="198">
                  <c:v>-2.0798719997401349E-2</c:v>
                </c:pt>
                <c:pt idx="199">
                  <c:v>-2.2847200001706369E-2</c:v>
                </c:pt>
                <c:pt idx="203">
                  <c:v>-2.487103999737883E-2</c:v>
                </c:pt>
                <c:pt idx="205">
                  <c:v>-2.1948800000245683E-2</c:v>
                </c:pt>
                <c:pt idx="211">
                  <c:v>-2.4653279993799515E-2</c:v>
                </c:pt>
                <c:pt idx="212">
                  <c:v>-2.4586239997006487E-2</c:v>
                </c:pt>
                <c:pt idx="213">
                  <c:v>-2.44862399995327E-2</c:v>
                </c:pt>
                <c:pt idx="215">
                  <c:v>-2.4876479998056311E-2</c:v>
                </c:pt>
                <c:pt idx="216">
                  <c:v>-2.4836479999066796E-2</c:v>
                </c:pt>
                <c:pt idx="217">
                  <c:v>-2.4612799999886192E-2</c:v>
                </c:pt>
                <c:pt idx="218">
                  <c:v>-2.5209599996742327E-2</c:v>
                </c:pt>
                <c:pt idx="219">
                  <c:v>-2.4619599993457086E-2</c:v>
                </c:pt>
                <c:pt idx="220">
                  <c:v>-2.4609599997347686E-2</c:v>
                </c:pt>
                <c:pt idx="221">
                  <c:v>-2.7250239996646997E-2</c:v>
                </c:pt>
                <c:pt idx="222">
                  <c:v>-2.5750239990884438E-2</c:v>
                </c:pt>
                <c:pt idx="225">
                  <c:v>-2.5177279996569268E-2</c:v>
                </c:pt>
                <c:pt idx="230">
                  <c:v>-2.6139039997360669E-2</c:v>
                </c:pt>
                <c:pt idx="231">
                  <c:v>-2.9243279997899663E-2</c:v>
                </c:pt>
                <c:pt idx="232">
                  <c:v>-2.5413279996428173E-2</c:v>
                </c:pt>
                <c:pt idx="233">
                  <c:v>-2.9228320003312547E-2</c:v>
                </c:pt>
                <c:pt idx="234">
                  <c:v>-2.6519199993344955E-2</c:v>
                </c:pt>
                <c:pt idx="235">
                  <c:v>-2.8455519997805823E-2</c:v>
                </c:pt>
                <c:pt idx="236">
                  <c:v>-2.6547039989964105E-2</c:v>
                </c:pt>
                <c:pt idx="237">
                  <c:v>-2.6477039995370433E-2</c:v>
                </c:pt>
                <c:pt idx="238">
                  <c:v>-2.6107039993803483E-2</c:v>
                </c:pt>
                <c:pt idx="239">
                  <c:v>-2.5987039996834937E-2</c:v>
                </c:pt>
                <c:pt idx="240">
                  <c:v>-2.488848000211874E-2</c:v>
                </c:pt>
                <c:pt idx="241">
                  <c:v>-2.5811199993768241E-2</c:v>
                </c:pt>
                <c:pt idx="242">
                  <c:v>-2.5185439990309533E-2</c:v>
                </c:pt>
                <c:pt idx="243">
                  <c:v>-2.6389919999928679E-2</c:v>
                </c:pt>
                <c:pt idx="244">
                  <c:v>-2.6189919997705147E-2</c:v>
                </c:pt>
                <c:pt idx="245">
                  <c:v>-2.7255039996816777E-2</c:v>
                </c:pt>
                <c:pt idx="246">
                  <c:v>-2.7129279995278921E-2</c:v>
                </c:pt>
                <c:pt idx="248">
                  <c:v>-2.7088160000857897E-2</c:v>
                </c:pt>
                <c:pt idx="249">
                  <c:v>-2.5675999997474719E-2</c:v>
                </c:pt>
                <c:pt idx="250">
                  <c:v>-2.5576000000000931E-2</c:v>
                </c:pt>
                <c:pt idx="251">
                  <c:v>-2.6050239997857716E-2</c:v>
                </c:pt>
                <c:pt idx="252">
                  <c:v>-2.5650240000686608E-2</c:v>
                </c:pt>
                <c:pt idx="253">
                  <c:v>-2.6541119994362816E-2</c:v>
                </c:pt>
                <c:pt idx="255">
                  <c:v>-2.5597119994927198E-2</c:v>
                </c:pt>
                <c:pt idx="257">
                  <c:v>-2.5206079990311991E-2</c:v>
                </c:pt>
                <c:pt idx="258">
                  <c:v>-2.6443520000611898E-2</c:v>
                </c:pt>
                <c:pt idx="260">
                  <c:v>-2.5056959995708894E-2</c:v>
                </c:pt>
                <c:pt idx="263">
                  <c:v>-2.475807999871904E-2</c:v>
                </c:pt>
                <c:pt idx="264">
                  <c:v>-2.612703999329824E-2</c:v>
                </c:pt>
                <c:pt idx="265">
                  <c:v>-2.6021760000730865E-2</c:v>
                </c:pt>
                <c:pt idx="266">
                  <c:v>-2.6021760000730865E-2</c:v>
                </c:pt>
                <c:pt idx="268">
                  <c:v>-2.7127199995447882E-2</c:v>
                </c:pt>
                <c:pt idx="269">
                  <c:v>-2.6101440002094023E-2</c:v>
                </c:pt>
                <c:pt idx="270">
                  <c:v>-2.6672640000469983E-2</c:v>
                </c:pt>
                <c:pt idx="271">
                  <c:v>-2.7263359996140935E-2</c:v>
                </c:pt>
                <c:pt idx="272">
                  <c:v>-2.7154239993251394E-2</c:v>
                </c:pt>
                <c:pt idx="273">
                  <c:v>-2.625263999652816E-2</c:v>
                </c:pt>
                <c:pt idx="274">
                  <c:v>-2.5911680000717752E-2</c:v>
                </c:pt>
                <c:pt idx="275">
                  <c:v>-2.6602559999446385E-2</c:v>
                </c:pt>
                <c:pt idx="276">
                  <c:v>-2.6551039991318248E-2</c:v>
                </c:pt>
                <c:pt idx="277">
                  <c:v>-2.7190079999854788E-2</c:v>
                </c:pt>
                <c:pt idx="280">
                  <c:v>-2.2894239991728682E-2</c:v>
                </c:pt>
                <c:pt idx="281">
                  <c:v>-2.6391039995360188E-2</c:v>
                </c:pt>
                <c:pt idx="282">
                  <c:v>-2.7195520000532269E-2</c:v>
                </c:pt>
                <c:pt idx="283">
                  <c:v>-2.7195520000532269E-2</c:v>
                </c:pt>
                <c:pt idx="284">
                  <c:v>-2.9381599997577723E-2</c:v>
                </c:pt>
                <c:pt idx="285">
                  <c:v>-2.7352799996151589E-2</c:v>
                </c:pt>
                <c:pt idx="286">
                  <c:v>-2.7154240000527352E-2</c:v>
                </c:pt>
                <c:pt idx="287">
                  <c:v>-2.6879839999310207E-2</c:v>
                </c:pt>
                <c:pt idx="288">
                  <c:v>-2.7855359992827289E-2</c:v>
                </c:pt>
                <c:pt idx="289">
                  <c:v>-2.7718879995518364E-2</c:v>
                </c:pt>
                <c:pt idx="290">
                  <c:v>-2.6739839995570946E-2</c:v>
                </c:pt>
                <c:pt idx="291">
                  <c:v>-2.7585280004132073E-2</c:v>
                </c:pt>
                <c:pt idx="293">
                  <c:v>-2.7245440003753174E-2</c:v>
                </c:pt>
                <c:pt idx="294">
                  <c:v>-2.7133279996633064E-2</c:v>
                </c:pt>
                <c:pt idx="295">
                  <c:v>-2.6207520000752993E-2</c:v>
                </c:pt>
                <c:pt idx="296">
                  <c:v>-2.5901439992594533E-2</c:v>
                </c:pt>
                <c:pt idx="297">
                  <c:v>-2.7780960001109634E-2</c:v>
                </c:pt>
                <c:pt idx="298">
                  <c:v>-2.730815999530023E-2</c:v>
                </c:pt>
                <c:pt idx="299">
                  <c:v>-2.6999039997463115E-2</c:v>
                </c:pt>
                <c:pt idx="300">
                  <c:v>-2.7335359998687636E-2</c:v>
                </c:pt>
                <c:pt idx="301">
                  <c:v>-2.6688320001994725E-2</c:v>
                </c:pt>
                <c:pt idx="302">
                  <c:v>-2.8640799995628186E-2</c:v>
                </c:pt>
                <c:pt idx="303">
                  <c:v>-2.7381599997170269E-2</c:v>
                </c:pt>
                <c:pt idx="304">
                  <c:v>-2.7955839992500842E-2</c:v>
                </c:pt>
                <c:pt idx="305">
                  <c:v>-2.6330079992476385E-2</c:v>
                </c:pt>
                <c:pt idx="306">
                  <c:v>-2.0869439998932648E-2</c:v>
                </c:pt>
                <c:pt idx="307">
                  <c:v>-2.7943679997406434E-2</c:v>
                </c:pt>
                <c:pt idx="308">
                  <c:v>-2.7843679999932647E-2</c:v>
                </c:pt>
                <c:pt idx="309">
                  <c:v>-2.7743679995182902E-2</c:v>
                </c:pt>
                <c:pt idx="310">
                  <c:v>-2.6742080000985879E-2</c:v>
                </c:pt>
                <c:pt idx="311">
                  <c:v>-2.6642079996236134E-2</c:v>
                </c:pt>
                <c:pt idx="312">
                  <c:v>-2.6542079998762347E-2</c:v>
                </c:pt>
                <c:pt idx="313">
                  <c:v>-2.8764319999027066E-2</c:v>
                </c:pt>
                <c:pt idx="314">
                  <c:v>-2.6810719995410182E-2</c:v>
                </c:pt>
                <c:pt idx="315">
                  <c:v>-2.7406080000218935E-2</c:v>
                </c:pt>
                <c:pt idx="316">
                  <c:v>-2.7443519997177646E-2</c:v>
                </c:pt>
                <c:pt idx="317">
                  <c:v>-2.7517759990587365E-2</c:v>
                </c:pt>
                <c:pt idx="318">
                  <c:v>-2.7154080002219416E-2</c:v>
                </c:pt>
                <c:pt idx="319">
                  <c:v>-2.693263999390183E-2</c:v>
                </c:pt>
                <c:pt idx="320">
                  <c:v>-2.6635360001819208E-2</c:v>
                </c:pt>
                <c:pt idx="321">
                  <c:v>-2.7003199997125193E-2</c:v>
                </c:pt>
                <c:pt idx="322">
                  <c:v>-2.6534879994869698E-2</c:v>
                </c:pt>
                <c:pt idx="323">
                  <c:v>-2.679087999422336E-2</c:v>
                </c:pt>
                <c:pt idx="324">
                  <c:v>-2.6478560001123697E-2</c:v>
                </c:pt>
                <c:pt idx="325">
                  <c:v>-2.8175359999295324E-2</c:v>
                </c:pt>
                <c:pt idx="326">
                  <c:v>-2.6819200000318233E-2</c:v>
                </c:pt>
                <c:pt idx="327">
                  <c:v>-2.7164639999682549E-2</c:v>
                </c:pt>
                <c:pt idx="328">
                  <c:v>-2.6888799999142066E-2</c:v>
                </c:pt>
                <c:pt idx="329">
                  <c:v>-2.6731039994047023E-2</c:v>
                </c:pt>
                <c:pt idx="330">
                  <c:v>-2.6488799994695E-2</c:v>
                </c:pt>
                <c:pt idx="331">
                  <c:v>-2.6958399997965898E-2</c:v>
                </c:pt>
                <c:pt idx="332">
                  <c:v>-2.5165919993014541E-2</c:v>
                </c:pt>
                <c:pt idx="333">
                  <c:v>-2.6600639997923281E-2</c:v>
                </c:pt>
                <c:pt idx="334">
                  <c:v>-2.5503359996946529E-2</c:v>
                </c:pt>
                <c:pt idx="335">
                  <c:v>-2.5503359996946529E-2</c:v>
                </c:pt>
                <c:pt idx="336">
                  <c:v>-2.5407519991858862E-2</c:v>
                </c:pt>
                <c:pt idx="337">
                  <c:v>-2.5833119994786102E-2</c:v>
                </c:pt>
                <c:pt idx="339">
                  <c:v>-2.5826879995292984E-2</c:v>
                </c:pt>
                <c:pt idx="340">
                  <c:v>-2.6390399994852487E-2</c:v>
                </c:pt>
                <c:pt idx="341">
                  <c:v>-2.6705279997258913E-2</c:v>
                </c:pt>
                <c:pt idx="342">
                  <c:v>-2.5425120002182666E-2</c:v>
                </c:pt>
                <c:pt idx="343">
                  <c:v>-2.5649119990703184E-2</c:v>
                </c:pt>
                <c:pt idx="344">
                  <c:v>-2.667440000368515E-2</c:v>
                </c:pt>
                <c:pt idx="345">
                  <c:v>-2.667440000368515E-2</c:v>
                </c:pt>
                <c:pt idx="346">
                  <c:v>-2.6474400001461618E-2</c:v>
                </c:pt>
                <c:pt idx="347">
                  <c:v>-2.6005759995314293E-2</c:v>
                </c:pt>
                <c:pt idx="348">
                  <c:v>-2.5749120002728887E-2</c:v>
                </c:pt>
                <c:pt idx="349">
                  <c:v>-2.5784559999010526E-2</c:v>
                </c:pt>
                <c:pt idx="350">
                  <c:v>-2.5754559996130411E-2</c:v>
                </c:pt>
                <c:pt idx="351">
                  <c:v>-2.508455999486614E-2</c:v>
                </c:pt>
                <c:pt idx="352">
                  <c:v>-2.5054559999261983E-2</c:v>
                </c:pt>
                <c:pt idx="353">
                  <c:v>-2.6345439997385256E-2</c:v>
                </c:pt>
                <c:pt idx="354">
                  <c:v>-2.612087999295909E-2</c:v>
                </c:pt>
                <c:pt idx="355">
                  <c:v>-2.6090879997354932E-2</c:v>
                </c:pt>
                <c:pt idx="356">
                  <c:v>-2.6020879995485302E-2</c:v>
                </c:pt>
                <c:pt idx="357">
                  <c:v>-2.6020879995485302E-2</c:v>
                </c:pt>
                <c:pt idx="358">
                  <c:v>-2.5990879992605187E-2</c:v>
                </c:pt>
                <c:pt idx="359">
                  <c:v>-2.5990879992605187E-2</c:v>
                </c:pt>
                <c:pt idx="360">
                  <c:v>-2.5377439997100737E-2</c:v>
                </c:pt>
                <c:pt idx="361">
                  <c:v>-2.5877920001221355E-2</c:v>
                </c:pt>
                <c:pt idx="362">
                  <c:v>-2.6356479997048154E-2</c:v>
                </c:pt>
                <c:pt idx="363">
                  <c:v>-2.34063999960199E-2</c:v>
                </c:pt>
                <c:pt idx="364">
                  <c:v>-2.6189439995505381E-2</c:v>
                </c:pt>
                <c:pt idx="365">
                  <c:v>-2.2339359995385166E-2</c:v>
                </c:pt>
                <c:pt idx="366">
                  <c:v>-2.513632000045618E-2</c:v>
                </c:pt>
                <c:pt idx="367">
                  <c:v>-2.835983999830205E-2</c:v>
                </c:pt>
                <c:pt idx="368">
                  <c:v>-2.5103679996391293E-2</c:v>
                </c:pt>
                <c:pt idx="369">
                  <c:v>-2.5511039995762985E-2</c:v>
                </c:pt>
                <c:pt idx="370">
                  <c:v>-2.5385280001501087E-2</c:v>
                </c:pt>
                <c:pt idx="371">
                  <c:v>-2.5198559997079428E-2</c:v>
                </c:pt>
                <c:pt idx="372">
                  <c:v>-2.5372799995238893E-2</c:v>
                </c:pt>
                <c:pt idx="373">
                  <c:v>-2.6447039999766275E-2</c:v>
                </c:pt>
                <c:pt idx="374">
                  <c:v>-2.5590559998818208E-2</c:v>
                </c:pt>
                <c:pt idx="375">
                  <c:v>-2.4549599998863414E-2</c:v>
                </c:pt>
                <c:pt idx="376">
                  <c:v>-2.3849599994719028E-2</c:v>
                </c:pt>
                <c:pt idx="377">
                  <c:v>-2.284959999815328E-2</c:v>
                </c:pt>
                <c:pt idx="378">
                  <c:v>-2.284959999815328E-2</c:v>
                </c:pt>
                <c:pt idx="379">
                  <c:v>-2.5923839995812159E-2</c:v>
                </c:pt>
                <c:pt idx="380">
                  <c:v>-2.4323839999851771E-2</c:v>
                </c:pt>
                <c:pt idx="381">
                  <c:v>-2.4700959991605487E-2</c:v>
                </c:pt>
                <c:pt idx="382">
                  <c:v>-2.5347839997266419E-2</c:v>
                </c:pt>
                <c:pt idx="383">
                  <c:v>-2.5329279997095E-2</c:v>
                </c:pt>
                <c:pt idx="384">
                  <c:v>-2.5549919999320991E-2</c:v>
                </c:pt>
                <c:pt idx="385">
                  <c:v>-2.5586559997464065E-2</c:v>
                </c:pt>
                <c:pt idx="386">
                  <c:v>-2.5216479996743146E-2</c:v>
                </c:pt>
                <c:pt idx="387">
                  <c:v>-2.3717919997579884E-2</c:v>
                </c:pt>
                <c:pt idx="388">
                  <c:v>-2.533440000115661E-2</c:v>
                </c:pt>
                <c:pt idx="389">
                  <c:v>-2.4057119990175124E-2</c:v>
                </c:pt>
                <c:pt idx="390">
                  <c:v>-2.3502399999415502E-2</c:v>
                </c:pt>
                <c:pt idx="391">
                  <c:v>-2.5237119996745605E-2</c:v>
                </c:pt>
                <c:pt idx="392">
                  <c:v>-2.3977759992703795E-2</c:v>
                </c:pt>
                <c:pt idx="393">
                  <c:v>-2.4651840001752134E-2</c:v>
                </c:pt>
                <c:pt idx="394">
                  <c:v>-2.5213920001988299E-2</c:v>
                </c:pt>
                <c:pt idx="395">
                  <c:v>-2.4888159998226911E-2</c:v>
                </c:pt>
                <c:pt idx="397">
                  <c:v>-2.4841439997544512E-2</c:v>
                </c:pt>
                <c:pt idx="398">
                  <c:v>-2.4791440002445597E-2</c:v>
                </c:pt>
                <c:pt idx="399">
                  <c:v>-2.4691439997695852E-2</c:v>
                </c:pt>
                <c:pt idx="400">
                  <c:v>-2.4641440002596937E-2</c:v>
                </c:pt>
                <c:pt idx="401">
                  <c:v>-2.4541439997847192E-2</c:v>
                </c:pt>
                <c:pt idx="402">
                  <c:v>-2.4491440002748277E-2</c:v>
                </c:pt>
                <c:pt idx="403">
                  <c:v>-2.6023679994978011E-2</c:v>
                </c:pt>
                <c:pt idx="404">
                  <c:v>-2.6023679994978011E-2</c:v>
                </c:pt>
                <c:pt idx="405">
                  <c:v>-2.5518880000163335E-2</c:v>
                </c:pt>
                <c:pt idx="406">
                  <c:v>-2.5518880000163335E-2</c:v>
                </c:pt>
                <c:pt idx="407">
                  <c:v>-2.6109760001418181E-2</c:v>
                </c:pt>
                <c:pt idx="408">
                  <c:v>-2.4976159998914227E-2</c:v>
                </c:pt>
                <c:pt idx="409">
                  <c:v>-2.4976159998914227E-2</c:v>
                </c:pt>
                <c:pt idx="411">
                  <c:v>-2.6140799993299879E-2</c:v>
                </c:pt>
                <c:pt idx="412">
                  <c:v>-2.5478560004557949E-2</c:v>
                </c:pt>
                <c:pt idx="413">
                  <c:v>-2.5752800000191201E-2</c:v>
                </c:pt>
                <c:pt idx="414">
                  <c:v>-2.5526879995595664E-2</c:v>
                </c:pt>
                <c:pt idx="415">
                  <c:v>-2.5526879995595664E-2</c:v>
                </c:pt>
                <c:pt idx="416">
                  <c:v>-2.6131199992960319E-2</c:v>
                </c:pt>
                <c:pt idx="417">
                  <c:v>-2.5718719996802974E-2</c:v>
                </c:pt>
                <c:pt idx="418">
                  <c:v>-2.6989919992047362E-2</c:v>
                </c:pt>
                <c:pt idx="419">
                  <c:v>-2.6914079993730411E-2</c:v>
                </c:pt>
                <c:pt idx="420">
                  <c:v>-2.6137759996345267E-2</c:v>
                </c:pt>
                <c:pt idx="421">
                  <c:v>-2.6917759998468682E-2</c:v>
                </c:pt>
                <c:pt idx="422">
                  <c:v>-2.7299519992084242E-2</c:v>
                </c:pt>
                <c:pt idx="423">
                  <c:v>-2.6658559996576514E-2</c:v>
                </c:pt>
                <c:pt idx="424">
                  <c:v>-2.6646079997590277E-2</c:v>
                </c:pt>
                <c:pt idx="425">
                  <c:v>-2.7359519997844473E-2</c:v>
                </c:pt>
                <c:pt idx="426">
                  <c:v>-2.5433759998122696E-2</c:v>
                </c:pt>
                <c:pt idx="427">
                  <c:v>-2.5804959994275123E-2</c:v>
                </c:pt>
                <c:pt idx="428">
                  <c:v>-2.5754959999176208E-2</c:v>
                </c:pt>
                <c:pt idx="430">
                  <c:v>-2.8975839995837305E-2</c:v>
                </c:pt>
                <c:pt idx="431">
                  <c:v>-2.8955839996342547E-2</c:v>
                </c:pt>
                <c:pt idx="432">
                  <c:v>-2.8029679997416679E-2</c:v>
                </c:pt>
                <c:pt idx="433">
                  <c:v>-2.7999680001812521E-2</c:v>
                </c:pt>
                <c:pt idx="434">
                  <c:v>-2.987008000491187E-2</c:v>
                </c:pt>
                <c:pt idx="435">
                  <c:v>-2.9840080002031755E-2</c:v>
                </c:pt>
                <c:pt idx="436">
                  <c:v>-3.0462560003797989E-2</c:v>
                </c:pt>
                <c:pt idx="437">
                  <c:v>-3.0904799998097587E-2</c:v>
                </c:pt>
                <c:pt idx="438">
                  <c:v>-3.0792479999945499E-2</c:v>
                </c:pt>
                <c:pt idx="439">
                  <c:v>-3.0792479999945499E-2</c:v>
                </c:pt>
                <c:pt idx="440">
                  <c:v>-3.1187839995254762E-2</c:v>
                </c:pt>
                <c:pt idx="441">
                  <c:v>-3.0378559997188859E-2</c:v>
                </c:pt>
                <c:pt idx="442">
                  <c:v>-3.0378559997188859E-2</c:v>
                </c:pt>
                <c:pt idx="443">
                  <c:v>-3.0945919999794569E-2</c:v>
                </c:pt>
                <c:pt idx="444">
                  <c:v>-3.0862079998769332E-2</c:v>
                </c:pt>
                <c:pt idx="445">
                  <c:v>-3.1761919999553356E-2</c:v>
                </c:pt>
                <c:pt idx="446">
                  <c:v>-3.2225439994363114E-2</c:v>
                </c:pt>
                <c:pt idx="447">
                  <c:v>-3.2726719997299369E-2</c:v>
                </c:pt>
                <c:pt idx="448">
                  <c:v>-3.2144799995876383E-2</c:v>
                </c:pt>
                <c:pt idx="449">
                  <c:v>-3.104479999456089E-2</c:v>
                </c:pt>
                <c:pt idx="450">
                  <c:v>-3.2141600000613835E-2</c:v>
                </c:pt>
                <c:pt idx="451">
                  <c:v>-3.2939999997324776E-2</c:v>
                </c:pt>
                <c:pt idx="452">
                  <c:v>-3.3877440000651404E-2</c:v>
                </c:pt>
                <c:pt idx="453">
                  <c:v>-3.1918239998049103E-2</c:v>
                </c:pt>
                <c:pt idx="454">
                  <c:v>-3.199247999873478E-2</c:v>
                </c:pt>
                <c:pt idx="455">
                  <c:v>-3.3748000001651235E-2</c:v>
                </c:pt>
                <c:pt idx="456">
                  <c:v>-3.5012640000786632E-2</c:v>
                </c:pt>
                <c:pt idx="457">
                  <c:v>-3.4211040001537185E-2</c:v>
                </c:pt>
                <c:pt idx="458">
                  <c:v>-3.3842559998447541E-2</c:v>
                </c:pt>
                <c:pt idx="459">
                  <c:v>-3.3916799999133218E-2</c:v>
                </c:pt>
                <c:pt idx="460">
                  <c:v>-3.4095519993570633E-2</c:v>
                </c:pt>
                <c:pt idx="461">
                  <c:v>-3.4279999992577359E-2</c:v>
                </c:pt>
                <c:pt idx="462">
                  <c:v>-3.6342079998576082E-2</c:v>
                </c:pt>
                <c:pt idx="463">
                  <c:v>-3.4142079995945096E-2</c:v>
                </c:pt>
                <c:pt idx="464">
                  <c:v>-3.4440479998011142E-2</c:v>
                </c:pt>
                <c:pt idx="465">
                  <c:v>-3.5778879995632451E-2</c:v>
                </c:pt>
                <c:pt idx="466">
                  <c:v>-3.5953279992099851E-2</c:v>
                </c:pt>
                <c:pt idx="467">
                  <c:v>-3.6331839997728821E-2</c:v>
                </c:pt>
                <c:pt idx="468">
                  <c:v>-3.7014719993749168E-2</c:v>
                </c:pt>
                <c:pt idx="469">
                  <c:v>-3.5849439998855814E-2</c:v>
                </c:pt>
                <c:pt idx="470">
                  <c:v>-3.7023680000856984E-2</c:v>
                </c:pt>
                <c:pt idx="471">
                  <c:v>-3.6761280003702268E-2</c:v>
                </c:pt>
                <c:pt idx="472">
                  <c:v>-3.8031839998438954E-2</c:v>
                </c:pt>
                <c:pt idx="473">
                  <c:v>-3.9684159994067159E-2</c:v>
                </c:pt>
                <c:pt idx="474">
                  <c:v>-3.9684159994067159E-2</c:v>
                </c:pt>
                <c:pt idx="475">
                  <c:v>-3.9735519996611401E-2</c:v>
                </c:pt>
                <c:pt idx="476">
                  <c:v>-4.0176159993279725E-2</c:v>
                </c:pt>
                <c:pt idx="477">
                  <c:v>-3.9696479994745459E-2</c:v>
                </c:pt>
                <c:pt idx="478">
                  <c:v>-4.2923199995129835E-2</c:v>
                </c:pt>
                <c:pt idx="479">
                  <c:v>-4.2912479999358766E-2</c:v>
                </c:pt>
                <c:pt idx="480">
                  <c:v>-4.3800159990496468E-2</c:v>
                </c:pt>
                <c:pt idx="481">
                  <c:v>-4.3431679994682781E-2</c:v>
                </c:pt>
                <c:pt idx="482">
                  <c:v>-4.4901119996211492E-2</c:v>
                </c:pt>
                <c:pt idx="483">
                  <c:v>-4.7287839995988179E-2</c:v>
                </c:pt>
                <c:pt idx="484">
                  <c:v>-4.835087999526877E-2</c:v>
                </c:pt>
                <c:pt idx="485">
                  <c:v>-4.7124639997491613E-2</c:v>
                </c:pt>
                <c:pt idx="486">
                  <c:v>-5.088511999201728E-2</c:v>
                </c:pt>
                <c:pt idx="487">
                  <c:v>-4.8285119992215186E-2</c:v>
                </c:pt>
                <c:pt idx="488">
                  <c:v>-4.8427360001369379E-2</c:v>
                </c:pt>
                <c:pt idx="489">
                  <c:v>-4.8524159996304661E-2</c:v>
                </c:pt>
                <c:pt idx="490">
                  <c:v>-4.5151199999963865E-2</c:v>
                </c:pt>
                <c:pt idx="491">
                  <c:v>-4.816479999863077E-2</c:v>
                </c:pt>
                <c:pt idx="492">
                  <c:v>-4.9301120001473464E-2</c:v>
                </c:pt>
                <c:pt idx="493">
                  <c:v>-5.1740160000917967E-2</c:v>
                </c:pt>
                <c:pt idx="494">
                  <c:v>-5.2583999997295905E-2</c:v>
                </c:pt>
                <c:pt idx="495">
                  <c:v>-6.4062239995109849E-2</c:v>
                </c:pt>
                <c:pt idx="496">
                  <c:v>-5.2985599999374244E-2</c:v>
                </c:pt>
                <c:pt idx="497">
                  <c:v>-5.250656000134768E-2</c:v>
                </c:pt>
                <c:pt idx="498">
                  <c:v>-5.3550240001641214E-2</c:v>
                </c:pt>
                <c:pt idx="499">
                  <c:v>-5.5904799992276821E-2</c:v>
                </c:pt>
                <c:pt idx="500">
                  <c:v>-5.6573759997263551E-2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460-463F-B9B4-9E691CD86F55}"/>
            </c:ext>
          </c:extLst>
        </c:ser>
        <c:ser>
          <c:idx val="2"/>
          <c:order val="4"/>
          <c:tx>
            <c:strRef>
              <c:f>'Active (3)'!$L$20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(3)'!$D$21:$D$983</c:f>
                <c:numCache>
                  <c:formatCode>General</c:formatCode>
                  <c:ptCount val="963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2.0000000000000001E-4</c:v>
                  </c:pt>
                  <c:pt idx="345">
                    <c:v>2.9999999999999997E-4</c:v>
                  </c:pt>
                  <c:pt idx="346">
                    <c:v>2.0000000000000001E-4</c:v>
                  </c:pt>
                  <c:pt idx="347">
                    <c:v>1E-4</c:v>
                  </c:pt>
                  <c:pt idx="348">
                    <c:v>1E-4</c:v>
                  </c:pt>
                  <c:pt idx="349">
                    <c:v>5.0000000000000001E-4</c:v>
                  </c:pt>
                  <c:pt idx="350">
                    <c:v>0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4.0000000000000002E-4</c:v>
                  </c:pt>
                  <c:pt idx="354">
                    <c:v>1E-4</c:v>
                  </c:pt>
                  <c:pt idx="355">
                    <c:v>0</c:v>
                  </c:pt>
                  <c:pt idx="356">
                    <c:v>1E-4</c:v>
                  </c:pt>
                  <c:pt idx="357">
                    <c:v>2.0000000000000001E-4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2.0000000000000001E-4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4.0000000000000002E-4</c:v>
                  </c:pt>
                  <c:pt idx="364">
                    <c:v>0</c:v>
                  </c:pt>
                  <c:pt idx="365">
                    <c:v>5.0000000000000001E-4</c:v>
                  </c:pt>
                  <c:pt idx="366">
                    <c:v>1E-4</c:v>
                  </c:pt>
                  <c:pt idx="367">
                    <c:v>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2.0000000000000001E-4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1E-4</c:v>
                  </c:pt>
                  <c:pt idx="382">
                    <c:v>3.0000000000000001E-3</c:v>
                  </c:pt>
                  <c:pt idx="383">
                    <c:v>1E-4</c:v>
                  </c:pt>
                  <c:pt idx="384">
                    <c:v>1E-4</c:v>
                  </c:pt>
                  <c:pt idx="385">
                    <c:v>2.9999999999999997E-4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5.0000000000000001E-4</c:v>
                  </c:pt>
                  <c:pt idx="389">
                    <c:v>5.9999999999999995E-4</c:v>
                  </c:pt>
                  <c:pt idx="390">
                    <c:v>2.0000000000000001E-4</c:v>
                  </c:pt>
                  <c:pt idx="391">
                    <c:v>2.0000000000000001E-4</c:v>
                  </c:pt>
                  <c:pt idx="392">
                    <c:v>1E-4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2.9999999999999997E-4</c:v>
                  </c:pt>
                  <c:pt idx="399">
                    <c:v>4.0000000000000002E-4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5.9999999999999995E-4</c:v>
                  </c:pt>
                  <c:pt idx="403">
                    <c:v>1E-4</c:v>
                  </c:pt>
                  <c:pt idx="404">
                    <c:v>1E-4</c:v>
                  </c:pt>
                  <c:pt idx="405">
                    <c:v>2.0000000000000001E-4</c:v>
                  </c:pt>
                  <c:pt idx="406">
                    <c:v>2.0000000000000001E-4</c:v>
                  </c:pt>
                  <c:pt idx="407">
                    <c:v>2.0000000000000001E-4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0</c:v>
                  </c:pt>
                  <c:pt idx="411">
                    <c:v>2E-3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1E-4</c:v>
                  </c:pt>
                  <c:pt idx="415">
                    <c:v>1E-4</c:v>
                  </c:pt>
                  <c:pt idx="416">
                    <c:v>1E-4</c:v>
                  </c:pt>
                  <c:pt idx="417">
                    <c:v>4.0000000000000002E-4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2.0000000000000001E-4</c:v>
                  </c:pt>
                  <c:pt idx="424">
                    <c:v>1E-4</c:v>
                  </c:pt>
                  <c:pt idx="425">
                    <c:v>0</c:v>
                  </c:pt>
                  <c:pt idx="426">
                    <c:v>3.0000000000000003E-4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2.9999999999999997E-4</c:v>
                  </c:pt>
                  <c:pt idx="431">
                    <c:v>0</c:v>
                  </c:pt>
                  <c:pt idx="432">
                    <c:v>4.0000000000000002E-4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4.0000000000000002E-4</c:v>
                  </c:pt>
                  <c:pt idx="436">
                    <c:v>2.9999999999999997E-4</c:v>
                  </c:pt>
                  <c:pt idx="437">
                    <c:v>2.0000000000000001E-4</c:v>
                  </c:pt>
                  <c:pt idx="438">
                    <c:v>1E-4</c:v>
                  </c:pt>
                  <c:pt idx="439">
                    <c:v>1E-4</c:v>
                  </c:pt>
                  <c:pt idx="440">
                    <c:v>5.0000000000000001E-4</c:v>
                  </c:pt>
                  <c:pt idx="441">
                    <c:v>1E-4</c:v>
                  </c:pt>
                  <c:pt idx="442">
                    <c:v>1E-4</c:v>
                  </c:pt>
                  <c:pt idx="443">
                    <c:v>1E-4</c:v>
                  </c:pt>
                  <c:pt idx="444">
                    <c:v>2.0000000000000001E-4</c:v>
                  </c:pt>
                  <c:pt idx="445">
                    <c:v>1E-4</c:v>
                  </c:pt>
                  <c:pt idx="446">
                    <c:v>0</c:v>
                  </c:pt>
                  <c:pt idx="447">
                    <c:v>2E-3</c:v>
                  </c:pt>
                  <c:pt idx="448">
                    <c:v>1E-4</c:v>
                  </c:pt>
                  <c:pt idx="449">
                    <c:v>1E-3</c:v>
                  </c:pt>
                  <c:pt idx="450">
                    <c:v>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2.0999999999999999E-3</c:v>
                  </c:pt>
                  <c:pt idx="454">
                    <c:v>1.9E-3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1E-4</c:v>
                  </c:pt>
                  <c:pt idx="458">
                    <c:v>1E-4</c:v>
                  </c:pt>
                  <c:pt idx="459">
                    <c:v>2.9999999999999997E-4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2.0000000000000001E-4</c:v>
                  </c:pt>
                  <c:pt idx="463">
                    <c:v>1E-4</c:v>
                  </c:pt>
                  <c:pt idx="464">
                    <c:v>2.0000000000000001E-4</c:v>
                  </c:pt>
                  <c:pt idx="465">
                    <c:v>1E-4</c:v>
                  </c:pt>
                  <c:pt idx="466">
                    <c:v>1E-4</c:v>
                  </c:pt>
                  <c:pt idx="467">
                    <c:v>1E-4</c:v>
                  </c:pt>
                  <c:pt idx="468">
                    <c:v>2.0000000000000001E-4</c:v>
                  </c:pt>
                  <c:pt idx="469">
                    <c:v>1E-4</c:v>
                  </c:pt>
                  <c:pt idx="470">
                    <c:v>0</c:v>
                  </c:pt>
                  <c:pt idx="471">
                    <c:v>1E-4</c:v>
                  </c:pt>
                  <c:pt idx="472">
                    <c:v>1E-4</c:v>
                  </c:pt>
                  <c:pt idx="473">
                    <c:v>2.9999999999999997E-4</c:v>
                  </c:pt>
                  <c:pt idx="474">
                    <c:v>2.9999999999999997E-4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1E-4</c:v>
                  </c:pt>
                  <c:pt idx="478">
                    <c:v>1E-4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2.0000000000000001E-4</c:v>
                  </c:pt>
                  <c:pt idx="482">
                    <c:v>2.0000000000000001E-4</c:v>
                  </c:pt>
                  <c:pt idx="483">
                    <c:v>1E-4</c:v>
                  </c:pt>
                  <c:pt idx="484">
                    <c:v>1E-4</c:v>
                  </c:pt>
                  <c:pt idx="485">
                    <c:v>5.9999999999999995E-4</c:v>
                  </c:pt>
                  <c:pt idx="486">
                    <c:v>2.0000000000000001E-4</c:v>
                  </c:pt>
                  <c:pt idx="487">
                    <c:v>2.9999999999999997E-4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0</c:v>
                  </c:pt>
                  <c:pt idx="491">
                    <c:v>2.9999999999999997E-4</c:v>
                  </c:pt>
                  <c:pt idx="492">
                    <c:v>2.0000000000000001E-4</c:v>
                  </c:pt>
                  <c:pt idx="493">
                    <c:v>1E-4</c:v>
                  </c:pt>
                  <c:pt idx="494">
                    <c:v>1E-4</c:v>
                  </c:pt>
                  <c:pt idx="495">
                    <c:v>2.0000000000000001E-4</c:v>
                  </c:pt>
                  <c:pt idx="496">
                    <c:v>2.9999999999999997E-4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2.0000000000000001E-4</c:v>
                  </c:pt>
                  <c:pt idx="500">
                    <c:v>2.9999999999999997E-4</c:v>
                  </c:pt>
                </c:numCache>
              </c:numRef>
            </c:plus>
            <c:minus>
              <c:numRef>
                <c:f>'Active (3)'!$D$21:$D$983</c:f>
                <c:numCache>
                  <c:formatCode>General</c:formatCode>
                  <c:ptCount val="963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2.0000000000000001E-4</c:v>
                  </c:pt>
                  <c:pt idx="345">
                    <c:v>2.9999999999999997E-4</c:v>
                  </c:pt>
                  <c:pt idx="346">
                    <c:v>2.0000000000000001E-4</c:v>
                  </c:pt>
                  <c:pt idx="347">
                    <c:v>1E-4</c:v>
                  </c:pt>
                  <c:pt idx="348">
                    <c:v>1E-4</c:v>
                  </c:pt>
                  <c:pt idx="349">
                    <c:v>5.0000000000000001E-4</c:v>
                  </c:pt>
                  <c:pt idx="350">
                    <c:v>0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4.0000000000000002E-4</c:v>
                  </c:pt>
                  <c:pt idx="354">
                    <c:v>1E-4</c:v>
                  </c:pt>
                  <c:pt idx="355">
                    <c:v>0</c:v>
                  </c:pt>
                  <c:pt idx="356">
                    <c:v>1E-4</c:v>
                  </c:pt>
                  <c:pt idx="357">
                    <c:v>2.0000000000000001E-4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2.0000000000000001E-4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4.0000000000000002E-4</c:v>
                  </c:pt>
                  <c:pt idx="364">
                    <c:v>0</c:v>
                  </c:pt>
                  <c:pt idx="365">
                    <c:v>5.0000000000000001E-4</c:v>
                  </c:pt>
                  <c:pt idx="366">
                    <c:v>1E-4</c:v>
                  </c:pt>
                  <c:pt idx="367">
                    <c:v>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2.0000000000000001E-4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1E-4</c:v>
                  </c:pt>
                  <c:pt idx="382">
                    <c:v>3.0000000000000001E-3</c:v>
                  </c:pt>
                  <c:pt idx="383">
                    <c:v>1E-4</c:v>
                  </c:pt>
                  <c:pt idx="384">
                    <c:v>1E-4</c:v>
                  </c:pt>
                  <c:pt idx="385">
                    <c:v>2.9999999999999997E-4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5.0000000000000001E-4</c:v>
                  </c:pt>
                  <c:pt idx="389">
                    <c:v>5.9999999999999995E-4</c:v>
                  </c:pt>
                  <c:pt idx="390">
                    <c:v>2.0000000000000001E-4</c:v>
                  </c:pt>
                  <c:pt idx="391">
                    <c:v>2.0000000000000001E-4</c:v>
                  </c:pt>
                  <c:pt idx="392">
                    <c:v>1E-4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2.9999999999999997E-4</c:v>
                  </c:pt>
                  <c:pt idx="399">
                    <c:v>4.0000000000000002E-4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5.9999999999999995E-4</c:v>
                  </c:pt>
                  <c:pt idx="403">
                    <c:v>1E-4</c:v>
                  </c:pt>
                  <c:pt idx="404">
                    <c:v>1E-4</c:v>
                  </c:pt>
                  <c:pt idx="405">
                    <c:v>2.0000000000000001E-4</c:v>
                  </c:pt>
                  <c:pt idx="406">
                    <c:v>2.0000000000000001E-4</c:v>
                  </c:pt>
                  <c:pt idx="407">
                    <c:v>2.0000000000000001E-4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0</c:v>
                  </c:pt>
                  <c:pt idx="411">
                    <c:v>2E-3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1E-4</c:v>
                  </c:pt>
                  <c:pt idx="415">
                    <c:v>1E-4</c:v>
                  </c:pt>
                  <c:pt idx="416">
                    <c:v>1E-4</c:v>
                  </c:pt>
                  <c:pt idx="417">
                    <c:v>4.0000000000000002E-4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2.0000000000000001E-4</c:v>
                  </c:pt>
                  <c:pt idx="424">
                    <c:v>1E-4</c:v>
                  </c:pt>
                  <c:pt idx="425">
                    <c:v>0</c:v>
                  </c:pt>
                  <c:pt idx="426">
                    <c:v>3.0000000000000003E-4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2.9999999999999997E-4</c:v>
                  </c:pt>
                  <c:pt idx="431">
                    <c:v>0</c:v>
                  </c:pt>
                  <c:pt idx="432">
                    <c:v>4.0000000000000002E-4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4.0000000000000002E-4</c:v>
                  </c:pt>
                  <c:pt idx="436">
                    <c:v>2.9999999999999997E-4</c:v>
                  </c:pt>
                  <c:pt idx="437">
                    <c:v>2.0000000000000001E-4</c:v>
                  </c:pt>
                  <c:pt idx="438">
                    <c:v>1E-4</c:v>
                  </c:pt>
                  <c:pt idx="439">
                    <c:v>1E-4</c:v>
                  </c:pt>
                  <c:pt idx="440">
                    <c:v>5.0000000000000001E-4</c:v>
                  </c:pt>
                  <c:pt idx="441">
                    <c:v>1E-4</c:v>
                  </c:pt>
                  <c:pt idx="442">
                    <c:v>1E-4</c:v>
                  </c:pt>
                  <c:pt idx="443">
                    <c:v>1E-4</c:v>
                  </c:pt>
                  <c:pt idx="444">
                    <c:v>2.0000000000000001E-4</c:v>
                  </c:pt>
                  <c:pt idx="445">
                    <c:v>1E-4</c:v>
                  </c:pt>
                  <c:pt idx="446">
                    <c:v>0</c:v>
                  </c:pt>
                  <c:pt idx="447">
                    <c:v>2E-3</c:v>
                  </c:pt>
                  <c:pt idx="448">
                    <c:v>1E-4</c:v>
                  </c:pt>
                  <c:pt idx="449">
                    <c:v>1E-3</c:v>
                  </c:pt>
                  <c:pt idx="450">
                    <c:v>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2.0999999999999999E-3</c:v>
                  </c:pt>
                  <c:pt idx="454">
                    <c:v>1.9E-3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1E-4</c:v>
                  </c:pt>
                  <c:pt idx="458">
                    <c:v>1E-4</c:v>
                  </c:pt>
                  <c:pt idx="459">
                    <c:v>2.9999999999999997E-4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2.0000000000000001E-4</c:v>
                  </c:pt>
                  <c:pt idx="463">
                    <c:v>1E-4</c:v>
                  </c:pt>
                  <c:pt idx="464">
                    <c:v>2.0000000000000001E-4</c:v>
                  </c:pt>
                  <c:pt idx="465">
                    <c:v>1E-4</c:v>
                  </c:pt>
                  <c:pt idx="466">
                    <c:v>1E-4</c:v>
                  </c:pt>
                  <c:pt idx="467">
                    <c:v>1E-4</c:v>
                  </c:pt>
                  <c:pt idx="468">
                    <c:v>2.0000000000000001E-4</c:v>
                  </c:pt>
                  <c:pt idx="469">
                    <c:v>1E-4</c:v>
                  </c:pt>
                  <c:pt idx="470">
                    <c:v>0</c:v>
                  </c:pt>
                  <c:pt idx="471">
                    <c:v>1E-4</c:v>
                  </c:pt>
                  <c:pt idx="472">
                    <c:v>1E-4</c:v>
                  </c:pt>
                  <c:pt idx="473">
                    <c:v>2.9999999999999997E-4</c:v>
                  </c:pt>
                  <c:pt idx="474">
                    <c:v>2.9999999999999997E-4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1E-4</c:v>
                  </c:pt>
                  <c:pt idx="478">
                    <c:v>1E-4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2.0000000000000001E-4</c:v>
                  </c:pt>
                  <c:pt idx="482">
                    <c:v>2.0000000000000001E-4</c:v>
                  </c:pt>
                  <c:pt idx="483">
                    <c:v>1E-4</c:v>
                  </c:pt>
                  <c:pt idx="484">
                    <c:v>1E-4</c:v>
                  </c:pt>
                  <c:pt idx="485">
                    <c:v>5.9999999999999995E-4</c:v>
                  </c:pt>
                  <c:pt idx="486">
                    <c:v>2.0000000000000001E-4</c:v>
                  </c:pt>
                  <c:pt idx="487">
                    <c:v>2.9999999999999997E-4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0</c:v>
                  </c:pt>
                  <c:pt idx="491">
                    <c:v>2.9999999999999997E-4</c:v>
                  </c:pt>
                  <c:pt idx="492">
                    <c:v>2.0000000000000001E-4</c:v>
                  </c:pt>
                  <c:pt idx="493">
                    <c:v>1E-4</c:v>
                  </c:pt>
                  <c:pt idx="494">
                    <c:v>1E-4</c:v>
                  </c:pt>
                  <c:pt idx="495">
                    <c:v>2.0000000000000001E-4</c:v>
                  </c:pt>
                  <c:pt idx="496">
                    <c:v>2.9999999999999997E-4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2.0000000000000001E-4</c:v>
                  </c:pt>
                  <c:pt idx="500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(3)'!$F$21:$F$907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  <c:pt idx="499">
                  <c:v>57447.5</c:v>
                </c:pt>
                <c:pt idx="500">
                  <c:v>57599.5</c:v>
                </c:pt>
              </c:numCache>
            </c:numRef>
          </c:xVal>
          <c:yVal>
            <c:numRef>
              <c:f>'Active (3)'!$L$21:$L$907</c:f>
              <c:numCache>
                <c:formatCode>General</c:formatCode>
                <c:ptCount val="88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460-463F-B9B4-9E691CD86F55}"/>
            </c:ext>
          </c:extLst>
        </c:ser>
        <c:ser>
          <c:idx val="5"/>
          <c:order val="5"/>
          <c:tx>
            <c:strRef>
              <c:f>'Active (3)'!$M$20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(3)'!$D$21:$D$105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(3)'!$D$21:$D$105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(3)'!$F$21:$F$907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  <c:pt idx="499">
                  <c:v>57447.5</c:v>
                </c:pt>
                <c:pt idx="500">
                  <c:v>57599.5</c:v>
                </c:pt>
              </c:numCache>
            </c:numRef>
          </c:xVal>
          <c:yVal>
            <c:numRef>
              <c:f>'Active (3)'!$M$21:$M$907</c:f>
              <c:numCache>
                <c:formatCode>General</c:formatCode>
                <c:ptCount val="88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460-463F-B9B4-9E691CD86F55}"/>
            </c:ext>
          </c:extLst>
        </c:ser>
        <c:ser>
          <c:idx val="6"/>
          <c:order val="6"/>
          <c:tx>
            <c:strRef>
              <c:f>'Active (3)'!$N$20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(3)'!$D$21:$D$105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(3)'!$D$21:$D$105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(3)'!$F$21:$F$907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  <c:pt idx="499">
                  <c:v>57447.5</c:v>
                </c:pt>
                <c:pt idx="500">
                  <c:v>57599.5</c:v>
                </c:pt>
              </c:numCache>
            </c:numRef>
          </c:xVal>
          <c:yVal>
            <c:numRef>
              <c:f>'Active (3)'!$N$21:$N$907</c:f>
              <c:numCache>
                <c:formatCode>General</c:formatCode>
                <c:ptCount val="88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460-463F-B9B4-9E691CD86F55}"/>
            </c:ext>
          </c:extLst>
        </c:ser>
        <c:ser>
          <c:idx val="7"/>
          <c:order val="7"/>
          <c:tx>
            <c:strRef>
              <c:f>'Active (3)'!$O$20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(3)'!$F$21:$F$907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  <c:pt idx="499">
                  <c:v>57447.5</c:v>
                </c:pt>
                <c:pt idx="500">
                  <c:v>57599.5</c:v>
                </c:pt>
              </c:numCache>
            </c:numRef>
          </c:xVal>
          <c:yVal>
            <c:numRef>
              <c:f>'Active (3)'!$O$21:$O$907</c:f>
              <c:numCache>
                <c:formatCode>General</c:formatCode>
                <c:ptCount val="887"/>
                <c:pt idx="0">
                  <c:v>7.9822661108263304E-2</c:v>
                </c:pt>
                <c:pt idx="36">
                  <c:v>3.8473367605888292E-2</c:v>
                </c:pt>
                <c:pt idx="37">
                  <c:v>3.8473367605888292E-2</c:v>
                </c:pt>
                <c:pt idx="39">
                  <c:v>3.8469678603184849E-2</c:v>
                </c:pt>
                <c:pt idx="40">
                  <c:v>3.8469678603184849E-2</c:v>
                </c:pt>
                <c:pt idx="41">
                  <c:v>3.8401063152900775E-2</c:v>
                </c:pt>
                <c:pt idx="42">
                  <c:v>3.8401063152900775E-2</c:v>
                </c:pt>
                <c:pt idx="43">
                  <c:v>3.7210990880769394E-2</c:v>
                </c:pt>
                <c:pt idx="44">
                  <c:v>3.7210990880769394E-2</c:v>
                </c:pt>
                <c:pt idx="45">
                  <c:v>3.7194021468333546E-2</c:v>
                </c:pt>
                <c:pt idx="46">
                  <c:v>3.7194021468333546E-2</c:v>
                </c:pt>
                <c:pt idx="47">
                  <c:v>3.7189594665089414E-2</c:v>
                </c:pt>
                <c:pt idx="48">
                  <c:v>3.7189594665089414E-2</c:v>
                </c:pt>
                <c:pt idx="49">
                  <c:v>3.7185167861845281E-2</c:v>
                </c:pt>
                <c:pt idx="50">
                  <c:v>3.7185167861845281E-2</c:v>
                </c:pt>
                <c:pt idx="51">
                  <c:v>3.7180741058601148E-2</c:v>
                </c:pt>
                <c:pt idx="52">
                  <c:v>3.7180741058601148E-2</c:v>
                </c:pt>
                <c:pt idx="53">
                  <c:v>3.7176314255357008E-2</c:v>
                </c:pt>
                <c:pt idx="54">
                  <c:v>3.7176314255357008E-2</c:v>
                </c:pt>
                <c:pt idx="108">
                  <c:v>1.1904432335136272E-2</c:v>
                </c:pt>
                <c:pt idx="138">
                  <c:v>6.8394316233062052E-3</c:v>
                </c:pt>
                <c:pt idx="144">
                  <c:v>5.3262027143530372E-3</c:v>
                </c:pt>
                <c:pt idx="145">
                  <c:v>5.3262027143530372E-3</c:v>
                </c:pt>
                <c:pt idx="146">
                  <c:v>5.3262027143530372E-3</c:v>
                </c:pt>
                <c:pt idx="156">
                  <c:v>2.3941833656549033E-3</c:v>
                </c:pt>
                <c:pt idx="157">
                  <c:v>2.3941833656549033E-3</c:v>
                </c:pt>
                <c:pt idx="177">
                  <c:v>-2.4937452164097984E-3</c:v>
                </c:pt>
                <c:pt idx="184">
                  <c:v>-5.2236072169591502E-3</c:v>
                </c:pt>
                <c:pt idx="185">
                  <c:v>-5.4656057943051409E-3</c:v>
                </c:pt>
                <c:pt idx="187">
                  <c:v>-5.5534040586471337E-3</c:v>
                </c:pt>
                <c:pt idx="188">
                  <c:v>-5.8883655041199467E-3</c:v>
                </c:pt>
                <c:pt idx="189">
                  <c:v>-5.9488651484564462E-3</c:v>
                </c:pt>
                <c:pt idx="190">
                  <c:v>-6.0137915960370783E-3</c:v>
                </c:pt>
                <c:pt idx="191">
                  <c:v>-6.0742912403735777E-3</c:v>
                </c:pt>
                <c:pt idx="192">
                  <c:v>-7.2068150703312114E-3</c:v>
                </c:pt>
                <c:pt idx="193">
                  <c:v>-8.7716900171326065E-3</c:v>
                </c:pt>
                <c:pt idx="194">
                  <c:v>-8.7857082274057016E-3</c:v>
                </c:pt>
                <c:pt idx="195">
                  <c:v>-8.8366164647132386E-3</c:v>
                </c:pt>
                <c:pt idx="196">
                  <c:v>-8.8786710955325171E-3</c:v>
                </c:pt>
                <c:pt idx="197">
                  <c:v>-8.8794088960732001E-3</c:v>
                </c:pt>
                <c:pt idx="198">
                  <c:v>-8.9546645512234846E-3</c:v>
                </c:pt>
                <c:pt idx="199">
                  <c:v>-8.9561401523048575E-3</c:v>
                </c:pt>
                <c:pt idx="200">
                  <c:v>-8.9790119690662182E-3</c:v>
                </c:pt>
                <c:pt idx="201">
                  <c:v>-9.1265720772040204E-3</c:v>
                </c:pt>
                <c:pt idx="202">
                  <c:v>-9.268967581557E-3</c:v>
                </c:pt>
                <c:pt idx="203">
                  <c:v>-1.0000865717920498E-2</c:v>
                </c:pt>
                <c:pt idx="204">
                  <c:v>-1.0273114117434749E-2</c:v>
                </c:pt>
                <c:pt idx="206">
                  <c:v>-1.0487814074775247E-2</c:v>
                </c:pt>
                <c:pt idx="207">
                  <c:v>-1.0514374894240057E-2</c:v>
                </c:pt>
                <c:pt idx="208">
                  <c:v>-1.0613240166692385E-2</c:v>
                </c:pt>
                <c:pt idx="209">
                  <c:v>-1.0652343595348897E-2</c:v>
                </c:pt>
                <c:pt idx="210">
                  <c:v>-1.0665624005081302E-2</c:v>
                </c:pt>
                <c:pt idx="214">
                  <c:v>-1.1936116536147783E-2</c:v>
                </c:pt>
                <c:pt idx="216">
                  <c:v>-1.2034244008059421E-2</c:v>
                </c:pt>
                <c:pt idx="220">
                  <c:v>-1.2099170455640053E-2</c:v>
                </c:pt>
                <c:pt idx="223">
                  <c:v>-1.2182541916737913E-2</c:v>
                </c:pt>
                <c:pt idx="224">
                  <c:v>-1.2212791738906159E-2</c:v>
                </c:pt>
                <c:pt idx="225">
                  <c:v>-1.2251895167562678E-2</c:v>
                </c:pt>
                <c:pt idx="226">
                  <c:v>-1.2273291383242659E-2</c:v>
                </c:pt>
                <c:pt idx="227">
                  <c:v>-1.2299114402166772E-2</c:v>
                </c:pt>
                <c:pt idx="228">
                  <c:v>-1.2303541205410912E-2</c:v>
                </c:pt>
                <c:pt idx="229">
                  <c:v>-1.2428967297328043E-2</c:v>
                </c:pt>
                <c:pt idx="230">
                  <c:v>-1.3284078123986603E-2</c:v>
                </c:pt>
                <c:pt idx="233">
                  <c:v>-1.3318754749398989E-2</c:v>
                </c:pt>
                <c:pt idx="234">
                  <c:v>-1.3327608355887255E-2</c:v>
                </c:pt>
                <c:pt idx="235">
                  <c:v>-1.334088876561966E-2</c:v>
                </c:pt>
                <c:pt idx="236">
                  <c:v>-1.3431638232124406E-2</c:v>
                </c:pt>
                <c:pt idx="237">
                  <c:v>-1.3431638232124406E-2</c:v>
                </c:pt>
                <c:pt idx="238">
                  <c:v>-1.3431638232124406E-2</c:v>
                </c:pt>
                <c:pt idx="239">
                  <c:v>-1.3431638232124406E-2</c:v>
                </c:pt>
                <c:pt idx="240">
                  <c:v>-1.3454510048885766E-2</c:v>
                </c:pt>
                <c:pt idx="243">
                  <c:v>-1.3477381865647127E-2</c:v>
                </c:pt>
                <c:pt idx="244">
                  <c:v>-1.3477381865647127E-2</c:v>
                </c:pt>
                <c:pt idx="247">
                  <c:v>-1.3500991482949178E-2</c:v>
                </c:pt>
                <c:pt idx="249">
                  <c:v>-1.356370452890774E-2</c:v>
                </c:pt>
                <c:pt idx="250">
                  <c:v>-1.356370452890774E-2</c:v>
                </c:pt>
                <c:pt idx="251">
                  <c:v>-1.356444232944843E-2</c:v>
                </c:pt>
                <c:pt idx="252">
                  <c:v>-1.356444232944843E-2</c:v>
                </c:pt>
                <c:pt idx="254">
                  <c:v>-1.3574771537018075E-2</c:v>
                </c:pt>
                <c:pt idx="255">
                  <c:v>-1.3591740949453923E-2</c:v>
                </c:pt>
                <c:pt idx="256">
                  <c:v>-1.3621990771622176E-2</c:v>
                </c:pt>
                <c:pt idx="257">
                  <c:v>-1.3631582178651132E-2</c:v>
                </c:pt>
                <c:pt idx="258">
                  <c:v>-1.3765124076515839E-2</c:v>
                </c:pt>
                <c:pt idx="259">
                  <c:v>-1.381234331111994E-2</c:v>
                </c:pt>
                <c:pt idx="260">
                  <c:v>-1.3824885920311655E-2</c:v>
                </c:pt>
                <c:pt idx="261">
                  <c:v>-1.3829312723555788E-2</c:v>
                </c:pt>
                <c:pt idx="262">
                  <c:v>-1.3863989348968167E-2</c:v>
                </c:pt>
                <c:pt idx="264">
                  <c:v>-1.4630564110744051E-2</c:v>
                </c:pt>
                <c:pt idx="267">
                  <c:v>-1.4898385707014163E-2</c:v>
                </c:pt>
                <c:pt idx="271">
                  <c:v>-1.5104969858407091E-2</c:v>
                </c:pt>
                <c:pt idx="273">
                  <c:v>-1.513964648381947E-2</c:v>
                </c:pt>
                <c:pt idx="276">
                  <c:v>-1.5165469502743591E-2</c:v>
                </c:pt>
                <c:pt idx="277">
                  <c:v>-1.5273188381684184E-2</c:v>
                </c:pt>
                <c:pt idx="278">
                  <c:v>-1.528351758925383E-2</c:v>
                </c:pt>
                <c:pt idx="279">
                  <c:v>-1.528425538979452E-2</c:v>
                </c:pt>
                <c:pt idx="280">
                  <c:v>-1.5390498667653733E-2</c:v>
                </c:pt>
                <c:pt idx="281">
                  <c:v>-1.5442144705501967E-2</c:v>
                </c:pt>
                <c:pt idx="286">
                  <c:v>-1.6497199478687254E-2</c:v>
                </c:pt>
                <c:pt idx="287">
                  <c:v>-1.6545156513832038E-2</c:v>
                </c:pt>
                <c:pt idx="292">
                  <c:v>-1.6769447878201497E-2</c:v>
                </c:pt>
                <c:pt idx="293">
                  <c:v>-1.6869788751735205E-2</c:v>
                </c:pt>
                <c:pt idx="294">
                  <c:v>-1.6881593560386231E-2</c:v>
                </c:pt>
                <c:pt idx="295">
                  <c:v>-1.6882331360926921E-2</c:v>
                </c:pt>
                <c:pt idx="297">
                  <c:v>-1.804879401575625E-2</c:v>
                </c:pt>
                <c:pt idx="298">
                  <c:v>-1.8070928031976921E-2</c:v>
                </c:pt>
                <c:pt idx="299">
                  <c:v>-1.8079781638465187E-2</c:v>
                </c:pt>
                <c:pt idx="300">
                  <c:v>-1.8093062048197585E-2</c:v>
                </c:pt>
                <c:pt idx="301">
                  <c:v>-1.8114458263877573E-2</c:v>
                </c:pt>
                <c:pt idx="302">
                  <c:v>-1.8281938986613976E-2</c:v>
                </c:pt>
                <c:pt idx="303">
                  <c:v>-1.8315140010944982E-2</c:v>
                </c:pt>
                <c:pt idx="304">
                  <c:v>-1.8315877811485672E-2</c:v>
                </c:pt>
                <c:pt idx="305">
                  <c:v>-1.8316615612026362E-2</c:v>
                </c:pt>
                <c:pt idx="308">
                  <c:v>-1.8327682620136697E-2</c:v>
                </c:pt>
                <c:pt idx="311">
                  <c:v>-1.835350563906081E-2</c:v>
                </c:pt>
                <c:pt idx="313">
                  <c:v>-1.8501803547739303E-2</c:v>
                </c:pt>
                <c:pt idx="314">
                  <c:v>-1.9597437350662487E-2</c:v>
                </c:pt>
                <c:pt idx="315">
                  <c:v>-1.9626211571749354E-2</c:v>
                </c:pt>
                <c:pt idx="316">
                  <c:v>-1.9759753469614068E-2</c:v>
                </c:pt>
                <c:pt idx="317">
                  <c:v>-1.9760491270154758E-2</c:v>
                </c:pt>
                <c:pt idx="318">
                  <c:v>-1.9773771679887156E-2</c:v>
                </c:pt>
                <c:pt idx="319">
                  <c:v>-1.9843124930711928E-2</c:v>
                </c:pt>
                <c:pt idx="320">
                  <c:v>-1.9937563399920116E-2</c:v>
                </c:pt>
                <c:pt idx="321">
                  <c:v>-2.0041593276157267E-2</c:v>
                </c:pt>
                <c:pt idx="322">
                  <c:v>-2.0083647906976546E-2</c:v>
                </c:pt>
                <c:pt idx="323">
                  <c:v>-2.0102092920493767E-2</c:v>
                </c:pt>
                <c:pt idx="324">
                  <c:v>-2.0162592564830266E-2</c:v>
                </c:pt>
                <c:pt idx="325">
                  <c:v>-2.02142386026785E-2</c:v>
                </c:pt>
                <c:pt idx="326">
                  <c:v>-2.0244488424846746E-2</c:v>
                </c:pt>
                <c:pt idx="327">
                  <c:v>-2.0248915228090879E-2</c:v>
                </c:pt>
                <c:pt idx="328">
                  <c:v>-2.0274000446474309E-2</c:v>
                </c:pt>
                <c:pt idx="329">
                  <c:v>-2.0330073287566676E-2</c:v>
                </c:pt>
                <c:pt idx="330">
                  <c:v>-2.1196251122335572E-2</c:v>
                </c:pt>
                <c:pt idx="331">
                  <c:v>-2.1225763143963135E-2</c:v>
                </c:pt>
                <c:pt idx="332">
                  <c:v>-2.1242732556398983E-2</c:v>
                </c:pt>
                <c:pt idx="333">
                  <c:v>-2.1281835985055501E-2</c:v>
                </c:pt>
                <c:pt idx="334">
                  <c:v>-2.137627445426369E-2</c:v>
                </c:pt>
                <c:pt idx="335">
                  <c:v>-2.137627445426369E-2</c:v>
                </c:pt>
                <c:pt idx="336">
                  <c:v>-2.1493584740233246E-2</c:v>
                </c:pt>
                <c:pt idx="337">
                  <c:v>-2.154154177537803E-2</c:v>
                </c:pt>
                <c:pt idx="338">
                  <c:v>-2.1550395381866302E-2</c:v>
                </c:pt>
                <c:pt idx="339">
                  <c:v>-2.1596139015389017E-2</c:v>
                </c:pt>
                <c:pt idx="340">
                  <c:v>-2.1631553441342093E-2</c:v>
                </c:pt>
                <c:pt idx="341">
                  <c:v>-2.1714187101899263E-2</c:v>
                </c:pt>
                <c:pt idx="342">
                  <c:v>-2.2592907545859874E-2</c:v>
                </c:pt>
                <c:pt idx="343">
                  <c:v>-2.2666687599928778E-2</c:v>
                </c:pt>
                <c:pt idx="344">
                  <c:v>-2.2812034306444511E-2</c:v>
                </c:pt>
                <c:pt idx="345">
                  <c:v>-2.2812034306444511E-2</c:v>
                </c:pt>
                <c:pt idx="346">
                  <c:v>-2.2812034306444511E-2</c:v>
                </c:pt>
                <c:pt idx="347">
                  <c:v>-2.2951478608634737E-2</c:v>
                </c:pt>
                <c:pt idx="348">
                  <c:v>-2.3127812937859406E-2</c:v>
                </c:pt>
                <c:pt idx="349">
                  <c:v>-2.3316689876275797E-2</c:v>
                </c:pt>
                <c:pt idx="350">
                  <c:v>-2.3316689876275797E-2</c:v>
                </c:pt>
                <c:pt idx="351">
                  <c:v>-2.3316689876275797E-2</c:v>
                </c:pt>
                <c:pt idx="352">
                  <c:v>-2.3316689876275797E-2</c:v>
                </c:pt>
                <c:pt idx="353">
                  <c:v>-2.3325543482764062E-2</c:v>
                </c:pt>
                <c:pt idx="354">
                  <c:v>-2.3329970286008195E-2</c:v>
                </c:pt>
                <c:pt idx="355">
                  <c:v>-2.3329970286008195E-2</c:v>
                </c:pt>
                <c:pt idx="356">
                  <c:v>-2.3329970286008195E-2</c:v>
                </c:pt>
                <c:pt idx="357">
                  <c:v>-2.3329970286008195E-2</c:v>
                </c:pt>
                <c:pt idx="358">
                  <c:v>-2.3329970286008195E-2</c:v>
                </c:pt>
                <c:pt idx="359">
                  <c:v>-2.3329970286008195E-2</c:v>
                </c:pt>
                <c:pt idx="360">
                  <c:v>-2.4192459118073655E-2</c:v>
                </c:pt>
                <c:pt idx="361">
                  <c:v>-2.450749994894786E-2</c:v>
                </c:pt>
                <c:pt idx="362">
                  <c:v>-2.4576853199772632E-2</c:v>
                </c:pt>
                <c:pt idx="363">
                  <c:v>-2.4601200617615372E-2</c:v>
                </c:pt>
                <c:pt idx="364">
                  <c:v>-2.4690474483038731E-2</c:v>
                </c:pt>
                <c:pt idx="365">
                  <c:v>-2.4714821900881472E-2</c:v>
                </c:pt>
                <c:pt idx="366">
                  <c:v>-2.4717773103044231E-2</c:v>
                </c:pt>
                <c:pt idx="367">
                  <c:v>-2.5859888340030814E-2</c:v>
                </c:pt>
                <c:pt idx="368">
                  <c:v>-2.5890138162199074E-2</c:v>
                </c:pt>
                <c:pt idx="369">
                  <c:v>-2.5955802410320396E-2</c:v>
                </c:pt>
                <c:pt idx="370">
                  <c:v>-2.5956540210861086E-2</c:v>
                </c:pt>
                <c:pt idx="371">
                  <c:v>-2.6064996890342369E-2</c:v>
                </c:pt>
                <c:pt idx="372">
                  <c:v>-2.6065734690883059E-2</c:v>
                </c:pt>
                <c:pt idx="373">
                  <c:v>-2.6066472491423749E-2</c:v>
                </c:pt>
                <c:pt idx="374">
                  <c:v>-2.6194111984962944E-2</c:v>
                </c:pt>
                <c:pt idx="375">
                  <c:v>-2.6209605796317419E-2</c:v>
                </c:pt>
                <c:pt idx="376">
                  <c:v>-2.6209605796317419E-2</c:v>
                </c:pt>
                <c:pt idx="377">
                  <c:v>-2.6209605796317419E-2</c:v>
                </c:pt>
                <c:pt idx="378">
                  <c:v>-2.6209605796317419E-2</c:v>
                </c:pt>
                <c:pt idx="379">
                  <c:v>-2.6210343596858095E-2</c:v>
                </c:pt>
                <c:pt idx="380">
                  <c:v>-2.6210343596858095E-2</c:v>
                </c:pt>
                <c:pt idx="381">
                  <c:v>-2.6256825030921506E-2</c:v>
                </c:pt>
                <c:pt idx="382">
                  <c:v>-2.6284123650927006E-2</c:v>
                </c:pt>
                <c:pt idx="383">
                  <c:v>-2.6399220535274485E-2</c:v>
                </c:pt>
                <c:pt idx="384">
                  <c:v>-2.6573341462877091E-2</c:v>
                </c:pt>
                <c:pt idx="385">
                  <c:v>-2.7411482877099817E-2</c:v>
                </c:pt>
                <c:pt idx="386">
                  <c:v>-2.7528055362528676E-2</c:v>
                </c:pt>
                <c:pt idx="387">
                  <c:v>-2.7550927179290037E-2</c:v>
                </c:pt>
                <c:pt idx="388">
                  <c:v>-2.7607737820923094E-2</c:v>
                </c:pt>
                <c:pt idx="389">
                  <c:v>-2.7609951222545163E-2</c:v>
                </c:pt>
                <c:pt idx="390">
                  <c:v>-2.766307286147477E-2</c:v>
                </c:pt>
                <c:pt idx="391">
                  <c:v>-2.7702176290131282E-2</c:v>
                </c:pt>
                <c:pt idx="392">
                  <c:v>-2.7784072150147769E-2</c:v>
                </c:pt>
                <c:pt idx="393">
                  <c:v>-2.7833504786373926E-2</c:v>
                </c:pt>
                <c:pt idx="394">
                  <c:v>-2.7846047395565642E-2</c:v>
                </c:pt>
                <c:pt idx="395">
                  <c:v>-2.7846785196106331E-2</c:v>
                </c:pt>
                <c:pt idx="396">
                  <c:v>-2.7917614048012469E-2</c:v>
                </c:pt>
                <c:pt idx="397">
                  <c:v>-2.8231917078345999E-2</c:v>
                </c:pt>
                <c:pt idx="398">
                  <c:v>-2.8231917078345999E-2</c:v>
                </c:pt>
                <c:pt idx="399">
                  <c:v>-2.8231917078345999E-2</c:v>
                </c:pt>
                <c:pt idx="400">
                  <c:v>-2.8231917078345999E-2</c:v>
                </c:pt>
                <c:pt idx="401">
                  <c:v>-2.8231917078345999E-2</c:v>
                </c:pt>
                <c:pt idx="402">
                  <c:v>-2.8231917078345999E-2</c:v>
                </c:pt>
                <c:pt idx="403">
                  <c:v>-2.9025790460127369E-2</c:v>
                </c:pt>
                <c:pt idx="404">
                  <c:v>-2.9025790460127369E-2</c:v>
                </c:pt>
                <c:pt idx="405">
                  <c:v>-2.9103259516899717E-2</c:v>
                </c:pt>
                <c:pt idx="406">
                  <c:v>-2.9103259516899717E-2</c:v>
                </c:pt>
                <c:pt idx="407">
                  <c:v>-2.9112113123387982E-2</c:v>
                </c:pt>
                <c:pt idx="408">
                  <c:v>-2.9193271182863779E-2</c:v>
                </c:pt>
                <c:pt idx="409">
                  <c:v>-2.9193271182863779E-2</c:v>
                </c:pt>
                <c:pt idx="410">
                  <c:v>-2.9279593846124392E-2</c:v>
                </c:pt>
                <c:pt idx="411">
                  <c:v>-2.9348947096949164E-2</c:v>
                </c:pt>
                <c:pt idx="412">
                  <c:v>-2.9385099323442916E-2</c:v>
                </c:pt>
                <c:pt idx="413">
                  <c:v>-2.9385837123983606E-2</c:v>
                </c:pt>
                <c:pt idx="414">
                  <c:v>-2.9435269760209777E-2</c:v>
                </c:pt>
                <c:pt idx="415">
                  <c:v>-2.9435269760209777E-2</c:v>
                </c:pt>
                <c:pt idx="416">
                  <c:v>-2.9503885210493859E-2</c:v>
                </c:pt>
                <c:pt idx="417">
                  <c:v>-2.9613079690515832E-2</c:v>
                </c:pt>
                <c:pt idx="418">
                  <c:v>-2.9616768693219268E-2</c:v>
                </c:pt>
                <c:pt idx="419">
                  <c:v>-3.0564104587463968E-2</c:v>
                </c:pt>
                <c:pt idx="420">
                  <c:v>-3.0735274312903814E-2</c:v>
                </c:pt>
                <c:pt idx="421">
                  <c:v>-3.0827499380489946E-2</c:v>
                </c:pt>
                <c:pt idx="422">
                  <c:v>-3.0845206593466477E-2</c:v>
                </c:pt>
                <c:pt idx="423">
                  <c:v>-3.0860700404820952E-2</c:v>
                </c:pt>
                <c:pt idx="424">
                  <c:v>-3.0969894884842926E-2</c:v>
                </c:pt>
                <c:pt idx="425">
                  <c:v>-3.1029656728638728E-2</c:v>
                </c:pt>
                <c:pt idx="426">
                  <c:v>-3.1030394529179418E-2</c:v>
                </c:pt>
                <c:pt idx="427">
                  <c:v>-3.1034083531882868E-2</c:v>
                </c:pt>
                <c:pt idx="428">
                  <c:v>-3.1034083531882868E-2</c:v>
                </c:pt>
                <c:pt idx="429">
                  <c:v>-3.1354288966541889E-2</c:v>
                </c:pt>
                <c:pt idx="430">
                  <c:v>-3.2149637949404654E-2</c:v>
                </c:pt>
                <c:pt idx="431">
                  <c:v>-3.2149637949404654E-2</c:v>
                </c:pt>
                <c:pt idx="432">
                  <c:v>-3.21798877715729E-2</c:v>
                </c:pt>
                <c:pt idx="433">
                  <c:v>-3.21798877715729E-2</c:v>
                </c:pt>
                <c:pt idx="434">
                  <c:v>-3.2427050952703713E-2</c:v>
                </c:pt>
                <c:pt idx="435">
                  <c:v>-3.2427050952703713E-2</c:v>
                </c:pt>
                <c:pt idx="436">
                  <c:v>-3.3793457554059776E-2</c:v>
                </c:pt>
                <c:pt idx="437">
                  <c:v>-3.3849530395152129E-2</c:v>
                </c:pt>
                <c:pt idx="438">
                  <c:v>-3.3910030039488635E-2</c:v>
                </c:pt>
                <c:pt idx="439">
                  <c:v>-3.3910030039488635E-2</c:v>
                </c:pt>
                <c:pt idx="440">
                  <c:v>-3.3938804260575502E-2</c:v>
                </c:pt>
                <c:pt idx="441">
                  <c:v>-3.3996352702749248E-2</c:v>
                </c:pt>
                <c:pt idx="442">
                  <c:v>-3.3996352702749248E-2</c:v>
                </c:pt>
                <c:pt idx="443">
                  <c:v>-3.4246467086042821E-2</c:v>
                </c:pt>
                <c:pt idx="444">
                  <c:v>-3.4400667399046826E-2</c:v>
                </c:pt>
                <c:pt idx="445">
                  <c:v>-3.5371612910593563E-2</c:v>
                </c:pt>
                <c:pt idx="446">
                  <c:v>-3.5407027336546638E-2</c:v>
                </c:pt>
                <c:pt idx="447">
                  <c:v>-3.547859398899348E-2</c:v>
                </c:pt>
                <c:pt idx="448">
                  <c:v>-3.5509581611702416E-2</c:v>
                </c:pt>
                <c:pt idx="449">
                  <c:v>-3.5509581611702416E-2</c:v>
                </c:pt>
                <c:pt idx="450">
                  <c:v>-3.5561227649550643E-2</c:v>
                </c:pt>
                <c:pt idx="451">
                  <c:v>-3.5587050668474764E-2</c:v>
                </c:pt>
                <c:pt idx="452">
                  <c:v>-3.5720592566339464E-2</c:v>
                </c:pt>
                <c:pt idx="453">
                  <c:v>-3.575379359067047E-2</c:v>
                </c:pt>
                <c:pt idx="454">
                  <c:v>-3.575453139121116E-2</c:v>
                </c:pt>
                <c:pt idx="455">
                  <c:v>-3.6841311587646079E-2</c:v>
                </c:pt>
                <c:pt idx="456">
                  <c:v>-3.6996987501731464E-2</c:v>
                </c:pt>
                <c:pt idx="457">
                  <c:v>-3.702281052065557E-2</c:v>
                </c:pt>
                <c:pt idx="458">
                  <c:v>-3.7113559987160323E-2</c:v>
                </c:pt>
                <c:pt idx="459">
                  <c:v>-3.7114297787701013E-2</c:v>
                </c:pt>
                <c:pt idx="460">
                  <c:v>-3.7134956202840304E-2</c:v>
                </c:pt>
                <c:pt idx="461">
                  <c:v>-3.7247101885025037E-2</c:v>
                </c:pt>
                <c:pt idx="462">
                  <c:v>-3.7259644494216752E-2</c:v>
                </c:pt>
                <c:pt idx="463">
                  <c:v>-3.7259644494216752E-2</c:v>
                </c:pt>
                <c:pt idx="464">
                  <c:v>-3.7285467513140859E-2</c:v>
                </c:pt>
                <c:pt idx="465">
                  <c:v>-3.7587965734823363E-2</c:v>
                </c:pt>
                <c:pt idx="466">
                  <c:v>-3.8462259375539841E-2</c:v>
                </c:pt>
                <c:pt idx="467">
                  <c:v>-3.8531612626364613E-2</c:v>
                </c:pt>
                <c:pt idx="468">
                  <c:v>-3.8669581327473453E-2</c:v>
                </c:pt>
                <c:pt idx="469">
                  <c:v>-3.8708684756129964E-2</c:v>
                </c:pt>
                <c:pt idx="470">
                  <c:v>-3.8709422556670654E-2</c:v>
                </c:pt>
                <c:pt idx="471">
                  <c:v>-3.8794269618849901E-2</c:v>
                </c:pt>
                <c:pt idx="472">
                  <c:v>-3.8992737964295233E-2</c:v>
                </c:pt>
                <c:pt idx="473">
                  <c:v>-4.013116419857838E-2</c:v>
                </c:pt>
                <c:pt idx="474">
                  <c:v>-4.013116419857838E-2</c:v>
                </c:pt>
                <c:pt idx="475">
                  <c:v>-4.0178383433182481E-2</c:v>
                </c:pt>
                <c:pt idx="476">
                  <c:v>-4.0260279293198968E-2</c:v>
                </c:pt>
                <c:pt idx="477">
                  <c:v>-4.0531789892172522E-2</c:v>
                </c:pt>
                <c:pt idx="478">
                  <c:v>-4.1622259091310877E-2</c:v>
                </c:pt>
                <c:pt idx="479">
                  <c:v>-4.1656935716723263E-2</c:v>
                </c:pt>
                <c:pt idx="480">
                  <c:v>-4.1717435361059756E-2</c:v>
                </c:pt>
                <c:pt idx="481">
                  <c:v>-4.1808184827564508E-2</c:v>
                </c:pt>
                <c:pt idx="482">
                  <c:v>-4.234751702280818E-2</c:v>
                </c:pt>
                <c:pt idx="483">
                  <c:v>-4.3161311019188152E-2</c:v>
                </c:pt>
                <c:pt idx="484">
                  <c:v>-4.3342809952197657E-2</c:v>
                </c:pt>
                <c:pt idx="485">
                  <c:v>-4.3489632259794762E-2</c:v>
                </c:pt>
                <c:pt idx="486">
                  <c:v>-4.3527997887910598E-2</c:v>
                </c:pt>
                <c:pt idx="487">
                  <c:v>-4.3527997887910598E-2</c:v>
                </c:pt>
                <c:pt idx="488">
                  <c:v>-4.3584070729002965E-2</c:v>
                </c:pt>
                <c:pt idx="489">
                  <c:v>-4.3635716766851192E-2</c:v>
                </c:pt>
                <c:pt idx="490">
                  <c:v>-4.3706545618757343E-2</c:v>
                </c:pt>
                <c:pt idx="491">
                  <c:v>-4.3717612626867679E-2</c:v>
                </c:pt>
                <c:pt idx="492">
                  <c:v>-4.373089303660007E-2</c:v>
                </c:pt>
                <c:pt idx="493">
                  <c:v>-4.4760862591401933E-2</c:v>
                </c:pt>
                <c:pt idx="494">
                  <c:v>-4.4791112413570193E-2</c:v>
                </c:pt>
                <c:pt idx="495">
                  <c:v>-4.4957855335765899E-2</c:v>
                </c:pt>
                <c:pt idx="496">
                  <c:v>-4.5226414732576707E-2</c:v>
                </c:pt>
                <c:pt idx="497">
                  <c:v>-4.5303145988808365E-2</c:v>
                </c:pt>
                <c:pt idx="498">
                  <c:v>-4.5382090646662092E-2</c:v>
                </c:pt>
                <c:pt idx="499">
                  <c:v>-4.6299914519279221E-2</c:v>
                </c:pt>
                <c:pt idx="500">
                  <c:v>-4.6524205883648674E-2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460-463F-B9B4-9E691CD86F55}"/>
            </c:ext>
          </c:extLst>
        </c:ser>
        <c:ser>
          <c:idx val="8"/>
          <c:order val="8"/>
          <c:tx>
            <c:strRef>
              <c:f>'Active (3)'!$Z$1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(3)'!$Y$2:$Y$43</c:f>
              <c:numCache>
                <c:formatCode>General</c:formatCode>
                <c:ptCount val="42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  <c:pt idx="40">
                  <c:v>50000</c:v>
                </c:pt>
                <c:pt idx="41">
                  <c:v>52000</c:v>
                </c:pt>
              </c:numCache>
            </c:numRef>
          </c:xVal>
          <c:yVal>
            <c:numRef>
              <c:f>'Active (3)'!$Z$2:$Z$43</c:f>
              <c:numCache>
                <c:formatCode>General</c:formatCode>
                <c:ptCount val="42"/>
                <c:pt idx="0">
                  <c:v>5.6531669860248268E-2</c:v>
                </c:pt>
                <c:pt idx="1">
                  <c:v>5.331627918238286E-2</c:v>
                </c:pt>
                <c:pt idx="2">
                  <c:v>5.0152483859834937E-2</c:v>
                </c:pt>
                <c:pt idx="3">
                  <c:v>4.7040283892604513E-2</c:v>
                </c:pt>
                <c:pt idx="4">
                  <c:v>4.3979679280691582E-2</c:v>
                </c:pt>
                <c:pt idx="5">
                  <c:v>4.0970670024096149E-2</c:v>
                </c:pt>
                <c:pt idx="6">
                  <c:v>3.8013256122818209E-2</c:v>
                </c:pt>
                <c:pt idx="7">
                  <c:v>3.5107437576857761E-2</c:v>
                </c:pt>
                <c:pt idx="8">
                  <c:v>3.2253214386214812E-2</c:v>
                </c:pt>
                <c:pt idx="9">
                  <c:v>2.9450586550889352E-2</c:v>
                </c:pt>
                <c:pt idx="10">
                  <c:v>2.6699554070881388E-2</c:v>
                </c:pt>
                <c:pt idx="11">
                  <c:v>2.4000116946190923E-2</c:v>
                </c:pt>
                <c:pt idx="12">
                  <c:v>2.1352275176817946E-2</c:v>
                </c:pt>
                <c:pt idx="13">
                  <c:v>1.8756028762762462E-2</c:v>
                </c:pt>
                <c:pt idx="14">
                  <c:v>1.6211377704024477E-2</c:v>
                </c:pt>
                <c:pt idx="15">
                  <c:v>1.3718322000603984E-2</c:v>
                </c:pt>
                <c:pt idx="16">
                  <c:v>1.1276861652500986E-2</c:v>
                </c:pt>
                <c:pt idx="17">
                  <c:v>8.8869966597154813E-3</c:v>
                </c:pt>
                <c:pt idx="18">
                  <c:v>6.5487270222474719E-3</c:v>
                </c:pt>
                <c:pt idx="19">
                  <c:v>4.2620527400969556E-3</c:v>
                </c:pt>
                <c:pt idx="20">
                  <c:v>2.0269738132639346E-3</c:v>
                </c:pt>
                <c:pt idx="21">
                  <c:v>-1.5650975825159204E-4</c:v>
                </c:pt>
                <c:pt idx="22">
                  <c:v>-2.2883979744496245E-3</c:v>
                </c:pt>
                <c:pt idx="23">
                  <c:v>-4.3686908353301641E-3</c:v>
                </c:pt>
                <c:pt idx="24">
                  <c:v>-6.3973883408932064E-3</c:v>
                </c:pt>
                <c:pt idx="25">
                  <c:v>-8.3744904911387582E-3</c:v>
                </c:pt>
                <c:pt idx="26">
                  <c:v>-1.0299997286066811E-2</c:v>
                </c:pt>
                <c:pt idx="27">
                  <c:v>-1.2173908725677375E-2</c:v>
                </c:pt>
                <c:pt idx="28">
                  <c:v>-1.3996224809970439E-2</c:v>
                </c:pt>
                <c:pt idx="29">
                  <c:v>-1.5766945538946014E-2</c:v>
                </c:pt>
                <c:pt idx="30">
                  <c:v>-1.7486070912604096E-2</c:v>
                </c:pt>
                <c:pt idx="31">
                  <c:v>-1.9153600930944679E-2</c:v>
                </c:pt>
                <c:pt idx="32">
                  <c:v>-2.0769535593967763E-2</c:v>
                </c:pt>
                <c:pt idx="33">
                  <c:v>-2.2333874901673361E-2</c:v>
                </c:pt>
                <c:pt idx="34">
                  <c:v>-2.384661885406146E-2</c:v>
                </c:pt>
                <c:pt idx="35">
                  <c:v>-2.5307767451132078E-2</c:v>
                </c:pt>
                <c:pt idx="36">
                  <c:v>-2.6717320692885183E-2</c:v>
                </c:pt>
                <c:pt idx="37">
                  <c:v>-2.8075278579320798E-2</c:v>
                </c:pt>
                <c:pt idx="38">
                  <c:v>-2.9381641110438929E-2</c:v>
                </c:pt>
                <c:pt idx="39">
                  <c:v>-3.0636408286239557E-2</c:v>
                </c:pt>
                <c:pt idx="40">
                  <c:v>-3.1839580106722699E-2</c:v>
                </c:pt>
                <c:pt idx="41">
                  <c:v>-3.2991156571888336E-2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460-463F-B9B4-9E691CD86F55}"/>
            </c:ext>
          </c:extLst>
        </c:ser>
        <c:ser>
          <c:idx val="9"/>
          <c:order val="9"/>
          <c:tx>
            <c:strRef>
              <c:f>'Active (3)'!$R$20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(3)'!$F$21:$F$907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  <c:pt idx="499">
                  <c:v>57447.5</c:v>
                </c:pt>
                <c:pt idx="500">
                  <c:v>57599.5</c:v>
                </c:pt>
              </c:numCache>
            </c:numRef>
          </c:xVal>
          <c:yVal>
            <c:numRef>
              <c:f>'Active (3)'!$R$21:$R$907</c:f>
              <c:numCache>
                <c:formatCode>General</c:formatCode>
                <c:ptCount val="887"/>
                <c:pt idx="8">
                  <c:v>7.4066560002393089E-2</c:v>
                </c:pt>
                <c:pt idx="11">
                  <c:v>-7.7400639995175879E-2</c:v>
                </c:pt>
                <c:pt idx="19">
                  <c:v>-5.0634239996725228E-2</c:v>
                </c:pt>
                <c:pt idx="83">
                  <c:v>-2.7234879999014083E-2</c:v>
                </c:pt>
                <c:pt idx="84">
                  <c:v>-2.2246079999604262E-2</c:v>
                </c:pt>
                <c:pt idx="94">
                  <c:v>4.2604800000844989E-2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460-463F-B9B4-9E691CD86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5525664"/>
        <c:axId val="1"/>
      </c:scatterChart>
      <c:valAx>
        <c:axId val="785525664"/>
        <c:scaling>
          <c:orientation val="minMax"/>
          <c:max val="35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941176470588236"/>
              <c:y val="0.903616144367496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2.5000000000000001E-2"/>
          <c:min val="-3.5000000000000003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874403815580289E-2"/>
              <c:y val="0.429719718770093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552566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3195548489666137"/>
          <c:y val="0.94779306201182678"/>
          <c:w val="0.98251192368839435"/>
          <c:h val="0.9879537045821078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O-C Diagr.</a:t>
            </a:r>
          </a:p>
        </c:rich>
      </c:tx>
      <c:layout>
        <c:manualLayout>
          <c:xMode val="edge"/>
          <c:yMode val="edge"/>
          <c:x val="0.38953518891533906"/>
          <c:y val="3.34346504559270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3605569249047"/>
          <c:y val="0.1458966565349544"/>
          <c:w val="0.82267500246624792"/>
          <c:h val="0.632218844984802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(3)'!$H$20:$H$20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(3)'!$F$21:$F$907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  <c:pt idx="499">
                  <c:v>57447.5</c:v>
                </c:pt>
                <c:pt idx="500">
                  <c:v>57599.5</c:v>
                </c:pt>
              </c:numCache>
            </c:numRef>
          </c:xVal>
          <c:yVal>
            <c:numRef>
              <c:f>'Active (3)'!$H$21:$H$907</c:f>
              <c:numCache>
                <c:formatCode>General</c:formatCode>
                <c:ptCount val="887"/>
                <c:pt idx="0">
                  <c:v>1.2477760003093863E-2</c:v>
                </c:pt>
                <c:pt idx="20">
                  <c:v>-6.732479996571783E-3</c:v>
                </c:pt>
                <c:pt idx="21">
                  <c:v>-5.2288000006228685E-3</c:v>
                </c:pt>
                <c:pt idx="22">
                  <c:v>-5.7817599954432808E-3</c:v>
                </c:pt>
                <c:pt idx="23">
                  <c:v>-4.0463999976054765E-3</c:v>
                </c:pt>
                <c:pt idx="24">
                  <c:v>-4.5116799956304021E-3</c:v>
                </c:pt>
                <c:pt idx="25">
                  <c:v>-2.9183999140514061E-4</c:v>
                </c:pt>
                <c:pt idx="28">
                  <c:v>2.1328000002540648E-3</c:v>
                </c:pt>
                <c:pt idx="31">
                  <c:v>-1.5254399986588396E-3</c:v>
                </c:pt>
                <c:pt idx="32">
                  <c:v>3.3836800066637807E-3</c:v>
                </c:pt>
                <c:pt idx="33">
                  <c:v>2.6035200062324293E-3</c:v>
                </c:pt>
                <c:pt idx="34">
                  <c:v>-2.9040000008535571E-3</c:v>
                </c:pt>
                <c:pt idx="35">
                  <c:v>5.6288000632775947E-4</c:v>
                </c:pt>
                <c:pt idx="38">
                  <c:v>0</c:v>
                </c:pt>
                <c:pt idx="108">
                  <c:v>6.3145599997369573E-3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326-463E-83CF-429E33C8F01D}"/>
            </c:ext>
          </c:extLst>
        </c:ser>
        <c:ser>
          <c:idx val="1"/>
          <c:order val="1"/>
          <c:tx>
            <c:strRef>
              <c:f>'Active (3)'!$I$20:$I$20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(3)'!$D$21:$D$907</c:f>
                <c:numCache>
                  <c:formatCode>General</c:formatCode>
                  <c:ptCount val="887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2.0000000000000001E-4</c:v>
                  </c:pt>
                  <c:pt idx="345">
                    <c:v>2.9999999999999997E-4</c:v>
                  </c:pt>
                  <c:pt idx="346">
                    <c:v>2.0000000000000001E-4</c:v>
                  </c:pt>
                  <c:pt idx="347">
                    <c:v>1E-4</c:v>
                  </c:pt>
                  <c:pt idx="348">
                    <c:v>1E-4</c:v>
                  </c:pt>
                  <c:pt idx="349">
                    <c:v>5.0000000000000001E-4</c:v>
                  </c:pt>
                  <c:pt idx="350">
                    <c:v>0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4.0000000000000002E-4</c:v>
                  </c:pt>
                  <c:pt idx="354">
                    <c:v>1E-4</c:v>
                  </c:pt>
                  <c:pt idx="355">
                    <c:v>0</c:v>
                  </c:pt>
                  <c:pt idx="356">
                    <c:v>1E-4</c:v>
                  </c:pt>
                  <c:pt idx="357">
                    <c:v>2.0000000000000001E-4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2.0000000000000001E-4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4.0000000000000002E-4</c:v>
                  </c:pt>
                  <c:pt idx="364">
                    <c:v>0</c:v>
                  </c:pt>
                  <c:pt idx="365">
                    <c:v>5.0000000000000001E-4</c:v>
                  </c:pt>
                  <c:pt idx="366">
                    <c:v>1E-4</c:v>
                  </c:pt>
                  <c:pt idx="367">
                    <c:v>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2.0000000000000001E-4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1E-4</c:v>
                  </c:pt>
                  <c:pt idx="382">
                    <c:v>3.0000000000000001E-3</c:v>
                  </c:pt>
                  <c:pt idx="383">
                    <c:v>1E-4</c:v>
                  </c:pt>
                  <c:pt idx="384">
                    <c:v>1E-4</c:v>
                  </c:pt>
                  <c:pt idx="385">
                    <c:v>2.9999999999999997E-4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5.0000000000000001E-4</c:v>
                  </c:pt>
                  <c:pt idx="389">
                    <c:v>5.9999999999999995E-4</c:v>
                  </c:pt>
                  <c:pt idx="390">
                    <c:v>2.0000000000000001E-4</c:v>
                  </c:pt>
                  <c:pt idx="391">
                    <c:v>2.0000000000000001E-4</c:v>
                  </c:pt>
                  <c:pt idx="392">
                    <c:v>1E-4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2.9999999999999997E-4</c:v>
                  </c:pt>
                  <c:pt idx="399">
                    <c:v>4.0000000000000002E-4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5.9999999999999995E-4</c:v>
                  </c:pt>
                  <c:pt idx="403">
                    <c:v>1E-4</c:v>
                  </c:pt>
                  <c:pt idx="404">
                    <c:v>1E-4</c:v>
                  </c:pt>
                  <c:pt idx="405">
                    <c:v>2.0000000000000001E-4</c:v>
                  </c:pt>
                  <c:pt idx="406">
                    <c:v>2.0000000000000001E-4</c:v>
                  </c:pt>
                  <c:pt idx="407">
                    <c:v>2.0000000000000001E-4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0</c:v>
                  </c:pt>
                  <c:pt idx="411">
                    <c:v>2E-3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1E-4</c:v>
                  </c:pt>
                  <c:pt idx="415">
                    <c:v>1E-4</c:v>
                  </c:pt>
                  <c:pt idx="416">
                    <c:v>1E-4</c:v>
                  </c:pt>
                  <c:pt idx="417">
                    <c:v>4.0000000000000002E-4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2.0000000000000001E-4</c:v>
                  </c:pt>
                  <c:pt idx="424">
                    <c:v>1E-4</c:v>
                  </c:pt>
                  <c:pt idx="425">
                    <c:v>0</c:v>
                  </c:pt>
                  <c:pt idx="426">
                    <c:v>3.0000000000000003E-4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2.9999999999999997E-4</c:v>
                  </c:pt>
                  <c:pt idx="431">
                    <c:v>0</c:v>
                  </c:pt>
                  <c:pt idx="432">
                    <c:v>4.0000000000000002E-4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4.0000000000000002E-4</c:v>
                  </c:pt>
                  <c:pt idx="436">
                    <c:v>2.9999999999999997E-4</c:v>
                  </c:pt>
                  <c:pt idx="437">
                    <c:v>2.0000000000000001E-4</c:v>
                  </c:pt>
                  <c:pt idx="438">
                    <c:v>1E-4</c:v>
                  </c:pt>
                  <c:pt idx="439">
                    <c:v>1E-4</c:v>
                  </c:pt>
                  <c:pt idx="440">
                    <c:v>5.0000000000000001E-4</c:v>
                  </c:pt>
                  <c:pt idx="441">
                    <c:v>1E-4</c:v>
                  </c:pt>
                  <c:pt idx="442">
                    <c:v>1E-4</c:v>
                  </c:pt>
                  <c:pt idx="443">
                    <c:v>1E-4</c:v>
                  </c:pt>
                  <c:pt idx="444">
                    <c:v>2.0000000000000001E-4</c:v>
                  </c:pt>
                  <c:pt idx="445">
                    <c:v>1E-4</c:v>
                  </c:pt>
                  <c:pt idx="446">
                    <c:v>0</c:v>
                  </c:pt>
                  <c:pt idx="447">
                    <c:v>2E-3</c:v>
                  </c:pt>
                  <c:pt idx="448">
                    <c:v>1E-4</c:v>
                  </c:pt>
                  <c:pt idx="449">
                    <c:v>1E-3</c:v>
                  </c:pt>
                  <c:pt idx="450">
                    <c:v>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2.0999999999999999E-3</c:v>
                  </c:pt>
                  <c:pt idx="454">
                    <c:v>1.9E-3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1E-4</c:v>
                  </c:pt>
                  <c:pt idx="458">
                    <c:v>1E-4</c:v>
                  </c:pt>
                  <c:pt idx="459">
                    <c:v>2.9999999999999997E-4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2.0000000000000001E-4</c:v>
                  </c:pt>
                  <c:pt idx="463">
                    <c:v>1E-4</c:v>
                  </c:pt>
                  <c:pt idx="464">
                    <c:v>2.0000000000000001E-4</c:v>
                  </c:pt>
                  <c:pt idx="465">
                    <c:v>1E-4</c:v>
                  </c:pt>
                  <c:pt idx="466">
                    <c:v>1E-4</c:v>
                  </c:pt>
                  <c:pt idx="467">
                    <c:v>1E-4</c:v>
                  </c:pt>
                  <c:pt idx="468">
                    <c:v>2.0000000000000001E-4</c:v>
                  </c:pt>
                  <c:pt idx="469">
                    <c:v>1E-4</c:v>
                  </c:pt>
                  <c:pt idx="470">
                    <c:v>0</c:v>
                  </c:pt>
                  <c:pt idx="471">
                    <c:v>1E-4</c:v>
                  </c:pt>
                  <c:pt idx="472">
                    <c:v>1E-4</c:v>
                  </c:pt>
                  <c:pt idx="473">
                    <c:v>2.9999999999999997E-4</c:v>
                  </c:pt>
                  <c:pt idx="474">
                    <c:v>2.9999999999999997E-4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1E-4</c:v>
                  </c:pt>
                  <c:pt idx="478">
                    <c:v>1E-4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2.0000000000000001E-4</c:v>
                  </c:pt>
                  <c:pt idx="482">
                    <c:v>2.0000000000000001E-4</c:v>
                  </c:pt>
                  <c:pt idx="483">
                    <c:v>1E-4</c:v>
                  </c:pt>
                  <c:pt idx="484">
                    <c:v>1E-4</c:v>
                  </c:pt>
                  <c:pt idx="485">
                    <c:v>5.9999999999999995E-4</c:v>
                  </c:pt>
                  <c:pt idx="486">
                    <c:v>2.0000000000000001E-4</c:v>
                  </c:pt>
                  <c:pt idx="487">
                    <c:v>2.9999999999999997E-4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0</c:v>
                  </c:pt>
                  <c:pt idx="491">
                    <c:v>2.9999999999999997E-4</c:v>
                  </c:pt>
                  <c:pt idx="492">
                    <c:v>2.0000000000000001E-4</c:v>
                  </c:pt>
                  <c:pt idx="493">
                    <c:v>1E-4</c:v>
                  </c:pt>
                  <c:pt idx="494">
                    <c:v>1E-4</c:v>
                  </c:pt>
                  <c:pt idx="495">
                    <c:v>2.0000000000000001E-4</c:v>
                  </c:pt>
                  <c:pt idx="496">
                    <c:v>2.9999999999999997E-4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2.0000000000000001E-4</c:v>
                  </c:pt>
                  <c:pt idx="500">
                    <c:v>2.9999999999999997E-4</c:v>
                  </c:pt>
                </c:numCache>
              </c:numRef>
            </c:plus>
            <c:minus>
              <c:numRef>
                <c:f>'Active (3)'!$D$21:$D$907</c:f>
                <c:numCache>
                  <c:formatCode>General</c:formatCode>
                  <c:ptCount val="887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2.0000000000000001E-4</c:v>
                  </c:pt>
                  <c:pt idx="345">
                    <c:v>2.9999999999999997E-4</c:v>
                  </c:pt>
                  <c:pt idx="346">
                    <c:v>2.0000000000000001E-4</c:v>
                  </c:pt>
                  <c:pt idx="347">
                    <c:v>1E-4</c:v>
                  </c:pt>
                  <c:pt idx="348">
                    <c:v>1E-4</c:v>
                  </c:pt>
                  <c:pt idx="349">
                    <c:v>5.0000000000000001E-4</c:v>
                  </c:pt>
                  <c:pt idx="350">
                    <c:v>0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4.0000000000000002E-4</c:v>
                  </c:pt>
                  <c:pt idx="354">
                    <c:v>1E-4</c:v>
                  </c:pt>
                  <c:pt idx="355">
                    <c:v>0</c:v>
                  </c:pt>
                  <c:pt idx="356">
                    <c:v>1E-4</c:v>
                  </c:pt>
                  <c:pt idx="357">
                    <c:v>2.0000000000000001E-4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2.0000000000000001E-4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4.0000000000000002E-4</c:v>
                  </c:pt>
                  <c:pt idx="364">
                    <c:v>0</c:v>
                  </c:pt>
                  <c:pt idx="365">
                    <c:v>5.0000000000000001E-4</c:v>
                  </c:pt>
                  <c:pt idx="366">
                    <c:v>1E-4</c:v>
                  </c:pt>
                  <c:pt idx="367">
                    <c:v>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2.0000000000000001E-4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1E-4</c:v>
                  </c:pt>
                  <c:pt idx="382">
                    <c:v>3.0000000000000001E-3</c:v>
                  </c:pt>
                  <c:pt idx="383">
                    <c:v>1E-4</c:v>
                  </c:pt>
                  <c:pt idx="384">
                    <c:v>1E-4</c:v>
                  </c:pt>
                  <c:pt idx="385">
                    <c:v>2.9999999999999997E-4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5.0000000000000001E-4</c:v>
                  </c:pt>
                  <c:pt idx="389">
                    <c:v>5.9999999999999995E-4</c:v>
                  </c:pt>
                  <c:pt idx="390">
                    <c:v>2.0000000000000001E-4</c:v>
                  </c:pt>
                  <c:pt idx="391">
                    <c:v>2.0000000000000001E-4</c:v>
                  </c:pt>
                  <c:pt idx="392">
                    <c:v>1E-4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2.9999999999999997E-4</c:v>
                  </c:pt>
                  <c:pt idx="399">
                    <c:v>4.0000000000000002E-4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5.9999999999999995E-4</c:v>
                  </c:pt>
                  <c:pt idx="403">
                    <c:v>1E-4</c:v>
                  </c:pt>
                  <c:pt idx="404">
                    <c:v>1E-4</c:v>
                  </c:pt>
                  <c:pt idx="405">
                    <c:v>2.0000000000000001E-4</c:v>
                  </c:pt>
                  <c:pt idx="406">
                    <c:v>2.0000000000000001E-4</c:v>
                  </c:pt>
                  <c:pt idx="407">
                    <c:v>2.0000000000000001E-4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0</c:v>
                  </c:pt>
                  <c:pt idx="411">
                    <c:v>2E-3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1E-4</c:v>
                  </c:pt>
                  <c:pt idx="415">
                    <c:v>1E-4</c:v>
                  </c:pt>
                  <c:pt idx="416">
                    <c:v>1E-4</c:v>
                  </c:pt>
                  <c:pt idx="417">
                    <c:v>4.0000000000000002E-4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2.0000000000000001E-4</c:v>
                  </c:pt>
                  <c:pt idx="424">
                    <c:v>1E-4</c:v>
                  </c:pt>
                  <c:pt idx="425">
                    <c:v>0</c:v>
                  </c:pt>
                  <c:pt idx="426">
                    <c:v>3.0000000000000003E-4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2.9999999999999997E-4</c:v>
                  </c:pt>
                  <c:pt idx="431">
                    <c:v>0</c:v>
                  </c:pt>
                  <c:pt idx="432">
                    <c:v>4.0000000000000002E-4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4.0000000000000002E-4</c:v>
                  </c:pt>
                  <c:pt idx="436">
                    <c:v>2.9999999999999997E-4</c:v>
                  </c:pt>
                  <c:pt idx="437">
                    <c:v>2.0000000000000001E-4</c:v>
                  </c:pt>
                  <c:pt idx="438">
                    <c:v>1E-4</c:v>
                  </c:pt>
                  <c:pt idx="439">
                    <c:v>1E-4</c:v>
                  </c:pt>
                  <c:pt idx="440">
                    <c:v>5.0000000000000001E-4</c:v>
                  </c:pt>
                  <c:pt idx="441">
                    <c:v>1E-4</c:v>
                  </c:pt>
                  <c:pt idx="442">
                    <c:v>1E-4</c:v>
                  </c:pt>
                  <c:pt idx="443">
                    <c:v>1E-4</c:v>
                  </c:pt>
                  <c:pt idx="444">
                    <c:v>2.0000000000000001E-4</c:v>
                  </c:pt>
                  <c:pt idx="445">
                    <c:v>1E-4</c:v>
                  </c:pt>
                  <c:pt idx="446">
                    <c:v>0</c:v>
                  </c:pt>
                  <c:pt idx="447">
                    <c:v>2E-3</c:v>
                  </c:pt>
                  <c:pt idx="448">
                    <c:v>1E-4</c:v>
                  </c:pt>
                  <c:pt idx="449">
                    <c:v>1E-3</c:v>
                  </c:pt>
                  <c:pt idx="450">
                    <c:v>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2.0999999999999999E-3</c:v>
                  </c:pt>
                  <c:pt idx="454">
                    <c:v>1.9E-3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1E-4</c:v>
                  </c:pt>
                  <c:pt idx="458">
                    <c:v>1E-4</c:v>
                  </c:pt>
                  <c:pt idx="459">
                    <c:v>2.9999999999999997E-4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2.0000000000000001E-4</c:v>
                  </c:pt>
                  <c:pt idx="463">
                    <c:v>1E-4</c:v>
                  </c:pt>
                  <c:pt idx="464">
                    <c:v>2.0000000000000001E-4</c:v>
                  </c:pt>
                  <c:pt idx="465">
                    <c:v>1E-4</c:v>
                  </c:pt>
                  <c:pt idx="466">
                    <c:v>1E-4</c:v>
                  </c:pt>
                  <c:pt idx="467">
                    <c:v>1E-4</c:v>
                  </c:pt>
                  <c:pt idx="468">
                    <c:v>2.0000000000000001E-4</c:v>
                  </c:pt>
                  <c:pt idx="469">
                    <c:v>1E-4</c:v>
                  </c:pt>
                  <c:pt idx="470">
                    <c:v>0</c:v>
                  </c:pt>
                  <c:pt idx="471">
                    <c:v>1E-4</c:v>
                  </c:pt>
                  <c:pt idx="472">
                    <c:v>1E-4</c:v>
                  </c:pt>
                  <c:pt idx="473">
                    <c:v>2.9999999999999997E-4</c:v>
                  </c:pt>
                  <c:pt idx="474">
                    <c:v>2.9999999999999997E-4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1E-4</c:v>
                  </c:pt>
                  <c:pt idx="478">
                    <c:v>1E-4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2.0000000000000001E-4</c:v>
                  </c:pt>
                  <c:pt idx="482">
                    <c:v>2.0000000000000001E-4</c:v>
                  </c:pt>
                  <c:pt idx="483">
                    <c:v>1E-4</c:v>
                  </c:pt>
                  <c:pt idx="484">
                    <c:v>1E-4</c:v>
                  </c:pt>
                  <c:pt idx="485">
                    <c:v>5.9999999999999995E-4</c:v>
                  </c:pt>
                  <c:pt idx="486">
                    <c:v>2.0000000000000001E-4</c:v>
                  </c:pt>
                  <c:pt idx="487">
                    <c:v>2.9999999999999997E-4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0</c:v>
                  </c:pt>
                  <c:pt idx="491">
                    <c:v>2.9999999999999997E-4</c:v>
                  </c:pt>
                  <c:pt idx="492">
                    <c:v>2.0000000000000001E-4</c:v>
                  </c:pt>
                  <c:pt idx="493">
                    <c:v>1E-4</c:v>
                  </c:pt>
                  <c:pt idx="494">
                    <c:v>1E-4</c:v>
                  </c:pt>
                  <c:pt idx="495">
                    <c:v>2.0000000000000001E-4</c:v>
                  </c:pt>
                  <c:pt idx="496">
                    <c:v>2.9999999999999997E-4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2.0000000000000001E-4</c:v>
                  </c:pt>
                  <c:pt idx="500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(3)'!$F$21:$F$907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  <c:pt idx="499">
                  <c:v>57447.5</c:v>
                </c:pt>
                <c:pt idx="500">
                  <c:v>57599.5</c:v>
                </c:pt>
              </c:numCache>
            </c:numRef>
          </c:xVal>
          <c:yVal>
            <c:numRef>
              <c:f>'Active (3)'!$I$21:$I$907</c:f>
              <c:numCache>
                <c:formatCode>General</c:formatCode>
                <c:ptCount val="887"/>
                <c:pt idx="1">
                  <c:v>3.3477760003734147E-2</c:v>
                </c:pt>
                <c:pt idx="2">
                  <c:v>3.580352000426501E-2</c:v>
                </c:pt>
                <c:pt idx="3">
                  <c:v>-2.2342399970511906E-3</c:v>
                </c:pt>
                <c:pt idx="4">
                  <c:v>6.5257600072072819E-3</c:v>
                </c:pt>
                <c:pt idx="5">
                  <c:v>1.5851520001888275E-2</c:v>
                </c:pt>
                <c:pt idx="6">
                  <c:v>1.2947200004418846E-2</c:v>
                </c:pt>
                <c:pt idx="7">
                  <c:v>-1.1143039992020931E-2</c:v>
                </c:pt>
                <c:pt idx="9">
                  <c:v>-2.3848319993703626E-2</c:v>
                </c:pt>
                <c:pt idx="11">
                  <c:v>6.1683200037805364E-3</c:v>
                </c:pt>
                <c:pt idx="12">
                  <c:v>8.0774400048539974E-3</c:v>
                </c:pt>
                <c:pt idx="13">
                  <c:v>-1.696799999626819E-2</c:v>
                </c:pt>
                <c:pt idx="14">
                  <c:v>-1.1566399996809196E-2</c:v>
                </c:pt>
                <c:pt idx="15">
                  <c:v>-2.5611839999328367E-2</c:v>
                </c:pt>
                <c:pt idx="16">
                  <c:v>7.297280004422646E-3</c:v>
                </c:pt>
                <c:pt idx="17">
                  <c:v>-2.8748159995302558E-2</c:v>
                </c:pt>
                <c:pt idx="18">
                  <c:v>-1.1543359993083868E-2</c:v>
                </c:pt>
                <c:pt idx="26">
                  <c:v>3.5872000007657334E-3</c:v>
                </c:pt>
                <c:pt idx="27">
                  <c:v>-2.9657599952770397E-3</c:v>
                </c:pt>
                <c:pt idx="29">
                  <c:v>-1.4359360000526067E-2</c:v>
                </c:pt>
                <c:pt idx="30">
                  <c:v>-1.2450239999452606E-2</c:v>
                </c:pt>
                <c:pt idx="55">
                  <c:v>-1.6195199932553805E-3</c:v>
                </c:pt>
                <c:pt idx="56">
                  <c:v>4.460832000040682E-2</c:v>
                </c:pt>
                <c:pt idx="57">
                  <c:v>-6.0659199953079224E-3</c:v>
                </c:pt>
                <c:pt idx="58">
                  <c:v>-1.1156799999298528E-2</c:v>
                </c:pt>
                <c:pt idx="59">
                  <c:v>1.4438720005273353E-2</c:v>
                </c:pt>
                <c:pt idx="60">
                  <c:v>4.2419200035510585E-3</c:v>
                </c:pt>
                <c:pt idx="61">
                  <c:v>1.1241920001339167E-2</c:v>
                </c:pt>
                <c:pt idx="62">
                  <c:v>1.2312960003328044E-2</c:v>
                </c:pt>
                <c:pt idx="63">
                  <c:v>1.5312960000301246E-2</c:v>
                </c:pt>
                <c:pt idx="64">
                  <c:v>3.8144000427564606E-4</c:v>
                </c:pt>
                <c:pt idx="65">
                  <c:v>6.5408000082243234E-3</c:v>
                </c:pt>
                <c:pt idx="66">
                  <c:v>1.0624320006172638E-2</c:v>
                </c:pt>
                <c:pt idx="67">
                  <c:v>1.4147840003715828E-2</c:v>
                </c:pt>
                <c:pt idx="68">
                  <c:v>6.9964799986337312E-3</c:v>
                </c:pt>
                <c:pt idx="69">
                  <c:v>7.5574400034383871E-3</c:v>
                </c:pt>
                <c:pt idx="70">
                  <c:v>1.0076800026581623E-3</c:v>
                </c:pt>
                <c:pt idx="71">
                  <c:v>8.2358400031807832E-3</c:v>
                </c:pt>
                <c:pt idx="72">
                  <c:v>3.8112000765977427E-4</c:v>
                </c:pt>
                <c:pt idx="73">
                  <c:v>1.3732800005527679E-2</c:v>
                </c:pt>
                <c:pt idx="74">
                  <c:v>6.1126400032662787E-3</c:v>
                </c:pt>
                <c:pt idx="75">
                  <c:v>2.0784000007552095E-3</c:v>
                </c:pt>
                <c:pt idx="76">
                  <c:v>5.9212800042587332E-3</c:v>
                </c:pt>
                <c:pt idx="77">
                  <c:v>-6.9951999466866255E-4</c:v>
                </c:pt>
                <c:pt idx="78">
                  <c:v>5.1372800007811747E-3</c:v>
                </c:pt>
                <c:pt idx="79">
                  <c:v>3.6988800056860782E-3</c:v>
                </c:pt>
                <c:pt idx="80">
                  <c:v>1.663840000401251E-2</c:v>
                </c:pt>
                <c:pt idx="81">
                  <c:v>4.3104000360472128E-4</c:v>
                </c:pt>
                <c:pt idx="82">
                  <c:v>-2.7958399950875901E-3</c:v>
                </c:pt>
                <c:pt idx="85">
                  <c:v>6.8752000006497838E-3</c:v>
                </c:pt>
                <c:pt idx="86">
                  <c:v>1.3449600010062568E-3</c:v>
                </c:pt>
                <c:pt idx="87">
                  <c:v>6.0121600035927258E-3</c:v>
                </c:pt>
                <c:pt idx="88">
                  <c:v>6.3536000016028993E-3</c:v>
                </c:pt>
                <c:pt idx="89">
                  <c:v>1.1267200025031343E-3</c:v>
                </c:pt>
                <c:pt idx="90">
                  <c:v>2.5283200011472218E-3</c:v>
                </c:pt>
                <c:pt idx="91">
                  <c:v>1.9945599997299723E-3</c:v>
                </c:pt>
                <c:pt idx="92">
                  <c:v>-2.504639996914193E-3</c:v>
                </c:pt>
                <c:pt idx="93">
                  <c:v>1.3279040002089459E-2</c:v>
                </c:pt>
                <c:pt idx="95">
                  <c:v>5.9913600052823313E-3</c:v>
                </c:pt>
                <c:pt idx="96">
                  <c:v>5.2716799982590601E-3</c:v>
                </c:pt>
                <c:pt idx="97">
                  <c:v>2.1961600068607368E-3</c:v>
                </c:pt>
                <c:pt idx="98">
                  <c:v>4.6054400008870289E-3</c:v>
                </c:pt>
                <c:pt idx="99">
                  <c:v>4.8259200048050843E-3</c:v>
                </c:pt>
                <c:pt idx="100">
                  <c:v>-4.3331199995009229E-3</c:v>
                </c:pt>
                <c:pt idx="101">
                  <c:v>1.1023040002328344E-2</c:v>
                </c:pt>
                <c:pt idx="102">
                  <c:v>7.7049600004102103E-3</c:v>
                </c:pt>
                <c:pt idx="103">
                  <c:v>1.347776000329759E-2</c:v>
                </c:pt>
                <c:pt idx="104">
                  <c:v>-3.4009599985438399E-3</c:v>
                </c:pt>
                <c:pt idx="105">
                  <c:v>3.8115200004540384E-3</c:v>
                </c:pt>
                <c:pt idx="106">
                  <c:v>-7.3753599936026148E-3</c:v>
                </c:pt>
                <c:pt idx="107">
                  <c:v>-1.8748799993772991E-3</c:v>
                </c:pt>
                <c:pt idx="109">
                  <c:v>7.3145600035786629E-3</c:v>
                </c:pt>
                <c:pt idx="110">
                  <c:v>9.8144000367028639E-4</c:v>
                </c:pt>
                <c:pt idx="111">
                  <c:v>2.0425600014277734E-3</c:v>
                </c:pt>
                <c:pt idx="112">
                  <c:v>1.2209280001115985E-2</c:v>
                </c:pt>
                <c:pt idx="113">
                  <c:v>-1.0578559995337855E-2</c:v>
                </c:pt>
                <c:pt idx="114">
                  <c:v>-1.0777599964058027E-3</c:v>
                </c:pt>
                <c:pt idx="115">
                  <c:v>4.1760000021895394E-3</c:v>
                </c:pt>
                <c:pt idx="116">
                  <c:v>5.6230400005006231E-3</c:v>
                </c:pt>
                <c:pt idx="117">
                  <c:v>-3.6873599965474568E-3</c:v>
                </c:pt>
                <c:pt idx="118">
                  <c:v>6.9151999923633412E-4</c:v>
                </c:pt>
                <c:pt idx="119">
                  <c:v>7.4464000499574468E-4</c:v>
                </c:pt>
                <c:pt idx="120">
                  <c:v>2.0476800054893829E-3</c:v>
                </c:pt>
                <c:pt idx="121">
                  <c:v>4.0476800058968365E-3</c:v>
                </c:pt>
                <c:pt idx="122">
                  <c:v>3.9113600068958476E-3</c:v>
                </c:pt>
                <c:pt idx="123">
                  <c:v>2.7452799986349419E-3</c:v>
                </c:pt>
                <c:pt idx="124">
                  <c:v>5.4499199977726676E-3</c:v>
                </c:pt>
                <c:pt idx="125">
                  <c:v>3.9424000060535036E-3</c:v>
                </c:pt>
                <c:pt idx="126">
                  <c:v>-5.1632000031531788E-3</c:v>
                </c:pt>
                <c:pt idx="127">
                  <c:v>-4.2879999964497983E-3</c:v>
                </c:pt>
                <c:pt idx="128">
                  <c:v>-1.6211199981626123E-3</c:v>
                </c:pt>
                <c:pt idx="129">
                  <c:v>1.1454720006440766E-2</c:v>
                </c:pt>
                <c:pt idx="130">
                  <c:v>5.1216000065323897E-3</c:v>
                </c:pt>
                <c:pt idx="131">
                  <c:v>1.2030720004986506E-2</c:v>
                </c:pt>
                <c:pt idx="132">
                  <c:v>5.4099199987831526E-3</c:v>
                </c:pt>
                <c:pt idx="133">
                  <c:v>-1.5824000001884997E-3</c:v>
                </c:pt>
                <c:pt idx="134">
                  <c:v>-3.1852799947955646E-3</c:v>
                </c:pt>
                <c:pt idx="135">
                  <c:v>-3.6393599948496558E-3</c:v>
                </c:pt>
                <c:pt idx="136">
                  <c:v>-3.6848000017926097E-3</c:v>
                </c:pt>
                <c:pt idx="137">
                  <c:v>6.4896000039880164E-3</c:v>
                </c:pt>
                <c:pt idx="139">
                  <c:v>-5.4262399935396388E-3</c:v>
                </c:pt>
                <c:pt idx="140">
                  <c:v>1.0816000067279674E-3</c:v>
                </c:pt>
                <c:pt idx="141">
                  <c:v>3.8854400045238435E-3</c:v>
                </c:pt>
                <c:pt idx="142">
                  <c:v>2.4480000138282776E-4</c:v>
                </c:pt>
                <c:pt idx="143">
                  <c:v>-7.4975999959860928E-3</c:v>
                </c:pt>
                <c:pt idx="147">
                  <c:v>-1.5958719995978754E-2</c:v>
                </c:pt>
                <c:pt idx="148">
                  <c:v>-5.9961599981761537E-3</c:v>
                </c:pt>
                <c:pt idx="149">
                  <c:v>-5.4655999701935798E-4</c:v>
                </c:pt>
                <c:pt idx="150">
                  <c:v>-4.6899199951440096E-3</c:v>
                </c:pt>
                <c:pt idx="151">
                  <c:v>-9.8636799957603216E-3</c:v>
                </c:pt>
                <c:pt idx="152">
                  <c:v>-9.8406399993109517E-3</c:v>
                </c:pt>
                <c:pt idx="153">
                  <c:v>-7.6812799961771816E-3</c:v>
                </c:pt>
                <c:pt idx="154">
                  <c:v>-1.2635199993383139E-2</c:v>
                </c:pt>
                <c:pt idx="155">
                  <c:v>-6.7107200011378154E-3</c:v>
                </c:pt>
                <c:pt idx="158">
                  <c:v>-1.1639039992587641E-2</c:v>
                </c:pt>
                <c:pt idx="159">
                  <c:v>-2.4191999982576817E-3</c:v>
                </c:pt>
                <c:pt idx="160">
                  <c:v>-7.6752000022679567E-3</c:v>
                </c:pt>
                <c:pt idx="161">
                  <c:v>-1.1008319997927174E-2</c:v>
                </c:pt>
                <c:pt idx="162">
                  <c:v>-4.7929599968483672E-3</c:v>
                </c:pt>
                <c:pt idx="163">
                  <c:v>-1.0527039994485676E-2</c:v>
                </c:pt>
                <c:pt idx="164">
                  <c:v>-7.4735999951371923E-3</c:v>
                </c:pt>
                <c:pt idx="165">
                  <c:v>-1.156448000256205E-2</c:v>
                </c:pt>
                <c:pt idx="166">
                  <c:v>-1.7117439994763117E-2</c:v>
                </c:pt>
                <c:pt idx="167">
                  <c:v>-1.5147520003665704E-2</c:v>
                </c:pt>
                <c:pt idx="168">
                  <c:v>-1.4185280000674538E-2</c:v>
                </c:pt>
                <c:pt idx="169">
                  <c:v>-2.4242560000857338E-2</c:v>
                </c:pt>
                <c:pt idx="170">
                  <c:v>-1.9484799995552748E-2</c:v>
                </c:pt>
                <c:pt idx="171">
                  <c:v>-1.538591999997152E-2</c:v>
                </c:pt>
                <c:pt idx="172">
                  <c:v>-5.0601600014488213E-3</c:v>
                </c:pt>
                <c:pt idx="173">
                  <c:v>-1.603711999632651E-2</c:v>
                </c:pt>
                <c:pt idx="174">
                  <c:v>-2.2202879998076241E-2</c:v>
                </c:pt>
                <c:pt idx="175">
                  <c:v>-1.6047359997173771E-2</c:v>
                </c:pt>
                <c:pt idx="176">
                  <c:v>-1.5736639994429424E-2</c:v>
                </c:pt>
                <c:pt idx="178">
                  <c:v>-2.2221120001631789E-2</c:v>
                </c:pt>
                <c:pt idx="180">
                  <c:v>-1.4887359997374006E-2</c:v>
                </c:pt>
                <c:pt idx="181">
                  <c:v>-9.1519999914453365E-3</c:v>
                </c:pt>
                <c:pt idx="182">
                  <c:v>-1.0201279998000246E-2</c:v>
                </c:pt>
                <c:pt idx="183">
                  <c:v>-1.1246720001508947E-2</c:v>
                </c:pt>
                <c:pt idx="184">
                  <c:v>-1.2167039996711537E-2</c:v>
                </c:pt>
                <c:pt idx="185">
                  <c:v>-1.6317759997036774E-2</c:v>
                </c:pt>
                <c:pt idx="188">
                  <c:v>-1.6657280000799801E-2</c:v>
                </c:pt>
                <c:pt idx="189">
                  <c:v>-1.0944959991320502E-2</c:v>
                </c:pt>
                <c:pt idx="190">
                  <c:v>-5.2780799960601144E-3</c:v>
                </c:pt>
                <c:pt idx="191">
                  <c:v>-1.0565759992459789E-2</c:v>
                </c:pt>
                <c:pt idx="192">
                  <c:v>-1.2524159996246453E-2</c:v>
                </c:pt>
                <c:pt idx="193">
                  <c:v>-1.5587199995934498E-2</c:v>
                </c:pt>
                <c:pt idx="194">
                  <c:v>-8.3977600006619468E-3</c:v>
                </c:pt>
                <c:pt idx="195">
                  <c:v>-1.992031999543542E-2</c:v>
                </c:pt>
                <c:pt idx="200">
                  <c:v>-1.3048640001215972E-2</c:v>
                </c:pt>
                <c:pt idx="201">
                  <c:v>-1.689663999422919E-2</c:v>
                </c:pt>
                <c:pt idx="202">
                  <c:v>-1.4024960000824649E-2</c:v>
                </c:pt>
                <c:pt idx="204">
                  <c:v>-1.36655999958748E-2</c:v>
                </c:pt>
                <c:pt idx="206">
                  <c:v>-2.1869439995498396E-2</c:v>
                </c:pt>
                <c:pt idx="207">
                  <c:v>-2.8142079994722735E-2</c:v>
                </c:pt>
                <c:pt idx="208">
                  <c:v>-2.3490239997045137E-2</c:v>
                </c:pt>
                <c:pt idx="209">
                  <c:v>-1.522495999961393E-2</c:v>
                </c:pt>
                <c:pt idx="210">
                  <c:v>-1.0361279993958306E-2</c:v>
                </c:pt>
                <c:pt idx="214">
                  <c:v>-1.3402559990936425E-2</c:v>
                </c:pt>
                <c:pt idx="223">
                  <c:v>-2.8598719996807631E-2</c:v>
                </c:pt>
                <c:pt idx="224">
                  <c:v>-1.824255999235902E-2</c:v>
                </c:pt>
                <c:pt idx="226">
                  <c:v>-1.9530239995219745E-2</c:v>
                </c:pt>
                <c:pt idx="227">
                  <c:v>-1.0128639994945843E-2</c:v>
                </c:pt>
                <c:pt idx="228">
                  <c:v>-1.3174079991586041E-2</c:v>
                </c:pt>
                <c:pt idx="229">
                  <c:v>-2.9794879999826662E-2</c:v>
                </c:pt>
                <c:pt idx="247">
                  <c:v>-1.6465599997900426E-2</c:v>
                </c:pt>
                <c:pt idx="254">
                  <c:v>-2.5889599994115997E-2</c:v>
                </c:pt>
                <c:pt idx="256">
                  <c:v>-1.8040959999780171E-2</c:v>
                </c:pt>
                <c:pt idx="259">
                  <c:v>-2.199488000042038E-2</c:v>
                </c:pt>
                <c:pt idx="261">
                  <c:v>-1.9502399998600595E-2</c:v>
                </c:pt>
                <c:pt idx="262">
                  <c:v>-1.4191679998475593E-2</c:v>
                </c:pt>
                <c:pt idx="267">
                  <c:v>-1.8476159995771013E-2</c:v>
                </c:pt>
                <c:pt idx="292">
                  <c:v>-2.1348799993575085E-2</c:v>
                </c:pt>
                <c:pt idx="338">
                  <c:v>-2.242399999522604E-2</c:v>
                </c:pt>
                <c:pt idx="396">
                  <c:v>-2.4115199994412251E-2</c:v>
                </c:pt>
                <c:pt idx="410">
                  <c:v>-3.076223999960348E-2</c:v>
                </c:pt>
                <c:pt idx="429">
                  <c:v>-3.3725119996233843E-2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326-463E-83CF-429E33C8F01D}"/>
            </c:ext>
          </c:extLst>
        </c:ser>
        <c:ser>
          <c:idx val="3"/>
          <c:order val="2"/>
          <c:tx>
            <c:strRef>
              <c:f>'Active (3)'!$J$20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(3)'!$D$21:$D$56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'Active (3)'!$D$21:$D$56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(3)'!$F$21:$F$907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  <c:pt idx="499">
                  <c:v>57447.5</c:v>
                </c:pt>
                <c:pt idx="500">
                  <c:v>57599.5</c:v>
                </c:pt>
              </c:numCache>
            </c:numRef>
          </c:xVal>
          <c:yVal>
            <c:numRef>
              <c:f>'Active (3)'!$J$21:$J$907</c:f>
              <c:numCache>
                <c:formatCode>General</c:formatCode>
                <c:ptCount val="887"/>
                <c:pt idx="36">
                  <c:v>2.0371200000226963E-2</c:v>
                </c:pt>
                <c:pt idx="37">
                  <c:v>2.0371200000226963E-2</c:v>
                </c:pt>
                <c:pt idx="39">
                  <c:v>2.1000000000640284E-2</c:v>
                </c:pt>
                <c:pt idx="40">
                  <c:v>2.1000000000640284E-2</c:v>
                </c:pt>
                <c:pt idx="41">
                  <c:v>2.0295680005801842E-2</c:v>
                </c:pt>
                <c:pt idx="42">
                  <c:v>2.0295680005801842E-2</c:v>
                </c:pt>
                <c:pt idx="43">
                  <c:v>2.2746559996448923E-2</c:v>
                </c:pt>
                <c:pt idx="44">
                  <c:v>2.2746559996448923E-2</c:v>
                </c:pt>
                <c:pt idx="45">
                  <c:v>2.3239040005137213E-2</c:v>
                </c:pt>
                <c:pt idx="46">
                  <c:v>2.3239040005137213E-2</c:v>
                </c:pt>
                <c:pt idx="47">
                  <c:v>2.3193600005470216E-2</c:v>
                </c:pt>
                <c:pt idx="48">
                  <c:v>2.3193600005470216E-2</c:v>
                </c:pt>
                <c:pt idx="49">
                  <c:v>2.3148159998527262E-2</c:v>
                </c:pt>
                <c:pt idx="50">
                  <c:v>2.3148159998527262E-2</c:v>
                </c:pt>
                <c:pt idx="51">
                  <c:v>2.3102720006136224E-2</c:v>
                </c:pt>
                <c:pt idx="52">
                  <c:v>2.3102720006136224E-2</c:v>
                </c:pt>
                <c:pt idx="53">
                  <c:v>2.3057280006469227E-2</c:v>
                </c:pt>
                <c:pt idx="54">
                  <c:v>2.3057280006469227E-2</c:v>
                </c:pt>
                <c:pt idx="144">
                  <c:v>-7.9092799933278002E-3</c:v>
                </c:pt>
                <c:pt idx="146">
                  <c:v>-7.3092799939331599E-3</c:v>
                </c:pt>
                <c:pt idx="157">
                  <c:v>-1.1839039994811174E-2</c:v>
                </c:pt>
                <c:pt idx="177">
                  <c:v>-1.9479039998259395E-2</c:v>
                </c:pt>
                <c:pt idx="278">
                  <c:v>-2.5529439997626469E-2</c:v>
                </c:pt>
                <c:pt idx="279">
                  <c:v>-2.5003679998917505E-2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326-463E-83CF-429E33C8F01D}"/>
            </c:ext>
          </c:extLst>
        </c:ser>
        <c:ser>
          <c:idx val="4"/>
          <c:order val="3"/>
          <c:tx>
            <c:strRef>
              <c:f>'Active (3)'!$K$20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(3)'!$D$21:$D$105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(3)'!$D$21:$D$105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(3)'!$F$21:$F$907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  <c:pt idx="499">
                  <c:v>57447.5</c:v>
                </c:pt>
                <c:pt idx="500">
                  <c:v>57599.5</c:v>
                </c:pt>
              </c:numCache>
            </c:numRef>
          </c:xVal>
          <c:yVal>
            <c:numRef>
              <c:f>'Active (3)'!$K$21:$K$907</c:f>
              <c:numCache>
                <c:formatCode>General</c:formatCode>
                <c:ptCount val="887"/>
                <c:pt idx="138">
                  <c:v>1.7569600022397935E-3</c:v>
                </c:pt>
                <c:pt idx="145">
                  <c:v>-7.60927999363048E-3</c:v>
                </c:pt>
                <c:pt idx="156">
                  <c:v>-1.2039039997034706E-2</c:v>
                </c:pt>
                <c:pt idx="179">
                  <c:v>-1.5892159994109534E-2</c:v>
                </c:pt>
                <c:pt idx="186">
                  <c:v>-1.987807999830693E-2</c:v>
                </c:pt>
                <c:pt idx="187">
                  <c:v>-1.9852320001518819E-2</c:v>
                </c:pt>
                <c:pt idx="196">
                  <c:v>-2.1952000002784189E-2</c:v>
                </c:pt>
                <c:pt idx="197">
                  <c:v>-2.1926239998720121E-2</c:v>
                </c:pt>
                <c:pt idx="198">
                  <c:v>-2.0798719997401349E-2</c:v>
                </c:pt>
                <c:pt idx="199">
                  <c:v>-2.2847200001706369E-2</c:v>
                </c:pt>
                <c:pt idx="203">
                  <c:v>-2.487103999737883E-2</c:v>
                </c:pt>
                <c:pt idx="205">
                  <c:v>-2.1948800000245683E-2</c:v>
                </c:pt>
                <c:pt idx="211">
                  <c:v>-2.4653279993799515E-2</c:v>
                </c:pt>
                <c:pt idx="212">
                  <c:v>-2.4586239997006487E-2</c:v>
                </c:pt>
                <c:pt idx="213">
                  <c:v>-2.44862399995327E-2</c:v>
                </c:pt>
                <c:pt idx="215">
                  <c:v>-2.4876479998056311E-2</c:v>
                </c:pt>
                <c:pt idx="216">
                  <c:v>-2.4836479999066796E-2</c:v>
                </c:pt>
                <c:pt idx="217">
                  <c:v>-2.4612799999886192E-2</c:v>
                </c:pt>
                <c:pt idx="218">
                  <c:v>-2.5209599996742327E-2</c:v>
                </c:pt>
                <c:pt idx="219">
                  <c:v>-2.4619599993457086E-2</c:v>
                </c:pt>
                <c:pt idx="220">
                  <c:v>-2.4609599997347686E-2</c:v>
                </c:pt>
                <c:pt idx="221">
                  <c:v>-2.7250239996646997E-2</c:v>
                </c:pt>
                <c:pt idx="222">
                  <c:v>-2.5750239990884438E-2</c:v>
                </c:pt>
                <c:pt idx="225">
                  <c:v>-2.5177279996569268E-2</c:v>
                </c:pt>
                <c:pt idx="230">
                  <c:v>-2.6139039997360669E-2</c:v>
                </c:pt>
                <c:pt idx="231">
                  <c:v>-2.9243279997899663E-2</c:v>
                </c:pt>
                <c:pt idx="232">
                  <c:v>-2.5413279996428173E-2</c:v>
                </c:pt>
                <c:pt idx="233">
                  <c:v>-2.9228320003312547E-2</c:v>
                </c:pt>
                <c:pt idx="234">
                  <c:v>-2.6519199993344955E-2</c:v>
                </c:pt>
                <c:pt idx="235">
                  <c:v>-2.8455519997805823E-2</c:v>
                </c:pt>
                <c:pt idx="236">
                  <c:v>-2.6547039989964105E-2</c:v>
                </c:pt>
                <c:pt idx="237">
                  <c:v>-2.6477039995370433E-2</c:v>
                </c:pt>
                <c:pt idx="238">
                  <c:v>-2.6107039993803483E-2</c:v>
                </c:pt>
                <c:pt idx="239">
                  <c:v>-2.5987039996834937E-2</c:v>
                </c:pt>
                <c:pt idx="240">
                  <c:v>-2.488848000211874E-2</c:v>
                </c:pt>
                <c:pt idx="241">
                  <c:v>-2.5811199993768241E-2</c:v>
                </c:pt>
                <c:pt idx="242">
                  <c:v>-2.5185439990309533E-2</c:v>
                </c:pt>
                <c:pt idx="243">
                  <c:v>-2.6389919999928679E-2</c:v>
                </c:pt>
                <c:pt idx="244">
                  <c:v>-2.6189919997705147E-2</c:v>
                </c:pt>
                <c:pt idx="245">
                  <c:v>-2.7255039996816777E-2</c:v>
                </c:pt>
                <c:pt idx="246">
                  <c:v>-2.7129279995278921E-2</c:v>
                </c:pt>
                <c:pt idx="248">
                  <c:v>-2.7088160000857897E-2</c:v>
                </c:pt>
                <c:pt idx="249">
                  <c:v>-2.5675999997474719E-2</c:v>
                </c:pt>
                <c:pt idx="250">
                  <c:v>-2.5576000000000931E-2</c:v>
                </c:pt>
                <c:pt idx="251">
                  <c:v>-2.6050239997857716E-2</c:v>
                </c:pt>
                <c:pt idx="252">
                  <c:v>-2.5650240000686608E-2</c:v>
                </c:pt>
                <c:pt idx="253">
                  <c:v>-2.6541119994362816E-2</c:v>
                </c:pt>
                <c:pt idx="255">
                  <c:v>-2.5597119994927198E-2</c:v>
                </c:pt>
                <c:pt idx="257">
                  <c:v>-2.5206079990311991E-2</c:v>
                </c:pt>
                <c:pt idx="258">
                  <c:v>-2.6443520000611898E-2</c:v>
                </c:pt>
                <c:pt idx="260">
                  <c:v>-2.5056959995708894E-2</c:v>
                </c:pt>
                <c:pt idx="263">
                  <c:v>-2.475807999871904E-2</c:v>
                </c:pt>
                <c:pt idx="264">
                  <c:v>-2.612703999329824E-2</c:v>
                </c:pt>
                <c:pt idx="265">
                  <c:v>-2.6021760000730865E-2</c:v>
                </c:pt>
                <c:pt idx="266">
                  <c:v>-2.6021760000730865E-2</c:v>
                </c:pt>
                <c:pt idx="268">
                  <c:v>-2.7127199995447882E-2</c:v>
                </c:pt>
                <c:pt idx="269">
                  <c:v>-2.6101440002094023E-2</c:v>
                </c:pt>
                <c:pt idx="270">
                  <c:v>-2.6672640000469983E-2</c:v>
                </c:pt>
                <c:pt idx="271">
                  <c:v>-2.7263359996140935E-2</c:v>
                </c:pt>
                <c:pt idx="272">
                  <c:v>-2.7154239993251394E-2</c:v>
                </c:pt>
                <c:pt idx="273">
                  <c:v>-2.625263999652816E-2</c:v>
                </c:pt>
                <c:pt idx="274">
                  <c:v>-2.5911680000717752E-2</c:v>
                </c:pt>
                <c:pt idx="275">
                  <c:v>-2.6602559999446385E-2</c:v>
                </c:pt>
                <c:pt idx="276">
                  <c:v>-2.6551039991318248E-2</c:v>
                </c:pt>
                <c:pt idx="277">
                  <c:v>-2.7190079999854788E-2</c:v>
                </c:pt>
                <c:pt idx="280">
                  <c:v>-2.2894239991728682E-2</c:v>
                </c:pt>
                <c:pt idx="281">
                  <c:v>-2.6391039995360188E-2</c:v>
                </c:pt>
                <c:pt idx="282">
                  <c:v>-2.7195520000532269E-2</c:v>
                </c:pt>
                <c:pt idx="283">
                  <c:v>-2.7195520000532269E-2</c:v>
                </c:pt>
                <c:pt idx="284">
                  <c:v>-2.9381599997577723E-2</c:v>
                </c:pt>
                <c:pt idx="285">
                  <c:v>-2.7352799996151589E-2</c:v>
                </c:pt>
                <c:pt idx="286">
                  <c:v>-2.7154240000527352E-2</c:v>
                </c:pt>
                <c:pt idx="287">
                  <c:v>-2.6879839999310207E-2</c:v>
                </c:pt>
                <c:pt idx="288">
                  <c:v>-2.7855359992827289E-2</c:v>
                </c:pt>
                <c:pt idx="289">
                  <c:v>-2.7718879995518364E-2</c:v>
                </c:pt>
                <c:pt idx="290">
                  <c:v>-2.6739839995570946E-2</c:v>
                </c:pt>
                <c:pt idx="291">
                  <c:v>-2.7585280004132073E-2</c:v>
                </c:pt>
                <c:pt idx="293">
                  <c:v>-2.7245440003753174E-2</c:v>
                </c:pt>
                <c:pt idx="294">
                  <c:v>-2.7133279996633064E-2</c:v>
                </c:pt>
                <c:pt idx="295">
                  <c:v>-2.6207520000752993E-2</c:v>
                </c:pt>
                <c:pt idx="296">
                  <c:v>-2.5901439992594533E-2</c:v>
                </c:pt>
                <c:pt idx="297">
                  <c:v>-2.7780960001109634E-2</c:v>
                </c:pt>
                <c:pt idx="298">
                  <c:v>-2.730815999530023E-2</c:v>
                </c:pt>
                <c:pt idx="299">
                  <c:v>-2.6999039997463115E-2</c:v>
                </c:pt>
                <c:pt idx="300">
                  <c:v>-2.7335359998687636E-2</c:v>
                </c:pt>
                <c:pt idx="301">
                  <c:v>-2.6688320001994725E-2</c:v>
                </c:pt>
                <c:pt idx="302">
                  <c:v>-2.8640799995628186E-2</c:v>
                </c:pt>
                <c:pt idx="303">
                  <c:v>-2.7381599997170269E-2</c:v>
                </c:pt>
                <c:pt idx="304">
                  <c:v>-2.7955839992500842E-2</c:v>
                </c:pt>
                <c:pt idx="305">
                  <c:v>-2.6330079992476385E-2</c:v>
                </c:pt>
                <c:pt idx="306">
                  <c:v>-2.0869439998932648E-2</c:v>
                </c:pt>
                <c:pt idx="307">
                  <c:v>-2.7943679997406434E-2</c:v>
                </c:pt>
                <c:pt idx="308">
                  <c:v>-2.7843679999932647E-2</c:v>
                </c:pt>
                <c:pt idx="309">
                  <c:v>-2.7743679995182902E-2</c:v>
                </c:pt>
                <c:pt idx="310">
                  <c:v>-2.6742080000985879E-2</c:v>
                </c:pt>
                <c:pt idx="311">
                  <c:v>-2.6642079996236134E-2</c:v>
                </c:pt>
                <c:pt idx="312">
                  <c:v>-2.6542079998762347E-2</c:v>
                </c:pt>
                <c:pt idx="313">
                  <c:v>-2.8764319999027066E-2</c:v>
                </c:pt>
                <c:pt idx="314">
                  <c:v>-2.6810719995410182E-2</c:v>
                </c:pt>
                <c:pt idx="315">
                  <c:v>-2.7406080000218935E-2</c:v>
                </c:pt>
                <c:pt idx="316">
                  <c:v>-2.7443519997177646E-2</c:v>
                </c:pt>
                <c:pt idx="317">
                  <c:v>-2.7517759990587365E-2</c:v>
                </c:pt>
                <c:pt idx="318">
                  <c:v>-2.7154080002219416E-2</c:v>
                </c:pt>
                <c:pt idx="319">
                  <c:v>-2.693263999390183E-2</c:v>
                </c:pt>
                <c:pt idx="320">
                  <c:v>-2.6635360001819208E-2</c:v>
                </c:pt>
                <c:pt idx="321">
                  <c:v>-2.7003199997125193E-2</c:v>
                </c:pt>
                <c:pt idx="322">
                  <c:v>-2.6534879994869698E-2</c:v>
                </c:pt>
                <c:pt idx="323">
                  <c:v>-2.679087999422336E-2</c:v>
                </c:pt>
                <c:pt idx="324">
                  <c:v>-2.6478560001123697E-2</c:v>
                </c:pt>
                <c:pt idx="325">
                  <c:v>-2.8175359999295324E-2</c:v>
                </c:pt>
                <c:pt idx="326">
                  <c:v>-2.6819200000318233E-2</c:v>
                </c:pt>
                <c:pt idx="327">
                  <c:v>-2.7164639999682549E-2</c:v>
                </c:pt>
                <c:pt idx="328">
                  <c:v>-2.6888799999142066E-2</c:v>
                </c:pt>
                <c:pt idx="329">
                  <c:v>-2.6731039994047023E-2</c:v>
                </c:pt>
                <c:pt idx="330">
                  <c:v>-2.6488799994695E-2</c:v>
                </c:pt>
                <c:pt idx="331">
                  <c:v>-2.6958399997965898E-2</c:v>
                </c:pt>
                <c:pt idx="332">
                  <c:v>-2.5165919993014541E-2</c:v>
                </c:pt>
                <c:pt idx="333">
                  <c:v>-2.6600639997923281E-2</c:v>
                </c:pt>
                <c:pt idx="334">
                  <c:v>-2.5503359996946529E-2</c:v>
                </c:pt>
                <c:pt idx="335">
                  <c:v>-2.5503359996946529E-2</c:v>
                </c:pt>
                <c:pt idx="336">
                  <c:v>-2.5407519991858862E-2</c:v>
                </c:pt>
                <c:pt idx="337">
                  <c:v>-2.5833119994786102E-2</c:v>
                </c:pt>
                <c:pt idx="339">
                  <c:v>-2.5826879995292984E-2</c:v>
                </c:pt>
                <c:pt idx="340">
                  <c:v>-2.6390399994852487E-2</c:v>
                </c:pt>
                <c:pt idx="341">
                  <c:v>-2.6705279997258913E-2</c:v>
                </c:pt>
                <c:pt idx="342">
                  <c:v>-2.5425120002182666E-2</c:v>
                </c:pt>
                <c:pt idx="343">
                  <c:v>-2.5649119990703184E-2</c:v>
                </c:pt>
                <c:pt idx="344">
                  <c:v>-2.667440000368515E-2</c:v>
                </c:pt>
                <c:pt idx="345">
                  <c:v>-2.667440000368515E-2</c:v>
                </c:pt>
                <c:pt idx="346">
                  <c:v>-2.6474400001461618E-2</c:v>
                </c:pt>
                <c:pt idx="347">
                  <c:v>-2.6005759995314293E-2</c:v>
                </c:pt>
                <c:pt idx="348">
                  <c:v>-2.5749120002728887E-2</c:v>
                </c:pt>
                <c:pt idx="349">
                  <c:v>-2.5784559999010526E-2</c:v>
                </c:pt>
                <c:pt idx="350">
                  <c:v>-2.5754559996130411E-2</c:v>
                </c:pt>
                <c:pt idx="351">
                  <c:v>-2.508455999486614E-2</c:v>
                </c:pt>
                <c:pt idx="352">
                  <c:v>-2.5054559999261983E-2</c:v>
                </c:pt>
                <c:pt idx="353">
                  <c:v>-2.6345439997385256E-2</c:v>
                </c:pt>
                <c:pt idx="354">
                  <c:v>-2.612087999295909E-2</c:v>
                </c:pt>
                <c:pt idx="355">
                  <c:v>-2.6090879997354932E-2</c:v>
                </c:pt>
                <c:pt idx="356">
                  <c:v>-2.6020879995485302E-2</c:v>
                </c:pt>
                <c:pt idx="357">
                  <c:v>-2.6020879995485302E-2</c:v>
                </c:pt>
                <c:pt idx="358">
                  <c:v>-2.5990879992605187E-2</c:v>
                </c:pt>
                <c:pt idx="359">
                  <c:v>-2.5990879992605187E-2</c:v>
                </c:pt>
                <c:pt idx="360">
                  <c:v>-2.5377439997100737E-2</c:v>
                </c:pt>
                <c:pt idx="361">
                  <c:v>-2.5877920001221355E-2</c:v>
                </c:pt>
                <c:pt idx="362">
                  <c:v>-2.6356479997048154E-2</c:v>
                </c:pt>
                <c:pt idx="363">
                  <c:v>-2.34063999960199E-2</c:v>
                </c:pt>
                <c:pt idx="364">
                  <c:v>-2.6189439995505381E-2</c:v>
                </c:pt>
                <c:pt idx="365">
                  <c:v>-2.2339359995385166E-2</c:v>
                </c:pt>
                <c:pt idx="366">
                  <c:v>-2.513632000045618E-2</c:v>
                </c:pt>
                <c:pt idx="367">
                  <c:v>-2.835983999830205E-2</c:v>
                </c:pt>
                <c:pt idx="368">
                  <c:v>-2.5103679996391293E-2</c:v>
                </c:pt>
                <c:pt idx="369">
                  <c:v>-2.5511039995762985E-2</c:v>
                </c:pt>
                <c:pt idx="370">
                  <c:v>-2.5385280001501087E-2</c:v>
                </c:pt>
                <c:pt idx="371">
                  <c:v>-2.5198559997079428E-2</c:v>
                </c:pt>
                <c:pt idx="372">
                  <c:v>-2.5372799995238893E-2</c:v>
                </c:pt>
                <c:pt idx="373">
                  <c:v>-2.6447039999766275E-2</c:v>
                </c:pt>
                <c:pt idx="374">
                  <c:v>-2.5590559998818208E-2</c:v>
                </c:pt>
                <c:pt idx="375">
                  <c:v>-2.4549599998863414E-2</c:v>
                </c:pt>
                <c:pt idx="376">
                  <c:v>-2.3849599994719028E-2</c:v>
                </c:pt>
                <c:pt idx="377">
                  <c:v>-2.284959999815328E-2</c:v>
                </c:pt>
                <c:pt idx="378">
                  <c:v>-2.284959999815328E-2</c:v>
                </c:pt>
                <c:pt idx="379">
                  <c:v>-2.5923839995812159E-2</c:v>
                </c:pt>
                <c:pt idx="380">
                  <c:v>-2.4323839999851771E-2</c:v>
                </c:pt>
                <c:pt idx="381">
                  <c:v>-2.4700959991605487E-2</c:v>
                </c:pt>
                <c:pt idx="382">
                  <c:v>-2.5347839997266419E-2</c:v>
                </c:pt>
                <c:pt idx="383">
                  <c:v>-2.5329279997095E-2</c:v>
                </c:pt>
                <c:pt idx="384">
                  <c:v>-2.5549919999320991E-2</c:v>
                </c:pt>
                <c:pt idx="385">
                  <c:v>-2.5586559997464065E-2</c:v>
                </c:pt>
                <c:pt idx="386">
                  <c:v>-2.5216479996743146E-2</c:v>
                </c:pt>
                <c:pt idx="387">
                  <c:v>-2.3717919997579884E-2</c:v>
                </c:pt>
                <c:pt idx="388">
                  <c:v>-2.533440000115661E-2</c:v>
                </c:pt>
                <c:pt idx="389">
                  <c:v>-2.4057119990175124E-2</c:v>
                </c:pt>
                <c:pt idx="390">
                  <c:v>-2.3502399999415502E-2</c:v>
                </c:pt>
                <c:pt idx="391">
                  <c:v>-2.5237119996745605E-2</c:v>
                </c:pt>
                <c:pt idx="392">
                  <c:v>-2.3977759992703795E-2</c:v>
                </c:pt>
                <c:pt idx="393">
                  <c:v>-2.4651840001752134E-2</c:v>
                </c:pt>
                <c:pt idx="394">
                  <c:v>-2.5213920001988299E-2</c:v>
                </c:pt>
                <c:pt idx="395">
                  <c:v>-2.4888159998226911E-2</c:v>
                </c:pt>
                <c:pt idx="397">
                  <c:v>-2.4841439997544512E-2</c:v>
                </c:pt>
                <c:pt idx="398">
                  <c:v>-2.4791440002445597E-2</c:v>
                </c:pt>
                <c:pt idx="399">
                  <c:v>-2.4691439997695852E-2</c:v>
                </c:pt>
                <c:pt idx="400">
                  <c:v>-2.4641440002596937E-2</c:v>
                </c:pt>
                <c:pt idx="401">
                  <c:v>-2.4541439997847192E-2</c:v>
                </c:pt>
                <c:pt idx="402">
                  <c:v>-2.4491440002748277E-2</c:v>
                </c:pt>
                <c:pt idx="403">
                  <c:v>-2.6023679994978011E-2</c:v>
                </c:pt>
                <c:pt idx="404">
                  <c:v>-2.6023679994978011E-2</c:v>
                </c:pt>
                <c:pt idx="405">
                  <c:v>-2.5518880000163335E-2</c:v>
                </c:pt>
                <c:pt idx="406">
                  <c:v>-2.5518880000163335E-2</c:v>
                </c:pt>
                <c:pt idx="407">
                  <c:v>-2.6109760001418181E-2</c:v>
                </c:pt>
                <c:pt idx="408">
                  <c:v>-2.4976159998914227E-2</c:v>
                </c:pt>
                <c:pt idx="409">
                  <c:v>-2.4976159998914227E-2</c:v>
                </c:pt>
                <c:pt idx="411">
                  <c:v>-2.6140799993299879E-2</c:v>
                </c:pt>
                <c:pt idx="412">
                  <c:v>-2.5478560004557949E-2</c:v>
                </c:pt>
                <c:pt idx="413">
                  <c:v>-2.5752800000191201E-2</c:v>
                </c:pt>
                <c:pt idx="414">
                  <c:v>-2.5526879995595664E-2</c:v>
                </c:pt>
                <c:pt idx="415">
                  <c:v>-2.5526879995595664E-2</c:v>
                </c:pt>
                <c:pt idx="416">
                  <c:v>-2.6131199992960319E-2</c:v>
                </c:pt>
                <c:pt idx="417">
                  <c:v>-2.5718719996802974E-2</c:v>
                </c:pt>
                <c:pt idx="418">
                  <c:v>-2.6989919992047362E-2</c:v>
                </c:pt>
                <c:pt idx="419">
                  <c:v>-2.6914079993730411E-2</c:v>
                </c:pt>
                <c:pt idx="420">
                  <c:v>-2.6137759996345267E-2</c:v>
                </c:pt>
                <c:pt idx="421">
                  <c:v>-2.6917759998468682E-2</c:v>
                </c:pt>
                <c:pt idx="422">
                  <c:v>-2.7299519992084242E-2</c:v>
                </c:pt>
                <c:pt idx="423">
                  <c:v>-2.6658559996576514E-2</c:v>
                </c:pt>
                <c:pt idx="424">
                  <c:v>-2.6646079997590277E-2</c:v>
                </c:pt>
                <c:pt idx="425">
                  <c:v>-2.7359519997844473E-2</c:v>
                </c:pt>
                <c:pt idx="426">
                  <c:v>-2.5433759998122696E-2</c:v>
                </c:pt>
                <c:pt idx="427">
                  <c:v>-2.5804959994275123E-2</c:v>
                </c:pt>
                <c:pt idx="428">
                  <c:v>-2.5754959999176208E-2</c:v>
                </c:pt>
                <c:pt idx="430">
                  <c:v>-2.8975839995837305E-2</c:v>
                </c:pt>
                <c:pt idx="431">
                  <c:v>-2.8955839996342547E-2</c:v>
                </c:pt>
                <c:pt idx="432">
                  <c:v>-2.8029679997416679E-2</c:v>
                </c:pt>
                <c:pt idx="433">
                  <c:v>-2.7999680001812521E-2</c:v>
                </c:pt>
                <c:pt idx="434">
                  <c:v>-2.987008000491187E-2</c:v>
                </c:pt>
                <c:pt idx="435">
                  <c:v>-2.9840080002031755E-2</c:v>
                </c:pt>
                <c:pt idx="436">
                  <c:v>-3.0462560003797989E-2</c:v>
                </c:pt>
                <c:pt idx="437">
                  <c:v>-3.0904799998097587E-2</c:v>
                </c:pt>
                <c:pt idx="438">
                  <c:v>-3.0792479999945499E-2</c:v>
                </c:pt>
                <c:pt idx="439">
                  <c:v>-3.0792479999945499E-2</c:v>
                </c:pt>
                <c:pt idx="440">
                  <c:v>-3.1187839995254762E-2</c:v>
                </c:pt>
                <c:pt idx="441">
                  <c:v>-3.0378559997188859E-2</c:v>
                </c:pt>
                <c:pt idx="442">
                  <c:v>-3.0378559997188859E-2</c:v>
                </c:pt>
                <c:pt idx="443">
                  <c:v>-3.0945919999794569E-2</c:v>
                </c:pt>
                <c:pt idx="444">
                  <c:v>-3.0862079998769332E-2</c:v>
                </c:pt>
                <c:pt idx="445">
                  <c:v>-3.1761919999553356E-2</c:v>
                </c:pt>
                <c:pt idx="446">
                  <c:v>-3.2225439994363114E-2</c:v>
                </c:pt>
                <c:pt idx="447">
                  <c:v>-3.2726719997299369E-2</c:v>
                </c:pt>
                <c:pt idx="448">
                  <c:v>-3.2144799995876383E-2</c:v>
                </c:pt>
                <c:pt idx="449">
                  <c:v>-3.104479999456089E-2</c:v>
                </c:pt>
                <c:pt idx="450">
                  <c:v>-3.2141600000613835E-2</c:v>
                </c:pt>
                <c:pt idx="451">
                  <c:v>-3.2939999997324776E-2</c:v>
                </c:pt>
                <c:pt idx="452">
                  <c:v>-3.3877440000651404E-2</c:v>
                </c:pt>
                <c:pt idx="453">
                  <c:v>-3.1918239998049103E-2</c:v>
                </c:pt>
                <c:pt idx="454">
                  <c:v>-3.199247999873478E-2</c:v>
                </c:pt>
                <c:pt idx="455">
                  <c:v>-3.3748000001651235E-2</c:v>
                </c:pt>
                <c:pt idx="456">
                  <c:v>-3.5012640000786632E-2</c:v>
                </c:pt>
                <c:pt idx="457">
                  <c:v>-3.4211040001537185E-2</c:v>
                </c:pt>
                <c:pt idx="458">
                  <c:v>-3.3842559998447541E-2</c:v>
                </c:pt>
                <c:pt idx="459">
                  <c:v>-3.3916799999133218E-2</c:v>
                </c:pt>
                <c:pt idx="460">
                  <c:v>-3.4095519993570633E-2</c:v>
                </c:pt>
                <c:pt idx="461">
                  <c:v>-3.4279999992577359E-2</c:v>
                </c:pt>
                <c:pt idx="462">
                  <c:v>-3.6342079998576082E-2</c:v>
                </c:pt>
                <c:pt idx="463">
                  <c:v>-3.4142079995945096E-2</c:v>
                </c:pt>
                <c:pt idx="464">
                  <c:v>-3.4440479998011142E-2</c:v>
                </c:pt>
                <c:pt idx="465">
                  <c:v>-3.5778879995632451E-2</c:v>
                </c:pt>
                <c:pt idx="466">
                  <c:v>-3.5953279992099851E-2</c:v>
                </c:pt>
                <c:pt idx="467">
                  <c:v>-3.6331839997728821E-2</c:v>
                </c:pt>
                <c:pt idx="468">
                  <c:v>-3.7014719993749168E-2</c:v>
                </c:pt>
                <c:pt idx="469">
                  <c:v>-3.5849439998855814E-2</c:v>
                </c:pt>
                <c:pt idx="470">
                  <c:v>-3.7023680000856984E-2</c:v>
                </c:pt>
                <c:pt idx="471">
                  <c:v>-3.6761280003702268E-2</c:v>
                </c:pt>
                <c:pt idx="472">
                  <c:v>-3.8031839998438954E-2</c:v>
                </c:pt>
                <c:pt idx="473">
                  <c:v>-3.9684159994067159E-2</c:v>
                </c:pt>
                <c:pt idx="474">
                  <c:v>-3.9684159994067159E-2</c:v>
                </c:pt>
                <c:pt idx="475">
                  <c:v>-3.9735519996611401E-2</c:v>
                </c:pt>
                <c:pt idx="476">
                  <c:v>-4.0176159993279725E-2</c:v>
                </c:pt>
                <c:pt idx="477">
                  <c:v>-3.9696479994745459E-2</c:v>
                </c:pt>
                <c:pt idx="478">
                  <c:v>-4.2923199995129835E-2</c:v>
                </c:pt>
                <c:pt idx="479">
                  <c:v>-4.2912479999358766E-2</c:v>
                </c:pt>
                <c:pt idx="480">
                  <c:v>-4.3800159990496468E-2</c:v>
                </c:pt>
                <c:pt idx="481">
                  <c:v>-4.3431679994682781E-2</c:v>
                </c:pt>
                <c:pt idx="482">
                  <c:v>-4.4901119996211492E-2</c:v>
                </c:pt>
                <c:pt idx="483">
                  <c:v>-4.7287839995988179E-2</c:v>
                </c:pt>
                <c:pt idx="484">
                  <c:v>-4.835087999526877E-2</c:v>
                </c:pt>
                <c:pt idx="485">
                  <c:v>-4.7124639997491613E-2</c:v>
                </c:pt>
                <c:pt idx="486">
                  <c:v>-5.088511999201728E-2</c:v>
                </c:pt>
                <c:pt idx="487">
                  <c:v>-4.8285119992215186E-2</c:v>
                </c:pt>
                <c:pt idx="488">
                  <c:v>-4.8427360001369379E-2</c:v>
                </c:pt>
                <c:pt idx="489">
                  <c:v>-4.8524159996304661E-2</c:v>
                </c:pt>
                <c:pt idx="490">
                  <c:v>-4.5151199999963865E-2</c:v>
                </c:pt>
                <c:pt idx="491">
                  <c:v>-4.816479999863077E-2</c:v>
                </c:pt>
                <c:pt idx="492">
                  <c:v>-4.9301120001473464E-2</c:v>
                </c:pt>
                <c:pt idx="493">
                  <c:v>-5.1740160000917967E-2</c:v>
                </c:pt>
                <c:pt idx="494">
                  <c:v>-5.2583999997295905E-2</c:v>
                </c:pt>
                <c:pt idx="495">
                  <c:v>-6.4062239995109849E-2</c:v>
                </c:pt>
                <c:pt idx="496">
                  <c:v>-5.2985599999374244E-2</c:v>
                </c:pt>
                <c:pt idx="497">
                  <c:v>-5.250656000134768E-2</c:v>
                </c:pt>
                <c:pt idx="498">
                  <c:v>-5.3550240001641214E-2</c:v>
                </c:pt>
                <c:pt idx="499">
                  <c:v>-5.5904799992276821E-2</c:v>
                </c:pt>
                <c:pt idx="500">
                  <c:v>-5.6573759997263551E-2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326-463E-83CF-429E33C8F01D}"/>
            </c:ext>
          </c:extLst>
        </c:ser>
        <c:ser>
          <c:idx val="2"/>
          <c:order val="4"/>
          <c:tx>
            <c:strRef>
              <c:f>'Active (3)'!$L$20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(3)'!$D$21:$D$105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(3)'!$D$21:$D$105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(3)'!$F$21:$F$907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  <c:pt idx="499">
                  <c:v>57447.5</c:v>
                </c:pt>
                <c:pt idx="500">
                  <c:v>57599.5</c:v>
                </c:pt>
              </c:numCache>
            </c:numRef>
          </c:xVal>
          <c:yVal>
            <c:numRef>
              <c:f>'Active (3)'!$L$21:$L$907</c:f>
              <c:numCache>
                <c:formatCode>General</c:formatCode>
                <c:ptCount val="88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326-463E-83CF-429E33C8F01D}"/>
            </c:ext>
          </c:extLst>
        </c:ser>
        <c:ser>
          <c:idx val="5"/>
          <c:order val="5"/>
          <c:tx>
            <c:strRef>
              <c:f>'Active (3)'!$M$20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(3)'!$D$21:$D$105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(3)'!$D$21:$D$105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(3)'!$F$21:$F$907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  <c:pt idx="499">
                  <c:v>57447.5</c:v>
                </c:pt>
                <c:pt idx="500">
                  <c:v>57599.5</c:v>
                </c:pt>
              </c:numCache>
            </c:numRef>
          </c:xVal>
          <c:yVal>
            <c:numRef>
              <c:f>'Active (3)'!$M$21:$M$907</c:f>
              <c:numCache>
                <c:formatCode>General</c:formatCode>
                <c:ptCount val="88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326-463E-83CF-429E33C8F01D}"/>
            </c:ext>
          </c:extLst>
        </c:ser>
        <c:ser>
          <c:idx val="6"/>
          <c:order val="6"/>
          <c:tx>
            <c:strRef>
              <c:f>'Active (3)'!$N$20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(3)'!$D$21:$D$105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(3)'!$D$21:$D$105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(3)'!$F$21:$F$907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  <c:pt idx="499">
                  <c:v>57447.5</c:v>
                </c:pt>
                <c:pt idx="500">
                  <c:v>57599.5</c:v>
                </c:pt>
              </c:numCache>
            </c:numRef>
          </c:xVal>
          <c:yVal>
            <c:numRef>
              <c:f>'Active (3)'!$N$21:$N$907</c:f>
              <c:numCache>
                <c:formatCode>General</c:formatCode>
                <c:ptCount val="88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326-463E-83CF-429E33C8F01D}"/>
            </c:ext>
          </c:extLst>
        </c:ser>
        <c:ser>
          <c:idx val="7"/>
          <c:order val="7"/>
          <c:tx>
            <c:strRef>
              <c:f>'Active (3)'!$O$20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(3)'!$F$21:$F$907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  <c:pt idx="499">
                  <c:v>57447.5</c:v>
                </c:pt>
                <c:pt idx="500">
                  <c:v>57599.5</c:v>
                </c:pt>
              </c:numCache>
            </c:numRef>
          </c:xVal>
          <c:yVal>
            <c:numRef>
              <c:f>'Active (3)'!$O$21:$O$907</c:f>
              <c:numCache>
                <c:formatCode>General</c:formatCode>
                <c:ptCount val="887"/>
                <c:pt idx="0">
                  <c:v>7.9822661108263304E-2</c:v>
                </c:pt>
                <c:pt idx="36">
                  <c:v>3.8473367605888292E-2</c:v>
                </c:pt>
                <c:pt idx="37">
                  <c:v>3.8473367605888292E-2</c:v>
                </c:pt>
                <c:pt idx="39">
                  <c:v>3.8469678603184849E-2</c:v>
                </c:pt>
                <c:pt idx="40">
                  <c:v>3.8469678603184849E-2</c:v>
                </c:pt>
                <c:pt idx="41">
                  <c:v>3.8401063152900775E-2</c:v>
                </c:pt>
                <c:pt idx="42">
                  <c:v>3.8401063152900775E-2</c:v>
                </c:pt>
                <c:pt idx="43">
                  <c:v>3.7210990880769394E-2</c:v>
                </c:pt>
                <c:pt idx="44">
                  <c:v>3.7210990880769394E-2</c:v>
                </c:pt>
                <c:pt idx="45">
                  <c:v>3.7194021468333546E-2</c:v>
                </c:pt>
                <c:pt idx="46">
                  <c:v>3.7194021468333546E-2</c:v>
                </c:pt>
                <c:pt idx="47">
                  <c:v>3.7189594665089414E-2</c:v>
                </c:pt>
                <c:pt idx="48">
                  <c:v>3.7189594665089414E-2</c:v>
                </c:pt>
                <c:pt idx="49">
                  <c:v>3.7185167861845281E-2</c:v>
                </c:pt>
                <c:pt idx="50">
                  <c:v>3.7185167861845281E-2</c:v>
                </c:pt>
                <c:pt idx="51">
                  <c:v>3.7180741058601148E-2</c:v>
                </c:pt>
                <c:pt idx="52">
                  <c:v>3.7180741058601148E-2</c:v>
                </c:pt>
                <c:pt idx="53">
                  <c:v>3.7176314255357008E-2</c:v>
                </c:pt>
                <c:pt idx="54">
                  <c:v>3.7176314255357008E-2</c:v>
                </c:pt>
                <c:pt idx="108">
                  <c:v>1.1904432335136272E-2</c:v>
                </c:pt>
                <c:pt idx="138">
                  <c:v>6.8394316233062052E-3</c:v>
                </c:pt>
                <c:pt idx="144">
                  <c:v>5.3262027143530372E-3</c:v>
                </c:pt>
                <c:pt idx="145">
                  <c:v>5.3262027143530372E-3</c:v>
                </c:pt>
                <c:pt idx="146">
                  <c:v>5.3262027143530372E-3</c:v>
                </c:pt>
                <c:pt idx="156">
                  <c:v>2.3941833656549033E-3</c:v>
                </c:pt>
                <c:pt idx="157">
                  <c:v>2.3941833656549033E-3</c:v>
                </c:pt>
                <c:pt idx="177">
                  <c:v>-2.4937452164097984E-3</c:v>
                </c:pt>
                <c:pt idx="184">
                  <c:v>-5.2236072169591502E-3</c:v>
                </c:pt>
                <c:pt idx="185">
                  <c:v>-5.4656057943051409E-3</c:v>
                </c:pt>
                <c:pt idx="187">
                  <c:v>-5.5534040586471337E-3</c:v>
                </c:pt>
                <c:pt idx="188">
                  <c:v>-5.8883655041199467E-3</c:v>
                </c:pt>
                <c:pt idx="189">
                  <c:v>-5.9488651484564462E-3</c:v>
                </c:pt>
                <c:pt idx="190">
                  <c:v>-6.0137915960370783E-3</c:v>
                </c:pt>
                <c:pt idx="191">
                  <c:v>-6.0742912403735777E-3</c:v>
                </c:pt>
                <c:pt idx="192">
                  <c:v>-7.2068150703312114E-3</c:v>
                </c:pt>
                <c:pt idx="193">
                  <c:v>-8.7716900171326065E-3</c:v>
                </c:pt>
                <c:pt idx="194">
                  <c:v>-8.7857082274057016E-3</c:v>
                </c:pt>
                <c:pt idx="195">
                  <c:v>-8.8366164647132386E-3</c:v>
                </c:pt>
                <c:pt idx="196">
                  <c:v>-8.8786710955325171E-3</c:v>
                </c:pt>
                <c:pt idx="197">
                  <c:v>-8.8794088960732001E-3</c:v>
                </c:pt>
                <c:pt idx="198">
                  <c:v>-8.9546645512234846E-3</c:v>
                </c:pt>
                <c:pt idx="199">
                  <c:v>-8.9561401523048575E-3</c:v>
                </c:pt>
                <c:pt idx="200">
                  <c:v>-8.9790119690662182E-3</c:v>
                </c:pt>
                <c:pt idx="201">
                  <c:v>-9.1265720772040204E-3</c:v>
                </c:pt>
                <c:pt idx="202">
                  <c:v>-9.268967581557E-3</c:v>
                </c:pt>
                <c:pt idx="203">
                  <c:v>-1.0000865717920498E-2</c:v>
                </c:pt>
                <c:pt idx="204">
                  <c:v>-1.0273114117434749E-2</c:v>
                </c:pt>
                <c:pt idx="206">
                  <c:v>-1.0487814074775247E-2</c:v>
                </c:pt>
                <c:pt idx="207">
                  <c:v>-1.0514374894240057E-2</c:v>
                </c:pt>
                <c:pt idx="208">
                  <c:v>-1.0613240166692385E-2</c:v>
                </c:pt>
                <c:pt idx="209">
                  <c:v>-1.0652343595348897E-2</c:v>
                </c:pt>
                <c:pt idx="210">
                  <c:v>-1.0665624005081302E-2</c:v>
                </c:pt>
                <c:pt idx="214">
                  <c:v>-1.1936116536147783E-2</c:v>
                </c:pt>
                <c:pt idx="216">
                  <c:v>-1.2034244008059421E-2</c:v>
                </c:pt>
                <c:pt idx="220">
                  <c:v>-1.2099170455640053E-2</c:v>
                </c:pt>
                <c:pt idx="223">
                  <c:v>-1.2182541916737913E-2</c:v>
                </c:pt>
                <c:pt idx="224">
                  <c:v>-1.2212791738906159E-2</c:v>
                </c:pt>
                <c:pt idx="225">
                  <c:v>-1.2251895167562678E-2</c:v>
                </c:pt>
                <c:pt idx="226">
                  <c:v>-1.2273291383242659E-2</c:v>
                </c:pt>
                <c:pt idx="227">
                  <c:v>-1.2299114402166772E-2</c:v>
                </c:pt>
                <c:pt idx="228">
                  <c:v>-1.2303541205410912E-2</c:v>
                </c:pt>
                <c:pt idx="229">
                  <c:v>-1.2428967297328043E-2</c:v>
                </c:pt>
                <c:pt idx="230">
                  <c:v>-1.3284078123986603E-2</c:v>
                </c:pt>
                <c:pt idx="233">
                  <c:v>-1.3318754749398989E-2</c:v>
                </c:pt>
                <c:pt idx="234">
                  <c:v>-1.3327608355887255E-2</c:v>
                </c:pt>
                <c:pt idx="235">
                  <c:v>-1.334088876561966E-2</c:v>
                </c:pt>
                <c:pt idx="236">
                  <c:v>-1.3431638232124406E-2</c:v>
                </c:pt>
                <c:pt idx="237">
                  <c:v>-1.3431638232124406E-2</c:v>
                </c:pt>
                <c:pt idx="238">
                  <c:v>-1.3431638232124406E-2</c:v>
                </c:pt>
                <c:pt idx="239">
                  <c:v>-1.3431638232124406E-2</c:v>
                </c:pt>
                <c:pt idx="240">
                  <c:v>-1.3454510048885766E-2</c:v>
                </c:pt>
                <c:pt idx="243">
                  <c:v>-1.3477381865647127E-2</c:v>
                </c:pt>
                <c:pt idx="244">
                  <c:v>-1.3477381865647127E-2</c:v>
                </c:pt>
                <c:pt idx="247">
                  <c:v>-1.3500991482949178E-2</c:v>
                </c:pt>
                <c:pt idx="249">
                  <c:v>-1.356370452890774E-2</c:v>
                </c:pt>
                <c:pt idx="250">
                  <c:v>-1.356370452890774E-2</c:v>
                </c:pt>
                <c:pt idx="251">
                  <c:v>-1.356444232944843E-2</c:v>
                </c:pt>
                <c:pt idx="252">
                  <c:v>-1.356444232944843E-2</c:v>
                </c:pt>
                <c:pt idx="254">
                  <c:v>-1.3574771537018075E-2</c:v>
                </c:pt>
                <c:pt idx="255">
                  <c:v>-1.3591740949453923E-2</c:v>
                </c:pt>
                <c:pt idx="256">
                  <c:v>-1.3621990771622176E-2</c:v>
                </c:pt>
                <c:pt idx="257">
                  <c:v>-1.3631582178651132E-2</c:v>
                </c:pt>
                <c:pt idx="258">
                  <c:v>-1.3765124076515839E-2</c:v>
                </c:pt>
                <c:pt idx="259">
                  <c:v>-1.381234331111994E-2</c:v>
                </c:pt>
                <c:pt idx="260">
                  <c:v>-1.3824885920311655E-2</c:v>
                </c:pt>
                <c:pt idx="261">
                  <c:v>-1.3829312723555788E-2</c:v>
                </c:pt>
                <c:pt idx="262">
                  <c:v>-1.3863989348968167E-2</c:v>
                </c:pt>
                <c:pt idx="264">
                  <c:v>-1.4630564110744051E-2</c:v>
                </c:pt>
                <c:pt idx="267">
                  <c:v>-1.4898385707014163E-2</c:v>
                </c:pt>
                <c:pt idx="271">
                  <c:v>-1.5104969858407091E-2</c:v>
                </c:pt>
                <c:pt idx="273">
                  <c:v>-1.513964648381947E-2</c:v>
                </c:pt>
                <c:pt idx="276">
                  <c:v>-1.5165469502743591E-2</c:v>
                </c:pt>
                <c:pt idx="277">
                  <c:v>-1.5273188381684184E-2</c:v>
                </c:pt>
                <c:pt idx="278">
                  <c:v>-1.528351758925383E-2</c:v>
                </c:pt>
                <c:pt idx="279">
                  <c:v>-1.528425538979452E-2</c:v>
                </c:pt>
                <c:pt idx="280">
                  <c:v>-1.5390498667653733E-2</c:v>
                </c:pt>
                <c:pt idx="281">
                  <c:v>-1.5442144705501967E-2</c:v>
                </c:pt>
                <c:pt idx="286">
                  <c:v>-1.6497199478687254E-2</c:v>
                </c:pt>
                <c:pt idx="287">
                  <c:v>-1.6545156513832038E-2</c:v>
                </c:pt>
                <c:pt idx="292">
                  <c:v>-1.6769447878201497E-2</c:v>
                </c:pt>
                <c:pt idx="293">
                  <c:v>-1.6869788751735205E-2</c:v>
                </c:pt>
                <c:pt idx="294">
                  <c:v>-1.6881593560386231E-2</c:v>
                </c:pt>
                <c:pt idx="295">
                  <c:v>-1.6882331360926921E-2</c:v>
                </c:pt>
                <c:pt idx="297">
                  <c:v>-1.804879401575625E-2</c:v>
                </c:pt>
                <c:pt idx="298">
                  <c:v>-1.8070928031976921E-2</c:v>
                </c:pt>
                <c:pt idx="299">
                  <c:v>-1.8079781638465187E-2</c:v>
                </c:pt>
                <c:pt idx="300">
                  <c:v>-1.8093062048197585E-2</c:v>
                </c:pt>
                <c:pt idx="301">
                  <c:v>-1.8114458263877573E-2</c:v>
                </c:pt>
                <c:pt idx="302">
                  <c:v>-1.8281938986613976E-2</c:v>
                </c:pt>
                <c:pt idx="303">
                  <c:v>-1.8315140010944982E-2</c:v>
                </c:pt>
                <c:pt idx="304">
                  <c:v>-1.8315877811485672E-2</c:v>
                </c:pt>
                <c:pt idx="305">
                  <c:v>-1.8316615612026362E-2</c:v>
                </c:pt>
                <c:pt idx="308">
                  <c:v>-1.8327682620136697E-2</c:v>
                </c:pt>
                <c:pt idx="311">
                  <c:v>-1.835350563906081E-2</c:v>
                </c:pt>
                <c:pt idx="313">
                  <c:v>-1.8501803547739303E-2</c:v>
                </c:pt>
                <c:pt idx="314">
                  <c:v>-1.9597437350662487E-2</c:v>
                </c:pt>
                <c:pt idx="315">
                  <c:v>-1.9626211571749354E-2</c:v>
                </c:pt>
                <c:pt idx="316">
                  <c:v>-1.9759753469614068E-2</c:v>
                </c:pt>
                <c:pt idx="317">
                  <c:v>-1.9760491270154758E-2</c:v>
                </c:pt>
                <c:pt idx="318">
                  <c:v>-1.9773771679887156E-2</c:v>
                </c:pt>
                <c:pt idx="319">
                  <c:v>-1.9843124930711928E-2</c:v>
                </c:pt>
                <c:pt idx="320">
                  <c:v>-1.9937563399920116E-2</c:v>
                </c:pt>
                <c:pt idx="321">
                  <c:v>-2.0041593276157267E-2</c:v>
                </c:pt>
                <c:pt idx="322">
                  <c:v>-2.0083647906976546E-2</c:v>
                </c:pt>
                <c:pt idx="323">
                  <c:v>-2.0102092920493767E-2</c:v>
                </c:pt>
                <c:pt idx="324">
                  <c:v>-2.0162592564830266E-2</c:v>
                </c:pt>
                <c:pt idx="325">
                  <c:v>-2.02142386026785E-2</c:v>
                </c:pt>
                <c:pt idx="326">
                  <c:v>-2.0244488424846746E-2</c:v>
                </c:pt>
                <c:pt idx="327">
                  <c:v>-2.0248915228090879E-2</c:v>
                </c:pt>
                <c:pt idx="328">
                  <c:v>-2.0274000446474309E-2</c:v>
                </c:pt>
                <c:pt idx="329">
                  <c:v>-2.0330073287566676E-2</c:v>
                </c:pt>
                <c:pt idx="330">
                  <c:v>-2.1196251122335572E-2</c:v>
                </c:pt>
                <c:pt idx="331">
                  <c:v>-2.1225763143963135E-2</c:v>
                </c:pt>
                <c:pt idx="332">
                  <c:v>-2.1242732556398983E-2</c:v>
                </c:pt>
                <c:pt idx="333">
                  <c:v>-2.1281835985055501E-2</c:v>
                </c:pt>
                <c:pt idx="334">
                  <c:v>-2.137627445426369E-2</c:v>
                </c:pt>
                <c:pt idx="335">
                  <c:v>-2.137627445426369E-2</c:v>
                </c:pt>
                <c:pt idx="336">
                  <c:v>-2.1493584740233246E-2</c:v>
                </c:pt>
                <c:pt idx="337">
                  <c:v>-2.154154177537803E-2</c:v>
                </c:pt>
                <c:pt idx="338">
                  <c:v>-2.1550395381866302E-2</c:v>
                </c:pt>
                <c:pt idx="339">
                  <c:v>-2.1596139015389017E-2</c:v>
                </c:pt>
                <c:pt idx="340">
                  <c:v>-2.1631553441342093E-2</c:v>
                </c:pt>
                <c:pt idx="341">
                  <c:v>-2.1714187101899263E-2</c:v>
                </c:pt>
                <c:pt idx="342">
                  <c:v>-2.2592907545859874E-2</c:v>
                </c:pt>
                <c:pt idx="343">
                  <c:v>-2.2666687599928778E-2</c:v>
                </c:pt>
                <c:pt idx="344">
                  <c:v>-2.2812034306444511E-2</c:v>
                </c:pt>
                <c:pt idx="345">
                  <c:v>-2.2812034306444511E-2</c:v>
                </c:pt>
                <c:pt idx="346">
                  <c:v>-2.2812034306444511E-2</c:v>
                </c:pt>
                <c:pt idx="347">
                  <c:v>-2.2951478608634737E-2</c:v>
                </c:pt>
                <c:pt idx="348">
                  <c:v>-2.3127812937859406E-2</c:v>
                </c:pt>
                <c:pt idx="349">
                  <c:v>-2.3316689876275797E-2</c:v>
                </c:pt>
                <c:pt idx="350">
                  <c:v>-2.3316689876275797E-2</c:v>
                </c:pt>
                <c:pt idx="351">
                  <c:v>-2.3316689876275797E-2</c:v>
                </c:pt>
                <c:pt idx="352">
                  <c:v>-2.3316689876275797E-2</c:v>
                </c:pt>
                <c:pt idx="353">
                  <c:v>-2.3325543482764062E-2</c:v>
                </c:pt>
                <c:pt idx="354">
                  <c:v>-2.3329970286008195E-2</c:v>
                </c:pt>
                <c:pt idx="355">
                  <c:v>-2.3329970286008195E-2</c:v>
                </c:pt>
                <c:pt idx="356">
                  <c:v>-2.3329970286008195E-2</c:v>
                </c:pt>
                <c:pt idx="357">
                  <c:v>-2.3329970286008195E-2</c:v>
                </c:pt>
                <c:pt idx="358">
                  <c:v>-2.3329970286008195E-2</c:v>
                </c:pt>
                <c:pt idx="359">
                  <c:v>-2.3329970286008195E-2</c:v>
                </c:pt>
                <c:pt idx="360">
                  <c:v>-2.4192459118073655E-2</c:v>
                </c:pt>
                <c:pt idx="361">
                  <c:v>-2.450749994894786E-2</c:v>
                </c:pt>
                <c:pt idx="362">
                  <c:v>-2.4576853199772632E-2</c:v>
                </c:pt>
                <c:pt idx="363">
                  <c:v>-2.4601200617615372E-2</c:v>
                </c:pt>
                <c:pt idx="364">
                  <c:v>-2.4690474483038731E-2</c:v>
                </c:pt>
                <c:pt idx="365">
                  <c:v>-2.4714821900881472E-2</c:v>
                </c:pt>
                <c:pt idx="366">
                  <c:v>-2.4717773103044231E-2</c:v>
                </c:pt>
                <c:pt idx="367">
                  <c:v>-2.5859888340030814E-2</c:v>
                </c:pt>
                <c:pt idx="368">
                  <c:v>-2.5890138162199074E-2</c:v>
                </c:pt>
                <c:pt idx="369">
                  <c:v>-2.5955802410320396E-2</c:v>
                </c:pt>
                <c:pt idx="370">
                  <c:v>-2.5956540210861086E-2</c:v>
                </c:pt>
                <c:pt idx="371">
                  <c:v>-2.6064996890342369E-2</c:v>
                </c:pt>
                <c:pt idx="372">
                  <c:v>-2.6065734690883059E-2</c:v>
                </c:pt>
                <c:pt idx="373">
                  <c:v>-2.6066472491423749E-2</c:v>
                </c:pt>
                <c:pt idx="374">
                  <c:v>-2.6194111984962944E-2</c:v>
                </c:pt>
                <c:pt idx="375">
                  <c:v>-2.6209605796317419E-2</c:v>
                </c:pt>
                <c:pt idx="376">
                  <c:v>-2.6209605796317419E-2</c:v>
                </c:pt>
                <c:pt idx="377">
                  <c:v>-2.6209605796317419E-2</c:v>
                </c:pt>
                <c:pt idx="378">
                  <c:v>-2.6209605796317419E-2</c:v>
                </c:pt>
                <c:pt idx="379">
                  <c:v>-2.6210343596858095E-2</c:v>
                </c:pt>
                <c:pt idx="380">
                  <c:v>-2.6210343596858095E-2</c:v>
                </c:pt>
                <c:pt idx="381">
                  <c:v>-2.6256825030921506E-2</c:v>
                </c:pt>
                <c:pt idx="382">
                  <c:v>-2.6284123650927006E-2</c:v>
                </c:pt>
                <c:pt idx="383">
                  <c:v>-2.6399220535274485E-2</c:v>
                </c:pt>
                <c:pt idx="384">
                  <c:v>-2.6573341462877091E-2</c:v>
                </c:pt>
                <c:pt idx="385">
                  <c:v>-2.7411482877099817E-2</c:v>
                </c:pt>
                <c:pt idx="386">
                  <c:v>-2.7528055362528676E-2</c:v>
                </c:pt>
                <c:pt idx="387">
                  <c:v>-2.7550927179290037E-2</c:v>
                </c:pt>
                <c:pt idx="388">
                  <c:v>-2.7607737820923094E-2</c:v>
                </c:pt>
                <c:pt idx="389">
                  <c:v>-2.7609951222545163E-2</c:v>
                </c:pt>
                <c:pt idx="390">
                  <c:v>-2.766307286147477E-2</c:v>
                </c:pt>
                <c:pt idx="391">
                  <c:v>-2.7702176290131282E-2</c:v>
                </c:pt>
                <c:pt idx="392">
                  <c:v>-2.7784072150147769E-2</c:v>
                </c:pt>
                <c:pt idx="393">
                  <c:v>-2.7833504786373926E-2</c:v>
                </c:pt>
                <c:pt idx="394">
                  <c:v>-2.7846047395565642E-2</c:v>
                </c:pt>
                <c:pt idx="395">
                  <c:v>-2.7846785196106331E-2</c:v>
                </c:pt>
                <c:pt idx="396">
                  <c:v>-2.7917614048012469E-2</c:v>
                </c:pt>
                <c:pt idx="397">
                  <c:v>-2.8231917078345999E-2</c:v>
                </c:pt>
                <c:pt idx="398">
                  <c:v>-2.8231917078345999E-2</c:v>
                </c:pt>
                <c:pt idx="399">
                  <c:v>-2.8231917078345999E-2</c:v>
                </c:pt>
                <c:pt idx="400">
                  <c:v>-2.8231917078345999E-2</c:v>
                </c:pt>
                <c:pt idx="401">
                  <c:v>-2.8231917078345999E-2</c:v>
                </c:pt>
                <c:pt idx="402">
                  <c:v>-2.8231917078345999E-2</c:v>
                </c:pt>
                <c:pt idx="403">
                  <c:v>-2.9025790460127369E-2</c:v>
                </c:pt>
                <c:pt idx="404">
                  <c:v>-2.9025790460127369E-2</c:v>
                </c:pt>
                <c:pt idx="405">
                  <c:v>-2.9103259516899717E-2</c:v>
                </c:pt>
                <c:pt idx="406">
                  <c:v>-2.9103259516899717E-2</c:v>
                </c:pt>
                <c:pt idx="407">
                  <c:v>-2.9112113123387982E-2</c:v>
                </c:pt>
                <c:pt idx="408">
                  <c:v>-2.9193271182863779E-2</c:v>
                </c:pt>
                <c:pt idx="409">
                  <c:v>-2.9193271182863779E-2</c:v>
                </c:pt>
                <c:pt idx="410">
                  <c:v>-2.9279593846124392E-2</c:v>
                </c:pt>
                <c:pt idx="411">
                  <c:v>-2.9348947096949164E-2</c:v>
                </c:pt>
                <c:pt idx="412">
                  <c:v>-2.9385099323442916E-2</c:v>
                </c:pt>
                <c:pt idx="413">
                  <c:v>-2.9385837123983606E-2</c:v>
                </c:pt>
                <c:pt idx="414">
                  <c:v>-2.9435269760209777E-2</c:v>
                </c:pt>
                <c:pt idx="415">
                  <c:v>-2.9435269760209777E-2</c:v>
                </c:pt>
                <c:pt idx="416">
                  <c:v>-2.9503885210493859E-2</c:v>
                </c:pt>
                <c:pt idx="417">
                  <c:v>-2.9613079690515832E-2</c:v>
                </c:pt>
                <c:pt idx="418">
                  <c:v>-2.9616768693219268E-2</c:v>
                </c:pt>
                <c:pt idx="419">
                  <c:v>-3.0564104587463968E-2</c:v>
                </c:pt>
                <c:pt idx="420">
                  <c:v>-3.0735274312903814E-2</c:v>
                </c:pt>
                <c:pt idx="421">
                  <c:v>-3.0827499380489946E-2</c:v>
                </c:pt>
                <c:pt idx="422">
                  <c:v>-3.0845206593466477E-2</c:v>
                </c:pt>
                <c:pt idx="423">
                  <c:v>-3.0860700404820952E-2</c:v>
                </c:pt>
                <c:pt idx="424">
                  <c:v>-3.0969894884842926E-2</c:v>
                </c:pt>
                <c:pt idx="425">
                  <c:v>-3.1029656728638728E-2</c:v>
                </c:pt>
                <c:pt idx="426">
                  <c:v>-3.1030394529179418E-2</c:v>
                </c:pt>
                <c:pt idx="427">
                  <c:v>-3.1034083531882868E-2</c:v>
                </c:pt>
                <c:pt idx="428">
                  <c:v>-3.1034083531882868E-2</c:v>
                </c:pt>
                <c:pt idx="429">
                  <c:v>-3.1354288966541889E-2</c:v>
                </c:pt>
                <c:pt idx="430">
                  <c:v>-3.2149637949404654E-2</c:v>
                </c:pt>
                <c:pt idx="431">
                  <c:v>-3.2149637949404654E-2</c:v>
                </c:pt>
                <c:pt idx="432">
                  <c:v>-3.21798877715729E-2</c:v>
                </c:pt>
                <c:pt idx="433">
                  <c:v>-3.21798877715729E-2</c:v>
                </c:pt>
                <c:pt idx="434">
                  <c:v>-3.2427050952703713E-2</c:v>
                </c:pt>
                <c:pt idx="435">
                  <c:v>-3.2427050952703713E-2</c:v>
                </c:pt>
                <c:pt idx="436">
                  <c:v>-3.3793457554059776E-2</c:v>
                </c:pt>
                <c:pt idx="437">
                  <c:v>-3.3849530395152129E-2</c:v>
                </c:pt>
                <c:pt idx="438">
                  <c:v>-3.3910030039488635E-2</c:v>
                </c:pt>
                <c:pt idx="439">
                  <c:v>-3.3910030039488635E-2</c:v>
                </c:pt>
                <c:pt idx="440">
                  <c:v>-3.3938804260575502E-2</c:v>
                </c:pt>
                <c:pt idx="441">
                  <c:v>-3.3996352702749248E-2</c:v>
                </c:pt>
                <c:pt idx="442">
                  <c:v>-3.3996352702749248E-2</c:v>
                </c:pt>
                <c:pt idx="443">
                  <c:v>-3.4246467086042821E-2</c:v>
                </c:pt>
                <c:pt idx="444">
                  <c:v>-3.4400667399046826E-2</c:v>
                </c:pt>
                <c:pt idx="445">
                  <c:v>-3.5371612910593563E-2</c:v>
                </c:pt>
                <c:pt idx="446">
                  <c:v>-3.5407027336546638E-2</c:v>
                </c:pt>
                <c:pt idx="447">
                  <c:v>-3.547859398899348E-2</c:v>
                </c:pt>
                <c:pt idx="448">
                  <c:v>-3.5509581611702416E-2</c:v>
                </c:pt>
                <c:pt idx="449">
                  <c:v>-3.5509581611702416E-2</c:v>
                </c:pt>
                <c:pt idx="450">
                  <c:v>-3.5561227649550643E-2</c:v>
                </c:pt>
                <c:pt idx="451">
                  <c:v>-3.5587050668474764E-2</c:v>
                </c:pt>
                <c:pt idx="452">
                  <c:v>-3.5720592566339464E-2</c:v>
                </c:pt>
                <c:pt idx="453">
                  <c:v>-3.575379359067047E-2</c:v>
                </c:pt>
                <c:pt idx="454">
                  <c:v>-3.575453139121116E-2</c:v>
                </c:pt>
                <c:pt idx="455">
                  <c:v>-3.6841311587646079E-2</c:v>
                </c:pt>
                <c:pt idx="456">
                  <c:v>-3.6996987501731464E-2</c:v>
                </c:pt>
                <c:pt idx="457">
                  <c:v>-3.702281052065557E-2</c:v>
                </c:pt>
                <c:pt idx="458">
                  <c:v>-3.7113559987160323E-2</c:v>
                </c:pt>
                <c:pt idx="459">
                  <c:v>-3.7114297787701013E-2</c:v>
                </c:pt>
                <c:pt idx="460">
                  <c:v>-3.7134956202840304E-2</c:v>
                </c:pt>
                <c:pt idx="461">
                  <c:v>-3.7247101885025037E-2</c:v>
                </c:pt>
                <c:pt idx="462">
                  <c:v>-3.7259644494216752E-2</c:v>
                </c:pt>
                <c:pt idx="463">
                  <c:v>-3.7259644494216752E-2</c:v>
                </c:pt>
                <c:pt idx="464">
                  <c:v>-3.7285467513140859E-2</c:v>
                </c:pt>
                <c:pt idx="465">
                  <c:v>-3.7587965734823363E-2</c:v>
                </c:pt>
                <c:pt idx="466">
                  <c:v>-3.8462259375539841E-2</c:v>
                </c:pt>
                <c:pt idx="467">
                  <c:v>-3.8531612626364613E-2</c:v>
                </c:pt>
                <c:pt idx="468">
                  <c:v>-3.8669581327473453E-2</c:v>
                </c:pt>
                <c:pt idx="469">
                  <c:v>-3.8708684756129964E-2</c:v>
                </c:pt>
                <c:pt idx="470">
                  <c:v>-3.8709422556670654E-2</c:v>
                </c:pt>
                <c:pt idx="471">
                  <c:v>-3.8794269618849901E-2</c:v>
                </c:pt>
                <c:pt idx="472">
                  <c:v>-3.8992737964295233E-2</c:v>
                </c:pt>
                <c:pt idx="473">
                  <c:v>-4.013116419857838E-2</c:v>
                </c:pt>
                <c:pt idx="474">
                  <c:v>-4.013116419857838E-2</c:v>
                </c:pt>
                <c:pt idx="475">
                  <c:v>-4.0178383433182481E-2</c:v>
                </c:pt>
                <c:pt idx="476">
                  <c:v>-4.0260279293198968E-2</c:v>
                </c:pt>
                <c:pt idx="477">
                  <c:v>-4.0531789892172522E-2</c:v>
                </c:pt>
                <c:pt idx="478">
                  <c:v>-4.1622259091310877E-2</c:v>
                </c:pt>
                <c:pt idx="479">
                  <c:v>-4.1656935716723263E-2</c:v>
                </c:pt>
                <c:pt idx="480">
                  <c:v>-4.1717435361059756E-2</c:v>
                </c:pt>
                <c:pt idx="481">
                  <c:v>-4.1808184827564508E-2</c:v>
                </c:pt>
                <c:pt idx="482">
                  <c:v>-4.234751702280818E-2</c:v>
                </c:pt>
                <c:pt idx="483">
                  <c:v>-4.3161311019188152E-2</c:v>
                </c:pt>
                <c:pt idx="484">
                  <c:v>-4.3342809952197657E-2</c:v>
                </c:pt>
                <c:pt idx="485">
                  <c:v>-4.3489632259794762E-2</c:v>
                </c:pt>
                <c:pt idx="486">
                  <c:v>-4.3527997887910598E-2</c:v>
                </c:pt>
                <c:pt idx="487">
                  <c:v>-4.3527997887910598E-2</c:v>
                </c:pt>
                <c:pt idx="488">
                  <c:v>-4.3584070729002965E-2</c:v>
                </c:pt>
                <c:pt idx="489">
                  <c:v>-4.3635716766851192E-2</c:v>
                </c:pt>
                <c:pt idx="490">
                  <c:v>-4.3706545618757343E-2</c:v>
                </c:pt>
                <c:pt idx="491">
                  <c:v>-4.3717612626867679E-2</c:v>
                </c:pt>
                <c:pt idx="492">
                  <c:v>-4.373089303660007E-2</c:v>
                </c:pt>
                <c:pt idx="493">
                  <c:v>-4.4760862591401933E-2</c:v>
                </c:pt>
                <c:pt idx="494">
                  <c:v>-4.4791112413570193E-2</c:v>
                </c:pt>
                <c:pt idx="495">
                  <c:v>-4.4957855335765899E-2</c:v>
                </c:pt>
                <c:pt idx="496">
                  <c:v>-4.5226414732576707E-2</c:v>
                </c:pt>
                <c:pt idx="497">
                  <c:v>-4.5303145988808365E-2</c:v>
                </c:pt>
                <c:pt idx="498">
                  <c:v>-4.5382090646662092E-2</c:v>
                </c:pt>
                <c:pt idx="499">
                  <c:v>-4.6299914519279221E-2</c:v>
                </c:pt>
                <c:pt idx="500">
                  <c:v>-4.6524205883648674E-2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326-463E-83CF-429E33C8F01D}"/>
            </c:ext>
          </c:extLst>
        </c:ser>
        <c:ser>
          <c:idx val="8"/>
          <c:order val="8"/>
          <c:tx>
            <c:strRef>
              <c:f>'Active (3)'!$Z$1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(3)'!$Y$2:$Y$43</c:f>
              <c:numCache>
                <c:formatCode>General</c:formatCode>
                <c:ptCount val="42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  <c:pt idx="40">
                  <c:v>50000</c:v>
                </c:pt>
                <c:pt idx="41">
                  <c:v>52000</c:v>
                </c:pt>
              </c:numCache>
            </c:numRef>
          </c:xVal>
          <c:yVal>
            <c:numRef>
              <c:f>'Active (3)'!$Z$2:$Z$43</c:f>
              <c:numCache>
                <c:formatCode>General</c:formatCode>
                <c:ptCount val="42"/>
                <c:pt idx="0">
                  <c:v>5.6531669860248268E-2</c:v>
                </c:pt>
                <c:pt idx="1">
                  <c:v>5.331627918238286E-2</c:v>
                </c:pt>
                <c:pt idx="2">
                  <c:v>5.0152483859834937E-2</c:v>
                </c:pt>
                <c:pt idx="3">
                  <c:v>4.7040283892604513E-2</c:v>
                </c:pt>
                <c:pt idx="4">
                  <c:v>4.3979679280691582E-2</c:v>
                </c:pt>
                <c:pt idx="5">
                  <c:v>4.0970670024096149E-2</c:v>
                </c:pt>
                <c:pt idx="6">
                  <c:v>3.8013256122818209E-2</c:v>
                </c:pt>
                <c:pt idx="7">
                  <c:v>3.5107437576857761E-2</c:v>
                </c:pt>
                <c:pt idx="8">
                  <c:v>3.2253214386214812E-2</c:v>
                </c:pt>
                <c:pt idx="9">
                  <c:v>2.9450586550889352E-2</c:v>
                </c:pt>
                <c:pt idx="10">
                  <c:v>2.6699554070881388E-2</c:v>
                </c:pt>
                <c:pt idx="11">
                  <c:v>2.4000116946190923E-2</c:v>
                </c:pt>
                <c:pt idx="12">
                  <c:v>2.1352275176817946E-2</c:v>
                </c:pt>
                <c:pt idx="13">
                  <c:v>1.8756028762762462E-2</c:v>
                </c:pt>
                <c:pt idx="14">
                  <c:v>1.6211377704024477E-2</c:v>
                </c:pt>
                <c:pt idx="15">
                  <c:v>1.3718322000603984E-2</c:v>
                </c:pt>
                <c:pt idx="16">
                  <c:v>1.1276861652500986E-2</c:v>
                </c:pt>
                <c:pt idx="17">
                  <c:v>8.8869966597154813E-3</c:v>
                </c:pt>
                <c:pt idx="18">
                  <c:v>6.5487270222474719E-3</c:v>
                </c:pt>
                <c:pt idx="19">
                  <c:v>4.2620527400969556E-3</c:v>
                </c:pt>
                <c:pt idx="20">
                  <c:v>2.0269738132639346E-3</c:v>
                </c:pt>
                <c:pt idx="21">
                  <c:v>-1.5650975825159204E-4</c:v>
                </c:pt>
                <c:pt idx="22">
                  <c:v>-2.2883979744496245E-3</c:v>
                </c:pt>
                <c:pt idx="23">
                  <c:v>-4.3686908353301641E-3</c:v>
                </c:pt>
                <c:pt idx="24">
                  <c:v>-6.3973883408932064E-3</c:v>
                </c:pt>
                <c:pt idx="25">
                  <c:v>-8.3744904911387582E-3</c:v>
                </c:pt>
                <c:pt idx="26">
                  <c:v>-1.0299997286066811E-2</c:v>
                </c:pt>
                <c:pt idx="27">
                  <c:v>-1.2173908725677375E-2</c:v>
                </c:pt>
                <c:pt idx="28">
                  <c:v>-1.3996224809970439E-2</c:v>
                </c:pt>
                <c:pt idx="29">
                  <c:v>-1.5766945538946014E-2</c:v>
                </c:pt>
                <c:pt idx="30">
                  <c:v>-1.7486070912604096E-2</c:v>
                </c:pt>
                <c:pt idx="31">
                  <c:v>-1.9153600930944679E-2</c:v>
                </c:pt>
                <c:pt idx="32">
                  <c:v>-2.0769535593967763E-2</c:v>
                </c:pt>
                <c:pt idx="33">
                  <c:v>-2.2333874901673361E-2</c:v>
                </c:pt>
                <c:pt idx="34">
                  <c:v>-2.384661885406146E-2</c:v>
                </c:pt>
                <c:pt idx="35">
                  <c:v>-2.5307767451132078E-2</c:v>
                </c:pt>
                <c:pt idx="36">
                  <c:v>-2.6717320692885183E-2</c:v>
                </c:pt>
                <c:pt idx="37">
                  <c:v>-2.8075278579320798E-2</c:v>
                </c:pt>
                <c:pt idx="38">
                  <c:v>-2.9381641110438929E-2</c:v>
                </c:pt>
                <c:pt idx="39">
                  <c:v>-3.0636408286239557E-2</c:v>
                </c:pt>
                <c:pt idx="40">
                  <c:v>-3.1839580106722699E-2</c:v>
                </c:pt>
                <c:pt idx="41">
                  <c:v>-3.2991156571888336E-2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326-463E-83CF-429E33C8F01D}"/>
            </c:ext>
          </c:extLst>
        </c:ser>
        <c:ser>
          <c:idx val="9"/>
          <c:order val="9"/>
          <c:tx>
            <c:strRef>
              <c:f>'Active (3)'!$R$20</c:f>
              <c:strCache>
                <c:ptCount val="1"/>
                <c:pt idx="0">
                  <c:v>Bad</c:v>
                </c:pt>
              </c:strCache>
            </c:strRef>
          </c:tx>
          <c:spPr>
            <a:ln w="12700">
              <a:solidFill>
                <a:srgbClr val="69FFFF"/>
              </a:solidFill>
              <a:prstDash val="solid"/>
            </a:ln>
          </c:spPr>
          <c:marker>
            <c:symbol val="star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(3)'!$F$21:$F$907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  <c:pt idx="499">
                  <c:v>57447.5</c:v>
                </c:pt>
                <c:pt idx="500">
                  <c:v>57599.5</c:v>
                </c:pt>
              </c:numCache>
            </c:numRef>
          </c:xVal>
          <c:yVal>
            <c:numRef>
              <c:f>'Active (3)'!$R$21:$R$907</c:f>
              <c:numCache>
                <c:formatCode>General</c:formatCode>
                <c:ptCount val="887"/>
                <c:pt idx="8">
                  <c:v>7.4066560002393089E-2</c:v>
                </c:pt>
                <c:pt idx="11">
                  <c:v>-7.7400639995175879E-2</c:v>
                </c:pt>
                <c:pt idx="19">
                  <c:v>-5.0634239996725228E-2</c:v>
                </c:pt>
                <c:pt idx="83">
                  <c:v>-2.7234879999014083E-2</c:v>
                </c:pt>
                <c:pt idx="84">
                  <c:v>-2.2246079999604262E-2</c:v>
                </c:pt>
                <c:pt idx="94">
                  <c:v>4.2604800000844989E-2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326-463E-83CF-429E33C8F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159960"/>
        <c:axId val="1"/>
      </c:scatterChart>
      <c:valAx>
        <c:axId val="49515996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25611914789716"/>
              <c:y val="0.8389057750759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965116279069769E-2"/>
              <c:y val="0.370820668693009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515996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988387352743696"/>
          <c:y val="0.92097264437689974"/>
          <c:w val="0.77761688945858509"/>
          <c:h val="6.079027355623101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Residuals</a:t>
            </a:r>
          </a:p>
        </c:rich>
      </c:tx>
      <c:layout>
        <c:manualLayout>
          <c:xMode val="edge"/>
          <c:yMode val="edge"/>
          <c:x val="0.39187227866473151"/>
          <c:y val="3.3333333333333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17271407837447"/>
          <c:y val="0.14545497589659059"/>
          <c:w val="0.82293178519593613"/>
          <c:h val="0.63333520754973827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(3)'!$V$20</c:f>
              <c:strCache>
                <c:ptCount val="1"/>
                <c:pt idx="0">
                  <c:v>residuals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(3)'!$D$21:$D$105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(3)'!$D$21:$D$105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(3)'!$F$21:$F$907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  <c:pt idx="499">
                  <c:v>57447.5</c:v>
                </c:pt>
                <c:pt idx="500">
                  <c:v>57599.5</c:v>
                </c:pt>
              </c:numCache>
            </c:numRef>
          </c:xVal>
          <c:yVal>
            <c:numRef>
              <c:f>'Active (3)'!$V$21:$V$907</c:f>
              <c:numCache>
                <c:formatCode>General</c:formatCode>
                <c:ptCount val="887"/>
                <c:pt idx="0">
                  <c:v>-4.0877595564805524E-2</c:v>
                </c:pt>
                <c:pt idx="1">
                  <c:v>-1.987759556416524E-2</c:v>
                </c:pt>
                <c:pt idx="2">
                  <c:v>-1.7551038008985914E-2</c:v>
                </c:pt>
                <c:pt idx="3">
                  <c:v>-3.8878242593967494E-2</c:v>
                </c:pt>
                <c:pt idx="4">
                  <c:v>-2.7147403000729015E-2</c:v>
                </c:pt>
                <c:pt idx="5">
                  <c:v>-1.7820929455087418E-2</c:v>
                </c:pt>
                <c:pt idx="6">
                  <c:v>-1.9327229024262718E-2</c:v>
                </c:pt>
                <c:pt idx="7">
                  <c:v>-4.3222403782453539E-2</c:v>
                </c:pt>
                <c:pt idx="9">
                  <c:v>-5.1784263626619871E-2</c:v>
                </c:pt>
                <c:pt idx="10">
                  <c:v>-2.7734751276916735E-2</c:v>
                </c:pt>
                <c:pt idx="12">
                  <c:v>-1.942898849108906E-2</c:v>
                </c:pt>
                <c:pt idx="13">
                  <c:v>-4.4470317847759511E-2</c:v>
                </c:pt>
                <c:pt idx="14">
                  <c:v>-3.9044741402727942E-2</c:v>
                </c:pt>
                <c:pt idx="15">
                  <c:v>-5.3086071554073966E-2</c:v>
                </c:pt>
                <c:pt idx="16">
                  <c:v>-2.016873219624531E-2</c:v>
                </c:pt>
                <c:pt idx="17">
                  <c:v>-5.6210062693066012E-2</c:v>
                </c:pt>
                <c:pt idx="18">
                  <c:v>-3.8933365182014415E-2</c:v>
                </c:pt>
                <c:pt idx="20">
                  <c:v>-3.4045149489983995E-2</c:v>
                </c:pt>
                <c:pt idx="21">
                  <c:v>-3.150656246634588E-2</c:v>
                </c:pt>
                <c:pt idx="22">
                  <c:v>-3.2039823845120233E-2</c:v>
                </c:pt>
                <c:pt idx="23">
                  <c:v>-3.0161221083631558E-2</c:v>
                </c:pt>
                <c:pt idx="24">
                  <c:v>-2.9395561999931107E-2</c:v>
                </c:pt>
                <c:pt idx="25">
                  <c:v>-2.5136040666593109E-2</c:v>
                </c:pt>
                <c:pt idx="26">
                  <c:v>-2.1187081257439264E-2</c:v>
                </c:pt>
                <c:pt idx="27">
                  <c:v>-2.7720550711829845E-2</c:v>
                </c:pt>
                <c:pt idx="28">
                  <c:v>-2.2601158998340212E-2</c:v>
                </c:pt>
                <c:pt idx="29">
                  <c:v>-3.9020096595349621E-2</c:v>
                </c:pt>
                <c:pt idx="30">
                  <c:v>-3.710291775334891E-2</c:v>
                </c:pt>
                <c:pt idx="31">
                  <c:v>-2.6023746378453942E-2</c:v>
                </c:pt>
                <c:pt idx="32">
                  <c:v>-2.1106576896761056E-2</c:v>
                </c:pt>
                <c:pt idx="33">
                  <c:v>-2.1847167059193099E-2</c:v>
                </c:pt>
                <c:pt idx="34">
                  <c:v>-2.7339264577112807E-2</c:v>
                </c:pt>
                <c:pt idx="35">
                  <c:v>-2.2562394441159726E-2</c:v>
                </c:pt>
                <c:pt idx="36">
                  <c:v>6.6497938867819059E-3</c:v>
                </c:pt>
                <c:pt idx="37">
                  <c:v>6.6497938867819059E-3</c:v>
                </c:pt>
                <c:pt idx="38">
                  <c:v>-1.3718322000603984E-2</c:v>
                </c:pt>
                <c:pt idx="39">
                  <c:v>7.2816780000363006E-3</c:v>
                </c:pt>
                <c:pt idx="40">
                  <c:v>7.2816780000363006E-3</c:v>
                </c:pt>
                <c:pt idx="41">
                  <c:v>6.6347078090396895E-3</c:v>
                </c:pt>
                <c:pt idx="42">
                  <c:v>6.6347078090396895E-3</c:v>
                </c:pt>
                <c:pt idx="43">
                  <c:v>1.0075830888221423E-2</c:v>
                </c:pt>
                <c:pt idx="44">
                  <c:v>1.0075830888221423E-2</c:v>
                </c:pt>
                <c:pt idx="45">
                  <c:v>1.0582370246462627E-2</c:v>
                </c:pt>
                <c:pt idx="46">
                  <c:v>1.0582370246462627E-2</c:v>
                </c:pt>
                <c:pt idx="47">
                  <c:v>1.0540597622650996E-2</c:v>
                </c:pt>
                <c:pt idx="48">
                  <c:v>1.0540597622650996E-2</c:v>
                </c:pt>
                <c:pt idx="49">
                  <c:v>1.0498824875473857E-2</c:v>
                </c:pt>
                <c:pt idx="50">
                  <c:v>1.0498824875473857E-2</c:v>
                </c:pt>
                <c:pt idx="51">
                  <c:v>1.0457052026759082E-2</c:v>
                </c:pt>
                <c:pt idx="52">
                  <c:v>1.0457052026759082E-2</c:v>
                </c:pt>
                <c:pt idx="53">
                  <c:v>1.0415279054678803E-2</c:v>
                </c:pt>
                <c:pt idx="54">
                  <c:v>1.0415279054678803E-2</c:v>
                </c:pt>
                <c:pt idx="55">
                  <c:v>-9.2882675861773942E-3</c:v>
                </c:pt>
                <c:pt idx="56">
                  <c:v>3.7076217810683099E-2</c:v>
                </c:pt>
                <c:pt idx="57">
                  <c:v>-1.3597438609220514E-2</c:v>
                </c:pt>
                <c:pt idx="58">
                  <c:v>-1.8681315955004892E-2</c:v>
                </c:pt>
                <c:pt idx="59">
                  <c:v>9.8068916368723169E-3</c:v>
                </c:pt>
                <c:pt idx="60">
                  <c:v>-3.5020352332943219E-4</c:v>
                </c:pt>
                <c:pt idx="61">
                  <c:v>6.6497964744586767E-3</c:v>
                </c:pt>
                <c:pt idx="62">
                  <c:v>8.3872051430586604E-3</c:v>
                </c:pt>
                <c:pt idx="63">
                  <c:v>1.1387205140031862E-2</c:v>
                </c:pt>
                <c:pt idx="64">
                  <c:v>-3.4750536907414233E-3</c:v>
                </c:pt>
                <c:pt idx="65">
                  <c:v>2.7467684123007145E-3</c:v>
                </c:pt>
                <c:pt idx="66">
                  <c:v>6.8735946340361728E-3</c:v>
                </c:pt>
                <c:pt idx="67">
                  <c:v>1.0580812473077024E-2</c:v>
                </c:pt>
                <c:pt idx="68">
                  <c:v>3.4653652147874675E-3</c:v>
                </c:pt>
                <c:pt idx="69">
                  <c:v>4.1082017384127933E-3</c:v>
                </c:pt>
                <c:pt idx="70">
                  <c:v>-1.6882933851003266E-3</c:v>
                </c:pt>
                <c:pt idx="71">
                  <c:v>5.7432244193246981E-3</c:v>
                </c:pt>
                <c:pt idx="72">
                  <c:v>-1.8050557907056913E-3</c:v>
                </c:pt>
                <c:pt idx="73">
                  <c:v>1.227300556666186E-2</c:v>
                </c:pt>
                <c:pt idx="74">
                  <c:v>4.8908073734916721E-3</c:v>
                </c:pt>
                <c:pt idx="75">
                  <c:v>1.6748813391432352E-3</c:v>
                </c:pt>
                <c:pt idx="76">
                  <c:v>5.9579587321046653E-3</c:v>
                </c:pt>
                <c:pt idx="77">
                  <c:v>-5.7106451284473373E-4</c:v>
                </c:pt>
                <c:pt idx="78">
                  <c:v>6.0340508746324671E-3</c:v>
                </c:pt>
                <c:pt idx="79">
                  <c:v>4.8147207503163323E-3</c:v>
                </c:pt>
                <c:pt idx="80">
                  <c:v>1.7781986484845632E-2</c:v>
                </c:pt>
                <c:pt idx="81">
                  <c:v>2.6161776014418632E-3</c:v>
                </c:pt>
                <c:pt idx="82">
                  <c:v>-5.2534565409775901E-4</c:v>
                </c:pt>
                <c:pt idx="85">
                  <c:v>1.0090491691881974E-2</c:v>
                </c:pt>
                <c:pt idx="86">
                  <c:v>4.5737917896463386E-3</c:v>
                </c:pt>
                <c:pt idx="87">
                  <c:v>9.3554745865779849E-3</c:v>
                </c:pt>
                <c:pt idx="88">
                  <c:v>9.8107219891874174E-3</c:v>
                </c:pt>
                <c:pt idx="89">
                  <c:v>4.6679287716139758E-3</c:v>
                </c:pt>
                <c:pt idx="90">
                  <c:v>6.08768455031469E-3</c:v>
                </c:pt>
                <c:pt idx="91">
                  <c:v>6.4305078826890037E-3</c:v>
                </c:pt>
                <c:pt idx="92">
                  <c:v>2.1004887490164237E-3</c:v>
                </c:pt>
                <c:pt idx="93">
                  <c:v>1.8594447181706719E-2</c:v>
                </c:pt>
                <c:pt idx="95">
                  <c:v>1.1348383248514213E-2</c:v>
                </c:pt>
                <c:pt idx="96">
                  <c:v>1.0632254827790238E-2</c:v>
                </c:pt>
                <c:pt idx="97">
                  <c:v>7.6064404534506216E-3</c:v>
                </c:pt>
                <c:pt idx="98">
                  <c:v>1.0055259926646817E-2</c:v>
                </c:pt>
                <c:pt idx="99">
                  <c:v>1.0439265090602541E-2</c:v>
                </c:pt>
                <c:pt idx="100">
                  <c:v>1.2908451053967439E-3</c:v>
                </c:pt>
                <c:pt idx="101">
                  <c:v>1.666773533162515E-2</c:v>
                </c:pt>
                <c:pt idx="102">
                  <c:v>1.3370885548666379E-2</c:v>
                </c:pt>
                <c:pt idx="103">
                  <c:v>1.9158846510981108E-2</c:v>
                </c:pt>
                <c:pt idx="104">
                  <c:v>2.2942741194742558E-3</c:v>
                </c:pt>
                <c:pt idx="105">
                  <c:v>9.5814923459070916E-3</c:v>
                </c:pt>
                <c:pt idx="106">
                  <c:v>-1.0836964022817985E-3</c:v>
                </c:pt>
                <c:pt idx="107">
                  <c:v>4.5159986445872484E-3</c:v>
                </c:pt>
                <c:pt idx="108">
                  <c:v>1.2714952632327246E-2</c:v>
                </c:pt>
                <c:pt idx="109">
                  <c:v>1.3714952636168952E-2</c:v>
                </c:pt>
                <c:pt idx="110">
                  <c:v>7.4258822437517566E-3</c:v>
                </c:pt>
                <c:pt idx="111">
                  <c:v>8.5930192046965812E-3</c:v>
                </c:pt>
                <c:pt idx="112">
                  <c:v>1.8770732664312766E-2</c:v>
                </c:pt>
                <c:pt idx="113">
                  <c:v>-4.0091130688688428E-3</c:v>
                </c:pt>
                <c:pt idx="114">
                  <c:v>5.6563845113757737E-3</c:v>
                </c:pt>
                <c:pt idx="115">
                  <c:v>1.1679519208107053E-2</c:v>
                </c:pt>
                <c:pt idx="116">
                  <c:v>1.3140870799786143E-2</c:v>
                </c:pt>
                <c:pt idx="117">
                  <c:v>3.8724029526843833E-3</c:v>
                </c:pt>
                <c:pt idx="118">
                  <c:v>8.2700215499446478E-3</c:v>
                </c:pt>
                <c:pt idx="119">
                  <c:v>8.3413825618043284E-3</c:v>
                </c:pt>
                <c:pt idx="120">
                  <c:v>9.6463942985312596E-3</c:v>
                </c:pt>
                <c:pt idx="121">
                  <c:v>1.1646394298938713E-2</c:v>
                </c:pt>
                <c:pt idx="122">
                  <c:v>1.1518946474495017E-2</c:v>
                </c:pt>
                <c:pt idx="123">
                  <c:v>1.0472046474803676E-2</c:v>
                </c:pt>
                <c:pt idx="124">
                  <c:v>1.3195875499740481E-2</c:v>
                </c:pt>
                <c:pt idx="125">
                  <c:v>1.1699669813761729E-2</c:v>
                </c:pt>
                <c:pt idx="126">
                  <c:v>2.6874705564966395E-3</c:v>
                </c:pt>
                <c:pt idx="127">
                  <c:v>4.3664574277998153E-3</c:v>
                </c:pt>
                <c:pt idx="128">
                  <c:v>7.0760904680967317E-3</c:v>
                </c:pt>
                <c:pt idx="129">
                  <c:v>2.0168442005428666E-2</c:v>
                </c:pt>
                <c:pt idx="130">
                  <c:v>1.3878040427046604E-2</c:v>
                </c:pt>
                <c:pt idx="131">
                  <c:v>2.0792983729973936E-2</c:v>
                </c:pt>
                <c:pt idx="132">
                  <c:v>1.4254630650882005E-2</c:v>
                </c:pt>
                <c:pt idx="133">
                  <c:v>7.2831501070921949E-3</c:v>
                </c:pt>
                <c:pt idx="134">
                  <c:v>6.3132494348129686E-3</c:v>
                </c:pt>
                <c:pt idx="135">
                  <c:v>5.9513349586131498E-3</c:v>
                </c:pt>
                <c:pt idx="136">
                  <c:v>5.9087732088130753E-3</c:v>
                </c:pt>
                <c:pt idx="137">
                  <c:v>1.6114346892623921E-2</c:v>
                </c:pt>
                <c:pt idx="138">
                  <c:v>1.1518709216354305E-2</c:v>
                </c:pt>
                <c:pt idx="139">
                  <c:v>4.3618255819131702E-3</c:v>
                </c:pt>
                <c:pt idx="140">
                  <c:v>1.0921791003104947E-2</c:v>
                </c:pt>
                <c:pt idx="141">
                  <c:v>1.388511620052053E-2</c:v>
                </c:pt>
                <c:pt idx="142">
                  <c:v>1.0890634977449768E-2</c:v>
                </c:pt>
                <c:pt idx="143">
                  <c:v>3.1529605512576712E-3</c:v>
                </c:pt>
                <c:pt idx="144">
                  <c:v>2.8272296072061574E-3</c:v>
                </c:pt>
                <c:pt idx="145">
                  <c:v>3.1272296069034776E-3</c:v>
                </c:pt>
                <c:pt idx="146">
                  <c:v>3.4272296066007978E-3</c:v>
                </c:pt>
                <c:pt idx="147">
                  <c:v>-5.1132750359127281E-3</c:v>
                </c:pt>
                <c:pt idx="148">
                  <c:v>4.9345210027459934E-3</c:v>
                </c:pt>
                <c:pt idx="149">
                  <c:v>1.0892851584936164E-2</c:v>
                </c:pt>
                <c:pt idx="150">
                  <c:v>6.8610427703518426E-3</c:v>
                </c:pt>
                <c:pt idx="151">
                  <c:v>1.7800237630530985E-3</c:v>
                </c:pt>
                <c:pt idx="152">
                  <c:v>1.8631140709005102E-3</c:v>
                </c:pt>
                <c:pt idx="153">
                  <c:v>4.074102319080692E-3</c:v>
                </c:pt>
                <c:pt idx="154">
                  <c:v>-7.5997039174849346E-4</c:v>
                </c:pt>
                <c:pt idx="155">
                  <c:v>5.2099767365092371E-3</c:v>
                </c:pt>
                <c:pt idx="156">
                  <c:v>5.4755178704567024E-4</c:v>
                </c:pt>
                <c:pt idx="157">
                  <c:v>7.4755178926920289E-4</c:v>
                </c:pt>
                <c:pt idx="158">
                  <c:v>9.4755179149273554E-4</c:v>
                </c:pt>
                <c:pt idx="159">
                  <c:v>1.0194475380150267E-2</c:v>
                </c:pt>
                <c:pt idx="160">
                  <c:v>5.2361109039806529E-3</c:v>
                </c:pt>
                <c:pt idx="161">
                  <c:v>1.9431814670093257E-3</c:v>
                </c:pt>
                <c:pt idx="162">
                  <c:v>8.7656397756489986E-3</c:v>
                </c:pt>
                <c:pt idx="163">
                  <c:v>3.1747644260314602E-3</c:v>
                </c:pt>
                <c:pt idx="164">
                  <c:v>6.3044176918583827E-3</c:v>
                </c:pt>
                <c:pt idx="165">
                  <c:v>2.2189457752848259E-3</c:v>
                </c:pt>
                <c:pt idx="166">
                  <c:v>-3.3209465811155185E-3</c:v>
                </c:pt>
                <c:pt idx="167">
                  <c:v>-1.3095885906948736E-3</c:v>
                </c:pt>
                <c:pt idx="168">
                  <c:v>-3.2528948869340463E-4</c:v>
                </c:pt>
                <c:pt idx="169">
                  <c:v>-9.7680581829588109E-3</c:v>
                </c:pt>
                <c:pt idx="170">
                  <c:v>-4.976435629205269E-3</c:v>
                </c:pt>
                <c:pt idx="171">
                  <c:v>-8.0499219090603147E-4</c:v>
                </c:pt>
                <c:pt idx="172">
                  <c:v>9.5212127176856759E-3</c:v>
                </c:pt>
                <c:pt idx="173">
                  <c:v>-1.3983809174810645E-3</c:v>
                </c:pt>
                <c:pt idx="174">
                  <c:v>-7.3981262655351248E-3</c:v>
                </c:pt>
                <c:pt idx="175">
                  <c:v>-5.1469737020425413E-4</c:v>
                </c:pt>
                <c:pt idx="176">
                  <c:v>-1.833968464118544E-4</c:v>
                </c:pt>
                <c:pt idx="177">
                  <c:v>-3.9214189350185551E-3</c:v>
                </c:pt>
                <c:pt idx="178">
                  <c:v>-6.6013673432875914E-3</c:v>
                </c:pt>
                <c:pt idx="179">
                  <c:v>-2.4136592185611261E-4</c:v>
                </c:pt>
                <c:pt idx="180">
                  <c:v>8.0931059490634699E-4</c:v>
                </c:pt>
                <c:pt idx="181">
                  <c:v>6.6367530547550048E-3</c:v>
                </c:pt>
                <c:pt idx="182">
                  <c:v>6.2582139048540167E-3</c:v>
                </c:pt>
                <c:pt idx="183">
                  <c:v>5.2153603287090934E-3</c:v>
                </c:pt>
                <c:pt idx="184">
                  <c:v>4.9882769040649269E-3</c:v>
                </c:pt>
                <c:pt idx="185">
                  <c:v>9.7706026325379905E-4</c:v>
                </c:pt>
                <c:pt idx="186">
                  <c:v>-2.5331574088121485E-3</c:v>
                </c:pt>
                <c:pt idx="187">
                  <c:v>-2.5069730078840641E-3</c:v>
                </c:pt>
                <c:pt idx="188">
                  <c:v>8.804134082426307E-4</c:v>
                </c:pt>
                <c:pt idx="189">
                  <c:v>6.6274035340199641E-3</c:v>
                </c:pt>
                <c:pt idx="190">
                  <c:v>1.2331466362527684E-2</c:v>
                </c:pt>
                <c:pt idx="191">
                  <c:v>7.0784115299727321E-3</c:v>
                </c:pt>
                <c:pt idx="192">
                  <c:v>5.7641756851148224E-3</c:v>
                </c:pt>
                <c:pt idx="193">
                  <c:v>3.5787124764459256E-3</c:v>
                </c:pt>
                <c:pt idx="194">
                  <c:v>1.0775948280192078E-2</c:v>
                </c:pt>
                <c:pt idx="195">
                  <c:v>-7.1831041086961242E-4</c:v>
                </c:pt>
                <c:pt idx="196">
                  <c:v>-2.7266226603020749E-3</c:v>
                </c:pt>
                <c:pt idx="197">
                  <c:v>-2.7004527890893866E-3</c:v>
                </c:pt>
                <c:pt idx="198">
                  <c:v>-1.5311432780117928E-3</c:v>
                </c:pt>
                <c:pt idx="199">
                  <c:v>-3.578804215534491E-3</c:v>
                </c:pt>
                <c:pt idx="200">
                  <c:v>6.2324496706429172E-3</c:v>
                </c:pt>
                <c:pt idx="201">
                  <c:v>2.4662712235258462E-3</c:v>
                </c:pt>
                <c:pt idx="202">
                  <c:v>5.4167867132168743E-3</c:v>
                </c:pt>
                <c:pt idx="203">
                  <c:v>-5.0259823572838327E-3</c:v>
                </c:pt>
                <c:pt idx="204">
                  <c:v>6.3286698120709785E-3</c:v>
                </c:pt>
                <c:pt idx="205">
                  <c:v>-1.9323274963939721E-3</c:v>
                </c:pt>
                <c:pt idx="206">
                  <c:v>-1.7578084720231701E-3</c:v>
                </c:pt>
                <c:pt idx="207">
                  <c:v>-8.015948476771801E-3</c:v>
                </c:pt>
                <c:pt idx="208">
                  <c:v>-3.3101730068781851E-3</c:v>
                </c:pt>
                <c:pt idx="209">
                  <c:v>4.9764236972760743E-3</c:v>
                </c:pt>
                <c:pt idx="210">
                  <c:v>9.8473412785877561E-3</c:v>
                </c:pt>
                <c:pt idx="211">
                  <c:v>-3.8749994267919946E-3</c:v>
                </c:pt>
                <c:pt idx="212">
                  <c:v>-3.7467883199866388E-3</c:v>
                </c:pt>
                <c:pt idx="213">
                  <c:v>-3.6467883225128513E-3</c:v>
                </c:pt>
                <c:pt idx="214">
                  <c:v>7.493624952771883E-3</c:v>
                </c:pt>
                <c:pt idx="215">
                  <c:v>-3.9275883352884004E-3</c:v>
                </c:pt>
                <c:pt idx="216">
                  <c:v>-3.8875883362988854E-3</c:v>
                </c:pt>
                <c:pt idx="217">
                  <c:v>-3.6567794793252902E-3</c:v>
                </c:pt>
                <c:pt idx="218">
                  <c:v>-4.2258660724257061E-3</c:v>
                </c:pt>
                <c:pt idx="219">
                  <c:v>-3.6358660691404657E-3</c:v>
                </c:pt>
                <c:pt idx="220">
                  <c:v>-3.6258660730310657E-3</c:v>
                </c:pt>
                <c:pt idx="221">
                  <c:v>-6.2225929259105209E-3</c:v>
                </c:pt>
                <c:pt idx="222">
                  <c:v>-4.7225929201479624E-3</c:v>
                </c:pt>
                <c:pt idx="223">
                  <c:v>-7.5702820625999333E-3</c:v>
                </c:pt>
                <c:pt idx="224">
                  <c:v>2.8020878004271603E-3</c:v>
                </c:pt>
                <c:pt idx="225">
                  <c:v>-4.111686029104257E-3</c:v>
                </c:pt>
                <c:pt idx="226">
                  <c:v>1.5468112525123395E-3</c:v>
                </c:pt>
                <c:pt idx="227">
                  <c:v>1.0962235393157837E-2</c:v>
                </c:pt>
                <c:pt idx="228">
                  <c:v>7.9191648525134689E-3</c:v>
                </c:pt>
                <c:pt idx="229">
                  <c:v>-8.6345488108356891E-3</c:v>
                </c:pt>
                <c:pt idx="230">
                  <c:v>-4.5238213143502272E-3</c:v>
                </c:pt>
                <c:pt idx="231">
                  <c:v>-7.6276707024822629E-3</c:v>
                </c:pt>
                <c:pt idx="232">
                  <c:v>-3.7976707010107733E-3</c:v>
                </c:pt>
                <c:pt idx="233">
                  <c:v>-7.5947460230864419E-3</c:v>
                </c:pt>
                <c:pt idx="234">
                  <c:v>-4.8809406958025131E-3</c:v>
                </c:pt>
                <c:pt idx="235">
                  <c:v>-6.8102335949605033E-3</c:v>
                </c:pt>
                <c:pt idx="236">
                  <c:v>-4.853762997285984E-3</c:v>
                </c:pt>
                <c:pt idx="237">
                  <c:v>-4.7837630026923116E-3</c:v>
                </c:pt>
                <c:pt idx="238">
                  <c:v>-4.4137630011253613E-3</c:v>
                </c:pt>
                <c:pt idx="239">
                  <c:v>-4.2937630041568163E-3</c:v>
                </c:pt>
                <c:pt idx="240">
                  <c:v>-3.1831155175152358E-3</c:v>
                </c:pt>
                <c:pt idx="241">
                  <c:v>-4.1046659163418292E-3</c:v>
                </c:pt>
                <c:pt idx="242">
                  <c:v>-3.4785160550582367E-3</c:v>
                </c:pt>
                <c:pt idx="243">
                  <c:v>-4.6724711223458185E-3</c:v>
                </c:pt>
                <c:pt idx="244">
                  <c:v>-4.4724711201222858E-3</c:v>
                </c:pt>
                <c:pt idx="245">
                  <c:v>-5.5325243928321319E-3</c:v>
                </c:pt>
                <c:pt idx="246">
                  <c:v>-5.4063746656824938E-3</c:v>
                </c:pt>
                <c:pt idx="247">
                  <c:v>5.2643198412827691E-3</c:v>
                </c:pt>
                <c:pt idx="248">
                  <c:v>-5.3313608872249535E-3</c:v>
                </c:pt>
                <c:pt idx="249">
                  <c:v>-3.9129702014096511E-3</c:v>
                </c:pt>
                <c:pt idx="250">
                  <c:v>-3.8129702039358636E-3</c:v>
                </c:pt>
                <c:pt idx="251">
                  <c:v>-4.2868208115506706E-3</c:v>
                </c:pt>
                <c:pt idx="252">
                  <c:v>-3.8868208143795629E-3</c:v>
                </c:pt>
                <c:pt idx="253">
                  <c:v>-4.7730283766794258E-3</c:v>
                </c:pt>
                <c:pt idx="254">
                  <c:v>-4.120729683015821E-3</c:v>
                </c:pt>
                <c:pt idx="255">
                  <c:v>-3.8192956366379996E-3</c:v>
                </c:pt>
                <c:pt idx="256">
                  <c:v>3.7528216900703307E-3</c:v>
                </c:pt>
                <c:pt idx="257">
                  <c:v>-3.4072397906200445E-3</c:v>
                </c:pt>
                <c:pt idx="258">
                  <c:v>-4.5743063955096183E-3</c:v>
                </c:pt>
                <c:pt idx="259">
                  <c:v>-1.0080826297446943E-4</c:v>
                </c:pt>
                <c:pt idx="260">
                  <c:v>-3.1562875370718356E-3</c:v>
                </c:pt>
                <c:pt idx="261">
                  <c:v>2.4006019038342527E-3</c:v>
                </c:pt>
                <c:pt idx="262">
                  <c:v>7.7295651973326475E-3</c:v>
                </c:pt>
                <c:pt idx="263">
                  <c:v>-2.7941655786818224E-3</c:v>
                </c:pt>
                <c:pt idx="264">
                  <c:v>-3.8043208744331508E-3</c:v>
                </c:pt>
                <c:pt idx="265">
                  <c:v>-3.5826160465522866E-3</c:v>
                </c:pt>
                <c:pt idx="266">
                  <c:v>-3.5826160465522866E-3</c:v>
                </c:pt>
                <c:pt idx="267">
                  <c:v>3.9860032641532081E-3</c:v>
                </c:pt>
                <c:pt idx="268">
                  <c:v>-4.5899212382717117E-3</c:v>
                </c:pt>
                <c:pt idx="269">
                  <c:v>-3.5637783202188376E-3</c:v>
                </c:pt>
                <c:pt idx="270">
                  <c:v>-4.1330637434703818E-3</c:v>
                </c:pt>
                <c:pt idx="271">
                  <c:v>-4.6939268055857936E-3</c:v>
                </c:pt>
                <c:pt idx="272">
                  <c:v>-4.5802151696463372E-3</c:v>
                </c:pt>
                <c:pt idx="273">
                  <c:v>-3.6652255621845778E-3</c:v>
                </c:pt>
                <c:pt idx="274">
                  <c:v>-3.316233696060357E-3</c:v>
                </c:pt>
                <c:pt idx="275">
                  <c:v>-4.002524693102201E-3</c:v>
                </c:pt>
                <c:pt idx="276">
                  <c:v>-3.9502398965055273E-3</c:v>
                </c:pt>
                <c:pt idx="277">
                  <c:v>-4.5334851866030423E-3</c:v>
                </c:pt>
                <c:pt idx="278">
                  <c:v>-2.8674986175691447E-3</c:v>
                </c:pt>
                <c:pt idx="279">
                  <c:v>-2.3413567454165299E-3</c:v>
                </c:pt>
                <c:pt idx="280">
                  <c:v>-1.769606283118369E-4</c:v>
                </c:pt>
                <c:pt idx="281">
                  <c:v>-3.6470700093654898E-3</c:v>
                </c:pt>
                <c:pt idx="282">
                  <c:v>-3.9674102420146073E-3</c:v>
                </c:pt>
                <c:pt idx="283">
                  <c:v>-3.9674102420146073E-3</c:v>
                </c:pt>
                <c:pt idx="284">
                  <c:v>-6.109395847258739E-3</c:v>
                </c:pt>
                <c:pt idx="285">
                  <c:v>-4.0787124536510594E-3</c:v>
                </c:pt>
                <c:pt idx="286">
                  <c:v>-3.8684772258892712E-3</c:v>
                </c:pt>
                <c:pt idx="287">
                  <c:v>-3.5696069603166868E-3</c:v>
                </c:pt>
                <c:pt idx="288">
                  <c:v>-4.5082590802543281E-3</c:v>
                </c:pt>
                <c:pt idx="289">
                  <c:v>-4.3537326483301178E-3</c:v>
                </c:pt>
                <c:pt idx="290">
                  <c:v>-3.3356175281551229E-3</c:v>
                </c:pt>
                <c:pt idx="291">
                  <c:v>-4.1788042670111644E-3</c:v>
                </c:pt>
                <c:pt idx="292">
                  <c:v>2.0756977219626854E-3</c:v>
                </c:pt>
                <c:pt idx="293">
                  <c:v>-3.7699203636021583E-3</c:v>
                </c:pt>
                <c:pt idx="294">
                  <c:v>-3.6517616983627807E-3</c:v>
                </c:pt>
                <c:pt idx="295">
                  <c:v>-2.7256268137602867E-3</c:v>
                </c:pt>
                <c:pt idx="296">
                  <c:v>-2.4165478119120114E-3</c:v>
                </c:pt>
                <c:pt idx="297">
                  <c:v>-3.7104004724123375E-3</c:v>
                </c:pt>
                <c:pt idx="298">
                  <c:v>-3.2265082524017275E-3</c:v>
                </c:pt>
                <c:pt idx="299">
                  <c:v>-2.9129521815109832E-3</c:v>
                </c:pt>
                <c:pt idx="300">
                  <c:v>-3.2426189438266584E-3</c:v>
                </c:pt>
                <c:pt idx="301">
                  <c:v>-2.5848620376425144E-3</c:v>
                </c:pt>
                <c:pt idx="302">
                  <c:v>-4.4535481955271169E-3</c:v>
                </c:pt>
                <c:pt idx="303">
                  <c:v>-3.1777568194789642E-3</c:v>
                </c:pt>
                <c:pt idx="304">
                  <c:v>-3.751628191698074E-3</c:v>
                </c:pt>
                <c:pt idx="305">
                  <c:v>-2.1254995717868638E-3</c:v>
                </c:pt>
                <c:pt idx="306">
                  <c:v>3.3403007615768546E-3</c:v>
                </c:pt>
                <c:pt idx="307">
                  <c:v>-3.7335706653808254E-3</c:v>
                </c:pt>
                <c:pt idx="308">
                  <c:v>-3.6335706679070379E-3</c:v>
                </c:pt>
                <c:pt idx="309">
                  <c:v>-3.5335706631572927E-3</c:v>
                </c:pt>
                <c:pt idx="310">
                  <c:v>-2.5190726974637333E-3</c:v>
                </c:pt>
                <c:pt idx="311">
                  <c:v>-2.4190726927139881E-3</c:v>
                </c:pt>
                <c:pt idx="312">
                  <c:v>-2.3190726952402006E-3</c:v>
                </c:pt>
                <c:pt idx="313">
                  <c:v>-4.4673179714324537E-3</c:v>
                </c:pt>
                <c:pt idx="314">
                  <c:v>-1.9710773977434509E-3</c:v>
                </c:pt>
                <c:pt idx="315">
                  <c:v>-2.5522820679885413E-3</c:v>
                </c:pt>
                <c:pt idx="316">
                  <c:v>-2.5240909982502807E-3</c:v>
                </c:pt>
                <c:pt idx="317">
                  <c:v>-2.5979686825301426E-3</c:v>
                </c:pt>
                <c:pt idx="318">
                  <c:v>-2.2277676812502076E-3</c:v>
                </c:pt>
                <c:pt idx="319">
                  <c:v>-1.9722904692641152E-3</c:v>
                </c:pt>
                <c:pt idx="320">
                  <c:v>-1.628707761202032E-3</c:v>
                </c:pt>
                <c:pt idx="321">
                  <c:v>-1.9456035759441229E-3</c:v>
                </c:pt>
                <c:pt idx="322">
                  <c:v>-1.4567073147528711E-3</c:v>
                </c:pt>
                <c:pt idx="323">
                  <c:v>-1.7036859444621716E-3</c:v>
                </c:pt>
                <c:pt idx="324">
                  <c:v>-1.361790005730449E-3</c:v>
                </c:pt>
                <c:pt idx="325">
                  <c:v>-3.0333594008913334E-3</c:v>
                </c:pt>
                <c:pt idx="326">
                  <c:v>-1.6624288151205931E-3</c:v>
                </c:pt>
                <c:pt idx="327">
                  <c:v>-2.0057077198821008E-3</c:v>
                </c:pt>
                <c:pt idx="328">
                  <c:v>-1.7176237093949956E-3</c:v>
                </c:pt>
                <c:pt idx="329">
                  <c:v>-1.5325082201764033E-3</c:v>
                </c:pt>
                <c:pt idx="330">
                  <c:v>-8.7006410997959166E-4</c:v>
                </c:pt>
                <c:pt idx="331">
                  <c:v>-1.3254254037219602E-3</c:v>
                </c:pt>
                <c:pt idx="332">
                  <c:v>4.7523952290613736E-4</c:v>
                </c:pt>
                <c:pt idx="333">
                  <c:v>-9.4062607009551269E-4</c:v>
                </c:pt>
                <c:pt idx="334">
                  <c:v>2.0215175931776602E-4</c:v>
                </c:pt>
                <c:pt idx="335">
                  <c:v>2.0215175931776602E-4</c:v>
                </c:pt>
                <c:pt idx="336">
                  <c:v>3.5443502157736506E-4</c:v>
                </c:pt>
                <c:pt idx="337">
                  <c:v>-4.8114169713425747E-5</c:v>
                </c:pt>
                <c:pt idx="338">
                  <c:v>3.3652598744867181E-3</c:v>
                </c:pt>
                <c:pt idx="339">
                  <c:v>-1.5648292423904586E-5</c:v>
                </c:pt>
                <c:pt idx="340">
                  <c:v>-5.6216635374117113E-4</c:v>
                </c:pt>
                <c:pt idx="341">
                  <c:v>-8.3740406031469761E-4</c:v>
                </c:pt>
                <c:pt idx="342">
                  <c:v>8.6180710709224742E-4</c:v>
                </c:pt>
                <c:pt idx="343">
                  <c:v>6.7278378071634892E-4</c:v>
                </c:pt>
                <c:pt idx="344">
                  <c:v>-2.8368654511084015E-4</c:v>
                </c:pt>
                <c:pt idx="345">
                  <c:v>-2.8368654511084015E-4</c:v>
                </c:pt>
                <c:pt idx="346">
                  <c:v>-8.3686542887307508E-5</c:v>
                </c:pt>
                <c:pt idx="347">
                  <c:v>4.5085122066235161E-4</c:v>
                </c:pt>
                <c:pt idx="348">
                  <c:v>7.9065730880146373E-4</c:v>
                </c:pt>
                <c:pt idx="349">
                  <c:v>8.4409467048493156E-4</c:v>
                </c:pt>
                <c:pt idx="350">
                  <c:v>8.7409467336504662E-4</c:v>
                </c:pt>
                <c:pt idx="351">
                  <c:v>1.544094674629317E-3</c:v>
                </c:pt>
                <c:pt idx="352">
                  <c:v>1.5740946702334745E-3</c:v>
                </c:pt>
                <c:pt idx="353">
                  <c:v>2.8737561293160074E-4</c:v>
                </c:pt>
                <c:pt idx="354">
                  <c:v>5.1401591363414711E-4</c:v>
                </c:pt>
                <c:pt idx="355">
                  <c:v>5.4401590923830456E-4</c:v>
                </c:pt>
                <c:pt idx="356">
                  <c:v>6.1401591110793463E-4</c:v>
                </c:pt>
                <c:pt idx="357">
                  <c:v>6.1401591110793463E-4</c:v>
                </c:pt>
                <c:pt idx="358">
                  <c:v>6.4401591398804969E-4</c:v>
                </c:pt>
                <c:pt idx="359">
                  <c:v>6.4401591398804969E-4</c:v>
                </c:pt>
                <c:pt idx="360">
                  <c:v>1.6605522770220815E-3</c:v>
                </c:pt>
                <c:pt idx="361">
                  <c:v>1.3062122588975052E-3</c:v>
                </c:pt>
                <c:pt idx="362">
                  <c:v>8.5974463141587354E-4</c:v>
                </c:pt>
                <c:pt idx="363">
                  <c:v>3.8210843448031329E-3</c:v>
                </c:pt>
                <c:pt idx="364">
                  <c:v>1.0792999126803329E-3</c:v>
                </c:pt>
                <c:pt idx="365">
                  <c:v>4.9406232371848186E-3</c:v>
                </c:pt>
                <c:pt idx="366">
                  <c:v>2.1450258206833772E-3</c:v>
                </c:pt>
                <c:pt idx="367">
                  <c:v>-5.5504607682336018E-4</c:v>
                </c:pt>
                <c:pt idx="368">
                  <c:v>2.7148728172551422E-3</c:v>
                </c:pt>
                <c:pt idx="369">
                  <c:v>2.3373610264238523E-3</c:v>
                </c:pt>
                <c:pt idx="370">
                  <c:v>2.4634562487034842E-3</c:v>
                </c:pt>
                <c:pt idx="371">
                  <c:v>2.6994196933393493E-3</c:v>
                </c:pt>
                <c:pt idx="372">
                  <c:v>2.5255144459405826E-3</c:v>
                </c:pt>
                <c:pt idx="373">
                  <c:v>1.4516091889491857E-3</c:v>
                </c:pt>
                <c:pt idx="374">
                  <c:v>2.3659519785167171E-3</c:v>
                </c:pt>
                <c:pt idx="375">
                  <c:v>3.4139292164488758E-3</c:v>
                </c:pt>
                <c:pt idx="376">
                  <c:v>4.1139292205932612E-3</c:v>
                </c:pt>
                <c:pt idx="377">
                  <c:v>5.1139292171590092E-3</c:v>
                </c:pt>
                <c:pt idx="378">
                  <c:v>5.1139292171590092E-3</c:v>
                </c:pt>
                <c:pt idx="379">
                  <c:v>2.0400233382177266E-3</c:v>
                </c:pt>
                <c:pt idx="380">
                  <c:v>3.6400233341781149E-3</c:v>
                </c:pt>
                <c:pt idx="381">
                  <c:v>3.2839463206178685E-3</c:v>
                </c:pt>
                <c:pt idx="382">
                  <c:v>2.6494189237385758E-3</c:v>
                </c:pt>
                <c:pt idx="383">
                  <c:v>2.7200116485877265E-3</c:v>
                </c:pt>
                <c:pt idx="384">
                  <c:v>2.5779386574199294E-3</c:v>
                </c:pt>
                <c:pt idx="385">
                  <c:v>2.9169726243842876E-3</c:v>
                </c:pt>
                <c:pt idx="386">
                  <c:v>3.3389734041762431E-3</c:v>
                </c:pt>
                <c:pt idx="387">
                  <c:v>4.8477109448511711E-3</c:v>
                </c:pt>
                <c:pt idx="388">
                  <c:v>3.256497232815285E-3</c:v>
                </c:pt>
                <c:pt idx="389">
                  <c:v>4.5347612578007235E-3</c:v>
                </c:pt>
                <c:pt idx="390">
                  <c:v>5.1130888779391433E-3</c:v>
                </c:pt>
                <c:pt idx="391">
                  <c:v>3.3957360370508623E-3</c:v>
                </c:pt>
                <c:pt idx="392">
                  <c:v>4.6914394136536239E-3</c:v>
                </c:pt>
                <c:pt idx="393">
                  <c:v>4.0392771663062058E-3</c:v>
                </c:pt>
                <c:pt idx="394">
                  <c:v>3.4827560867454616E-3</c:v>
                </c:pt>
                <c:pt idx="395">
                  <c:v>3.8088430568182993E-3</c:v>
                </c:pt>
                <c:pt idx="396">
                  <c:v>4.6131768122847638E-3</c:v>
                </c:pt>
                <c:pt idx="397">
                  <c:v>4.0257992895338726E-3</c:v>
                </c:pt>
                <c:pt idx="398">
                  <c:v>4.0757992846327876E-3</c:v>
                </c:pt>
                <c:pt idx="399">
                  <c:v>4.1757992893825327E-3</c:v>
                </c:pt>
                <c:pt idx="400">
                  <c:v>4.2257992844814476E-3</c:v>
                </c:pt>
                <c:pt idx="401">
                  <c:v>4.3257992892311928E-3</c:v>
                </c:pt>
                <c:pt idx="402">
                  <c:v>4.3757992843301077E-3</c:v>
                </c:pt>
                <c:pt idx="403">
                  <c:v>3.1916953334341774E-3</c:v>
                </c:pt>
                <c:pt idx="404">
                  <c:v>3.1916953334341774E-3</c:v>
                </c:pt>
                <c:pt idx="405">
                  <c:v>3.7302677714008831E-3</c:v>
                </c:pt>
                <c:pt idx="406">
                  <c:v>3.7302677714008831E-3</c:v>
                </c:pt>
                <c:pt idx="407">
                  <c:v>3.1432452141886176E-3</c:v>
                </c:pt>
                <c:pt idx="408">
                  <c:v>4.3121834826141681E-3</c:v>
                </c:pt>
                <c:pt idx="409">
                  <c:v>4.3121834826141681E-3</c:v>
                </c:pt>
                <c:pt idx="410">
                  <c:v>-1.4363522759455877E-3</c:v>
                </c:pt>
                <c:pt idx="411">
                  <c:v>3.2152195009988033E-3</c:v>
                </c:pt>
                <c:pt idx="412">
                  <c:v>3.8931551787936489E-3</c:v>
                </c:pt>
                <c:pt idx="413">
                  <c:v>3.619235422727414E-3</c:v>
                </c:pt>
                <c:pt idx="414">
                  <c:v>3.8666041324239703E-3</c:v>
                </c:pt>
                <c:pt idx="415">
                  <c:v>3.8666041324239703E-3</c:v>
                </c:pt>
                <c:pt idx="416">
                  <c:v>3.2920322264190054E-3</c:v>
                </c:pt>
                <c:pt idx="417">
                  <c:v>3.7517957617188638E-3</c:v>
                </c:pt>
                <c:pt idx="418">
                  <c:v>2.4821919498859354E-3</c:v>
                </c:pt>
                <c:pt idx="419">
                  <c:v>2.9652632784439338E-3</c:v>
                </c:pt>
                <c:pt idx="420">
                  <c:v>3.8145969300762417E-3</c:v>
                </c:pt>
                <c:pt idx="421">
                  <c:v>3.073864229983396E-3</c:v>
                </c:pt>
                <c:pt idx="422">
                  <c:v>2.6996377925767485E-3</c:v>
                </c:pt>
                <c:pt idx="423">
                  <c:v>3.3471881260919469E-3</c:v>
                </c:pt>
                <c:pt idx="424">
                  <c:v>3.4060739885302324E-3</c:v>
                </c:pt>
                <c:pt idx="425">
                  <c:v>2.7180018843519088E-3</c:v>
                </c:pt>
                <c:pt idx="426">
                  <c:v>4.644074935762757E-3</c:v>
                </c:pt>
                <c:pt idx="427">
                  <c:v>4.2744401496850534E-3</c:v>
                </c:pt>
                <c:pt idx="428">
                  <c:v>4.3244401447839684E-3</c:v>
                </c:pt>
                <c:pt idx="429">
                  <c:v>-3.5101668133087766E-3</c:v>
                </c:pt>
                <c:pt idx="430">
                  <c:v>1.5731814099411018E-3</c:v>
                </c:pt>
                <c:pt idx="431">
                  <c:v>1.5931814094358593E-3</c:v>
                </c:pt>
                <c:pt idx="432">
                  <c:v>2.5319731838690032E-3</c:v>
                </c:pt>
                <c:pt idx="433">
                  <c:v>2.5619731794731607E-3</c:v>
                </c:pt>
                <c:pt idx="434">
                  <c:v>7.9458093281347189E-4</c:v>
                </c:pt>
                <c:pt idx="435">
                  <c:v>8.2458093569358695E-4</c:v>
                </c:pt>
                <c:pt idx="436">
                  <c:v>7.6503415026624166E-4</c:v>
                </c:pt>
                <c:pt idx="437">
                  <c:v>3.4565883195870201E-4</c:v>
                </c:pt>
                <c:pt idx="438">
                  <c:v>4.8262772243273105E-4</c:v>
                </c:pt>
                <c:pt idx="439">
                  <c:v>4.8262772243273105E-4</c:v>
                </c:pt>
                <c:pt idx="440">
                  <c:v>9.8983372086233756E-5</c:v>
                </c:pt>
                <c:pt idx="441">
                  <c:v>9.3167994572727203E-4</c:v>
                </c:pt>
                <c:pt idx="442">
                  <c:v>9.3167994572727203E-4</c:v>
                </c:pt>
                <c:pt idx="443">
                  <c:v>4.6586405580198442E-4</c:v>
                </c:pt>
                <c:pt idx="444">
                  <c:v>6.1212328307961444E-4</c:v>
                </c:pt>
                <c:pt idx="445">
                  <c:v>1.0207951312035668E-4</c:v>
                </c:pt>
                <c:pt idx="446">
                  <c:v>-3.4732855408456387E-4</c:v>
                </c:pt>
                <c:pt idx="447">
                  <c:v>-8.2011338109039267E-4</c:v>
                </c:pt>
                <c:pt idx="448">
                  <c:v>-2.2586467518187492E-4</c:v>
                </c:pt>
                <c:pt idx="449">
                  <c:v>8.7413532613361822E-4</c:v>
                </c:pt>
                <c:pt idx="450">
                  <c:v>-2.0212947997215458E-4</c:v>
                </c:pt>
                <c:pt idx="451">
                  <c:v>-9.9026780211358689E-4</c:v>
                </c:pt>
                <c:pt idx="452">
                  <c:v>-1.8747033250061662E-3</c:v>
                </c:pt>
                <c:pt idx="453">
                  <c:v>9.7658189447451249E-5</c:v>
                </c:pt>
                <c:pt idx="454">
                  <c:v>2.3710592634590411E-5</c:v>
                </c:pt>
                <c:pt idx="455">
                  <c:v>-1.304599253705227E-3</c:v>
                </c:pt>
                <c:pt idx="456">
                  <c:v>-2.5086164089846985E-3</c:v>
                </c:pt>
                <c:pt idx="457">
                  <c:v>-1.6969743701439194E-3</c:v>
                </c:pt>
                <c:pt idx="458">
                  <c:v>-1.2932351052803853E-3</c:v>
                </c:pt>
                <c:pt idx="459">
                  <c:v>-1.3671886452332332E-3</c:v>
                </c:pt>
                <c:pt idx="460">
                  <c:v>-1.5378890483836449E-3</c:v>
                </c:pt>
                <c:pt idx="461">
                  <c:v>-1.6788782372897382E-3</c:v>
                </c:pt>
                <c:pt idx="462">
                  <c:v>-3.7360987718226962E-3</c:v>
                </c:pt>
                <c:pt idx="463">
                  <c:v>-1.53609876919171E-3</c:v>
                </c:pt>
                <c:pt idx="464">
                  <c:v>-1.8244969115493864E-3</c:v>
                </c:pt>
                <c:pt idx="465">
                  <c:v>-3.0460264410155785E-3</c:v>
                </c:pt>
                <c:pt idx="466">
                  <c:v>-2.885689751122536E-3</c:v>
                </c:pt>
                <c:pt idx="467">
                  <c:v>-3.2378906513903793E-3</c:v>
                </c:pt>
                <c:pt idx="468">
                  <c:v>-3.8684175771134463E-3</c:v>
                </c:pt>
                <c:pt idx="469">
                  <c:v>-2.6883200554072215E-3</c:v>
                </c:pt>
                <c:pt idx="470">
                  <c:v>-3.8622805684979528E-3</c:v>
                </c:pt>
                <c:pt idx="471">
                  <c:v>-3.5677608554564866E-3</c:v>
                </c:pt>
                <c:pt idx="472">
                  <c:v>-4.7633551950128292E-3</c:v>
                </c:pt>
                <c:pt idx="473">
                  <c:v>-5.9901757423359847E-3</c:v>
                </c:pt>
                <c:pt idx="474">
                  <c:v>-5.9901757423359847E-3</c:v>
                </c:pt>
                <c:pt idx="475">
                  <c:v>-6.0240528590071035E-3</c:v>
                </c:pt>
                <c:pt idx="476">
                  <c:v>-6.4344022954822416E-3</c:v>
                </c:pt>
                <c:pt idx="477">
                  <c:v>-5.8545837518448052E-3</c:v>
                </c:pt>
                <c:pt idx="478">
                  <c:v>-8.6835160077808754E-3</c:v>
                </c:pt>
                <c:pt idx="479">
                  <c:v>-8.6602620349261611E-3</c:v>
                </c:pt>
                <c:pt idx="480">
                  <c:v>-9.5260912917480151E-3</c:v>
                </c:pt>
                <c:pt idx="481">
                  <c:v>-9.1248758499881816E-3</c:v>
                </c:pt>
                <c:pt idx="482">
                  <c:v>-1.0400772719912674E-2</c:v>
                </c:pt>
                <c:pt idx="483">
                  <c:v>-1.2498718686382769E-2</c:v>
                </c:pt>
                <c:pt idx="484">
                  <c:v>-1.3497889026600964E-2</c:v>
                </c:pt>
                <c:pt idx="485">
                  <c:v>-1.2220124891585041E-2</c:v>
                </c:pt>
                <c:pt idx="486">
                  <c:v>-1.5967162336915933E-2</c:v>
                </c:pt>
                <c:pt idx="487">
                  <c:v>-1.3367162337113839E-2</c:v>
                </c:pt>
                <c:pt idx="488">
                  <c:v>-1.3489771228586751E-2</c:v>
                </c:pt>
                <c:pt idx="489">
                  <c:v>-1.3568506409187463E-2</c:v>
                </c:pt>
                <c:pt idx="490">
                  <c:v>-1.0170797504817627E-2</c:v>
                </c:pt>
                <c:pt idx="491">
                  <c:v>-1.3180533171175818E-2</c:v>
                </c:pt>
                <c:pt idx="492">
                  <c:v>-1.4312216932986857E-2</c:v>
                </c:pt>
                <c:pt idx="493">
                  <c:v>-1.6394873381720472E-2</c:v>
                </c:pt>
                <c:pt idx="494">
                  <c:v>-1.7228341521075267E-2</c:v>
                </c:pt>
                <c:pt idx="495">
                  <c:v>-2.864950711191723E-2</c:v>
                </c:pt>
                <c:pt idx="496">
                  <c:v>-1.7481288234457798E-2</c:v>
                </c:pt>
                <c:pt idx="497">
                  <c:v>-1.6976161318188424E-2</c:v>
                </c:pt>
                <c:pt idx="498">
                  <c:v>-1.799303829511769E-2</c:v>
                </c:pt>
                <c:pt idx="499">
                  <c:v>-2.0038691621711124E-2</c:v>
                </c:pt>
                <c:pt idx="500">
                  <c:v>-2.0632921942760993E-2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07F-4088-B312-94E592358866}"/>
            </c:ext>
          </c:extLst>
        </c:ser>
        <c:ser>
          <c:idx val="8"/>
          <c:order val="1"/>
          <c:tx>
            <c:strRef>
              <c:f>'Active (3)'!$Z$1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(3)'!$Y$2:$Y$43</c:f>
              <c:numCache>
                <c:formatCode>General</c:formatCode>
                <c:ptCount val="42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  <c:pt idx="40">
                  <c:v>50000</c:v>
                </c:pt>
                <c:pt idx="41">
                  <c:v>52000</c:v>
                </c:pt>
              </c:numCache>
            </c:numRef>
          </c:xVal>
          <c:yVal>
            <c:numRef>
              <c:f>'Active (3)'!$Z$2:$Z$43</c:f>
              <c:numCache>
                <c:formatCode>General</c:formatCode>
                <c:ptCount val="42"/>
                <c:pt idx="0">
                  <c:v>5.6531669860248268E-2</c:v>
                </c:pt>
                <c:pt idx="1">
                  <c:v>5.331627918238286E-2</c:v>
                </c:pt>
                <c:pt idx="2">
                  <c:v>5.0152483859834937E-2</c:v>
                </c:pt>
                <c:pt idx="3">
                  <c:v>4.7040283892604513E-2</c:v>
                </c:pt>
                <c:pt idx="4">
                  <c:v>4.3979679280691582E-2</c:v>
                </c:pt>
                <c:pt idx="5">
                  <c:v>4.0970670024096149E-2</c:v>
                </c:pt>
                <c:pt idx="6">
                  <c:v>3.8013256122818209E-2</c:v>
                </c:pt>
                <c:pt idx="7">
                  <c:v>3.5107437576857761E-2</c:v>
                </c:pt>
                <c:pt idx="8">
                  <c:v>3.2253214386214812E-2</c:v>
                </c:pt>
                <c:pt idx="9">
                  <c:v>2.9450586550889352E-2</c:v>
                </c:pt>
                <c:pt idx="10">
                  <c:v>2.6699554070881388E-2</c:v>
                </c:pt>
                <c:pt idx="11">
                  <c:v>2.4000116946190923E-2</c:v>
                </c:pt>
                <c:pt idx="12">
                  <c:v>2.1352275176817946E-2</c:v>
                </c:pt>
                <c:pt idx="13">
                  <c:v>1.8756028762762462E-2</c:v>
                </c:pt>
                <c:pt idx="14">
                  <c:v>1.6211377704024477E-2</c:v>
                </c:pt>
                <c:pt idx="15">
                  <c:v>1.3718322000603984E-2</c:v>
                </c:pt>
                <c:pt idx="16">
                  <c:v>1.1276861652500986E-2</c:v>
                </c:pt>
                <c:pt idx="17">
                  <c:v>8.8869966597154813E-3</c:v>
                </c:pt>
                <c:pt idx="18">
                  <c:v>6.5487270222474719E-3</c:v>
                </c:pt>
                <c:pt idx="19">
                  <c:v>4.2620527400969556E-3</c:v>
                </c:pt>
                <c:pt idx="20">
                  <c:v>2.0269738132639346E-3</c:v>
                </c:pt>
                <c:pt idx="21">
                  <c:v>-1.5650975825159204E-4</c:v>
                </c:pt>
                <c:pt idx="22">
                  <c:v>-2.2883979744496245E-3</c:v>
                </c:pt>
                <c:pt idx="23">
                  <c:v>-4.3686908353301641E-3</c:v>
                </c:pt>
                <c:pt idx="24">
                  <c:v>-6.3973883408932064E-3</c:v>
                </c:pt>
                <c:pt idx="25">
                  <c:v>-8.3744904911387582E-3</c:v>
                </c:pt>
                <c:pt idx="26">
                  <c:v>-1.0299997286066811E-2</c:v>
                </c:pt>
                <c:pt idx="27">
                  <c:v>-1.2173908725677375E-2</c:v>
                </c:pt>
                <c:pt idx="28">
                  <c:v>-1.3996224809970439E-2</c:v>
                </c:pt>
                <c:pt idx="29">
                  <c:v>-1.5766945538946014E-2</c:v>
                </c:pt>
                <c:pt idx="30">
                  <c:v>-1.7486070912604096E-2</c:v>
                </c:pt>
                <c:pt idx="31">
                  <c:v>-1.9153600930944679E-2</c:v>
                </c:pt>
                <c:pt idx="32">
                  <c:v>-2.0769535593967763E-2</c:v>
                </c:pt>
                <c:pt idx="33">
                  <c:v>-2.2333874901673361E-2</c:v>
                </c:pt>
                <c:pt idx="34">
                  <c:v>-2.384661885406146E-2</c:v>
                </c:pt>
                <c:pt idx="35">
                  <c:v>-2.5307767451132078E-2</c:v>
                </c:pt>
                <c:pt idx="36">
                  <c:v>-2.6717320692885183E-2</c:v>
                </c:pt>
                <c:pt idx="37">
                  <c:v>-2.8075278579320798E-2</c:v>
                </c:pt>
                <c:pt idx="38">
                  <c:v>-2.9381641110438929E-2</c:v>
                </c:pt>
                <c:pt idx="39">
                  <c:v>-3.0636408286239557E-2</c:v>
                </c:pt>
                <c:pt idx="40">
                  <c:v>-3.1839580106722699E-2</c:v>
                </c:pt>
                <c:pt idx="41">
                  <c:v>-3.2991156571888336E-2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07F-4088-B312-94E592358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2939696"/>
        <c:axId val="1"/>
      </c:scatterChart>
      <c:valAx>
        <c:axId val="7329396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49637155297535"/>
              <c:y val="0.839396484530342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895500725689405E-2"/>
              <c:y val="0.369697924123120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293969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4412191582002902"/>
          <c:y val="0.92121498449057504"/>
          <c:w val="0.20609579100145137"/>
          <c:h val="6.06063787481110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Residuals</a:t>
            </a:r>
          </a:p>
        </c:rich>
      </c:tx>
      <c:layout>
        <c:manualLayout>
          <c:xMode val="edge"/>
          <c:yMode val="edge"/>
          <c:x val="0.39130495644566166"/>
          <c:y val="3.3232628398791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68135428180803"/>
          <c:y val="0.14501531966242162"/>
          <c:w val="0.81739246120989184"/>
          <c:h val="0.63444202352309453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(3)'!$V$20</c:f>
              <c:strCache>
                <c:ptCount val="1"/>
                <c:pt idx="0">
                  <c:v>residuals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(3)'!$D$21:$D$105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(3)'!$D$21:$D$105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(3)'!$F$21:$F$907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  <c:pt idx="499">
                  <c:v>57447.5</c:v>
                </c:pt>
                <c:pt idx="500">
                  <c:v>57599.5</c:v>
                </c:pt>
              </c:numCache>
            </c:numRef>
          </c:xVal>
          <c:yVal>
            <c:numRef>
              <c:f>'Active (3)'!$V$21:$V$907</c:f>
              <c:numCache>
                <c:formatCode>General</c:formatCode>
                <c:ptCount val="887"/>
                <c:pt idx="0">
                  <c:v>-4.0877595564805524E-2</c:v>
                </c:pt>
                <c:pt idx="1">
                  <c:v>-1.987759556416524E-2</c:v>
                </c:pt>
                <c:pt idx="2">
                  <c:v>-1.7551038008985914E-2</c:v>
                </c:pt>
                <c:pt idx="3">
                  <c:v>-3.8878242593967494E-2</c:v>
                </c:pt>
                <c:pt idx="4">
                  <c:v>-2.7147403000729015E-2</c:v>
                </c:pt>
                <c:pt idx="5">
                  <c:v>-1.7820929455087418E-2</c:v>
                </c:pt>
                <c:pt idx="6">
                  <c:v>-1.9327229024262718E-2</c:v>
                </c:pt>
                <c:pt idx="7">
                  <c:v>-4.3222403782453539E-2</c:v>
                </c:pt>
                <c:pt idx="9">
                  <c:v>-5.1784263626619871E-2</c:v>
                </c:pt>
                <c:pt idx="10">
                  <c:v>-2.7734751276916735E-2</c:v>
                </c:pt>
                <c:pt idx="12">
                  <c:v>-1.942898849108906E-2</c:v>
                </c:pt>
                <c:pt idx="13">
                  <c:v>-4.4470317847759511E-2</c:v>
                </c:pt>
                <c:pt idx="14">
                  <c:v>-3.9044741402727942E-2</c:v>
                </c:pt>
                <c:pt idx="15">
                  <c:v>-5.3086071554073966E-2</c:v>
                </c:pt>
                <c:pt idx="16">
                  <c:v>-2.016873219624531E-2</c:v>
                </c:pt>
                <c:pt idx="17">
                  <c:v>-5.6210062693066012E-2</c:v>
                </c:pt>
                <c:pt idx="18">
                  <c:v>-3.8933365182014415E-2</c:v>
                </c:pt>
                <c:pt idx="20">
                  <c:v>-3.4045149489983995E-2</c:v>
                </c:pt>
                <c:pt idx="21">
                  <c:v>-3.150656246634588E-2</c:v>
                </c:pt>
                <c:pt idx="22">
                  <c:v>-3.2039823845120233E-2</c:v>
                </c:pt>
                <c:pt idx="23">
                  <c:v>-3.0161221083631558E-2</c:v>
                </c:pt>
                <c:pt idx="24">
                  <c:v>-2.9395561999931107E-2</c:v>
                </c:pt>
                <c:pt idx="25">
                  <c:v>-2.5136040666593109E-2</c:v>
                </c:pt>
                <c:pt idx="26">
                  <c:v>-2.1187081257439264E-2</c:v>
                </c:pt>
                <c:pt idx="27">
                  <c:v>-2.7720550711829845E-2</c:v>
                </c:pt>
                <c:pt idx="28">
                  <c:v>-2.2601158998340212E-2</c:v>
                </c:pt>
                <c:pt idx="29">
                  <c:v>-3.9020096595349621E-2</c:v>
                </c:pt>
                <c:pt idx="30">
                  <c:v>-3.710291775334891E-2</c:v>
                </c:pt>
                <c:pt idx="31">
                  <c:v>-2.6023746378453942E-2</c:v>
                </c:pt>
                <c:pt idx="32">
                  <c:v>-2.1106576896761056E-2</c:v>
                </c:pt>
                <c:pt idx="33">
                  <c:v>-2.1847167059193099E-2</c:v>
                </c:pt>
                <c:pt idx="34">
                  <c:v>-2.7339264577112807E-2</c:v>
                </c:pt>
                <c:pt idx="35">
                  <c:v>-2.2562394441159726E-2</c:v>
                </c:pt>
                <c:pt idx="36">
                  <c:v>6.6497938867819059E-3</c:v>
                </c:pt>
                <c:pt idx="37">
                  <c:v>6.6497938867819059E-3</c:v>
                </c:pt>
                <c:pt idx="38">
                  <c:v>-1.3718322000603984E-2</c:v>
                </c:pt>
                <c:pt idx="39">
                  <c:v>7.2816780000363006E-3</c:v>
                </c:pt>
                <c:pt idx="40">
                  <c:v>7.2816780000363006E-3</c:v>
                </c:pt>
                <c:pt idx="41">
                  <c:v>6.6347078090396895E-3</c:v>
                </c:pt>
                <c:pt idx="42">
                  <c:v>6.6347078090396895E-3</c:v>
                </c:pt>
                <c:pt idx="43">
                  <c:v>1.0075830888221423E-2</c:v>
                </c:pt>
                <c:pt idx="44">
                  <c:v>1.0075830888221423E-2</c:v>
                </c:pt>
                <c:pt idx="45">
                  <c:v>1.0582370246462627E-2</c:v>
                </c:pt>
                <c:pt idx="46">
                  <c:v>1.0582370246462627E-2</c:v>
                </c:pt>
                <c:pt idx="47">
                  <c:v>1.0540597622650996E-2</c:v>
                </c:pt>
                <c:pt idx="48">
                  <c:v>1.0540597622650996E-2</c:v>
                </c:pt>
                <c:pt idx="49">
                  <c:v>1.0498824875473857E-2</c:v>
                </c:pt>
                <c:pt idx="50">
                  <c:v>1.0498824875473857E-2</c:v>
                </c:pt>
                <c:pt idx="51">
                  <c:v>1.0457052026759082E-2</c:v>
                </c:pt>
                <c:pt idx="52">
                  <c:v>1.0457052026759082E-2</c:v>
                </c:pt>
                <c:pt idx="53">
                  <c:v>1.0415279054678803E-2</c:v>
                </c:pt>
                <c:pt idx="54">
                  <c:v>1.0415279054678803E-2</c:v>
                </c:pt>
                <c:pt idx="55">
                  <c:v>-9.2882675861773942E-3</c:v>
                </c:pt>
                <c:pt idx="56">
                  <c:v>3.7076217810683099E-2</c:v>
                </c:pt>
                <c:pt idx="57">
                  <c:v>-1.3597438609220514E-2</c:v>
                </c:pt>
                <c:pt idx="58">
                  <c:v>-1.8681315955004892E-2</c:v>
                </c:pt>
                <c:pt idx="59">
                  <c:v>9.8068916368723169E-3</c:v>
                </c:pt>
                <c:pt idx="60">
                  <c:v>-3.5020352332943219E-4</c:v>
                </c:pt>
                <c:pt idx="61">
                  <c:v>6.6497964744586767E-3</c:v>
                </c:pt>
                <c:pt idx="62">
                  <c:v>8.3872051430586604E-3</c:v>
                </c:pt>
                <c:pt idx="63">
                  <c:v>1.1387205140031862E-2</c:v>
                </c:pt>
                <c:pt idx="64">
                  <c:v>-3.4750536907414233E-3</c:v>
                </c:pt>
                <c:pt idx="65">
                  <c:v>2.7467684123007145E-3</c:v>
                </c:pt>
                <c:pt idx="66">
                  <c:v>6.8735946340361728E-3</c:v>
                </c:pt>
                <c:pt idx="67">
                  <c:v>1.0580812473077024E-2</c:v>
                </c:pt>
                <c:pt idx="68">
                  <c:v>3.4653652147874675E-3</c:v>
                </c:pt>
                <c:pt idx="69">
                  <c:v>4.1082017384127933E-3</c:v>
                </c:pt>
                <c:pt idx="70">
                  <c:v>-1.6882933851003266E-3</c:v>
                </c:pt>
                <c:pt idx="71">
                  <c:v>5.7432244193246981E-3</c:v>
                </c:pt>
                <c:pt idx="72">
                  <c:v>-1.8050557907056913E-3</c:v>
                </c:pt>
                <c:pt idx="73">
                  <c:v>1.227300556666186E-2</c:v>
                </c:pt>
                <c:pt idx="74">
                  <c:v>4.8908073734916721E-3</c:v>
                </c:pt>
                <c:pt idx="75">
                  <c:v>1.6748813391432352E-3</c:v>
                </c:pt>
                <c:pt idx="76">
                  <c:v>5.9579587321046653E-3</c:v>
                </c:pt>
                <c:pt idx="77">
                  <c:v>-5.7106451284473373E-4</c:v>
                </c:pt>
                <c:pt idx="78">
                  <c:v>6.0340508746324671E-3</c:v>
                </c:pt>
                <c:pt idx="79">
                  <c:v>4.8147207503163323E-3</c:v>
                </c:pt>
                <c:pt idx="80">
                  <c:v>1.7781986484845632E-2</c:v>
                </c:pt>
                <c:pt idx="81">
                  <c:v>2.6161776014418632E-3</c:v>
                </c:pt>
                <c:pt idx="82">
                  <c:v>-5.2534565409775901E-4</c:v>
                </c:pt>
                <c:pt idx="85">
                  <c:v>1.0090491691881974E-2</c:v>
                </c:pt>
                <c:pt idx="86">
                  <c:v>4.5737917896463386E-3</c:v>
                </c:pt>
                <c:pt idx="87">
                  <c:v>9.3554745865779849E-3</c:v>
                </c:pt>
                <c:pt idx="88">
                  <c:v>9.8107219891874174E-3</c:v>
                </c:pt>
                <c:pt idx="89">
                  <c:v>4.6679287716139758E-3</c:v>
                </c:pt>
                <c:pt idx="90">
                  <c:v>6.08768455031469E-3</c:v>
                </c:pt>
                <c:pt idx="91">
                  <c:v>6.4305078826890037E-3</c:v>
                </c:pt>
                <c:pt idx="92">
                  <c:v>2.1004887490164237E-3</c:v>
                </c:pt>
                <c:pt idx="93">
                  <c:v>1.8594447181706719E-2</c:v>
                </c:pt>
                <c:pt idx="95">
                  <c:v>1.1348383248514213E-2</c:v>
                </c:pt>
                <c:pt idx="96">
                  <c:v>1.0632254827790238E-2</c:v>
                </c:pt>
                <c:pt idx="97">
                  <c:v>7.6064404534506216E-3</c:v>
                </c:pt>
                <c:pt idx="98">
                  <c:v>1.0055259926646817E-2</c:v>
                </c:pt>
                <c:pt idx="99">
                  <c:v>1.0439265090602541E-2</c:v>
                </c:pt>
                <c:pt idx="100">
                  <c:v>1.2908451053967439E-3</c:v>
                </c:pt>
                <c:pt idx="101">
                  <c:v>1.666773533162515E-2</c:v>
                </c:pt>
                <c:pt idx="102">
                  <c:v>1.3370885548666379E-2</c:v>
                </c:pt>
                <c:pt idx="103">
                  <c:v>1.9158846510981108E-2</c:v>
                </c:pt>
                <c:pt idx="104">
                  <c:v>2.2942741194742558E-3</c:v>
                </c:pt>
                <c:pt idx="105">
                  <c:v>9.5814923459070916E-3</c:v>
                </c:pt>
                <c:pt idx="106">
                  <c:v>-1.0836964022817985E-3</c:v>
                </c:pt>
                <c:pt idx="107">
                  <c:v>4.5159986445872484E-3</c:v>
                </c:pt>
                <c:pt idx="108">
                  <c:v>1.2714952632327246E-2</c:v>
                </c:pt>
                <c:pt idx="109">
                  <c:v>1.3714952636168952E-2</c:v>
                </c:pt>
                <c:pt idx="110">
                  <c:v>7.4258822437517566E-3</c:v>
                </c:pt>
                <c:pt idx="111">
                  <c:v>8.5930192046965812E-3</c:v>
                </c:pt>
                <c:pt idx="112">
                  <c:v>1.8770732664312766E-2</c:v>
                </c:pt>
                <c:pt idx="113">
                  <c:v>-4.0091130688688428E-3</c:v>
                </c:pt>
                <c:pt idx="114">
                  <c:v>5.6563845113757737E-3</c:v>
                </c:pt>
                <c:pt idx="115">
                  <c:v>1.1679519208107053E-2</c:v>
                </c:pt>
                <c:pt idx="116">
                  <c:v>1.3140870799786143E-2</c:v>
                </c:pt>
                <c:pt idx="117">
                  <c:v>3.8724029526843833E-3</c:v>
                </c:pt>
                <c:pt idx="118">
                  <c:v>8.2700215499446478E-3</c:v>
                </c:pt>
                <c:pt idx="119">
                  <c:v>8.3413825618043284E-3</c:v>
                </c:pt>
                <c:pt idx="120">
                  <c:v>9.6463942985312596E-3</c:v>
                </c:pt>
                <c:pt idx="121">
                  <c:v>1.1646394298938713E-2</c:v>
                </c:pt>
                <c:pt idx="122">
                  <c:v>1.1518946474495017E-2</c:v>
                </c:pt>
                <c:pt idx="123">
                  <c:v>1.0472046474803676E-2</c:v>
                </c:pt>
                <c:pt idx="124">
                  <c:v>1.3195875499740481E-2</c:v>
                </c:pt>
                <c:pt idx="125">
                  <c:v>1.1699669813761729E-2</c:v>
                </c:pt>
                <c:pt idx="126">
                  <c:v>2.6874705564966395E-3</c:v>
                </c:pt>
                <c:pt idx="127">
                  <c:v>4.3664574277998153E-3</c:v>
                </c:pt>
                <c:pt idx="128">
                  <c:v>7.0760904680967317E-3</c:v>
                </c:pt>
                <c:pt idx="129">
                  <c:v>2.0168442005428666E-2</c:v>
                </c:pt>
                <c:pt idx="130">
                  <c:v>1.3878040427046604E-2</c:v>
                </c:pt>
                <c:pt idx="131">
                  <c:v>2.0792983729973936E-2</c:v>
                </c:pt>
                <c:pt idx="132">
                  <c:v>1.4254630650882005E-2</c:v>
                </c:pt>
                <c:pt idx="133">
                  <c:v>7.2831501070921949E-3</c:v>
                </c:pt>
                <c:pt idx="134">
                  <c:v>6.3132494348129686E-3</c:v>
                </c:pt>
                <c:pt idx="135">
                  <c:v>5.9513349586131498E-3</c:v>
                </c:pt>
                <c:pt idx="136">
                  <c:v>5.9087732088130753E-3</c:v>
                </c:pt>
                <c:pt idx="137">
                  <c:v>1.6114346892623921E-2</c:v>
                </c:pt>
                <c:pt idx="138">
                  <c:v>1.1518709216354305E-2</c:v>
                </c:pt>
                <c:pt idx="139">
                  <c:v>4.3618255819131702E-3</c:v>
                </c:pt>
                <c:pt idx="140">
                  <c:v>1.0921791003104947E-2</c:v>
                </c:pt>
                <c:pt idx="141">
                  <c:v>1.388511620052053E-2</c:v>
                </c:pt>
                <c:pt idx="142">
                  <c:v>1.0890634977449768E-2</c:v>
                </c:pt>
                <c:pt idx="143">
                  <c:v>3.1529605512576712E-3</c:v>
                </c:pt>
                <c:pt idx="144">
                  <c:v>2.8272296072061574E-3</c:v>
                </c:pt>
                <c:pt idx="145">
                  <c:v>3.1272296069034776E-3</c:v>
                </c:pt>
                <c:pt idx="146">
                  <c:v>3.4272296066007978E-3</c:v>
                </c:pt>
                <c:pt idx="147">
                  <c:v>-5.1132750359127281E-3</c:v>
                </c:pt>
                <c:pt idx="148">
                  <c:v>4.9345210027459934E-3</c:v>
                </c:pt>
                <c:pt idx="149">
                  <c:v>1.0892851584936164E-2</c:v>
                </c:pt>
                <c:pt idx="150">
                  <c:v>6.8610427703518426E-3</c:v>
                </c:pt>
                <c:pt idx="151">
                  <c:v>1.7800237630530985E-3</c:v>
                </c:pt>
                <c:pt idx="152">
                  <c:v>1.8631140709005102E-3</c:v>
                </c:pt>
                <c:pt idx="153">
                  <c:v>4.074102319080692E-3</c:v>
                </c:pt>
                <c:pt idx="154">
                  <c:v>-7.5997039174849346E-4</c:v>
                </c:pt>
                <c:pt idx="155">
                  <c:v>5.2099767365092371E-3</c:v>
                </c:pt>
                <c:pt idx="156">
                  <c:v>5.4755178704567024E-4</c:v>
                </c:pt>
                <c:pt idx="157">
                  <c:v>7.4755178926920289E-4</c:v>
                </c:pt>
                <c:pt idx="158">
                  <c:v>9.4755179149273554E-4</c:v>
                </c:pt>
                <c:pt idx="159">
                  <c:v>1.0194475380150267E-2</c:v>
                </c:pt>
                <c:pt idx="160">
                  <c:v>5.2361109039806529E-3</c:v>
                </c:pt>
                <c:pt idx="161">
                  <c:v>1.9431814670093257E-3</c:v>
                </c:pt>
                <c:pt idx="162">
                  <c:v>8.7656397756489986E-3</c:v>
                </c:pt>
                <c:pt idx="163">
                  <c:v>3.1747644260314602E-3</c:v>
                </c:pt>
                <c:pt idx="164">
                  <c:v>6.3044176918583827E-3</c:v>
                </c:pt>
                <c:pt idx="165">
                  <c:v>2.2189457752848259E-3</c:v>
                </c:pt>
                <c:pt idx="166">
                  <c:v>-3.3209465811155185E-3</c:v>
                </c:pt>
                <c:pt idx="167">
                  <c:v>-1.3095885906948736E-3</c:v>
                </c:pt>
                <c:pt idx="168">
                  <c:v>-3.2528948869340463E-4</c:v>
                </c:pt>
                <c:pt idx="169">
                  <c:v>-9.7680581829588109E-3</c:v>
                </c:pt>
                <c:pt idx="170">
                  <c:v>-4.976435629205269E-3</c:v>
                </c:pt>
                <c:pt idx="171">
                  <c:v>-8.0499219090603147E-4</c:v>
                </c:pt>
                <c:pt idx="172">
                  <c:v>9.5212127176856759E-3</c:v>
                </c:pt>
                <c:pt idx="173">
                  <c:v>-1.3983809174810645E-3</c:v>
                </c:pt>
                <c:pt idx="174">
                  <c:v>-7.3981262655351248E-3</c:v>
                </c:pt>
                <c:pt idx="175">
                  <c:v>-5.1469737020425413E-4</c:v>
                </c:pt>
                <c:pt idx="176">
                  <c:v>-1.833968464118544E-4</c:v>
                </c:pt>
                <c:pt idx="177">
                  <c:v>-3.9214189350185551E-3</c:v>
                </c:pt>
                <c:pt idx="178">
                  <c:v>-6.6013673432875914E-3</c:v>
                </c:pt>
                <c:pt idx="179">
                  <c:v>-2.4136592185611261E-4</c:v>
                </c:pt>
                <c:pt idx="180">
                  <c:v>8.0931059490634699E-4</c:v>
                </c:pt>
                <c:pt idx="181">
                  <c:v>6.6367530547550048E-3</c:v>
                </c:pt>
                <c:pt idx="182">
                  <c:v>6.2582139048540167E-3</c:v>
                </c:pt>
                <c:pt idx="183">
                  <c:v>5.2153603287090934E-3</c:v>
                </c:pt>
                <c:pt idx="184">
                  <c:v>4.9882769040649269E-3</c:v>
                </c:pt>
                <c:pt idx="185">
                  <c:v>9.7706026325379905E-4</c:v>
                </c:pt>
                <c:pt idx="186">
                  <c:v>-2.5331574088121485E-3</c:v>
                </c:pt>
                <c:pt idx="187">
                  <c:v>-2.5069730078840641E-3</c:v>
                </c:pt>
                <c:pt idx="188">
                  <c:v>8.804134082426307E-4</c:v>
                </c:pt>
                <c:pt idx="189">
                  <c:v>6.6274035340199641E-3</c:v>
                </c:pt>
                <c:pt idx="190">
                  <c:v>1.2331466362527684E-2</c:v>
                </c:pt>
                <c:pt idx="191">
                  <c:v>7.0784115299727321E-3</c:v>
                </c:pt>
                <c:pt idx="192">
                  <c:v>5.7641756851148224E-3</c:v>
                </c:pt>
                <c:pt idx="193">
                  <c:v>3.5787124764459256E-3</c:v>
                </c:pt>
                <c:pt idx="194">
                  <c:v>1.0775948280192078E-2</c:v>
                </c:pt>
                <c:pt idx="195">
                  <c:v>-7.1831041086961242E-4</c:v>
                </c:pt>
                <c:pt idx="196">
                  <c:v>-2.7266226603020749E-3</c:v>
                </c:pt>
                <c:pt idx="197">
                  <c:v>-2.7004527890893866E-3</c:v>
                </c:pt>
                <c:pt idx="198">
                  <c:v>-1.5311432780117928E-3</c:v>
                </c:pt>
                <c:pt idx="199">
                  <c:v>-3.578804215534491E-3</c:v>
                </c:pt>
                <c:pt idx="200">
                  <c:v>6.2324496706429172E-3</c:v>
                </c:pt>
                <c:pt idx="201">
                  <c:v>2.4662712235258462E-3</c:v>
                </c:pt>
                <c:pt idx="202">
                  <c:v>5.4167867132168743E-3</c:v>
                </c:pt>
                <c:pt idx="203">
                  <c:v>-5.0259823572838327E-3</c:v>
                </c:pt>
                <c:pt idx="204">
                  <c:v>6.3286698120709785E-3</c:v>
                </c:pt>
                <c:pt idx="205">
                  <c:v>-1.9323274963939721E-3</c:v>
                </c:pt>
                <c:pt idx="206">
                  <c:v>-1.7578084720231701E-3</c:v>
                </c:pt>
                <c:pt idx="207">
                  <c:v>-8.015948476771801E-3</c:v>
                </c:pt>
                <c:pt idx="208">
                  <c:v>-3.3101730068781851E-3</c:v>
                </c:pt>
                <c:pt idx="209">
                  <c:v>4.9764236972760743E-3</c:v>
                </c:pt>
                <c:pt idx="210">
                  <c:v>9.8473412785877561E-3</c:v>
                </c:pt>
                <c:pt idx="211">
                  <c:v>-3.8749994267919946E-3</c:v>
                </c:pt>
                <c:pt idx="212">
                  <c:v>-3.7467883199866388E-3</c:v>
                </c:pt>
                <c:pt idx="213">
                  <c:v>-3.6467883225128513E-3</c:v>
                </c:pt>
                <c:pt idx="214">
                  <c:v>7.493624952771883E-3</c:v>
                </c:pt>
                <c:pt idx="215">
                  <c:v>-3.9275883352884004E-3</c:v>
                </c:pt>
                <c:pt idx="216">
                  <c:v>-3.8875883362988854E-3</c:v>
                </c:pt>
                <c:pt idx="217">
                  <c:v>-3.6567794793252902E-3</c:v>
                </c:pt>
                <c:pt idx="218">
                  <c:v>-4.2258660724257061E-3</c:v>
                </c:pt>
                <c:pt idx="219">
                  <c:v>-3.6358660691404657E-3</c:v>
                </c:pt>
                <c:pt idx="220">
                  <c:v>-3.6258660730310657E-3</c:v>
                </c:pt>
                <c:pt idx="221">
                  <c:v>-6.2225929259105209E-3</c:v>
                </c:pt>
                <c:pt idx="222">
                  <c:v>-4.7225929201479624E-3</c:v>
                </c:pt>
                <c:pt idx="223">
                  <c:v>-7.5702820625999333E-3</c:v>
                </c:pt>
                <c:pt idx="224">
                  <c:v>2.8020878004271603E-3</c:v>
                </c:pt>
                <c:pt idx="225">
                  <c:v>-4.111686029104257E-3</c:v>
                </c:pt>
                <c:pt idx="226">
                  <c:v>1.5468112525123395E-3</c:v>
                </c:pt>
                <c:pt idx="227">
                  <c:v>1.0962235393157837E-2</c:v>
                </c:pt>
                <c:pt idx="228">
                  <c:v>7.9191648525134689E-3</c:v>
                </c:pt>
                <c:pt idx="229">
                  <c:v>-8.6345488108356891E-3</c:v>
                </c:pt>
                <c:pt idx="230">
                  <c:v>-4.5238213143502272E-3</c:v>
                </c:pt>
                <c:pt idx="231">
                  <c:v>-7.6276707024822629E-3</c:v>
                </c:pt>
                <c:pt idx="232">
                  <c:v>-3.7976707010107733E-3</c:v>
                </c:pt>
                <c:pt idx="233">
                  <c:v>-7.5947460230864419E-3</c:v>
                </c:pt>
                <c:pt idx="234">
                  <c:v>-4.8809406958025131E-3</c:v>
                </c:pt>
                <c:pt idx="235">
                  <c:v>-6.8102335949605033E-3</c:v>
                </c:pt>
                <c:pt idx="236">
                  <c:v>-4.853762997285984E-3</c:v>
                </c:pt>
                <c:pt idx="237">
                  <c:v>-4.7837630026923116E-3</c:v>
                </c:pt>
                <c:pt idx="238">
                  <c:v>-4.4137630011253613E-3</c:v>
                </c:pt>
                <c:pt idx="239">
                  <c:v>-4.2937630041568163E-3</c:v>
                </c:pt>
                <c:pt idx="240">
                  <c:v>-3.1831155175152358E-3</c:v>
                </c:pt>
                <c:pt idx="241">
                  <c:v>-4.1046659163418292E-3</c:v>
                </c:pt>
                <c:pt idx="242">
                  <c:v>-3.4785160550582367E-3</c:v>
                </c:pt>
                <c:pt idx="243">
                  <c:v>-4.6724711223458185E-3</c:v>
                </c:pt>
                <c:pt idx="244">
                  <c:v>-4.4724711201222858E-3</c:v>
                </c:pt>
                <c:pt idx="245">
                  <c:v>-5.5325243928321319E-3</c:v>
                </c:pt>
                <c:pt idx="246">
                  <c:v>-5.4063746656824938E-3</c:v>
                </c:pt>
                <c:pt idx="247">
                  <c:v>5.2643198412827691E-3</c:v>
                </c:pt>
                <c:pt idx="248">
                  <c:v>-5.3313608872249535E-3</c:v>
                </c:pt>
                <c:pt idx="249">
                  <c:v>-3.9129702014096511E-3</c:v>
                </c:pt>
                <c:pt idx="250">
                  <c:v>-3.8129702039358636E-3</c:v>
                </c:pt>
                <c:pt idx="251">
                  <c:v>-4.2868208115506706E-3</c:v>
                </c:pt>
                <c:pt idx="252">
                  <c:v>-3.8868208143795629E-3</c:v>
                </c:pt>
                <c:pt idx="253">
                  <c:v>-4.7730283766794258E-3</c:v>
                </c:pt>
                <c:pt idx="254">
                  <c:v>-4.120729683015821E-3</c:v>
                </c:pt>
                <c:pt idx="255">
                  <c:v>-3.8192956366379996E-3</c:v>
                </c:pt>
                <c:pt idx="256">
                  <c:v>3.7528216900703307E-3</c:v>
                </c:pt>
                <c:pt idx="257">
                  <c:v>-3.4072397906200445E-3</c:v>
                </c:pt>
                <c:pt idx="258">
                  <c:v>-4.5743063955096183E-3</c:v>
                </c:pt>
                <c:pt idx="259">
                  <c:v>-1.0080826297446943E-4</c:v>
                </c:pt>
                <c:pt idx="260">
                  <c:v>-3.1562875370718356E-3</c:v>
                </c:pt>
                <c:pt idx="261">
                  <c:v>2.4006019038342527E-3</c:v>
                </c:pt>
                <c:pt idx="262">
                  <c:v>7.7295651973326475E-3</c:v>
                </c:pt>
                <c:pt idx="263">
                  <c:v>-2.7941655786818224E-3</c:v>
                </c:pt>
                <c:pt idx="264">
                  <c:v>-3.8043208744331508E-3</c:v>
                </c:pt>
                <c:pt idx="265">
                  <c:v>-3.5826160465522866E-3</c:v>
                </c:pt>
                <c:pt idx="266">
                  <c:v>-3.5826160465522866E-3</c:v>
                </c:pt>
                <c:pt idx="267">
                  <c:v>3.9860032641532081E-3</c:v>
                </c:pt>
                <c:pt idx="268">
                  <c:v>-4.5899212382717117E-3</c:v>
                </c:pt>
                <c:pt idx="269">
                  <c:v>-3.5637783202188376E-3</c:v>
                </c:pt>
                <c:pt idx="270">
                  <c:v>-4.1330637434703818E-3</c:v>
                </c:pt>
                <c:pt idx="271">
                  <c:v>-4.6939268055857936E-3</c:v>
                </c:pt>
                <c:pt idx="272">
                  <c:v>-4.5802151696463372E-3</c:v>
                </c:pt>
                <c:pt idx="273">
                  <c:v>-3.6652255621845778E-3</c:v>
                </c:pt>
                <c:pt idx="274">
                  <c:v>-3.316233696060357E-3</c:v>
                </c:pt>
                <c:pt idx="275">
                  <c:v>-4.002524693102201E-3</c:v>
                </c:pt>
                <c:pt idx="276">
                  <c:v>-3.9502398965055273E-3</c:v>
                </c:pt>
                <c:pt idx="277">
                  <c:v>-4.5334851866030423E-3</c:v>
                </c:pt>
                <c:pt idx="278">
                  <c:v>-2.8674986175691447E-3</c:v>
                </c:pt>
                <c:pt idx="279">
                  <c:v>-2.3413567454165299E-3</c:v>
                </c:pt>
                <c:pt idx="280">
                  <c:v>-1.769606283118369E-4</c:v>
                </c:pt>
                <c:pt idx="281">
                  <c:v>-3.6470700093654898E-3</c:v>
                </c:pt>
                <c:pt idx="282">
                  <c:v>-3.9674102420146073E-3</c:v>
                </c:pt>
                <c:pt idx="283">
                  <c:v>-3.9674102420146073E-3</c:v>
                </c:pt>
                <c:pt idx="284">
                  <c:v>-6.109395847258739E-3</c:v>
                </c:pt>
                <c:pt idx="285">
                  <c:v>-4.0787124536510594E-3</c:v>
                </c:pt>
                <c:pt idx="286">
                  <c:v>-3.8684772258892712E-3</c:v>
                </c:pt>
                <c:pt idx="287">
                  <c:v>-3.5696069603166868E-3</c:v>
                </c:pt>
                <c:pt idx="288">
                  <c:v>-4.5082590802543281E-3</c:v>
                </c:pt>
                <c:pt idx="289">
                  <c:v>-4.3537326483301178E-3</c:v>
                </c:pt>
                <c:pt idx="290">
                  <c:v>-3.3356175281551229E-3</c:v>
                </c:pt>
                <c:pt idx="291">
                  <c:v>-4.1788042670111644E-3</c:v>
                </c:pt>
                <c:pt idx="292">
                  <c:v>2.0756977219626854E-3</c:v>
                </c:pt>
                <c:pt idx="293">
                  <c:v>-3.7699203636021583E-3</c:v>
                </c:pt>
                <c:pt idx="294">
                  <c:v>-3.6517616983627807E-3</c:v>
                </c:pt>
                <c:pt idx="295">
                  <c:v>-2.7256268137602867E-3</c:v>
                </c:pt>
                <c:pt idx="296">
                  <c:v>-2.4165478119120114E-3</c:v>
                </c:pt>
                <c:pt idx="297">
                  <c:v>-3.7104004724123375E-3</c:v>
                </c:pt>
                <c:pt idx="298">
                  <c:v>-3.2265082524017275E-3</c:v>
                </c:pt>
                <c:pt idx="299">
                  <c:v>-2.9129521815109832E-3</c:v>
                </c:pt>
                <c:pt idx="300">
                  <c:v>-3.2426189438266584E-3</c:v>
                </c:pt>
                <c:pt idx="301">
                  <c:v>-2.5848620376425144E-3</c:v>
                </c:pt>
                <c:pt idx="302">
                  <c:v>-4.4535481955271169E-3</c:v>
                </c:pt>
                <c:pt idx="303">
                  <c:v>-3.1777568194789642E-3</c:v>
                </c:pt>
                <c:pt idx="304">
                  <c:v>-3.751628191698074E-3</c:v>
                </c:pt>
                <c:pt idx="305">
                  <c:v>-2.1254995717868638E-3</c:v>
                </c:pt>
                <c:pt idx="306">
                  <c:v>3.3403007615768546E-3</c:v>
                </c:pt>
                <c:pt idx="307">
                  <c:v>-3.7335706653808254E-3</c:v>
                </c:pt>
                <c:pt idx="308">
                  <c:v>-3.6335706679070379E-3</c:v>
                </c:pt>
                <c:pt idx="309">
                  <c:v>-3.5335706631572927E-3</c:v>
                </c:pt>
                <c:pt idx="310">
                  <c:v>-2.5190726974637333E-3</c:v>
                </c:pt>
                <c:pt idx="311">
                  <c:v>-2.4190726927139881E-3</c:v>
                </c:pt>
                <c:pt idx="312">
                  <c:v>-2.3190726952402006E-3</c:v>
                </c:pt>
                <c:pt idx="313">
                  <c:v>-4.4673179714324537E-3</c:v>
                </c:pt>
                <c:pt idx="314">
                  <c:v>-1.9710773977434509E-3</c:v>
                </c:pt>
                <c:pt idx="315">
                  <c:v>-2.5522820679885413E-3</c:v>
                </c:pt>
                <c:pt idx="316">
                  <c:v>-2.5240909982502807E-3</c:v>
                </c:pt>
                <c:pt idx="317">
                  <c:v>-2.5979686825301426E-3</c:v>
                </c:pt>
                <c:pt idx="318">
                  <c:v>-2.2277676812502076E-3</c:v>
                </c:pt>
                <c:pt idx="319">
                  <c:v>-1.9722904692641152E-3</c:v>
                </c:pt>
                <c:pt idx="320">
                  <c:v>-1.628707761202032E-3</c:v>
                </c:pt>
                <c:pt idx="321">
                  <c:v>-1.9456035759441229E-3</c:v>
                </c:pt>
                <c:pt idx="322">
                  <c:v>-1.4567073147528711E-3</c:v>
                </c:pt>
                <c:pt idx="323">
                  <c:v>-1.7036859444621716E-3</c:v>
                </c:pt>
                <c:pt idx="324">
                  <c:v>-1.361790005730449E-3</c:v>
                </c:pt>
                <c:pt idx="325">
                  <c:v>-3.0333594008913334E-3</c:v>
                </c:pt>
                <c:pt idx="326">
                  <c:v>-1.6624288151205931E-3</c:v>
                </c:pt>
                <c:pt idx="327">
                  <c:v>-2.0057077198821008E-3</c:v>
                </c:pt>
                <c:pt idx="328">
                  <c:v>-1.7176237093949956E-3</c:v>
                </c:pt>
                <c:pt idx="329">
                  <c:v>-1.5325082201764033E-3</c:v>
                </c:pt>
                <c:pt idx="330">
                  <c:v>-8.7006410997959166E-4</c:v>
                </c:pt>
                <c:pt idx="331">
                  <c:v>-1.3254254037219602E-3</c:v>
                </c:pt>
                <c:pt idx="332">
                  <c:v>4.7523952290613736E-4</c:v>
                </c:pt>
                <c:pt idx="333">
                  <c:v>-9.4062607009551269E-4</c:v>
                </c:pt>
                <c:pt idx="334">
                  <c:v>2.0215175931776602E-4</c:v>
                </c:pt>
                <c:pt idx="335">
                  <c:v>2.0215175931776602E-4</c:v>
                </c:pt>
                <c:pt idx="336">
                  <c:v>3.5443502157736506E-4</c:v>
                </c:pt>
                <c:pt idx="337">
                  <c:v>-4.8114169713425747E-5</c:v>
                </c:pt>
                <c:pt idx="338">
                  <c:v>3.3652598744867181E-3</c:v>
                </c:pt>
                <c:pt idx="339">
                  <c:v>-1.5648292423904586E-5</c:v>
                </c:pt>
                <c:pt idx="340">
                  <c:v>-5.6216635374117113E-4</c:v>
                </c:pt>
                <c:pt idx="341">
                  <c:v>-8.3740406031469761E-4</c:v>
                </c:pt>
                <c:pt idx="342">
                  <c:v>8.6180710709224742E-4</c:v>
                </c:pt>
                <c:pt idx="343">
                  <c:v>6.7278378071634892E-4</c:v>
                </c:pt>
                <c:pt idx="344">
                  <c:v>-2.8368654511084015E-4</c:v>
                </c:pt>
                <c:pt idx="345">
                  <c:v>-2.8368654511084015E-4</c:v>
                </c:pt>
                <c:pt idx="346">
                  <c:v>-8.3686542887307508E-5</c:v>
                </c:pt>
                <c:pt idx="347">
                  <c:v>4.5085122066235161E-4</c:v>
                </c:pt>
                <c:pt idx="348">
                  <c:v>7.9065730880146373E-4</c:v>
                </c:pt>
                <c:pt idx="349">
                  <c:v>8.4409467048493156E-4</c:v>
                </c:pt>
                <c:pt idx="350">
                  <c:v>8.7409467336504662E-4</c:v>
                </c:pt>
                <c:pt idx="351">
                  <c:v>1.544094674629317E-3</c:v>
                </c:pt>
                <c:pt idx="352">
                  <c:v>1.5740946702334745E-3</c:v>
                </c:pt>
                <c:pt idx="353">
                  <c:v>2.8737561293160074E-4</c:v>
                </c:pt>
                <c:pt idx="354">
                  <c:v>5.1401591363414711E-4</c:v>
                </c:pt>
                <c:pt idx="355">
                  <c:v>5.4401590923830456E-4</c:v>
                </c:pt>
                <c:pt idx="356">
                  <c:v>6.1401591110793463E-4</c:v>
                </c:pt>
                <c:pt idx="357">
                  <c:v>6.1401591110793463E-4</c:v>
                </c:pt>
                <c:pt idx="358">
                  <c:v>6.4401591398804969E-4</c:v>
                </c:pt>
                <c:pt idx="359">
                  <c:v>6.4401591398804969E-4</c:v>
                </c:pt>
                <c:pt idx="360">
                  <c:v>1.6605522770220815E-3</c:v>
                </c:pt>
                <c:pt idx="361">
                  <c:v>1.3062122588975052E-3</c:v>
                </c:pt>
                <c:pt idx="362">
                  <c:v>8.5974463141587354E-4</c:v>
                </c:pt>
                <c:pt idx="363">
                  <c:v>3.8210843448031329E-3</c:v>
                </c:pt>
                <c:pt idx="364">
                  <c:v>1.0792999126803329E-3</c:v>
                </c:pt>
                <c:pt idx="365">
                  <c:v>4.9406232371848186E-3</c:v>
                </c:pt>
                <c:pt idx="366">
                  <c:v>2.1450258206833772E-3</c:v>
                </c:pt>
                <c:pt idx="367">
                  <c:v>-5.5504607682336018E-4</c:v>
                </c:pt>
                <c:pt idx="368">
                  <c:v>2.7148728172551422E-3</c:v>
                </c:pt>
                <c:pt idx="369">
                  <c:v>2.3373610264238523E-3</c:v>
                </c:pt>
                <c:pt idx="370">
                  <c:v>2.4634562487034842E-3</c:v>
                </c:pt>
                <c:pt idx="371">
                  <c:v>2.6994196933393493E-3</c:v>
                </c:pt>
                <c:pt idx="372">
                  <c:v>2.5255144459405826E-3</c:v>
                </c:pt>
                <c:pt idx="373">
                  <c:v>1.4516091889491857E-3</c:v>
                </c:pt>
                <c:pt idx="374">
                  <c:v>2.3659519785167171E-3</c:v>
                </c:pt>
                <c:pt idx="375">
                  <c:v>3.4139292164488758E-3</c:v>
                </c:pt>
                <c:pt idx="376">
                  <c:v>4.1139292205932612E-3</c:v>
                </c:pt>
                <c:pt idx="377">
                  <c:v>5.1139292171590092E-3</c:v>
                </c:pt>
                <c:pt idx="378">
                  <c:v>5.1139292171590092E-3</c:v>
                </c:pt>
                <c:pt idx="379">
                  <c:v>2.0400233382177266E-3</c:v>
                </c:pt>
                <c:pt idx="380">
                  <c:v>3.6400233341781149E-3</c:v>
                </c:pt>
                <c:pt idx="381">
                  <c:v>3.2839463206178685E-3</c:v>
                </c:pt>
                <c:pt idx="382">
                  <c:v>2.6494189237385758E-3</c:v>
                </c:pt>
                <c:pt idx="383">
                  <c:v>2.7200116485877265E-3</c:v>
                </c:pt>
                <c:pt idx="384">
                  <c:v>2.5779386574199294E-3</c:v>
                </c:pt>
                <c:pt idx="385">
                  <c:v>2.9169726243842876E-3</c:v>
                </c:pt>
                <c:pt idx="386">
                  <c:v>3.3389734041762431E-3</c:v>
                </c:pt>
                <c:pt idx="387">
                  <c:v>4.8477109448511711E-3</c:v>
                </c:pt>
                <c:pt idx="388">
                  <c:v>3.256497232815285E-3</c:v>
                </c:pt>
                <c:pt idx="389">
                  <c:v>4.5347612578007235E-3</c:v>
                </c:pt>
                <c:pt idx="390">
                  <c:v>5.1130888779391433E-3</c:v>
                </c:pt>
                <c:pt idx="391">
                  <c:v>3.3957360370508623E-3</c:v>
                </c:pt>
                <c:pt idx="392">
                  <c:v>4.6914394136536239E-3</c:v>
                </c:pt>
                <c:pt idx="393">
                  <c:v>4.0392771663062058E-3</c:v>
                </c:pt>
                <c:pt idx="394">
                  <c:v>3.4827560867454616E-3</c:v>
                </c:pt>
                <c:pt idx="395">
                  <c:v>3.8088430568182993E-3</c:v>
                </c:pt>
                <c:pt idx="396">
                  <c:v>4.6131768122847638E-3</c:v>
                </c:pt>
                <c:pt idx="397">
                  <c:v>4.0257992895338726E-3</c:v>
                </c:pt>
                <c:pt idx="398">
                  <c:v>4.0757992846327876E-3</c:v>
                </c:pt>
                <c:pt idx="399">
                  <c:v>4.1757992893825327E-3</c:v>
                </c:pt>
                <c:pt idx="400">
                  <c:v>4.2257992844814476E-3</c:v>
                </c:pt>
                <c:pt idx="401">
                  <c:v>4.3257992892311928E-3</c:v>
                </c:pt>
                <c:pt idx="402">
                  <c:v>4.3757992843301077E-3</c:v>
                </c:pt>
                <c:pt idx="403">
                  <c:v>3.1916953334341774E-3</c:v>
                </c:pt>
                <c:pt idx="404">
                  <c:v>3.1916953334341774E-3</c:v>
                </c:pt>
                <c:pt idx="405">
                  <c:v>3.7302677714008831E-3</c:v>
                </c:pt>
                <c:pt idx="406">
                  <c:v>3.7302677714008831E-3</c:v>
                </c:pt>
                <c:pt idx="407">
                  <c:v>3.1432452141886176E-3</c:v>
                </c:pt>
                <c:pt idx="408">
                  <c:v>4.3121834826141681E-3</c:v>
                </c:pt>
                <c:pt idx="409">
                  <c:v>4.3121834826141681E-3</c:v>
                </c:pt>
                <c:pt idx="410">
                  <c:v>-1.4363522759455877E-3</c:v>
                </c:pt>
                <c:pt idx="411">
                  <c:v>3.2152195009988033E-3</c:v>
                </c:pt>
                <c:pt idx="412">
                  <c:v>3.8931551787936489E-3</c:v>
                </c:pt>
                <c:pt idx="413">
                  <c:v>3.619235422727414E-3</c:v>
                </c:pt>
                <c:pt idx="414">
                  <c:v>3.8666041324239703E-3</c:v>
                </c:pt>
                <c:pt idx="415">
                  <c:v>3.8666041324239703E-3</c:v>
                </c:pt>
                <c:pt idx="416">
                  <c:v>3.2920322264190054E-3</c:v>
                </c:pt>
                <c:pt idx="417">
                  <c:v>3.7517957617188638E-3</c:v>
                </c:pt>
                <c:pt idx="418">
                  <c:v>2.4821919498859354E-3</c:v>
                </c:pt>
                <c:pt idx="419">
                  <c:v>2.9652632784439338E-3</c:v>
                </c:pt>
                <c:pt idx="420">
                  <c:v>3.8145969300762417E-3</c:v>
                </c:pt>
                <c:pt idx="421">
                  <c:v>3.073864229983396E-3</c:v>
                </c:pt>
                <c:pt idx="422">
                  <c:v>2.6996377925767485E-3</c:v>
                </c:pt>
                <c:pt idx="423">
                  <c:v>3.3471881260919469E-3</c:v>
                </c:pt>
                <c:pt idx="424">
                  <c:v>3.4060739885302324E-3</c:v>
                </c:pt>
                <c:pt idx="425">
                  <c:v>2.7180018843519088E-3</c:v>
                </c:pt>
                <c:pt idx="426">
                  <c:v>4.644074935762757E-3</c:v>
                </c:pt>
                <c:pt idx="427">
                  <c:v>4.2744401496850534E-3</c:v>
                </c:pt>
                <c:pt idx="428">
                  <c:v>4.3244401447839684E-3</c:v>
                </c:pt>
                <c:pt idx="429">
                  <c:v>-3.5101668133087766E-3</c:v>
                </c:pt>
                <c:pt idx="430">
                  <c:v>1.5731814099411018E-3</c:v>
                </c:pt>
                <c:pt idx="431">
                  <c:v>1.5931814094358593E-3</c:v>
                </c:pt>
                <c:pt idx="432">
                  <c:v>2.5319731838690032E-3</c:v>
                </c:pt>
                <c:pt idx="433">
                  <c:v>2.5619731794731607E-3</c:v>
                </c:pt>
                <c:pt idx="434">
                  <c:v>7.9458093281347189E-4</c:v>
                </c:pt>
                <c:pt idx="435">
                  <c:v>8.2458093569358695E-4</c:v>
                </c:pt>
                <c:pt idx="436">
                  <c:v>7.6503415026624166E-4</c:v>
                </c:pt>
                <c:pt idx="437">
                  <c:v>3.4565883195870201E-4</c:v>
                </c:pt>
                <c:pt idx="438">
                  <c:v>4.8262772243273105E-4</c:v>
                </c:pt>
                <c:pt idx="439">
                  <c:v>4.8262772243273105E-4</c:v>
                </c:pt>
                <c:pt idx="440">
                  <c:v>9.8983372086233756E-5</c:v>
                </c:pt>
                <c:pt idx="441">
                  <c:v>9.3167994572727203E-4</c:v>
                </c:pt>
                <c:pt idx="442">
                  <c:v>9.3167994572727203E-4</c:v>
                </c:pt>
                <c:pt idx="443">
                  <c:v>4.6586405580198442E-4</c:v>
                </c:pt>
                <c:pt idx="444">
                  <c:v>6.1212328307961444E-4</c:v>
                </c:pt>
                <c:pt idx="445">
                  <c:v>1.0207951312035668E-4</c:v>
                </c:pt>
                <c:pt idx="446">
                  <c:v>-3.4732855408456387E-4</c:v>
                </c:pt>
                <c:pt idx="447">
                  <c:v>-8.2011338109039267E-4</c:v>
                </c:pt>
                <c:pt idx="448">
                  <c:v>-2.2586467518187492E-4</c:v>
                </c:pt>
                <c:pt idx="449">
                  <c:v>8.7413532613361822E-4</c:v>
                </c:pt>
                <c:pt idx="450">
                  <c:v>-2.0212947997215458E-4</c:v>
                </c:pt>
                <c:pt idx="451">
                  <c:v>-9.9026780211358689E-4</c:v>
                </c:pt>
                <c:pt idx="452">
                  <c:v>-1.8747033250061662E-3</c:v>
                </c:pt>
                <c:pt idx="453">
                  <c:v>9.7658189447451249E-5</c:v>
                </c:pt>
                <c:pt idx="454">
                  <c:v>2.3710592634590411E-5</c:v>
                </c:pt>
                <c:pt idx="455">
                  <c:v>-1.304599253705227E-3</c:v>
                </c:pt>
                <c:pt idx="456">
                  <c:v>-2.5086164089846985E-3</c:v>
                </c:pt>
                <c:pt idx="457">
                  <c:v>-1.6969743701439194E-3</c:v>
                </c:pt>
                <c:pt idx="458">
                  <c:v>-1.2932351052803853E-3</c:v>
                </c:pt>
                <c:pt idx="459">
                  <c:v>-1.3671886452332332E-3</c:v>
                </c:pt>
                <c:pt idx="460">
                  <c:v>-1.5378890483836449E-3</c:v>
                </c:pt>
                <c:pt idx="461">
                  <c:v>-1.6788782372897382E-3</c:v>
                </c:pt>
                <c:pt idx="462">
                  <c:v>-3.7360987718226962E-3</c:v>
                </c:pt>
                <c:pt idx="463">
                  <c:v>-1.53609876919171E-3</c:v>
                </c:pt>
                <c:pt idx="464">
                  <c:v>-1.8244969115493864E-3</c:v>
                </c:pt>
                <c:pt idx="465">
                  <c:v>-3.0460264410155785E-3</c:v>
                </c:pt>
                <c:pt idx="466">
                  <c:v>-2.885689751122536E-3</c:v>
                </c:pt>
                <c:pt idx="467">
                  <c:v>-3.2378906513903793E-3</c:v>
                </c:pt>
                <c:pt idx="468">
                  <c:v>-3.8684175771134463E-3</c:v>
                </c:pt>
                <c:pt idx="469">
                  <c:v>-2.6883200554072215E-3</c:v>
                </c:pt>
                <c:pt idx="470">
                  <c:v>-3.8622805684979528E-3</c:v>
                </c:pt>
                <c:pt idx="471">
                  <c:v>-3.5677608554564866E-3</c:v>
                </c:pt>
                <c:pt idx="472">
                  <c:v>-4.7633551950128292E-3</c:v>
                </c:pt>
                <c:pt idx="473">
                  <c:v>-5.9901757423359847E-3</c:v>
                </c:pt>
                <c:pt idx="474">
                  <c:v>-5.9901757423359847E-3</c:v>
                </c:pt>
                <c:pt idx="475">
                  <c:v>-6.0240528590071035E-3</c:v>
                </c:pt>
                <c:pt idx="476">
                  <c:v>-6.4344022954822416E-3</c:v>
                </c:pt>
                <c:pt idx="477">
                  <c:v>-5.8545837518448052E-3</c:v>
                </c:pt>
                <c:pt idx="478">
                  <c:v>-8.6835160077808754E-3</c:v>
                </c:pt>
                <c:pt idx="479">
                  <c:v>-8.6602620349261611E-3</c:v>
                </c:pt>
                <c:pt idx="480">
                  <c:v>-9.5260912917480151E-3</c:v>
                </c:pt>
                <c:pt idx="481">
                  <c:v>-9.1248758499881816E-3</c:v>
                </c:pt>
                <c:pt idx="482">
                  <c:v>-1.0400772719912674E-2</c:v>
                </c:pt>
                <c:pt idx="483">
                  <c:v>-1.2498718686382769E-2</c:v>
                </c:pt>
                <c:pt idx="484">
                  <c:v>-1.3497889026600964E-2</c:v>
                </c:pt>
                <c:pt idx="485">
                  <c:v>-1.2220124891585041E-2</c:v>
                </c:pt>
                <c:pt idx="486">
                  <c:v>-1.5967162336915933E-2</c:v>
                </c:pt>
                <c:pt idx="487">
                  <c:v>-1.3367162337113839E-2</c:v>
                </c:pt>
                <c:pt idx="488">
                  <c:v>-1.3489771228586751E-2</c:v>
                </c:pt>
                <c:pt idx="489">
                  <c:v>-1.3568506409187463E-2</c:v>
                </c:pt>
                <c:pt idx="490">
                  <c:v>-1.0170797504817627E-2</c:v>
                </c:pt>
                <c:pt idx="491">
                  <c:v>-1.3180533171175818E-2</c:v>
                </c:pt>
                <c:pt idx="492">
                  <c:v>-1.4312216932986857E-2</c:v>
                </c:pt>
                <c:pt idx="493">
                  <c:v>-1.6394873381720472E-2</c:v>
                </c:pt>
                <c:pt idx="494">
                  <c:v>-1.7228341521075267E-2</c:v>
                </c:pt>
                <c:pt idx="495">
                  <c:v>-2.864950711191723E-2</c:v>
                </c:pt>
                <c:pt idx="496">
                  <c:v>-1.7481288234457798E-2</c:v>
                </c:pt>
                <c:pt idx="497">
                  <c:v>-1.6976161318188424E-2</c:v>
                </c:pt>
                <c:pt idx="498">
                  <c:v>-1.799303829511769E-2</c:v>
                </c:pt>
                <c:pt idx="499">
                  <c:v>-2.0038691621711124E-2</c:v>
                </c:pt>
                <c:pt idx="500">
                  <c:v>-2.0632921942760993E-2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8E6-4C80-82D5-06C39A8AF1D0}"/>
            </c:ext>
          </c:extLst>
        </c:ser>
        <c:ser>
          <c:idx val="8"/>
          <c:order val="1"/>
          <c:tx>
            <c:strRef>
              <c:f>'Active (3)'!$Z$1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(3)'!$Y$2:$Y$43</c:f>
              <c:numCache>
                <c:formatCode>General</c:formatCode>
                <c:ptCount val="42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  <c:pt idx="40">
                  <c:v>50000</c:v>
                </c:pt>
                <c:pt idx="41">
                  <c:v>52000</c:v>
                </c:pt>
              </c:numCache>
            </c:numRef>
          </c:xVal>
          <c:yVal>
            <c:numRef>
              <c:f>'Active (3)'!$Z$2:$Z$43</c:f>
              <c:numCache>
                <c:formatCode>General</c:formatCode>
                <c:ptCount val="42"/>
                <c:pt idx="0">
                  <c:v>5.6531669860248268E-2</c:v>
                </c:pt>
                <c:pt idx="1">
                  <c:v>5.331627918238286E-2</c:v>
                </c:pt>
                <c:pt idx="2">
                  <c:v>5.0152483859834937E-2</c:v>
                </c:pt>
                <c:pt idx="3">
                  <c:v>4.7040283892604513E-2</c:v>
                </c:pt>
                <c:pt idx="4">
                  <c:v>4.3979679280691582E-2</c:v>
                </c:pt>
                <c:pt idx="5">
                  <c:v>4.0970670024096149E-2</c:v>
                </c:pt>
                <c:pt idx="6">
                  <c:v>3.8013256122818209E-2</c:v>
                </c:pt>
                <c:pt idx="7">
                  <c:v>3.5107437576857761E-2</c:v>
                </c:pt>
                <c:pt idx="8">
                  <c:v>3.2253214386214812E-2</c:v>
                </c:pt>
                <c:pt idx="9">
                  <c:v>2.9450586550889352E-2</c:v>
                </c:pt>
                <c:pt idx="10">
                  <c:v>2.6699554070881388E-2</c:v>
                </c:pt>
                <c:pt idx="11">
                  <c:v>2.4000116946190923E-2</c:v>
                </c:pt>
                <c:pt idx="12">
                  <c:v>2.1352275176817946E-2</c:v>
                </c:pt>
                <c:pt idx="13">
                  <c:v>1.8756028762762462E-2</c:v>
                </c:pt>
                <c:pt idx="14">
                  <c:v>1.6211377704024477E-2</c:v>
                </c:pt>
                <c:pt idx="15">
                  <c:v>1.3718322000603984E-2</c:v>
                </c:pt>
                <c:pt idx="16">
                  <c:v>1.1276861652500986E-2</c:v>
                </c:pt>
                <c:pt idx="17">
                  <c:v>8.8869966597154813E-3</c:v>
                </c:pt>
                <c:pt idx="18">
                  <c:v>6.5487270222474719E-3</c:v>
                </c:pt>
                <c:pt idx="19">
                  <c:v>4.2620527400969556E-3</c:v>
                </c:pt>
                <c:pt idx="20">
                  <c:v>2.0269738132639346E-3</c:v>
                </c:pt>
                <c:pt idx="21">
                  <c:v>-1.5650975825159204E-4</c:v>
                </c:pt>
                <c:pt idx="22">
                  <c:v>-2.2883979744496245E-3</c:v>
                </c:pt>
                <c:pt idx="23">
                  <c:v>-4.3686908353301641E-3</c:v>
                </c:pt>
                <c:pt idx="24">
                  <c:v>-6.3973883408932064E-3</c:v>
                </c:pt>
                <c:pt idx="25">
                  <c:v>-8.3744904911387582E-3</c:v>
                </c:pt>
                <c:pt idx="26">
                  <c:v>-1.0299997286066811E-2</c:v>
                </c:pt>
                <c:pt idx="27">
                  <c:v>-1.2173908725677375E-2</c:v>
                </c:pt>
                <c:pt idx="28">
                  <c:v>-1.3996224809970439E-2</c:v>
                </c:pt>
                <c:pt idx="29">
                  <c:v>-1.5766945538946014E-2</c:v>
                </c:pt>
                <c:pt idx="30">
                  <c:v>-1.7486070912604096E-2</c:v>
                </c:pt>
                <c:pt idx="31">
                  <c:v>-1.9153600930944679E-2</c:v>
                </c:pt>
                <c:pt idx="32">
                  <c:v>-2.0769535593967763E-2</c:v>
                </c:pt>
                <c:pt idx="33">
                  <c:v>-2.2333874901673361E-2</c:v>
                </c:pt>
                <c:pt idx="34">
                  <c:v>-2.384661885406146E-2</c:v>
                </c:pt>
                <c:pt idx="35">
                  <c:v>-2.5307767451132078E-2</c:v>
                </c:pt>
                <c:pt idx="36">
                  <c:v>-2.6717320692885183E-2</c:v>
                </c:pt>
                <c:pt idx="37">
                  <c:v>-2.8075278579320798E-2</c:v>
                </c:pt>
                <c:pt idx="38">
                  <c:v>-2.9381641110438929E-2</c:v>
                </c:pt>
                <c:pt idx="39">
                  <c:v>-3.0636408286239557E-2</c:v>
                </c:pt>
                <c:pt idx="40">
                  <c:v>-3.1839580106722699E-2</c:v>
                </c:pt>
                <c:pt idx="41">
                  <c:v>-3.2991156571888336E-2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8E6-4C80-82D5-06C39A8AF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2940352"/>
        <c:axId val="1"/>
      </c:scatterChart>
      <c:valAx>
        <c:axId val="732940352"/>
        <c:scaling>
          <c:orientation val="minMax"/>
          <c:min val="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898626802084525"/>
              <c:y val="0.83988042280213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3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826086956521741E-2"/>
              <c:y val="0.371601842821006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294035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45072524630073413"/>
          <c:y val="0.92145141978098655"/>
          <c:w val="0.65652265205979687"/>
          <c:h val="0.9818743805060621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O-C Diagr.</a:t>
            </a:r>
          </a:p>
        </c:rich>
      </c:tx>
      <c:layout>
        <c:manualLayout>
          <c:xMode val="edge"/>
          <c:yMode val="edge"/>
          <c:x val="0.4073173292362845"/>
          <c:y val="3.36134453781512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41470168081988"/>
          <c:y val="0.13725527741836654"/>
          <c:w val="0.84634196738160217"/>
          <c:h val="0.658265105986043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5'!$H$20:$H$20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5'!$F$21:$F$905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-28673.5</c:v>
                </c:pt>
                <c:pt idx="38">
                  <c:v>-28671</c:v>
                </c:pt>
                <c:pt idx="39">
                  <c:v>-28671</c:v>
                </c:pt>
                <c:pt idx="40">
                  <c:v>-28671</c:v>
                </c:pt>
                <c:pt idx="41">
                  <c:v>-28624.5</c:v>
                </c:pt>
                <c:pt idx="42">
                  <c:v>-28624.5</c:v>
                </c:pt>
                <c:pt idx="43">
                  <c:v>-27818</c:v>
                </c:pt>
                <c:pt idx="44">
                  <c:v>-27818</c:v>
                </c:pt>
                <c:pt idx="45">
                  <c:v>-27806.5</c:v>
                </c:pt>
                <c:pt idx="46">
                  <c:v>-27806.5</c:v>
                </c:pt>
                <c:pt idx="47">
                  <c:v>-27803.5</c:v>
                </c:pt>
                <c:pt idx="48">
                  <c:v>-27803.5</c:v>
                </c:pt>
                <c:pt idx="49">
                  <c:v>-27800.5</c:v>
                </c:pt>
                <c:pt idx="50">
                  <c:v>-27800.5</c:v>
                </c:pt>
                <c:pt idx="51">
                  <c:v>-27797.5</c:v>
                </c:pt>
                <c:pt idx="52">
                  <c:v>-27797.5</c:v>
                </c:pt>
                <c:pt idx="53">
                  <c:v>-27794.5</c:v>
                </c:pt>
                <c:pt idx="54">
                  <c:v>-27794.5</c:v>
                </c:pt>
                <c:pt idx="55">
                  <c:v>-23634.5</c:v>
                </c:pt>
                <c:pt idx="56">
                  <c:v>-23517.5</c:v>
                </c:pt>
                <c:pt idx="57">
                  <c:v>-23517</c:v>
                </c:pt>
                <c:pt idx="58">
                  <c:v>-23511</c:v>
                </c:pt>
                <c:pt idx="59">
                  <c:v>-20997.5</c:v>
                </c:pt>
                <c:pt idx="60">
                  <c:v>-20962.5</c:v>
                </c:pt>
                <c:pt idx="61">
                  <c:v>-20962.5</c:v>
                </c:pt>
                <c:pt idx="62">
                  <c:v>-20373</c:v>
                </c:pt>
                <c:pt idx="63">
                  <c:v>-20373</c:v>
                </c:pt>
                <c:pt idx="64">
                  <c:v>-20311.5</c:v>
                </c:pt>
                <c:pt idx="65">
                  <c:v>-20256</c:v>
                </c:pt>
                <c:pt idx="66">
                  <c:v>-20217.5</c:v>
                </c:pt>
                <c:pt idx="67">
                  <c:v>-20054</c:v>
                </c:pt>
                <c:pt idx="68">
                  <c:v>-20022</c:v>
                </c:pt>
                <c:pt idx="69">
                  <c:v>-19949</c:v>
                </c:pt>
                <c:pt idx="70">
                  <c:v>-19274.5</c:v>
                </c:pt>
                <c:pt idx="71">
                  <c:v>-19091.5</c:v>
                </c:pt>
                <c:pt idx="72">
                  <c:v>-18815</c:v>
                </c:pt>
                <c:pt idx="73">
                  <c:v>-18156</c:v>
                </c:pt>
                <c:pt idx="74">
                  <c:v>-17939</c:v>
                </c:pt>
                <c:pt idx="75">
                  <c:v>-17188.5</c:v>
                </c:pt>
                <c:pt idx="76">
                  <c:v>-16782</c:v>
                </c:pt>
                <c:pt idx="77">
                  <c:v>-16697</c:v>
                </c:pt>
                <c:pt idx="78">
                  <c:v>-15982</c:v>
                </c:pt>
                <c:pt idx="79">
                  <c:v>-15777</c:v>
                </c:pt>
                <c:pt idx="80">
                  <c:v>-15751</c:v>
                </c:pt>
                <c:pt idx="81">
                  <c:v>-14769</c:v>
                </c:pt>
                <c:pt idx="82">
                  <c:v>-14688</c:v>
                </c:pt>
                <c:pt idx="83">
                  <c:v>-14615</c:v>
                </c:pt>
                <c:pt idx="84">
                  <c:v>-13800</c:v>
                </c:pt>
                <c:pt idx="85">
                  <c:v>-13786</c:v>
                </c:pt>
                <c:pt idx="86">
                  <c:v>-13773</c:v>
                </c:pt>
                <c:pt idx="87">
                  <c:v>-13663</c:v>
                </c:pt>
                <c:pt idx="88">
                  <c:v>-13553.5</c:v>
                </c:pt>
                <c:pt idx="89">
                  <c:v>-13472.5</c:v>
                </c:pt>
                <c:pt idx="90">
                  <c:v>-13455</c:v>
                </c:pt>
                <c:pt idx="91">
                  <c:v>-12605.5</c:v>
                </c:pt>
                <c:pt idx="92">
                  <c:v>-12440.5</c:v>
                </c:pt>
                <c:pt idx="93">
                  <c:v>-11744</c:v>
                </c:pt>
                <c:pt idx="94">
                  <c:v>-11743.5</c:v>
                </c:pt>
                <c:pt idx="95">
                  <c:v>-11703</c:v>
                </c:pt>
                <c:pt idx="96">
                  <c:v>-11699.5</c:v>
                </c:pt>
                <c:pt idx="97">
                  <c:v>-11650.5</c:v>
                </c:pt>
                <c:pt idx="98">
                  <c:v>-11611.5</c:v>
                </c:pt>
                <c:pt idx="99">
                  <c:v>-11450</c:v>
                </c:pt>
                <c:pt idx="100">
                  <c:v>-11439.5</c:v>
                </c:pt>
                <c:pt idx="101">
                  <c:v>-11419</c:v>
                </c:pt>
                <c:pt idx="102">
                  <c:v>-11398</c:v>
                </c:pt>
                <c:pt idx="103">
                  <c:v>-11383</c:v>
                </c:pt>
                <c:pt idx="104">
                  <c:v>-11369</c:v>
                </c:pt>
                <c:pt idx="105">
                  <c:v>-11295</c:v>
                </c:pt>
                <c:pt idx="106">
                  <c:v>-10776.5</c:v>
                </c:pt>
                <c:pt idx="107">
                  <c:v>-10677.5</c:v>
                </c:pt>
                <c:pt idx="108">
                  <c:v>-10668</c:v>
                </c:pt>
                <c:pt idx="109">
                  <c:v>-10668</c:v>
                </c:pt>
                <c:pt idx="110">
                  <c:v>-10624</c:v>
                </c:pt>
                <c:pt idx="111">
                  <c:v>-10518</c:v>
                </c:pt>
                <c:pt idx="112">
                  <c:v>-10507</c:v>
                </c:pt>
                <c:pt idx="113">
                  <c:v>-10499</c:v>
                </c:pt>
                <c:pt idx="114">
                  <c:v>-10334</c:v>
                </c:pt>
                <c:pt idx="115">
                  <c:v>-9558.5</c:v>
                </c:pt>
                <c:pt idx="116">
                  <c:v>-9544</c:v>
                </c:pt>
                <c:pt idx="117">
                  <c:v>-9501.5</c:v>
                </c:pt>
                <c:pt idx="118">
                  <c:v>-9482.5</c:v>
                </c:pt>
                <c:pt idx="119">
                  <c:v>-9464</c:v>
                </c:pt>
                <c:pt idx="120">
                  <c:v>-9462</c:v>
                </c:pt>
                <c:pt idx="121">
                  <c:v>-9462</c:v>
                </c:pt>
                <c:pt idx="122">
                  <c:v>-9453</c:v>
                </c:pt>
                <c:pt idx="123">
                  <c:v>-9332</c:v>
                </c:pt>
                <c:pt idx="124">
                  <c:v>-9312.5</c:v>
                </c:pt>
                <c:pt idx="125">
                  <c:v>-9301</c:v>
                </c:pt>
                <c:pt idx="126">
                  <c:v>-9206</c:v>
                </c:pt>
                <c:pt idx="127">
                  <c:v>-8383.5</c:v>
                </c:pt>
                <c:pt idx="128">
                  <c:v>-8339.5</c:v>
                </c:pt>
                <c:pt idx="129">
                  <c:v>-8322.5</c:v>
                </c:pt>
                <c:pt idx="130">
                  <c:v>-8278.5</c:v>
                </c:pt>
                <c:pt idx="131">
                  <c:v>-8272.5</c:v>
                </c:pt>
                <c:pt idx="132">
                  <c:v>-8187.5</c:v>
                </c:pt>
                <c:pt idx="133">
                  <c:v>-8166</c:v>
                </c:pt>
                <c:pt idx="134">
                  <c:v>-7510</c:v>
                </c:pt>
                <c:pt idx="135">
                  <c:v>-7414</c:v>
                </c:pt>
                <c:pt idx="136">
                  <c:v>-7411</c:v>
                </c:pt>
                <c:pt idx="137">
                  <c:v>-7378.5</c:v>
                </c:pt>
                <c:pt idx="138">
                  <c:v>-7235.5</c:v>
                </c:pt>
                <c:pt idx="139">
                  <c:v>-7208</c:v>
                </c:pt>
                <c:pt idx="140">
                  <c:v>-7153.5</c:v>
                </c:pt>
                <c:pt idx="141">
                  <c:v>-6986.5</c:v>
                </c:pt>
                <c:pt idx="142">
                  <c:v>-6306</c:v>
                </c:pt>
                <c:pt idx="143">
                  <c:v>-6301</c:v>
                </c:pt>
                <c:pt idx="144">
                  <c:v>-6210</c:v>
                </c:pt>
                <c:pt idx="145">
                  <c:v>-6210</c:v>
                </c:pt>
                <c:pt idx="146">
                  <c:v>-6210</c:v>
                </c:pt>
                <c:pt idx="147">
                  <c:v>-6094.5</c:v>
                </c:pt>
                <c:pt idx="148">
                  <c:v>-6004</c:v>
                </c:pt>
                <c:pt idx="149">
                  <c:v>-5461.5</c:v>
                </c:pt>
                <c:pt idx="150">
                  <c:v>-5342</c:v>
                </c:pt>
                <c:pt idx="151">
                  <c:v>-5242.5</c:v>
                </c:pt>
                <c:pt idx="152">
                  <c:v>-5178</c:v>
                </c:pt>
                <c:pt idx="153">
                  <c:v>-5122.5</c:v>
                </c:pt>
                <c:pt idx="154">
                  <c:v>-4993.5</c:v>
                </c:pt>
                <c:pt idx="155">
                  <c:v>-4944.5</c:v>
                </c:pt>
                <c:pt idx="156">
                  <c:v>-4223</c:v>
                </c:pt>
                <c:pt idx="157">
                  <c:v>-4223</c:v>
                </c:pt>
                <c:pt idx="158">
                  <c:v>-4223</c:v>
                </c:pt>
                <c:pt idx="159">
                  <c:v>-4193.5</c:v>
                </c:pt>
                <c:pt idx="160">
                  <c:v>-3868.5</c:v>
                </c:pt>
                <c:pt idx="161">
                  <c:v>-3824.5</c:v>
                </c:pt>
                <c:pt idx="162">
                  <c:v>-3156.5</c:v>
                </c:pt>
                <c:pt idx="163">
                  <c:v>-2998</c:v>
                </c:pt>
                <c:pt idx="164">
                  <c:v>-2913.5</c:v>
                </c:pt>
                <c:pt idx="165">
                  <c:v>-2907.5</c:v>
                </c:pt>
                <c:pt idx="166">
                  <c:v>-2893</c:v>
                </c:pt>
                <c:pt idx="167">
                  <c:v>-2847</c:v>
                </c:pt>
                <c:pt idx="168">
                  <c:v>-2822.5</c:v>
                </c:pt>
                <c:pt idx="169">
                  <c:v>-2136.5</c:v>
                </c:pt>
                <c:pt idx="170">
                  <c:v>-2098.5</c:v>
                </c:pt>
                <c:pt idx="171">
                  <c:v>-2017</c:v>
                </c:pt>
                <c:pt idx="172">
                  <c:v>-2016.5</c:v>
                </c:pt>
                <c:pt idx="173">
                  <c:v>-1952</c:v>
                </c:pt>
                <c:pt idx="174">
                  <c:v>-1765</c:v>
                </c:pt>
                <c:pt idx="175">
                  <c:v>-939</c:v>
                </c:pt>
                <c:pt idx="176">
                  <c:v>-915.5</c:v>
                </c:pt>
                <c:pt idx="177">
                  <c:v>-910.5</c:v>
                </c:pt>
                <c:pt idx="178">
                  <c:v>-839.5</c:v>
                </c:pt>
                <c:pt idx="179">
                  <c:v>-804</c:v>
                </c:pt>
                <c:pt idx="180">
                  <c:v>-751.5</c:v>
                </c:pt>
                <c:pt idx="181">
                  <c:v>-646</c:v>
                </c:pt>
                <c:pt idx="182">
                  <c:v>127.5</c:v>
                </c:pt>
                <c:pt idx="183">
                  <c:v>130.5</c:v>
                </c:pt>
                <c:pt idx="184">
                  <c:v>939.5</c:v>
                </c:pt>
                <c:pt idx="185">
                  <c:v>1103.5</c:v>
                </c:pt>
                <c:pt idx="186">
                  <c:v>1162.5</c:v>
                </c:pt>
                <c:pt idx="187">
                  <c:v>1163</c:v>
                </c:pt>
                <c:pt idx="188">
                  <c:v>1390</c:v>
                </c:pt>
                <c:pt idx="189">
                  <c:v>1431</c:v>
                </c:pt>
                <c:pt idx="190">
                  <c:v>1475</c:v>
                </c:pt>
                <c:pt idx="191">
                  <c:v>1516</c:v>
                </c:pt>
                <c:pt idx="192">
                  <c:v>2283.5</c:v>
                </c:pt>
                <c:pt idx="193">
                  <c:v>3344</c:v>
                </c:pt>
                <c:pt idx="194">
                  <c:v>3353.5</c:v>
                </c:pt>
                <c:pt idx="195">
                  <c:v>3388</c:v>
                </c:pt>
                <c:pt idx="196">
                  <c:v>3416.5</c:v>
                </c:pt>
                <c:pt idx="197">
                  <c:v>3417</c:v>
                </c:pt>
                <c:pt idx="198">
                  <c:v>3468</c:v>
                </c:pt>
                <c:pt idx="199">
                  <c:v>3469</c:v>
                </c:pt>
                <c:pt idx="200">
                  <c:v>3484.5</c:v>
                </c:pt>
                <c:pt idx="201">
                  <c:v>3584.5</c:v>
                </c:pt>
                <c:pt idx="202">
                  <c:v>3681</c:v>
                </c:pt>
                <c:pt idx="203">
                  <c:v>4177</c:v>
                </c:pt>
                <c:pt idx="204">
                  <c:v>4361.5</c:v>
                </c:pt>
                <c:pt idx="205">
                  <c:v>4389</c:v>
                </c:pt>
                <c:pt idx="206">
                  <c:v>4507</c:v>
                </c:pt>
                <c:pt idx="207">
                  <c:v>4525</c:v>
                </c:pt>
                <c:pt idx="208">
                  <c:v>4592</c:v>
                </c:pt>
                <c:pt idx="209">
                  <c:v>4618.5</c:v>
                </c:pt>
                <c:pt idx="210">
                  <c:v>4627.5</c:v>
                </c:pt>
                <c:pt idx="211">
                  <c:v>5340</c:v>
                </c:pt>
                <c:pt idx="212">
                  <c:v>5417</c:v>
                </c:pt>
                <c:pt idx="213">
                  <c:v>5417</c:v>
                </c:pt>
                <c:pt idx="214">
                  <c:v>5488.5</c:v>
                </c:pt>
                <c:pt idx="215">
                  <c:v>5555</c:v>
                </c:pt>
                <c:pt idx="216">
                  <c:v>5555</c:v>
                </c:pt>
                <c:pt idx="217">
                  <c:v>5564</c:v>
                </c:pt>
                <c:pt idx="218">
                  <c:v>5599</c:v>
                </c:pt>
                <c:pt idx="219">
                  <c:v>5599</c:v>
                </c:pt>
                <c:pt idx="220">
                  <c:v>5599</c:v>
                </c:pt>
                <c:pt idx="221">
                  <c:v>5654.5</c:v>
                </c:pt>
                <c:pt idx="222">
                  <c:v>5654.5</c:v>
                </c:pt>
                <c:pt idx="223">
                  <c:v>5655.5</c:v>
                </c:pt>
                <c:pt idx="224">
                  <c:v>5676</c:v>
                </c:pt>
                <c:pt idx="225">
                  <c:v>5702.5</c:v>
                </c:pt>
                <c:pt idx="226">
                  <c:v>5717</c:v>
                </c:pt>
                <c:pt idx="227">
                  <c:v>5734.5</c:v>
                </c:pt>
                <c:pt idx="228">
                  <c:v>5737.5</c:v>
                </c:pt>
                <c:pt idx="229">
                  <c:v>5822.5</c:v>
                </c:pt>
                <c:pt idx="230">
                  <c:v>6402</c:v>
                </c:pt>
                <c:pt idx="231">
                  <c:v>6402.5</c:v>
                </c:pt>
                <c:pt idx="232">
                  <c:v>6402.5</c:v>
                </c:pt>
                <c:pt idx="233">
                  <c:v>6425.5</c:v>
                </c:pt>
                <c:pt idx="234">
                  <c:v>6431.5</c:v>
                </c:pt>
                <c:pt idx="235">
                  <c:v>6440.5</c:v>
                </c:pt>
                <c:pt idx="236">
                  <c:v>6502</c:v>
                </c:pt>
                <c:pt idx="237">
                  <c:v>6502</c:v>
                </c:pt>
                <c:pt idx="238">
                  <c:v>6502</c:v>
                </c:pt>
                <c:pt idx="239">
                  <c:v>6502</c:v>
                </c:pt>
                <c:pt idx="240">
                  <c:v>6517.5</c:v>
                </c:pt>
                <c:pt idx="241">
                  <c:v>6519</c:v>
                </c:pt>
                <c:pt idx="242">
                  <c:v>6519.5</c:v>
                </c:pt>
                <c:pt idx="243">
                  <c:v>6533</c:v>
                </c:pt>
                <c:pt idx="244">
                  <c:v>6533</c:v>
                </c:pt>
                <c:pt idx="245">
                  <c:v>6539.5</c:v>
                </c:pt>
                <c:pt idx="246">
                  <c:v>6540</c:v>
                </c:pt>
                <c:pt idx="247">
                  <c:v>6549</c:v>
                </c:pt>
                <c:pt idx="248">
                  <c:v>6583.5</c:v>
                </c:pt>
                <c:pt idx="249">
                  <c:v>6591.5</c:v>
                </c:pt>
                <c:pt idx="250">
                  <c:v>6591.5</c:v>
                </c:pt>
                <c:pt idx="251">
                  <c:v>6592</c:v>
                </c:pt>
                <c:pt idx="252">
                  <c:v>6592</c:v>
                </c:pt>
                <c:pt idx="253">
                  <c:v>6598</c:v>
                </c:pt>
                <c:pt idx="254">
                  <c:v>6599</c:v>
                </c:pt>
                <c:pt idx="255">
                  <c:v>6610.5</c:v>
                </c:pt>
                <c:pt idx="256">
                  <c:v>6631</c:v>
                </c:pt>
                <c:pt idx="257">
                  <c:v>6637.5</c:v>
                </c:pt>
                <c:pt idx="258">
                  <c:v>6728</c:v>
                </c:pt>
                <c:pt idx="259">
                  <c:v>6760</c:v>
                </c:pt>
                <c:pt idx="260">
                  <c:v>6768.5</c:v>
                </c:pt>
                <c:pt idx="261">
                  <c:v>6771.5</c:v>
                </c:pt>
                <c:pt idx="262">
                  <c:v>6795</c:v>
                </c:pt>
                <c:pt idx="263">
                  <c:v>6850</c:v>
                </c:pt>
                <c:pt idx="264">
                  <c:v>7314.5</c:v>
                </c:pt>
                <c:pt idx="265">
                  <c:v>7466</c:v>
                </c:pt>
                <c:pt idx="266">
                  <c:v>7466</c:v>
                </c:pt>
                <c:pt idx="267">
                  <c:v>7496</c:v>
                </c:pt>
                <c:pt idx="268">
                  <c:v>7594</c:v>
                </c:pt>
                <c:pt idx="269">
                  <c:v>7594.5</c:v>
                </c:pt>
                <c:pt idx="270">
                  <c:v>7597</c:v>
                </c:pt>
                <c:pt idx="271">
                  <c:v>7636</c:v>
                </c:pt>
                <c:pt idx="272">
                  <c:v>7642</c:v>
                </c:pt>
                <c:pt idx="273">
                  <c:v>7659.5</c:v>
                </c:pt>
                <c:pt idx="274">
                  <c:v>7670</c:v>
                </c:pt>
                <c:pt idx="275">
                  <c:v>7676</c:v>
                </c:pt>
                <c:pt idx="276">
                  <c:v>7677</c:v>
                </c:pt>
                <c:pt idx="277">
                  <c:v>7750</c:v>
                </c:pt>
                <c:pt idx="278">
                  <c:v>7757</c:v>
                </c:pt>
                <c:pt idx="279">
                  <c:v>7757.5</c:v>
                </c:pt>
                <c:pt idx="280">
                  <c:v>7829.5</c:v>
                </c:pt>
                <c:pt idx="281">
                  <c:v>7864.5</c:v>
                </c:pt>
                <c:pt idx="282">
                  <c:v>8503</c:v>
                </c:pt>
                <c:pt idx="283">
                  <c:v>8503</c:v>
                </c:pt>
                <c:pt idx="284">
                  <c:v>8561.5</c:v>
                </c:pt>
                <c:pt idx="285">
                  <c:v>8564</c:v>
                </c:pt>
                <c:pt idx="286">
                  <c:v>8579.5</c:v>
                </c:pt>
                <c:pt idx="287">
                  <c:v>8612</c:v>
                </c:pt>
                <c:pt idx="288">
                  <c:v>8661</c:v>
                </c:pt>
                <c:pt idx="289">
                  <c:v>8685</c:v>
                </c:pt>
                <c:pt idx="290">
                  <c:v>8737</c:v>
                </c:pt>
                <c:pt idx="291">
                  <c:v>8740</c:v>
                </c:pt>
                <c:pt idx="292">
                  <c:v>8764</c:v>
                </c:pt>
                <c:pt idx="293">
                  <c:v>8832</c:v>
                </c:pt>
                <c:pt idx="294">
                  <c:v>8840</c:v>
                </c:pt>
                <c:pt idx="295">
                  <c:v>8840.5</c:v>
                </c:pt>
                <c:pt idx="296">
                  <c:v>8844.5</c:v>
                </c:pt>
                <c:pt idx="297">
                  <c:v>9631</c:v>
                </c:pt>
                <c:pt idx="298">
                  <c:v>9646</c:v>
                </c:pt>
                <c:pt idx="299">
                  <c:v>9652</c:v>
                </c:pt>
                <c:pt idx="300">
                  <c:v>9661</c:v>
                </c:pt>
                <c:pt idx="301">
                  <c:v>9675.5</c:v>
                </c:pt>
                <c:pt idx="302">
                  <c:v>9789</c:v>
                </c:pt>
                <c:pt idx="303">
                  <c:v>9811.5</c:v>
                </c:pt>
                <c:pt idx="304">
                  <c:v>9812</c:v>
                </c:pt>
                <c:pt idx="305">
                  <c:v>9812.5</c:v>
                </c:pt>
                <c:pt idx="306">
                  <c:v>9819.5</c:v>
                </c:pt>
                <c:pt idx="307">
                  <c:v>9820</c:v>
                </c:pt>
                <c:pt idx="308">
                  <c:v>9820</c:v>
                </c:pt>
                <c:pt idx="309">
                  <c:v>9820</c:v>
                </c:pt>
                <c:pt idx="310">
                  <c:v>9837.5</c:v>
                </c:pt>
                <c:pt idx="311">
                  <c:v>9837.5</c:v>
                </c:pt>
                <c:pt idx="312">
                  <c:v>9837.5</c:v>
                </c:pt>
                <c:pt idx="313">
                  <c:v>9938</c:v>
                </c:pt>
                <c:pt idx="314">
                  <c:v>10680.5</c:v>
                </c:pt>
                <c:pt idx="315">
                  <c:v>10700</c:v>
                </c:pt>
                <c:pt idx="316">
                  <c:v>10790.5</c:v>
                </c:pt>
                <c:pt idx="317">
                  <c:v>10791</c:v>
                </c:pt>
                <c:pt idx="318">
                  <c:v>10800</c:v>
                </c:pt>
                <c:pt idx="319">
                  <c:v>10847</c:v>
                </c:pt>
                <c:pt idx="320">
                  <c:v>10911</c:v>
                </c:pt>
                <c:pt idx="321">
                  <c:v>10981.5</c:v>
                </c:pt>
                <c:pt idx="322">
                  <c:v>11010</c:v>
                </c:pt>
                <c:pt idx="323">
                  <c:v>11022.5</c:v>
                </c:pt>
                <c:pt idx="324">
                  <c:v>11063.5</c:v>
                </c:pt>
                <c:pt idx="325">
                  <c:v>11098.5</c:v>
                </c:pt>
                <c:pt idx="326">
                  <c:v>11119</c:v>
                </c:pt>
                <c:pt idx="327">
                  <c:v>11122</c:v>
                </c:pt>
                <c:pt idx="328">
                  <c:v>11139</c:v>
                </c:pt>
                <c:pt idx="329">
                  <c:v>11177</c:v>
                </c:pt>
                <c:pt idx="330">
                  <c:v>11764</c:v>
                </c:pt>
                <c:pt idx="331">
                  <c:v>11784</c:v>
                </c:pt>
                <c:pt idx="332">
                  <c:v>11795.5</c:v>
                </c:pt>
                <c:pt idx="333">
                  <c:v>11822</c:v>
                </c:pt>
                <c:pt idx="334">
                  <c:v>11886</c:v>
                </c:pt>
                <c:pt idx="335">
                  <c:v>11886</c:v>
                </c:pt>
                <c:pt idx="336">
                  <c:v>11965.5</c:v>
                </c:pt>
                <c:pt idx="337">
                  <c:v>11998</c:v>
                </c:pt>
                <c:pt idx="338">
                  <c:v>12004</c:v>
                </c:pt>
                <c:pt idx="339">
                  <c:v>12035</c:v>
                </c:pt>
                <c:pt idx="340">
                  <c:v>12059</c:v>
                </c:pt>
                <c:pt idx="341">
                  <c:v>12115</c:v>
                </c:pt>
                <c:pt idx="342">
                  <c:v>12710.5</c:v>
                </c:pt>
                <c:pt idx="343">
                  <c:v>12760.5</c:v>
                </c:pt>
                <c:pt idx="344">
                  <c:v>12857</c:v>
                </c:pt>
                <c:pt idx="345">
                  <c:v>12857.5</c:v>
                </c:pt>
                <c:pt idx="346">
                  <c:v>12859</c:v>
                </c:pt>
                <c:pt idx="347">
                  <c:v>12859</c:v>
                </c:pt>
                <c:pt idx="348">
                  <c:v>12859</c:v>
                </c:pt>
                <c:pt idx="349">
                  <c:v>12953.5</c:v>
                </c:pt>
                <c:pt idx="350">
                  <c:v>13073</c:v>
                </c:pt>
                <c:pt idx="351">
                  <c:v>13201</c:v>
                </c:pt>
                <c:pt idx="352">
                  <c:v>13201</c:v>
                </c:pt>
                <c:pt idx="353">
                  <c:v>13201</c:v>
                </c:pt>
                <c:pt idx="354">
                  <c:v>13201</c:v>
                </c:pt>
                <c:pt idx="355">
                  <c:v>13207</c:v>
                </c:pt>
                <c:pt idx="356">
                  <c:v>13210</c:v>
                </c:pt>
                <c:pt idx="357">
                  <c:v>13210</c:v>
                </c:pt>
                <c:pt idx="358">
                  <c:v>13210</c:v>
                </c:pt>
                <c:pt idx="359">
                  <c:v>13210</c:v>
                </c:pt>
                <c:pt idx="360">
                  <c:v>13210</c:v>
                </c:pt>
                <c:pt idx="361">
                  <c:v>13210</c:v>
                </c:pt>
                <c:pt idx="362">
                  <c:v>13794.5</c:v>
                </c:pt>
                <c:pt idx="363">
                  <c:v>14008</c:v>
                </c:pt>
                <c:pt idx="364">
                  <c:v>14055</c:v>
                </c:pt>
                <c:pt idx="365">
                  <c:v>14071.5</c:v>
                </c:pt>
                <c:pt idx="366">
                  <c:v>14132</c:v>
                </c:pt>
                <c:pt idx="367">
                  <c:v>14148.5</c:v>
                </c:pt>
                <c:pt idx="368">
                  <c:v>14150.5</c:v>
                </c:pt>
                <c:pt idx="369">
                  <c:v>14924.5</c:v>
                </c:pt>
                <c:pt idx="370">
                  <c:v>14945</c:v>
                </c:pt>
                <c:pt idx="371">
                  <c:v>14989.5</c:v>
                </c:pt>
                <c:pt idx="372">
                  <c:v>14990</c:v>
                </c:pt>
                <c:pt idx="373">
                  <c:v>15063.5</c:v>
                </c:pt>
                <c:pt idx="374">
                  <c:v>15064</c:v>
                </c:pt>
                <c:pt idx="375">
                  <c:v>15064.5</c:v>
                </c:pt>
                <c:pt idx="376">
                  <c:v>15151</c:v>
                </c:pt>
                <c:pt idx="377">
                  <c:v>15161.5</c:v>
                </c:pt>
                <c:pt idx="378">
                  <c:v>15161.5</c:v>
                </c:pt>
                <c:pt idx="379">
                  <c:v>15161.5</c:v>
                </c:pt>
                <c:pt idx="380">
                  <c:v>15161.5</c:v>
                </c:pt>
                <c:pt idx="381">
                  <c:v>15162</c:v>
                </c:pt>
                <c:pt idx="382">
                  <c:v>15162</c:v>
                </c:pt>
                <c:pt idx="383">
                  <c:v>15193.5</c:v>
                </c:pt>
                <c:pt idx="384">
                  <c:v>15212</c:v>
                </c:pt>
                <c:pt idx="385">
                  <c:v>15290</c:v>
                </c:pt>
                <c:pt idx="386">
                  <c:v>15408</c:v>
                </c:pt>
                <c:pt idx="387">
                  <c:v>15976</c:v>
                </c:pt>
                <c:pt idx="388">
                  <c:v>16055</c:v>
                </c:pt>
                <c:pt idx="389">
                  <c:v>16070.5</c:v>
                </c:pt>
                <c:pt idx="390">
                  <c:v>16109</c:v>
                </c:pt>
                <c:pt idx="391">
                  <c:v>16110.5</c:v>
                </c:pt>
                <c:pt idx="392">
                  <c:v>16146.5</c:v>
                </c:pt>
                <c:pt idx="393">
                  <c:v>16173</c:v>
                </c:pt>
                <c:pt idx="394">
                  <c:v>16228.5</c:v>
                </c:pt>
                <c:pt idx="395">
                  <c:v>16262</c:v>
                </c:pt>
                <c:pt idx="396">
                  <c:v>16270.5</c:v>
                </c:pt>
                <c:pt idx="397">
                  <c:v>16271</c:v>
                </c:pt>
                <c:pt idx="398">
                  <c:v>16319</c:v>
                </c:pt>
                <c:pt idx="399">
                  <c:v>16532</c:v>
                </c:pt>
                <c:pt idx="400">
                  <c:v>16532</c:v>
                </c:pt>
                <c:pt idx="401">
                  <c:v>16532</c:v>
                </c:pt>
                <c:pt idx="402">
                  <c:v>16532</c:v>
                </c:pt>
                <c:pt idx="403">
                  <c:v>16532</c:v>
                </c:pt>
                <c:pt idx="404">
                  <c:v>16532</c:v>
                </c:pt>
                <c:pt idx="405">
                  <c:v>17070</c:v>
                </c:pt>
                <c:pt idx="406">
                  <c:v>17070</c:v>
                </c:pt>
                <c:pt idx="407">
                  <c:v>17122.5</c:v>
                </c:pt>
                <c:pt idx="408">
                  <c:v>17122.5</c:v>
                </c:pt>
                <c:pt idx="409">
                  <c:v>17128.5</c:v>
                </c:pt>
                <c:pt idx="410">
                  <c:v>17183.5</c:v>
                </c:pt>
                <c:pt idx="411">
                  <c:v>17183.5</c:v>
                </c:pt>
                <c:pt idx="412">
                  <c:v>17242</c:v>
                </c:pt>
                <c:pt idx="413">
                  <c:v>17289</c:v>
                </c:pt>
                <c:pt idx="414">
                  <c:v>17313.5</c:v>
                </c:pt>
                <c:pt idx="415">
                  <c:v>17314</c:v>
                </c:pt>
                <c:pt idx="416">
                  <c:v>17347.5</c:v>
                </c:pt>
                <c:pt idx="417">
                  <c:v>17347.5</c:v>
                </c:pt>
                <c:pt idx="418">
                  <c:v>17394</c:v>
                </c:pt>
                <c:pt idx="419">
                  <c:v>17468</c:v>
                </c:pt>
                <c:pt idx="420">
                  <c:v>17470.5</c:v>
                </c:pt>
                <c:pt idx="421">
                  <c:v>18112.5</c:v>
                </c:pt>
                <c:pt idx="422">
                  <c:v>18205</c:v>
                </c:pt>
                <c:pt idx="423">
                  <c:v>18205.5</c:v>
                </c:pt>
                <c:pt idx="424">
                  <c:v>18228.5</c:v>
                </c:pt>
                <c:pt idx="425">
                  <c:v>18291</c:v>
                </c:pt>
                <c:pt idx="426">
                  <c:v>18303</c:v>
                </c:pt>
                <c:pt idx="427">
                  <c:v>18313.5</c:v>
                </c:pt>
                <c:pt idx="428">
                  <c:v>18387.5</c:v>
                </c:pt>
                <c:pt idx="429">
                  <c:v>18428</c:v>
                </c:pt>
                <c:pt idx="430">
                  <c:v>18428</c:v>
                </c:pt>
                <c:pt idx="431">
                  <c:v>18428.5</c:v>
                </c:pt>
                <c:pt idx="432">
                  <c:v>18431</c:v>
                </c:pt>
                <c:pt idx="433">
                  <c:v>18431</c:v>
                </c:pt>
                <c:pt idx="434">
                  <c:v>18431</c:v>
                </c:pt>
                <c:pt idx="435">
                  <c:v>18648</c:v>
                </c:pt>
                <c:pt idx="436">
                  <c:v>19187</c:v>
                </c:pt>
                <c:pt idx="437">
                  <c:v>19187</c:v>
                </c:pt>
                <c:pt idx="438">
                  <c:v>19207.5</c:v>
                </c:pt>
                <c:pt idx="439">
                  <c:v>19207.5</c:v>
                </c:pt>
                <c:pt idx="440">
                  <c:v>19308</c:v>
                </c:pt>
                <c:pt idx="441">
                  <c:v>19312.5</c:v>
                </c:pt>
                <c:pt idx="442">
                  <c:v>19375</c:v>
                </c:pt>
                <c:pt idx="443">
                  <c:v>19375</c:v>
                </c:pt>
                <c:pt idx="444">
                  <c:v>19375</c:v>
                </c:pt>
                <c:pt idx="445">
                  <c:v>19393</c:v>
                </c:pt>
                <c:pt idx="446">
                  <c:v>19494</c:v>
                </c:pt>
                <c:pt idx="447">
                  <c:v>19606</c:v>
                </c:pt>
                <c:pt idx="448">
                  <c:v>20230</c:v>
                </c:pt>
                <c:pt idx="449">
                  <c:v>20301</c:v>
                </c:pt>
                <c:pt idx="450">
                  <c:v>20339</c:v>
                </c:pt>
                <c:pt idx="451">
                  <c:v>20380</c:v>
                </c:pt>
                <c:pt idx="452">
                  <c:v>20380</c:v>
                </c:pt>
                <c:pt idx="453">
                  <c:v>20399.5</c:v>
                </c:pt>
                <c:pt idx="454">
                  <c:v>20438.5</c:v>
                </c:pt>
                <c:pt idx="455">
                  <c:v>20438.5</c:v>
                </c:pt>
                <c:pt idx="456">
                  <c:v>20608</c:v>
                </c:pt>
                <c:pt idx="457">
                  <c:v>20712.5</c:v>
                </c:pt>
                <c:pt idx="458">
                  <c:v>21370.5</c:v>
                </c:pt>
                <c:pt idx="459">
                  <c:v>21394.5</c:v>
                </c:pt>
                <c:pt idx="460">
                  <c:v>21443</c:v>
                </c:pt>
                <c:pt idx="461">
                  <c:v>21464</c:v>
                </c:pt>
                <c:pt idx="462">
                  <c:v>21464</c:v>
                </c:pt>
                <c:pt idx="463">
                  <c:v>21499</c:v>
                </c:pt>
                <c:pt idx="464">
                  <c:v>21516.5</c:v>
                </c:pt>
                <c:pt idx="465">
                  <c:v>21607</c:v>
                </c:pt>
                <c:pt idx="466">
                  <c:v>21629.5</c:v>
                </c:pt>
                <c:pt idx="467">
                  <c:v>21630</c:v>
                </c:pt>
                <c:pt idx="468">
                  <c:v>22366.5</c:v>
                </c:pt>
                <c:pt idx="469">
                  <c:v>22472</c:v>
                </c:pt>
                <c:pt idx="470">
                  <c:v>22489.5</c:v>
                </c:pt>
                <c:pt idx="471">
                  <c:v>22551</c:v>
                </c:pt>
                <c:pt idx="472">
                  <c:v>22551.5</c:v>
                </c:pt>
                <c:pt idx="473">
                  <c:v>22565.5</c:v>
                </c:pt>
                <c:pt idx="474">
                  <c:v>22641.5</c:v>
                </c:pt>
                <c:pt idx="475">
                  <c:v>22650</c:v>
                </c:pt>
                <c:pt idx="476">
                  <c:v>22650</c:v>
                </c:pt>
                <c:pt idx="477">
                  <c:v>22667.5</c:v>
                </c:pt>
                <c:pt idx="478">
                  <c:v>22872.5</c:v>
                </c:pt>
                <c:pt idx="479">
                  <c:v>23465</c:v>
                </c:pt>
                <c:pt idx="480">
                  <c:v>23512</c:v>
                </c:pt>
                <c:pt idx="481">
                  <c:v>23605.5</c:v>
                </c:pt>
                <c:pt idx="482">
                  <c:v>23632</c:v>
                </c:pt>
                <c:pt idx="483">
                  <c:v>23632.5</c:v>
                </c:pt>
                <c:pt idx="484">
                  <c:v>23690</c:v>
                </c:pt>
                <c:pt idx="485">
                  <c:v>23824.5</c:v>
                </c:pt>
                <c:pt idx="486">
                  <c:v>24596</c:v>
                </c:pt>
                <c:pt idx="487">
                  <c:v>24596</c:v>
                </c:pt>
                <c:pt idx="488">
                  <c:v>24628</c:v>
                </c:pt>
                <c:pt idx="489">
                  <c:v>24683.5</c:v>
                </c:pt>
                <c:pt idx="490">
                  <c:v>24867.5</c:v>
                </c:pt>
                <c:pt idx="491">
                  <c:v>25606.5</c:v>
                </c:pt>
                <c:pt idx="492">
                  <c:v>25630</c:v>
                </c:pt>
                <c:pt idx="493">
                  <c:v>25671</c:v>
                </c:pt>
                <c:pt idx="494">
                  <c:v>25732.5</c:v>
                </c:pt>
                <c:pt idx="495">
                  <c:v>26098</c:v>
                </c:pt>
                <c:pt idx="496">
                  <c:v>26649.5</c:v>
                </c:pt>
                <c:pt idx="497">
                  <c:v>26772.5</c:v>
                </c:pt>
                <c:pt idx="498">
                  <c:v>26872</c:v>
                </c:pt>
                <c:pt idx="499">
                  <c:v>26898</c:v>
                </c:pt>
                <c:pt idx="500">
                  <c:v>26898</c:v>
                </c:pt>
                <c:pt idx="501">
                  <c:v>26936</c:v>
                </c:pt>
                <c:pt idx="502">
                  <c:v>26971</c:v>
                </c:pt>
                <c:pt idx="503">
                  <c:v>27019</c:v>
                </c:pt>
                <c:pt idx="504">
                  <c:v>27026.5</c:v>
                </c:pt>
                <c:pt idx="505">
                  <c:v>27035.5</c:v>
                </c:pt>
                <c:pt idx="506">
                  <c:v>27733.5</c:v>
                </c:pt>
                <c:pt idx="507">
                  <c:v>27754</c:v>
                </c:pt>
                <c:pt idx="508">
                  <c:v>27867</c:v>
                </c:pt>
                <c:pt idx="509">
                  <c:v>28049</c:v>
                </c:pt>
                <c:pt idx="510">
                  <c:v>28101</c:v>
                </c:pt>
                <c:pt idx="511">
                  <c:v>28154.5</c:v>
                </c:pt>
                <c:pt idx="512">
                  <c:v>28776.5</c:v>
                </c:pt>
                <c:pt idx="513">
                  <c:v>28928.5</c:v>
                </c:pt>
              </c:numCache>
            </c:numRef>
          </c:xVal>
          <c:yVal>
            <c:numRef>
              <c:f>'Active 5'!$H$21:$H$905</c:f>
              <c:numCache>
                <c:formatCode>General</c:formatCode>
                <c:ptCount val="885"/>
                <c:pt idx="0">
                  <c:v>-1.0565134994976688E-2</c:v>
                </c:pt>
                <c:pt idx="20">
                  <c:v>-2.1866399998543784E-2</c:v>
                </c:pt>
                <c:pt idx="21">
                  <c:v>-2.0021169999381527E-2</c:v>
                </c:pt>
                <c:pt idx="22">
                  <c:v>-2.0567604995449074E-2</c:v>
                </c:pt>
                <c:pt idx="23">
                  <c:v>-1.878476999263512E-2</c:v>
                </c:pt>
                <c:pt idx="24">
                  <c:v>-1.8840099990484305E-2</c:v>
                </c:pt>
                <c:pt idx="25">
                  <c:v>-1.4606984994316008E-2</c:v>
                </c:pt>
                <c:pt idx="28">
                  <c:v>-1.2145444998168387E-2</c:v>
                </c:pt>
                <c:pt idx="31">
                  <c:v>-1.5724709999631159E-2</c:v>
                </c:pt>
                <c:pt idx="32">
                  <c:v>-1.0812889995577279E-2</c:v>
                </c:pt>
                <c:pt idx="33">
                  <c:v>-1.1579774996789638E-2</c:v>
                </c:pt>
                <c:pt idx="34">
                  <c:v>-1.7082120000850409E-2</c:v>
                </c:pt>
                <c:pt idx="35">
                  <c:v>-1.3173564992030151E-2</c:v>
                </c:pt>
                <c:pt idx="38">
                  <c:v>-1.043187000323087E-2</c:v>
                </c:pt>
                <c:pt idx="108">
                  <c:v>3.9840399986132979E-3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C95-4846-A524-9EEA5A1BBBEA}"/>
            </c:ext>
          </c:extLst>
        </c:ser>
        <c:ser>
          <c:idx val="1"/>
          <c:order val="1"/>
          <c:tx>
            <c:strRef>
              <c:f>'Active 5'!$I$20:$I$20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5'!$D$21:$D$905</c:f>
                <c:numCache>
                  <c:formatCode>General</c:formatCode>
                  <c:ptCount val="8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1E-4</c:v>
                  </c:pt>
                  <c:pt idx="345">
                    <c:v>1E-4</c:v>
                  </c:pt>
                  <c:pt idx="346">
                    <c:v>2.0000000000000001E-4</c:v>
                  </c:pt>
                  <c:pt idx="347">
                    <c:v>2.9999999999999997E-4</c:v>
                  </c:pt>
                  <c:pt idx="348">
                    <c:v>2.0000000000000001E-4</c:v>
                  </c:pt>
                  <c:pt idx="349">
                    <c:v>1E-4</c:v>
                  </c:pt>
                  <c:pt idx="350">
                    <c:v>1E-4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5.0000000000000001E-4</c:v>
                  </c:pt>
                  <c:pt idx="354">
                    <c:v>0</c:v>
                  </c:pt>
                  <c:pt idx="355">
                    <c:v>4.0000000000000002E-4</c:v>
                  </c:pt>
                  <c:pt idx="356">
                    <c:v>1E-4</c:v>
                  </c:pt>
                  <c:pt idx="357">
                    <c:v>0</c:v>
                  </c:pt>
                  <c:pt idx="358">
                    <c:v>1E-4</c:v>
                  </c:pt>
                  <c:pt idx="359">
                    <c:v>2.0000000000000001E-4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2.0000000000000001E-4</c:v>
                  </c:pt>
                  <c:pt idx="363">
                    <c:v>1E-4</c:v>
                  </c:pt>
                  <c:pt idx="364">
                    <c:v>1E-4</c:v>
                  </c:pt>
                  <c:pt idx="365">
                    <c:v>4.0000000000000002E-4</c:v>
                  </c:pt>
                  <c:pt idx="366">
                    <c:v>0</c:v>
                  </c:pt>
                  <c:pt idx="367">
                    <c:v>5.0000000000000001E-4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1E-4</c:v>
                  </c:pt>
                  <c:pt idx="372">
                    <c:v>1E-4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2.0000000000000001E-4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1E-4</c:v>
                  </c:pt>
                  <c:pt idx="384">
                    <c:v>3.0000000000000001E-3</c:v>
                  </c:pt>
                  <c:pt idx="385">
                    <c:v>1E-4</c:v>
                  </c:pt>
                  <c:pt idx="386">
                    <c:v>1E-4</c:v>
                  </c:pt>
                  <c:pt idx="387">
                    <c:v>2.9999999999999997E-4</c:v>
                  </c:pt>
                  <c:pt idx="388">
                    <c:v>0</c:v>
                  </c:pt>
                  <c:pt idx="389">
                    <c:v>2.0000000000000001E-4</c:v>
                  </c:pt>
                  <c:pt idx="390">
                    <c:v>5.0000000000000001E-4</c:v>
                  </c:pt>
                  <c:pt idx="391">
                    <c:v>5.9999999999999995E-4</c:v>
                  </c:pt>
                  <c:pt idx="392">
                    <c:v>2.0000000000000001E-4</c:v>
                  </c:pt>
                  <c:pt idx="393">
                    <c:v>2.0000000000000001E-4</c:v>
                  </c:pt>
                  <c:pt idx="394">
                    <c:v>1E-4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2.9999999999999997E-4</c:v>
                  </c:pt>
                  <c:pt idx="401">
                    <c:v>4.0000000000000002E-4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5.9999999999999995E-4</c:v>
                  </c:pt>
                  <c:pt idx="405">
                    <c:v>1E-4</c:v>
                  </c:pt>
                  <c:pt idx="406">
                    <c:v>1E-4</c:v>
                  </c:pt>
                  <c:pt idx="407">
                    <c:v>2.0000000000000001E-4</c:v>
                  </c:pt>
                  <c:pt idx="408">
                    <c:v>2.0000000000000001E-4</c:v>
                  </c:pt>
                  <c:pt idx="409">
                    <c:v>2.0000000000000001E-4</c:v>
                  </c:pt>
                  <c:pt idx="410">
                    <c:v>1E-4</c:v>
                  </c:pt>
                  <c:pt idx="411">
                    <c:v>1E-4</c:v>
                  </c:pt>
                  <c:pt idx="412">
                    <c:v>0</c:v>
                  </c:pt>
                  <c:pt idx="413">
                    <c:v>2E-3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1E-4</c:v>
                  </c:pt>
                  <c:pt idx="419">
                    <c:v>4.0000000000000002E-4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2.9999999999999997E-4</c:v>
                  </c:pt>
                  <c:pt idx="424">
                    <c:v>2.0000000000000001E-4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2.0000000000000001E-4</c:v>
                  </c:pt>
                  <c:pt idx="428">
                    <c:v>1E-4</c:v>
                  </c:pt>
                  <c:pt idx="429">
                    <c:v>0</c:v>
                  </c:pt>
                  <c:pt idx="430">
                    <c:v>4.0000000000000002E-4</c:v>
                  </c:pt>
                  <c:pt idx="431">
                    <c:v>3.0000000000000003E-4</c:v>
                  </c:pt>
                  <c:pt idx="432">
                    <c:v>4.8000000000000001E-5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2.9999999999999997E-4</c:v>
                  </c:pt>
                  <c:pt idx="437">
                    <c:v>0</c:v>
                  </c:pt>
                  <c:pt idx="438">
                    <c:v>4.0000000000000002E-4</c:v>
                  </c:pt>
                  <c:pt idx="439">
                    <c:v>0</c:v>
                  </c:pt>
                  <c:pt idx="440">
                    <c:v>1E-4</c:v>
                  </c:pt>
                  <c:pt idx="441">
                    <c:v>1E-4</c:v>
                  </c:pt>
                  <c:pt idx="442">
                    <c:v>0</c:v>
                  </c:pt>
                  <c:pt idx="443">
                    <c:v>4.0000000000000002E-4</c:v>
                  </c:pt>
                  <c:pt idx="444">
                    <c:v>4.0000000000000002E-4</c:v>
                  </c:pt>
                  <c:pt idx="445">
                    <c:v>1E-4</c:v>
                  </c:pt>
                  <c:pt idx="446">
                    <c:v>1E-3</c:v>
                  </c:pt>
                  <c:pt idx="447">
                    <c:v>0</c:v>
                  </c:pt>
                  <c:pt idx="448">
                    <c:v>2.0000000000000001E-4</c:v>
                  </c:pt>
                  <c:pt idx="449">
                    <c:v>2.9999999999999997E-4</c:v>
                  </c:pt>
                  <c:pt idx="450">
                    <c:v>2.0000000000000001E-4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5.0000000000000001E-4</c:v>
                  </c:pt>
                  <c:pt idx="454">
                    <c:v>1E-4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2.0000000000000001E-4</c:v>
                  </c:pt>
                  <c:pt idx="458">
                    <c:v>1E-4</c:v>
                  </c:pt>
                  <c:pt idx="459">
                    <c:v>0</c:v>
                  </c:pt>
                  <c:pt idx="460">
                    <c:v>2E-3</c:v>
                  </c:pt>
                  <c:pt idx="461">
                    <c:v>1E-4</c:v>
                  </c:pt>
                  <c:pt idx="462">
                    <c:v>1E-3</c:v>
                  </c:pt>
                  <c:pt idx="463">
                    <c:v>1E-4</c:v>
                  </c:pt>
                  <c:pt idx="464">
                    <c:v>1E-4</c:v>
                  </c:pt>
                  <c:pt idx="465">
                    <c:v>1E-4</c:v>
                  </c:pt>
                  <c:pt idx="466">
                    <c:v>2.0999999999999999E-3</c:v>
                  </c:pt>
                  <c:pt idx="467">
                    <c:v>1.9E-3</c:v>
                  </c:pt>
                  <c:pt idx="468">
                    <c:v>1E-4</c:v>
                  </c:pt>
                  <c:pt idx="469">
                    <c:v>1E-4</c:v>
                  </c:pt>
                  <c:pt idx="470">
                    <c:v>1E-4</c:v>
                  </c:pt>
                  <c:pt idx="471">
                    <c:v>1E-4</c:v>
                  </c:pt>
                  <c:pt idx="472">
                    <c:v>2.9999999999999997E-4</c:v>
                  </c:pt>
                  <c:pt idx="473">
                    <c:v>1E-4</c:v>
                  </c:pt>
                  <c:pt idx="474">
                    <c:v>1E-4</c:v>
                  </c:pt>
                  <c:pt idx="475">
                    <c:v>2.0000000000000001E-4</c:v>
                  </c:pt>
                  <c:pt idx="476">
                    <c:v>1E-4</c:v>
                  </c:pt>
                  <c:pt idx="477">
                    <c:v>2.0000000000000001E-4</c:v>
                  </c:pt>
                  <c:pt idx="478">
                    <c:v>1E-4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2.0000000000000001E-4</c:v>
                  </c:pt>
                  <c:pt idx="482">
                    <c:v>1E-4</c:v>
                  </c:pt>
                  <c:pt idx="483">
                    <c:v>0</c:v>
                  </c:pt>
                  <c:pt idx="484">
                    <c:v>1E-4</c:v>
                  </c:pt>
                  <c:pt idx="485">
                    <c:v>1E-4</c:v>
                  </c:pt>
                  <c:pt idx="486">
                    <c:v>2.9999999999999997E-4</c:v>
                  </c:pt>
                  <c:pt idx="487">
                    <c:v>2.9999999999999997E-4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1E-4</c:v>
                  </c:pt>
                  <c:pt idx="491">
                    <c:v>1E-4</c:v>
                  </c:pt>
                  <c:pt idx="492">
                    <c:v>1E-4</c:v>
                  </c:pt>
                  <c:pt idx="493">
                    <c:v>1E-4</c:v>
                  </c:pt>
                  <c:pt idx="494">
                    <c:v>2.0000000000000001E-4</c:v>
                  </c:pt>
                  <c:pt idx="495">
                    <c:v>2.0000000000000001E-4</c:v>
                  </c:pt>
                  <c:pt idx="496">
                    <c:v>1E-4</c:v>
                  </c:pt>
                  <c:pt idx="497">
                    <c:v>1E-4</c:v>
                  </c:pt>
                  <c:pt idx="498">
                    <c:v>5.9999999999999995E-4</c:v>
                  </c:pt>
                  <c:pt idx="499">
                    <c:v>2.0000000000000001E-4</c:v>
                  </c:pt>
                  <c:pt idx="500">
                    <c:v>2.9999999999999997E-4</c:v>
                  </c:pt>
                  <c:pt idx="501">
                    <c:v>1E-4</c:v>
                  </c:pt>
                  <c:pt idx="502">
                    <c:v>1E-4</c:v>
                  </c:pt>
                  <c:pt idx="503">
                    <c:v>0</c:v>
                  </c:pt>
                  <c:pt idx="504">
                    <c:v>2.9999999999999997E-4</c:v>
                  </c:pt>
                  <c:pt idx="505">
                    <c:v>2.0000000000000001E-4</c:v>
                  </c:pt>
                  <c:pt idx="506">
                    <c:v>1E-4</c:v>
                  </c:pt>
                  <c:pt idx="507">
                    <c:v>1E-4</c:v>
                  </c:pt>
                  <c:pt idx="508">
                    <c:v>2.0000000000000001E-4</c:v>
                  </c:pt>
                  <c:pt idx="509">
                    <c:v>2.9999999999999997E-4</c:v>
                  </c:pt>
                  <c:pt idx="510">
                    <c:v>1E-4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2.9999999999999997E-4</c:v>
                  </c:pt>
                </c:numCache>
              </c:numRef>
            </c:plus>
            <c:minus>
              <c:numRef>
                <c:f>'Active 5'!$D$21:$D$905</c:f>
                <c:numCache>
                  <c:formatCode>General</c:formatCode>
                  <c:ptCount val="8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1E-4</c:v>
                  </c:pt>
                  <c:pt idx="345">
                    <c:v>1E-4</c:v>
                  </c:pt>
                  <c:pt idx="346">
                    <c:v>2.0000000000000001E-4</c:v>
                  </c:pt>
                  <c:pt idx="347">
                    <c:v>2.9999999999999997E-4</c:v>
                  </c:pt>
                  <c:pt idx="348">
                    <c:v>2.0000000000000001E-4</c:v>
                  </c:pt>
                  <c:pt idx="349">
                    <c:v>1E-4</c:v>
                  </c:pt>
                  <c:pt idx="350">
                    <c:v>1E-4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5.0000000000000001E-4</c:v>
                  </c:pt>
                  <c:pt idx="354">
                    <c:v>0</c:v>
                  </c:pt>
                  <c:pt idx="355">
                    <c:v>4.0000000000000002E-4</c:v>
                  </c:pt>
                  <c:pt idx="356">
                    <c:v>1E-4</c:v>
                  </c:pt>
                  <c:pt idx="357">
                    <c:v>0</c:v>
                  </c:pt>
                  <c:pt idx="358">
                    <c:v>1E-4</c:v>
                  </c:pt>
                  <c:pt idx="359">
                    <c:v>2.0000000000000001E-4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2.0000000000000001E-4</c:v>
                  </c:pt>
                  <c:pt idx="363">
                    <c:v>1E-4</c:v>
                  </c:pt>
                  <c:pt idx="364">
                    <c:v>1E-4</c:v>
                  </c:pt>
                  <c:pt idx="365">
                    <c:v>4.0000000000000002E-4</c:v>
                  </c:pt>
                  <c:pt idx="366">
                    <c:v>0</c:v>
                  </c:pt>
                  <c:pt idx="367">
                    <c:v>5.0000000000000001E-4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1E-4</c:v>
                  </c:pt>
                  <c:pt idx="372">
                    <c:v>1E-4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2.0000000000000001E-4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1E-4</c:v>
                  </c:pt>
                  <c:pt idx="384">
                    <c:v>3.0000000000000001E-3</c:v>
                  </c:pt>
                  <c:pt idx="385">
                    <c:v>1E-4</c:v>
                  </c:pt>
                  <c:pt idx="386">
                    <c:v>1E-4</c:v>
                  </c:pt>
                  <c:pt idx="387">
                    <c:v>2.9999999999999997E-4</c:v>
                  </c:pt>
                  <c:pt idx="388">
                    <c:v>0</c:v>
                  </c:pt>
                  <c:pt idx="389">
                    <c:v>2.0000000000000001E-4</c:v>
                  </c:pt>
                  <c:pt idx="390">
                    <c:v>5.0000000000000001E-4</c:v>
                  </c:pt>
                  <c:pt idx="391">
                    <c:v>5.9999999999999995E-4</c:v>
                  </c:pt>
                  <c:pt idx="392">
                    <c:v>2.0000000000000001E-4</c:v>
                  </c:pt>
                  <c:pt idx="393">
                    <c:v>2.0000000000000001E-4</c:v>
                  </c:pt>
                  <c:pt idx="394">
                    <c:v>1E-4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2.9999999999999997E-4</c:v>
                  </c:pt>
                  <c:pt idx="401">
                    <c:v>4.0000000000000002E-4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5.9999999999999995E-4</c:v>
                  </c:pt>
                  <c:pt idx="405">
                    <c:v>1E-4</c:v>
                  </c:pt>
                  <c:pt idx="406">
                    <c:v>1E-4</c:v>
                  </c:pt>
                  <c:pt idx="407">
                    <c:v>2.0000000000000001E-4</c:v>
                  </c:pt>
                  <c:pt idx="408">
                    <c:v>2.0000000000000001E-4</c:v>
                  </c:pt>
                  <c:pt idx="409">
                    <c:v>2.0000000000000001E-4</c:v>
                  </c:pt>
                  <c:pt idx="410">
                    <c:v>1E-4</c:v>
                  </c:pt>
                  <c:pt idx="411">
                    <c:v>1E-4</c:v>
                  </c:pt>
                  <c:pt idx="412">
                    <c:v>0</c:v>
                  </c:pt>
                  <c:pt idx="413">
                    <c:v>2E-3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1E-4</c:v>
                  </c:pt>
                  <c:pt idx="419">
                    <c:v>4.0000000000000002E-4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2.9999999999999997E-4</c:v>
                  </c:pt>
                  <c:pt idx="424">
                    <c:v>2.0000000000000001E-4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2.0000000000000001E-4</c:v>
                  </c:pt>
                  <c:pt idx="428">
                    <c:v>1E-4</c:v>
                  </c:pt>
                  <c:pt idx="429">
                    <c:v>0</c:v>
                  </c:pt>
                  <c:pt idx="430">
                    <c:v>4.0000000000000002E-4</c:v>
                  </c:pt>
                  <c:pt idx="431">
                    <c:v>3.0000000000000003E-4</c:v>
                  </c:pt>
                  <c:pt idx="432">
                    <c:v>4.8000000000000001E-5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2.9999999999999997E-4</c:v>
                  </c:pt>
                  <c:pt idx="437">
                    <c:v>0</c:v>
                  </c:pt>
                  <c:pt idx="438">
                    <c:v>4.0000000000000002E-4</c:v>
                  </c:pt>
                  <c:pt idx="439">
                    <c:v>0</c:v>
                  </c:pt>
                  <c:pt idx="440">
                    <c:v>1E-4</c:v>
                  </c:pt>
                  <c:pt idx="441">
                    <c:v>1E-4</c:v>
                  </c:pt>
                  <c:pt idx="442">
                    <c:v>0</c:v>
                  </c:pt>
                  <c:pt idx="443">
                    <c:v>4.0000000000000002E-4</c:v>
                  </c:pt>
                  <c:pt idx="444">
                    <c:v>4.0000000000000002E-4</c:v>
                  </c:pt>
                  <c:pt idx="445">
                    <c:v>1E-4</c:v>
                  </c:pt>
                  <c:pt idx="446">
                    <c:v>1E-3</c:v>
                  </c:pt>
                  <c:pt idx="447">
                    <c:v>0</c:v>
                  </c:pt>
                  <c:pt idx="448">
                    <c:v>2.0000000000000001E-4</c:v>
                  </c:pt>
                  <c:pt idx="449">
                    <c:v>2.9999999999999997E-4</c:v>
                  </c:pt>
                  <c:pt idx="450">
                    <c:v>2.0000000000000001E-4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5.0000000000000001E-4</c:v>
                  </c:pt>
                  <c:pt idx="454">
                    <c:v>1E-4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2.0000000000000001E-4</c:v>
                  </c:pt>
                  <c:pt idx="458">
                    <c:v>1E-4</c:v>
                  </c:pt>
                  <c:pt idx="459">
                    <c:v>0</c:v>
                  </c:pt>
                  <c:pt idx="460">
                    <c:v>2E-3</c:v>
                  </c:pt>
                  <c:pt idx="461">
                    <c:v>1E-4</c:v>
                  </c:pt>
                  <c:pt idx="462">
                    <c:v>1E-3</c:v>
                  </c:pt>
                  <c:pt idx="463">
                    <c:v>1E-4</c:v>
                  </c:pt>
                  <c:pt idx="464">
                    <c:v>1E-4</c:v>
                  </c:pt>
                  <c:pt idx="465">
                    <c:v>1E-4</c:v>
                  </c:pt>
                  <c:pt idx="466">
                    <c:v>2.0999999999999999E-3</c:v>
                  </c:pt>
                  <c:pt idx="467">
                    <c:v>1.9E-3</c:v>
                  </c:pt>
                  <c:pt idx="468">
                    <c:v>1E-4</c:v>
                  </c:pt>
                  <c:pt idx="469">
                    <c:v>1E-4</c:v>
                  </c:pt>
                  <c:pt idx="470">
                    <c:v>1E-4</c:v>
                  </c:pt>
                  <c:pt idx="471">
                    <c:v>1E-4</c:v>
                  </c:pt>
                  <c:pt idx="472">
                    <c:v>2.9999999999999997E-4</c:v>
                  </c:pt>
                  <c:pt idx="473">
                    <c:v>1E-4</c:v>
                  </c:pt>
                  <c:pt idx="474">
                    <c:v>1E-4</c:v>
                  </c:pt>
                  <c:pt idx="475">
                    <c:v>2.0000000000000001E-4</c:v>
                  </c:pt>
                  <c:pt idx="476">
                    <c:v>1E-4</c:v>
                  </c:pt>
                  <c:pt idx="477">
                    <c:v>2.0000000000000001E-4</c:v>
                  </c:pt>
                  <c:pt idx="478">
                    <c:v>1E-4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2.0000000000000001E-4</c:v>
                  </c:pt>
                  <c:pt idx="482">
                    <c:v>1E-4</c:v>
                  </c:pt>
                  <c:pt idx="483">
                    <c:v>0</c:v>
                  </c:pt>
                  <c:pt idx="484">
                    <c:v>1E-4</c:v>
                  </c:pt>
                  <c:pt idx="485">
                    <c:v>1E-4</c:v>
                  </c:pt>
                  <c:pt idx="486">
                    <c:v>2.9999999999999997E-4</c:v>
                  </c:pt>
                  <c:pt idx="487">
                    <c:v>2.9999999999999997E-4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1E-4</c:v>
                  </c:pt>
                  <c:pt idx="491">
                    <c:v>1E-4</c:v>
                  </c:pt>
                  <c:pt idx="492">
                    <c:v>1E-4</c:v>
                  </c:pt>
                  <c:pt idx="493">
                    <c:v>1E-4</c:v>
                  </c:pt>
                  <c:pt idx="494">
                    <c:v>2.0000000000000001E-4</c:v>
                  </c:pt>
                  <c:pt idx="495">
                    <c:v>2.0000000000000001E-4</c:v>
                  </c:pt>
                  <c:pt idx="496">
                    <c:v>1E-4</c:v>
                  </c:pt>
                  <c:pt idx="497">
                    <c:v>1E-4</c:v>
                  </c:pt>
                  <c:pt idx="498">
                    <c:v>5.9999999999999995E-4</c:v>
                  </c:pt>
                  <c:pt idx="499">
                    <c:v>2.0000000000000001E-4</c:v>
                  </c:pt>
                  <c:pt idx="500">
                    <c:v>2.9999999999999997E-4</c:v>
                  </c:pt>
                  <c:pt idx="501">
                    <c:v>1E-4</c:v>
                  </c:pt>
                  <c:pt idx="502">
                    <c:v>1E-4</c:v>
                  </c:pt>
                  <c:pt idx="503">
                    <c:v>0</c:v>
                  </c:pt>
                  <c:pt idx="504">
                    <c:v>2.9999999999999997E-4</c:v>
                  </c:pt>
                  <c:pt idx="505">
                    <c:v>2.0000000000000001E-4</c:v>
                  </c:pt>
                  <c:pt idx="506">
                    <c:v>1E-4</c:v>
                  </c:pt>
                  <c:pt idx="507">
                    <c:v>1E-4</c:v>
                  </c:pt>
                  <c:pt idx="508">
                    <c:v>2.0000000000000001E-4</c:v>
                  </c:pt>
                  <c:pt idx="509">
                    <c:v>2.9999999999999997E-4</c:v>
                  </c:pt>
                  <c:pt idx="510">
                    <c:v>1E-4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-28673.5</c:v>
                </c:pt>
                <c:pt idx="38">
                  <c:v>-28671</c:v>
                </c:pt>
                <c:pt idx="39">
                  <c:v>-28671</c:v>
                </c:pt>
                <c:pt idx="40">
                  <c:v>-28671</c:v>
                </c:pt>
                <c:pt idx="41">
                  <c:v>-28624.5</c:v>
                </c:pt>
                <c:pt idx="42">
                  <c:v>-28624.5</c:v>
                </c:pt>
                <c:pt idx="43">
                  <c:v>-27818</c:v>
                </c:pt>
                <c:pt idx="44">
                  <c:v>-27818</c:v>
                </c:pt>
                <c:pt idx="45">
                  <c:v>-27806.5</c:v>
                </c:pt>
                <c:pt idx="46">
                  <c:v>-27806.5</c:v>
                </c:pt>
                <c:pt idx="47">
                  <c:v>-27803.5</c:v>
                </c:pt>
                <c:pt idx="48">
                  <c:v>-27803.5</c:v>
                </c:pt>
                <c:pt idx="49">
                  <c:v>-27800.5</c:v>
                </c:pt>
                <c:pt idx="50">
                  <c:v>-27800.5</c:v>
                </c:pt>
                <c:pt idx="51">
                  <c:v>-27797.5</c:v>
                </c:pt>
                <c:pt idx="52">
                  <c:v>-27797.5</c:v>
                </c:pt>
                <c:pt idx="53">
                  <c:v>-27794.5</c:v>
                </c:pt>
                <c:pt idx="54">
                  <c:v>-27794.5</c:v>
                </c:pt>
                <c:pt idx="55">
                  <c:v>-23634.5</c:v>
                </c:pt>
                <c:pt idx="56">
                  <c:v>-23517.5</c:v>
                </c:pt>
                <c:pt idx="57">
                  <c:v>-23517</c:v>
                </c:pt>
                <c:pt idx="58">
                  <c:v>-23511</c:v>
                </c:pt>
                <c:pt idx="59">
                  <c:v>-20997.5</c:v>
                </c:pt>
                <c:pt idx="60">
                  <c:v>-20962.5</c:v>
                </c:pt>
                <c:pt idx="61">
                  <c:v>-20962.5</c:v>
                </c:pt>
                <c:pt idx="62">
                  <c:v>-20373</c:v>
                </c:pt>
                <c:pt idx="63">
                  <c:v>-20373</c:v>
                </c:pt>
                <c:pt idx="64">
                  <c:v>-20311.5</c:v>
                </c:pt>
                <c:pt idx="65">
                  <c:v>-20256</c:v>
                </c:pt>
                <c:pt idx="66">
                  <c:v>-20217.5</c:v>
                </c:pt>
                <c:pt idx="67">
                  <c:v>-20054</c:v>
                </c:pt>
                <c:pt idx="68">
                  <c:v>-20022</c:v>
                </c:pt>
                <c:pt idx="69">
                  <c:v>-19949</c:v>
                </c:pt>
                <c:pt idx="70">
                  <c:v>-19274.5</c:v>
                </c:pt>
                <c:pt idx="71">
                  <c:v>-19091.5</c:v>
                </c:pt>
                <c:pt idx="72">
                  <c:v>-18815</c:v>
                </c:pt>
                <c:pt idx="73">
                  <c:v>-18156</c:v>
                </c:pt>
                <c:pt idx="74">
                  <c:v>-17939</c:v>
                </c:pt>
                <c:pt idx="75">
                  <c:v>-17188.5</c:v>
                </c:pt>
                <c:pt idx="76">
                  <c:v>-16782</c:v>
                </c:pt>
                <c:pt idx="77">
                  <c:v>-16697</c:v>
                </c:pt>
                <c:pt idx="78">
                  <c:v>-15982</c:v>
                </c:pt>
                <c:pt idx="79">
                  <c:v>-15777</c:v>
                </c:pt>
                <c:pt idx="80">
                  <c:v>-15751</c:v>
                </c:pt>
                <c:pt idx="81">
                  <c:v>-14769</c:v>
                </c:pt>
                <c:pt idx="82">
                  <c:v>-14688</c:v>
                </c:pt>
                <c:pt idx="83">
                  <c:v>-14615</c:v>
                </c:pt>
                <c:pt idx="84">
                  <c:v>-13800</c:v>
                </c:pt>
                <c:pt idx="85">
                  <c:v>-13786</c:v>
                </c:pt>
                <c:pt idx="86">
                  <c:v>-13773</c:v>
                </c:pt>
                <c:pt idx="87">
                  <c:v>-13663</c:v>
                </c:pt>
                <c:pt idx="88">
                  <c:v>-13553.5</c:v>
                </c:pt>
                <c:pt idx="89">
                  <c:v>-13472.5</c:v>
                </c:pt>
                <c:pt idx="90">
                  <c:v>-13455</c:v>
                </c:pt>
                <c:pt idx="91">
                  <c:v>-12605.5</c:v>
                </c:pt>
                <c:pt idx="92">
                  <c:v>-12440.5</c:v>
                </c:pt>
                <c:pt idx="93">
                  <c:v>-11744</c:v>
                </c:pt>
                <c:pt idx="94">
                  <c:v>-11743.5</c:v>
                </c:pt>
                <c:pt idx="95">
                  <c:v>-11703</c:v>
                </c:pt>
                <c:pt idx="96">
                  <c:v>-11699.5</c:v>
                </c:pt>
                <c:pt idx="97">
                  <c:v>-11650.5</c:v>
                </c:pt>
                <c:pt idx="98">
                  <c:v>-11611.5</c:v>
                </c:pt>
                <c:pt idx="99">
                  <c:v>-11450</c:v>
                </c:pt>
                <c:pt idx="100">
                  <c:v>-11439.5</c:v>
                </c:pt>
                <c:pt idx="101">
                  <c:v>-11419</c:v>
                </c:pt>
                <c:pt idx="102">
                  <c:v>-11398</c:v>
                </c:pt>
                <c:pt idx="103">
                  <c:v>-11383</c:v>
                </c:pt>
                <c:pt idx="104">
                  <c:v>-11369</c:v>
                </c:pt>
                <c:pt idx="105">
                  <c:v>-11295</c:v>
                </c:pt>
                <c:pt idx="106">
                  <c:v>-10776.5</c:v>
                </c:pt>
                <c:pt idx="107">
                  <c:v>-10677.5</c:v>
                </c:pt>
                <c:pt idx="108">
                  <c:v>-10668</c:v>
                </c:pt>
                <c:pt idx="109">
                  <c:v>-10668</c:v>
                </c:pt>
                <c:pt idx="110">
                  <c:v>-10624</c:v>
                </c:pt>
                <c:pt idx="111">
                  <c:v>-10518</c:v>
                </c:pt>
                <c:pt idx="112">
                  <c:v>-10507</c:v>
                </c:pt>
                <c:pt idx="113">
                  <c:v>-10499</c:v>
                </c:pt>
                <c:pt idx="114">
                  <c:v>-10334</c:v>
                </c:pt>
                <c:pt idx="115">
                  <c:v>-9558.5</c:v>
                </c:pt>
                <c:pt idx="116">
                  <c:v>-9544</c:v>
                </c:pt>
                <c:pt idx="117">
                  <c:v>-9501.5</c:v>
                </c:pt>
                <c:pt idx="118">
                  <c:v>-9482.5</c:v>
                </c:pt>
                <c:pt idx="119">
                  <c:v>-9464</c:v>
                </c:pt>
                <c:pt idx="120">
                  <c:v>-9462</c:v>
                </c:pt>
                <c:pt idx="121">
                  <c:v>-9462</c:v>
                </c:pt>
                <c:pt idx="122">
                  <c:v>-9453</c:v>
                </c:pt>
                <c:pt idx="123">
                  <c:v>-9332</c:v>
                </c:pt>
                <c:pt idx="124">
                  <c:v>-9312.5</c:v>
                </c:pt>
                <c:pt idx="125">
                  <c:v>-9301</c:v>
                </c:pt>
                <c:pt idx="126">
                  <c:v>-9206</c:v>
                </c:pt>
                <c:pt idx="127">
                  <c:v>-8383.5</c:v>
                </c:pt>
                <c:pt idx="128">
                  <c:v>-8339.5</c:v>
                </c:pt>
                <c:pt idx="129">
                  <c:v>-8322.5</c:v>
                </c:pt>
                <c:pt idx="130">
                  <c:v>-8278.5</c:v>
                </c:pt>
                <c:pt idx="131">
                  <c:v>-8272.5</c:v>
                </c:pt>
                <c:pt idx="132">
                  <c:v>-8187.5</c:v>
                </c:pt>
                <c:pt idx="133">
                  <c:v>-8166</c:v>
                </c:pt>
                <c:pt idx="134">
                  <c:v>-7510</c:v>
                </c:pt>
                <c:pt idx="135">
                  <c:v>-7414</c:v>
                </c:pt>
                <c:pt idx="136">
                  <c:v>-7411</c:v>
                </c:pt>
                <c:pt idx="137">
                  <c:v>-7378.5</c:v>
                </c:pt>
                <c:pt idx="138">
                  <c:v>-7235.5</c:v>
                </c:pt>
                <c:pt idx="139">
                  <c:v>-7208</c:v>
                </c:pt>
                <c:pt idx="140">
                  <c:v>-7153.5</c:v>
                </c:pt>
                <c:pt idx="141">
                  <c:v>-6986.5</c:v>
                </c:pt>
                <c:pt idx="142">
                  <c:v>-6306</c:v>
                </c:pt>
                <c:pt idx="143">
                  <c:v>-6301</c:v>
                </c:pt>
                <c:pt idx="144">
                  <c:v>-6210</c:v>
                </c:pt>
                <c:pt idx="145">
                  <c:v>-6210</c:v>
                </c:pt>
                <c:pt idx="146">
                  <c:v>-6210</c:v>
                </c:pt>
                <c:pt idx="147">
                  <c:v>-6094.5</c:v>
                </c:pt>
                <c:pt idx="148">
                  <c:v>-6004</c:v>
                </c:pt>
                <c:pt idx="149">
                  <c:v>-5461.5</c:v>
                </c:pt>
                <c:pt idx="150">
                  <c:v>-5342</c:v>
                </c:pt>
                <c:pt idx="151">
                  <c:v>-5242.5</c:v>
                </c:pt>
                <c:pt idx="152">
                  <c:v>-5178</c:v>
                </c:pt>
                <c:pt idx="153">
                  <c:v>-5122.5</c:v>
                </c:pt>
                <c:pt idx="154">
                  <c:v>-4993.5</c:v>
                </c:pt>
                <c:pt idx="155">
                  <c:v>-4944.5</c:v>
                </c:pt>
                <c:pt idx="156">
                  <c:v>-4223</c:v>
                </c:pt>
                <c:pt idx="157">
                  <c:v>-4223</c:v>
                </c:pt>
                <c:pt idx="158">
                  <c:v>-4223</c:v>
                </c:pt>
                <c:pt idx="159">
                  <c:v>-4193.5</c:v>
                </c:pt>
                <c:pt idx="160">
                  <c:v>-3868.5</c:v>
                </c:pt>
                <c:pt idx="161">
                  <c:v>-3824.5</c:v>
                </c:pt>
                <c:pt idx="162">
                  <c:v>-3156.5</c:v>
                </c:pt>
                <c:pt idx="163">
                  <c:v>-2998</c:v>
                </c:pt>
                <c:pt idx="164">
                  <c:v>-2913.5</c:v>
                </c:pt>
                <c:pt idx="165">
                  <c:v>-2907.5</c:v>
                </c:pt>
                <c:pt idx="166">
                  <c:v>-2893</c:v>
                </c:pt>
                <c:pt idx="167">
                  <c:v>-2847</c:v>
                </c:pt>
                <c:pt idx="168">
                  <c:v>-2822.5</c:v>
                </c:pt>
                <c:pt idx="169">
                  <c:v>-2136.5</c:v>
                </c:pt>
                <c:pt idx="170">
                  <c:v>-2098.5</c:v>
                </c:pt>
                <c:pt idx="171">
                  <c:v>-2017</c:v>
                </c:pt>
                <c:pt idx="172">
                  <c:v>-2016.5</c:v>
                </c:pt>
                <c:pt idx="173">
                  <c:v>-1952</c:v>
                </c:pt>
                <c:pt idx="174">
                  <c:v>-1765</c:v>
                </c:pt>
                <c:pt idx="175">
                  <c:v>-939</c:v>
                </c:pt>
                <c:pt idx="176">
                  <c:v>-915.5</c:v>
                </c:pt>
                <c:pt idx="177">
                  <c:v>-910.5</c:v>
                </c:pt>
                <c:pt idx="178">
                  <c:v>-839.5</c:v>
                </c:pt>
                <c:pt idx="179">
                  <c:v>-804</c:v>
                </c:pt>
                <c:pt idx="180">
                  <c:v>-751.5</c:v>
                </c:pt>
                <c:pt idx="181">
                  <c:v>-646</c:v>
                </c:pt>
                <c:pt idx="182">
                  <c:v>127.5</c:v>
                </c:pt>
                <c:pt idx="183">
                  <c:v>130.5</c:v>
                </c:pt>
                <c:pt idx="184">
                  <c:v>939.5</c:v>
                </c:pt>
                <c:pt idx="185">
                  <c:v>1103.5</c:v>
                </c:pt>
                <c:pt idx="186">
                  <c:v>1162.5</c:v>
                </c:pt>
                <c:pt idx="187">
                  <c:v>1163</c:v>
                </c:pt>
                <c:pt idx="188">
                  <c:v>1390</c:v>
                </c:pt>
                <c:pt idx="189">
                  <c:v>1431</c:v>
                </c:pt>
                <c:pt idx="190">
                  <c:v>1475</c:v>
                </c:pt>
                <c:pt idx="191">
                  <c:v>1516</c:v>
                </c:pt>
                <c:pt idx="192">
                  <c:v>2283.5</c:v>
                </c:pt>
                <c:pt idx="193">
                  <c:v>3344</c:v>
                </c:pt>
                <c:pt idx="194">
                  <c:v>3353.5</c:v>
                </c:pt>
                <c:pt idx="195">
                  <c:v>3388</c:v>
                </c:pt>
                <c:pt idx="196">
                  <c:v>3416.5</c:v>
                </c:pt>
                <c:pt idx="197">
                  <c:v>3417</c:v>
                </c:pt>
                <c:pt idx="198">
                  <c:v>3468</c:v>
                </c:pt>
                <c:pt idx="199">
                  <c:v>3469</c:v>
                </c:pt>
                <c:pt idx="200">
                  <c:v>3484.5</c:v>
                </c:pt>
                <c:pt idx="201">
                  <c:v>3584.5</c:v>
                </c:pt>
                <c:pt idx="202">
                  <c:v>3681</c:v>
                </c:pt>
                <c:pt idx="203">
                  <c:v>4177</c:v>
                </c:pt>
                <c:pt idx="204">
                  <c:v>4361.5</c:v>
                </c:pt>
                <c:pt idx="205">
                  <c:v>4389</c:v>
                </c:pt>
                <c:pt idx="206">
                  <c:v>4507</c:v>
                </c:pt>
                <c:pt idx="207">
                  <c:v>4525</c:v>
                </c:pt>
                <c:pt idx="208">
                  <c:v>4592</c:v>
                </c:pt>
                <c:pt idx="209">
                  <c:v>4618.5</c:v>
                </c:pt>
                <c:pt idx="210">
                  <c:v>4627.5</c:v>
                </c:pt>
                <c:pt idx="211">
                  <c:v>5340</c:v>
                </c:pt>
                <c:pt idx="212">
                  <c:v>5417</c:v>
                </c:pt>
                <c:pt idx="213">
                  <c:v>5417</c:v>
                </c:pt>
                <c:pt idx="214">
                  <c:v>5488.5</c:v>
                </c:pt>
                <c:pt idx="215">
                  <c:v>5555</c:v>
                </c:pt>
                <c:pt idx="216">
                  <c:v>5555</c:v>
                </c:pt>
                <c:pt idx="217">
                  <c:v>5564</c:v>
                </c:pt>
                <c:pt idx="218">
                  <c:v>5599</c:v>
                </c:pt>
                <c:pt idx="219">
                  <c:v>5599</c:v>
                </c:pt>
                <c:pt idx="220">
                  <c:v>5599</c:v>
                </c:pt>
                <c:pt idx="221">
                  <c:v>5654.5</c:v>
                </c:pt>
                <c:pt idx="222">
                  <c:v>5654.5</c:v>
                </c:pt>
                <c:pt idx="223">
                  <c:v>5655.5</c:v>
                </c:pt>
                <c:pt idx="224">
                  <c:v>5676</c:v>
                </c:pt>
                <c:pt idx="225">
                  <c:v>5702.5</c:v>
                </c:pt>
                <c:pt idx="226">
                  <c:v>5717</c:v>
                </c:pt>
                <c:pt idx="227">
                  <c:v>5734.5</c:v>
                </c:pt>
                <c:pt idx="228">
                  <c:v>5737.5</c:v>
                </c:pt>
                <c:pt idx="229">
                  <c:v>5822.5</c:v>
                </c:pt>
                <c:pt idx="230">
                  <c:v>6402</c:v>
                </c:pt>
                <c:pt idx="231">
                  <c:v>6402.5</c:v>
                </c:pt>
                <c:pt idx="232">
                  <c:v>6402.5</c:v>
                </c:pt>
                <c:pt idx="233">
                  <c:v>6425.5</c:v>
                </c:pt>
                <c:pt idx="234">
                  <c:v>6431.5</c:v>
                </c:pt>
                <c:pt idx="235">
                  <c:v>6440.5</c:v>
                </c:pt>
                <c:pt idx="236">
                  <c:v>6502</c:v>
                </c:pt>
                <c:pt idx="237">
                  <c:v>6502</c:v>
                </c:pt>
                <c:pt idx="238">
                  <c:v>6502</c:v>
                </c:pt>
                <c:pt idx="239">
                  <c:v>6502</c:v>
                </c:pt>
                <c:pt idx="240">
                  <c:v>6517.5</c:v>
                </c:pt>
                <c:pt idx="241">
                  <c:v>6519</c:v>
                </c:pt>
                <c:pt idx="242">
                  <c:v>6519.5</c:v>
                </c:pt>
                <c:pt idx="243">
                  <c:v>6533</c:v>
                </c:pt>
                <c:pt idx="244">
                  <c:v>6533</c:v>
                </c:pt>
                <c:pt idx="245">
                  <c:v>6539.5</c:v>
                </c:pt>
                <c:pt idx="246">
                  <c:v>6540</c:v>
                </c:pt>
                <c:pt idx="247">
                  <c:v>6549</c:v>
                </c:pt>
                <c:pt idx="248">
                  <c:v>6583.5</c:v>
                </c:pt>
                <c:pt idx="249">
                  <c:v>6591.5</c:v>
                </c:pt>
                <c:pt idx="250">
                  <c:v>6591.5</c:v>
                </c:pt>
                <c:pt idx="251">
                  <c:v>6592</c:v>
                </c:pt>
                <c:pt idx="252">
                  <c:v>6592</c:v>
                </c:pt>
                <c:pt idx="253">
                  <c:v>6598</c:v>
                </c:pt>
                <c:pt idx="254">
                  <c:v>6599</c:v>
                </c:pt>
                <c:pt idx="255">
                  <c:v>6610.5</c:v>
                </c:pt>
                <c:pt idx="256">
                  <c:v>6631</c:v>
                </c:pt>
                <c:pt idx="257">
                  <c:v>6637.5</c:v>
                </c:pt>
                <c:pt idx="258">
                  <c:v>6728</c:v>
                </c:pt>
                <c:pt idx="259">
                  <c:v>6760</c:v>
                </c:pt>
                <c:pt idx="260">
                  <c:v>6768.5</c:v>
                </c:pt>
                <c:pt idx="261">
                  <c:v>6771.5</c:v>
                </c:pt>
                <c:pt idx="262">
                  <c:v>6795</c:v>
                </c:pt>
                <c:pt idx="263">
                  <c:v>6850</c:v>
                </c:pt>
                <c:pt idx="264">
                  <c:v>7314.5</c:v>
                </c:pt>
                <c:pt idx="265">
                  <c:v>7466</c:v>
                </c:pt>
                <c:pt idx="266">
                  <c:v>7466</c:v>
                </c:pt>
                <c:pt idx="267">
                  <c:v>7496</c:v>
                </c:pt>
                <c:pt idx="268">
                  <c:v>7594</c:v>
                </c:pt>
                <c:pt idx="269">
                  <c:v>7594.5</c:v>
                </c:pt>
                <c:pt idx="270">
                  <c:v>7597</c:v>
                </c:pt>
                <c:pt idx="271">
                  <c:v>7636</c:v>
                </c:pt>
                <c:pt idx="272">
                  <c:v>7642</c:v>
                </c:pt>
                <c:pt idx="273">
                  <c:v>7659.5</c:v>
                </c:pt>
                <c:pt idx="274">
                  <c:v>7670</c:v>
                </c:pt>
                <c:pt idx="275">
                  <c:v>7676</c:v>
                </c:pt>
                <c:pt idx="276">
                  <c:v>7677</c:v>
                </c:pt>
                <c:pt idx="277">
                  <c:v>7750</c:v>
                </c:pt>
                <c:pt idx="278">
                  <c:v>7757</c:v>
                </c:pt>
                <c:pt idx="279">
                  <c:v>7757.5</c:v>
                </c:pt>
                <c:pt idx="280">
                  <c:v>7829.5</c:v>
                </c:pt>
                <c:pt idx="281">
                  <c:v>7864.5</c:v>
                </c:pt>
                <c:pt idx="282">
                  <c:v>8503</c:v>
                </c:pt>
                <c:pt idx="283">
                  <c:v>8503</c:v>
                </c:pt>
                <c:pt idx="284">
                  <c:v>8561.5</c:v>
                </c:pt>
                <c:pt idx="285">
                  <c:v>8564</c:v>
                </c:pt>
                <c:pt idx="286">
                  <c:v>8579.5</c:v>
                </c:pt>
                <c:pt idx="287">
                  <c:v>8612</c:v>
                </c:pt>
                <c:pt idx="288">
                  <c:v>8661</c:v>
                </c:pt>
                <c:pt idx="289">
                  <c:v>8685</c:v>
                </c:pt>
                <c:pt idx="290">
                  <c:v>8737</c:v>
                </c:pt>
                <c:pt idx="291">
                  <c:v>8740</c:v>
                </c:pt>
                <c:pt idx="292">
                  <c:v>8764</c:v>
                </c:pt>
                <c:pt idx="293">
                  <c:v>8832</c:v>
                </c:pt>
                <c:pt idx="294">
                  <c:v>8840</c:v>
                </c:pt>
                <c:pt idx="295">
                  <c:v>8840.5</c:v>
                </c:pt>
                <c:pt idx="296">
                  <c:v>8844.5</c:v>
                </c:pt>
                <c:pt idx="297">
                  <c:v>9631</c:v>
                </c:pt>
                <c:pt idx="298">
                  <c:v>9646</c:v>
                </c:pt>
                <c:pt idx="299">
                  <c:v>9652</c:v>
                </c:pt>
                <c:pt idx="300">
                  <c:v>9661</c:v>
                </c:pt>
                <c:pt idx="301">
                  <c:v>9675.5</c:v>
                </c:pt>
                <c:pt idx="302">
                  <c:v>9789</c:v>
                </c:pt>
                <c:pt idx="303">
                  <c:v>9811.5</c:v>
                </c:pt>
                <c:pt idx="304">
                  <c:v>9812</c:v>
                </c:pt>
                <c:pt idx="305">
                  <c:v>9812.5</c:v>
                </c:pt>
                <c:pt idx="306">
                  <c:v>9819.5</c:v>
                </c:pt>
                <c:pt idx="307">
                  <c:v>9820</c:v>
                </c:pt>
                <c:pt idx="308">
                  <c:v>9820</c:v>
                </c:pt>
                <c:pt idx="309">
                  <c:v>9820</c:v>
                </c:pt>
                <c:pt idx="310">
                  <c:v>9837.5</c:v>
                </c:pt>
                <c:pt idx="311">
                  <c:v>9837.5</c:v>
                </c:pt>
                <c:pt idx="312">
                  <c:v>9837.5</c:v>
                </c:pt>
                <c:pt idx="313">
                  <c:v>9938</c:v>
                </c:pt>
                <c:pt idx="314">
                  <c:v>10680.5</c:v>
                </c:pt>
                <c:pt idx="315">
                  <c:v>10700</c:v>
                </c:pt>
                <c:pt idx="316">
                  <c:v>10790.5</c:v>
                </c:pt>
                <c:pt idx="317">
                  <c:v>10791</c:v>
                </c:pt>
                <c:pt idx="318">
                  <c:v>10800</c:v>
                </c:pt>
                <c:pt idx="319">
                  <c:v>10847</c:v>
                </c:pt>
                <c:pt idx="320">
                  <c:v>10911</c:v>
                </c:pt>
                <c:pt idx="321">
                  <c:v>10981.5</c:v>
                </c:pt>
                <c:pt idx="322">
                  <c:v>11010</c:v>
                </c:pt>
                <c:pt idx="323">
                  <c:v>11022.5</c:v>
                </c:pt>
                <c:pt idx="324">
                  <c:v>11063.5</c:v>
                </c:pt>
                <c:pt idx="325">
                  <c:v>11098.5</c:v>
                </c:pt>
                <c:pt idx="326">
                  <c:v>11119</c:v>
                </c:pt>
                <c:pt idx="327">
                  <c:v>11122</c:v>
                </c:pt>
                <c:pt idx="328">
                  <c:v>11139</c:v>
                </c:pt>
                <c:pt idx="329">
                  <c:v>11177</c:v>
                </c:pt>
                <c:pt idx="330">
                  <c:v>11764</c:v>
                </c:pt>
                <c:pt idx="331">
                  <c:v>11784</c:v>
                </c:pt>
                <c:pt idx="332">
                  <c:v>11795.5</c:v>
                </c:pt>
                <c:pt idx="333">
                  <c:v>11822</c:v>
                </c:pt>
                <c:pt idx="334">
                  <c:v>11886</c:v>
                </c:pt>
                <c:pt idx="335">
                  <c:v>11886</c:v>
                </c:pt>
                <c:pt idx="336">
                  <c:v>11965.5</c:v>
                </c:pt>
                <c:pt idx="337">
                  <c:v>11998</c:v>
                </c:pt>
                <c:pt idx="338">
                  <c:v>12004</c:v>
                </c:pt>
                <c:pt idx="339">
                  <c:v>12035</c:v>
                </c:pt>
                <c:pt idx="340">
                  <c:v>12059</c:v>
                </c:pt>
                <c:pt idx="341">
                  <c:v>12115</c:v>
                </c:pt>
                <c:pt idx="342">
                  <c:v>12710.5</c:v>
                </c:pt>
                <c:pt idx="343">
                  <c:v>12760.5</c:v>
                </c:pt>
                <c:pt idx="344">
                  <c:v>12857</c:v>
                </c:pt>
                <c:pt idx="345">
                  <c:v>12857.5</c:v>
                </c:pt>
                <c:pt idx="346">
                  <c:v>12859</c:v>
                </c:pt>
                <c:pt idx="347">
                  <c:v>12859</c:v>
                </c:pt>
                <c:pt idx="348">
                  <c:v>12859</c:v>
                </c:pt>
                <c:pt idx="349">
                  <c:v>12953.5</c:v>
                </c:pt>
                <c:pt idx="350">
                  <c:v>13073</c:v>
                </c:pt>
                <c:pt idx="351">
                  <c:v>13201</c:v>
                </c:pt>
                <c:pt idx="352">
                  <c:v>13201</c:v>
                </c:pt>
                <c:pt idx="353">
                  <c:v>13201</c:v>
                </c:pt>
                <c:pt idx="354">
                  <c:v>13201</c:v>
                </c:pt>
                <c:pt idx="355">
                  <c:v>13207</c:v>
                </c:pt>
                <c:pt idx="356">
                  <c:v>13210</c:v>
                </c:pt>
                <c:pt idx="357">
                  <c:v>13210</c:v>
                </c:pt>
                <c:pt idx="358">
                  <c:v>13210</c:v>
                </c:pt>
                <c:pt idx="359">
                  <c:v>13210</c:v>
                </c:pt>
                <c:pt idx="360">
                  <c:v>13210</c:v>
                </c:pt>
                <c:pt idx="361">
                  <c:v>13210</c:v>
                </c:pt>
                <c:pt idx="362">
                  <c:v>13794.5</c:v>
                </c:pt>
                <c:pt idx="363">
                  <c:v>14008</c:v>
                </c:pt>
                <c:pt idx="364">
                  <c:v>14055</c:v>
                </c:pt>
                <c:pt idx="365">
                  <c:v>14071.5</c:v>
                </c:pt>
                <c:pt idx="366">
                  <c:v>14132</c:v>
                </c:pt>
                <c:pt idx="367">
                  <c:v>14148.5</c:v>
                </c:pt>
                <c:pt idx="368">
                  <c:v>14150.5</c:v>
                </c:pt>
                <c:pt idx="369">
                  <c:v>14924.5</c:v>
                </c:pt>
                <c:pt idx="370">
                  <c:v>14945</c:v>
                </c:pt>
                <c:pt idx="371">
                  <c:v>14989.5</c:v>
                </c:pt>
                <c:pt idx="372">
                  <c:v>14990</c:v>
                </c:pt>
                <c:pt idx="373">
                  <c:v>15063.5</c:v>
                </c:pt>
                <c:pt idx="374">
                  <c:v>15064</c:v>
                </c:pt>
                <c:pt idx="375">
                  <c:v>15064.5</c:v>
                </c:pt>
                <c:pt idx="376">
                  <c:v>15151</c:v>
                </c:pt>
                <c:pt idx="377">
                  <c:v>15161.5</c:v>
                </c:pt>
                <c:pt idx="378">
                  <c:v>15161.5</c:v>
                </c:pt>
                <c:pt idx="379">
                  <c:v>15161.5</c:v>
                </c:pt>
                <c:pt idx="380">
                  <c:v>15161.5</c:v>
                </c:pt>
                <c:pt idx="381">
                  <c:v>15162</c:v>
                </c:pt>
                <c:pt idx="382">
                  <c:v>15162</c:v>
                </c:pt>
                <c:pt idx="383">
                  <c:v>15193.5</c:v>
                </c:pt>
                <c:pt idx="384">
                  <c:v>15212</c:v>
                </c:pt>
                <c:pt idx="385">
                  <c:v>15290</c:v>
                </c:pt>
                <c:pt idx="386">
                  <c:v>15408</c:v>
                </c:pt>
                <c:pt idx="387">
                  <c:v>15976</c:v>
                </c:pt>
                <c:pt idx="388">
                  <c:v>16055</c:v>
                </c:pt>
                <c:pt idx="389">
                  <c:v>16070.5</c:v>
                </c:pt>
                <c:pt idx="390">
                  <c:v>16109</c:v>
                </c:pt>
                <c:pt idx="391">
                  <c:v>16110.5</c:v>
                </c:pt>
                <c:pt idx="392">
                  <c:v>16146.5</c:v>
                </c:pt>
                <c:pt idx="393">
                  <c:v>16173</c:v>
                </c:pt>
                <c:pt idx="394">
                  <c:v>16228.5</c:v>
                </c:pt>
                <c:pt idx="395">
                  <c:v>16262</c:v>
                </c:pt>
                <c:pt idx="396">
                  <c:v>16270.5</c:v>
                </c:pt>
                <c:pt idx="397">
                  <c:v>16271</c:v>
                </c:pt>
                <c:pt idx="398">
                  <c:v>16319</c:v>
                </c:pt>
                <c:pt idx="399">
                  <c:v>16532</c:v>
                </c:pt>
                <c:pt idx="400">
                  <c:v>16532</c:v>
                </c:pt>
                <c:pt idx="401">
                  <c:v>16532</c:v>
                </c:pt>
                <c:pt idx="402">
                  <c:v>16532</c:v>
                </c:pt>
                <c:pt idx="403">
                  <c:v>16532</c:v>
                </c:pt>
                <c:pt idx="404">
                  <c:v>16532</c:v>
                </c:pt>
                <c:pt idx="405">
                  <c:v>17070</c:v>
                </c:pt>
                <c:pt idx="406">
                  <c:v>17070</c:v>
                </c:pt>
                <c:pt idx="407">
                  <c:v>17122.5</c:v>
                </c:pt>
                <c:pt idx="408">
                  <c:v>17122.5</c:v>
                </c:pt>
                <c:pt idx="409">
                  <c:v>17128.5</c:v>
                </c:pt>
                <c:pt idx="410">
                  <c:v>17183.5</c:v>
                </c:pt>
                <c:pt idx="411">
                  <c:v>17183.5</c:v>
                </c:pt>
                <c:pt idx="412">
                  <c:v>17242</c:v>
                </c:pt>
                <c:pt idx="413">
                  <c:v>17289</c:v>
                </c:pt>
                <c:pt idx="414">
                  <c:v>17313.5</c:v>
                </c:pt>
                <c:pt idx="415">
                  <c:v>17314</c:v>
                </c:pt>
                <c:pt idx="416">
                  <c:v>17347.5</c:v>
                </c:pt>
                <c:pt idx="417">
                  <c:v>17347.5</c:v>
                </c:pt>
                <c:pt idx="418">
                  <c:v>17394</c:v>
                </c:pt>
                <c:pt idx="419">
                  <c:v>17468</c:v>
                </c:pt>
                <c:pt idx="420">
                  <c:v>17470.5</c:v>
                </c:pt>
                <c:pt idx="421">
                  <c:v>18112.5</c:v>
                </c:pt>
                <c:pt idx="422">
                  <c:v>18205</c:v>
                </c:pt>
                <c:pt idx="423">
                  <c:v>18205.5</c:v>
                </c:pt>
                <c:pt idx="424">
                  <c:v>18228.5</c:v>
                </c:pt>
                <c:pt idx="425">
                  <c:v>18291</c:v>
                </c:pt>
                <c:pt idx="426">
                  <c:v>18303</c:v>
                </c:pt>
                <c:pt idx="427">
                  <c:v>18313.5</c:v>
                </c:pt>
                <c:pt idx="428">
                  <c:v>18387.5</c:v>
                </c:pt>
                <c:pt idx="429">
                  <c:v>18428</c:v>
                </c:pt>
                <c:pt idx="430">
                  <c:v>18428</c:v>
                </c:pt>
                <c:pt idx="431">
                  <c:v>18428.5</c:v>
                </c:pt>
                <c:pt idx="432">
                  <c:v>18431</c:v>
                </c:pt>
                <c:pt idx="433">
                  <c:v>18431</c:v>
                </c:pt>
                <c:pt idx="434">
                  <c:v>18431</c:v>
                </c:pt>
                <c:pt idx="435">
                  <c:v>18648</c:v>
                </c:pt>
                <c:pt idx="436">
                  <c:v>19187</c:v>
                </c:pt>
                <c:pt idx="437">
                  <c:v>19187</c:v>
                </c:pt>
                <c:pt idx="438">
                  <c:v>19207.5</c:v>
                </c:pt>
                <c:pt idx="439">
                  <c:v>19207.5</c:v>
                </c:pt>
                <c:pt idx="440">
                  <c:v>19308</c:v>
                </c:pt>
                <c:pt idx="441">
                  <c:v>19312.5</c:v>
                </c:pt>
                <c:pt idx="442">
                  <c:v>19375</c:v>
                </c:pt>
                <c:pt idx="443">
                  <c:v>19375</c:v>
                </c:pt>
                <c:pt idx="444">
                  <c:v>19375</c:v>
                </c:pt>
                <c:pt idx="445">
                  <c:v>19393</c:v>
                </c:pt>
                <c:pt idx="446">
                  <c:v>19494</c:v>
                </c:pt>
                <c:pt idx="447">
                  <c:v>19606</c:v>
                </c:pt>
                <c:pt idx="448">
                  <c:v>20230</c:v>
                </c:pt>
                <c:pt idx="449">
                  <c:v>20301</c:v>
                </c:pt>
                <c:pt idx="450">
                  <c:v>20339</c:v>
                </c:pt>
                <c:pt idx="451">
                  <c:v>20380</c:v>
                </c:pt>
                <c:pt idx="452">
                  <c:v>20380</c:v>
                </c:pt>
                <c:pt idx="453">
                  <c:v>20399.5</c:v>
                </c:pt>
                <c:pt idx="454">
                  <c:v>20438.5</c:v>
                </c:pt>
                <c:pt idx="455">
                  <c:v>20438.5</c:v>
                </c:pt>
                <c:pt idx="456">
                  <c:v>20608</c:v>
                </c:pt>
                <c:pt idx="457">
                  <c:v>20712.5</c:v>
                </c:pt>
                <c:pt idx="458">
                  <c:v>21370.5</c:v>
                </c:pt>
                <c:pt idx="459">
                  <c:v>21394.5</c:v>
                </c:pt>
                <c:pt idx="460">
                  <c:v>21443</c:v>
                </c:pt>
                <c:pt idx="461">
                  <c:v>21464</c:v>
                </c:pt>
                <c:pt idx="462">
                  <c:v>21464</c:v>
                </c:pt>
                <c:pt idx="463">
                  <c:v>21499</c:v>
                </c:pt>
                <c:pt idx="464">
                  <c:v>21516.5</c:v>
                </c:pt>
                <c:pt idx="465">
                  <c:v>21607</c:v>
                </c:pt>
                <c:pt idx="466">
                  <c:v>21629.5</c:v>
                </c:pt>
                <c:pt idx="467">
                  <c:v>21630</c:v>
                </c:pt>
                <c:pt idx="468">
                  <c:v>22366.5</c:v>
                </c:pt>
                <c:pt idx="469">
                  <c:v>22472</c:v>
                </c:pt>
                <c:pt idx="470">
                  <c:v>22489.5</c:v>
                </c:pt>
                <c:pt idx="471">
                  <c:v>22551</c:v>
                </c:pt>
                <c:pt idx="472">
                  <c:v>22551.5</c:v>
                </c:pt>
                <c:pt idx="473">
                  <c:v>22565.5</c:v>
                </c:pt>
                <c:pt idx="474">
                  <c:v>22641.5</c:v>
                </c:pt>
                <c:pt idx="475">
                  <c:v>22650</c:v>
                </c:pt>
                <c:pt idx="476">
                  <c:v>22650</c:v>
                </c:pt>
                <c:pt idx="477">
                  <c:v>22667.5</c:v>
                </c:pt>
                <c:pt idx="478">
                  <c:v>22872.5</c:v>
                </c:pt>
                <c:pt idx="479">
                  <c:v>23465</c:v>
                </c:pt>
                <c:pt idx="480">
                  <c:v>23512</c:v>
                </c:pt>
                <c:pt idx="481">
                  <c:v>23605.5</c:v>
                </c:pt>
                <c:pt idx="482">
                  <c:v>23632</c:v>
                </c:pt>
                <c:pt idx="483">
                  <c:v>23632.5</c:v>
                </c:pt>
                <c:pt idx="484">
                  <c:v>23690</c:v>
                </c:pt>
                <c:pt idx="485">
                  <c:v>23824.5</c:v>
                </c:pt>
                <c:pt idx="486">
                  <c:v>24596</c:v>
                </c:pt>
                <c:pt idx="487">
                  <c:v>24596</c:v>
                </c:pt>
                <c:pt idx="488">
                  <c:v>24628</c:v>
                </c:pt>
                <c:pt idx="489">
                  <c:v>24683.5</c:v>
                </c:pt>
                <c:pt idx="490">
                  <c:v>24867.5</c:v>
                </c:pt>
                <c:pt idx="491">
                  <c:v>25606.5</c:v>
                </c:pt>
                <c:pt idx="492">
                  <c:v>25630</c:v>
                </c:pt>
                <c:pt idx="493">
                  <c:v>25671</c:v>
                </c:pt>
                <c:pt idx="494">
                  <c:v>25732.5</c:v>
                </c:pt>
                <c:pt idx="495">
                  <c:v>26098</c:v>
                </c:pt>
                <c:pt idx="496">
                  <c:v>26649.5</c:v>
                </c:pt>
                <c:pt idx="497">
                  <c:v>26772.5</c:v>
                </c:pt>
                <c:pt idx="498">
                  <c:v>26872</c:v>
                </c:pt>
                <c:pt idx="499">
                  <c:v>26898</c:v>
                </c:pt>
                <c:pt idx="500">
                  <c:v>26898</c:v>
                </c:pt>
                <c:pt idx="501">
                  <c:v>26936</c:v>
                </c:pt>
                <c:pt idx="502">
                  <c:v>26971</c:v>
                </c:pt>
                <c:pt idx="503">
                  <c:v>27019</c:v>
                </c:pt>
                <c:pt idx="504">
                  <c:v>27026.5</c:v>
                </c:pt>
                <c:pt idx="505">
                  <c:v>27035.5</c:v>
                </c:pt>
                <c:pt idx="506">
                  <c:v>27733.5</c:v>
                </c:pt>
                <c:pt idx="507">
                  <c:v>27754</c:v>
                </c:pt>
                <c:pt idx="508">
                  <c:v>27867</c:v>
                </c:pt>
                <c:pt idx="509">
                  <c:v>28049</c:v>
                </c:pt>
                <c:pt idx="510">
                  <c:v>28101</c:v>
                </c:pt>
                <c:pt idx="511">
                  <c:v>28154.5</c:v>
                </c:pt>
                <c:pt idx="512">
                  <c:v>28776.5</c:v>
                </c:pt>
                <c:pt idx="513">
                  <c:v>28928.5</c:v>
                </c:pt>
              </c:numCache>
            </c:numRef>
          </c:xVal>
          <c:yVal>
            <c:numRef>
              <c:f>'Active 5'!$I$21:$I$905</c:f>
              <c:numCache>
                <c:formatCode>General</c:formatCode>
                <c:ptCount val="885"/>
                <c:pt idx="1">
                  <c:v>1.0434865005663596E-2</c:v>
                </c:pt>
                <c:pt idx="2">
                  <c:v>1.2760850004269741E-2</c:v>
                </c:pt>
                <c:pt idx="3">
                  <c:v>-2.0344009994005319E-2</c:v>
                </c:pt>
                <c:pt idx="4">
                  <c:v>-1.0655884994775988E-2</c:v>
                </c:pt>
                <c:pt idx="5">
                  <c:v>-1.3298999983817339E-3</c:v>
                </c:pt>
                <c:pt idx="6">
                  <c:v>-3.7914200001978315E-3</c:v>
                </c:pt>
                <c:pt idx="7">
                  <c:v>-2.7819559996714815E-2</c:v>
                </c:pt>
                <c:pt idx="9">
                  <c:v>-3.9186764995974954E-2</c:v>
                </c:pt>
                <c:pt idx="11">
                  <c:v>-9.0319749942864291E-3</c:v>
                </c:pt>
                <c:pt idx="12">
                  <c:v>-7.1201549944817089E-3</c:v>
                </c:pt>
                <c:pt idx="13">
                  <c:v>-3.2164244992600288E-2</c:v>
                </c:pt>
                <c:pt idx="14">
                  <c:v>-2.6754769998660777E-2</c:v>
                </c:pt>
                <c:pt idx="15">
                  <c:v>-4.079885999817634E-2</c:v>
                </c:pt>
                <c:pt idx="16">
                  <c:v>-7.8870399956940673E-3</c:v>
                </c:pt>
                <c:pt idx="17">
                  <c:v>-4.3931129992415663E-2</c:v>
                </c:pt>
                <c:pt idx="18">
                  <c:v>-2.6702704999479465E-2</c:v>
                </c:pt>
                <c:pt idx="26">
                  <c:v>-1.0704544998588972E-2</c:v>
                </c:pt>
                <c:pt idx="27">
                  <c:v>-1.7250979995878879E-2</c:v>
                </c:pt>
                <c:pt idx="29">
                  <c:v>-2.8613080001377966E-2</c:v>
                </c:pt>
                <c:pt idx="30">
                  <c:v>-2.6701259994297288E-2</c:v>
                </c:pt>
                <c:pt idx="55">
                  <c:v>-9.7849649973795749E-3</c:v>
                </c:pt>
                <c:pt idx="56">
                  <c:v>3.6495525004283991E-2</c:v>
                </c:pt>
                <c:pt idx="57">
                  <c:v>-1.4178489996993449E-2</c:v>
                </c:pt>
                <c:pt idx="58">
                  <c:v>-1.9266669994976837E-2</c:v>
                </c:pt>
                <c:pt idx="59">
                  <c:v>7.4599250074243173E-3</c:v>
                </c:pt>
                <c:pt idx="60">
                  <c:v>-2.7211249980609864E-3</c:v>
                </c:pt>
                <c:pt idx="61">
                  <c:v>4.2788749997271225E-3</c:v>
                </c:pt>
                <c:pt idx="62">
                  <c:v>5.6151900062104687E-3</c:v>
                </c:pt>
                <c:pt idx="63">
                  <c:v>8.6151900031836703E-3</c:v>
                </c:pt>
                <c:pt idx="64">
                  <c:v>-6.288654993113596E-3</c:v>
                </c:pt>
                <c:pt idx="65">
                  <c:v>-1.0431999544380233E-4</c:v>
                </c:pt>
                <c:pt idx="66">
                  <c:v>3.9965250034583732E-3</c:v>
                </c:pt>
                <c:pt idx="67">
                  <c:v>7.5936200009891763E-3</c:v>
                </c:pt>
                <c:pt idx="68">
                  <c:v>4.5666000369237736E-4</c:v>
                </c:pt>
                <c:pt idx="69">
                  <c:v>1.050470003974624E-3</c:v>
                </c:pt>
                <c:pt idx="70">
                  <c:v>-5.195764999371022E-3</c:v>
                </c:pt>
                <c:pt idx="71">
                  <c:v>2.1147450024727732E-3</c:v>
                </c:pt>
                <c:pt idx="72">
                  <c:v>-5.615549991489388E-3</c:v>
                </c:pt>
                <c:pt idx="73">
                  <c:v>8.032680008909665E-3</c:v>
                </c:pt>
                <c:pt idx="74">
                  <c:v>5.1017000077990815E-4</c:v>
                </c:pt>
                <c:pt idx="75">
                  <c:v>-3.1863449985394254E-3</c:v>
                </c:pt>
                <c:pt idx="76">
                  <c:v>8.3946000086143613E-4</c:v>
                </c:pt>
                <c:pt idx="77">
                  <c:v>-5.7430899978498928E-3</c:v>
                </c:pt>
                <c:pt idx="78">
                  <c:v>4.1546000284142792E-4</c:v>
                </c:pt>
                <c:pt idx="79">
                  <c:v>-9.3068999558454379E-4</c:v>
                </c:pt>
                <c:pt idx="80">
                  <c:v>1.2020530004519969E-2</c:v>
                </c:pt>
                <c:pt idx="81">
                  <c:v>-3.7449299998115748E-3</c:v>
                </c:pt>
                <c:pt idx="82">
                  <c:v>-6.9353599974419922E-3</c:v>
                </c:pt>
                <c:pt idx="85">
                  <c:v>3.1415799967362545E-3</c:v>
                </c:pt>
                <c:pt idx="86">
                  <c:v>-2.3828100020182319E-3</c:v>
                </c:pt>
                <c:pt idx="87">
                  <c:v>2.333889999135863E-3</c:v>
                </c:pt>
                <c:pt idx="88">
                  <c:v>2.724605001276359E-3</c:v>
                </c:pt>
                <c:pt idx="89">
                  <c:v>-2.465824996761512E-3</c:v>
                </c:pt>
                <c:pt idx="90">
                  <c:v>-1.0563499963609502E-3</c:v>
                </c:pt>
                <c:pt idx="91">
                  <c:v>-1.2078349973307922E-3</c:v>
                </c:pt>
                <c:pt idx="92">
                  <c:v>-5.6327850033994764E-3</c:v>
                </c:pt>
                <c:pt idx="93">
                  <c:v>1.0464320002938621E-2</c:v>
                </c:pt>
                <c:pt idx="95">
                  <c:v>3.1950900083757006E-3</c:v>
                </c:pt>
                <c:pt idx="96">
                  <c:v>2.4769849987933412E-3</c:v>
                </c:pt>
                <c:pt idx="97">
                  <c:v>-5.7648499205242842E-4</c:v>
                </c:pt>
                <c:pt idx="98">
                  <c:v>1.8503449973650277E-3</c:v>
                </c:pt>
                <c:pt idx="99">
                  <c:v>2.1435000016936101E-3</c:v>
                </c:pt>
                <c:pt idx="100">
                  <c:v>-7.0108149957377464E-3</c:v>
                </c:pt>
                <c:pt idx="101">
                  <c:v>8.3545700035756454E-3</c:v>
                </c:pt>
                <c:pt idx="102">
                  <c:v>5.0459400008548982E-3</c:v>
                </c:pt>
                <c:pt idx="103">
                  <c:v>1.0825490004208405E-2</c:v>
                </c:pt>
                <c:pt idx="104">
                  <c:v>-6.0469300005934201E-3</c:v>
                </c:pt>
                <c:pt idx="105">
                  <c:v>1.1988499973085709E-3</c:v>
                </c:pt>
                <c:pt idx="106">
                  <c:v>-9.7547049954300746E-3</c:v>
                </c:pt>
                <c:pt idx="107">
                  <c:v>-4.2096749966731295E-3</c:v>
                </c:pt>
                <c:pt idx="109">
                  <c:v>4.9840400024550036E-3</c:v>
                </c:pt>
                <c:pt idx="110">
                  <c:v>-1.3292799994815141E-3</c:v>
                </c:pt>
                <c:pt idx="111">
                  <c:v>-2.2045999503461644E-4</c:v>
                </c:pt>
                <c:pt idx="112">
                  <c:v>9.9512100059655495E-3</c:v>
                </c:pt>
                <c:pt idx="113">
                  <c:v>-1.2833029999455903E-2</c:v>
                </c:pt>
                <c:pt idx="114">
                  <c:v>-3.2579799953964539E-3</c:v>
                </c:pt>
                <c:pt idx="115">
                  <c:v>2.3447550047421828E-3</c:v>
                </c:pt>
                <c:pt idx="116">
                  <c:v>3.7983200018061325E-3</c:v>
                </c:pt>
                <c:pt idx="117">
                  <c:v>-5.4929549951339141E-3</c:v>
                </c:pt>
                <c:pt idx="118">
                  <c:v>-1.1055249997298233E-3</c:v>
                </c:pt>
                <c:pt idx="119">
                  <c:v>-1.044079996063374E-3</c:v>
                </c:pt>
                <c:pt idx="120">
                  <c:v>2.5986000400735065E-4</c:v>
                </c:pt>
                <c:pt idx="121">
                  <c:v>2.2598600044148043E-3</c:v>
                </c:pt>
                <c:pt idx="122">
                  <c:v>2.1275900071486831E-3</c:v>
                </c:pt>
                <c:pt idx="123">
                  <c:v>1.0159599987673573E-3</c:v>
                </c:pt>
                <c:pt idx="124">
                  <c:v>3.7293749992386438E-3</c:v>
                </c:pt>
                <c:pt idx="125">
                  <c:v>2.2270300032687373E-3</c:v>
                </c:pt>
                <c:pt idx="126">
                  <c:v>-6.8358200005604886E-3</c:v>
                </c:pt>
                <c:pt idx="127">
                  <c:v>-5.5904949986143038E-3</c:v>
                </c:pt>
                <c:pt idx="128">
                  <c:v>-2.9038150023552589E-3</c:v>
                </c:pt>
                <c:pt idx="129">
                  <c:v>1.0179675002291333E-2</c:v>
                </c:pt>
                <c:pt idx="130">
                  <c:v>3.8663550076307729E-3</c:v>
                </c:pt>
                <c:pt idx="131">
                  <c:v>1.0778175004816148E-2</c:v>
                </c:pt>
                <c:pt idx="132">
                  <c:v>4.1956249988288619E-3</c:v>
                </c:pt>
                <c:pt idx="133">
                  <c:v>-2.7870199992321432E-3</c:v>
                </c:pt>
                <c:pt idx="134">
                  <c:v>-4.094699994311668E-3</c:v>
                </c:pt>
                <c:pt idx="135">
                  <c:v>-4.5055799928377382E-3</c:v>
                </c:pt>
                <c:pt idx="136">
                  <c:v>-4.5496699967770837E-3</c:v>
                </c:pt>
                <c:pt idx="137">
                  <c:v>5.6393550039501861E-3</c:v>
                </c:pt>
                <c:pt idx="139">
                  <c:v>-6.1997599987080321E-3</c:v>
                </c:pt>
                <c:pt idx="140">
                  <c:v>3.326050064060837E-4</c:v>
                </c:pt>
                <c:pt idx="141">
                  <c:v>3.2115950016304851E-3</c:v>
                </c:pt>
                <c:pt idx="142">
                  <c:v>-1.22819998068735E-4</c:v>
                </c:pt>
                <c:pt idx="143">
                  <c:v>-7.8629699928569607E-3</c:v>
                </c:pt>
                <c:pt idx="147">
                  <c:v>-1.6231164998316672E-2</c:v>
                </c:pt>
                <c:pt idx="148">
                  <c:v>-6.2278799960040487E-3</c:v>
                </c:pt>
                <c:pt idx="149">
                  <c:v>-5.3415499860420823E-4</c:v>
                </c:pt>
                <c:pt idx="150">
                  <c:v>-4.6237399947131053E-3</c:v>
                </c:pt>
                <c:pt idx="151">
                  <c:v>-9.7527249963604845E-3</c:v>
                </c:pt>
                <c:pt idx="152">
                  <c:v>-9.7006599971791729E-3</c:v>
                </c:pt>
                <c:pt idx="153">
                  <c:v>-7.5163250003242865E-3</c:v>
                </c:pt>
                <c:pt idx="154">
                  <c:v>-1.2412194999342319E-2</c:v>
                </c:pt>
                <c:pt idx="155">
                  <c:v>-6.4656649992684834E-3</c:v>
                </c:pt>
                <c:pt idx="158">
                  <c:v>-1.1069309992308263E-2</c:v>
                </c:pt>
                <c:pt idx="159">
                  <c:v>-1.8361949987593107E-3</c:v>
                </c:pt>
                <c:pt idx="160">
                  <c:v>-6.9459450023714453E-3</c:v>
                </c:pt>
                <c:pt idx="161">
                  <c:v>-1.0259265000058804E-2</c:v>
                </c:pt>
                <c:pt idx="162">
                  <c:v>-3.7433049947139807E-3</c:v>
                </c:pt>
                <c:pt idx="163">
                  <c:v>-9.4060599949443713E-3</c:v>
                </c:pt>
                <c:pt idx="164">
                  <c:v>-6.3145949970930815E-3</c:v>
                </c:pt>
                <c:pt idx="165">
                  <c:v>-1.0402774998510722E-2</c:v>
                </c:pt>
                <c:pt idx="166">
                  <c:v>-1.5949209999234881E-2</c:v>
                </c:pt>
                <c:pt idx="167">
                  <c:v>-1.3958590003312565E-2</c:v>
                </c:pt>
                <c:pt idx="168">
                  <c:v>-1.2985324996407144E-2</c:v>
                </c:pt>
                <c:pt idx="169">
                  <c:v>-2.273390499613015E-2</c:v>
                </c:pt>
                <c:pt idx="170">
                  <c:v>-1.7959044998860918E-2</c:v>
                </c:pt>
                <c:pt idx="171">
                  <c:v>-1.3823489993228577E-2</c:v>
                </c:pt>
                <c:pt idx="172">
                  <c:v>-3.4975050002685748E-3</c:v>
                </c:pt>
                <c:pt idx="173">
                  <c:v>-1.4445439999690279E-2</c:v>
                </c:pt>
                <c:pt idx="174">
                  <c:v>-2.0527050000964664E-2</c:v>
                </c:pt>
                <c:pt idx="175">
                  <c:v>-1.399983000010252E-2</c:v>
                </c:pt>
                <c:pt idx="176">
                  <c:v>-1.3678534996870439E-2</c:v>
                </c:pt>
                <c:pt idx="178">
                  <c:v>-2.0128814998315647E-2</c:v>
                </c:pt>
                <c:pt idx="180">
                  <c:v>-1.2755454998114146E-2</c:v>
                </c:pt>
                <c:pt idx="181">
                  <c:v>-6.9726199944852851E-3</c:v>
                </c:pt>
                <c:pt idx="182">
                  <c:v>-7.6738249917980283E-3</c:v>
                </c:pt>
                <c:pt idx="183">
                  <c:v>-8.7179149995790794E-3</c:v>
                </c:pt>
                <c:pt idx="184">
                  <c:v>-9.2741850021411665E-3</c:v>
                </c:pt>
                <c:pt idx="185">
                  <c:v>-1.3351105000765529E-2</c:v>
                </c:pt>
                <c:pt idx="188">
                  <c:v>-1.3561699997808319E-2</c:v>
                </c:pt>
                <c:pt idx="189">
                  <c:v>-7.830929993360769E-3</c:v>
                </c:pt>
                <c:pt idx="190">
                  <c:v>-2.1442500001285225E-3</c:v>
                </c:pt>
                <c:pt idx="191">
                  <c:v>-7.4134799942839891E-3</c:v>
                </c:pt>
                <c:pt idx="192">
                  <c:v>-9.0265049948357046E-3</c:v>
                </c:pt>
                <c:pt idx="193">
                  <c:v>-1.1612319998675957E-2</c:v>
                </c:pt>
                <c:pt idx="194">
                  <c:v>-4.4186049999552779E-3</c:v>
                </c:pt>
                <c:pt idx="195">
                  <c:v>-1.5925640000205021E-2</c:v>
                </c:pt>
                <c:pt idx="200">
                  <c:v>-9.010535002744291E-3</c:v>
                </c:pt>
                <c:pt idx="201">
                  <c:v>-1.2813534995075315E-2</c:v>
                </c:pt>
                <c:pt idx="202">
                  <c:v>-9.8984299984294921E-3</c:v>
                </c:pt>
                <c:pt idx="204">
                  <c:v>-9.2328449973138049E-3</c:v>
                </c:pt>
                <c:pt idx="206">
                  <c:v>-1.7371209993143566E-2</c:v>
                </c:pt>
                <c:pt idx="207">
                  <c:v>-2.3635749996174127E-2</c:v>
                </c:pt>
                <c:pt idx="208">
                  <c:v>-1.895375999447424E-2</c:v>
                </c:pt>
                <c:pt idx="209">
                  <c:v>-1.0676555000827648E-2</c:v>
                </c:pt>
                <c:pt idx="210">
                  <c:v>-5.8088249934371561E-3</c:v>
                </c:pt>
                <c:pt idx="214">
                  <c:v>-8.4626549942186102E-3</c:v>
                </c:pt>
                <c:pt idx="223">
                  <c:v>-2.3583664995385334E-2</c:v>
                </c:pt>
                <c:pt idx="224">
                  <c:v>-1.3218279993452597E-2</c:v>
                </c:pt>
                <c:pt idx="226">
                  <c:v>-1.4487509994069114E-2</c:v>
                </c:pt>
                <c:pt idx="227">
                  <c:v>-5.0780349993146956E-3</c:v>
                </c:pt>
                <c:pt idx="228">
                  <c:v>-8.1221249929512851E-3</c:v>
                </c:pt>
                <c:pt idx="229">
                  <c:v>-2.4704674993699882E-2</c:v>
                </c:pt>
                <c:pt idx="247">
                  <c:v>-1.1048469998058863E-2</c:v>
                </c:pt>
                <c:pt idx="254">
                  <c:v>-2.0449969997571316E-2</c:v>
                </c:pt>
                <c:pt idx="256">
                  <c:v>-1.2586929995450191E-2</c:v>
                </c:pt>
                <c:pt idx="259">
                  <c:v>-1.6482799997902475E-2</c:v>
                </c:pt>
                <c:pt idx="261">
                  <c:v>-1.3985145000333432E-2</c:v>
                </c:pt>
                <c:pt idx="262">
                  <c:v>-8.6638499997206964E-3</c:v>
                </c:pt>
                <c:pt idx="267">
                  <c:v>-1.2632879996090196E-2</c:v>
                </c:pt>
                <c:pt idx="292">
                  <c:v>-1.4934920000087004E-2</c:v>
                </c:pt>
                <c:pt idx="338">
                  <c:v>-1.4552119995641988E-2</c:v>
                </c:pt>
                <c:pt idx="398">
                  <c:v>-1.4301569994131569E-2</c:v>
                </c:pt>
                <c:pt idx="412">
                  <c:v>-2.0533259994408581E-2</c:v>
                </c:pt>
                <c:pt idx="435">
                  <c:v>-2.2863439997308888E-2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C95-4846-A524-9EEA5A1BBBEA}"/>
            </c:ext>
          </c:extLst>
        </c:ser>
        <c:ser>
          <c:idx val="3"/>
          <c:order val="2"/>
          <c:tx>
            <c:strRef>
              <c:f>'Active 5'!$J$20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'Active 5'!$D$21:$D$56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-28673.5</c:v>
                </c:pt>
                <c:pt idx="38">
                  <c:v>-28671</c:v>
                </c:pt>
                <c:pt idx="39">
                  <c:v>-28671</c:v>
                </c:pt>
                <c:pt idx="40">
                  <c:v>-28671</c:v>
                </c:pt>
                <c:pt idx="41">
                  <c:v>-28624.5</c:v>
                </c:pt>
                <c:pt idx="42">
                  <c:v>-28624.5</c:v>
                </c:pt>
                <c:pt idx="43">
                  <c:v>-27818</c:v>
                </c:pt>
                <c:pt idx="44">
                  <c:v>-27818</c:v>
                </c:pt>
                <c:pt idx="45">
                  <c:v>-27806.5</c:v>
                </c:pt>
                <c:pt idx="46">
                  <c:v>-27806.5</c:v>
                </c:pt>
                <c:pt idx="47">
                  <c:v>-27803.5</c:v>
                </c:pt>
                <c:pt idx="48">
                  <c:v>-27803.5</c:v>
                </c:pt>
                <c:pt idx="49">
                  <c:v>-27800.5</c:v>
                </c:pt>
                <c:pt idx="50">
                  <c:v>-27800.5</c:v>
                </c:pt>
                <c:pt idx="51">
                  <c:v>-27797.5</c:v>
                </c:pt>
                <c:pt idx="52">
                  <c:v>-27797.5</c:v>
                </c:pt>
                <c:pt idx="53">
                  <c:v>-27794.5</c:v>
                </c:pt>
                <c:pt idx="54">
                  <c:v>-27794.5</c:v>
                </c:pt>
                <c:pt idx="55">
                  <c:v>-23634.5</c:v>
                </c:pt>
                <c:pt idx="56">
                  <c:v>-23517.5</c:v>
                </c:pt>
                <c:pt idx="57">
                  <c:v>-23517</c:v>
                </c:pt>
                <c:pt idx="58">
                  <c:v>-23511</c:v>
                </c:pt>
                <c:pt idx="59">
                  <c:v>-20997.5</c:v>
                </c:pt>
                <c:pt idx="60">
                  <c:v>-20962.5</c:v>
                </c:pt>
                <c:pt idx="61">
                  <c:v>-20962.5</c:v>
                </c:pt>
                <c:pt idx="62">
                  <c:v>-20373</c:v>
                </c:pt>
                <c:pt idx="63">
                  <c:v>-20373</c:v>
                </c:pt>
                <c:pt idx="64">
                  <c:v>-20311.5</c:v>
                </c:pt>
                <c:pt idx="65">
                  <c:v>-20256</c:v>
                </c:pt>
                <c:pt idx="66">
                  <c:v>-20217.5</c:v>
                </c:pt>
                <c:pt idx="67">
                  <c:v>-20054</c:v>
                </c:pt>
                <c:pt idx="68">
                  <c:v>-20022</c:v>
                </c:pt>
                <c:pt idx="69">
                  <c:v>-19949</c:v>
                </c:pt>
                <c:pt idx="70">
                  <c:v>-19274.5</c:v>
                </c:pt>
                <c:pt idx="71">
                  <c:v>-19091.5</c:v>
                </c:pt>
                <c:pt idx="72">
                  <c:v>-18815</c:v>
                </c:pt>
                <c:pt idx="73">
                  <c:v>-18156</c:v>
                </c:pt>
                <c:pt idx="74">
                  <c:v>-17939</c:v>
                </c:pt>
                <c:pt idx="75">
                  <c:v>-17188.5</c:v>
                </c:pt>
                <c:pt idx="76">
                  <c:v>-16782</c:v>
                </c:pt>
                <c:pt idx="77">
                  <c:v>-16697</c:v>
                </c:pt>
                <c:pt idx="78">
                  <c:v>-15982</c:v>
                </c:pt>
                <c:pt idx="79">
                  <c:v>-15777</c:v>
                </c:pt>
                <c:pt idx="80">
                  <c:v>-15751</c:v>
                </c:pt>
                <c:pt idx="81">
                  <c:v>-14769</c:v>
                </c:pt>
                <c:pt idx="82">
                  <c:v>-14688</c:v>
                </c:pt>
                <c:pt idx="83">
                  <c:v>-14615</c:v>
                </c:pt>
                <c:pt idx="84">
                  <c:v>-13800</c:v>
                </c:pt>
                <c:pt idx="85">
                  <c:v>-13786</c:v>
                </c:pt>
                <c:pt idx="86">
                  <c:v>-13773</c:v>
                </c:pt>
                <c:pt idx="87">
                  <c:v>-13663</c:v>
                </c:pt>
                <c:pt idx="88">
                  <c:v>-13553.5</c:v>
                </c:pt>
                <c:pt idx="89">
                  <c:v>-13472.5</c:v>
                </c:pt>
                <c:pt idx="90">
                  <c:v>-13455</c:v>
                </c:pt>
                <c:pt idx="91">
                  <c:v>-12605.5</c:v>
                </c:pt>
                <c:pt idx="92">
                  <c:v>-12440.5</c:v>
                </c:pt>
                <c:pt idx="93">
                  <c:v>-11744</c:v>
                </c:pt>
                <c:pt idx="94">
                  <c:v>-11743.5</c:v>
                </c:pt>
                <c:pt idx="95">
                  <c:v>-11703</c:v>
                </c:pt>
                <c:pt idx="96">
                  <c:v>-11699.5</c:v>
                </c:pt>
                <c:pt idx="97">
                  <c:v>-11650.5</c:v>
                </c:pt>
                <c:pt idx="98">
                  <c:v>-11611.5</c:v>
                </c:pt>
                <c:pt idx="99">
                  <c:v>-11450</c:v>
                </c:pt>
                <c:pt idx="100">
                  <c:v>-11439.5</c:v>
                </c:pt>
                <c:pt idx="101">
                  <c:v>-11419</c:v>
                </c:pt>
                <c:pt idx="102">
                  <c:v>-11398</c:v>
                </c:pt>
                <c:pt idx="103">
                  <c:v>-11383</c:v>
                </c:pt>
                <c:pt idx="104">
                  <c:v>-11369</c:v>
                </c:pt>
                <c:pt idx="105">
                  <c:v>-11295</c:v>
                </c:pt>
                <c:pt idx="106">
                  <c:v>-10776.5</c:v>
                </c:pt>
                <c:pt idx="107">
                  <c:v>-10677.5</c:v>
                </c:pt>
                <c:pt idx="108">
                  <c:v>-10668</c:v>
                </c:pt>
                <c:pt idx="109">
                  <c:v>-10668</c:v>
                </c:pt>
                <c:pt idx="110">
                  <c:v>-10624</c:v>
                </c:pt>
                <c:pt idx="111">
                  <c:v>-10518</c:v>
                </c:pt>
                <c:pt idx="112">
                  <c:v>-10507</c:v>
                </c:pt>
                <c:pt idx="113">
                  <c:v>-10499</c:v>
                </c:pt>
                <c:pt idx="114">
                  <c:v>-10334</c:v>
                </c:pt>
                <c:pt idx="115">
                  <c:v>-9558.5</c:v>
                </c:pt>
                <c:pt idx="116">
                  <c:v>-9544</c:v>
                </c:pt>
                <c:pt idx="117">
                  <c:v>-9501.5</c:v>
                </c:pt>
                <c:pt idx="118">
                  <c:v>-9482.5</c:v>
                </c:pt>
                <c:pt idx="119">
                  <c:v>-9464</c:v>
                </c:pt>
                <c:pt idx="120">
                  <c:v>-9462</c:v>
                </c:pt>
                <c:pt idx="121">
                  <c:v>-9462</c:v>
                </c:pt>
                <c:pt idx="122">
                  <c:v>-9453</c:v>
                </c:pt>
                <c:pt idx="123">
                  <c:v>-9332</c:v>
                </c:pt>
                <c:pt idx="124">
                  <c:v>-9312.5</c:v>
                </c:pt>
                <c:pt idx="125">
                  <c:v>-9301</c:v>
                </c:pt>
                <c:pt idx="126">
                  <c:v>-9206</c:v>
                </c:pt>
                <c:pt idx="127">
                  <c:v>-8383.5</c:v>
                </c:pt>
                <c:pt idx="128">
                  <c:v>-8339.5</c:v>
                </c:pt>
                <c:pt idx="129">
                  <c:v>-8322.5</c:v>
                </c:pt>
                <c:pt idx="130">
                  <c:v>-8278.5</c:v>
                </c:pt>
                <c:pt idx="131">
                  <c:v>-8272.5</c:v>
                </c:pt>
                <c:pt idx="132">
                  <c:v>-8187.5</c:v>
                </c:pt>
                <c:pt idx="133">
                  <c:v>-8166</c:v>
                </c:pt>
                <c:pt idx="134">
                  <c:v>-7510</c:v>
                </c:pt>
                <c:pt idx="135">
                  <c:v>-7414</c:v>
                </c:pt>
                <c:pt idx="136">
                  <c:v>-7411</c:v>
                </c:pt>
                <c:pt idx="137">
                  <c:v>-7378.5</c:v>
                </c:pt>
                <c:pt idx="138">
                  <c:v>-7235.5</c:v>
                </c:pt>
                <c:pt idx="139">
                  <c:v>-7208</c:v>
                </c:pt>
                <c:pt idx="140">
                  <c:v>-7153.5</c:v>
                </c:pt>
                <c:pt idx="141">
                  <c:v>-6986.5</c:v>
                </c:pt>
                <c:pt idx="142">
                  <c:v>-6306</c:v>
                </c:pt>
                <c:pt idx="143">
                  <c:v>-6301</c:v>
                </c:pt>
                <c:pt idx="144">
                  <c:v>-6210</c:v>
                </c:pt>
                <c:pt idx="145">
                  <c:v>-6210</c:v>
                </c:pt>
                <c:pt idx="146">
                  <c:v>-6210</c:v>
                </c:pt>
                <c:pt idx="147">
                  <c:v>-6094.5</c:v>
                </c:pt>
                <c:pt idx="148">
                  <c:v>-6004</c:v>
                </c:pt>
                <c:pt idx="149">
                  <c:v>-5461.5</c:v>
                </c:pt>
                <c:pt idx="150">
                  <c:v>-5342</c:v>
                </c:pt>
                <c:pt idx="151">
                  <c:v>-5242.5</c:v>
                </c:pt>
                <c:pt idx="152">
                  <c:v>-5178</c:v>
                </c:pt>
                <c:pt idx="153">
                  <c:v>-5122.5</c:v>
                </c:pt>
                <c:pt idx="154">
                  <c:v>-4993.5</c:v>
                </c:pt>
                <c:pt idx="155">
                  <c:v>-4944.5</c:v>
                </c:pt>
                <c:pt idx="156">
                  <c:v>-4223</c:v>
                </c:pt>
                <c:pt idx="157">
                  <c:v>-4223</c:v>
                </c:pt>
                <c:pt idx="158">
                  <c:v>-4223</c:v>
                </c:pt>
                <c:pt idx="159">
                  <c:v>-4193.5</c:v>
                </c:pt>
                <c:pt idx="160">
                  <c:v>-3868.5</c:v>
                </c:pt>
                <c:pt idx="161">
                  <c:v>-3824.5</c:v>
                </c:pt>
                <c:pt idx="162">
                  <c:v>-3156.5</c:v>
                </c:pt>
                <c:pt idx="163">
                  <c:v>-2998</c:v>
                </c:pt>
                <c:pt idx="164">
                  <c:v>-2913.5</c:v>
                </c:pt>
                <c:pt idx="165">
                  <c:v>-2907.5</c:v>
                </c:pt>
                <c:pt idx="166">
                  <c:v>-2893</c:v>
                </c:pt>
                <c:pt idx="167">
                  <c:v>-2847</c:v>
                </c:pt>
                <c:pt idx="168">
                  <c:v>-2822.5</c:v>
                </c:pt>
                <c:pt idx="169">
                  <c:v>-2136.5</c:v>
                </c:pt>
                <c:pt idx="170">
                  <c:v>-2098.5</c:v>
                </c:pt>
                <c:pt idx="171">
                  <c:v>-2017</c:v>
                </c:pt>
                <c:pt idx="172">
                  <c:v>-2016.5</c:v>
                </c:pt>
                <c:pt idx="173">
                  <c:v>-1952</c:v>
                </c:pt>
                <c:pt idx="174">
                  <c:v>-1765</c:v>
                </c:pt>
                <c:pt idx="175">
                  <c:v>-939</c:v>
                </c:pt>
                <c:pt idx="176">
                  <c:v>-915.5</c:v>
                </c:pt>
                <c:pt idx="177">
                  <c:v>-910.5</c:v>
                </c:pt>
                <c:pt idx="178">
                  <c:v>-839.5</c:v>
                </c:pt>
                <c:pt idx="179">
                  <c:v>-804</c:v>
                </c:pt>
                <c:pt idx="180">
                  <c:v>-751.5</c:v>
                </c:pt>
                <c:pt idx="181">
                  <c:v>-646</c:v>
                </c:pt>
                <c:pt idx="182">
                  <c:v>127.5</c:v>
                </c:pt>
                <c:pt idx="183">
                  <c:v>130.5</c:v>
                </c:pt>
                <c:pt idx="184">
                  <c:v>939.5</c:v>
                </c:pt>
                <c:pt idx="185">
                  <c:v>1103.5</c:v>
                </c:pt>
                <c:pt idx="186">
                  <c:v>1162.5</c:v>
                </c:pt>
                <c:pt idx="187">
                  <c:v>1163</c:v>
                </c:pt>
                <c:pt idx="188">
                  <c:v>1390</c:v>
                </c:pt>
                <c:pt idx="189">
                  <c:v>1431</c:v>
                </c:pt>
                <c:pt idx="190">
                  <c:v>1475</c:v>
                </c:pt>
                <c:pt idx="191">
                  <c:v>1516</c:v>
                </c:pt>
                <c:pt idx="192">
                  <c:v>2283.5</c:v>
                </c:pt>
                <c:pt idx="193">
                  <c:v>3344</c:v>
                </c:pt>
                <c:pt idx="194">
                  <c:v>3353.5</c:v>
                </c:pt>
                <c:pt idx="195">
                  <c:v>3388</c:v>
                </c:pt>
                <c:pt idx="196">
                  <c:v>3416.5</c:v>
                </c:pt>
                <c:pt idx="197">
                  <c:v>3417</c:v>
                </c:pt>
                <c:pt idx="198">
                  <c:v>3468</c:v>
                </c:pt>
                <c:pt idx="199">
                  <c:v>3469</c:v>
                </c:pt>
                <c:pt idx="200">
                  <c:v>3484.5</c:v>
                </c:pt>
                <c:pt idx="201">
                  <c:v>3584.5</c:v>
                </c:pt>
                <c:pt idx="202">
                  <c:v>3681</c:v>
                </c:pt>
                <c:pt idx="203">
                  <c:v>4177</c:v>
                </c:pt>
                <c:pt idx="204">
                  <c:v>4361.5</c:v>
                </c:pt>
                <c:pt idx="205">
                  <c:v>4389</c:v>
                </c:pt>
                <c:pt idx="206">
                  <c:v>4507</c:v>
                </c:pt>
                <c:pt idx="207">
                  <c:v>4525</c:v>
                </c:pt>
                <c:pt idx="208">
                  <c:v>4592</c:v>
                </c:pt>
                <c:pt idx="209">
                  <c:v>4618.5</c:v>
                </c:pt>
                <c:pt idx="210">
                  <c:v>4627.5</c:v>
                </c:pt>
                <c:pt idx="211">
                  <c:v>5340</c:v>
                </c:pt>
                <c:pt idx="212">
                  <c:v>5417</c:v>
                </c:pt>
                <c:pt idx="213">
                  <c:v>5417</c:v>
                </c:pt>
                <c:pt idx="214">
                  <c:v>5488.5</c:v>
                </c:pt>
                <c:pt idx="215">
                  <c:v>5555</c:v>
                </c:pt>
                <c:pt idx="216">
                  <c:v>5555</c:v>
                </c:pt>
                <c:pt idx="217">
                  <c:v>5564</c:v>
                </c:pt>
                <c:pt idx="218">
                  <c:v>5599</c:v>
                </c:pt>
                <c:pt idx="219">
                  <c:v>5599</c:v>
                </c:pt>
                <c:pt idx="220">
                  <c:v>5599</c:v>
                </c:pt>
                <c:pt idx="221">
                  <c:v>5654.5</c:v>
                </c:pt>
                <c:pt idx="222">
                  <c:v>5654.5</c:v>
                </c:pt>
                <c:pt idx="223">
                  <c:v>5655.5</c:v>
                </c:pt>
                <c:pt idx="224">
                  <c:v>5676</c:v>
                </c:pt>
                <c:pt idx="225">
                  <c:v>5702.5</c:v>
                </c:pt>
                <c:pt idx="226">
                  <c:v>5717</c:v>
                </c:pt>
                <c:pt idx="227">
                  <c:v>5734.5</c:v>
                </c:pt>
                <c:pt idx="228">
                  <c:v>5737.5</c:v>
                </c:pt>
                <c:pt idx="229">
                  <c:v>5822.5</c:v>
                </c:pt>
                <c:pt idx="230">
                  <c:v>6402</c:v>
                </c:pt>
                <c:pt idx="231">
                  <c:v>6402.5</c:v>
                </c:pt>
                <c:pt idx="232">
                  <c:v>6402.5</c:v>
                </c:pt>
                <c:pt idx="233">
                  <c:v>6425.5</c:v>
                </c:pt>
                <c:pt idx="234">
                  <c:v>6431.5</c:v>
                </c:pt>
                <c:pt idx="235">
                  <c:v>6440.5</c:v>
                </c:pt>
                <c:pt idx="236">
                  <c:v>6502</c:v>
                </c:pt>
                <c:pt idx="237">
                  <c:v>6502</c:v>
                </c:pt>
                <c:pt idx="238">
                  <c:v>6502</c:v>
                </c:pt>
                <c:pt idx="239">
                  <c:v>6502</c:v>
                </c:pt>
                <c:pt idx="240">
                  <c:v>6517.5</c:v>
                </c:pt>
                <c:pt idx="241">
                  <c:v>6519</c:v>
                </c:pt>
                <c:pt idx="242">
                  <c:v>6519.5</c:v>
                </c:pt>
                <c:pt idx="243">
                  <c:v>6533</c:v>
                </c:pt>
                <c:pt idx="244">
                  <c:v>6533</c:v>
                </c:pt>
                <c:pt idx="245">
                  <c:v>6539.5</c:v>
                </c:pt>
                <c:pt idx="246">
                  <c:v>6540</c:v>
                </c:pt>
                <c:pt idx="247">
                  <c:v>6549</c:v>
                </c:pt>
                <c:pt idx="248">
                  <c:v>6583.5</c:v>
                </c:pt>
                <c:pt idx="249">
                  <c:v>6591.5</c:v>
                </c:pt>
                <c:pt idx="250">
                  <c:v>6591.5</c:v>
                </c:pt>
                <c:pt idx="251">
                  <c:v>6592</c:v>
                </c:pt>
                <c:pt idx="252">
                  <c:v>6592</c:v>
                </c:pt>
                <c:pt idx="253">
                  <c:v>6598</c:v>
                </c:pt>
                <c:pt idx="254">
                  <c:v>6599</c:v>
                </c:pt>
                <c:pt idx="255">
                  <c:v>6610.5</c:v>
                </c:pt>
                <c:pt idx="256">
                  <c:v>6631</c:v>
                </c:pt>
                <c:pt idx="257">
                  <c:v>6637.5</c:v>
                </c:pt>
                <c:pt idx="258">
                  <c:v>6728</c:v>
                </c:pt>
                <c:pt idx="259">
                  <c:v>6760</c:v>
                </c:pt>
                <c:pt idx="260">
                  <c:v>6768.5</c:v>
                </c:pt>
                <c:pt idx="261">
                  <c:v>6771.5</c:v>
                </c:pt>
                <c:pt idx="262">
                  <c:v>6795</c:v>
                </c:pt>
                <c:pt idx="263">
                  <c:v>6850</c:v>
                </c:pt>
                <c:pt idx="264">
                  <c:v>7314.5</c:v>
                </c:pt>
                <c:pt idx="265">
                  <c:v>7466</c:v>
                </c:pt>
                <c:pt idx="266">
                  <c:v>7466</c:v>
                </c:pt>
                <c:pt idx="267">
                  <c:v>7496</c:v>
                </c:pt>
                <c:pt idx="268">
                  <c:v>7594</c:v>
                </c:pt>
                <c:pt idx="269">
                  <c:v>7594.5</c:v>
                </c:pt>
                <c:pt idx="270">
                  <c:v>7597</c:v>
                </c:pt>
                <c:pt idx="271">
                  <c:v>7636</c:v>
                </c:pt>
                <c:pt idx="272">
                  <c:v>7642</c:v>
                </c:pt>
                <c:pt idx="273">
                  <c:v>7659.5</c:v>
                </c:pt>
                <c:pt idx="274">
                  <c:v>7670</c:v>
                </c:pt>
                <c:pt idx="275">
                  <c:v>7676</c:v>
                </c:pt>
                <c:pt idx="276">
                  <c:v>7677</c:v>
                </c:pt>
                <c:pt idx="277">
                  <c:v>7750</c:v>
                </c:pt>
                <c:pt idx="278">
                  <c:v>7757</c:v>
                </c:pt>
                <c:pt idx="279">
                  <c:v>7757.5</c:v>
                </c:pt>
                <c:pt idx="280">
                  <c:v>7829.5</c:v>
                </c:pt>
                <c:pt idx="281">
                  <c:v>7864.5</c:v>
                </c:pt>
                <c:pt idx="282">
                  <c:v>8503</c:v>
                </c:pt>
                <c:pt idx="283">
                  <c:v>8503</c:v>
                </c:pt>
                <c:pt idx="284">
                  <c:v>8561.5</c:v>
                </c:pt>
                <c:pt idx="285">
                  <c:v>8564</c:v>
                </c:pt>
                <c:pt idx="286">
                  <c:v>8579.5</c:v>
                </c:pt>
                <c:pt idx="287">
                  <c:v>8612</c:v>
                </c:pt>
                <c:pt idx="288">
                  <c:v>8661</c:v>
                </c:pt>
                <c:pt idx="289">
                  <c:v>8685</c:v>
                </c:pt>
                <c:pt idx="290">
                  <c:v>8737</c:v>
                </c:pt>
                <c:pt idx="291">
                  <c:v>8740</c:v>
                </c:pt>
                <c:pt idx="292">
                  <c:v>8764</c:v>
                </c:pt>
                <c:pt idx="293">
                  <c:v>8832</c:v>
                </c:pt>
                <c:pt idx="294">
                  <c:v>8840</c:v>
                </c:pt>
                <c:pt idx="295">
                  <c:v>8840.5</c:v>
                </c:pt>
                <c:pt idx="296">
                  <c:v>8844.5</c:v>
                </c:pt>
                <c:pt idx="297">
                  <c:v>9631</c:v>
                </c:pt>
                <c:pt idx="298">
                  <c:v>9646</c:v>
                </c:pt>
                <c:pt idx="299">
                  <c:v>9652</c:v>
                </c:pt>
                <c:pt idx="300">
                  <c:v>9661</c:v>
                </c:pt>
                <c:pt idx="301">
                  <c:v>9675.5</c:v>
                </c:pt>
                <c:pt idx="302">
                  <c:v>9789</c:v>
                </c:pt>
                <c:pt idx="303">
                  <c:v>9811.5</c:v>
                </c:pt>
                <c:pt idx="304">
                  <c:v>9812</c:v>
                </c:pt>
                <c:pt idx="305">
                  <c:v>9812.5</c:v>
                </c:pt>
                <c:pt idx="306">
                  <c:v>9819.5</c:v>
                </c:pt>
                <c:pt idx="307">
                  <c:v>9820</c:v>
                </c:pt>
                <c:pt idx="308">
                  <c:v>9820</c:v>
                </c:pt>
                <c:pt idx="309">
                  <c:v>9820</c:v>
                </c:pt>
                <c:pt idx="310">
                  <c:v>9837.5</c:v>
                </c:pt>
                <c:pt idx="311">
                  <c:v>9837.5</c:v>
                </c:pt>
                <c:pt idx="312">
                  <c:v>9837.5</c:v>
                </c:pt>
                <c:pt idx="313">
                  <c:v>9938</c:v>
                </c:pt>
                <c:pt idx="314">
                  <c:v>10680.5</c:v>
                </c:pt>
                <c:pt idx="315">
                  <c:v>10700</c:v>
                </c:pt>
                <c:pt idx="316">
                  <c:v>10790.5</c:v>
                </c:pt>
                <c:pt idx="317">
                  <c:v>10791</c:v>
                </c:pt>
                <c:pt idx="318">
                  <c:v>10800</c:v>
                </c:pt>
                <c:pt idx="319">
                  <c:v>10847</c:v>
                </c:pt>
                <c:pt idx="320">
                  <c:v>10911</c:v>
                </c:pt>
                <c:pt idx="321">
                  <c:v>10981.5</c:v>
                </c:pt>
                <c:pt idx="322">
                  <c:v>11010</c:v>
                </c:pt>
                <c:pt idx="323">
                  <c:v>11022.5</c:v>
                </c:pt>
                <c:pt idx="324">
                  <c:v>11063.5</c:v>
                </c:pt>
                <c:pt idx="325">
                  <c:v>11098.5</c:v>
                </c:pt>
                <c:pt idx="326">
                  <c:v>11119</c:v>
                </c:pt>
                <c:pt idx="327">
                  <c:v>11122</c:v>
                </c:pt>
                <c:pt idx="328">
                  <c:v>11139</c:v>
                </c:pt>
                <c:pt idx="329">
                  <c:v>11177</c:v>
                </c:pt>
                <c:pt idx="330">
                  <c:v>11764</c:v>
                </c:pt>
                <c:pt idx="331">
                  <c:v>11784</c:v>
                </c:pt>
                <c:pt idx="332">
                  <c:v>11795.5</c:v>
                </c:pt>
                <c:pt idx="333">
                  <c:v>11822</c:v>
                </c:pt>
                <c:pt idx="334">
                  <c:v>11886</c:v>
                </c:pt>
                <c:pt idx="335">
                  <c:v>11886</c:v>
                </c:pt>
                <c:pt idx="336">
                  <c:v>11965.5</c:v>
                </c:pt>
                <c:pt idx="337">
                  <c:v>11998</c:v>
                </c:pt>
                <c:pt idx="338">
                  <c:v>12004</c:v>
                </c:pt>
                <c:pt idx="339">
                  <c:v>12035</c:v>
                </c:pt>
                <c:pt idx="340">
                  <c:v>12059</c:v>
                </c:pt>
                <c:pt idx="341">
                  <c:v>12115</c:v>
                </c:pt>
                <c:pt idx="342">
                  <c:v>12710.5</c:v>
                </c:pt>
                <c:pt idx="343">
                  <c:v>12760.5</c:v>
                </c:pt>
                <c:pt idx="344">
                  <c:v>12857</c:v>
                </c:pt>
                <c:pt idx="345">
                  <c:v>12857.5</c:v>
                </c:pt>
                <c:pt idx="346">
                  <c:v>12859</c:v>
                </c:pt>
                <c:pt idx="347">
                  <c:v>12859</c:v>
                </c:pt>
                <c:pt idx="348">
                  <c:v>12859</c:v>
                </c:pt>
                <c:pt idx="349">
                  <c:v>12953.5</c:v>
                </c:pt>
                <c:pt idx="350">
                  <c:v>13073</c:v>
                </c:pt>
                <c:pt idx="351">
                  <c:v>13201</c:v>
                </c:pt>
                <c:pt idx="352">
                  <c:v>13201</c:v>
                </c:pt>
                <c:pt idx="353">
                  <c:v>13201</c:v>
                </c:pt>
                <c:pt idx="354">
                  <c:v>13201</c:v>
                </c:pt>
                <c:pt idx="355">
                  <c:v>13207</c:v>
                </c:pt>
                <c:pt idx="356">
                  <c:v>13210</c:v>
                </c:pt>
                <c:pt idx="357">
                  <c:v>13210</c:v>
                </c:pt>
                <c:pt idx="358">
                  <c:v>13210</c:v>
                </c:pt>
                <c:pt idx="359">
                  <c:v>13210</c:v>
                </c:pt>
                <c:pt idx="360">
                  <c:v>13210</c:v>
                </c:pt>
                <c:pt idx="361">
                  <c:v>13210</c:v>
                </c:pt>
                <c:pt idx="362">
                  <c:v>13794.5</c:v>
                </c:pt>
                <c:pt idx="363">
                  <c:v>14008</c:v>
                </c:pt>
                <c:pt idx="364">
                  <c:v>14055</c:v>
                </c:pt>
                <c:pt idx="365">
                  <c:v>14071.5</c:v>
                </c:pt>
                <c:pt idx="366">
                  <c:v>14132</c:v>
                </c:pt>
                <c:pt idx="367">
                  <c:v>14148.5</c:v>
                </c:pt>
                <c:pt idx="368">
                  <c:v>14150.5</c:v>
                </c:pt>
                <c:pt idx="369">
                  <c:v>14924.5</c:v>
                </c:pt>
                <c:pt idx="370">
                  <c:v>14945</c:v>
                </c:pt>
                <c:pt idx="371">
                  <c:v>14989.5</c:v>
                </c:pt>
                <c:pt idx="372">
                  <c:v>14990</c:v>
                </c:pt>
                <c:pt idx="373">
                  <c:v>15063.5</c:v>
                </c:pt>
                <c:pt idx="374">
                  <c:v>15064</c:v>
                </c:pt>
                <c:pt idx="375">
                  <c:v>15064.5</c:v>
                </c:pt>
                <c:pt idx="376">
                  <c:v>15151</c:v>
                </c:pt>
                <c:pt idx="377">
                  <c:v>15161.5</c:v>
                </c:pt>
                <c:pt idx="378">
                  <c:v>15161.5</c:v>
                </c:pt>
                <c:pt idx="379">
                  <c:v>15161.5</c:v>
                </c:pt>
                <c:pt idx="380">
                  <c:v>15161.5</c:v>
                </c:pt>
                <c:pt idx="381">
                  <c:v>15162</c:v>
                </c:pt>
                <c:pt idx="382">
                  <c:v>15162</c:v>
                </c:pt>
                <c:pt idx="383">
                  <c:v>15193.5</c:v>
                </c:pt>
                <c:pt idx="384">
                  <c:v>15212</c:v>
                </c:pt>
                <c:pt idx="385">
                  <c:v>15290</c:v>
                </c:pt>
                <c:pt idx="386">
                  <c:v>15408</c:v>
                </c:pt>
                <c:pt idx="387">
                  <c:v>15976</c:v>
                </c:pt>
                <c:pt idx="388">
                  <c:v>16055</c:v>
                </c:pt>
                <c:pt idx="389">
                  <c:v>16070.5</c:v>
                </c:pt>
                <c:pt idx="390">
                  <c:v>16109</c:v>
                </c:pt>
                <c:pt idx="391">
                  <c:v>16110.5</c:v>
                </c:pt>
                <c:pt idx="392">
                  <c:v>16146.5</c:v>
                </c:pt>
                <c:pt idx="393">
                  <c:v>16173</c:v>
                </c:pt>
                <c:pt idx="394">
                  <c:v>16228.5</c:v>
                </c:pt>
                <c:pt idx="395">
                  <c:v>16262</c:v>
                </c:pt>
                <c:pt idx="396">
                  <c:v>16270.5</c:v>
                </c:pt>
                <c:pt idx="397">
                  <c:v>16271</c:v>
                </c:pt>
                <c:pt idx="398">
                  <c:v>16319</c:v>
                </c:pt>
                <c:pt idx="399">
                  <c:v>16532</c:v>
                </c:pt>
                <c:pt idx="400">
                  <c:v>16532</c:v>
                </c:pt>
                <c:pt idx="401">
                  <c:v>16532</c:v>
                </c:pt>
                <c:pt idx="402">
                  <c:v>16532</c:v>
                </c:pt>
                <c:pt idx="403">
                  <c:v>16532</c:v>
                </c:pt>
                <c:pt idx="404">
                  <c:v>16532</c:v>
                </c:pt>
                <c:pt idx="405">
                  <c:v>17070</c:v>
                </c:pt>
                <c:pt idx="406">
                  <c:v>17070</c:v>
                </c:pt>
                <c:pt idx="407">
                  <c:v>17122.5</c:v>
                </c:pt>
                <c:pt idx="408">
                  <c:v>17122.5</c:v>
                </c:pt>
                <c:pt idx="409">
                  <c:v>17128.5</c:v>
                </c:pt>
                <c:pt idx="410">
                  <c:v>17183.5</c:v>
                </c:pt>
                <c:pt idx="411">
                  <c:v>17183.5</c:v>
                </c:pt>
                <c:pt idx="412">
                  <c:v>17242</c:v>
                </c:pt>
                <c:pt idx="413">
                  <c:v>17289</c:v>
                </c:pt>
                <c:pt idx="414">
                  <c:v>17313.5</c:v>
                </c:pt>
                <c:pt idx="415">
                  <c:v>17314</c:v>
                </c:pt>
                <c:pt idx="416">
                  <c:v>17347.5</c:v>
                </c:pt>
                <c:pt idx="417">
                  <c:v>17347.5</c:v>
                </c:pt>
                <c:pt idx="418">
                  <c:v>17394</c:v>
                </c:pt>
                <c:pt idx="419">
                  <c:v>17468</c:v>
                </c:pt>
                <c:pt idx="420">
                  <c:v>17470.5</c:v>
                </c:pt>
                <c:pt idx="421">
                  <c:v>18112.5</c:v>
                </c:pt>
                <c:pt idx="422">
                  <c:v>18205</c:v>
                </c:pt>
                <c:pt idx="423">
                  <c:v>18205.5</c:v>
                </c:pt>
                <c:pt idx="424">
                  <c:v>18228.5</c:v>
                </c:pt>
                <c:pt idx="425">
                  <c:v>18291</c:v>
                </c:pt>
                <c:pt idx="426">
                  <c:v>18303</c:v>
                </c:pt>
                <c:pt idx="427">
                  <c:v>18313.5</c:v>
                </c:pt>
                <c:pt idx="428">
                  <c:v>18387.5</c:v>
                </c:pt>
                <c:pt idx="429">
                  <c:v>18428</c:v>
                </c:pt>
                <c:pt idx="430">
                  <c:v>18428</c:v>
                </c:pt>
                <c:pt idx="431">
                  <c:v>18428.5</c:v>
                </c:pt>
                <c:pt idx="432">
                  <c:v>18431</c:v>
                </c:pt>
                <c:pt idx="433">
                  <c:v>18431</c:v>
                </c:pt>
                <c:pt idx="434">
                  <c:v>18431</c:v>
                </c:pt>
                <c:pt idx="435">
                  <c:v>18648</c:v>
                </c:pt>
                <c:pt idx="436">
                  <c:v>19187</c:v>
                </c:pt>
                <c:pt idx="437">
                  <c:v>19187</c:v>
                </c:pt>
                <c:pt idx="438">
                  <c:v>19207.5</c:v>
                </c:pt>
                <c:pt idx="439">
                  <c:v>19207.5</c:v>
                </c:pt>
                <c:pt idx="440">
                  <c:v>19308</c:v>
                </c:pt>
                <c:pt idx="441">
                  <c:v>19312.5</c:v>
                </c:pt>
                <c:pt idx="442">
                  <c:v>19375</c:v>
                </c:pt>
                <c:pt idx="443">
                  <c:v>19375</c:v>
                </c:pt>
                <c:pt idx="444">
                  <c:v>19375</c:v>
                </c:pt>
                <c:pt idx="445">
                  <c:v>19393</c:v>
                </c:pt>
                <c:pt idx="446">
                  <c:v>19494</c:v>
                </c:pt>
                <c:pt idx="447">
                  <c:v>19606</c:v>
                </c:pt>
                <c:pt idx="448">
                  <c:v>20230</c:v>
                </c:pt>
                <c:pt idx="449">
                  <c:v>20301</c:v>
                </c:pt>
                <c:pt idx="450">
                  <c:v>20339</c:v>
                </c:pt>
                <c:pt idx="451">
                  <c:v>20380</c:v>
                </c:pt>
                <c:pt idx="452">
                  <c:v>20380</c:v>
                </c:pt>
                <c:pt idx="453">
                  <c:v>20399.5</c:v>
                </c:pt>
                <c:pt idx="454">
                  <c:v>20438.5</c:v>
                </c:pt>
                <c:pt idx="455">
                  <c:v>20438.5</c:v>
                </c:pt>
                <c:pt idx="456">
                  <c:v>20608</c:v>
                </c:pt>
                <c:pt idx="457">
                  <c:v>20712.5</c:v>
                </c:pt>
                <c:pt idx="458">
                  <c:v>21370.5</c:v>
                </c:pt>
                <c:pt idx="459">
                  <c:v>21394.5</c:v>
                </c:pt>
                <c:pt idx="460">
                  <c:v>21443</c:v>
                </c:pt>
                <c:pt idx="461">
                  <c:v>21464</c:v>
                </c:pt>
                <c:pt idx="462">
                  <c:v>21464</c:v>
                </c:pt>
                <c:pt idx="463">
                  <c:v>21499</c:v>
                </c:pt>
                <c:pt idx="464">
                  <c:v>21516.5</c:v>
                </c:pt>
                <c:pt idx="465">
                  <c:v>21607</c:v>
                </c:pt>
                <c:pt idx="466">
                  <c:v>21629.5</c:v>
                </c:pt>
                <c:pt idx="467">
                  <c:v>21630</c:v>
                </c:pt>
                <c:pt idx="468">
                  <c:v>22366.5</c:v>
                </c:pt>
                <c:pt idx="469">
                  <c:v>22472</c:v>
                </c:pt>
                <c:pt idx="470">
                  <c:v>22489.5</c:v>
                </c:pt>
                <c:pt idx="471">
                  <c:v>22551</c:v>
                </c:pt>
                <c:pt idx="472">
                  <c:v>22551.5</c:v>
                </c:pt>
                <c:pt idx="473">
                  <c:v>22565.5</c:v>
                </c:pt>
                <c:pt idx="474">
                  <c:v>22641.5</c:v>
                </c:pt>
                <c:pt idx="475">
                  <c:v>22650</c:v>
                </c:pt>
                <c:pt idx="476">
                  <c:v>22650</c:v>
                </c:pt>
                <c:pt idx="477">
                  <c:v>22667.5</c:v>
                </c:pt>
                <c:pt idx="478">
                  <c:v>22872.5</c:v>
                </c:pt>
                <c:pt idx="479">
                  <c:v>23465</c:v>
                </c:pt>
                <c:pt idx="480">
                  <c:v>23512</c:v>
                </c:pt>
                <c:pt idx="481">
                  <c:v>23605.5</c:v>
                </c:pt>
                <c:pt idx="482">
                  <c:v>23632</c:v>
                </c:pt>
                <c:pt idx="483">
                  <c:v>23632.5</c:v>
                </c:pt>
                <c:pt idx="484">
                  <c:v>23690</c:v>
                </c:pt>
                <c:pt idx="485">
                  <c:v>23824.5</c:v>
                </c:pt>
                <c:pt idx="486">
                  <c:v>24596</c:v>
                </c:pt>
                <c:pt idx="487">
                  <c:v>24596</c:v>
                </c:pt>
                <c:pt idx="488">
                  <c:v>24628</c:v>
                </c:pt>
                <c:pt idx="489">
                  <c:v>24683.5</c:v>
                </c:pt>
                <c:pt idx="490">
                  <c:v>24867.5</c:v>
                </c:pt>
                <c:pt idx="491">
                  <c:v>25606.5</c:v>
                </c:pt>
                <c:pt idx="492">
                  <c:v>25630</c:v>
                </c:pt>
                <c:pt idx="493">
                  <c:v>25671</c:v>
                </c:pt>
                <c:pt idx="494">
                  <c:v>25732.5</c:v>
                </c:pt>
                <c:pt idx="495">
                  <c:v>26098</c:v>
                </c:pt>
                <c:pt idx="496">
                  <c:v>26649.5</c:v>
                </c:pt>
                <c:pt idx="497">
                  <c:v>26772.5</c:v>
                </c:pt>
                <c:pt idx="498">
                  <c:v>26872</c:v>
                </c:pt>
                <c:pt idx="499">
                  <c:v>26898</c:v>
                </c:pt>
                <c:pt idx="500">
                  <c:v>26898</c:v>
                </c:pt>
                <c:pt idx="501">
                  <c:v>26936</c:v>
                </c:pt>
                <c:pt idx="502">
                  <c:v>26971</c:v>
                </c:pt>
                <c:pt idx="503">
                  <c:v>27019</c:v>
                </c:pt>
                <c:pt idx="504">
                  <c:v>27026.5</c:v>
                </c:pt>
                <c:pt idx="505">
                  <c:v>27035.5</c:v>
                </c:pt>
                <c:pt idx="506">
                  <c:v>27733.5</c:v>
                </c:pt>
                <c:pt idx="507">
                  <c:v>27754</c:v>
                </c:pt>
                <c:pt idx="508">
                  <c:v>27867</c:v>
                </c:pt>
                <c:pt idx="509">
                  <c:v>28049</c:v>
                </c:pt>
                <c:pt idx="510">
                  <c:v>28101</c:v>
                </c:pt>
                <c:pt idx="511">
                  <c:v>28154.5</c:v>
                </c:pt>
                <c:pt idx="512">
                  <c:v>28776.5</c:v>
                </c:pt>
                <c:pt idx="513">
                  <c:v>28928.5</c:v>
                </c:pt>
              </c:numCache>
            </c:numRef>
          </c:xVal>
          <c:yVal>
            <c:numRef>
              <c:f>'Active 5'!$J$21:$J$905</c:f>
              <c:numCache>
                <c:formatCode>General</c:formatCode>
                <c:ptCount val="885"/>
                <c:pt idx="36">
                  <c:v>9.9382050029817037E-3</c:v>
                </c:pt>
                <c:pt idx="37">
                  <c:v>9.9382050029817037E-3</c:v>
                </c:pt>
                <c:pt idx="39">
                  <c:v>1.0568129997409414E-2</c:v>
                </c:pt>
                <c:pt idx="40">
                  <c:v>1.0568129997409414E-2</c:v>
                </c:pt>
                <c:pt idx="41">
                  <c:v>9.8847350018331781E-3</c:v>
                </c:pt>
                <c:pt idx="42">
                  <c:v>9.8847350018331781E-3</c:v>
                </c:pt>
                <c:pt idx="43">
                  <c:v>1.269853999838233E-2</c:v>
                </c:pt>
                <c:pt idx="44">
                  <c:v>1.269853999838233E-2</c:v>
                </c:pt>
                <c:pt idx="45">
                  <c:v>1.3196195010095835E-2</c:v>
                </c:pt>
                <c:pt idx="46">
                  <c:v>1.3196195010095835E-2</c:v>
                </c:pt>
                <c:pt idx="47">
                  <c:v>1.3152105006156489E-2</c:v>
                </c:pt>
                <c:pt idx="48">
                  <c:v>1.3152105006156489E-2</c:v>
                </c:pt>
                <c:pt idx="49">
                  <c:v>1.3108015002217144E-2</c:v>
                </c:pt>
                <c:pt idx="50">
                  <c:v>1.3108015002217144E-2</c:v>
                </c:pt>
                <c:pt idx="51">
                  <c:v>1.3063925005553756E-2</c:v>
                </c:pt>
                <c:pt idx="52">
                  <c:v>1.3063925005553756E-2</c:v>
                </c:pt>
                <c:pt idx="53">
                  <c:v>1.301983500161441E-2</c:v>
                </c:pt>
                <c:pt idx="54">
                  <c:v>1.301983500161441E-2</c:v>
                </c:pt>
                <c:pt idx="144">
                  <c:v>-8.2336999985272996E-3</c:v>
                </c:pt>
                <c:pt idx="146">
                  <c:v>-7.6336999991326593E-3</c:v>
                </c:pt>
                <c:pt idx="157">
                  <c:v>-1.1269309994531795E-2</c:v>
                </c:pt>
                <c:pt idx="177">
                  <c:v>-1.7418684998119716E-2</c:v>
                </c:pt>
                <c:pt idx="278">
                  <c:v>-1.9568709998566192E-2</c:v>
                </c:pt>
                <c:pt idx="279">
                  <c:v>-1.9042724998143967E-2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C95-4846-A524-9EEA5A1BBBEA}"/>
            </c:ext>
          </c:extLst>
        </c:ser>
        <c:ser>
          <c:idx val="4"/>
          <c:order val="3"/>
          <c:tx>
            <c:strRef>
              <c:f>'Active 5'!$K$20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-28673.5</c:v>
                </c:pt>
                <c:pt idx="38">
                  <c:v>-28671</c:v>
                </c:pt>
                <c:pt idx="39">
                  <c:v>-28671</c:v>
                </c:pt>
                <c:pt idx="40">
                  <c:v>-28671</c:v>
                </c:pt>
                <c:pt idx="41">
                  <c:v>-28624.5</c:v>
                </c:pt>
                <c:pt idx="42">
                  <c:v>-28624.5</c:v>
                </c:pt>
                <c:pt idx="43">
                  <c:v>-27818</c:v>
                </c:pt>
                <c:pt idx="44">
                  <c:v>-27818</c:v>
                </c:pt>
                <c:pt idx="45">
                  <c:v>-27806.5</c:v>
                </c:pt>
                <c:pt idx="46">
                  <c:v>-27806.5</c:v>
                </c:pt>
                <c:pt idx="47">
                  <c:v>-27803.5</c:v>
                </c:pt>
                <c:pt idx="48">
                  <c:v>-27803.5</c:v>
                </c:pt>
                <c:pt idx="49">
                  <c:v>-27800.5</c:v>
                </c:pt>
                <c:pt idx="50">
                  <c:v>-27800.5</c:v>
                </c:pt>
                <c:pt idx="51">
                  <c:v>-27797.5</c:v>
                </c:pt>
                <c:pt idx="52">
                  <c:v>-27797.5</c:v>
                </c:pt>
                <c:pt idx="53">
                  <c:v>-27794.5</c:v>
                </c:pt>
                <c:pt idx="54">
                  <c:v>-27794.5</c:v>
                </c:pt>
                <c:pt idx="55">
                  <c:v>-23634.5</c:v>
                </c:pt>
                <c:pt idx="56">
                  <c:v>-23517.5</c:v>
                </c:pt>
                <c:pt idx="57">
                  <c:v>-23517</c:v>
                </c:pt>
                <c:pt idx="58">
                  <c:v>-23511</c:v>
                </c:pt>
                <c:pt idx="59">
                  <c:v>-20997.5</c:v>
                </c:pt>
                <c:pt idx="60">
                  <c:v>-20962.5</c:v>
                </c:pt>
                <c:pt idx="61">
                  <c:v>-20962.5</c:v>
                </c:pt>
                <c:pt idx="62">
                  <c:v>-20373</c:v>
                </c:pt>
                <c:pt idx="63">
                  <c:v>-20373</c:v>
                </c:pt>
                <c:pt idx="64">
                  <c:v>-20311.5</c:v>
                </c:pt>
                <c:pt idx="65">
                  <c:v>-20256</c:v>
                </c:pt>
                <c:pt idx="66">
                  <c:v>-20217.5</c:v>
                </c:pt>
                <c:pt idx="67">
                  <c:v>-20054</c:v>
                </c:pt>
                <c:pt idx="68">
                  <c:v>-20022</c:v>
                </c:pt>
                <c:pt idx="69">
                  <c:v>-19949</c:v>
                </c:pt>
                <c:pt idx="70">
                  <c:v>-19274.5</c:v>
                </c:pt>
                <c:pt idx="71">
                  <c:v>-19091.5</c:v>
                </c:pt>
                <c:pt idx="72">
                  <c:v>-18815</c:v>
                </c:pt>
                <c:pt idx="73">
                  <c:v>-18156</c:v>
                </c:pt>
                <c:pt idx="74">
                  <c:v>-17939</c:v>
                </c:pt>
                <c:pt idx="75">
                  <c:v>-17188.5</c:v>
                </c:pt>
                <c:pt idx="76">
                  <c:v>-16782</c:v>
                </c:pt>
                <c:pt idx="77">
                  <c:v>-16697</c:v>
                </c:pt>
                <c:pt idx="78">
                  <c:v>-15982</c:v>
                </c:pt>
                <c:pt idx="79">
                  <c:v>-15777</c:v>
                </c:pt>
                <c:pt idx="80">
                  <c:v>-15751</c:v>
                </c:pt>
                <c:pt idx="81">
                  <c:v>-14769</c:v>
                </c:pt>
                <c:pt idx="82">
                  <c:v>-14688</c:v>
                </c:pt>
                <c:pt idx="83">
                  <c:v>-14615</c:v>
                </c:pt>
                <c:pt idx="84">
                  <c:v>-13800</c:v>
                </c:pt>
                <c:pt idx="85">
                  <c:v>-13786</c:v>
                </c:pt>
                <c:pt idx="86">
                  <c:v>-13773</c:v>
                </c:pt>
                <c:pt idx="87">
                  <c:v>-13663</c:v>
                </c:pt>
                <c:pt idx="88">
                  <c:v>-13553.5</c:v>
                </c:pt>
                <c:pt idx="89">
                  <c:v>-13472.5</c:v>
                </c:pt>
                <c:pt idx="90">
                  <c:v>-13455</c:v>
                </c:pt>
                <c:pt idx="91">
                  <c:v>-12605.5</c:v>
                </c:pt>
                <c:pt idx="92">
                  <c:v>-12440.5</c:v>
                </c:pt>
                <c:pt idx="93">
                  <c:v>-11744</c:v>
                </c:pt>
                <c:pt idx="94">
                  <c:v>-11743.5</c:v>
                </c:pt>
                <c:pt idx="95">
                  <c:v>-11703</c:v>
                </c:pt>
                <c:pt idx="96">
                  <c:v>-11699.5</c:v>
                </c:pt>
                <c:pt idx="97">
                  <c:v>-11650.5</c:v>
                </c:pt>
                <c:pt idx="98">
                  <c:v>-11611.5</c:v>
                </c:pt>
                <c:pt idx="99">
                  <c:v>-11450</c:v>
                </c:pt>
                <c:pt idx="100">
                  <c:v>-11439.5</c:v>
                </c:pt>
                <c:pt idx="101">
                  <c:v>-11419</c:v>
                </c:pt>
                <c:pt idx="102">
                  <c:v>-11398</c:v>
                </c:pt>
                <c:pt idx="103">
                  <c:v>-11383</c:v>
                </c:pt>
                <c:pt idx="104">
                  <c:v>-11369</c:v>
                </c:pt>
                <c:pt idx="105">
                  <c:v>-11295</c:v>
                </c:pt>
                <c:pt idx="106">
                  <c:v>-10776.5</c:v>
                </c:pt>
                <c:pt idx="107">
                  <c:v>-10677.5</c:v>
                </c:pt>
                <c:pt idx="108">
                  <c:v>-10668</c:v>
                </c:pt>
                <c:pt idx="109">
                  <c:v>-10668</c:v>
                </c:pt>
                <c:pt idx="110">
                  <c:v>-10624</c:v>
                </c:pt>
                <c:pt idx="111">
                  <c:v>-10518</c:v>
                </c:pt>
                <c:pt idx="112">
                  <c:v>-10507</c:v>
                </c:pt>
                <c:pt idx="113">
                  <c:v>-10499</c:v>
                </c:pt>
                <c:pt idx="114">
                  <c:v>-10334</c:v>
                </c:pt>
                <c:pt idx="115">
                  <c:v>-9558.5</c:v>
                </c:pt>
                <c:pt idx="116">
                  <c:v>-9544</c:v>
                </c:pt>
                <c:pt idx="117">
                  <c:v>-9501.5</c:v>
                </c:pt>
                <c:pt idx="118">
                  <c:v>-9482.5</c:v>
                </c:pt>
                <c:pt idx="119">
                  <c:v>-9464</c:v>
                </c:pt>
                <c:pt idx="120">
                  <c:v>-9462</c:v>
                </c:pt>
                <c:pt idx="121">
                  <c:v>-9462</c:v>
                </c:pt>
                <c:pt idx="122">
                  <c:v>-9453</c:v>
                </c:pt>
                <c:pt idx="123">
                  <c:v>-9332</c:v>
                </c:pt>
                <c:pt idx="124">
                  <c:v>-9312.5</c:v>
                </c:pt>
                <c:pt idx="125">
                  <c:v>-9301</c:v>
                </c:pt>
                <c:pt idx="126">
                  <c:v>-9206</c:v>
                </c:pt>
                <c:pt idx="127">
                  <c:v>-8383.5</c:v>
                </c:pt>
                <c:pt idx="128">
                  <c:v>-8339.5</c:v>
                </c:pt>
                <c:pt idx="129">
                  <c:v>-8322.5</c:v>
                </c:pt>
                <c:pt idx="130">
                  <c:v>-8278.5</c:v>
                </c:pt>
                <c:pt idx="131">
                  <c:v>-8272.5</c:v>
                </c:pt>
                <c:pt idx="132">
                  <c:v>-8187.5</c:v>
                </c:pt>
                <c:pt idx="133">
                  <c:v>-8166</c:v>
                </c:pt>
                <c:pt idx="134">
                  <c:v>-7510</c:v>
                </c:pt>
                <c:pt idx="135">
                  <c:v>-7414</c:v>
                </c:pt>
                <c:pt idx="136">
                  <c:v>-7411</c:v>
                </c:pt>
                <c:pt idx="137">
                  <c:v>-7378.5</c:v>
                </c:pt>
                <c:pt idx="138">
                  <c:v>-7235.5</c:v>
                </c:pt>
                <c:pt idx="139">
                  <c:v>-7208</c:v>
                </c:pt>
                <c:pt idx="140">
                  <c:v>-7153.5</c:v>
                </c:pt>
                <c:pt idx="141">
                  <c:v>-6986.5</c:v>
                </c:pt>
                <c:pt idx="142">
                  <c:v>-6306</c:v>
                </c:pt>
                <c:pt idx="143">
                  <c:v>-6301</c:v>
                </c:pt>
                <c:pt idx="144">
                  <c:v>-6210</c:v>
                </c:pt>
                <c:pt idx="145">
                  <c:v>-6210</c:v>
                </c:pt>
                <c:pt idx="146">
                  <c:v>-6210</c:v>
                </c:pt>
                <c:pt idx="147">
                  <c:v>-6094.5</c:v>
                </c:pt>
                <c:pt idx="148">
                  <c:v>-6004</c:v>
                </c:pt>
                <c:pt idx="149">
                  <c:v>-5461.5</c:v>
                </c:pt>
                <c:pt idx="150">
                  <c:v>-5342</c:v>
                </c:pt>
                <c:pt idx="151">
                  <c:v>-5242.5</c:v>
                </c:pt>
                <c:pt idx="152">
                  <c:v>-5178</c:v>
                </c:pt>
                <c:pt idx="153">
                  <c:v>-5122.5</c:v>
                </c:pt>
                <c:pt idx="154">
                  <c:v>-4993.5</c:v>
                </c:pt>
                <c:pt idx="155">
                  <c:v>-4944.5</c:v>
                </c:pt>
                <c:pt idx="156">
                  <c:v>-4223</c:v>
                </c:pt>
                <c:pt idx="157">
                  <c:v>-4223</c:v>
                </c:pt>
                <c:pt idx="158">
                  <c:v>-4223</c:v>
                </c:pt>
                <c:pt idx="159">
                  <c:v>-4193.5</c:v>
                </c:pt>
                <c:pt idx="160">
                  <c:v>-3868.5</c:v>
                </c:pt>
                <c:pt idx="161">
                  <c:v>-3824.5</c:v>
                </c:pt>
                <c:pt idx="162">
                  <c:v>-3156.5</c:v>
                </c:pt>
                <c:pt idx="163">
                  <c:v>-2998</c:v>
                </c:pt>
                <c:pt idx="164">
                  <c:v>-2913.5</c:v>
                </c:pt>
                <c:pt idx="165">
                  <c:v>-2907.5</c:v>
                </c:pt>
                <c:pt idx="166">
                  <c:v>-2893</c:v>
                </c:pt>
                <c:pt idx="167">
                  <c:v>-2847</c:v>
                </c:pt>
                <c:pt idx="168">
                  <c:v>-2822.5</c:v>
                </c:pt>
                <c:pt idx="169">
                  <c:v>-2136.5</c:v>
                </c:pt>
                <c:pt idx="170">
                  <c:v>-2098.5</c:v>
                </c:pt>
                <c:pt idx="171">
                  <c:v>-2017</c:v>
                </c:pt>
                <c:pt idx="172">
                  <c:v>-2016.5</c:v>
                </c:pt>
                <c:pt idx="173">
                  <c:v>-1952</c:v>
                </c:pt>
                <c:pt idx="174">
                  <c:v>-1765</c:v>
                </c:pt>
                <c:pt idx="175">
                  <c:v>-939</c:v>
                </c:pt>
                <c:pt idx="176">
                  <c:v>-915.5</c:v>
                </c:pt>
                <c:pt idx="177">
                  <c:v>-910.5</c:v>
                </c:pt>
                <c:pt idx="178">
                  <c:v>-839.5</c:v>
                </c:pt>
                <c:pt idx="179">
                  <c:v>-804</c:v>
                </c:pt>
                <c:pt idx="180">
                  <c:v>-751.5</c:v>
                </c:pt>
                <c:pt idx="181">
                  <c:v>-646</c:v>
                </c:pt>
                <c:pt idx="182">
                  <c:v>127.5</c:v>
                </c:pt>
                <c:pt idx="183">
                  <c:v>130.5</c:v>
                </c:pt>
                <c:pt idx="184">
                  <c:v>939.5</c:v>
                </c:pt>
                <c:pt idx="185">
                  <c:v>1103.5</c:v>
                </c:pt>
                <c:pt idx="186">
                  <c:v>1162.5</c:v>
                </c:pt>
                <c:pt idx="187">
                  <c:v>1163</c:v>
                </c:pt>
                <c:pt idx="188">
                  <c:v>1390</c:v>
                </c:pt>
                <c:pt idx="189">
                  <c:v>1431</c:v>
                </c:pt>
                <c:pt idx="190">
                  <c:v>1475</c:v>
                </c:pt>
                <c:pt idx="191">
                  <c:v>1516</c:v>
                </c:pt>
                <c:pt idx="192">
                  <c:v>2283.5</c:v>
                </c:pt>
                <c:pt idx="193">
                  <c:v>3344</c:v>
                </c:pt>
                <c:pt idx="194">
                  <c:v>3353.5</c:v>
                </c:pt>
                <c:pt idx="195">
                  <c:v>3388</c:v>
                </c:pt>
                <c:pt idx="196">
                  <c:v>3416.5</c:v>
                </c:pt>
                <c:pt idx="197">
                  <c:v>3417</c:v>
                </c:pt>
                <c:pt idx="198">
                  <c:v>3468</c:v>
                </c:pt>
                <c:pt idx="199">
                  <c:v>3469</c:v>
                </c:pt>
                <c:pt idx="200">
                  <c:v>3484.5</c:v>
                </c:pt>
                <c:pt idx="201">
                  <c:v>3584.5</c:v>
                </c:pt>
                <c:pt idx="202">
                  <c:v>3681</c:v>
                </c:pt>
                <c:pt idx="203">
                  <c:v>4177</c:v>
                </c:pt>
                <c:pt idx="204">
                  <c:v>4361.5</c:v>
                </c:pt>
                <c:pt idx="205">
                  <c:v>4389</c:v>
                </c:pt>
                <c:pt idx="206">
                  <c:v>4507</c:v>
                </c:pt>
                <c:pt idx="207">
                  <c:v>4525</c:v>
                </c:pt>
                <c:pt idx="208">
                  <c:v>4592</c:v>
                </c:pt>
                <c:pt idx="209">
                  <c:v>4618.5</c:v>
                </c:pt>
                <c:pt idx="210">
                  <c:v>4627.5</c:v>
                </c:pt>
                <c:pt idx="211">
                  <c:v>5340</c:v>
                </c:pt>
                <c:pt idx="212">
                  <c:v>5417</c:v>
                </c:pt>
                <c:pt idx="213">
                  <c:v>5417</c:v>
                </c:pt>
                <c:pt idx="214">
                  <c:v>5488.5</c:v>
                </c:pt>
                <c:pt idx="215">
                  <c:v>5555</c:v>
                </c:pt>
                <c:pt idx="216">
                  <c:v>5555</c:v>
                </c:pt>
                <c:pt idx="217">
                  <c:v>5564</c:v>
                </c:pt>
                <c:pt idx="218">
                  <c:v>5599</c:v>
                </c:pt>
                <c:pt idx="219">
                  <c:v>5599</c:v>
                </c:pt>
                <c:pt idx="220">
                  <c:v>5599</c:v>
                </c:pt>
                <c:pt idx="221">
                  <c:v>5654.5</c:v>
                </c:pt>
                <c:pt idx="222">
                  <c:v>5654.5</c:v>
                </c:pt>
                <c:pt idx="223">
                  <c:v>5655.5</c:v>
                </c:pt>
                <c:pt idx="224">
                  <c:v>5676</c:v>
                </c:pt>
                <c:pt idx="225">
                  <c:v>5702.5</c:v>
                </c:pt>
                <c:pt idx="226">
                  <c:v>5717</c:v>
                </c:pt>
                <c:pt idx="227">
                  <c:v>5734.5</c:v>
                </c:pt>
                <c:pt idx="228">
                  <c:v>5737.5</c:v>
                </c:pt>
                <c:pt idx="229">
                  <c:v>5822.5</c:v>
                </c:pt>
                <c:pt idx="230">
                  <c:v>6402</c:v>
                </c:pt>
                <c:pt idx="231">
                  <c:v>6402.5</c:v>
                </c:pt>
                <c:pt idx="232">
                  <c:v>6402.5</c:v>
                </c:pt>
                <c:pt idx="233">
                  <c:v>6425.5</c:v>
                </c:pt>
                <c:pt idx="234">
                  <c:v>6431.5</c:v>
                </c:pt>
                <c:pt idx="235">
                  <c:v>6440.5</c:v>
                </c:pt>
                <c:pt idx="236">
                  <c:v>6502</c:v>
                </c:pt>
                <c:pt idx="237">
                  <c:v>6502</c:v>
                </c:pt>
                <c:pt idx="238">
                  <c:v>6502</c:v>
                </c:pt>
                <c:pt idx="239">
                  <c:v>6502</c:v>
                </c:pt>
                <c:pt idx="240">
                  <c:v>6517.5</c:v>
                </c:pt>
                <c:pt idx="241">
                  <c:v>6519</c:v>
                </c:pt>
                <c:pt idx="242">
                  <c:v>6519.5</c:v>
                </c:pt>
                <c:pt idx="243">
                  <c:v>6533</c:v>
                </c:pt>
                <c:pt idx="244">
                  <c:v>6533</c:v>
                </c:pt>
                <c:pt idx="245">
                  <c:v>6539.5</c:v>
                </c:pt>
                <c:pt idx="246">
                  <c:v>6540</c:v>
                </c:pt>
                <c:pt idx="247">
                  <c:v>6549</c:v>
                </c:pt>
                <c:pt idx="248">
                  <c:v>6583.5</c:v>
                </c:pt>
                <c:pt idx="249">
                  <c:v>6591.5</c:v>
                </c:pt>
                <c:pt idx="250">
                  <c:v>6591.5</c:v>
                </c:pt>
                <c:pt idx="251">
                  <c:v>6592</c:v>
                </c:pt>
                <c:pt idx="252">
                  <c:v>6592</c:v>
                </c:pt>
                <c:pt idx="253">
                  <c:v>6598</c:v>
                </c:pt>
                <c:pt idx="254">
                  <c:v>6599</c:v>
                </c:pt>
                <c:pt idx="255">
                  <c:v>6610.5</c:v>
                </c:pt>
                <c:pt idx="256">
                  <c:v>6631</c:v>
                </c:pt>
                <c:pt idx="257">
                  <c:v>6637.5</c:v>
                </c:pt>
                <c:pt idx="258">
                  <c:v>6728</c:v>
                </c:pt>
                <c:pt idx="259">
                  <c:v>6760</c:v>
                </c:pt>
                <c:pt idx="260">
                  <c:v>6768.5</c:v>
                </c:pt>
                <c:pt idx="261">
                  <c:v>6771.5</c:v>
                </c:pt>
                <c:pt idx="262">
                  <c:v>6795</c:v>
                </c:pt>
                <c:pt idx="263">
                  <c:v>6850</c:v>
                </c:pt>
                <c:pt idx="264">
                  <c:v>7314.5</c:v>
                </c:pt>
                <c:pt idx="265">
                  <c:v>7466</c:v>
                </c:pt>
                <c:pt idx="266">
                  <c:v>7466</c:v>
                </c:pt>
                <c:pt idx="267">
                  <c:v>7496</c:v>
                </c:pt>
                <c:pt idx="268">
                  <c:v>7594</c:v>
                </c:pt>
                <c:pt idx="269">
                  <c:v>7594.5</c:v>
                </c:pt>
                <c:pt idx="270">
                  <c:v>7597</c:v>
                </c:pt>
                <c:pt idx="271">
                  <c:v>7636</c:v>
                </c:pt>
                <c:pt idx="272">
                  <c:v>7642</c:v>
                </c:pt>
                <c:pt idx="273">
                  <c:v>7659.5</c:v>
                </c:pt>
                <c:pt idx="274">
                  <c:v>7670</c:v>
                </c:pt>
                <c:pt idx="275">
                  <c:v>7676</c:v>
                </c:pt>
                <c:pt idx="276">
                  <c:v>7677</c:v>
                </c:pt>
                <c:pt idx="277">
                  <c:v>7750</c:v>
                </c:pt>
                <c:pt idx="278">
                  <c:v>7757</c:v>
                </c:pt>
                <c:pt idx="279">
                  <c:v>7757.5</c:v>
                </c:pt>
                <c:pt idx="280">
                  <c:v>7829.5</c:v>
                </c:pt>
                <c:pt idx="281">
                  <c:v>7864.5</c:v>
                </c:pt>
                <c:pt idx="282">
                  <c:v>8503</c:v>
                </c:pt>
                <c:pt idx="283">
                  <c:v>8503</c:v>
                </c:pt>
                <c:pt idx="284">
                  <c:v>8561.5</c:v>
                </c:pt>
                <c:pt idx="285">
                  <c:v>8564</c:v>
                </c:pt>
                <c:pt idx="286">
                  <c:v>8579.5</c:v>
                </c:pt>
                <c:pt idx="287">
                  <c:v>8612</c:v>
                </c:pt>
                <c:pt idx="288">
                  <c:v>8661</c:v>
                </c:pt>
                <c:pt idx="289">
                  <c:v>8685</c:v>
                </c:pt>
                <c:pt idx="290">
                  <c:v>8737</c:v>
                </c:pt>
                <c:pt idx="291">
                  <c:v>8740</c:v>
                </c:pt>
                <c:pt idx="292">
                  <c:v>8764</c:v>
                </c:pt>
                <c:pt idx="293">
                  <c:v>8832</c:v>
                </c:pt>
                <c:pt idx="294">
                  <c:v>8840</c:v>
                </c:pt>
                <c:pt idx="295">
                  <c:v>8840.5</c:v>
                </c:pt>
                <c:pt idx="296">
                  <c:v>8844.5</c:v>
                </c:pt>
                <c:pt idx="297">
                  <c:v>9631</c:v>
                </c:pt>
                <c:pt idx="298">
                  <c:v>9646</c:v>
                </c:pt>
                <c:pt idx="299">
                  <c:v>9652</c:v>
                </c:pt>
                <c:pt idx="300">
                  <c:v>9661</c:v>
                </c:pt>
                <c:pt idx="301">
                  <c:v>9675.5</c:v>
                </c:pt>
                <c:pt idx="302">
                  <c:v>9789</c:v>
                </c:pt>
                <c:pt idx="303">
                  <c:v>9811.5</c:v>
                </c:pt>
                <c:pt idx="304">
                  <c:v>9812</c:v>
                </c:pt>
                <c:pt idx="305">
                  <c:v>9812.5</c:v>
                </c:pt>
                <c:pt idx="306">
                  <c:v>9819.5</c:v>
                </c:pt>
                <c:pt idx="307">
                  <c:v>9820</c:v>
                </c:pt>
                <c:pt idx="308">
                  <c:v>9820</c:v>
                </c:pt>
                <c:pt idx="309">
                  <c:v>9820</c:v>
                </c:pt>
                <c:pt idx="310">
                  <c:v>9837.5</c:v>
                </c:pt>
                <c:pt idx="311">
                  <c:v>9837.5</c:v>
                </c:pt>
                <c:pt idx="312">
                  <c:v>9837.5</c:v>
                </c:pt>
                <c:pt idx="313">
                  <c:v>9938</c:v>
                </c:pt>
                <c:pt idx="314">
                  <c:v>10680.5</c:v>
                </c:pt>
                <c:pt idx="315">
                  <c:v>10700</c:v>
                </c:pt>
                <c:pt idx="316">
                  <c:v>10790.5</c:v>
                </c:pt>
                <c:pt idx="317">
                  <c:v>10791</c:v>
                </c:pt>
                <c:pt idx="318">
                  <c:v>10800</c:v>
                </c:pt>
                <c:pt idx="319">
                  <c:v>10847</c:v>
                </c:pt>
                <c:pt idx="320">
                  <c:v>10911</c:v>
                </c:pt>
                <c:pt idx="321">
                  <c:v>10981.5</c:v>
                </c:pt>
                <c:pt idx="322">
                  <c:v>11010</c:v>
                </c:pt>
                <c:pt idx="323">
                  <c:v>11022.5</c:v>
                </c:pt>
                <c:pt idx="324">
                  <c:v>11063.5</c:v>
                </c:pt>
                <c:pt idx="325">
                  <c:v>11098.5</c:v>
                </c:pt>
                <c:pt idx="326">
                  <c:v>11119</c:v>
                </c:pt>
                <c:pt idx="327">
                  <c:v>11122</c:v>
                </c:pt>
                <c:pt idx="328">
                  <c:v>11139</c:v>
                </c:pt>
                <c:pt idx="329">
                  <c:v>11177</c:v>
                </c:pt>
                <c:pt idx="330">
                  <c:v>11764</c:v>
                </c:pt>
                <c:pt idx="331">
                  <c:v>11784</c:v>
                </c:pt>
                <c:pt idx="332">
                  <c:v>11795.5</c:v>
                </c:pt>
                <c:pt idx="333">
                  <c:v>11822</c:v>
                </c:pt>
                <c:pt idx="334">
                  <c:v>11886</c:v>
                </c:pt>
                <c:pt idx="335">
                  <c:v>11886</c:v>
                </c:pt>
                <c:pt idx="336">
                  <c:v>11965.5</c:v>
                </c:pt>
                <c:pt idx="337">
                  <c:v>11998</c:v>
                </c:pt>
                <c:pt idx="338">
                  <c:v>12004</c:v>
                </c:pt>
                <c:pt idx="339">
                  <c:v>12035</c:v>
                </c:pt>
                <c:pt idx="340">
                  <c:v>12059</c:v>
                </c:pt>
                <c:pt idx="341">
                  <c:v>12115</c:v>
                </c:pt>
                <c:pt idx="342">
                  <c:v>12710.5</c:v>
                </c:pt>
                <c:pt idx="343">
                  <c:v>12760.5</c:v>
                </c:pt>
                <c:pt idx="344">
                  <c:v>12857</c:v>
                </c:pt>
                <c:pt idx="345">
                  <c:v>12857.5</c:v>
                </c:pt>
                <c:pt idx="346">
                  <c:v>12859</c:v>
                </c:pt>
                <c:pt idx="347">
                  <c:v>12859</c:v>
                </c:pt>
                <c:pt idx="348">
                  <c:v>12859</c:v>
                </c:pt>
                <c:pt idx="349">
                  <c:v>12953.5</c:v>
                </c:pt>
                <c:pt idx="350">
                  <c:v>13073</c:v>
                </c:pt>
                <c:pt idx="351">
                  <c:v>13201</c:v>
                </c:pt>
                <c:pt idx="352">
                  <c:v>13201</c:v>
                </c:pt>
                <c:pt idx="353">
                  <c:v>13201</c:v>
                </c:pt>
                <c:pt idx="354">
                  <c:v>13201</c:v>
                </c:pt>
                <c:pt idx="355">
                  <c:v>13207</c:v>
                </c:pt>
                <c:pt idx="356">
                  <c:v>13210</c:v>
                </c:pt>
                <c:pt idx="357">
                  <c:v>13210</c:v>
                </c:pt>
                <c:pt idx="358">
                  <c:v>13210</c:v>
                </c:pt>
                <c:pt idx="359">
                  <c:v>13210</c:v>
                </c:pt>
                <c:pt idx="360">
                  <c:v>13210</c:v>
                </c:pt>
                <c:pt idx="361">
                  <c:v>13210</c:v>
                </c:pt>
                <c:pt idx="362">
                  <c:v>13794.5</c:v>
                </c:pt>
                <c:pt idx="363">
                  <c:v>14008</c:v>
                </c:pt>
                <c:pt idx="364">
                  <c:v>14055</c:v>
                </c:pt>
                <c:pt idx="365">
                  <c:v>14071.5</c:v>
                </c:pt>
                <c:pt idx="366">
                  <c:v>14132</c:v>
                </c:pt>
                <c:pt idx="367">
                  <c:v>14148.5</c:v>
                </c:pt>
                <c:pt idx="368">
                  <c:v>14150.5</c:v>
                </c:pt>
                <c:pt idx="369">
                  <c:v>14924.5</c:v>
                </c:pt>
                <c:pt idx="370">
                  <c:v>14945</c:v>
                </c:pt>
                <c:pt idx="371">
                  <c:v>14989.5</c:v>
                </c:pt>
                <c:pt idx="372">
                  <c:v>14990</c:v>
                </c:pt>
                <c:pt idx="373">
                  <c:v>15063.5</c:v>
                </c:pt>
                <c:pt idx="374">
                  <c:v>15064</c:v>
                </c:pt>
                <c:pt idx="375">
                  <c:v>15064.5</c:v>
                </c:pt>
                <c:pt idx="376">
                  <c:v>15151</c:v>
                </c:pt>
                <c:pt idx="377">
                  <c:v>15161.5</c:v>
                </c:pt>
                <c:pt idx="378">
                  <c:v>15161.5</c:v>
                </c:pt>
                <c:pt idx="379">
                  <c:v>15161.5</c:v>
                </c:pt>
                <c:pt idx="380">
                  <c:v>15161.5</c:v>
                </c:pt>
                <c:pt idx="381">
                  <c:v>15162</c:v>
                </c:pt>
                <c:pt idx="382">
                  <c:v>15162</c:v>
                </c:pt>
                <c:pt idx="383">
                  <c:v>15193.5</c:v>
                </c:pt>
                <c:pt idx="384">
                  <c:v>15212</c:v>
                </c:pt>
                <c:pt idx="385">
                  <c:v>15290</c:v>
                </c:pt>
                <c:pt idx="386">
                  <c:v>15408</c:v>
                </c:pt>
                <c:pt idx="387">
                  <c:v>15976</c:v>
                </c:pt>
                <c:pt idx="388">
                  <c:v>16055</c:v>
                </c:pt>
                <c:pt idx="389">
                  <c:v>16070.5</c:v>
                </c:pt>
                <c:pt idx="390">
                  <c:v>16109</c:v>
                </c:pt>
                <c:pt idx="391">
                  <c:v>16110.5</c:v>
                </c:pt>
                <c:pt idx="392">
                  <c:v>16146.5</c:v>
                </c:pt>
                <c:pt idx="393">
                  <c:v>16173</c:v>
                </c:pt>
                <c:pt idx="394">
                  <c:v>16228.5</c:v>
                </c:pt>
                <c:pt idx="395">
                  <c:v>16262</c:v>
                </c:pt>
                <c:pt idx="396">
                  <c:v>16270.5</c:v>
                </c:pt>
                <c:pt idx="397">
                  <c:v>16271</c:v>
                </c:pt>
                <c:pt idx="398">
                  <c:v>16319</c:v>
                </c:pt>
                <c:pt idx="399">
                  <c:v>16532</c:v>
                </c:pt>
                <c:pt idx="400">
                  <c:v>16532</c:v>
                </c:pt>
                <c:pt idx="401">
                  <c:v>16532</c:v>
                </c:pt>
                <c:pt idx="402">
                  <c:v>16532</c:v>
                </c:pt>
                <c:pt idx="403">
                  <c:v>16532</c:v>
                </c:pt>
                <c:pt idx="404">
                  <c:v>16532</c:v>
                </c:pt>
                <c:pt idx="405">
                  <c:v>17070</c:v>
                </c:pt>
                <c:pt idx="406">
                  <c:v>17070</c:v>
                </c:pt>
                <c:pt idx="407">
                  <c:v>17122.5</c:v>
                </c:pt>
                <c:pt idx="408">
                  <c:v>17122.5</c:v>
                </c:pt>
                <c:pt idx="409">
                  <c:v>17128.5</c:v>
                </c:pt>
                <c:pt idx="410">
                  <c:v>17183.5</c:v>
                </c:pt>
                <c:pt idx="411">
                  <c:v>17183.5</c:v>
                </c:pt>
                <c:pt idx="412">
                  <c:v>17242</c:v>
                </c:pt>
                <c:pt idx="413">
                  <c:v>17289</c:v>
                </c:pt>
                <c:pt idx="414">
                  <c:v>17313.5</c:v>
                </c:pt>
                <c:pt idx="415">
                  <c:v>17314</c:v>
                </c:pt>
                <c:pt idx="416">
                  <c:v>17347.5</c:v>
                </c:pt>
                <c:pt idx="417">
                  <c:v>17347.5</c:v>
                </c:pt>
                <c:pt idx="418">
                  <c:v>17394</c:v>
                </c:pt>
                <c:pt idx="419">
                  <c:v>17468</c:v>
                </c:pt>
                <c:pt idx="420">
                  <c:v>17470.5</c:v>
                </c:pt>
                <c:pt idx="421">
                  <c:v>18112.5</c:v>
                </c:pt>
                <c:pt idx="422">
                  <c:v>18205</c:v>
                </c:pt>
                <c:pt idx="423">
                  <c:v>18205.5</c:v>
                </c:pt>
                <c:pt idx="424">
                  <c:v>18228.5</c:v>
                </c:pt>
                <c:pt idx="425">
                  <c:v>18291</c:v>
                </c:pt>
                <c:pt idx="426">
                  <c:v>18303</c:v>
                </c:pt>
                <c:pt idx="427">
                  <c:v>18313.5</c:v>
                </c:pt>
                <c:pt idx="428">
                  <c:v>18387.5</c:v>
                </c:pt>
                <c:pt idx="429">
                  <c:v>18428</c:v>
                </c:pt>
                <c:pt idx="430">
                  <c:v>18428</c:v>
                </c:pt>
                <c:pt idx="431">
                  <c:v>18428.5</c:v>
                </c:pt>
                <c:pt idx="432">
                  <c:v>18431</c:v>
                </c:pt>
                <c:pt idx="433">
                  <c:v>18431</c:v>
                </c:pt>
                <c:pt idx="434">
                  <c:v>18431</c:v>
                </c:pt>
                <c:pt idx="435">
                  <c:v>18648</c:v>
                </c:pt>
                <c:pt idx="436">
                  <c:v>19187</c:v>
                </c:pt>
                <c:pt idx="437">
                  <c:v>19187</c:v>
                </c:pt>
                <c:pt idx="438">
                  <c:v>19207.5</c:v>
                </c:pt>
                <c:pt idx="439">
                  <c:v>19207.5</c:v>
                </c:pt>
                <c:pt idx="440">
                  <c:v>19308</c:v>
                </c:pt>
                <c:pt idx="441">
                  <c:v>19312.5</c:v>
                </c:pt>
                <c:pt idx="442">
                  <c:v>19375</c:v>
                </c:pt>
                <c:pt idx="443">
                  <c:v>19375</c:v>
                </c:pt>
                <c:pt idx="444">
                  <c:v>19375</c:v>
                </c:pt>
                <c:pt idx="445">
                  <c:v>19393</c:v>
                </c:pt>
                <c:pt idx="446">
                  <c:v>19494</c:v>
                </c:pt>
                <c:pt idx="447">
                  <c:v>19606</c:v>
                </c:pt>
                <c:pt idx="448">
                  <c:v>20230</c:v>
                </c:pt>
                <c:pt idx="449">
                  <c:v>20301</c:v>
                </c:pt>
                <c:pt idx="450">
                  <c:v>20339</c:v>
                </c:pt>
                <c:pt idx="451">
                  <c:v>20380</c:v>
                </c:pt>
                <c:pt idx="452">
                  <c:v>20380</c:v>
                </c:pt>
                <c:pt idx="453">
                  <c:v>20399.5</c:v>
                </c:pt>
                <c:pt idx="454">
                  <c:v>20438.5</c:v>
                </c:pt>
                <c:pt idx="455">
                  <c:v>20438.5</c:v>
                </c:pt>
                <c:pt idx="456">
                  <c:v>20608</c:v>
                </c:pt>
                <c:pt idx="457">
                  <c:v>20712.5</c:v>
                </c:pt>
                <c:pt idx="458">
                  <c:v>21370.5</c:v>
                </c:pt>
                <c:pt idx="459">
                  <c:v>21394.5</c:v>
                </c:pt>
                <c:pt idx="460">
                  <c:v>21443</c:v>
                </c:pt>
                <c:pt idx="461">
                  <c:v>21464</c:v>
                </c:pt>
                <c:pt idx="462">
                  <c:v>21464</c:v>
                </c:pt>
                <c:pt idx="463">
                  <c:v>21499</c:v>
                </c:pt>
                <c:pt idx="464">
                  <c:v>21516.5</c:v>
                </c:pt>
                <c:pt idx="465">
                  <c:v>21607</c:v>
                </c:pt>
                <c:pt idx="466">
                  <c:v>21629.5</c:v>
                </c:pt>
                <c:pt idx="467">
                  <c:v>21630</c:v>
                </c:pt>
                <c:pt idx="468">
                  <c:v>22366.5</c:v>
                </c:pt>
                <c:pt idx="469">
                  <c:v>22472</c:v>
                </c:pt>
                <c:pt idx="470">
                  <c:v>22489.5</c:v>
                </c:pt>
                <c:pt idx="471">
                  <c:v>22551</c:v>
                </c:pt>
                <c:pt idx="472">
                  <c:v>22551.5</c:v>
                </c:pt>
                <c:pt idx="473">
                  <c:v>22565.5</c:v>
                </c:pt>
                <c:pt idx="474">
                  <c:v>22641.5</c:v>
                </c:pt>
                <c:pt idx="475">
                  <c:v>22650</c:v>
                </c:pt>
                <c:pt idx="476">
                  <c:v>22650</c:v>
                </c:pt>
                <c:pt idx="477">
                  <c:v>22667.5</c:v>
                </c:pt>
                <c:pt idx="478">
                  <c:v>22872.5</c:v>
                </c:pt>
                <c:pt idx="479">
                  <c:v>23465</c:v>
                </c:pt>
                <c:pt idx="480">
                  <c:v>23512</c:v>
                </c:pt>
                <c:pt idx="481">
                  <c:v>23605.5</c:v>
                </c:pt>
                <c:pt idx="482">
                  <c:v>23632</c:v>
                </c:pt>
                <c:pt idx="483">
                  <c:v>23632.5</c:v>
                </c:pt>
                <c:pt idx="484">
                  <c:v>23690</c:v>
                </c:pt>
                <c:pt idx="485">
                  <c:v>23824.5</c:v>
                </c:pt>
                <c:pt idx="486">
                  <c:v>24596</c:v>
                </c:pt>
                <c:pt idx="487">
                  <c:v>24596</c:v>
                </c:pt>
                <c:pt idx="488">
                  <c:v>24628</c:v>
                </c:pt>
                <c:pt idx="489">
                  <c:v>24683.5</c:v>
                </c:pt>
                <c:pt idx="490">
                  <c:v>24867.5</c:v>
                </c:pt>
                <c:pt idx="491">
                  <c:v>25606.5</c:v>
                </c:pt>
                <c:pt idx="492">
                  <c:v>25630</c:v>
                </c:pt>
                <c:pt idx="493">
                  <c:v>25671</c:v>
                </c:pt>
                <c:pt idx="494">
                  <c:v>25732.5</c:v>
                </c:pt>
                <c:pt idx="495">
                  <c:v>26098</c:v>
                </c:pt>
                <c:pt idx="496">
                  <c:v>26649.5</c:v>
                </c:pt>
                <c:pt idx="497">
                  <c:v>26772.5</c:v>
                </c:pt>
                <c:pt idx="498">
                  <c:v>26872</c:v>
                </c:pt>
                <c:pt idx="499">
                  <c:v>26898</c:v>
                </c:pt>
                <c:pt idx="500">
                  <c:v>26898</c:v>
                </c:pt>
                <c:pt idx="501">
                  <c:v>26936</c:v>
                </c:pt>
                <c:pt idx="502">
                  <c:v>26971</c:v>
                </c:pt>
                <c:pt idx="503">
                  <c:v>27019</c:v>
                </c:pt>
                <c:pt idx="504">
                  <c:v>27026.5</c:v>
                </c:pt>
                <c:pt idx="505">
                  <c:v>27035.5</c:v>
                </c:pt>
                <c:pt idx="506">
                  <c:v>27733.5</c:v>
                </c:pt>
                <c:pt idx="507">
                  <c:v>27754</c:v>
                </c:pt>
                <c:pt idx="508">
                  <c:v>27867</c:v>
                </c:pt>
                <c:pt idx="509">
                  <c:v>28049</c:v>
                </c:pt>
                <c:pt idx="510">
                  <c:v>28101</c:v>
                </c:pt>
                <c:pt idx="511">
                  <c:v>28154.5</c:v>
                </c:pt>
                <c:pt idx="512">
                  <c:v>28776.5</c:v>
                </c:pt>
                <c:pt idx="513">
                  <c:v>28928.5</c:v>
                </c:pt>
              </c:numCache>
            </c:numRef>
          </c:xVal>
          <c:yVal>
            <c:numRef>
              <c:f>'Active 5'!$K$21:$K$905</c:f>
              <c:numCache>
                <c:formatCode>General</c:formatCode>
                <c:ptCount val="885"/>
                <c:pt idx="138">
                  <c:v>9.7106500470545143E-4</c:v>
                </c:pt>
                <c:pt idx="145">
                  <c:v>-7.9336999988299794E-3</c:v>
                </c:pt>
                <c:pt idx="156">
                  <c:v>-1.1469309996755328E-2</c:v>
                </c:pt>
                <c:pt idx="179">
                  <c:v>-1.378387999284314E-2</c:v>
                </c:pt>
                <c:pt idx="186">
                  <c:v>-1.6884874996321741E-2</c:v>
                </c:pt>
                <c:pt idx="187">
                  <c:v>-1.685888999782037E-2</c:v>
                </c:pt>
                <c:pt idx="196">
                  <c:v>-1.7944494997209404E-2</c:v>
                </c:pt>
                <c:pt idx="197">
                  <c:v>-1.7918509998708032E-2</c:v>
                </c:pt>
                <c:pt idx="198">
                  <c:v>-1.6768039997259621E-2</c:v>
                </c:pt>
                <c:pt idx="199">
                  <c:v>-1.8816069998138119E-2</c:v>
                </c:pt>
                <c:pt idx="203">
                  <c:v>-2.0521309998002835E-2</c:v>
                </c:pt>
                <c:pt idx="205">
                  <c:v>-1.7503670002042782E-2</c:v>
                </c:pt>
                <c:pt idx="211">
                  <c:v>-1.9780199996603187E-2</c:v>
                </c:pt>
                <c:pt idx="212">
                  <c:v>-1.9678509997902438E-2</c:v>
                </c:pt>
                <c:pt idx="213">
                  <c:v>-1.9578510000428651E-2</c:v>
                </c:pt>
                <c:pt idx="215">
                  <c:v>-1.9906649999029469E-2</c:v>
                </c:pt>
                <c:pt idx="216">
                  <c:v>-1.9866650000039954E-2</c:v>
                </c:pt>
                <c:pt idx="217">
                  <c:v>-1.9638919999124482E-2</c:v>
                </c:pt>
                <c:pt idx="218">
                  <c:v>-2.0219969999743626E-2</c:v>
                </c:pt>
                <c:pt idx="219">
                  <c:v>-1.9629969996458385E-2</c:v>
                </c:pt>
                <c:pt idx="220">
                  <c:v>-1.9619970000348985E-2</c:v>
                </c:pt>
                <c:pt idx="221">
                  <c:v>-2.2235634998651221E-2</c:v>
                </c:pt>
                <c:pt idx="222">
                  <c:v>-2.0735634992888663E-2</c:v>
                </c:pt>
                <c:pt idx="225">
                  <c:v>-2.0141075001447462E-2</c:v>
                </c:pt>
                <c:pt idx="230">
                  <c:v>-2.0788059999176767E-2</c:v>
                </c:pt>
                <c:pt idx="231">
                  <c:v>-2.3892074998002499E-2</c:v>
                </c:pt>
                <c:pt idx="232">
                  <c:v>-2.006207499653101E-2</c:v>
                </c:pt>
                <c:pt idx="233">
                  <c:v>-2.3866764997364953E-2</c:v>
                </c:pt>
                <c:pt idx="234">
                  <c:v>-2.115494499594206E-2</c:v>
                </c:pt>
                <c:pt idx="235">
                  <c:v>-2.308721499866806E-2</c:v>
                </c:pt>
                <c:pt idx="236">
                  <c:v>-2.1151059991098009E-2</c:v>
                </c:pt>
                <c:pt idx="237">
                  <c:v>-2.1081059996504337E-2</c:v>
                </c:pt>
                <c:pt idx="238">
                  <c:v>-2.0711059994937386E-2</c:v>
                </c:pt>
                <c:pt idx="239">
                  <c:v>-2.0591059997968841E-2</c:v>
                </c:pt>
                <c:pt idx="240">
                  <c:v>-1.9485525001073256E-2</c:v>
                </c:pt>
                <c:pt idx="241">
                  <c:v>-2.0407569994858932E-2</c:v>
                </c:pt>
                <c:pt idx="242">
                  <c:v>-1.978158499696292E-2</c:v>
                </c:pt>
                <c:pt idx="243">
                  <c:v>-2.0979989996703807E-2</c:v>
                </c:pt>
                <c:pt idx="244">
                  <c:v>-2.0779989994480275E-2</c:v>
                </c:pt>
                <c:pt idx="245">
                  <c:v>-2.1842184993147384E-2</c:v>
                </c:pt>
                <c:pt idx="246">
                  <c:v>-2.1716199997172225E-2</c:v>
                </c:pt>
                <c:pt idx="248">
                  <c:v>-2.1655504999216646E-2</c:v>
                </c:pt>
                <c:pt idx="249">
                  <c:v>-2.0239744997525122E-2</c:v>
                </c:pt>
                <c:pt idx="250">
                  <c:v>-2.0139745000051335E-2</c:v>
                </c:pt>
                <c:pt idx="251">
                  <c:v>-2.0613759996194858E-2</c:v>
                </c:pt>
                <c:pt idx="252">
                  <c:v>-2.021375999902375E-2</c:v>
                </c:pt>
                <c:pt idx="253">
                  <c:v>-2.1101940001244657E-2</c:v>
                </c:pt>
                <c:pt idx="255">
                  <c:v>-2.0152314995357301E-2</c:v>
                </c:pt>
                <c:pt idx="257">
                  <c:v>-1.9749124992813449E-2</c:v>
                </c:pt>
                <c:pt idx="258">
                  <c:v>-2.0945839998603333E-2</c:v>
                </c:pt>
                <c:pt idx="260">
                  <c:v>-1.954105500044534E-2</c:v>
                </c:pt>
                <c:pt idx="263">
                  <c:v>-1.9205500000680331E-2</c:v>
                </c:pt>
                <c:pt idx="264">
                  <c:v>-2.0365434997074772E-2</c:v>
                </c:pt>
                <c:pt idx="265">
                  <c:v>-2.0191980001982301E-2</c:v>
                </c:pt>
                <c:pt idx="266">
                  <c:v>-2.0191980001982301E-2</c:v>
                </c:pt>
                <c:pt idx="268">
                  <c:v>-2.1239820001937915E-2</c:v>
                </c:pt>
                <c:pt idx="269">
                  <c:v>-2.0213834999594837E-2</c:v>
                </c:pt>
                <c:pt idx="270">
                  <c:v>-2.0783910003956407E-2</c:v>
                </c:pt>
                <c:pt idx="271">
                  <c:v>-2.1357079996960238E-2</c:v>
                </c:pt>
                <c:pt idx="272">
                  <c:v>-2.1245259995339438E-2</c:v>
                </c:pt>
                <c:pt idx="273">
                  <c:v>-2.0335785004135687E-2</c:v>
                </c:pt>
                <c:pt idx="274">
                  <c:v>-1.999009999417467E-2</c:v>
                </c:pt>
                <c:pt idx="275">
                  <c:v>-2.0678280001448002E-2</c:v>
                </c:pt>
                <c:pt idx="276">
                  <c:v>-2.0626309997169301E-2</c:v>
                </c:pt>
                <c:pt idx="277">
                  <c:v>-2.1232500002952293E-2</c:v>
                </c:pt>
                <c:pt idx="280">
                  <c:v>-1.6900884998904075E-2</c:v>
                </c:pt>
                <c:pt idx="281">
                  <c:v>-2.0381934999022633E-2</c:v>
                </c:pt>
                <c:pt idx="282">
                  <c:v>-2.0899089999147691E-2</c:v>
                </c:pt>
                <c:pt idx="283">
                  <c:v>-2.0899089999147691E-2</c:v>
                </c:pt>
                <c:pt idx="284">
                  <c:v>-2.3058844992192462E-2</c:v>
                </c:pt>
                <c:pt idx="285">
                  <c:v>-2.1028919996751938E-2</c:v>
                </c:pt>
                <c:pt idx="286">
                  <c:v>-2.0823384998948313E-2</c:v>
                </c:pt>
                <c:pt idx="287">
                  <c:v>-2.0534359995508566E-2</c:v>
                </c:pt>
                <c:pt idx="288">
                  <c:v>-2.1487829995749053E-2</c:v>
                </c:pt>
                <c:pt idx="289">
                  <c:v>-2.1340549996239133E-2</c:v>
                </c:pt>
                <c:pt idx="290">
                  <c:v>-2.0338109992735554E-2</c:v>
                </c:pt>
                <c:pt idx="291">
                  <c:v>-2.1182199998293072E-2</c:v>
                </c:pt>
                <c:pt idx="293">
                  <c:v>-2.0800960002816282E-2</c:v>
                </c:pt>
                <c:pt idx="294">
                  <c:v>-2.0685199997387826E-2</c:v>
                </c:pt>
                <c:pt idx="295">
                  <c:v>-1.9759214999794494E-2</c:v>
                </c:pt>
                <c:pt idx="296">
                  <c:v>-1.9451334992481861E-2</c:v>
                </c:pt>
                <c:pt idx="297">
                  <c:v>-2.0976929998141713E-2</c:v>
                </c:pt>
                <c:pt idx="298">
                  <c:v>-2.049737999914214E-2</c:v>
                </c:pt>
                <c:pt idx="299">
                  <c:v>-2.0185559995297808E-2</c:v>
                </c:pt>
                <c:pt idx="300">
                  <c:v>-2.051783000206342E-2</c:v>
                </c:pt>
                <c:pt idx="301">
                  <c:v>-1.9864264999341685E-2</c:v>
                </c:pt>
                <c:pt idx="302">
                  <c:v>-2.1765669996966608E-2</c:v>
                </c:pt>
                <c:pt idx="303">
                  <c:v>-2.049634500144748E-2</c:v>
                </c:pt>
                <c:pt idx="304">
                  <c:v>-2.1070359995064791E-2</c:v>
                </c:pt>
                <c:pt idx="305">
                  <c:v>-1.9444375000603031E-2</c:v>
                </c:pt>
                <c:pt idx="306">
                  <c:v>-1.3980584997625556E-2</c:v>
                </c:pt>
                <c:pt idx="307">
                  <c:v>-2.1054599994386081E-2</c:v>
                </c:pt>
                <c:pt idx="308">
                  <c:v>-2.0954599996912293E-2</c:v>
                </c:pt>
                <c:pt idx="309">
                  <c:v>-2.0854599992162548E-2</c:v>
                </c:pt>
                <c:pt idx="310">
                  <c:v>-1.9845125003485009E-2</c:v>
                </c:pt>
                <c:pt idx="311">
                  <c:v>-1.9745124998735264E-2</c:v>
                </c:pt>
                <c:pt idx="312">
                  <c:v>-1.9645125001261476E-2</c:v>
                </c:pt>
                <c:pt idx="313">
                  <c:v>-2.1822139999130741E-2</c:v>
                </c:pt>
                <c:pt idx="314">
                  <c:v>-1.9534414997906424E-2</c:v>
                </c:pt>
                <c:pt idx="315">
                  <c:v>-2.0121000001381617E-2</c:v>
                </c:pt>
                <c:pt idx="316">
                  <c:v>-2.0117715001106262E-2</c:v>
                </c:pt>
                <c:pt idx="317">
                  <c:v>-2.0191729992802721E-2</c:v>
                </c:pt>
                <c:pt idx="318">
                  <c:v>-1.9824000002699904E-2</c:v>
                </c:pt>
                <c:pt idx="319">
                  <c:v>-1.9581409993406851E-2</c:v>
                </c:pt>
                <c:pt idx="320">
                  <c:v>-1.9255330000305548E-2</c:v>
                </c:pt>
                <c:pt idx="321">
                  <c:v>-1.9591444994148333E-2</c:v>
                </c:pt>
                <c:pt idx="322">
                  <c:v>-1.9110299996100366E-2</c:v>
                </c:pt>
                <c:pt idx="323">
                  <c:v>-1.9360674996278249E-2</c:v>
                </c:pt>
                <c:pt idx="324">
                  <c:v>-1.9029905000934377E-2</c:v>
                </c:pt>
                <c:pt idx="325">
                  <c:v>-2.0710954995593056E-2</c:v>
                </c:pt>
                <c:pt idx="326">
                  <c:v>-1.934556999913184E-2</c:v>
                </c:pt>
                <c:pt idx="327">
                  <c:v>-1.9689660002768505E-2</c:v>
                </c:pt>
                <c:pt idx="328">
                  <c:v>-1.9406170002184808E-2</c:v>
                </c:pt>
                <c:pt idx="329">
                  <c:v>-1.9231309997849166E-2</c:v>
                </c:pt>
                <c:pt idx="330">
                  <c:v>-1.8724919995293021E-2</c:v>
                </c:pt>
                <c:pt idx="331">
                  <c:v>-1.9185520002793055E-2</c:v>
                </c:pt>
                <c:pt idx="332">
                  <c:v>-1.7387864994816482E-2</c:v>
                </c:pt>
                <c:pt idx="333">
                  <c:v>-1.8810659996233881E-2</c:v>
                </c:pt>
                <c:pt idx="334">
                  <c:v>-1.7684580001514405E-2</c:v>
                </c:pt>
                <c:pt idx="335">
                  <c:v>-1.7684580001514405E-2</c:v>
                </c:pt>
                <c:pt idx="336">
                  <c:v>-1.755296499322867E-2</c:v>
                </c:pt>
                <c:pt idx="337">
                  <c:v>-1.7963940001209266E-2</c:v>
                </c:pt>
                <c:pt idx="339">
                  <c:v>-1.7941049998626113E-2</c:v>
                </c:pt>
                <c:pt idx="340">
                  <c:v>-1.8493769995984621E-2</c:v>
                </c:pt>
                <c:pt idx="341">
                  <c:v>-1.8783449995680712E-2</c:v>
                </c:pt>
                <c:pt idx="342">
                  <c:v>-1.7235314997378737E-2</c:v>
                </c:pt>
                <c:pt idx="343">
                  <c:v>-1.7436814996472094E-2</c:v>
                </c:pt>
                <c:pt idx="344">
                  <c:v>-1.8021709998720326E-2</c:v>
                </c:pt>
                <c:pt idx="345">
                  <c:v>-1.7795724997995421E-2</c:v>
                </c:pt>
                <c:pt idx="346">
                  <c:v>-1.8417769999359734E-2</c:v>
                </c:pt>
                <c:pt idx="347">
                  <c:v>-1.8417769999359734E-2</c:v>
                </c:pt>
                <c:pt idx="348">
                  <c:v>-1.8217769997136202E-2</c:v>
                </c:pt>
                <c:pt idx="349">
                  <c:v>-1.7706604994600639E-2</c:v>
                </c:pt>
                <c:pt idx="350">
                  <c:v>-1.7396189999999478E-2</c:v>
                </c:pt>
                <c:pt idx="351">
                  <c:v>-1.7374030001519714E-2</c:v>
                </c:pt>
                <c:pt idx="352">
                  <c:v>-1.7344029998639598E-2</c:v>
                </c:pt>
                <c:pt idx="353">
                  <c:v>-1.6674029997375328E-2</c:v>
                </c:pt>
                <c:pt idx="354">
                  <c:v>-1.6644030001771171E-2</c:v>
                </c:pt>
                <c:pt idx="355">
                  <c:v>-1.7932209993887227E-2</c:v>
                </c:pt>
                <c:pt idx="356">
                  <c:v>-1.770629999373341E-2</c:v>
                </c:pt>
                <c:pt idx="357">
                  <c:v>-1.7676299998129252E-2</c:v>
                </c:pt>
                <c:pt idx="358">
                  <c:v>-1.7606299996259622E-2</c:v>
                </c:pt>
                <c:pt idx="359">
                  <c:v>-1.7606299996259622E-2</c:v>
                </c:pt>
                <c:pt idx="360">
                  <c:v>-1.7576299993379507E-2</c:v>
                </c:pt>
                <c:pt idx="361">
                  <c:v>-1.7576299993379507E-2</c:v>
                </c:pt>
                <c:pt idx="362">
                  <c:v>-1.6699834995961282E-2</c:v>
                </c:pt>
                <c:pt idx="363">
                  <c:v>-1.7104239996115211E-2</c:v>
                </c:pt>
                <c:pt idx="364">
                  <c:v>-1.7561649998242501E-2</c:v>
                </c:pt>
                <c:pt idx="365">
                  <c:v>-1.4604144998884294E-2</c:v>
                </c:pt>
                <c:pt idx="366">
                  <c:v>-1.7359960002067965E-2</c:v>
                </c:pt>
                <c:pt idx="367">
                  <c:v>-1.3502454996341839E-2</c:v>
                </c:pt>
                <c:pt idx="368">
                  <c:v>-1.6298515001835767E-2</c:v>
                </c:pt>
                <c:pt idx="369">
                  <c:v>-1.9173734996002167E-2</c:v>
                </c:pt>
                <c:pt idx="370">
                  <c:v>-1.5908349996607285E-2</c:v>
                </c:pt>
                <c:pt idx="371">
                  <c:v>-1.6295684996293858E-2</c:v>
                </c:pt>
                <c:pt idx="372">
                  <c:v>-1.6169700000318699E-2</c:v>
                </c:pt>
                <c:pt idx="373">
                  <c:v>-1.5949904998706188E-2</c:v>
                </c:pt>
                <c:pt idx="374">
                  <c:v>-1.6123919995152391E-2</c:v>
                </c:pt>
                <c:pt idx="375">
                  <c:v>-1.7197934997966513E-2</c:v>
                </c:pt>
                <c:pt idx="376">
                  <c:v>-1.6302529998938553E-2</c:v>
                </c:pt>
                <c:pt idx="377">
                  <c:v>-1.5256844999385066E-2</c:v>
                </c:pt>
                <c:pt idx="378">
                  <c:v>-1.4556844995240681E-2</c:v>
                </c:pt>
                <c:pt idx="379">
                  <c:v>-1.3556844998674933E-2</c:v>
                </c:pt>
                <c:pt idx="380">
                  <c:v>-1.3556844998674933E-2</c:v>
                </c:pt>
                <c:pt idx="381">
                  <c:v>-1.663085999462055E-2</c:v>
                </c:pt>
                <c:pt idx="382">
                  <c:v>-1.5030859998660162E-2</c:v>
                </c:pt>
                <c:pt idx="383">
                  <c:v>-1.5393804998893756E-2</c:v>
                </c:pt>
                <c:pt idx="384">
                  <c:v>-1.6032359999371693E-2</c:v>
                </c:pt>
                <c:pt idx="385">
                  <c:v>-1.597869999386603E-2</c:v>
                </c:pt>
                <c:pt idx="386">
                  <c:v>-1.614623999921605E-2</c:v>
                </c:pt>
                <c:pt idx="387">
                  <c:v>-1.5927279993775301E-2</c:v>
                </c:pt>
                <c:pt idx="388">
                  <c:v>-1.5521649998845533E-2</c:v>
                </c:pt>
                <c:pt idx="389">
                  <c:v>-1.4016114997502882E-2</c:v>
                </c:pt>
                <c:pt idx="390">
                  <c:v>-1.5615270000125747E-2</c:v>
                </c:pt>
                <c:pt idx="391">
                  <c:v>-1.4337314998556394E-2</c:v>
                </c:pt>
                <c:pt idx="392">
                  <c:v>-1.3766395000857301E-2</c:v>
                </c:pt>
                <c:pt idx="393">
                  <c:v>-1.548919000197202E-2</c:v>
                </c:pt>
                <c:pt idx="394">
                  <c:v>-1.4204854996933136E-2</c:v>
                </c:pt>
                <c:pt idx="395">
                  <c:v>-1.4863860000332352E-2</c:v>
                </c:pt>
                <c:pt idx="396">
                  <c:v>-1.542211500054691E-2</c:v>
                </c:pt>
                <c:pt idx="397">
                  <c:v>-1.509612999507226E-2</c:v>
                </c:pt>
                <c:pt idx="399">
                  <c:v>-1.4931959995010402E-2</c:v>
                </c:pt>
                <c:pt idx="400">
                  <c:v>-1.4881959999911487E-2</c:v>
                </c:pt>
                <c:pt idx="401">
                  <c:v>-1.4781959995161742E-2</c:v>
                </c:pt>
                <c:pt idx="402">
                  <c:v>-1.4731960000062827E-2</c:v>
                </c:pt>
                <c:pt idx="403">
                  <c:v>-1.4631959995313082E-2</c:v>
                </c:pt>
                <c:pt idx="404">
                  <c:v>-1.4581960000214167E-2</c:v>
                </c:pt>
                <c:pt idx="405">
                  <c:v>-1.587209999706829E-2</c:v>
                </c:pt>
                <c:pt idx="406">
                  <c:v>-1.587209999706829E-2</c:v>
                </c:pt>
                <c:pt idx="407">
                  <c:v>-1.5343675004260149E-2</c:v>
                </c:pt>
                <c:pt idx="408">
                  <c:v>-1.5343675004260149E-2</c:v>
                </c:pt>
                <c:pt idx="409">
                  <c:v>-1.5931854999507777E-2</c:v>
                </c:pt>
                <c:pt idx="410">
                  <c:v>-1.4773504997720011E-2</c:v>
                </c:pt>
                <c:pt idx="411">
                  <c:v>-1.4773504997720011E-2</c:v>
                </c:pt>
                <c:pt idx="413">
                  <c:v>-1.5890669994405471E-2</c:v>
                </c:pt>
                <c:pt idx="414">
                  <c:v>-1.5217405001749285E-2</c:v>
                </c:pt>
                <c:pt idx="415">
                  <c:v>-1.5491419995669276E-2</c:v>
                </c:pt>
                <c:pt idx="416">
                  <c:v>-1.5250424992700573E-2</c:v>
                </c:pt>
                <c:pt idx="417">
                  <c:v>-1.5250424992700573E-2</c:v>
                </c:pt>
                <c:pt idx="418">
                  <c:v>-1.583381999807898E-2</c:v>
                </c:pt>
                <c:pt idx="419">
                  <c:v>-1.5388039995741565E-2</c:v>
                </c:pt>
                <c:pt idx="420">
                  <c:v>-1.6658114996971563E-2</c:v>
                </c:pt>
                <c:pt idx="421">
                  <c:v>-1.6293374996166676E-2</c:v>
                </c:pt>
                <c:pt idx="422">
                  <c:v>-1.8066149998048786E-2</c:v>
                </c:pt>
                <c:pt idx="423">
                  <c:v>-1.8350165097217541E-2</c:v>
                </c:pt>
                <c:pt idx="424">
                  <c:v>-1.5464855001482647E-2</c:v>
                </c:pt>
                <c:pt idx="425">
                  <c:v>-1.6216730000451207E-2</c:v>
                </c:pt>
                <c:pt idx="426">
                  <c:v>-1.6593089996604249E-2</c:v>
                </c:pt>
                <c:pt idx="427">
                  <c:v>-1.5947405001497827E-2</c:v>
                </c:pt>
                <c:pt idx="428">
                  <c:v>-1.590162499633152E-2</c:v>
                </c:pt>
                <c:pt idx="429">
                  <c:v>-1.6596839996054769E-2</c:v>
                </c:pt>
                <c:pt idx="430">
                  <c:v>-1.6596839996054769E-2</c:v>
                </c:pt>
                <c:pt idx="431">
                  <c:v>-1.4670854994619731E-2</c:v>
                </c:pt>
                <c:pt idx="432">
                  <c:v>-1.6020930001104716E-2</c:v>
                </c:pt>
                <c:pt idx="433">
                  <c:v>-1.5040929996757768E-2</c:v>
                </c:pt>
                <c:pt idx="434">
                  <c:v>-1.4990930001658853E-2</c:v>
                </c:pt>
                <c:pt idx="436">
                  <c:v>-1.7871609998110216E-2</c:v>
                </c:pt>
                <c:pt idx="437">
                  <c:v>-1.7851609998615459E-2</c:v>
                </c:pt>
                <c:pt idx="438">
                  <c:v>-1.6916224994929507E-2</c:v>
                </c:pt>
                <c:pt idx="439">
                  <c:v>-1.688622499932535E-2</c:v>
                </c:pt>
                <c:pt idx="440">
                  <c:v>-1.7963240003155079E-2</c:v>
                </c:pt>
                <c:pt idx="441">
                  <c:v>-1.7359375000523869E-2</c:v>
                </c:pt>
                <c:pt idx="442">
                  <c:v>-1.8681250003282912E-2</c:v>
                </c:pt>
                <c:pt idx="443">
                  <c:v>-1.8681250003282912E-2</c:v>
                </c:pt>
                <c:pt idx="444">
                  <c:v>-1.8651250000402797E-2</c:v>
                </c:pt>
                <c:pt idx="445">
                  <c:v>-1.8745789995591622E-2</c:v>
                </c:pt>
                <c:pt idx="446">
                  <c:v>-1.8196819997683633E-2</c:v>
                </c:pt>
                <c:pt idx="447">
                  <c:v>-1.8276180111570284E-2</c:v>
                </c:pt>
                <c:pt idx="448">
                  <c:v>-1.8746900001133326E-2</c:v>
                </c:pt>
                <c:pt idx="449">
                  <c:v>-1.8857030001527164E-2</c:v>
                </c:pt>
                <c:pt idx="450">
                  <c:v>-1.9282169996586163E-2</c:v>
                </c:pt>
                <c:pt idx="451">
                  <c:v>-1.9151399996189866E-2</c:v>
                </c:pt>
                <c:pt idx="452">
                  <c:v>-1.9151399996189866E-2</c:v>
                </c:pt>
                <c:pt idx="453">
                  <c:v>-1.9537984997441527E-2</c:v>
                </c:pt>
                <c:pt idx="454">
                  <c:v>-1.8711155003984459E-2</c:v>
                </c:pt>
                <c:pt idx="455">
                  <c:v>-1.8711155003984459E-2</c:v>
                </c:pt>
                <c:pt idx="456">
                  <c:v>-1.9202240000595339E-2</c:v>
                </c:pt>
                <c:pt idx="457">
                  <c:v>-1.9071374998020474E-2</c:v>
                </c:pt>
                <c:pt idx="458">
                  <c:v>-1.9675114999699872E-2</c:v>
                </c:pt>
                <c:pt idx="459">
                  <c:v>-2.0127834999584593E-2</c:v>
                </c:pt>
                <c:pt idx="460">
                  <c:v>-2.0607290003681555E-2</c:v>
                </c:pt>
                <c:pt idx="461">
                  <c:v>-2.0015919995785225E-2</c:v>
                </c:pt>
                <c:pt idx="462">
                  <c:v>-1.8915919994469732E-2</c:v>
                </c:pt>
                <c:pt idx="463">
                  <c:v>-1.9996970004285686E-2</c:v>
                </c:pt>
                <c:pt idx="464">
                  <c:v>-2.0787494999240153E-2</c:v>
                </c:pt>
                <c:pt idx="465">
                  <c:v>-2.1684209998056758E-2</c:v>
                </c:pt>
                <c:pt idx="466">
                  <c:v>-1.9714884998393245E-2</c:v>
                </c:pt>
                <c:pt idx="467">
                  <c:v>-1.9788899997365661E-2</c:v>
                </c:pt>
                <c:pt idx="468">
                  <c:v>-2.1212994994129986E-2</c:v>
                </c:pt>
                <c:pt idx="469">
                  <c:v>-2.2430159995565191E-2</c:v>
                </c:pt>
                <c:pt idx="470">
                  <c:v>-2.1620685001835227E-2</c:v>
                </c:pt>
                <c:pt idx="471">
                  <c:v>-2.122452999901725E-2</c:v>
                </c:pt>
                <c:pt idx="472">
                  <c:v>-2.1298544997989666E-2</c:v>
                </c:pt>
                <c:pt idx="473">
                  <c:v>-2.1470964995387476E-2</c:v>
                </c:pt>
                <c:pt idx="474">
                  <c:v>-2.1621244995913003E-2</c:v>
                </c:pt>
                <c:pt idx="475">
                  <c:v>-2.3679500001890119E-2</c:v>
                </c:pt>
                <c:pt idx="476">
                  <c:v>-2.1479499999259133E-2</c:v>
                </c:pt>
                <c:pt idx="477">
                  <c:v>-2.1770024999568705E-2</c:v>
                </c:pt>
                <c:pt idx="478">
                  <c:v>-2.3016174993244931E-2</c:v>
                </c:pt>
                <c:pt idx="479">
                  <c:v>-2.2923949996766169E-2</c:v>
                </c:pt>
                <c:pt idx="480">
                  <c:v>-2.3281359994143713E-2</c:v>
                </c:pt>
                <c:pt idx="481">
                  <c:v>-2.3922164997202344E-2</c:v>
                </c:pt>
                <c:pt idx="482">
                  <c:v>-2.2744959998817649E-2</c:v>
                </c:pt>
                <c:pt idx="483">
                  <c:v>-2.3918974999105558E-2</c:v>
                </c:pt>
                <c:pt idx="484">
                  <c:v>-2.3630700001376681E-2</c:v>
                </c:pt>
                <c:pt idx="485">
                  <c:v>-2.4840735000907443E-2</c:v>
                </c:pt>
                <c:pt idx="486">
                  <c:v>-2.6145879994146526E-2</c:v>
                </c:pt>
                <c:pt idx="487">
                  <c:v>-2.6145879994146526E-2</c:v>
                </c:pt>
                <c:pt idx="488">
                  <c:v>-2.6182839996181428E-2</c:v>
                </c:pt>
                <c:pt idx="489">
                  <c:v>-2.6598504991852678E-2</c:v>
                </c:pt>
                <c:pt idx="490">
                  <c:v>-2.6036025003122631E-2</c:v>
                </c:pt>
                <c:pt idx="491">
                  <c:v>-2.8930194996064529E-2</c:v>
                </c:pt>
                <c:pt idx="492">
                  <c:v>-2.8908899999805726E-2</c:v>
                </c:pt>
                <c:pt idx="493">
                  <c:v>-2.9778129995975178E-2</c:v>
                </c:pt>
                <c:pt idx="494">
                  <c:v>-2.9381975000433158E-2</c:v>
                </c:pt>
                <c:pt idx="495">
                  <c:v>-3.0686939993756823E-2</c:v>
                </c:pt>
                <c:pt idx="496">
                  <c:v>-3.2825485002831556E-2</c:v>
                </c:pt>
                <c:pt idx="497">
                  <c:v>-3.3833174995379522E-2</c:v>
                </c:pt>
                <c:pt idx="498">
                  <c:v>-3.2562160005909391E-2</c:v>
                </c:pt>
                <c:pt idx="499">
                  <c:v>-3.6310939998656977E-2</c:v>
                </c:pt>
                <c:pt idx="500">
                  <c:v>-3.3710939998854883E-2</c:v>
                </c:pt>
                <c:pt idx="501">
                  <c:v>-3.3836080001492519E-2</c:v>
                </c:pt>
                <c:pt idx="502">
                  <c:v>-3.3917130000190809E-2</c:v>
                </c:pt>
                <c:pt idx="503">
                  <c:v>-3.0522569999448024E-2</c:v>
                </c:pt>
                <c:pt idx="504">
                  <c:v>-3.3532795001519844E-2</c:v>
                </c:pt>
                <c:pt idx="505">
                  <c:v>-3.4665064995351713E-2</c:v>
                </c:pt>
                <c:pt idx="506">
                  <c:v>-3.6790005004149862E-2</c:v>
                </c:pt>
                <c:pt idx="507">
                  <c:v>-3.7624620003043674E-2</c:v>
                </c:pt>
                <c:pt idx="508">
                  <c:v>-4.9052009999286383E-2</c:v>
                </c:pt>
                <c:pt idx="509">
                  <c:v>-3.7893469998380169E-2</c:v>
                </c:pt>
                <c:pt idx="510">
                  <c:v>-3.7391029996797442E-2</c:v>
                </c:pt>
                <c:pt idx="511">
                  <c:v>-3.8410635002946947E-2</c:v>
                </c:pt>
                <c:pt idx="512">
                  <c:v>-4.0485294994141441E-2</c:v>
                </c:pt>
                <c:pt idx="513">
                  <c:v>-4.1085855002165772E-2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C95-4846-A524-9EEA5A1BBBEA}"/>
            </c:ext>
          </c:extLst>
        </c:ser>
        <c:ser>
          <c:idx val="2"/>
          <c:order val="4"/>
          <c:tx>
            <c:strRef>
              <c:f>'Active 5'!$L$20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-28673.5</c:v>
                </c:pt>
                <c:pt idx="38">
                  <c:v>-28671</c:v>
                </c:pt>
                <c:pt idx="39">
                  <c:v>-28671</c:v>
                </c:pt>
                <c:pt idx="40">
                  <c:v>-28671</c:v>
                </c:pt>
                <c:pt idx="41">
                  <c:v>-28624.5</c:v>
                </c:pt>
                <c:pt idx="42">
                  <c:v>-28624.5</c:v>
                </c:pt>
                <c:pt idx="43">
                  <c:v>-27818</c:v>
                </c:pt>
                <c:pt idx="44">
                  <c:v>-27818</c:v>
                </c:pt>
                <c:pt idx="45">
                  <c:v>-27806.5</c:v>
                </c:pt>
                <c:pt idx="46">
                  <c:v>-27806.5</c:v>
                </c:pt>
                <c:pt idx="47">
                  <c:v>-27803.5</c:v>
                </c:pt>
                <c:pt idx="48">
                  <c:v>-27803.5</c:v>
                </c:pt>
                <c:pt idx="49">
                  <c:v>-27800.5</c:v>
                </c:pt>
                <c:pt idx="50">
                  <c:v>-27800.5</c:v>
                </c:pt>
                <c:pt idx="51">
                  <c:v>-27797.5</c:v>
                </c:pt>
                <c:pt idx="52">
                  <c:v>-27797.5</c:v>
                </c:pt>
                <c:pt idx="53">
                  <c:v>-27794.5</c:v>
                </c:pt>
                <c:pt idx="54">
                  <c:v>-27794.5</c:v>
                </c:pt>
                <c:pt idx="55">
                  <c:v>-23634.5</c:v>
                </c:pt>
                <c:pt idx="56">
                  <c:v>-23517.5</c:v>
                </c:pt>
                <c:pt idx="57">
                  <c:v>-23517</c:v>
                </c:pt>
                <c:pt idx="58">
                  <c:v>-23511</c:v>
                </c:pt>
                <c:pt idx="59">
                  <c:v>-20997.5</c:v>
                </c:pt>
                <c:pt idx="60">
                  <c:v>-20962.5</c:v>
                </c:pt>
                <c:pt idx="61">
                  <c:v>-20962.5</c:v>
                </c:pt>
                <c:pt idx="62">
                  <c:v>-20373</c:v>
                </c:pt>
                <c:pt idx="63">
                  <c:v>-20373</c:v>
                </c:pt>
                <c:pt idx="64">
                  <c:v>-20311.5</c:v>
                </c:pt>
                <c:pt idx="65">
                  <c:v>-20256</c:v>
                </c:pt>
                <c:pt idx="66">
                  <c:v>-20217.5</c:v>
                </c:pt>
                <c:pt idx="67">
                  <c:v>-20054</c:v>
                </c:pt>
                <c:pt idx="68">
                  <c:v>-20022</c:v>
                </c:pt>
                <c:pt idx="69">
                  <c:v>-19949</c:v>
                </c:pt>
                <c:pt idx="70">
                  <c:v>-19274.5</c:v>
                </c:pt>
                <c:pt idx="71">
                  <c:v>-19091.5</c:v>
                </c:pt>
                <c:pt idx="72">
                  <c:v>-18815</c:v>
                </c:pt>
                <c:pt idx="73">
                  <c:v>-18156</c:v>
                </c:pt>
                <c:pt idx="74">
                  <c:v>-17939</c:v>
                </c:pt>
                <c:pt idx="75">
                  <c:v>-17188.5</c:v>
                </c:pt>
                <c:pt idx="76">
                  <c:v>-16782</c:v>
                </c:pt>
                <c:pt idx="77">
                  <c:v>-16697</c:v>
                </c:pt>
                <c:pt idx="78">
                  <c:v>-15982</c:v>
                </c:pt>
                <c:pt idx="79">
                  <c:v>-15777</c:v>
                </c:pt>
                <c:pt idx="80">
                  <c:v>-15751</c:v>
                </c:pt>
                <c:pt idx="81">
                  <c:v>-14769</c:v>
                </c:pt>
                <c:pt idx="82">
                  <c:v>-14688</c:v>
                </c:pt>
                <c:pt idx="83">
                  <c:v>-14615</c:v>
                </c:pt>
                <c:pt idx="84">
                  <c:v>-13800</c:v>
                </c:pt>
                <c:pt idx="85">
                  <c:v>-13786</c:v>
                </c:pt>
                <c:pt idx="86">
                  <c:v>-13773</c:v>
                </c:pt>
                <c:pt idx="87">
                  <c:v>-13663</c:v>
                </c:pt>
                <c:pt idx="88">
                  <c:v>-13553.5</c:v>
                </c:pt>
                <c:pt idx="89">
                  <c:v>-13472.5</c:v>
                </c:pt>
                <c:pt idx="90">
                  <c:v>-13455</c:v>
                </c:pt>
                <c:pt idx="91">
                  <c:v>-12605.5</c:v>
                </c:pt>
                <c:pt idx="92">
                  <c:v>-12440.5</c:v>
                </c:pt>
                <c:pt idx="93">
                  <c:v>-11744</c:v>
                </c:pt>
                <c:pt idx="94">
                  <c:v>-11743.5</c:v>
                </c:pt>
                <c:pt idx="95">
                  <c:v>-11703</c:v>
                </c:pt>
                <c:pt idx="96">
                  <c:v>-11699.5</c:v>
                </c:pt>
                <c:pt idx="97">
                  <c:v>-11650.5</c:v>
                </c:pt>
                <c:pt idx="98">
                  <c:v>-11611.5</c:v>
                </c:pt>
                <c:pt idx="99">
                  <c:v>-11450</c:v>
                </c:pt>
                <c:pt idx="100">
                  <c:v>-11439.5</c:v>
                </c:pt>
                <c:pt idx="101">
                  <c:v>-11419</c:v>
                </c:pt>
                <c:pt idx="102">
                  <c:v>-11398</c:v>
                </c:pt>
                <c:pt idx="103">
                  <c:v>-11383</c:v>
                </c:pt>
                <c:pt idx="104">
                  <c:v>-11369</c:v>
                </c:pt>
                <c:pt idx="105">
                  <c:v>-11295</c:v>
                </c:pt>
                <c:pt idx="106">
                  <c:v>-10776.5</c:v>
                </c:pt>
                <c:pt idx="107">
                  <c:v>-10677.5</c:v>
                </c:pt>
                <c:pt idx="108">
                  <c:v>-10668</c:v>
                </c:pt>
                <c:pt idx="109">
                  <c:v>-10668</c:v>
                </c:pt>
                <c:pt idx="110">
                  <c:v>-10624</c:v>
                </c:pt>
                <c:pt idx="111">
                  <c:v>-10518</c:v>
                </c:pt>
                <c:pt idx="112">
                  <c:v>-10507</c:v>
                </c:pt>
                <c:pt idx="113">
                  <c:v>-10499</c:v>
                </c:pt>
                <c:pt idx="114">
                  <c:v>-10334</c:v>
                </c:pt>
                <c:pt idx="115">
                  <c:v>-9558.5</c:v>
                </c:pt>
                <c:pt idx="116">
                  <c:v>-9544</c:v>
                </c:pt>
                <c:pt idx="117">
                  <c:v>-9501.5</c:v>
                </c:pt>
                <c:pt idx="118">
                  <c:v>-9482.5</c:v>
                </c:pt>
                <c:pt idx="119">
                  <c:v>-9464</c:v>
                </c:pt>
                <c:pt idx="120">
                  <c:v>-9462</c:v>
                </c:pt>
                <c:pt idx="121">
                  <c:v>-9462</c:v>
                </c:pt>
                <c:pt idx="122">
                  <c:v>-9453</c:v>
                </c:pt>
                <c:pt idx="123">
                  <c:v>-9332</c:v>
                </c:pt>
                <c:pt idx="124">
                  <c:v>-9312.5</c:v>
                </c:pt>
                <c:pt idx="125">
                  <c:v>-9301</c:v>
                </c:pt>
                <c:pt idx="126">
                  <c:v>-9206</c:v>
                </c:pt>
                <c:pt idx="127">
                  <c:v>-8383.5</c:v>
                </c:pt>
                <c:pt idx="128">
                  <c:v>-8339.5</c:v>
                </c:pt>
                <c:pt idx="129">
                  <c:v>-8322.5</c:v>
                </c:pt>
                <c:pt idx="130">
                  <c:v>-8278.5</c:v>
                </c:pt>
                <c:pt idx="131">
                  <c:v>-8272.5</c:v>
                </c:pt>
                <c:pt idx="132">
                  <c:v>-8187.5</c:v>
                </c:pt>
                <c:pt idx="133">
                  <c:v>-8166</c:v>
                </c:pt>
                <c:pt idx="134">
                  <c:v>-7510</c:v>
                </c:pt>
                <c:pt idx="135">
                  <c:v>-7414</c:v>
                </c:pt>
                <c:pt idx="136">
                  <c:v>-7411</c:v>
                </c:pt>
                <c:pt idx="137">
                  <c:v>-7378.5</c:v>
                </c:pt>
                <c:pt idx="138">
                  <c:v>-7235.5</c:v>
                </c:pt>
                <c:pt idx="139">
                  <c:v>-7208</c:v>
                </c:pt>
                <c:pt idx="140">
                  <c:v>-7153.5</c:v>
                </c:pt>
                <c:pt idx="141">
                  <c:v>-6986.5</c:v>
                </c:pt>
                <c:pt idx="142">
                  <c:v>-6306</c:v>
                </c:pt>
                <c:pt idx="143">
                  <c:v>-6301</c:v>
                </c:pt>
                <c:pt idx="144">
                  <c:v>-6210</c:v>
                </c:pt>
                <c:pt idx="145">
                  <c:v>-6210</c:v>
                </c:pt>
                <c:pt idx="146">
                  <c:v>-6210</c:v>
                </c:pt>
                <c:pt idx="147">
                  <c:v>-6094.5</c:v>
                </c:pt>
                <c:pt idx="148">
                  <c:v>-6004</c:v>
                </c:pt>
                <c:pt idx="149">
                  <c:v>-5461.5</c:v>
                </c:pt>
                <c:pt idx="150">
                  <c:v>-5342</c:v>
                </c:pt>
                <c:pt idx="151">
                  <c:v>-5242.5</c:v>
                </c:pt>
                <c:pt idx="152">
                  <c:v>-5178</c:v>
                </c:pt>
                <c:pt idx="153">
                  <c:v>-5122.5</c:v>
                </c:pt>
                <c:pt idx="154">
                  <c:v>-4993.5</c:v>
                </c:pt>
                <c:pt idx="155">
                  <c:v>-4944.5</c:v>
                </c:pt>
                <c:pt idx="156">
                  <c:v>-4223</c:v>
                </c:pt>
                <c:pt idx="157">
                  <c:v>-4223</c:v>
                </c:pt>
                <c:pt idx="158">
                  <c:v>-4223</c:v>
                </c:pt>
                <c:pt idx="159">
                  <c:v>-4193.5</c:v>
                </c:pt>
                <c:pt idx="160">
                  <c:v>-3868.5</c:v>
                </c:pt>
                <c:pt idx="161">
                  <c:v>-3824.5</c:v>
                </c:pt>
                <c:pt idx="162">
                  <c:v>-3156.5</c:v>
                </c:pt>
                <c:pt idx="163">
                  <c:v>-2998</c:v>
                </c:pt>
                <c:pt idx="164">
                  <c:v>-2913.5</c:v>
                </c:pt>
                <c:pt idx="165">
                  <c:v>-2907.5</c:v>
                </c:pt>
                <c:pt idx="166">
                  <c:v>-2893</c:v>
                </c:pt>
                <c:pt idx="167">
                  <c:v>-2847</c:v>
                </c:pt>
                <c:pt idx="168">
                  <c:v>-2822.5</c:v>
                </c:pt>
                <c:pt idx="169">
                  <c:v>-2136.5</c:v>
                </c:pt>
                <c:pt idx="170">
                  <c:v>-2098.5</c:v>
                </c:pt>
                <c:pt idx="171">
                  <c:v>-2017</c:v>
                </c:pt>
                <c:pt idx="172">
                  <c:v>-2016.5</c:v>
                </c:pt>
                <c:pt idx="173">
                  <c:v>-1952</c:v>
                </c:pt>
                <c:pt idx="174">
                  <c:v>-1765</c:v>
                </c:pt>
                <c:pt idx="175">
                  <c:v>-939</c:v>
                </c:pt>
                <c:pt idx="176">
                  <c:v>-915.5</c:v>
                </c:pt>
                <c:pt idx="177">
                  <c:v>-910.5</c:v>
                </c:pt>
                <c:pt idx="178">
                  <c:v>-839.5</c:v>
                </c:pt>
                <c:pt idx="179">
                  <c:v>-804</c:v>
                </c:pt>
                <c:pt idx="180">
                  <c:v>-751.5</c:v>
                </c:pt>
                <c:pt idx="181">
                  <c:v>-646</c:v>
                </c:pt>
                <c:pt idx="182">
                  <c:v>127.5</c:v>
                </c:pt>
                <c:pt idx="183">
                  <c:v>130.5</c:v>
                </c:pt>
                <c:pt idx="184">
                  <c:v>939.5</c:v>
                </c:pt>
                <c:pt idx="185">
                  <c:v>1103.5</c:v>
                </c:pt>
                <c:pt idx="186">
                  <c:v>1162.5</c:v>
                </c:pt>
                <c:pt idx="187">
                  <c:v>1163</c:v>
                </c:pt>
                <c:pt idx="188">
                  <c:v>1390</c:v>
                </c:pt>
                <c:pt idx="189">
                  <c:v>1431</c:v>
                </c:pt>
                <c:pt idx="190">
                  <c:v>1475</c:v>
                </c:pt>
                <c:pt idx="191">
                  <c:v>1516</c:v>
                </c:pt>
                <c:pt idx="192">
                  <c:v>2283.5</c:v>
                </c:pt>
                <c:pt idx="193">
                  <c:v>3344</c:v>
                </c:pt>
                <c:pt idx="194">
                  <c:v>3353.5</c:v>
                </c:pt>
                <c:pt idx="195">
                  <c:v>3388</c:v>
                </c:pt>
                <c:pt idx="196">
                  <c:v>3416.5</c:v>
                </c:pt>
                <c:pt idx="197">
                  <c:v>3417</c:v>
                </c:pt>
                <c:pt idx="198">
                  <c:v>3468</c:v>
                </c:pt>
                <c:pt idx="199">
                  <c:v>3469</c:v>
                </c:pt>
                <c:pt idx="200">
                  <c:v>3484.5</c:v>
                </c:pt>
                <c:pt idx="201">
                  <c:v>3584.5</c:v>
                </c:pt>
                <c:pt idx="202">
                  <c:v>3681</c:v>
                </c:pt>
                <c:pt idx="203">
                  <c:v>4177</c:v>
                </c:pt>
                <c:pt idx="204">
                  <c:v>4361.5</c:v>
                </c:pt>
                <c:pt idx="205">
                  <c:v>4389</c:v>
                </c:pt>
                <c:pt idx="206">
                  <c:v>4507</c:v>
                </c:pt>
                <c:pt idx="207">
                  <c:v>4525</c:v>
                </c:pt>
                <c:pt idx="208">
                  <c:v>4592</c:v>
                </c:pt>
                <c:pt idx="209">
                  <c:v>4618.5</c:v>
                </c:pt>
                <c:pt idx="210">
                  <c:v>4627.5</c:v>
                </c:pt>
                <c:pt idx="211">
                  <c:v>5340</c:v>
                </c:pt>
                <c:pt idx="212">
                  <c:v>5417</c:v>
                </c:pt>
                <c:pt idx="213">
                  <c:v>5417</c:v>
                </c:pt>
                <c:pt idx="214">
                  <c:v>5488.5</c:v>
                </c:pt>
                <c:pt idx="215">
                  <c:v>5555</c:v>
                </c:pt>
                <c:pt idx="216">
                  <c:v>5555</c:v>
                </c:pt>
                <c:pt idx="217">
                  <c:v>5564</c:v>
                </c:pt>
                <c:pt idx="218">
                  <c:v>5599</c:v>
                </c:pt>
                <c:pt idx="219">
                  <c:v>5599</c:v>
                </c:pt>
                <c:pt idx="220">
                  <c:v>5599</c:v>
                </c:pt>
                <c:pt idx="221">
                  <c:v>5654.5</c:v>
                </c:pt>
                <c:pt idx="222">
                  <c:v>5654.5</c:v>
                </c:pt>
                <c:pt idx="223">
                  <c:v>5655.5</c:v>
                </c:pt>
                <c:pt idx="224">
                  <c:v>5676</c:v>
                </c:pt>
                <c:pt idx="225">
                  <c:v>5702.5</c:v>
                </c:pt>
                <c:pt idx="226">
                  <c:v>5717</c:v>
                </c:pt>
                <c:pt idx="227">
                  <c:v>5734.5</c:v>
                </c:pt>
                <c:pt idx="228">
                  <c:v>5737.5</c:v>
                </c:pt>
                <c:pt idx="229">
                  <c:v>5822.5</c:v>
                </c:pt>
                <c:pt idx="230">
                  <c:v>6402</c:v>
                </c:pt>
                <c:pt idx="231">
                  <c:v>6402.5</c:v>
                </c:pt>
                <c:pt idx="232">
                  <c:v>6402.5</c:v>
                </c:pt>
                <c:pt idx="233">
                  <c:v>6425.5</c:v>
                </c:pt>
                <c:pt idx="234">
                  <c:v>6431.5</c:v>
                </c:pt>
                <c:pt idx="235">
                  <c:v>6440.5</c:v>
                </c:pt>
                <c:pt idx="236">
                  <c:v>6502</c:v>
                </c:pt>
                <c:pt idx="237">
                  <c:v>6502</c:v>
                </c:pt>
                <c:pt idx="238">
                  <c:v>6502</c:v>
                </c:pt>
                <c:pt idx="239">
                  <c:v>6502</c:v>
                </c:pt>
                <c:pt idx="240">
                  <c:v>6517.5</c:v>
                </c:pt>
                <c:pt idx="241">
                  <c:v>6519</c:v>
                </c:pt>
                <c:pt idx="242">
                  <c:v>6519.5</c:v>
                </c:pt>
                <c:pt idx="243">
                  <c:v>6533</c:v>
                </c:pt>
                <c:pt idx="244">
                  <c:v>6533</c:v>
                </c:pt>
                <c:pt idx="245">
                  <c:v>6539.5</c:v>
                </c:pt>
                <c:pt idx="246">
                  <c:v>6540</c:v>
                </c:pt>
                <c:pt idx="247">
                  <c:v>6549</c:v>
                </c:pt>
                <c:pt idx="248">
                  <c:v>6583.5</c:v>
                </c:pt>
                <c:pt idx="249">
                  <c:v>6591.5</c:v>
                </c:pt>
                <c:pt idx="250">
                  <c:v>6591.5</c:v>
                </c:pt>
                <c:pt idx="251">
                  <c:v>6592</c:v>
                </c:pt>
                <c:pt idx="252">
                  <c:v>6592</c:v>
                </c:pt>
                <c:pt idx="253">
                  <c:v>6598</c:v>
                </c:pt>
                <c:pt idx="254">
                  <c:v>6599</c:v>
                </c:pt>
                <c:pt idx="255">
                  <c:v>6610.5</c:v>
                </c:pt>
                <c:pt idx="256">
                  <c:v>6631</c:v>
                </c:pt>
                <c:pt idx="257">
                  <c:v>6637.5</c:v>
                </c:pt>
                <c:pt idx="258">
                  <c:v>6728</c:v>
                </c:pt>
                <c:pt idx="259">
                  <c:v>6760</c:v>
                </c:pt>
                <c:pt idx="260">
                  <c:v>6768.5</c:v>
                </c:pt>
                <c:pt idx="261">
                  <c:v>6771.5</c:v>
                </c:pt>
                <c:pt idx="262">
                  <c:v>6795</c:v>
                </c:pt>
                <c:pt idx="263">
                  <c:v>6850</c:v>
                </c:pt>
                <c:pt idx="264">
                  <c:v>7314.5</c:v>
                </c:pt>
                <c:pt idx="265">
                  <c:v>7466</c:v>
                </c:pt>
                <c:pt idx="266">
                  <c:v>7466</c:v>
                </c:pt>
                <c:pt idx="267">
                  <c:v>7496</c:v>
                </c:pt>
                <c:pt idx="268">
                  <c:v>7594</c:v>
                </c:pt>
                <c:pt idx="269">
                  <c:v>7594.5</c:v>
                </c:pt>
                <c:pt idx="270">
                  <c:v>7597</c:v>
                </c:pt>
                <c:pt idx="271">
                  <c:v>7636</c:v>
                </c:pt>
                <c:pt idx="272">
                  <c:v>7642</c:v>
                </c:pt>
                <c:pt idx="273">
                  <c:v>7659.5</c:v>
                </c:pt>
                <c:pt idx="274">
                  <c:v>7670</c:v>
                </c:pt>
                <c:pt idx="275">
                  <c:v>7676</c:v>
                </c:pt>
                <c:pt idx="276">
                  <c:v>7677</c:v>
                </c:pt>
                <c:pt idx="277">
                  <c:v>7750</c:v>
                </c:pt>
                <c:pt idx="278">
                  <c:v>7757</c:v>
                </c:pt>
                <c:pt idx="279">
                  <c:v>7757.5</c:v>
                </c:pt>
                <c:pt idx="280">
                  <c:v>7829.5</c:v>
                </c:pt>
                <c:pt idx="281">
                  <c:v>7864.5</c:v>
                </c:pt>
                <c:pt idx="282">
                  <c:v>8503</c:v>
                </c:pt>
                <c:pt idx="283">
                  <c:v>8503</c:v>
                </c:pt>
                <c:pt idx="284">
                  <c:v>8561.5</c:v>
                </c:pt>
                <c:pt idx="285">
                  <c:v>8564</c:v>
                </c:pt>
                <c:pt idx="286">
                  <c:v>8579.5</c:v>
                </c:pt>
                <c:pt idx="287">
                  <c:v>8612</c:v>
                </c:pt>
                <c:pt idx="288">
                  <c:v>8661</c:v>
                </c:pt>
                <c:pt idx="289">
                  <c:v>8685</c:v>
                </c:pt>
                <c:pt idx="290">
                  <c:v>8737</c:v>
                </c:pt>
                <c:pt idx="291">
                  <c:v>8740</c:v>
                </c:pt>
                <c:pt idx="292">
                  <c:v>8764</c:v>
                </c:pt>
                <c:pt idx="293">
                  <c:v>8832</c:v>
                </c:pt>
                <c:pt idx="294">
                  <c:v>8840</c:v>
                </c:pt>
                <c:pt idx="295">
                  <c:v>8840.5</c:v>
                </c:pt>
                <c:pt idx="296">
                  <c:v>8844.5</c:v>
                </c:pt>
                <c:pt idx="297">
                  <c:v>9631</c:v>
                </c:pt>
                <c:pt idx="298">
                  <c:v>9646</c:v>
                </c:pt>
                <c:pt idx="299">
                  <c:v>9652</c:v>
                </c:pt>
                <c:pt idx="300">
                  <c:v>9661</c:v>
                </c:pt>
                <c:pt idx="301">
                  <c:v>9675.5</c:v>
                </c:pt>
                <c:pt idx="302">
                  <c:v>9789</c:v>
                </c:pt>
                <c:pt idx="303">
                  <c:v>9811.5</c:v>
                </c:pt>
                <c:pt idx="304">
                  <c:v>9812</c:v>
                </c:pt>
                <c:pt idx="305">
                  <c:v>9812.5</c:v>
                </c:pt>
                <c:pt idx="306">
                  <c:v>9819.5</c:v>
                </c:pt>
                <c:pt idx="307">
                  <c:v>9820</c:v>
                </c:pt>
                <c:pt idx="308">
                  <c:v>9820</c:v>
                </c:pt>
                <c:pt idx="309">
                  <c:v>9820</c:v>
                </c:pt>
                <c:pt idx="310">
                  <c:v>9837.5</c:v>
                </c:pt>
                <c:pt idx="311">
                  <c:v>9837.5</c:v>
                </c:pt>
                <c:pt idx="312">
                  <c:v>9837.5</c:v>
                </c:pt>
                <c:pt idx="313">
                  <c:v>9938</c:v>
                </c:pt>
                <c:pt idx="314">
                  <c:v>10680.5</c:v>
                </c:pt>
                <c:pt idx="315">
                  <c:v>10700</c:v>
                </c:pt>
                <c:pt idx="316">
                  <c:v>10790.5</c:v>
                </c:pt>
                <c:pt idx="317">
                  <c:v>10791</c:v>
                </c:pt>
                <c:pt idx="318">
                  <c:v>10800</c:v>
                </c:pt>
                <c:pt idx="319">
                  <c:v>10847</c:v>
                </c:pt>
                <c:pt idx="320">
                  <c:v>10911</c:v>
                </c:pt>
                <c:pt idx="321">
                  <c:v>10981.5</c:v>
                </c:pt>
                <c:pt idx="322">
                  <c:v>11010</c:v>
                </c:pt>
                <c:pt idx="323">
                  <c:v>11022.5</c:v>
                </c:pt>
                <c:pt idx="324">
                  <c:v>11063.5</c:v>
                </c:pt>
                <c:pt idx="325">
                  <c:v>11098.5</c:v>
                </c:pt>
                <c:pt idx="326">
                  <c:v>11119</c:v>
                </c:pt>
                <c:pt idx="327">
                  <c:v>11122</c:v>
                </c:pt>
                <c:pt idx="328">
                  <c:v>11139</c:v>
                </c:pt>
                <c:pt idx="329">
                  <c:v>11177</c:v>
                </c:pt>
                <c:pt idx="330">
                  <c:v>11764</c:v>
                </c:pt>
                <c:pt idx="331">
                  <c:v>11784</c:v>
                </c:pt>
                <c:pt idx="332">
                  <c:v>11795.5</c:v>
                </c:pt>
                <c:pt idx="333">
                  <c:v>11822</c:v>
                </c:pt>
                <c:pt idx="334">
                  <c:v>11886</c:v>
                </c:pt>
                <c:pt idx="335">
                  <c:v>11886</c:v>
                </c:pt>
                <c:pt idx="336">
                  <c:v>11965.5</c:v>
                </c:pt>
                <c:pt idx="337">
                  <c:v>11998</c:v>
                </c:pt>
                <c:pt idx="338">
                  <c:v>12004</c:v>
                </c:pt>
                <c:pt idx="339">
                  <c:v>12035</c:v>
                </c:pt>
                <c:pt idx="340">
                  <c:v>12059</c:v>
                </c:pt>
                <c:pt idx="341">
                  <c:v>12115</c:v>
                </c:pt>
                <c:pt idx="342">
                  <c:v>12710.5</c:v>
                </c:pt>
                <c:pt idx="343">
                  <c:v>12760.5</c:v>
                </c:pt>
                <c:pt idx="344">
                  <c:v>12857</c:v>
                </c:pt>
                <c:pt idx="345">
                  <c:v>12857.5</c:v>
                </c:pt>
                <c:pt idx="346">
                  <c:v>12859</c:v>
                </c:pt>
                <c:pt idx="347">
                  <c:v>12859</c:v>
                </c:pt>
                <c:pt idx="348">
                  <c:v>12859</c:v>
                </c:pt>
                <c:pt idx="349">
                  <c:v>12953.5</c:v>
                </c:pt>
                <c:pt idx="350">
                  <c:v>13073</c:v>
                </c:pt>
                <c:pt idx="351">
                  <c:v>13201</c:v>
                </c:pt>
                <c:pt idx="352">
                  <c:v>13201</c:v>
                </c:pt>
                <c:pt idx="353">
                  <c:v>13201</c:v>
                </c:pt>
                <c:pt idx="354">
                  <c:v>13201</c:v>
                </c:pt>
                <c:pt idx="355">
                  <c:v>13207</c:v>
                </c:pt>
                <c:pt idx="356">
                  <c:v>13210</c:v>
                </c:pt>
                <c:pt idx="357">
                  <c:v>13210</c:v>
                </c:pt>
                <c:pt idx="358">
                  <c:v>13210</c:v>
                </c:pt>
                <c:pt idx="359">
                  <c:v>13210</c:v>
                </c:pt>
                <c:pt idx="360">
                  <c:v>13210</c:v>
                </c:pt>
                <c:pt idx="361">
                  <c:v>13210</c:v>
                </c:pt>
                <c:pt idx="362">
                  <c:v>13794.5</c:v>
                </c:pt>
                <c:pt idx="363">
                  <c:v>14008</c:v>
                </c:pt>
                <c:pt idx="364">
                  <c:v>14055</c:v>
                </c:pt>
                <c:pt idx="365">
                  <c:v>14071.5</c:v>
                </c:pt>
                <c:pt idx="366">
                  <c:v>14132</c:v>
                </c:pt>
                <c:pt idx="367">
                  <c:v>14148.5</c:v>
                </c:pt>
                <c:pt idx="368">
                  <c:v>14150.5</c:v>
                </c:pt>
                <c:pt idx="369">
                  <c:v>14924.5</c:v>
                </c:pt>
                <c:pt idx="370">
                  <c:v>14945</c:v>
                </c:pt>
                <c:pt idx="371">
                  <c:v>14989.5</c:v>
                </c:pt>
                <c:pt idx="372">
                  <c:v>14990</c:v>
                </c:pt>
                <c:pt idx="373">
                  <c:v>15063.5</c:v>
                </c:pt>
                <c:pt idx="374">
                  <c:v>15064</c:v>
                </c:pt>
                <c:pt idx="375">
                  <c:v>15064.5</c:v>
                </c:pt>
                <c:pt idx="376">
                  <c:v>15151</c:v>
                </c:pt>
                <c:pt idx="377">
                  <c:v>15161.5</c:v>
                </c:pt>
                <c:pt idx="378">
                  <c:v>15161.5</c:v>
                </c:pt>
                <c:pt idx="379">
                  <c:v>15161.5</c:v>
                </c:pt>
                <c:pt idx="380">
                  <c:v>15161.5</c:v>
                </c:pt>
                <c:pt idx="381">
                  <c:v>15162</c:v>
                </c:pt>
                <c:pt idx="382">
                  <c:v>15162</c:v>
                </c:pt>
                <c:pt idx="383">
                  <c:v>15193.5</c:v>
                </c:pt>
                <c:pt idx="384">
                  <c:v>15212</c:v>
                </c:pt>
                <c:pt idx="385">
                  <c:v>15290</c:v>
                </c:pt>
                <c:pt idx="386">
                  <c:v>15408</c:v>
                </c:pt>
                <c:pt idx="387">
                  <c:v>15976</c:v>
                </c:pt>
                <c:pt idx="388">
                  <c:v>16055</c:v>
                </c:pt>
                <c:pt idx="389">
                  <c:v>16070.5</c:v>
                </c:pt>
                <c:pt idx="390">
                  <c:v>16109</c:v>
                </c:pt>
                <c:pt idx="391">
                  <c:v>16110.5</c:v>
                </c:pt>
                <c:pt idx="392">
                  <c:v>16146.5</c:v>
                </c:pt>
                <c:pt idx="393">
                  <c:v>16173</c:v>
                </c:pt>
                <c:pt idx="394">
                  <c:v>16228.5</c:v>
                </c:pt>
                <c:pt idx="395">
                  <c:v>16262</c:v>
                </c:pt>
                <c:pt idx="396">
                  <c:v>16270.5</c:v>
                </c:pt>
                <c:pt idx="397">
                  <c:v>16271</c:v>
                </c:pt>
                <c:pt idx="398">
                  <c:v>16319</c:v>
                </c:pt>
                <c:pt idx="399">
                  <c:v>16532</c:v>
                </c:pt>
                <c:pt idx="400">
                  <c:v>16532</c:v>
                </c:pt>
                <c:pt idx="401">
                  <c:v>16532</c:v>
                </c:pt>
                <c:pt idx="402">
                  <c:v>16532</c:v>
                </c:pt>
                <c:pt idx="403">
                  <c:v>16532</c:v>
                </c:pt>
                <c:pt idx="404">
                  <c:v>16532</c:v>
                </c:pt>
                <c:pt idx="405">
                  <c:v>17070</c:v>
                </c:pt>
                <c:pt idx="406">
                  <c:v>17070</c:v>
                </c:pt>
                <c:pt idx="407">
                  <c:v>17122.5</c:v>
                </c:pt>
                <c:pt idx="408">
                  <c:v>17122.5</c:v>
                </c:pt>
                <c:pt idx="409">
                  <c:v>17128.5</c:v>
                </c:pt>
                <c:pt idx="410">
                  <c:v>17183.5</c:v>
                </c:pt>
                <c:pt idx="411">
                  <c:v>17183.5</c:v>
                </c:pt>
                <c:pt idx="412">
                  <c:v>17242</c:v>
                </c:pt>
                <c:pt idx="413">
                  <c:v>17289</c:v>
                </c:pt>
                <c:pt idx="414">
                  <c:v>17313.5</c:v>
                </c:pt>
                <c:pt idx="415">
                  <c:v>17314</c:v>
                </c:pt>
                <c:pt idx="416">
                  <c:v>17347.5</c:v>
                </c:pt>
                <c:pt idx="417">
                  <c:v>17347.5</c:v>
                </c:pt>
                <c:pt idx="418">
                  <c:v>17394</c:v>
                </c:pt>
                <c:pt idx="419">
                  <c:v>17468</c:v>
                </c:pt>
                <c:pt idx="420">
                  <c:v>17470.5</c:v>
                </c:pt>
                <c:pt idx="421">
                  <c:v>18112.5</c:v>
                </c:pt>
                <c:pt idx="422">
                  <c:v>18205</c:v>
                </c:pt>
                <c:pt idx="423">
                  <c:v>18205.5</c:v>
                </c:pt>
                <c:pt idx="424">
                  <c:v>18228.5</c:v>
                </c:pt>
                <c:pt idx="425">
                  <c:v>18291</c:v>
                </c:pt>
                <c:pt idx="426">
                  <c:v>18303</c:v>
                </c:pt>
                <c:pt idx="427">
                  <c:v>18313.5</c:v>
                </c:pt>
                <c:pt idx="428">
                  <c:v>18387.5</c:v>
                </c:pt>
                <c:pt idx="429">
                  <c:v>18428</c:v>
                </c:pt>
                <c:pt idx="430">
                  <c:v>18428</c:v>
                </c:pt>
                <c:pt idx="431">
                  <c:v>18428.5</c:v>
                </c:pt>
                <c:pt idx="432">
                  <c:v>18431</c:v>
                </c:pt>
                <c:pt idx="433">
                  <c:v>18431</c:v>
                </c:pt>
                <c:pt idx="434">
                  <c:v>18431</c:v>
                </c:pt>
                <c:pt idx="435">
                  <c:v>18648</c:v>
                </c:pt>
                <c:pt idx="436">
                  <c:v>19187</c:v>
                </c:pt>
                <c:pt idx="437">
                  <c:v>19187</c:v>
                </c:pt>
                <c:pt idx="438">
                  <c:v>19207.5</c:v>
                </c:pt>
                <c:pt idx="439">
                  <c:v>19207.5</c:v>
                </c:pt>
                <c:pt idx="440">
                  <c:v>19308</c:v>
                </c:pt>
                <c:pt idx="441">
                  <c:v>19312.5</c:v>
                </c:pt>
                <c:pt idx="442">
                  <c:v>19375</c:v>
                </c:pt>
                <c:pt idx="443">
                  <c:v>19375</c:v>
                </c:pt>
                <c:pt idx="444">
                  <c:v>19375</c:v>
                </c:pt>
                <c:pt idx="445">
                  <c:v>19393</c:v>
                </c:pt>
                <c:pt idx="446">
                  <c:v>19494</c:v>
                </c:pt>
                <c:pt idx="447">
                  <c:v>19606</c:v>
                </c:pt>
                <c:pt idx="448">
                  <c:v>20230</c:v>
                </c:pt>
                <c:pt idx="449">
                  <c:v>20301</c:v>
                </c:pt>
                <c:pt idx="450">
                  <c:v>20339</c:v>
                </c:pt>
                <c:pt idx="451">
                  <c:v>20380</c:v>
                </c:pt>
                <c:pt idx="452">
                  <c:v>20380</c:v>
                </c:pt>
                <c:pt idx="453">
                  <c:v>20399.5</c:v>
                </c:pt>
                <c:pt idx="454">
                  <c:v>20438.5</c:v>
                </c:pt>
                <c:pt idx="455">
                  <c:v>20438.5</c:v>
                </c:pt>
                <c:pt idx="456">
                  <c:v>20608</c:v>
                </c:pt>
                <c:pt idx="457">
                  <c:v>20712.5</c:v>
                </c:pt>
                <c:pt idx="458">
                  <c:v>21370.5</c:v>
                </c:pt>
                <c:pt idx="459">
                  <c:v>21394.5</c:v>
                </c:pt>
                <c:pt idx="460">
                  <c:v>21443</c:v>
                </c:pt>
                <c:pt idx="461">
                  <c:v>21464</c:v>
                </c:pt>
                <c:pt idx="462">
                  <c:v>21464</c:v>
                </c:pt>
                <c:pt idx="463">
                  <c:v>21499</c:v>
                </c:pt>
                <c:pt idx="464">
                  <c:v>21516.5</c:v>
                </c:pt>
                <c:pt idx="465">
                  <c:v>21607</c:v>
                </c:pt>
                <c:pt idx="466">
                  <c:v>21629.5</c:v>
                </c:pt>
                <c:pt idx="467">
                  <c:v>21630</c:v>
                </c:pt>
                <c:pt idx="468">
                  <c:v>22366.5</c:v>
                </c:pt>
                <c:pt idx="469">
                  <c:v>22472</c:v>
                </c:pt>
                <c:pt idx="470">
                  <c:v>22489.5</c:v>
                </c:pt>
                <c:pt idx="471">
                  <c:v>22551</c:v>
                </c:pt>
                <c:pt idx="472">
                  <c:v>22551.5</c:v>
                </c:pt>
                <c:pt idx="473">
                  <c:v>22565.5</c:v>
                </c:pt>
                <c:pt idx="474">
                  <c:v>22641.5</c:v>
                </c:pt>
                <c:pt idx="475">
                  <c:v>22650</c:v>
                </c:pt>
                <c:pt idx="476">
                  <c:v>22650</c:v>
                </c:pt>
                <c:pt idx="477">
                  <c:v>22667.5</c:v>
                </c:pt>
                <c:pt idx="478">
                  <c:v>22872.5</c:v>
                </c:pt>
                <c:pt idx="479">
                  <c:v>23465</c:v>
                </c:pt>
                <c:pt idx="480">
                  <c:v>23512</c:v>
                </c:pt>
                <c:pt idx="481">
                  <c:v>23605.5</c:v>
                </c:pt>
                <c:pt idx="482">
                  <c:v>23632</c:v>
                </c:pt>
                <c:pt idx="483">
                  <c:v>23632.5</c:v>
                </c:pt>
                <c:pt idx="484">
                  <c:v>23690</c:v>
                </c:pt>
                <c:pt idx="485">
                  <c:v>23824.5</c:v>
                </c:pt>
                <c:pt idx="486">
                  <c:v>24596</c:v>
                </c:pt>
                <c:pt idx="487">
                  <c:v>24596</c:v>
                </c:pt>
                <c:pt idx="488">
                  <c:v>24628</c:v>
                </c:pt>
                <c:pt idx="489">
                  <c:v>24683.5</c:v>
                </c:pt>
                <c:pt idx="490">
                  <c:v>24867.5</c:v>
                </c:pt>
                <c:pt idx="491">
                  <c:v>25606.5</c:v>
                </c:pt>
                <c:pt idx="492">
                  <c:v>25630</c:v>
                </c:pt>
                <c:pt idx="493">
                  <c:v>25671</c:v>
                </c:pt>
                <c:pt idx="494">
                  <c:v>25732.5</c:v>
                </c:pt>
                <c:pt idx="495">
                  <c:v>26098</c:v>
                </c:pt>
                <c:pt idx="496">
                  <c:v>26649.5</c:v>
                </c:pt>
                <c:pt idx="497">
                  <c:v>26772.5</c:v>
                </c:pt>
                <c:pt idx="498">
                  <c:v>26872</c:v>
                </c:pt>
                <c:pt idx="499">
                  <c:v>26898</c:v>
                </c:pt>
                <c:pt idx="500">
                  <c:v>26898</c:v>
                </c:pt>
                <c:pt idx="501">
                  <c:v>26936</c:v>
                </c:pt>
                <c:pt idx="502">
                  <c:v>26971</c:v>
                </c:pt>
                <c:pt idx="503">
                  <c:v>27019</c:v>
                </c:pt>
                <c:pt idx="504">
                  <c:v>27026.5</c:v>
                </c:pt>
                <c:pt idx="505">
                  <c:v>27035.5</c:v>
                </c:pt>
                <c:pt idx="506">
                  <c:v>27733.5</c:v>
                </c:pt>
                <c:pt idx="507">
                  <c:v>27754</c:v>
                </c:pt>
                <c:pt idx="508">
                  <c:v>27867</c:v>
                </c:pt>
                <c:pt idx="509">
                  <c:v>28049</c:v>
                </c:pt>
                <c:pt idx="510">
                  <c:v>28101</c:v>
                </c:pt>
                <c:pt idx="511">
                  <c:v>28154.5</c:v>
                </c:pt>
                <c:pt idx="512">
                  <c:v>28776.5</c:v>
                </c:pt>
                <c:pt idx="513">
                  <c:v>28928.5</c:v>
                </c:pt>
              </c:numCache>
            </c:numRef>
          </c:xVal>
          <c:yVal>
            <c:numRef>
              <c:f>'Active 5'!$L$21:$L$905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C95-4846-A524-9EEA5A1BBBEA}"/>
            </c:ext>
          </c:extLst>
        </c:ser>
        <c:ser>
          <c:idx val="5"/>
          <c:order val="5"/>
          <c:tx>
            <c:strRef>
              <c:f>'Active 5'!$M$20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-28673.5</c:v>
                </c:pt>
                <c:pt idx="38">
                  <c:v>-28671</c:v>
                </c:pt>
                <c:pt idx="39">
                  <c:v>-28671</c:v>
                </c:pt>
                <c:pt idx="40">
                  <c:v>-28671</c:v>
                </c:pt>
                <c:pt idx="41">
                  <c:v>-28624.5</c:v>
                </c:pt>
                <c:pt idx="42">
                  <c:v>-28624.5</c:v>
                </c:pt>
                <c:pt idx="43">
                  <c:v>-27818</c:v>
                </c:pt>
                <c:pt idx="44">
                  <c:v>-27818</c:v>
                </c:pt>
                <c:pt idx="45">
                  <c:v>-27806.5</c:v>
                </c:pt>
                <c:pt idx="46">
                  <c:v>-27806.5</c:v>
                </c:pt>
                <c:pt idx="47">
                  <c:v>-27803.5</c:v>
                </c:pt>
                <c:pt idx="48">
                  <c:v>-27803.5</c:v>
                </c:pt>
                <c:pt idx="49">
                  <c:v>-27800.5</c:v>
                </c:pt>
                <c:pt idx="50">
                  <c:v>-27800.5</c:v>
                </c:pt>
                <c:pt idx="51">
                  <c:v>-27797.5</c:v>
                </c:pt>
                <c:pt idx="52">
                  <c:v>-27797.5</c:v>
                </c:pt>
                <c:pt idx="53">
                  <c:v>-27794.5</c:v>
                </c:pt>
                <c:pt idx="54">
                  <c:v>-27794.5</c:v>
                </c:pt>
                <c:pt idx="55">
                  <c:v>-23634.5</c:v>
                </c:pt>
                <c:pt idx="56">
                  <c:v>-23517.5</c:v>
                </c:pt>
                <c:pt idx="57">
                  <c:v>-23517</c:v>
                </c:pt>
                <c:pt idx="58">
                  <c:v>-23511</c:v>
                </c:pt>
                <c:pt idx="59">
                  <c:v>-20997.5</c:v>
                </c:pt>
                <c:pt idx="60">
                  <c:v>-20962.5</c:v>
                </c:pt>
                <c:pt idx="61">
                  <c:v>-20962.5</c:v>
                </c:pt>
                <c:pt idx="62">
                  <c:v>-20373</c:v>
                </c:pt>
                <c:pt idx="63">
                  <c:v>-20373</c:v>
                </c:pt>
                <c:pt idx="64">
                  <c:v>-20311.5</c:v>
                </c:pt>
                <c:pt idx="65">
                  <c:v>-20256</c:v>
                </c:pt>
                <c:pt idx="66">
                  <c:v>-20217.5</c:v>
                </c:pt>
                <c:pt idx="67">
                  <c:v>-20054</c:v>
                </c:pt>
                <c:pt idx="68">
                  <c:v>-20022</c:v>
                </c:pt>
                <c:pt idx="69">
                  <c:v>-19949</c:v>
                </c:pt>
                <c:pt idx="70">
                  <c:v>-19274.5</c:v>
                </c:pt>
                <c:pt idx="71">
                  <c:v>-19091.5</c:v>
                </c:pt>
                <c:pt idx="72">
                  <c:v>-18815</c:v>
                </c:pt>
                <c:pt idx="73">
                  <c:v>-18156</c:v>
                </c:pt>
                <c:pt idx="74">
                  <c:v>-17939</c:v>
                </c:pt>
                <c:pt idx="75">
                  <c:v>-17188.5</c:v>
                </c:pt>
                <c:pt idx="76">
                  <c:v>-16782</c:v>
                </c:pt>
                <c:pt idx="77">
                  <c:v>-16697</c:v>
                </c:pt>
                <c:pt idx="78">
                  <c:v>-15982</c:v>
                </c:pt>
                <c:pt idx="79">
                  <c:v>-15777</c:v>
                </c:pt>
                <c:pt idx="80">
                  <c:v>-15751</c:v>
                </c:pt>
                <c:pt idx="81">
                  <c:v>-14769</c:v>
                </c:pt>
                <c:pt idx="82">
                  <c:v>-14688</c:v>
                </c:pt>
                <c:pt idx="83">
                  <c:v>-14615</c:v>
                </c:pt>
                <c:pt idx="84">
                  <c:v>-13800</c:v>
                </c:pt>
                <c:pt idx="85">
                  <c:v>-13786</c:v>
                </c:pt>
                <c:pt idx="86">
                  <c:v>-13773</c:v>
                </c:pt>
                <c:pt idx="87">
                  <c:v>-13663</c:v>
                </c:pt>
                <c:pt idx="88">
                  <c:v>-13553.5</c:v>
                </c:pt>
                <c:pt idx="89">
                  <c:v>-13472.5</c:v>
                </c:pt>
                <c:pt idx="90">
                  <c:v>-13455</c:v>
                </c:pt>
                <c:pt idx="91">
                  <c:v>-12605.5</c:v>
                </c:pt>
                <c:pt idx="92">
                  <c:v>-12440.5</c:v>
                </c:pt>
                <c:pt idx="93">
                  <c:v>-11744</c:v>
                </c:pt>
                <c:pt idx="94">
                  <c:v>-11743.5</c:v>
                </c:pt>
                <c:pt idx="95">
                  <c:v>-11703</c:v>
                </c:pt>
                <c:pt idx="96">
                  <c:v>-11699.5</c:v>
                </c:pt>
                <c:pt idx="97">
                  <c:v>-11650.5</c:v>
                </c:pt>
                <c:pt idx="98">
                  <c:v>-11611.5</c:v>
                </c:pt>
                <c:pt idx="99">
                  <c:v>-11450</c:v>
                </c:pt>
                <c:pt idx="100">
                  <c:v>-11439.5</c:v>
                </c:pt>
                <c:pt idx="101">
                  <c:v>-11419</c:v>
                </c:pt>
                <c:pt idx="102">
                  <c:v>-11398</c:v>
                </c:pt>
                <c:pt idx="103">
                  <c:v>-11383</c:v>
                </c:pt>
                <c:pt idx="104">
                  <c:v>-11369</c:v>
                </c:pt>
                <c:pt idx="105">
                  <c:v>-11295</c:v>
                </c:pt>
                <c:pt idx="106">
                  <c:v>-10776.5</c:v>
                </c:pt>
                <c:pt idx="107">
                  <c:v>-10677.5</c:v>
                </c:pt>
                <c:pt idx="108">
                  <c:v>-10668</c:v>
                </c:pt>
                <c:pt idx="109">
                  <c:v>-10668</c:v>
                </c:pt>
                <c:pt idx="110">
                  <c:v>-10624</c:v>
                </c:pt>
                <c:pt idx="111">
                  <c:v>-10518</c:v>
                </c:pt>
                <c:pt idx="112">
                  <c:v>-10507</c:v>
                </c:pt>
                <c:pt idx="113">
                  <c:v>-10499</c:v>
                </c:pt>
                <c:pt idx="114">
                  <c:v>-10334</c:v>
                </c:pt>
                <c:pt idx="115">
                  <c:v>-9558.5</c:v>
                </c:pt>
                <c:pt idx="116">
                  <c:v>-9544</c:v>
                </c:pt>
                <c:pt idx="117">
                  <c:v>-9501.5</c:v>
                </c:pt>
                <c:pt idx="118">
                  <c:v>-9482.5</c:v>
                </c:pt>
                <c:pt idx="119">
                  <c:v>-9464</c:v>
                </c:pt>
                <c:pt idx="120">
                  <c:v>-9462</c:v>
                </c:pt>
                <c:pt idx="121">
                  <c:v>-9462</c:v>
                </c:pt>
                <c:pt idx="122">
                  <c:v>-9453</c:v>
                </c:pt>
                <c:pt idx="123">
                  <c:v>-9332</c:v>
                </c:pt>
                <c:pt idx="124">
                  <c:v>-9312.5</c:v>
                </c:pt>
                <c:pt idx="125">
                  <c:v>-9301</c:v>
                </c:pt>
                <c:pt idx="126">
                  <c:v>-9206</c:v>
                </c:pt>
                <c:pt idx="127">
                  <c:v>-8383.5</c:v>
                </c:pt>
                <c:pt idx="128">
                  <c:v>-8339.5</c:v>
                </c:pt>
                <c:pt idx="129">
                  <c:v>-8322.5</c:v>
                </c:pt>
                <c:pt idx="130">
                  <c:v>-8278.5</c:v>
                </c:pt>
                <c:pt idx="131">
                  <c:v>-8272.5</c:v>
                </c:pt>
                <c:pt idx="132">
                  <c:v>-8187.5</c:v>
                </c:pt>
                <c:pt idx="133">
                  <c:v>-8166</c:v>
                </c:pt>
                <c:pt idx="134">
                  <c:v>-7510</c:v>
                </c:pt>
                <c:pt idx="135">
                  <c:v>-7414</c:v>
                </c:pt>
                <c:pt idx="136">
                  <c:v>-7411</c:v>
                </c:pt>
                <c:pt idx="137">
                  <c:v>-7378.5</c:v>
                </c:pt>
                <c:pt idx="138">
                  <c:v>-7235.5</c:v>
                </c:pt>
                <c:pt idx="139">
                  <c:v>-7208</c:v>
                </c:pt>
                <c:pt idx="140">
                  <c:v>-7153.5</c:v>
                </c:pt>
                <c:pt idx="141">
                  <c:v>-6986.5</c:v>
                </c:pt>
                <c:pt idx="142">
                  <c:v>-6306</c:v>
                </c:pt>
                <c:pt idx="143">
                  <c:v>-6301</c:v>
                </c:pt>
                <c:pt idx="144">
                  <c:v>-6210</c:v>
                </c:pt>
                <c:pt idx="145">
                  <c:v>-6210</c:v>
                </c:pt>
                <c:pt idx="146">
                  <c:v>-6210</c:v>
                </c:pt>
                <c:pt idx="147">
                  <c:v>-6094.5</c:v>
                </c:pt>
                <c:pt idx="148">
                  <c:v>-6004</c:v>
                </c:pt>
                <c:pt idx="149">
                  <c:v>-5461.5</c:v>
                </c:pt>
                <c:pt idx="150">
                  <c:v>-5342</c:v>
                </c:pt>
                <c:pt idx="151">
                  <c:v>-5242.5</c:v>
                </c:pt>
                <c:pt idx="152">
                  <c:v>-5178</c:v>
                </c:pt>
                <c:pt idx="153">
                  <c:v>-5122.5</c:v>
                </c:pt>
                <c:pt idx="154">
                  <c:v>-4993.5</c:v>
                </c:pt>
                <c:pt idx="155">
                  <c:v>-4944.5</c:v>
                </c:pt>
                <c:pt idx="156">
                  <c:v>-4223</c:v>
                </c:pt>
                <c:pt idx="157">
                  <c:v>-4223</c:v>
                </c:pt>
                <c:pt idx="158">
                  <c:v>-4223</c:v>
                </c:pt>
                <c:pt idx="159">
                  <c:v>-4193.5</c:v>
                </c:pt>
                <c:pt idx="160">
                  <c:v>-3868.5</c:v>
                </c:pt>
                <c:pt idx="161">
                  <c:v>-3824.5</c:v>
                </c:pt>
                <c:pt idx="162">
                  <c:v>-3156.5</c:v>
                </c:pt>
                <c:pt idx="163">
                  <c:v>-2998</c:v>
                </c:pt>
                <c:pt idx="164">
                  <c:v>-2913.5</c:v>
                </c:pt>
                <c:pt idx="165">
                  <c:v>-2907.5</c:v>
                </c:pt>
                <c:pt idx="166">
                  <c:v>-2893</c:v>
                </c:pt>
                <c:pt idx="167">
                  <c:v>-2847</c:v>
                </c:pt>
                <c:pt idx="168">
                  <c:v>-2822.5</c:v>
                </c:pt>
                <c:pt idx="169">
                  <c:v>-2136.5</c:v>
                </c:pt>
                <c:pt idx="170">
                  <c:v>-2098.5</c:v>
                </c:pt>
                <c:pt idx="171">
                  <c:v>-2017</c:v>
                </c:pt>
                <c:pt idx="172">
                  <c:v>-2016.5</c:v>
                </c:pt>
                <c:pt idx="173">
                  <c:v>-1952</c:v>
                </c:pt>
                <c:pt idx="174">
                  <c:v>-1765</c:v>
                </c:pt>
                <c:pt idx="175">
                  <c:v>-939</c:v>
                </c:pt>
                <c:pt idx="176">
                  <c:v>-915.5</c:v>
                </c:pt>
                <c:pt idx="177">
                  <c:v>-910.5</c:v>
                </c:pt>
                <c:pt idx="178">
                  <c:v>-839.5</c:v>
                </c:pt>
                <c:pt idx="179">
                  <c:v>-804</c:v>
                </c:pt>
                <c:pt idx="180">
                  <c:v>-751.5</c:v>
                </c:pt>
                <c:pt idx="181">
                  <c:v>-646</c:v>
                </c:pt>
                <c:pt idx="182">
                  <c:v>127.5</c:v>
                </c:pt>
                <c:pt idx="183">
                  <c:v>130.5</c:v>
                </c:pt>
                <c:pt idx="184">
                  <c:v>939.5</c:v>
                </c:pt>
                <c:pt idx="185">
                  <c:v>1103.5</c:v>
                </c:pt>
                <c:pt idx="186">
                  <c:v>1162.5</c:v>
                </c:pt>
                <c:pt idx="187">
                  <c:v>1163</c:v>
                </c:pt>
                <c:pt idx="188">
                  <c:v>1390</c:v>
                </c:pt>
                <c:pt idx="189">
                  <c:v>1431</c:v>
                </c:pt>
                <c:pt idx="190">
                  <c:v>1475</c:v>
                </c:pt>
                <c:pt idx="191">
                  <c:v>1516</c:v>
                </c:pt>
                <c:pt idx="192">
                  <c:v>2283.5</c:v>
                </c:pt>
                <c:pt idx="193">
                  <c:v>3344</c:v>
                </c:pt>
                <c:pt idx="194">
                  <c:v>3353.5</c:v>
                </c:pt>
                <c:pt idx="195">
                  <c:v>3388</c:v>
                </c:pt>
                <c:pt idx="196">
                  <c:v>3416.5</c:v>
                </c:pt>
                <c:pt idx="197">
                  <c:v>3417</c:v>
                </c:pt>
                <c:pt idx="198">
                  <c:v>3468</c:v>
                </c:pt>
                <c:pt idx="199">
                  <c:v>3469</c:v>
                </c:pt>
                <c:pt idx="200">
                  <c:v>3484.5</c:v>
                </c:pt>
                <c:pt idx="201">
                  <c:v>3584.5</c:v>
                </c:pt>
                <c:pt idx="202">
                  <c:v>3681</c:v>
                </c:pt>
                <c:pt idx="203">
                  <c:v>4177</c:v>
                </c:pt>
                <c:pt idx="204">
                  <c:v>4361.5</c:v>
                </c:pt>
                <c:pt idx="205">
                  <c:v>4389</c:v>
                </c:pt>
                <c:pt idx="206">
                  <c:v>4507</c:v>
                </c:pt>
                <c:pt idx="207">
                  <c:v>4525</c:v>
                </c:pt>
                <c:pt idx="208">
                  <c:v>4592</c:v>
                </c:pt>
                <c:pt idx="209">
                  <c:v>4618.5</c:v>
                </c:pt>
                <c:pt idx="210">
                  <c:v>4627.5</c:v>
                </c:pt>
                <c:pt idx="211">
                  <c:v>5340</c:v>
                </c:pt>
                <c:pt idx="212">
                  <c:v>5417</c:v>
                </c:pt>
                <c:pt idx="213">
                  <c:v>5417</c:v>
                </c:pt>
                <c:pt idx="214">
                  <c:v>5488.5</c:v>
                </c:pt>
                <c:pt idx="215">
                  <c:v>5555</c:v>
                </c:pt>
                <c:pt idx="216">
                  <c:v>5555</c:v>
                </c:pt>
                <c:pt idx="217">
                  <c:v>5564</c:v>
                </c:pt>
                <c:pt idx="218">
                  <c:v>5599</c:v>
                </c:pt>
                <c:pt idx="219">
                  <c:v>5599</c:v>
                </c:pt>
                <c:pt idx="220">
                  <c:v>5599</c:v>
                </c:pt>
                <c:pt idx="221">
                  <c:v>5654.5</c:v>
                </c:pt>
                <c:pt idx="222">
                  <c:v>5654.5</c:v>
                </c:pt>
                <c:pt idx="223">
                  <c:v>5655.5</c:v>
                </c:pt>
                <c:pt idx="224">
                  <c:v>5676</c:v>
                </c:pt>
                <c:pt idx="225">
                  <c:v>5702.5</c:v>
                </c:pt>
                <c:pt idx="226">
                  <c:v>5717</c:v>
                </c:pt>
                <c:pt idx="227">
                  <c:v>5734.5</c:v>
                </c:pt>
                <c:pt idx="228">
                  <c:v>5737.5</c:v>
                </c:pt>
                <c:pt idx="229">
                  <c:v>5822.5</c:v>
                </c:pt>
                <c:pt idx="230">
                  <c:v>6402</c:v>
                </c:pt>
                <c:pt idx="231">
                  <c:v>6402.5</c:v>
                </c:pt>
                <c:pt idx="232">
                  <c:v>6402.5</c:v>
                </c:pt>
                <c:pt idx="233">
                  <c:v>6425.5</c:v>
                </c:pt>
                <c:pt idx="234">
                  <c:v>6431.5</c:v>
                </c:pt>
                <c:pt idx="235">
                  <c:v>6440.5</c:v>
                </c:pt>
                <c:pt idx="236">
                  <c:v>6502</c:v>
                </c:pt>
                <c:pt idx="237">
                  <c:v>6502</c:v>
                </c:pt>
                <c:pt idx="238">
                  <c:v>6502</c:v>
                </c:pt>
                <c:pt idx="239">
                  <c:v>6502</c:v>
                </c:pt>
                <c:pt idx="240">
                  <c:v>6517.5</c:v>
                </c:pt>
                <c:pt idx="241">
                  <c:v>6519</c:v>
                </c:pt>
                <c:pt idx="242">
                  <c:v>6519.5</c:v>
                </c:pt>
                <c:pt idx="243">
                  <c:v>6533</c:v>
                </c:pt>
                <c:pt idx="244">
                  <c:v>6533</c:v>
                </c:pt>
                <c:pt idx="245">
                  <c:v>6539.5</c:v>
                </c:pt>
                <c:pt idx="246">
                  <c:v>6540</c:v>
                </c:pt>
                <c:pt idx="247">
                  <c:v>6549</c:v>
                </c:pt>
                <c:pt idx="248">
                  <c:v>6583.5</c:v>
                </c:pt>
                <c:pt idx="249">
                  <c:v>6591.5</c:v>
                </c:pt>
                <c:pt idx="250">
                  <c:v>6591.5</c:v>
                </c:pt>
                <c:pt idx="251">
                  <c:v>6592</c:v>
                </c:pt>
                <c:pt idx="252">
                  <c:v>6592</c:v>
                </c:pt>
                <c:pt idx="253">
                  <c:v>6598</c:v>
                </c:pt>
                <c:pt idx="254">
                  <c:v>6599</c:v>
                </c:pt>
                <c:pt idx="255">
                  <c:v>6610.5</c:v>
                </c:pt>
                <c:pt idx="256">
                  <c:v>6631</c:v>
                </c:pt>
                <c:pt idx="257">
                  <c:v>6637.5</c:v>
                </c:pt>
                <c:pt idx="258">
                  <c:v>6728</c:v>
                </c:pt>
                <c:pt idx="259">
                  <c:v>6760</c:v>
                </c:pt>
                <c:pt idx="260">
                  <c:v>6768.5</c:v>
                </c:pt>
                <c:pt idx="261">
                  <c:v>6771.5</c:v>
                </c:pt>
                <c:pt idx="262">
                  <c:v>6795</c:v>
                </c:pt>
                <c:pt idx="263">
                  <c:v>6850</c:v>
                </c:pt>
                <c:pt idx="264">
                  <c:v>7314.5</c:v>
                </c:pt>
                <c:pt idx="265">
                  <c:v>7466</c:v>
                </c:pt>
                <c:pt idx="266">
                  <c:v>7466</c:v>
                </c:pt>
                <c:pt idx="267">
                  <c:v>7496</c:v>
                </c:pt>
                <c:pt idx="268">
                  <c:v>7594</c:v>
                </c:pt>
                <c:pt idx="269">
                  <c:v>7594.5</c:v>
                </c:pt>
                <c:pt idx="270">
                  <c:v>7597</c:v>
                </c:pt>
                <c:pt idx="271">
                  <c:v>7636</c:v>
                </c:pt>
                <c:pt idx="272">
                  <c:v>7642</c:v>
                </c:pt>
                <c:pt idx="273">
                  <c:v>7659.5</c:v>
                </c:pt>
                <c:pt idx="274">
                  <c:v>7670</c:v>
                </c:pt>
                <c:pt idx="275">
                  <c:v>7676</c:v>
                </c:pt>
                <c:pt idx="276">
                  <c:v>7677</c:v>
                </c:pt>
                <c:pt idx="277">
                  <c:v>7750</c:v>
                </c:pt>
                <c:pt idx="278">
                  <c:v>7757</c:v>
                </c:pt>
                <c:pt idx="279">
                  <c:v>7757.5</c:v>
                </c:pt>
                <c:pt idx="280">
                  <c:v>7829.5</c:v>
                </c:pt>
                <c:pt idx="281">
                  <c:v>7864.5</c:v>
                </c:pt>
                <c:pt idx="282">
                  <c:v>8503</c:v>
                </c:pt>
                <c:pt idx="283">
                  <c:v>8503</c:v>
                </c:pt>
                <c:pt idx="284">
                  <c:v>8561.5</c:v>
                </c:pt>
                <c:pt idx="285">
                  <c:v>8564</c:v>
                </c:pt>
                <c:pt idx="286">
                  <c:v>8579.5</c:v>
                </c:pt>
                <c:pt idx="287">
                  <c:v>8612</c:v>
                </c:pt>
                <c:pt idx="288">
                  <c:v>8661</c:v>
                </c:pt>
                <c:pt idx="289">
                  <c:v>8685</c:v>
                </c:pt>
                <c:pt idx="290">
                  <c:v>8737</c:v>
                </c:pt>
                <c:pt idx="291">
                  <c:v>8740</c:v>
                </c:pt>
                <c:pt idx="292">
                  <c:v>8764</c:v>
                </c:pt>
                <c:pt idx="293">
                  <c:v>8832</c:v>
                </c:pt>
                <c:pt idx="294">
                  <c:v>8840</c:v>
                </c:pt>
                <c:pt idx="295">
                  <c:v>8840.5</c:v>
                </c:pt>
                <c:pt idx="296">
                  <c:v>8844.5</c:v>
                </c:pt>
                <c:pt idx="297">
                  <c:v>9631</c:v>
                </c:pt>
                <c:pt idx="298">
                  <c:v>9646</c:v>
                </c:pt>
                <c:pt idx="299">
                  <c:v>9652</c:v>
                </c:pt>
                <c:pt idx="300">
                  <c:v>9661</c:v>
                </c:pt>
                <c:pt idx="301">
                  <c:v>9675.5</c:v>
                </c:pt>
                <c:pt idx="302">
                  <c:v>9789</c:v>
                </c:pt>
                <c:pt idx="303">
                  <c:v>9811.5</c:v>
                </c:pt>
                <c:pt idx="304">
                  <c:v>9812</c:v>
                </c:pt>
                <c:pt idx="305">
                  <c:v>9812.5</c:v>
                </c:pt>
                <c:pt idx="306">
                  <c:v>9819.5</c:v>
                </c:pt>
                <c:pt idx="307">
                  <c:v>9820</c:v>
                </c:pt>
                <c:pt idx="308">
                  <c:v>9820</c:v>
                </c:pt>
                <c:pt idx="309">
                  <c:v>9820</c:v>
                </c:pt>
                <c:pt idx="310">
                  <c:v>9837.5</c:v>
                </c:pt>
                <c:pt idx="311">
                  <c:v>9837.5</c:v>
                </c:pt>
                <c:pt idx="312">
                  <c:v>9837.5</c:v>
                </c:pt>
                <c:pt idx="313">
                  <c:v>9938</c:v>
                </c:pt>
                <c:pt idx="314">
                  <c:v>10680.5</c:v>
                </c:pt>
                <c:pt idx="315">
                  <c:v>10700</c:v>
                </c:pt>
                <c:pt idx="316">
                  <c:v>10790.5</c:v>
                </c:pt>
                <c:pt idx="317">
                  <c:v>10791</c:v>
                </c:pt>
                <c:pt idx="318">
                  <c:v>10800</c:v>
                </c:pt>
                <c:pt idx="319">
                  <c:v>10847</c:v>
                </c:pt>
                <c:pt idx="320">
                  <c:v>10911</c:v>
                </c:pt>
                <c:pt idx="321">
                  <c:v>10981.5</c:v>
                </c:pt>
                <c:pt idx="322">
                  <c:v>11010</c:v>
                </c:pt>
                <c:pt idx="323">
                  <c:v>11022.5</c:v>
                </c:pt>
                <c:pt idx="324">
                  <c:v>11063.5</c:v>
                </c:pt>
                <c:pt idx="325">
                  <c:v>11098.5</c:v>
                </c:pt>
                <c:pt idx="326">
                  <c:v>11119</c:v>
                </c:pt>
                <c:pt idx="327">
                  <c:v>11122</c:v>
                </c:pt>
                <c:pt idx="328">
                  <c:v>11139</c:v>
                </c:pt>
                <c:pt idx="329">
                  <c:v>11177</c:v>
                </c:pt>
                <c:pt idx="330">
                  <c:v>11764</c:v>
                </c:pt>
                <c:pt idx="331">
                  <c:v>11784</c:v>
                </c:pt>
                <c:pt idx="332">
                  <c:v>11795.5</c:v>
                </c:pt>
                <c:pt idx="333">
                  <c:v>11822</c:v>
                </c:pt>
                <c:pt idx="334">
                  <c:v>11886</c:v>
                </c:pt>
                <c:pt idx="335">
                  <c:v>11886</c:v>
                </c:pt>
                <c:pt idx="336">
                  <c:v>11965.5</c:v>
                </c:pt>
                <c:pt idx="337">
                  <c:v>11998</c:v>
                </c:pt>
                <c:pt idx="338">
                  <c:v>12004</c:v>
                </c:pt>
                <c:pt idx="339">
                  <c:v>12035</c:v>
                </c:pt>
                <c:pt idx="340">
                  <c:v>12059</c:v>
                </c:pt>
                <c:pt idx="341">
                  <c:v>12115</c:v>
                </c:pt>
                <c:pt idx="342">
                  <c:v>12710.5</c:v>
                </c:pt>
                <c:pt idx="343">
                  <c:v>12760.5</c:v>
                </c:pt>
                <c:pt idx="344">
                  <c:v>12857</c:v>
                </c:pt>
                <c:pt idx="345">
                  <c:v>12857.5</c:v>
                </c:pt>
                <c:pt idx="346">
                  <c:v>12859</c:v>
                </c:pt>
                <c:pt idx="347">
                  <c:v>12859</c:v>
                </c:pt>
                <c:pt idx="348">
                  <c:v>12859</c:v>
                </c:pt>
                <c:pt idx="349">
                  <c:v>12953.5</c:v>
                </c:pt>
                <c:pt idx="350">
                  <c:v>13073</c:v>
                </c:pt>
                <c:pt idx="351">
                  <c:v>13201</c:v>
                </c:pt>
                <c:pt idx="352">
                  <c:v>13201</c:v>
                </c:pt>
                <c:pt idx="353">
                  <c:v>13201</c:v>
                </c:pt>
                <c:pt idx="354">
                  <c:v>13201</c:v>
                </c:pt>
                <c:pt idx="355">
                  <c:v>13207</c:v>
                </c:pt>
                <c:pt idx="356">
                  <c:v>13210</c:v>
                </c:pt>
                <c:pt idx="357">
                  <c:v>13210</c:v>
                </c:pt>
                <c:pt idx="358">
                  <c:v>13210</c:v>
                </c:pt>
                <c:pt idx="359">
                  <c:v>13210</c:v>
                </c:pt>
                <c:pt idx="360">
                  <c:v>13210</c:v>
                </c:pt>
                <c:pt idx="361">
                  <c:v>13210</c:v>
                </c:pt>
                <c:pt idx="362">
                  <c:v>13794.5</c:v>
                </c:pt>
                <c:pt idx="363">
                  <c:v>14008</c:v>
                </c:pt>
                <c:pt idx="364">
                  <c:v>14055</c:v>
                </c:pt>
                <c:pt idx="365">
                  <c:v>14071.5</c:v>
                </c:pt>
                <c:pt idx="366">
                  <c:v>14132</c:v>
                </c:pt>
                <c:pt idx="367">
                  <c:v>14148.5</c:v>
                </c:pt>
                <c:pt idx="368">
                  <c:v>14150.5</c:v>
                </c:pt>
                <c:pt idx="369">
                  <c:v>14924.5</c:v>
                </c:pt>
                <c:pt idx="370">
                  <c:v>14945</c:v>
                </c:pt>
                <c:pt idx="371">
                  <c:v>14989.5</c:v>
                </c:pt>
                <c:pt idx="372">
                  <c:v>14990</c:v>
                </c:pt>
                <c:pt idx="373">
                  <c:v>15063.5</c:v>
                </c:pt>
                <c:pt idx="374">
                  <c:v>15064</c:v>
                </c:pt>
                <c:pt idx="375">
                  <c:v>15064.5</c:v>
                </c:pt>
                <c:pt idx="376">
                  <c:v>15151</c:v>
                </c:pt>
                <c:pt idx="377">
                  <c:v>15161.5</c:v>
                </c:pt>
                <c:pt idx="378">
                  <c:v>15161.5</c:v>
                </c:pt>
                <c:pt idx="379">
                  <c:v>15161.5</c:v>
                </c:pt>
                <c:pt idx="380">
                  <c:v>15161.5</c:v>
                </c:pt>
                <c:pt idx="381">
                  <c:v>15162</c:v>
                </c:pt>
                <c:pt idx="382">
                  <c:v>15162</c:v>
                </c:pt>
                <c:pt idx="383">
                  <c:v>15193.5</c:v>
                </c:pt>
                <c:pt idx="384">
                  <c:v>15212</c:v>
                </c:pt>
                <c:pt idx="385">
                  <c:v>15290</c:v>
                </c:pt>
                <c:pt idx="386">
                  <c:v>15408</c:v>
                </c:pt>
                <c:pt idx="387">
                  <c:v>15976</c:v>
                </c:pt>
                <c:pt idx="388">
                  <c:v>16055</c:v>
                </c:pt>
                <c:pt idx="389">
                  <c:v>16070.5</c:v>
                </c:pt>
                <c:pt idx="390">
                  <c:v>16109</c:v>
                </c:pt>
                <c:pt idx="391">
                  <c:v>16110.5</c:v>
                </c:pt>
                <c:pt idx="392">
                  <c:v>16146.5</c:v>
                </c:pt>
                <c:pt idx="393">
                  <c:v>16173</c:v>
                </c:pt>
                <c:pt idx="394">
                  <c:v>16228.5</c:v>
                </c:pt>
                <c:pt idx="395">
                  <c:v>16262</c:v>
                </c:pt>
                <c:pt idx="396">
                  <c:v>16270.5</c:v>
                </c:pt>
                <c:pt idx="397">
                  <c:v>16271</c:v>
                </c:pt>
                <c:pt idx="398">
                  <c:v>16319</c:v>
                </c:pt>
                <c:pt idx="399">
                  <c:v>16532</c:v>
                </c:pt>
                <c:pt idx="400">
                  <c:v>16532</c:v>
                </c:pt>
                <c:pt idx="401">
                  <c:v>16532</c:v>
                </c:pt>
                <c:pt idx="402">
                  <c:v>16532</c:v>
                </c:pt>
                <c:pt idx="403">
                  <c:v>16532</c:v>
                </c:pt>
                <c:pt idx="404">
                  <c:v>16532</c:v>
                </c:pt>
                <c:pt idx="405">
                  <c:v>17070</c:v>
                </c:pt>
                <c:pt idx="406">
                  <c:v>17070</c:v>
                </c:pt>
                <c:pt idx="407">
                  <c:v>17122.5</c:v>
                </c:pt>
                <c:pt idx="408">
                  <c:v>17122.5</c:v>
                </c:pt>
                <c:pt idx="409">
                  <c:v>17128.5</c:v>
                </c:pt>
                <c:pt idx="410">
                  <c:v>17183.5</c:v>
                </c:pt>
                <c:pt idx="411">
                  <c:v>17183.5</c:v>
                </c:pt>
                <c:pt idx="412">
                  <c:v>17242</c:v>
                </c:pt>
                <c:pt idx="413">
                  <c:v>17289</c:v>
                </c:pt>
                <c:pt idx="414">
                  <c:v>17313.5</c:v>
                </c:pt>
                <c:pt idx="415">
                  <c:v>17314</c:v>
                </c:pt>
                <c:pt idx="416">
                  <c:v>17347.5</c:v>
                </c:pt>
                <c:pt idx="417">
                  <c:v>17347.5</c:v>
                </c:pt>
                <c:pt idx="418">
                  <c:v>17394</c:v>
                </c:pt>
                <c:pt idx="419">
                  <c:v>17468</c:v>
                </c:pt>
                <c:pt idx="420">
                  <c:v>17470.5</c:v>
                </c:pt>
                <c:pt idx="421">
                  <c:v>18112.5</c:v>
                </c:pt>
                <c:pt idx="422">
                  <c:v>18205</c:v>
                </c:pt>
                <c:pt idx="423">
                  <c:v>18205.5</c:v>
                </c:pt>
                <c:pt idx="424">
                  <c:v>18228.5</c:v>
                </c:pt>
                <c:pt idx="425">
                  <c:v>18291</c:v>
                </c:pt>
                <c:pt idx="426">
                  <c:v>18303</c:v>
                </c:pt>
                <c:pt idx="427">
                  <c:v>18313.5</c:v>
                </c:pt>
                <c:pt idx="428">
                  <c:v>18387.5</c:v>
                </c:pt>
                <c:pt idx="429">
                  <c:v>18428</c:v>
                </c:pt>
                <c:pt idx="430">
                  <c:v>18428</c:v>
                </c:pt>
                <c:pt idx="431">
                  <c:v>18428.5</c:v>
                </c:pt>
                <c:pt idx="432">
                  <c:v>18431</c:v>
                </c:pt>
                <c:pt idx="433">
                  <c:v>18431</c:v>
                </c:pt>
                <c:pt idx="434">
                  <c:v>18431</c:v>
                </c:pt>
                <c:pt idx="435">
                  <c:v>18648</c:v>
                </c:pt>
                <c:pt idx="436">
                  <c:v>19187</c:v>
                </c:pt>
                <c:pt idx="437">
                  <c:v>19187</c:v>
                </c:pt>
                <c:pt idx="438">
                  <c:v>19207.5</c:v>
                </c:pt>
                <c:pt idx="439">
                  <c:v>19207.5</c:v>
                </c:pt>
                <c:pt idx="440">
                  <c:v>19308</c:v>
                </c:pt>
                <c:pt idx="441">
                  <c:v>19312.5</c:v>
                </c:pt>
                <c:pt idx="442">
                  <c:v>19375</c:v>
                </c:pt>
                <c:pt idx="443">
                  <c:v>19375</c:v>
                </c:pt>
                <c:pt idx="444">
                  <c:v>19375</c:v>
                </c:pt>
                <c:pt idx="445">
                  <c:v>19393</c:v>
                </c:pt>
                <c:pt idx="446">
                  <c:v>19494</c:v>
                </c:pt>
                <c:pt idx="447">
                  <c:v>19606</c:v>
                </c:pt>
                <c:pt idx="448">
                  <c:v>20230</c:v>
                </c:pt>
                <c:pt idx="449">
                  <c:v>20301</c:v>
                </c:pt>
                <c:pt idx="450">
                  <c:v>20339</c:v>
                </c:pt>
                <c:pt idx="451">
                  <c:v>20380</c:v>
                </c:pt>
                <c:pt idx="452">
                  <c:v>20380</c:v>
                </c:pt>
                <c:pt idx="453">
                  <c:v>20399.5</c:v>
                </c:pt>
                <c:pt idx="454">
                  <c:v>20438.5</c:v>
                </c:pt>
                <c:pt idx="455">
                  <c:v>20438.5</c:v>
                </c:pt>
                <c:pt idx="456">
                  <c:v>20608</c:v>
                </c:pt>
                <c:pt idx="457">
                  <c:v>20712.5</c:v>
                </c:pt>
                <c:pt idx="458">
                  <c:v>21370.5</c:v>
                </c:pt>
                <c:pt idx="459">
                  <c:v>21394.5</c:v>
                </c:pt>
                <c:pt idx="460">
                  <c:v>21443</c:v>
                </c:pt>
                <c:pt idx="461">
                  <c:v>21464</c:v>
                </c:pt>
                <c:pt idx="462">
                  <c:v>21464</c:v>
                </c:pt>
                <c:pt idx="463">
                  <c:v>21499</c:v>
                </c:pt>
                <c:pt idx="464">
                  <c:v>21516.5</c:v>
                </c:pt>
                <c:pt idx="465">
                  <c:v>21607</c:v>
                </c:pt>
                <c:pt idx="466">
                  <c:v>21629.5</c:v>
                </c:pt>
                <c:pt idx="467">
                  <c:v>21630</c:v>
                </c:pt>
                <c:pt idx="468">
                  <c:v>22366.5</c:v>
                </c:pt>
                <c:pt idx="469">
                  <c:v>22472</c:v>
                </c:pt>
                <c:pt idx="470">
                  <c:v>22489.5</c:v>
                </c:pt>
                <c:pt idx="471">
                  <c:v>22551</c:v>
                </c:pt>
                <c:pt idx="472">
                  <c:v>22551.5</c:v>
                </c:pt>
                <c:pt idx="473">
                  <c:v>22565.5</c:v>
                </c:pt>
                <c:pt idx="474">
                  <c:v>22641.5</c:v>
                </c:pt>
                <c:pt idx="475">
                  <c:v>22650</c:v>
                </c:pt>
                <c:pt idx="476">
                  <c:v>22650</c:v>
                </c:pt>
                <c:pt idx="477">
                  <c:v>22667.5</c:v>
                </c:pt>
                <c:pt idx="478">
                  <c:v>22872.5</c:v>
                </c:pt>
                <c:pt idx="479">
                  <c:v>23465</c:v>
                </c:pt>
                <c:pt idx="480">
                  <c:v>23512</c:v>
                </c:pt>
                <c:pt idx="481">
                  <c:v>23605.5</c:v>
                </c:pt>
                <c:pt idx="482">
                  <c:v>23632</c:v>
                </c:pt>
                <c:pt idx="483">
                  <c:v>23632.5</c:v>
                </c:pt>
                <c:pt idx="484">
                  <c:v>23690</c:v>
                </c:pt>
                <c:pt idx="485">
                  <c:v>23824.5</c:v>
                </c:pt>
                <c:pt idx="486">
                  <c:v>24596</c:v>
                </c:pt>
                <c:pt idx="487">
                  <c:v>24596</c:v>
                </c:pt>
                <c:pt idx="488">
                  <c:v>24628</c:v>
                </c:pt>
                <c:pt idx="489">
                  <c:v>24683.5</c:v>
                </c:pt>
                <c:pt idx="490">
                  <c:v>24867.5</c:v>
                </c:pt>
                <c:pt idx="491">
                  <c:v>25606.5</c:v>
                </c:pt>
                <c:pt idx="492">
                  <c:v>25630</c:v>
                </c:pt>
                <c:pt idx="493">
                  <c:v>25671</c:v>
                </c:pt>
                <c:pt idx="494">
                  <c:v>25732.5</c:v>
                </c:pt>
                <c:pt idx="495">
                  <c:v>26098</c:v>
                </c:pt>
                <c:pt idx="496">
                  <c:v>26649.5</c:v>
                </c:pt>
                <c:pt idx="497">
                  <c:v>26772.5</c:v>
                </c:pt>
                <c:pt idx="498">
                  <c:v>26872</c:v>
                </c:pt>
                <c:pt idx="499">
                  <c:v>26898</c:v>
                </c:pt>
                <c:pt idx="500">
                  <c:v>26898</c:v>
                </c:pt>
                <c:pt idx="501">
                  <c:v>26936</c:v>
                </c:pt>
                <c:pt idx="502">
                  <c:v>26971</c:v>
                </c:pt>
                <c:pt idx="503">
                  <c:v>27019</c:v>
                </c:pt>
                <c:pt idx="504">
                  <c:v>27026.5</c:v>
                </c:pt>
                <c:pt idx="505">
                  <c:v>27035.5</c:v>
                </c:pt>
                <c:pt idx="506">
                  <c:v>27733.5</c:v>
                </c:pt>
                <c:pt idx="507">
                  <c:v>27754</c:v>
                </c:pt>
                <c:pt idx="508">
                  <c:v>27867</c:v>
                </c:pt>
                <c:pt idx="509">
                  <c:v>28049</c:v>
                </c:pt>
                <c:pt idx="510">
                  <c:v>28101</c:v>
                </c:pt>
                <c:pt idx="511">
                  <c:v>28154.5</c:v>
                </c:pt>
                <c:pt idx="512">
                  <c:v>28776.5</c:v>
                </c:pt>
                <c:pt idx="513">
                  <c:v>28928.5</c:v>
                </c:pt>
              </c:numCache>
            </c:numRef>
          </c:xVal>
          <c:yVal>
            <c:numRef>
              <c:f>'Active 5'!$M$21:$M$905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C95-4846-A524-9EEA5A1BBBEA}"/>
            </c:ext>
          </c:extLst>
        </c:ser>
        <c:ser>
          <c:idx val="6"/>
          <c:order val="6"/>
          <c:tx>
            <c:strRef>
              <c:f>'Active 5'!$N$20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-28673.5</c:v>
                </c:pt>
                <c:pt idx="38">
                  <c:v>-28671</c:v>
                </c:pt>
                <c:pt idx="39">
                  <c:v>-28671</c:v>
                </c:pt>
                <c:pt idx="40">
                  <c:v>-28671</c:v>
                </c:pt>
                <c:pt idx="41">
                  <c:v>-28624.5</c:v>
                </c:pt>
                <c:pt idx="42">
                  <c:v>-28624.5</c:v>
                </c:pt>
                <c:pt idx="43">
                  <c:v>-27818</c:v>
                </c:pt>
                <c:pt idx="44">
                  <c:v>-27818</c:v>
                </c:pt>
                <c:pt idx="45">
                  <c:v>-27806.5</c:v>
                </c:pt>
                <c:pt idx="46">
                  <c:v>-27806.5</c:v>
                </c:pt>
                <c:pt idx="47">
                  <c:v>-27803.5</c:v>
                </c:pt>
                <c:pt idx="48">
                  <c:v>-27803.5</c:v>
                </c:pt>
                <c:pt idx="49">
                  <c:v>-27800.5</c:v>
                </c:pt>
                <c:pt idx="50">
                  <c:v>-27800.5</c:v>
                </c:pt>
                <c:pt idx="51">
                  <c:v>-27797.5</c:v>
                </c:pt>
                <c:pt idx="52">
                  <c:v>-27797.5</c:v>
                </c:pt>
                <c:pt idx="53">
                  <c:v>-27794.5</c:v>
                </c:pt>
                <c:pt idx="54">
                  <c:v>-27794.5</c:v>
                </c:pt>
                <c:pt idx="55">
                  <c:v>-23634.5</c:v>
                </c:pt>
                <c:pt idx="56">
                  <c:v>-23517.5</c:v>
                </c:pt>
                <c:pt idx="57">
                  <c:v>-23517</c:v>
                </c:pt>
                <c:pt idx="58">
                  <c:v>-23511</c:v>
                </c:pt>
                <c:pt idx="59">
                  <c:v>-20997.5</c:v>
                </c:pt>
                <c:pt idx="60">
                  <c:v>-20962.5</c:v>
                </c:pt>
                <c:pt idx="61">
                  <c:v>-20962.5</c:v>
                </c:pt>
                <c:pt idx="62">
                  <c:v>-20373</c:v>
                </c:pt>
                <c:pt idx="63">
                  <c:v>-20373</c:v>
                </c:pt>
                <c:pt idx="64">
                  <c:v>-20311.5</c:v>
                </c:pt>
                <c:pt idx="65">
                  <c:v>-20256</c:v>
                </c:pt>
                <c:pt idx="66">
                  <c:v>-20217.5</c:v>
                </c:pt>
                <c:pt idx="67">
                  <c:v>-20054</c:v>
                </c:pt>
                <c:pt idx="68">
                  <c:v>-20022</c:v>
                </c:pt>
                <c:pt idx="69">
                  <c:v>-19949</c:v>
                </c:pt>
                <c:pt idx="70">
                  <c:v>-19274.5</c:v>
                </c:pt>
                <c:pt idx="71">
                  <c:v>-19091.5</c:v>
                </c:pt>
                <c:pt idx="72">
                  <c:v>-18815</c:v>
                </c:pt>
                <c:pt idx="73">
                  <c:v>-18156</c:v>
                </c:pt>
                <c:pt idx="74">
                  <c:v>-17939</c:v>
                </c:pt>
                <c:pt idx="75">
                  <c:v>-17188.5</c:v>
                </c:pt>
                <c:pt idx="76">
                  <c:v>-16782</c:v>
                </c:pt>
                <c:pt idx="77">
                  <c:v>-16697</c:v>
                </c:pt>
                <c:pt idx="78">
                  <c:v>-15982</c:v>
                </c:pt>
                <c:pt idx="79">
                  <c:v>-15777</c:v>
                </c:pt>
                <c:pt idx="80">
                  <c:v>-15751</c:v>
                </c:pt>
                <c:pt idx="81">
                  <c:v>-14769</c:v>
                </c:pt>
                <c:pt idx="82">
                  <c:v>-14688</c:v>
                </c:pt>
                <c:pt idx="83">
                  <c:v>-14615</c:v>
                </c:pt>
                <c:pt idx="84">
                  <c:v>-13800</c:v>
                </c:pt>
                <c:pt idx="85">
                  <c:v>-13786</c:v>
                </c:pt>
                <c:pt idx="86">
                  <c:v>-13773</c:v>
                </c:pt>
                <c:pt idx="87">
                  <c:v>-13663</c:v>
                </c:pt>
                <c:pt idx="88">
                  <c:v>-13553.5</c:v>
                </c:pt>
                <c:pt idx="89">
                  <c:v>-13472.5</c:v>
                </c:pt>
                <c:pt idx="90">
                  <c:v>-13455</c:v>
                </c:pt>
                <c:pt idx="91">
                  <c:v>-12605.5</c:v>
                </c:pt>
                <c:pt idx="92">
                  <c:v>-12440.5</c:v>
                </c:pt>
                <c:pt idx="93">
                  <c:v>-11744</c:v>
                </c:pt>
                <c:pt idx="94">
                  <c:v>-11743.5</c:v>
                </c:pt>
                <c:pt idx="95">
                  <c:v>-11703</c:v>
                </c:pt>
                <c:pt idx="96">
                  <c:v>-11699.5</c:v>
                </c:pt>
                <c:pt idx="97">
                  <c:v>-11650.5</c:v>
                </c:pt>
                <c:pt idx="98">
                  <c:v>-11611.5</c:v>
                </c:pt>
                <c:pt idx="99">
                  <c:v>-11450</c:v>
                </c:pt>
                <c:pt idx="100">
                  <c:v>-11439.5</c:v>
                </c:pt>
                <c:pt idx="101">
                  <c:v>-11419</c:v>
                </c:pt>
                <c:pt idx="102">
                  <c:v>-11398</c:v>
                </c:pt>
                <c:pt idx="103">
                  <c:v>-11383</c:v>
                </c:pt>
                <c:pt idx="104">
                  <c:v>-11369</c:v>
                </c:pt>
                <c:pt idx="105">
                  <c:v>-11295</c:v>
                </c:pt>
                <c:pt idx="106">
                  <c:v>-10776.5</c:v>
                </c:pt>
                <c:pt idx="107">
                  <c:v>-10677.5</c:v>
                </c:pt>
                <c:pt idx="108">
                  <c:v>-10668</c:v>
                </c:pt>
                <c:pt idx="109">
                  <c:v>-10668</c:v>
                </c:pt>
                <c:pt idx="110">
                  <c:v>-10624</c:v>
                </c:pt>
                <c:pt idx="111">
                  <c:v>-10518</c:v>
                </c:pt>
                <c:pt idx="112">
                  <c:v>-10507</c:v>
                </c:pt>
                <c:pt idx="113">
                  <c:v>-10499</c:v>
                </c:pt>
                <c:pt idx="114">
                  <c:v>-10334</c:v>
                </c:pt>
                <c:pt idx="115">
                  <c:v>-9558.5</c:v>
                </c:pt>
                <c:pt idx="116">
                  <c:v>-9544</c:v>
                </c:pt>
                <c:pt idx="117">
                  <c:v>-9501.5</c:v>
                </c:pt>
                <c:pt idx="118">
                  <c:v>-9482.5</c:v>
                </c:pt>
                <c:pt idx="119">
                  <c:v>-9464</c:v>
                </c:pt>
                <c:pt idx="120">
                  <c:v>-9462</c:v>
                </c:pt>
                <c:pt idx="121">
                  <c:v>-9462</c:v>
                </c:pt>
                <c:pt idx="122">
                  <c:v>-9453</c:v>
                </c:pt>
                <c:pt idx="123">
                  <c:v>-9332</c:v>
                </c:pt>
                <c:pt idx="124">
                  <c:v>-9312.5</c:v>
                </c:pt>
                <c:pt idx="125">
                  <c:v>-9301</c:v>
                </c:pt>
                <c:pt idx="126">
                  <c:v>-9206</c:v>
                </c:pt>
                <c:pt idx="127">
                  <c:v>-8383.5</c:v>
                </c:pt>
                <c:pt idx="128">
                  <c:v>-8339.5</c:v>
                </c:pt>
                <c:pt idx="129">
                  <c:v>-8322.5</c:v>
                </c:pt>
                <c:pt idx="130">
                  <c:v>-8278.5</c:v>
                </c:pt>
                <c:pt idx="131">
                  <c:v>-8272.5</c:v>
                </c:pt>
                <c:pt idx="132">
                  <c:v>-8187.5</c:v>
                </c:pt>
                <c:pt idx="133">
                  <c:v>-8166</c:v>
                </c:pt>
                <c:pt idx="134">
                  <c:v>-7510</c:v>
                </c:pt>
                <c:pt idx="135">
                  <c:v>-7414</c:v>
                </c:pt>
                <c:pt idx="136">
                  <c:v>-7411</c:v>
                </c:pt>
                <c:pt idx="137">
                  <c:v>-7378.5</c:v>
                </c:pt>
                <c:pt idx="138">
                  <c:v>-7235.5</c:v>
                </c:pt>
                <c:pt idx="139">
                  <c:v>-7208</c:v>
                </c:pt>
                <c:pt idx="140">
                  <c:v>-7153.5</c:v>
                </c:pt>
                <c:pt idx="141">
                  <c:v>-6986.5</c:v>
                </c:pt>
                <c:pt idx="142">
                  <c:v>-6306</c:v>
                </c:pt>
                <c:pt idx="143">
                  <c:v>-6301</c:v>
                </c:pt>
                <c:pt idx="144">
                  <c:v>-6210</c:v>
                </c:pt>
                <c:pt idx="145">
                  <c:v>-6210</c:v>
                </c:pt>
                <c:pt idx="146">
                  <c:v>-6210</c:v>
                </c:pt>
                <c:pt idx="147">
                  <c:v>-6094.5</c:v>
                </c:pt>
                <c:pt idx="148">
                  <c:v>-6004</c:v>
                </c:pt>
                <c:pt idx="149">
                  <c:v>-5461.5</c:v>
                </c:pt>
                <c:pt idx="150">
                  <c:v>-5342</c:v>
                </c:pt>
                <c:pt idx="151">
                  <c:v>-5242.5</c:v>
                </c:pt>
                <c:pt idx="152">
                  <c:v>-5178</c:v>
                </c:pt>
                <c:pt idx="153">
                  <c:v>-5122.5</c:v>
                </c:pt>
                <c:pt idx="154">
                  <c:v>-4993.5</c:v>
                </c:pt>
                <c:pt idx="155">
                  <c:v>-4944.5</c:v>
                </c:pt>
                <c:pt idx="156">
                  <c:v>-4223</c:v>
                </c:pt>
                <c:pt idx="157">
                  <c:v>-4223</c:v>
                </c:pt>
                <c:pt idx="158">
                  <c:v>-4223</c:v>
                </c:pt>
                <c:pt idx="159">
                  <c:v>-4193.5</c:v>
                </c:pt>
                <c:pt idx="160">
                  <c:v>-3868.5</c:v>
                </c:pt>
                <c:pt idx="161">
                  <c:v>-3824.5</c:v>
                </c:pt>
                <c:pt idx="162">
                  <c:v>-3156.5</c:v>
                </c:pt>
                <c:pt idx="163">
                  <c:v>-2998</c:v>
                </c:pt>
                <c:pt idx="164">
                  <c:v>-2913.5</c:v>
                </c:pt>
                <c:pt idx="165">
                  <c:v>-2907.5</c:v>
                </c:pt>
                <c:pt idx="166">
                  <c:v>-2893</c:v>
                </c:pt>
                <c:pt idx="167">
                  <c:v>-2847</c:v>
                </c:pt>
                <c:pt idx="168">
                  <c:v>-2822.5</c:v>
                </c:pt>
                <c:pt idx="169">
                  <c:v>-2136.5</c:v>
                </c:pt>
                <c:pt idx="170">
                  <c:v>-2098.5</c:v>
                </c:pt>
                <c:pt idx="171">
                  <c:v>-2017</c:v>
                </c:pt>
                <c:pt idx="172">
                  <c:v>-2016.5</c:v>
                </c:pt>
                <c:pt idx="173">
                  <c:v>-1952</c:v>
                </c:pt>
                <c:pt idx="174">
                  <c:v>-1765</c:v>
                </c:pt>
                <c:pt idx="175">
                  <c:v>-939</c:v>
                </c:pt>
                <c:pt idx="176">
                  <c:v>-915.5</c:v>
                </c:pt>
                <c:pt idx="177">
                  <c:v>-910.5</c:v>
                </c:pt>
                <c:pt idx="178">
                  <c:v>-839.5</c:v>
                </c:pt>
                <c:pt idx="179">
                  <c:v>-804</c:v>
                </c:pt>
                <c:pt idx="180">
                  <c:v>-751.5</c:v>
                </c:pt>
                <c:pt idx="181">
                  <c:v>-646</c:v>
                </c:pt>
                <c:pt idx="182">
                  <c:v>127.5</c:v>
                </c:pt>
                <c:pt idx="183">
                  <c:v>130.5</c:v>
                </c:pt>
                <c:pt idx="184">
                  <c:v>939.5</c:v>
                </c:pt>
                <c:pt idx="185">
                  <c:v>1103.5</c:v>
                </c:pt>
                <c:pt idx="186">
                  <c:v>1162.5</c:v>
                </c:pt>
                <c:pt idx="187">
                  <c:v>1163</c:v>
                </c:pt>
                <c:pt idx="188">
                  <c:v>1390</c:v>
                </c:pt>
                <c:pt idx="189">
                  <c:v>1431</c:v>
                </c:pt>
                <c:pt idx="190">
                  <c:v>1475</c:v>
                </c:pt>
                <c:pt idx="191">
                  <c:v>1516</c:v>
                </c:pt>
                <c:pt idx="192">
                  <c:v>2283.5</c:v>
                </c:pt>
                <c:pt idx="193">
                  <c:v>3344</c:v>
                </c:pt>
                <c:pt idx="194">
                  <c:v>3353.5</c:v>
                </c:pt>
                <c:pt idx="195">
                  <c:v>3388</c:v>
                </c:pt>
                <c:pt idx="196">
                  <c:v>3416.5</c:v>
                </c:pt>
                <c:pt idx="197">
                  <c:v>3417</c:v>
                </c:pt>
                <c:pt idx="198">
                  <c:v>3468</c:v>
                </c:pt>
                <c:pt idx="199">
                  <c:v>3469</c:v>
                </c:pt>
                <c:pt idx="200">
                  <c:v>3484.5</c:v>
                </c:pt>
                <c:pt idx="201">
                  <c:v>3584.5</c:v>
                </c:pt>
                <c:pt idx="202">
                  <c:v>3681</c:v>
                </c:pt>
                <c:pt idx="203">
                  <c:v>4177</c:v>
                </c:pt>
                <c:pt idx="204">
                  <c:v>4361.5</c:v>
                </c:pt>
                <c:pt idx="205">
                  <c:v>4389</c:v>
                </c:pt>
                <c:pt idx="206">
                  <c:v>4507</c:v>
                </c:pt>
                <c:pt idx="207">
                  <c:v>4525</c:v>
                </c:pt>
                <c:pt idx="208">
                  <c:v>4592</c:v>
                </c:pt>
                <c:pt idx="209">
                  <c:v>4618.5</c:v>
                </c:pt>
                <c:pt idx="210">
                  <c:v>4627.5</c:v>
                </c:pt>
                <c:pt idx="211">
                  <c:v>5340</c:v>
                </c:pt>
                <c:pt idx="212">
                  <c:v>5417</c:v>
                </c:pt>
                <c:pt idx="213">
                  <c:v>5417</c:v>
                </c:pt>
                <c:pt idx="214">
                  <c:v>5488.5</c:v>
                </c:pt>
                <c:pt idx="215">
                  <c:v>5555</c:v>
                </c:pt>
                <c:pt idx="216">
                  <c:v>5555</c:v>
                </c:pt>
                <c:pt idx="217">
                  <c:v>5564</c:v>
                </c:pt>
                <c:pt idx="218">
                  <c:v>5599</c:v>
                </c:pt>
                <c:pt idx="219">
                  <c:v>5599</c:v>
                </c:pt>
                <c:pt idx="220">
                  <c:v>5599</c:v>
                </c:pt>
                <c:pt idx="221">
                  <c:v>5654.5</c:v>
                </c:pt>
                <c:pt idx="222">
                  <c:v>5654.5</c:v>
                </c:pt>
                <c:pt idx="223">
                  <c:v>5655.5</c:v>
                </c:pt>
                <c:pt idx="224">
                  <c:v>5676</c:v>
                </c:pt>
                <c:pt idx="225">
                  <c:v>5702.5</c:v>
                </c:pt>
                <c:pt idx="226">
                  <c:v>5717</c:v>
                </c:pt>
                <c:pt idx="227">
                  <c:v>5734.5</c:v>
                </c:pt>
                <c:pt idx="228">
                  <c:v>5737.5</c:v>
                </c:pt>
                <c:pt idx="229">
                  <c:v>5822.5</c:v>
                </c:pt>
                <c:pt idx="230">
                  <c:v>6402</c:v>
                </c:pt>
                <c:pt idx="231">
                  <c:v>6402.5</c:v>
                </c:pt>
                <c:pt idx="232">
                  <c:v>6402.5</c:v>
                </c:pt>
                <c:pt idx="233">
                  <c:v>6425.5</c:v>
                </c:pt>
                <c:pt idx="234">
                  <c:v>6431.5</c:v>
                </c:pt>
                <c:pt idx="235">
                  <c:v>6440.5</c:v>
                </c:pt>
                <c:pt idx="236">
                  <c:v>6502</c:v>
                </c:pt>
                <c:pt idx="237">
                  <c:v>6502</c:v>
                </c:pt>
                <c:pt idx="238">
                  <c:v>6502</c:v>
                </c:pt>
                <c:pt idx="239">
                  <c:v>6502</c:v>
                </c:pt>
                <c:pt idx="240">
                  <c:v>6517.5</c:v>
                </c:pt>
                <c:pt idx="241">
                  <c:v>6519</c:v>
                </c:pt>
                <c:pt idx="242">
                  <c:v>6519.5</c:v>
                </c:pt>
                <c:pt idx="243">
                  <c:v>6533</c:v>
                </c:pt>
                <c:pt idx="244">
                  <c:v>6533</c:v>
                </c:pt>
                <c:pt idx="245">
                  <c:v>6539.5</c:v>
                </c:pt>
                <c:pt idx="246">
                  <c:v>6540</c:v>
                </c:pt>
                <c:pt idx="247">
                  <c:v>6549</c:v>
                </c:pt>
                <c:pt idx="248">
                  <c:v>6583.5</c:v>
                </c:pt>
                <c:pt idx="249">
                  <c:v>6591.5</c:v>
                </c:pt>
                <c:pt idx="250">
                  <c:v>6591.5</c:v>
                </c:pt>
                <c:pt idx="251">
                  <c:v>6592</c:v>
                </c:pt>
                <c:pt idx="252">
                  <c:v>6592</c:v>
                </c:pt>
                <c:pt idx="253">
                  <c:v>6598</c:v>
                </c:pt>
                <c:pt idx="254">
                  <c:v>6599</c:v>
                </c:pt>
                <c:pt idx="255">
                  <c:v>6610.5</c:v>
                </c:pt>
                <c:pt idx="256">
                  <c:v>6631</c:v>
                </c:pt>
                <c:pt idx="257">
                  <c:v>6637.5</c:v>
                </c:pt>
                <c:pt idx="258">
                  <c:v>6728</c:v>
                </c:pt>
                <c:pt idx="259">
                  <c:v>6760</c:v>
                </c:pt>
                <c:pt idx="260">
                  <c:v>6768.5</c:v>
                </c:pt>
                <c:pt idx="261">
                  <c:v>6771.5</c:v>
                </c:pt>
                <c:pt idx="262">
                  <c:v>6795</c:v>
                </c:pt>
                <c:pt idx="263">
                  <c:v>6850</c:v>
                </c:pt>
                <c:pt idx="264">
                  <c:v>7314.5</c:v>
                </c:pt>
                <c:pt idx="265">
                  <c:v>7466</c:v>
                </c:pt>
                <c:pt idx="266">
                  <c:v>7466</c:v>
                </c:pt>
                <c:pt idx="267">
                  <c:v>7496</c:v>
                </c:pt>
                <c:pt idx="268">
                  <c:v>7594</c:v>
                </c:pt>
                <c:pt idx="269">
                  <c:v>7594.5</c:v>
                </c:pt>
                <c:pt idx="270">
                  <c:v>7597</c:v>
                </c:pt>
                <c:pt idx="271">
                  <c:v>7636</c:v>
                </c:pt>
                <c:pt idx="272">
                  <c:v>7642</c:v>
                </c:pt>
                <c:pt idx="273">
                  <c:v>7659.5</c:v>
                </c:pt>
                <c:pt idx="274">
                  <c:v>7670</c:v>
                </c:pt>
                <c:pt idx="275">
                  <c:v>7676</c:v>
                </c:pt>
                <c:pt idx="276">
                  <c:v>7677</c:v>
                </c:pt>
                <c:pt idx="277">
                  <c:v>7750</c:v>
                </c:pt>
                <c:pt idx="278">
                  <c:v>7757</c:v>
                </c:pt>
                <c:pt idx="279">
                  <c:v>7757.5</c:v>
                </c:pt>
                <c:pt idx="280">
                  <c:v>7829.5</c:v>
                </c:pt>
                <c:pt idx="281">
                  <c:v>7864.5</c:v>
                </c:pt>
                <c:pt idx="282">
                  <c:v>8503</c:v>
                </c:pt>
                <c:pt idx="283">
                  <c:v>8503</c:v>
                </c:pt>
                <c:pt idx="284">
                  <c:v>8561.5</c:v>
                </c:pt>
                <c:pt idx="285">
                  <c:v>8564</c:v>
                </c:pt>
                <c:pt idx="286">
                  <c:v>8579.5</c:v>
                </c:pt>
                <c:pt idx="287">
                  <c:v>8612</c:v>
                </c:pt>
                <c:pt idx="288">
                  <c:v>8661</c:v>
                </c:pt>
                <c:pt idx="289">
                  <c:v>8685</c:v>
                </c:pt>
                <c:pt idx="290">
                  <c:v>8737</c:v>
                </c:pt>
                <c:pt idx="291">
                  <c:v>8740</c:v>
                </c:pt>
                <c:pt idx="292">
                  <c:v>8764</c:v>
                </c:pt>
                <c:pt idx="293">
                  <c:v>8832</c:v>
                </c:pt>
                <c:pt idx="294">
                  <c:v>8840</c:v>
                </c:pt>
                <c:pt idx="295">
                  <c:v>8840.5</c:v>
                </c:pt>
                <c:pt idx="296">
                  <c:v>8844.5</c:v>
                </c:pt>
                <c:pt idx="297">
                  <c:v>9631</c:v>
                </c:pt>
                <c:pt idx="298">
                  <c:v>9646</c:v>
                </c:pt>
                <c:pt idx="299">
                  <c:v>9652</c:v>
                </c:pt>
                <c:pt idx="300">
                  <c:v>9661</c:v>
                </c:pt>
                <c:pt idx="301">
                  <c:v>9675.5</c:v>
                </c:pt>
                <c:pt idx="302">
                  <c:v>9789</c:v>
                </c:pt>
                <c:pt idx="303">
                  <c:v>9811.5</c:v>
                </c:pt>
                <c:pt idx="304">
                  <c:v>9812</c:v>
                </c:pt>
                <c:pt idx="305">
                  <c:v>9812.5</c:v>
                </c:pt>
                <c:pt idx="306">
                  <c:v>9819.5</c:v>
                </c:pt>
                <c:pt idx="307">
                  <c:v>9820</c:v>
                </c:pt>
                <c:pt idx="308">
                  <c:v>9820</c:v>
                </c:pt>
                <c:pt idx="309">
                  <c:v>9820</c:v>
                </c:pt>
                <c:pt idx="310">
                  <c:v>9837.5</c:v>
                </c:pt>
                <c:pt idx="311">
                  <c:v>9837.5</c:v>
                </c:pt>
                <c:pt idx="312">
                  <c:v>9837.5</c:v>
                </c:pt>
                <c:pt idx="313">
                  <c:v>9938</c:v>
                </c:pt>
                <c:pt idx="314">
                  <c:v>10680.5</c:v>
                </c:pt>
                <c:pt idx="315">
                  <c:v>10700</c:v>
                </c:pt>
                <c:pt idx="316">
                  <c:v>10790.5</c:v>
                </c:pt>
                <c:pt idx="317">
                  <c:v>10791</c:v>
                </c:pt>
                <c:pt idx="318">
                  <c:v>10800</c:v>
                </c:pt>
                <c:pt idx="319">
                  <c:v>10847</c:v>
                </c:pt>
                <c:pt idx="320">
                  <c:v>10911</c:v>
                </c:pt>
                <c:pt idx="321">
                  <c:v>10981.5</c:v>
                </c:pt>
                <c:pt idx="322">
                  <c:v>11010</c:v>
                </c:pt>
                <c:pt idx="323">
                  <c:v>11022.5</c:v>
                </c:pt>
                <c:pt idx="324">
                  <c:v>11063.5</c:v>
                </c:pt>
                <c:pt idx="325">
                  <c:v>11098.5</c:v>
                </c:pt>
                <c:pt idx="326">
                  <c:v>11119</c:v>
                </c:pt>
                <c:pt idx="327">
                  <c:v>11122</c:v>
                </c:pt>
                <c:pt idx="328">
                  <c:v>11139</c:v>
                </c:pt>
                <c:pt idx="329">
                  <c:v>11177</c:v>
                </c:pt>
                <c:pt idx="330">
                  <c:v>11764</c:v>
                </c:pt>
                <c:pt idx="331">
                  <c:v>11784</c:v>
                </c:pt>
                <c:pt idx="332">
                  <c:v>11795.5</c:v>
                </c:pt>
                <c:pt idx="333">
                  <c:v>11822</c:v>
                </c:pt>
                <c:pt idx="334">
                  <c:v>11886</c:v>
                </c:pt>
                <c:pt idx="335">
                  <c:v>11886</c:v>
                </c:pt>
                <c:pt idx="336">
                  <c:v>11965.5</c:v>
                </c:pt>
                <c:pt idx="337">
                  <c:v>11998</c:v>
                </c:pt>
                <c:pt idx="338">
                  <c:v>12004</c:v>
                </c:pt>
                <c:pt idx="339">
                  <c:v>12035</c:v>
                </c:pt>
                <c:pt idx="340">
                  <c:v>12059</c:v>
                </c:pt>
                <c:pt idx="341">
                  <c:v>12115</c:v>
                </c:pt>
                <c:pt idx="342">
                  <c:v>12710.5</c:v>
                </c:pt>
                <c:pt idx="343">
                  <c:v>12760.5</c:v>
                </c:pt>
                <c:pt idx="344">
                  <c:v>12857</c:v>
                </c:pt>
                <c:pt idx="345">
                  <c:v>12857.5</c:v>
                </c:pt>
                <c:pt idx="346">
                  <c:v>12859</c:v>
                </c:pt>
                <c:pt idx="347">
                  <c:v>12859</c:v>
                </c:pt>
                <c:pt idx="348">
                  <c:v>12859</c:v>
                </c:pt>
                <c:pt idx="349">
                  <c:v>12953.5</c:v>
                </c:pt>
                <c:pt idx="350">
                  <c:v>13073</c:v>
                </c:pt>
                <c:pt idx="351">
                  <c:v>13201</c:v>
                </c:pt>
                <c:pt idx="352">
                  <c:v>13201</c:v>
                </c:pt>
                <c:pt idx="353">
                  <c:v>13201</c:v>
                </c:pt>
                <c:pt idx="354">
                  <c:v>13201</c:v>
                </c:pt>
                <c:pt idx="355">
                  <c:v>13207</c:v>
                </c:pt>
                <c:pt idx="356">
                  <c:v>13210</c:v>
                </c:pt>
                <c:pt idx="357">
                  <c:v>13210</c:v>
                </c:pt>
                <c:pt idx="358">
                  <c:v>13210</c:v>
                </c:pt>
                <c:pt idx="359">
                  <c:v>13210</c:v>
                </c:pt>
                <c:pt idx="360">
                  <c:v>13210</c:v>
                </c:pt>
                <c:pt idx="361">
                  <c:v>13210</c:v>
                </c:pt>
                <c:pt idx="362">
                  <c:v>13794.5</c:v>
                </c:pt>
                <c:pt idx="363">
                  <c:v>14008</c:v>
                </c:pt>
                <c:pt idx="364">
                  <c:v>14055</c:v>
                </c:pt>
                <c:pt idx="365">
                  <c:v>14071.5</c:v>
                </c:pt>
                <c:pt idx="366">
                  <c:v>14132</c:v>
                </c:pt>
                <c:pt idx="367">
                  <c:v>14148.5</c:v>
                </c:pt>
                <c:pt idx="368">
                  <c:v>14150.5</c:v>
                </c:pt>
                <c:pt idx="369">
                  <c:v>14924.5</c:v>
                </c:pt>
                <c:pt idx="370">
                  <c:v>14945</c:v>
                </c:pt>
                <c:pt idx="371">
                  <c:v>14989.5</c:v>
                </c:pt>
                <c:pt idx="372">
                  <c:v>14990</c:v>
                </c:pt>
                <c:pt idx="373">
                  <c:v>15063.5</c:v>
                </c:pt>
                <c:pt idx="374">
                  <c:v>15064</c:v>
                </c:pt>
                <c:pt idx="375">
                  <c:v>15064.5</c:v>
                </c:pt>
                <c:pt idx="376">
                  <c:v>15151</c:v>
                </c:pt>
                <c:pt idx="377">
                  <c:v>15161.5</c:v>
                </c:pt>
                <c:pt idx="378">
                  <c:v>15161.5</c:v>
                </c:pt>
                <c:pt idx="379">
                  <c:v>15161.5</c:v>
                </c:pt>
                <c:pt idx="380">
                  <c:v>15161.5</c:v>
                </c:pt>
                <c:pt idx="381">
                  <c:v>15162</c:v>
                </c:pt>
                <c:pt idx="382">
                  <c:v>15162</c:v>
                </c:pt>
                <c:pt idx="383">
                  <c:v>15193.5</c:v>
                </c:pt>
                <c:pt idx="384">
                  <c:v>15212</c:v>
                </c:pt>
                <c:pt idx="385">
                  <c:v>15290</c:v>
                </c:pt>
                <c:pt idx="386">
                  <c:v>15408</c:v>
                </c:pt>
                <c:pt idx="387">
                  <c:v>15976</c:v>
                </c:pt>
                <c:pt idx="388">
                  <c:v>16055</c:v>
                </c:pt>
                <c:pt idx="389">
                  <c:v>16070.5</c:v>
                </c:pt>
                <c:pt idx="390">
                  <c:v>16109</c:v>
                </c:pt>
                <c:pt idx="391">
                  <c:v>16110.5</c:v>
                </c:pt>
                <c:pt idx="392">
                  <c:v>16146.5</c:v>
                </c:pt>
                <c:pt idx="393">
                  <c:v>16173</c:v>
                </c:pt>
                <c:pt idx="394">
                  <c:v>16228.5</c:v>
                </c:pt>
                <c:pt idx="395">
                  <c:v>16262</c:v>
                </c:pt>
                <c:pt idx="396">
                  <c:v>16270.5</c:v>
                </c:pt>
                <c:pt idx="397">
                  <c:v>16271</c:v>
                </c:pt>
                <c:pt idx="398">
                  <c:v>16319</c:v>
                </c:pt>
                <c:pt idx="399">
                  <c:v>16532</c:v>
                </c:pt>
                <c:pt idx="400">
                  <c:v>16532</c:v>
                </c:pt>
                <c:pt idx="401">
                  <c:v>16532</c:v>
                </c:pt>
                <c:pt idx="402">
                  <c:v>16532</c:v>
                </c:pt>
                <c:pt idx="403">
                  <c:v>16532</c:v>
                </c:pt>
                <c:pt idx="404">
                  <c:v>16532</c:v>
                </c:pt>
                <c:pt idx="405">
                  <c:v>17070</c:v>
                </c:pt>
                <c:pt idx="406">
                  <c:v>17070</c:v>
                </c:pt>
                <c:pt idx="407">
                  <c:v>17122.5</c:v>
                </c:pt>
                <c:pt idx="408">
                  <c:v>17122.5</c:v>
                </c:pt>
                <c:pt idx="409">
                  <c:v>17128.5</c:v>
                </c:pt>
                <c:pt idx="410">
                  <c:v>17183.5</c:v>
                </c:pt>
                <c:pt idx="411">
                  <c:v>17183.5</c:v>
                </c:pt>
                <c:pt idx="412">
                  <c:v>17242</c:v>
                </c:pt>
                <c:pt idx="413">
                  <c:v>17289</c:v>
                </c:pt>
                <c:pt idx="414">
                  <c:v>17313.5</c:v>
                </c:pt>
                <c:pt idx="415">
                  <c:v>17314</c:v>
                </c:pt>
                <c:pt idx="416">
                  <c:v>17347.5</c:v>
                </c:pt>
                <c:pt idx="417">
                  <c:v>17347.5</c:v>
                </c:pt>
                <c:pt idx="418">
                  <c:v>17394</c:v>
                </c:pt>
                <c:pt idx="419">
                  <c:v>17468</c:v>
                </c:pt>
                <c:pt idx="420">
                  <c:v>17470.5</c:v>
                </c:pt>
                <c:pt idx="421">
                  <c:v>18112.5</c:v>
                </c:pt>
                <c:pt idx="422">
                  <c:v>18205</c:v>
                </c:pt>
                <c:pt idx="423">
                  <c:v>18205.5</c:v>
                </c:pt>
                <c:pt idx="424">
                  <c:v>18228.5</c:v>
                </c:pt>
                <c:pt idx="425">
                  <c:v>18291</c:v>
                </c:pt>
                <c:pt idx="426">
                  <c:v>18303</c:v>
                </c:pt>
                <c:pt idx="427">
                  <c:v>18313.5</c:v>
                </c:pt>
                <c:pt idx="428">
                  <c:v>18387.5</c:v>
                </c:pt>
                <c:pt idx="429">
                  <c:v>18428</c:v>
                </c:pt>
                <c:pt idx="430">
                  <c:v>18428</c:v>
                </c:pt>
                <c:pt idx="431">
                  <c:v>18428.5</c:v>
                </c:pt>
                <c:pt idx="432">
                  <c:v>18431</c:v>
                </c:pt>
                <c:pt idx="433">
                  <c:v>18431</c:v>
                </c:pt>
                <c:pt idx="434">
                  <c:v>18431</c:v>
                </c:pt>
                <c:pt idx="435">
                  <c:v>18648</c:v>
                </c:pt>
                <c:pt idx="436">
                  <c:v>19187</c:v>
                </c:pt>
                <c:pt idx="437">
                  <c:v>19187</c:v>
                </c:pt>
                <c:pt idx="438">
                  <c:v>19207.5</c:v>
                </c:pt>
                <c:pt idx="439">
                  <c:v>19207.5</c:v>
                </c:pt>
                <c:pt idx="440">
                  <c:v>19308</c:v>
                </c:pt>
                <c:pt idx="441">
                  <c:v>19312.5</c:v>
                </c:pt>
                <c:pt idx="442">
                  <c:v>19375</c:v>
                </c:pt>
                <c:pt idx="443">
                  <c:v>19375</c:v>
                </c:pt>
                <c:pt idx="444">
                  <c:v>19375</c:v>
                </c:pt>
                <c:pt idx="445">
                  <c:v>19393</c:v>
                </c:pt>
                <c:pt idx="446">
                  <c:v>19494</c:v>
                </c:pt>
                <c:pt idx="447">
                  <c:v>19606</c:v>
                </c:pt>
                <c:pt idx="448">
                  <c:v>20230</c:v>
                </c:pt>
                <c:pt idx="449">
                  <c:v>20301</c:v>
                </c:pt>
                <c:pt idx="450">
                  <c:v>20339</c:v>
                </c:pt>
                <c:pt idx="451">
                  <c:v>20380</c:v>
                </c:pt>
                <c:pt idx="452">
                  <c:v>20380</c:v>
                </c:pt>
                <c:pt idx="453">
                  <c:v>20399.5</c:v>
                </c:pt>
                <c:pt idx="454">
                  <c:v>20438.5</c:v>
                </c:pt>
                <c:pt idx="455">
                  <c:v>20438.5</c:v>
                </c:pt>
                <c:pt idx="456">
                  <c:v>20608</c:v>
                </c:pt>
                <c:pt idx="457">
                  <c:v>20712.5</c:v>
                </c:pt>
                <c:pt idx="458">
                  <c:v>21370.5</c:v>
                </c:pt>
                <c:pt idx="459">
                  <c:v>21394.5</c:v>
                </c:pt>
                <c:pt idx="460">
                  <c:v>21443</c:v>
                </c:pt>
                <c:pt idx="461">
                  <c:v>21464</c:v>
                </c:pt>
                <c:pt idx="462">
                  <c:v>21464</c:v>
                </c:pt>
                <c:pt idx="463">
                  <c:v>21499</c:v>
                </c:pt>
                <c:pt idx="464">
                  <c:v>21516.5</c:v>
                </c:pt>
                <c:pt idx="465">
                  <c:v>21607</c:v>
                </c:pt>
                <c:pt idx="466">
                  <c:v>21629.5</c:v>
                </c:pt>
                <c:pt idx="467">
                  <c:v>21630</c:v>
                </c:pt>
                <c:pt idx="468">
                  <c:v>22366.5</c:v>
                </c:pt>
                <c:pt idx="469">
                  <c:v>22472</c:v>
                </c:pt>
                <c:pt idx="470">
                  <c:v>22489.5</c:v>
                </c:pt>
                <c:pt idx="471">
                  <c:v>22551</c:v>
                </c:pt>
                <c:pt idx="472">
                  <c:v>22551.5</c:v>
                </c:pt>
                <c:pt idx="473">
                  <c:v>22565.5</c:v>
                </c:pt>
                <c:pt idx="474">
                  <c:v>22641.5</c:v>
                </c:pt>
                <c:pt idx="475">
                  <c:v>22650</c:v>
                </c:pt>
                <c:pt idx="476">
                  <c:v>22650</c:v>
                </c:pt>
                <c:pt idx="477">
                  <c:v>22667.5</c:v>
                </c:pt>
                <c:pt idx="478">
                  <c:v>22872.5</c:v>
                </c:pt>
                <c:pt idx="479">
                  <c:v>23465</c:v>
                </c:pt>
                <c:pt idx="480">
                  <c:v>23512</c:v>
                </c:pt>
                <c:pt idx="481">
                  <c:v>23605.5</c:v>
                </c:pt>
                <c:pt idx="482">
                  <c:v>23632</c:v>
                </c:pt>
                <c:pt idx="483">
                  <c:v>23632.5</c:v>
                </c:pt>
                <c:pt idx="484">
                  <c:v>23690</c:v>
                </c:pt>
                <c:pt idx="485">
                  <c:v>23824.5</c:v>
                </c:pt>
                <c:pt idx="486">
                  <c:v>24596</c:v>
                </c:pt>
                <c:pt idx="487">
                  <c:v>24596</c:v>
                </c:pt>
                <c:pt idx="488">
                  <c:v>24628</c:v>
                </c:pt>
                <c:pt idx="489">
                  <c:v>24683.5</c:v>
                </c:pt>
                <c:pt idx="490">
                  <c:v>24867.5</c:v>
                </c:pt>
                <c:pt idx="491">
                  <c:v>25606.5</c:v>
                </c:pt>
                <c:pt idx="492">
                  <c:v>25630</c:v>
                </c:pt>
                <c:pt idx="493">
                  <c:v>25671</c:v>
                </c:pt>
                <c:pt idx="494">
                  <c:v>25732.5</c:v>
                </c:pt>
                <c:pt idx="495">
                  <c:v>26098</c:v>
                </c:pt>
                <c:pt idx="496">
                  <c:v>26649.5</c:v>
                </c:pt>
                <c:pt idx="497">
                  <c:v>26772.5</c:v>
                </c:pt>
                <c:pt idx="498">
                  <c:v>26872</c:v>
                </c:pt>
                <c:pt idx="499">
                  <c:v>26898</c:v>
                </c:pt>
                <c:pt idx="500">
                  <c:v>26898</c:v>
                </c:pt>
                <c:pt idx="501">
                  <c:v>26936</c:v>
                </c:pt>
                <c:pt idx="502">
                  <c:v>26971</c:v>
                </c:pt>
                <c:pt idx="503">
                  <c:v>27019</c:v>
                </c:pt>
                <c:pt idx="504">
                  <c:v>27026.5</c:v>
                </c:pt>
                <c:pt idx="505">
                  <c:v>27035.5</c:v>
                </c:pt>
                <c:pt idx="506">
                  <c:v>27733.5</c:v>
                </c:pt>
                <c:pt idx="507">
                  <c:v>27754</c:v>
                </c:pt>
                <c:pt idx="508">
                  <c:v>27867</c:v>
                </c:pt>
                <c:pt idx="509">
                  <c:v>28049</c:v>
                </c:pt>
                <c:pt idx="510">
                  <c:v>28101</c:v>
                </c:pt>
                <c:pt idx="511">
                  <c:v>28154.5</c:v>
                </c:pt>
                <c:pt idx="512">
                  <c:v>28776.5</c:v>
                </c:pt>
                <c:pt idx="513">
                  <c:v>28928.5</c:v>
                </c:pt>
              </c:numCache>
            </c:numRef>
          </c:xVal>
          <c:yVal>
            <c:numRef>
              <c:f>'Active 5'!$N$21:$N$905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C95-4846-A524-9EEA5A1BBBEA}"/>
            </c:ext>
          </c:extLst>
        </c:ser>
        <c:ser>
          <c:idx val="8"/>
          <c:order val="7"/>
          <c:tx>
            <c:strRef>
              <c:f>'Active 5'!$AX$1</c:f>
              <c:strCache>
                <c:ptCount val="1"/>
                <c:pt idx="0">
                  <c:v>Q.+Sine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5'!$AW$2:$AW$95</c:f>
              <c:numCache>
                <c:formatCode>General</c:formatCode>
                <c:ptCount val="94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  <c:pt idx="41">
                  <c:v>22000</c:v>
                </c:pt>
                <c:pt idx="42">
                  <c:v>24000</c:v>
                </c:pt>
              </c:numCache>
            </c:numRef>
          </c:xVal>
          <c:yVal>
            <c:numRef>
              <c:f>'Active 5'!$AX$2:$AX$95</c:f>
              <c:numCache>
                <c:formatCode>General</c:formatCode>
                <c:ptCount val="94"/>
                <c:pt idx="0">
                  <c:v>-1.4549803195426671E-2</c:v>
                </c:pt>
                <c:pt idx="1">
                  <c:v>-1.743566438001503E-2</c:v>
                </c:pt>
                <c:pt idx="2">
                  <c:v>-2.0006396542314876E-2</c:v>
                </c:pt>
                <c:pt idx="3">
                  <c:v>-2.2204213267695939E-2</c:v>
                </c:pt>
                <c:pt idx="4">
                  <c:v>-2.3974010937978359E-2</c:v>
                </c:pt>
                <c:pt idx="5">
                  <c:v>-2.5259576539932951E-2</c:v>
                </c:pt>
                <c:pt idx="6">
                  <c:v>-2.6000593303711319E-2</c:v>
                </c:pt>
                <c:pt idx="7">
                  <c:v>-2.6130502625522918E-2</c:v>
                </c:pt>
                <c:pt idx="8">
                  <c:v>-2.557454059558276E-2</c:v>
                </c:pt>
                <c:pt idx="9">
                  <c:v>-2.4247443622518381E-2</c:v>
                </c:pt>
                <c:pt idx="10">
                  <c:v>-2.2051595642321686E-2</c:v>
                </c:pt>
                <c:pt idx="11">
                  <c:v>-1.8877991998646985E-2</c:v>
                </c:pt>
                <c:pt idx="12">
                  <c:v>-1.4615055028637233E-2</c:v>
                </c:pt>
                <c:pt idx="13">
                  <c:v>-9.1781203592650011E-3</c:v>
                </c:pt>
                <c:pt idx="14">
                  <c:v>-2.5900248422957598E-3</c:v>
                </c:pt>
                <c:pt idx="15">
                  <c:v>4.835497712376572E-3</c:v>
                </c:pt>
                <c:pt idx="16">
                  <c:v>1.2222205967337189E-2</c:v>
                </c:pt>
                <c:pt idx="17">
                  <c:v>1.8165203643642373E-2</c:v>
                </c:pt>
                <c:pt idx="18">
                  <c:v>2.1556406650430921E-2</c:v>
                </c:pt>
                <c:pt idx="19">
                  <c:v>2.2320677115835363E-2</c:v>
                </c:pt>
                <c:pt idx="20">
                  <c:v>2.1073313490386363E-2</c:v>
                </c:pt>
                <c:pt idx="21">
                  <c:v>1.8502535456594291E-2</c:v>
                </c:pt>
                <c:pt idx="22">
                  <c:v>1.5133375515425148E-2</c:v>
                </c:pt>
                <c:pt idx="23">
                  <c:v>1.1325867895926395E-2</c:v>
                </c:pt>
                <c:pt idx="24">
                  <c:v>7.3233049950904129E-3</c:v>
                </c:pt>
                <c:pt idx="25">
                  <c:v>3.2937897398068235E-3</c:v>
                </c:pt>
                <c:pt idx="26">
                  <c:v>-6.41672792905387E-4</c:v>
                </c:pt>
                <c:pt idx="27">
                  <c:v>-4.391067348949635E-3</c:v>
                </c:pt>
                <c:pt idx="28">
                  <c:v>-7.8801081167062959E-3</c:v>
                </c:pt>
                <c:pt idx="29">
                  <c:v>-1.1045422941166321E-2</c:v>
                </c:pt>
                <c:pt idx="30">
                  <c:v>-1.3829858360503969E-2</c:v>
                </c:pt>
                <c:pt idx="31">
                  <c:v>-1.617837133796076E-2</c:v>
                </c:pt>
                <c:pt idx="32">
                  <c:v>-1.803432127326288E-2</c:v>
                </c:pt>
                <c:pt idx="33">
                  <c:v>-1.9336614821309297E-2</c:v>
                </c:pt>
                <c:pt idx="34">
                  <c:v>-2.0017644893664838E-2</c:v>
                </c:pt>
                <c:pt idx="35">
                  <c:v>-2.0001289850757609E-2</c:v>
                </c:pt>
                <c:pt idx="36">
                  <c:v>-1.9200597846600147E-2</c:v>
                </c:pt>
                <c:pt idx="37">
                  <c:v>-1.7516152651508209E-2</c:v>
                </c:pt>
                <c:pt idx="38">
                  <c:v>-1.4837752661790545E-2</c:v>
                </c:pt>
                <c:pt idx="39">
                  <c:v>-1.1055111095765364E-2</c:v>
                </c:pt>
                <c:pt idx="40">
                  <c:v>-6.0922431954703246E-3</c:v>
                </c:pt>
                <c:pt idx="41">
                  <c:v>6.6797152939294425E-7</c:v>
                </c:pt>
                <c:pt idx="42">
                  <c:v>6.8457946631985851E-3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C95-4846-A524-9EEA5A1BBBEA}"/>
            </c:ext>
          </c:extLst>
        </c:ser>
        <c:ser>
          <c:idx val="7"/>
          <c:order val="8"/>
          <c:tx>
            <c:strRef>
              <c:f>'Active 5'!$O$20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5'!$F$21:$F$905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-28673.5</c:v>
                </c:pt>
                <c:pt idx="38">
                  <c:v>-28671</c:v>
                </c:pt>
                <c:pt idx="39">
                  <c:v>-28671</c:v>
                </c:pt>
                <c:pt idx="40">
                  <c:v>-28671</c:v>
                </c:pt>
                <c:pt idx="41">
                  <c:v>-28624.5</c:v>
                </c:pt>
                <c:pt idx="42">
                  <c:v>-28624.5</c:v>
                </c:pt>
                <c:pt idx="43">
                  <c:v>-27818</c:v>
                </c:pt>
                <c:pt idx="44">
                  <c:v>-27818</c:v>
                </c:pt>
                <c:pt idx="45">
                  <c:v>-27806.5</c:v>
                </c:pt>
                <c:pt idx="46">
                  <c:v>-27806.5</c:v>
                </c:pt>
                <c:pt idx="47">
                  <c:v>-27803.5</c:v>
                </c:pt>
                <c:pt idx="48">
                  <c:v>-27803.5</c:v>
                </c:pt>
                <c:pt idx="49">
                  <c:v>-27800.5</c:v>
                </c:pt>
                <c:pt idx="50">
                  <c:v>-27800.5</c:v>
                </c:pt>
                <c:pt idx="51">
                  <c:v>-27797.5</c:v>
                </c:pt>
                <c:pt idx="52">
                  <c:v>-27797.5</c:v>
                </c:pt>
                <c:pt idx="53">
                  <c:v>-27794.5</c:v>
                </c:pt>
                <c:pt idx="54">
                  <c:v>-27794.5</c:v>
                </c:pt>
                <c:pt idx="55">
                  <c:v>-23634.5</c:v>
                </c:pt>
                <c:pt idx="56">
                  <c:v>-23517.5</c:v>
                </c:pt>
                <c:pt idx="57">
                  <c:v>-23517</c:v>
                </c:pt>
                <c:pt idx="58">
                  <c:v>-23511</c:v>
                </c:pt>
                <c:pt idx="59">
                  <c:v>-20997.5</c:v>
                </c:pt>
                <c:pt idx="60">
                  <c:v>-20962.5</c:v>
                </c:pt>
                <c:pt idx="61">
                  <c:v>-20962.5</c:v>
                </c:pt>
                <c:pt idx="62">
                  <c:v>-20373</c:v>
                </c:pt>
                <c:pt idx="63">
                  <c:v>-20373</c:v>
                </c:pt>
                <c:pt idx="64">
                  <c:v>-20311.5</c:v>
                </c:pt>
                <c:pt idx="65">
                  <c:v>-20256</c:v>
                </c:pt>
                <c:pt idx="66">
                  <c:v>-20217.5</c:v>
                </c:pt>
                <c:pt idx="67">
                  <c:v>-20054</c:v>
                </c:pt>
                <c:pt idx="68">
                  <c:v>-20022</c:v>
                </c:pt>
                <c:pt idx="69">
                  <c:v>-19949</c:v>
                </c:pt>
                <c:pt idx="70">
                  <c:v>-19274.5</c:v>
                </c:pt>
                <c:pt idx="71">
                  <c:v>-19091.5</c:v>
                </c:pt>
                <c:pt idx="72">
                  <c:v>-18815</c:v>
                </c:pt>
                <c:pt idx="73">
                  <c:v>-18156</c:v>
                </c:pt>
                <c:pt idx="74">
                  <c:v>-17939</c:v>
                </c:pt>
                <c:pt idx="75">
                  <c:v>-17188.5</c:v>
                </c:pt>
                <c:pt idx="76">
                  <c:v>-16782</c:v>
                </c:pt>
                <c:pt idx="77">
                  <c:v>-16697</c:v>
                </c:pt>
                <c:pt idx="78">
                  <c:v>-15982</c:v>
                </c:pt>
                <c:pt idx="79">
                  <c:v>-15777</c:v>
                </c:pt>
                <c:pt idx="80">
                  <c:v>-15751</c:v>
                </c:pt>
                <c:pt idx="81">
                  <c:v>-14769</c:v>
                </c:pt>
                <c:pt idx="82">
                  <c:v>-14688</c:v>
                </c:pt>
                <c:pt idx="83">
                  <c:v>-14615</c:v>
                </c:pt>
                <c:pt idx="84">
                  <c:v>-13800</c:v>
                </c:pt>
                <c:pt idx="85">
                  <c:v>-13786</c:v>
                </c:pt>
                <c:pt idx="86">
                  <c:v>-13773</c:v>
                </c:pt>
                <c:pt idx="87">
                  <c:v>-13663</c:v>
                </c:pt>
                <c:pt idx="88">
                  <c:v>-13553.5</c:v>
                </c:pt>
                <c:pt idx="89">
                  <c:v>-13472.5</c:v>
                </c:pt>
                <c:pt idx="90">
                  <c:v>-13455</c:v>
                </c:pt>
                <c:pt idx="91">
                  <c:v>-12605.5</c:v>
                </c:pt>
                <c:pt idx="92">
                  <c:v>-12440.5</c:v>
                </c:pt>
                <c:pt idx="93">
                  <c:v>-11744</c:v>
                </c:pt>
                <c:pt idx="94">
                  <c:v>-11743.5</c:v>
                </c:pt>
                <c:pt idx="95">
                  <c:v>-11703</c:v>
                </c:pt>
                <c:pt idx="96">
                  <c:v>-11699.5</c:v>
                </c:pt>
                <c:pt idx="97">
                  <c:v>-11650.5</c:v>
                </c:pt>
                <c:pt idx="98">
                  <c:v>-11611.5</c:v>
                </c:pt>
                <c:pt idx="99">
                  <c:v>-11450</c:v>
                </c:pt>
                <c:pt idx="100">
                  <c:v>-11439.5</c:v>
                </c:pt>
                <c:pt idx="101">
                  <c:v>-11419</c:v>
                </c:pt>
                <c:pt idx="102">
                  <c:v>-11398</c:v>
                </c:pt>
                <c:pt idx="103">
                  <c:v>-11383</c:v>
                </c:pt>
                <c:pt idx="104">
                  <c:v>-11369</c:v>
                </c:pt>
                <c:pt idx="105">
                  <c:v>-11295</c:v>
                </c:pt>
                <c:pt idx="106">
                  <c:v>-10776.5</c:v>
                </c:pt>
                <c:pt idx="107">
                  <c:v>-10677.5</c:v>
                </c:pt>
                <c:pt idx="108">
                  <c:v>-10668</c:v>
                </c:pt>
                <c:pt idx="109">
                  <c:v>-10668</c:v>
                </c:pt>
                <c:pt idx="110">
                  <c:v>-10624</c:v>
                </c:pt>
                <c:pt idx="111">
                  <c:v>-10518</c:v>
                </c:pt>
                <c:pt idx="112">
                  <c:v>-10507</c:v>
                </c:pt>
                <c:pt idx="113">
                  <c:v>-10499</c:v>
                </c:pt>
                <c:pt idx="114">
                  <c:v>-10334</c:v>
                </c:pt>
                <c:pt idx="115">
                  <c:v>-9558.5</c:v>
                </c:pt>
                <c:pt idx="116">
                  <c:v>-9544</c:v>
                </c:pt>
                <c:pt idx="117">
                  <c:v>-9501.5</c:v>
                </c:pt>
                <c:pt idx="118">
                  <c:v>-9482.5</c:v>
                </c:pt>
                <c:pt idx="119">
                  <c:v>-9464</c:v>
                </c:pt>
                <c:pt idx="120">
                  <c:v>-9462</c:v>
                </c:pt>
                <c:pt idx="121">
                  <c:v>-9462</c:v>
                </c:pt>
                <c:pt idx="122">
                  <c:v>-9453</c:v>
                </c:pt>
                <c:pt idx="123">
                  <c:v>-9332</c:v>
                </c:pt>
                <c:pt idx="124">
                  <c:v>-9312.5</c:v>
                </c:pt>
                <c:pt idx="125">
                  <c:v>-9301</c:v>
                </c:pt>
                <c:pt idx="126">
                  <c:v>-9206</c:v>
                </c:pt>
                <c:pt idx="127">
                  <c:v>-8383.5</c:v>
                </c:pt>
                <c:pt idx="128">
                  <c:v>-8339.5</c:v>
                </c:pt>
                <c:pt idx="129">
                  <c:v>-8322.5</c:v>
                </c:pt>
                <c:pt idx="130">
                  <c:v>-8278.5</c:v>
                </c:pt>
                <c:pt idx="131">
                  <c:v>-8272.5</c:v>
                </c:pt>
                <c:pt idx="132">
                  <c:v>-8187.5</c:v>
                </c:pt>
                <c:pt idx="133">
                  <c:v>-8166</c:v>
                </c:pt>
                <c:pt idx="134">
                  <c:v>-7510</c:v>
                </c:pt>
                <c:pt idx="135">
                  <c:v>-7414</c:v>
                </c:pt>
                <c:pt idx="136">
                  <c:v>-7411</c:v>
                </c:pt>
                <c:pt idx="137">
                  <c:v>-7378.5</c:v>
                </c:pt>
                <c:pt idx="138">
                  <c:v>-7235.5</c:v>
                </c:pt>
                <c:pt idx="139">
                  <c:v>-7208</c:v>
                </c:pt>
                <c:pt idx="140">
                  <c:v>-7153.5</c:v>
                </c:pt>
                <c:pt idx="141">
                  <c:v>-6986.5</c:v>
                </c:pt>
                <c:pt idx="142">
                  <c:v>-6306</c:v>
                </c:pt>
                <c:pt idx="143">
                  <c:v>-6301</c:v>
                </c:pt>
                <c:pt idx="144">
                  <c:v>-6210</c:v>
                </c:pt>
                <c:pt idx="145">
                  <c:v>-6210</c:v>
                </c:pt>
                <c:pt idx="146">
                  <c:v>-6210</c:v>
                </c:pt>
                <c:pt idx="147">
                  <c:v>-6094.5</c:v>
                </c:pt>
                <c:pt idx="148">
                  <c:v>-6004</c:v>
                </c:pt>
                <c:pt idx="149">
                  <c:v>-5461.5</c:v>
                </c:pt>
                <c:pt idx="150">
                  <c:v>-5342</c:v>
                </c:pt>
                <c:pt idx="151">
                  <c:v>-5242.5</c:v>
                </c:pt>
                <c:pt idx="152">
                  <c:v>-5178</c:v>
                </c:pt>
                <c:pt idx="153">
                  <c:v>-5122.5</c:v>
                </c:pt>
                <c:pt idx="154">
                  <c:v>-4993.5</c:v>
                </c:pt>
                <c:pt idx="155">
                  <c:v>-4944.5</c:v>
                </c:pt>
                <c:pt idx="156">
                  <c:v>-4223</c:v>
                </c:pt>
                <c:pt idx="157">
                  <c:v>-4223</c:v>
                </c:pt>
                <c:pt idx="158">
                  <c:v>-4223</c:v>
                </c:pt>
                <c:pt idx="159">
                  <c:v>-4193.5</c:v>
                </c:pt>
                <c:pt idx="160">
                  <c:v>-3868.5</c:v>
                </c:pt>
                <c:pt idx="161">
                  <c:v>-3824.5</c:v>
                </c:pt>
                <c:pt idx="162">
                  <c:v>-3156.5</c:v>
                </c:pt>
                <c:pt idx="163">
                  <c:v>-2998</c:v>
                </c:pt>
                <c:pt idx="164">
                  <c:v>-2913.5</c:v>
                </c:pt>
                <c:pt idx="165">
                  <c:v>-2907.5</c:v>
                </c:pt>
                <c:pt idx="166">
                  <c:v>-2893</c:v>
                </c:pt>
                <c:pt idx="167">
                  <c:v>-2847</c:v>
                </c:pt>
                <c:pt idx="168">
                  <c:v>-2822.5</c:v>
                </c:pt>
                <c:pt idx="169">
                  <c:v>-2136.5</c:v>
                </c:pt>
                <c:pt idx="170">
                  <c:v>-2098.5</c:v>
                </c:pt>
                <c:pt idx="171">
                  <c:v>-2017</c:v>
                </c:pt>
                <c:pt idx="172">
                  <c:v>-2016.5</c:v>
                </c:pt>
                <c:pt idx="173">
                  <c:v>-1952</c:v>
                </c:pt>
                <c:pt idx="174">
                  <c:v>-1765</c:v>
                </c:pt>
                <c:pt idx="175">
                  <c:v>-939</c:v>
                </c:pt>
                <c:pt idx="176">
                  <c:v>-915.5</c:v>
                </c:pt>
                <c:pt idx="177">
                  <c:v>-910.5</c:v>
                </c:pt>
                <c:pt idx="178">
                  <c:v>-839.5</c:v>
                </c:pt>
                <c:pt idx="179">
                  <c:v>-804</c:v>
                </c:pt>
                <c:pt idx="180">
                  <c:v>-751.5</c:v>
                </c:pt>
                <c:pt idx="181">
                  <c:v>-646</c:v>
                </c:pt>
                <c:pt idx="182">
                  <c:v>127.5</c:v>
                </c:pt>
                <c:pt idx="183">
                  <c:v>130.5</c:v>
                </c:pt>
                <c:pt idx="184">
                  <c:v>939.5</c:v>
                </c:pt>
                <c:pt idx="185">
                  <c:v>1103.5</c:v>
                </c:pt>
                <c:pt idx="186">
                  <c:v>1162.5</c:v>
                </c:pt>
                <c:pt idx="187">
                  <c:v>1163</c:v>
                </c:pt>
                <c:pt idx="188">
                  <c:v>1390</c:v>
                </c:pt>
                <c:pt idx="189">
                  <c:v>1431</c:v>
                </c:pt>
                <c:pt idx="190">
                  <c:v>1475</c:v>
                </c:pt>
                <c:pt idx="191">
                  <c:v>1516</c:v>
                </c:pt>
                <c:pt idx="192">
                  <c:v>2283.5</c:v>
                </c:pt>
                <c:pt idx="193">
                  <c:v>3344</c:v>
                </c:pt>
                <c:pt idx="194">
                  <c:v>3353.5</c:v>
                </c:pt>
                <c:pt idx="195">
                  <c:v>3388</c:v>
                </c:pt>
                <c:pt idx="196">
                  <c:v>3416.5</c:v>
                </c:pt>
                <c:pt idx="197">
                  <c:v>3417</c:v>
                </c:pt>
                <c:pt idx="198">
                  <c:v>3468</c:v>
                </c:pt>
                <c:pt idx="199">
                  <c:v>3469</c:v>
                </c:pt>
                <c:pt idx="200">
                  <c:v>3484.5</c:v>
                </c:pt>
                <c:pt idx="201">
                  <c:v>3584.5</c:v>
                </c:pt>
                <c:pt idx="202">
                  <c:v>3681</c:v>
                </c:pt>
                <c:pt idx="203">
                  <c:v>4177</c:v>
                </c:pt>
                <c:pt idx="204">
                  <c:v>4361.5</c:v>
                </c:pt>
                <c:pt idx="205">
                  <c:v>4389</c:v>
                </c:pt>
                <c:pt idx="206">
                  <c:v>4507</c:v>
                </c:pt>
                <c:pt idx="207">
                  <c:v>4525</c:v>
                </c:pt>
                <c:pt idx="208">
                  <c:v>4592</c:v>
                </c:pt>
                <c:pt idx="209">
                  <c:v>4618.5</c:v>
                </c:pt>
                <c:pt idx="210">
                  <c:v>4627.5</c:v>
                </c:pt>
                <c:pt idx="211">
                  <c:v>5340</c:v>
                </c:pt>
                <c:pt idx="212">
                  <c:v>5417</c:v>
                </c:pt>
                <c:pt idx="213">
                  <c:v>5417</c:v>
                </c:pt>
                <c:pt idx="214">
                  <c:v>5488.5</c:v>
                </c:pt>
                <c:pt idx="215">
                  <c:v>5555</c:v>
                </c:pt>
                <c:pt idx="216">
                  <c:v>5555</c:v>
                </c:pt>
                <c:pt idx="217">
                  <c:v>5564</c:v>
                </c:pt>
                <c:pt idx="218">
                  <c:v>5599</c:v>
                </c:pt>
                <c:pt idx="219">
                  <c:v>5599</c:v>
                </c:pt>
                <c:pt idx="220">
                  <c:v>5599</c:v>
                </c:pt>
                <c:pt idx="221">
                  <c:v>5654.5</c:v>
                </c:pt>
                <c:pt idx="222">
                  <c:v>5654.5</c:v>
                </c:pt>
                <c:pt idx="223">
                  <c:v>5655.5</c:v>
                </c:pt>
                <c:pt idx="224">
                  <c:v>5676</c:v>
                </c:pt>
                <c:pt idx="225">
                  <c:v>5702.5</c:v>
                </c:pt>
                <c:pt idx="226">
                  <c:v>5717</c:v>
                </c:pt>
                <c:pt idx="227">
                  <c:v>5734.5</c:v>
                </c:pt>
                <c:pt idx="228">
                  <c:v>5737.5</c:v>
                </c:pt>
                <c:pt idx="229">
                  <c:v>5822.5</c:v>
                </c:pt>
                <c:pt idx="230">
                  <c:v>6402</c:v>
                </c:pt>
                <c:pt idx="231">
                  <c:v>6402.5</c:v>
                </c:pt>
                <c:pt idx="232">
                  <c:v>6402.5</c:v>
                </c:pt>
                <c:pt idx="233">
                  <c:v>6425.5</c:v>
                </c:pt>
                <c:pt idx="234">
                  <c:v>6431.5</c:v>
                </c:pt>
                <c:pt idx="235">
                  <c:v>6440.5</c:v>
                </c:pt>
                <c:pt idx="236">
                  <c:v>6502</c:v>
                </c:pt>
                <c:pt idx="237">
                  <c:v>6502</c:v>
                </c:pt>
                <c:pt idx="238">
                  <c:v>6502</c:v>
                </c:pt>
                <c:pt idx="239">
                  <c:v>6502</c:v>
                </c:pt>
                <c:pt idx="240">
                  <c:v>6517.5</c:v>
                </c:pt>
                <c:pt idx="241">
                  <c:v>6519</c:v>
                </c:pt>
                <c:pt idx="242">
                  <c:v>6519.5</c:v>
                </c:pt>
                <c:pt idx="243">
                  <c:v>6533</c:v>
                </c:pt>
                <c:pt idx="244">
                  <c:v>6533</c:v>
                </c:pt>
                <c:pt idx="245">
                  <c:v>6539.5</c:v>
                </c:pt>
                <c:pt idx="246">
                  <c:v>6540</c:v>
                </c:pt>
                <c:pt idx="247">
                  <c:v>6549</c:v>
                </c:pt>
                <c:pt idx="248">
                  <c:v>6583.5</c:v>
                </c:pt>
                <c:pt idx="249">
                  <c:v>6591.5</c:v>
                </c:pt>
                <c:pt idx="250">
                  <c:v>6591.5</c:v>
                </c:pt>
                <c:pt idx="251">
                  <c:v>6592</c:v>
                </c:pt>
                <c:pt idx="252">
                  <c:v>6592</c:v>
                </c:pt>
                <c:pt idx="253">
                  <c:v>6598</c:v>
                </c:pt>
                <c:pt idx="254">
                  <c:v>6599</c:v>
                </c:pt>
                <c:pt idx="255">
                  <c:v>6610.5</c:v>
                </c:pt>
                <c:pt idx="256">
                  <c:v>6631</c:v>
                </c:pt>
                <c:pt idx="257">
                  <c:v>6637.5</c:v>
                </c:pt>
                <c:pt idx="258">
                  <c:v>6728</c:v>
                </c:pt>
                <c:pt idx="259">
                  <c:v>6760</c:v>
                </c:pt>
                <c:pt idx="260">
                  <c:v>6768.5</c:v>
                </c:pt>
                <c:pt idx="261">
                  <c:v>6771.5</c:v>
                </c:pt>
                <c:pt idx="262">
                  <c:v>6795</c:v>
                </c:pt>
                <c:pt idx="263">
                  <c:v>6850</c:v>
                </c:pt>
                <c:pt idx="264">
                  <c:v>7314.5</c:v>
                </c:pt>
                <c:pt idx="265">
                  <c:v>7466</c:v>
                </c:pt>
                <c:pt idx="266">
                  <c:v>7466</c:v>
                </c:pt>
                <c:pt idx="267">
                  <c:v>7496</c:v>
                </c:pt>
                <c:pt idx="268">
                  <c:v>7594</c:v>
                </c:pt>
                <c:pt idx="269">
                  <c:v>7594.5</c:v>
                </c:pt>
                <c:pt idx="270">
                  <c:v>7597</c:v>
                </c:pt>
                <c:pt idx="271">
                  <c:v>7636</c:v>
                </c:pt>
                <c:pt idx="272">
                  <c:v>7642</c:v>
                </c:pt>
                <c:pt idx="273">
                  <c:v>7659.5</c:v>
                </c:pt>
                <c:pt idx="274">
                  <c:v>7670</c:v>
                </c:pt>
                <c:pt idx="275">
                  <c:v>7676</c:v>
                </c:pt>
                <c:pt idx="276">
                  <c:v>7677</c:v>
                </c:pt>
                <c:pt idx="277">
                  <c:v>7750</c:v>
                </c:pt>
                <c:pt idx="278">
                  <c:v>7757</c:v>
                </c:pt>
                <c:pt idx="279">
                  <c:v>7757.5</c:v>
                </c:pt>
                <c:pt idx="280">
                  <c:v>7829.5</c:v>
                </c:pt>
                <c:pt idx="281">
                  <c:v>7864.5</c:v>
                </c:pt>
                <c:pt idx="282">
                  <c:v>8503</c:v>
                </c:pt>
                <c:pt idx="283">
                  <c:v>8503</c:v>
                </c:pt>
                <c:pt idx="284">
                  <c:v>8561.5</c:v>
                </c:pt>
                <c:pt idx="285">
                  <c:v>8564</c:v>
                </c:pt>
                <c:pt idx="286">
                  <c:v>8579.5</c:v>
                </c:pt>
                <c:pt idx="287">
                  <c:v>8612</c:v>
                </c:pt>
                <c:pt idx="288">
                  <c:v>8661</c:v>
                </c:pt>
                <c:pt idx="289">
                  <c:v>8685</c:v>
                </c:pt>
                <c:pt idx="290">
                  <c:v>8737</c:v>
                </c:pt>
                <c:pt idx="291">
                  <c:v>8740</c:v>
                </c:pt>
                <c:pt idx="292">
                  <c:v>8764</c:v>
                </c:pt>
                <c:pt idx="293">
                  <c:v>8832</c:v>
                </c:pt>
                <c:pt idx="294">
                  <c:v>8840</c:v>
                </c:pt>
                <c:pt idx="295">
                  <c:v>8840.5</c:v>
                </c:pt>
                <c:pt idx="296">
                  <c:v>8844.5</c:v>
                </c:pt>
                <c:pt idx="297">
                  <c:v>9631</c:v>
                </c:pt>
                <c:pt idx="298">
                  <c:v>9646</c:v>
                </c:pt>
                <c:pt idx="299">
                  <c:v>9652</c:v>
                </c:pt>
                <c:pt idx="300">
                  <c:v>9661</c:v>
                </c:pt>
                <c:pt idx="301">
                  <c:v>9675.5</c:v>
                </c:pt>
                <c:pt idx="302">
                  <c:v>9789</c:v>
                </c:pt>
                <c:pt idx="303">
                  <c:v>9811.5</c:v>
                </c:pt>
                <c:pt idx="304">
                  <c:v>9812</c:v>
                </c:pt>
                <c:pt idx="305">
                  <c:v>9812.5</c:v>
                </c:pt>
                <c:pt idx="306">
                  <c:v>9819.5</c:v>
                </c:pt>
                <c:pt idx="307">
                  <c:v>9820</c:v>
                </c:pt>
                <c:pt idx="308">
                  <c:v>9820</c:v>
                </c:pt>
                <c:pt idx="309">
                  <c:v>9820</c:v>
                </c:pt>
                <c:pt idx="310">
                  <c:v>9837.5</c:v>
                </c:pt>
                <c:pt idx="311">
                  <c:v>9837.5</c:v>
                </c:pt>
                <c:pt idx="312">
                  <c:v>9837.5</c:v>
                </c:pt>
                <c:pt idx="313">
                  <c:v>9938</c:v>
                </c:pt>
                <c:pt idx="314">
                  <c:v>10680.5</c:v>
                </c:pt>
                <c:pt idx="315">
                  <c:v>10700</c:v>
                </c:pt>
                <c:pt idx="316">
                  <c:v>10790.5</c:v>
                </c:pt>
                <c:pt idx="317">
                  <c:v>10791</c:v>
                </c:pt>
                <c:pt idx="318">
                  <c:v>10800</c:v>
                </c:pt>
                <c:pt idx="319">
                  <c:v>10847</c:v>
                </c:pt>
                <c:pt idx="320">
                  <c:v>10911</c:v>
                </c:pt>
                <c:pt idx="321">
                  <c:v>10981.5</c:v>
                </c:pt>
                <c:pt idx="322">
                  <c:v>11010</c:v>
                </c:pt>
                <c:pt idx="323">
                  <c:v>11022.5</c:v>
                </c:pt>
                <c:pt idx="324">
                  <c:v>11063.5</c:v>
                </c:pt>
                <c:pt idx="325">
                  <c:v>11098.5</c:v>
                </c:pt>
                <c:pt idx="326">
                  <c:v>11119</c:v>
                </c:pt>
                <c:pt idx="327">
                  <c:v>11122</c:v>
                </c:pt>
                <c:pt idx="328">
                  <c:v>11139</c:v>
                </c:pt>
                <c:pt idx="329">
                  <c:v>11177</c:v>
                </c:pt>
                <c:pt idx="330">
                  <c:v>11764</c:v>
                </c:pt>
                <c:pt idx="331">
                  <c:v>11784</c:v>
                </c:pt>
                <c:pt idx="332">
                  <c:v>11795.5</c:v>
                </c:pt>
                <c:pt idx="333">
                  <c:v>11822</c:v>
                </c:pt>
                <c:pt idx="334">
                  <c:v>11886</c:v>
                </c:pt>
                <c:pt idx="335">
                  <c:v>11886</c:v>
                </c:pt>
                <c:pt idx="336">
                  <c:v>11965.5</c:v>
                </c:pt>
                <c:pt idx="337">
                  <c:v>11998</c:v>
                </c:pt>
                <c:pt idx="338">
                  <c:v>12004</c:v>
                </c:pt>
                <c:pt idx="339">
                  <c:v>12035</c:v>
                </c:pt>
                <c:pt idx="340">
                  <c:v>12059</c:v>
                </c:pt>
                <c:pt idx="341">
                  <c:v>12115</c:v>
                </c:pt>
                <c:pt idx="342">
                  <c:v>12710.5</c:v>
                </c:pt>
                <c:pt idx="343">
                  <c:v>12760.5</c:v>
                </c:pt>
                <c:pt idx="344">
                  <c:v>12857</c:v>
                </c:pt>
                <c:pt idx="345">
                  <c:v>12857.5</c:v>
                </c:pt>
                <c:pt idx="346">
                  <c:v>12859</c:v>
                </c:pt>
                <c:pt idx="347">
                  <c:v>12859</c:v>
                </c:pt>
                <c:pt idx="348">
                  <c:v>12859</c:v>
                </c:pt>
                <c:pt idx="349">
                  <c:v>12953.5</c:v>
                </c:pt>
                <c:pt idx="350">
                  <c:v>13073</c:v>
                </c:pt>
                <c:pt idx="351">
                  <c:v>13201</c:v>
                </c:pt>
                <c:pt idx="352">
                  <c:v>13201</c:v>
                </c:pt>
                <c:pt idx="353">
                  <c:v>13201</c:v>
                </c:pt>
                <c:pt idx="354">
                  <c:v>13201</c:v>
                </c:pt>
                <c:pt idx="355">
                  <c:v>13207</c:v>
                </c:pt>
                <c:pt idx="356">
                  <c:v>13210</c:v>
                </c:pt>
                <c:pt idx="357">
                  <c:v>13210</c:v>
                </c:pt>
                <c:pt idx="358">
                  <c:v>13210</c:v>
                </c:pt>
                <c:pt idx="359">
                  <c:v>13210</c:v>
                </c:pt>
                <c:pt idx="360">
                  <c:v>13210</c:v>
                </c:pt>
                <c:pt idx="361">
                  <c:v>13210</c:v>
                </c:pt>
                <c:pt idx="362">
                  <c:v>13794.5</c:v>
                </c:pt>
                <c:pt idx="363">
                  <c:v>14008</c:v>
                </c:pt>
                <c:pt idx="364">
                  <c:v>14055</c:v>
                </c:pt>
                <c:pt idx="365">
                  <c:v>14071.5</c:v>
                </c:pt>
                <c:pt idx="366">
                  <c:v>14132</c:v>
                </c:pt>
                <c:pt idx="367">
                  <c:v>14148.5</c:v>
                </c:pt>
                <c:pt idx="368">
                  <c:v>14150.5</c:v>
                </c:pt>
                <c:pt idx="369">
                  <c:v>14924.5</c:v>
                </c:pt>
                <c:pt idx="370">
                  <c:v>14945</c:v>
                </c:pt>
                <c:pt idx="371">
                  <c:v>14989.5</c:v>
                </c:pt>
                <c:pt idx="372">
                  <c:v>14990</c:v>
                </c:pt>
                <c:pt idx="373">
                  <c:v>15063.5</c:v>
                </c:pt>
                <c:pt idx="374">
                  <c:v>15064</c:v>
                </c:pt>
                <c:pt idx="375">
                  <c:v>15064.5</c:v>
                </c:pt>
                <c:pt idx="376">
                  <c:v>15151</c:v>
                </c:pt>
                <c:pt idx="377">
                  <c:v>15161.5</c:v>
                </c:pt>
                <c:pt idx="378">
                  <c:v>15161.5</c:v>
                </c:pt>
                <c:pt idx="379">
                  <c:v>15161.5</c:v>
                </c:pt>
                <c:pt idx="380">
                  <c:v>15161.5</c:v>
                </c:pt>
                <c:pt idx="381">
                  <c:v>15162</c:v>
                </c:pt>
                <c:pt idx="382">
                  <c:v>15162</c:v>
                </c:pt>
                <c:pt idx="383">
                  <c:v>15193.5</c:v>
                </c:pt>
                <c:pt idx="384">
                  <c:v>15212</c:v>
                </c:pt>
                <c:pt idx="385">
                  <c:v>15290</c:v>
                </c:pt>
                <c:pt idx="386">
                  <c:v>15408</c:v>
                </c:pt>
                <c:pt idx="387">
                  <c:v>15976</c:v>
                </c:pt>
                <c:pt idx="388">
                  <c:v>16055</c:v>
                </c:pt>
                <c:pt idx="389">
                  <c:v>16070.5</c:v>
                </c:pt>
                <c:pt idx="390">
                  <c:v>16109</c:v>
                </c:pt>
                <c:pt idx="391">
                  <c:v>16110.5</c:v>
                </c:pt>
                <c:pt idx="392">
                  <c:v>16146.5</c:v>
                </c:pt>
                <c:pt idx="393">
                  <c:v>16173</c:v>
                </c:pt>
                <c:pt idx="394">
                  <c:v>16228.5</c:v>
                </c:pt>
                <c:pt idx="395">
                  <c:v>16262</c:v>
                </c:pt>
                <c:pt idx="396">
                  <c:v>16270.5</c:v>
                </c:pt>
                <c:pt idx="397">
                  <c:v>16271</c:v>
                </c:pt>
                <c:pt idx="398">
                  <c:v>16319</c:v>
                </c:pt>
                <c:pt idx="399">
                  <c:v>16532</c:v>
                </c:pt>
                <c:pt idx="400">
                  <c:v>16532</c:v>
                </c:pt>
                <c:pt idx="401">
                  <c:v>16532</c:v>
                </c:pt>
                <c:pt idx="402">
                  <c:v>16532</c:v>
                </c:pt>
                <c:pt idx="403">
                  <c:v>16532</c:v>
                </c:pt>
                <c:pt idx="404">
                  <c:v>16532</c:v>
                </c:pt>
                <c:pt idx="405">
                  <c:v>17070</c:v>
                </c:pt>
                <c:pt idx="406">
                  <c:v>17070</c:v>
                </c:pt>
                <c:pt idx="407">
                  <c:v>17122.5</c:v>
                </c:pt>
                <c:pt idx="408">
                  <c:v>17122.5</c:v>
                </c:pt>
                <c:pt idx="409">
                  <c:v>17128.5</c:v>
                </c:pt>
                <c:pt idx="410">
                  <c:v>17183.5</c:v>
                </c:pt>
                <c:pt idx="411">
                  <c:v>17183.5</c:v>
                </c:pt>
                <c:pt idx="412">
                  <c:v>17242</c:v>
                </c:pt>
                <c:pt idx="413">
                  <c:v>17289</c:v>
                </c:pt>
                <c:pt idx="414">
                  <c:v>17313.5</c:v>
                </c:pt>
                <c:pt idx="415">
                  <c:v>17314</c:v>
                </c:pt>
                <c:pt idx="416">
                  <c:v>17347.5</c:v>
                </c:pt>
                <c:pt idx="417">
                  <c:v>17347.5</c:v>
                </c:pt>
                <c:pt idx="418">
                  <c:v>17394</c:v>
                </c:pt>
                <c:pt idx="419">
                  <c:v>17468</c:v>
                </c:pt>
                <c:pt idx="420">
                  <c:v>17470.5</c:v>
                </c:pt>
                <c:pt idx="421">
                  <c:v>18112.5</c:v>
                </c:pt>
                <c:pt idx="422">
                  <c:v>18205</c:v>
                </c:pt>
                <c:pt idx="423">
                  <c:v>18205.5</c:v>
                </c:pt>
                <c:pt idx="424">
                  <c:v>18228.5</c:v>
                </c:pt>
                <c:pt idx="425">
                  <c:v>18291</c:v>
                </c:pt>
                <c:pt idx="426">
                  <c:v>18303</c:v>
                </c:pt>
                <c:pt idx="427">
                  <c:v>18313.5</c:v>
                </c:pt>
                <c:pt idx="428">
                  <c:v>18387.5</c:v>
                </c:pt>
                <c:pt idx="429">
                  <c:v>18428</c:v>
                </c:pt>
                <c:pt idx="430">
                  <c:v>18428</c:v>
                </c:pt>
                <c:pt idx="431">
                  <c:v>18428.5</c:v>
                </c:pt>
                <c:pt idx="432">
                  <c:v>18431</c:v>
                </c:pt>
                <c:pt idx="433">
                  <c:v>18431</c:v>
                </c:pt>
                <c:pt idx="434">
                  <c:v>18431</c:v>
                </c:pt>
                <c:pt idx="435">
                  <c:v>18648</c:v>
                </c:pt>
                <c:pt idx="436">
                  <c:v>19187</c:v>
                </c:pt>
                <c:pt idx="437">
                  <c:v>19187</c:v>
                </c:pt>
                <c:pt idx="438">
                  <c:v>19207.5</c:v>
                </c:pt>
                <c:pt idx="439">
                  <c:v>19207.5</c:v>
                </c:pt>
                <c:pt idx="440">
                  <c:v>19308</c:v>
                </c:pt>
                <c:pt idx="441">
                  <c:v>19312.5</c:v>
                </c:pt>
                <c:pt idx="442">
                  <c:v>19375</c:v>
                </c:pt>
                <c:pt idx="443">
                  <c:v>19375</c:v>
                </c:pt>
                <c:pt idx="444">
                  <c:v>19375</c:v>
                </c:pt>
                <c:pt idx="445">
                  <c:v>19393</c:v>
                </c:pt>
                <c:pt idx="446">
                  <c:v>19494</c:v>
                </c:pt>
                <c:pt idx="447">
                  <c:v>19606</c:v>
                </c:pt>
                <c:pt idx="448">
                  <c:v>20230</c:v>
                </c:pt>
                <c:pt idx="449">
                  <c:v>20301</c:v>
                </c:pt>
                <c:pt idx="450">
                  <c:v>20339</c:v>
                </c:pt>
                <c:pt idx="451">
                  <c:v>20380</c:v>
                </c:pt>
                <c:pt idx="452">
                  <c:v>20380</c:v>
                </c:pt>
                <c:pt idx="453">
                  <c:v>20399.5</c:v>
                </c:pt>
                <c:pt idx="454">
                  <c:v>20438.5</c:v>
                </c:pt>
                <c:pt idx="455">
                  <c:v>20438.5</c:v>
                </c:pt>
                <c:pt idx="456">
                  <c:v>20608</c:v>
                </c:pt>
                <c:pt idx="457">
                  <c:v>20712.5</c:v>
                </c:pt>
                <c:pt idx="458">
                  <c:v>21370.5</c:v>
                </c:pt>
                <c:pt idx="459">
                  <c:v>21394.5</c:v>
                </c:pt>
                <c:pt idx="460">
                  <c:v>21443</c:v>
                </c:pt>
                <c:pt idx="461">
                  <c:v>21464</c:v>
                </c:pt>
                <c:pt idx="462">
                  <c:v>21464</c:v>
                </c:pt>
                <c:pt idx="463">
                  <c:v>21499</c:v>
                </c:pt>
                <c:pt idx="464">
                  <c:v>21516.5</c:v>
                </c:pt>
                <c:pt idx="465">
                  <c:v>21607</c:v>
                </c:pt>
                <c:pt idx="466">
                  <c:v>21629.5</c:v>
                </c:pt>
                <c:pt idx="467">
                  <c:v>21630</c:v>
                </c:pt>
                <c:pt idx="468">
                  <c:v>22366.5</c:v>
                </c:pt>
                <c:pt idx="469">
                  <c:v>22472</c:v>
                </c:pt>
                <c:pt idx="470">
                  <c:v>22489.5</c:v>
                </c:pt>
                <c:pt idx="471">
                  <c:v>22551</c:v>
                </c:pt>
                <c:pt idx="472">
                  <c:v>22551.5</c:v>
                </c:pt>
                <c:pt idx="473">
                  <c:v>22565.5</c:v>
                </c:pt>
                <c:pt idx="474">
                  <c:v>22641.5</c:v>
                </c:pt>
                <c:pt idx="475">
                  <c:v>22650</c:v>
                </c:pt>
                <c:pt idx="476">
                  <c:v>22650</c:v>
                </c:pt>
                <c:pt idx="477">
                  <c:v>22667.5</c:v>
                </c:pt>
                <c:pt idx="478">
                  <c:v>22872.5</c:v>
                </c:pt>
                <c:pt idx="479">
                  <c:v>23465</c:v>
                </c:pt>
                <c:pt idx="480">
                  <c:v>23512</c:v>
                </c:pt>
                <c:pt idx="481">
                  <c:v>23605.5</c:v>
                </c:pt>
                <c:pt idx="482">
                  <c:v>23632</c:v>
                </c:pt>
                <c:pt idx="483">
                  <c:v>23632.5</c:v>
                </c:pt>
                <c:pt idx="484">
                  <c:v>23690</c:v>
                </c:pt>
                <c:pt idx="485">
                  <c:v>23824.5</c:v>
                </c:pt>
                <c:pt idx="486">
                  <c:v>24596</c:v>
                </c:pt>
                <c:pt idx="487">
                  <c:v>24596</c:v>
                </c:pt>
                <c:pt idx="488">
                  <c:v>24628</c:v>
                </c:pt>
                <c:pt idx="489">
                  <c:v>24683.5</c:v>
                </c:pt>
                <c:pt idx="490">
                  <c:v>24867.5</c:v>
                </c:pt>
                <c:pt idx="491">
                  <c:v>25606.5</c:v>
                </c:pt>
                <c:pt idx="492">
                  <c:v>25630</c:v>
                </c:pt>
                <c:pt idx="493">
                  <c:v>25671</c:v>
                </c:pt>
                <c:pt idx="494">
                  <c:v>25732.5</c:v>
                </c:pt>
                <c:pt idx="495">
                  <c:v>26098</c:v>
                </c:pt>
                <c:pt idx="496">
                  <c:v>26649.5</c:v>
                </c:pt>
                <c:pt idx="497">
                  <c:v>26772.5</c:v>
                </c:pt>
                <c:pt idx="498">
                  <c:v>26872</c:v>
                </c:pt>
                <c:pt idx="499">
                  <c:v>26898</c:v>
                </c:pt>
                <c:pt idx="500">
                  <c:v>26898</c:v>
                </c:pt>
                <c:pt idx="501">
                  <c:v>26936</c:v>
                </c:pt>
                <c:pt idx="502">
                  <c:v>26971</c:v>
                </c:pt>
                <c:pt idx="503">
                  <c:v>27019</c:v>
                </c:pt>
                <c:pt idx="504">
                  <c:v>27026.5</c:v>
                </c:pt>
                <c:pt idx="505">
                  <c:v>27035.5</c:v>
                </c:pt>
                <c:pt idx="506">
                  <c:v>27733.5</c:v>
                </c:pt>
                <c:pt idx="507">
                  <c:v>27754</c:v>
                </c:pt>
                <c:pt idx="508">
                  <c:v>27867</c:v>
                </c:pt>
                <c:pt idx="509">
                  <c:v>28049</c:v>
                </c:pt>
                <c:pt idx="510">
                  <c:v>28101</c:v>
                </c:pt>
                <c:pt idx="511">
                  <c:v>28154.5</c:v>
                </c:pt>
                <c:pt idx="512">
                  <c:v>28776.5</c:v>
                </c:pt>
                <c:pt idx="513">
                  <c:v>28928.5</c:v>
                </c:pt>
              </c:numCache>
            </c:numRef>
          </c:xVal>
          <c:yVal>
            <c:numRef>
              <c:f>'Active 5'!$O$21:$O$905</c:f>
              <c:numCache>
                <c:formatCode>General</c:formatCode>
                <c:ptCount val="885"/>
                <c:pt idx="247">
                  <c:v>1.2028766388141531E-2</c:v>
                </c:pt>
                <c:pt idx="248">
                  <c:v>1.1951842392142781E-2</c:v>
                </c:pt>
                <c:pt idx="249">
                  <c:v>1.1934004943795245E-2</c:v>
                </c:pt>
                <c:pt idx="250">
                  <c:v>1.1934004943795245E-2</c:v>
                </c:pt>
                <c:pt idx="251">
                  <c:v>1.1932890103273525E-2</c:v>
                </c:pt>
                <c:pt idx="252">
                  <c:v>1.1932890103273525E-2</c:v>
                </c:pt>
                <c:pt idx="253">
                  <c:v>1.1919512017012872E-2</c:v>
                </c:pt>
                <c:pt idx="254">
                  <c:v>1.1917282335969431E-2</c:v>
                </c:pt>
                <c:pt idx="255">
                  <c:v>1.1891641003969847E-2</c:v>
                </c:pt>
                <c:pt idx="256">
                  <c:v>1.1845932542579285E-2</c:v>
                </c:pt>
                <c:pt idx="257">
                  <c:v>1.1831439615796913E-2</c:v>
                </c:pt>
                <c:pt idx="258">
                  <c:v>1.1629653481365411E-2</c:v>
                </c:pt>
                <c:pt idx="259">
                  <c:v>1.1558303687975266E-2</c:v>
                </c:pt>
                <c:pt idx="260">
                  <c:v>1.153935139910601E-2</c:v>
                </c:pt>
                <c:pt idx="261">
                  <c:v>1.1532662355975684E-2</c:v>
                </c:pt>
                <c:pt idx="262">
                  <c:v>1.1480264851454796E-2</c:v>
                </c:pt>
                <c:pt idx="263">
                  <c:v>1.1357632394065486E-2</c:v>
                </c:pt>
                <c:pt idx="264">
                  <c:v>1.0321945549386671E-2</c:v>
                </c:pt>
                <c:pt idx="265">
                  <c:v>9.9841488713052068E-3</c:v>
                </c:pt>
                <c:pt idx="266">
                  <c:v>9.9841488713052068E-3</c:v>
                </c:pt>
                <c:pt idx="267">
                  <c:v>9.9172584400019463E-3</c:v>
                </c:pt>
                <c:pt idx="268">
                  <c:v>9.698749697744629E-3</c:v>
                </c:pt>
                <c:pt idx="269">
                  <c:v>9.6976348572229074E-3</c:v>
                </c:pt>
                <c:pt idx="270">
                  <c:v>9.6920606546143026E-3</c:v>
                </c:pt>
                <c:pt idx="271">
                  <c:v>9.605103093920063E-3</c:v>
                </c:pt>
                <c:pt idx="272">
                  <c:v>9.5917250076594136E-3</c:v>
                </c:pt>
                <c:pt idx="273">
                  <c:v>9.5527055893991769E-3</c:v>
                </c:pt>
                <c:pt idx="274">
                  <c:v>9.5292939384430363E-3</c:v>
                </c:pt>
                <c:pt idx="275">
                  <c:v>9.5159158521823835E-3</c:v>
                </c:pt>
                <c:pt idx="276">
                  <c:v>9.5136861711389437E-3</c:v>
                </c:pt>
                <c:pt idx="277">
                  <c:v>9.3509194549676738E-3</c:v>
                </c:pt>
                <c:pt idx="278">
                  <c:v>9.3353116876635812E-3</c:v>
                </c:pt>
                <c:pt idx="279">
                  <c:v>9.3341968471418596E-3</c:v>
                </c:pt>
                <c:pt idx="280">
                  <c:v>9.1736598120140365E-3</c:v>
                </c:pt>
                <c:pt idx="281">
                  <c:v>9.0956209754935666E-3</c:v>
                </c:pt>
                <c:pt idx="282">
                  <c:v>7.6719696292558391E-3</c:v>
                </c:pt>
                <c:pt idx="283">
                  <c:v>7.6719696292558391E-3</c:v>
                </c:pt>
                <c:pt idx="284">
                  <c:v>7.5415332882144831E-3</c:v>
                </c:pt>
                <c:pt idx="285">
                  <c:v>7.5359590856058783E-3</c:v>
                </c:pt>
                <c:pt idx="286">
                  <c:v>7.5013990294325282E-3</c:v>
                </c:pt>
                <c:pt idx="287">
                  <c:v>7.428934395520663E-3</c:v>
                </c:pt>
                <c:pt idx="288">
                  <c:v>7.3196800243920043E-3</c:v>
                </c:pt>
                <c:pt idx="289">
                  <c:v>7.2661676793493932E-3</c:v>
                </c:pt>
                <c:pt idx="290">
                  <c:v>7.1502242650904116E-3</c:v>
                </c:pt>
                <c:pt idx="291">
                  <c:v>7.1435352219600852E-3</c:v>
                </c:pt>
                <c:pt idx="292">
                  <c:v>7.090022876917474E-3</c:v>
                </c:pt>
                <c:pt idx="293">
                  <c:v>6.9384045659634172E-3</c:v>
                </c:pt>
                <c:pt idx="294">
                  <c:v>6.9205671176158813E-3</c:v>
                </c:pt>
                <c:pt idx="295">
                  <c:v>6.9194522770941631E-3</c:v>
                </c:pt>
                <c:pt idx="296">
                  <c:v>6.9105335529203935E-3</c:v>
                </c:pt>
                <c:pt idx="297">
                  <c:v>5.1568894122532502E-3</c:v>
                </c:pt>
                <c:pt idx="298">
                  <c:v>5.1234441966016217E-3</c:v>
                </c:pt>
                <c:pt idx="299">
                  <c:v>5.1100661103409689E-3</c:v>
                </c:pt>
                <c:pt idx="300">
                  <c:v>5.0899989809499897E-3</c:v>
                </c:pt>
                <c:pt idx="301">
                  <c:v>5.0576686058200829E-3</c:v>
                </c:pt>
                <c:pt idx="302">
                  <c:v>4.8045998073894154E-3</c:v>
                </c:pt>
                <c:pt idx="303">
                  <c:v>4.7544319839119692E-3</c:v>
                </c:pt>
                <c:pt idx="304">
                  <c:v>4.7533171433902476E-3</c:v>
                </c:pt>
                <c:pt idx="305">
                  <c:v>4.7522023028685259E-3</c:v>
                </c:pt>
                <c:pt idx="306">
                  <c:v>4.7365945355644333E-3</c:v>
                </c:pt>
                <c:pt idx="307">
                  <c:v>4.7354796950427117E-3</c:v>
                </c:pt>
                <c:pt idx="308">
                  <c:v>4.7354796950427117E-3</c:v>
                </c:pt>
                <c:pt idx="309">
                  <c:v>4.7354796950427117E-3</c:v>
                </c:pt>
                <c:pt idx="310">
                  <c:v>4.6964602767824749E-3</c:v>
                </c:pt>
                <c:pt idx="311">
                  <c:v>4.6964602767824749E-3</c:v>
                </c:pt>
                <c:pt idx="312">
                  <c:v>4.6964602767824749E-3</c:v>
                </c:pt>
                <c:pt idx="313">
                  <c:v>4.4723773319165529E-3</c:v>
                </c:pt>
                <c:pt idx="314">
                  <c:v>2.8168391571608623E-3</c:v>
                </c:pt>
                <c:pt idx="315">
                  <c:v>2.7733603768137424E-3</c:v>
                </c:pt>
                <c:pt idx="316">
                  <c:v>2.5715742423822394E-3</c:v>
                </c:pt>
                <c:pt idx="317">
                  <c:v>2.5704594018605177E-3</c:v>
                </c:pt>
                <c:pt idx="318">
                  <c:v>2.550392272469542E-3</c:v>
                </c:pt>
                <c:pt idx="319">
                  <c:v>2.4455972634277665E-3</c:v>
                </c:pt>
                <c:pt idx="320">
                  <c:v>2.3028976766474758E-3</c:v>
                </c:pt>
                <c:pt idx="321">
                  <c:v>2.1457051630848142E-3</c:v>
                </c:pt>
                <c:pt idx="322">
                  <c:v>2.0821592533467187E-3</c:v>
                </c:pt>
                <c:pt idx="323">
                  <c:v>2.0542882403036915E-3</c:v>
                </c:pt>
                <c:pt idx="324">
                  <c:v>1.9628713175225687E-3</c:v>
                </c:pt>
                <c:pt idx="325">
                  <c:v>1.8848324810020987E-3</c:v>
                </c:pt>
                <c:pt idx="326">
                  <c:v>1.8391240196115391E-3</c:v>
                </c:pt>
                <c:pt idx="327">
                  <c:v>1.8324349764812127E-3</c:v>
                </c:pt>
                <c:pt idx="328">
                  <c:v>1.7945303987426976E-3</c:v>
                </c:pt>
                <c:pt idx="329">
                  <c:v>1.7098025190919013E-3</c:v>
                </c:pt>
                <c:pt idx="330">
                  <c:v>4.0097974659144067E-4</c:v>
                </c:pt>
                <c:pt idx="331">
                  <c:v>3.5638612572260267E-4</c:v>
                </c:pt>
                <c:pt idx="332">
                  <c:v>3.3074479372301874E-4</c:v>
                </c:pt>
                <c:pt idx="333">
                  <c:v>2.716582460718063E-4</c:v>
                </c:pt>
                <c:pt idx="334">
                  <c:v>1.2895865929151568E-4</c:v>
                </c:pt>
                <c:pt idx="335">
                  <c:v>1.2895865929151568E-4</c:v>
                </c:pt>
                <c:pt idx="336">
                  <c:v>-4.8300983662125097E-5</c:v>
                </c:pt>
                <c:pt idx="337">
                  <c:v>-1.2076561757399032E-4</c:v>
                </c:pt>
                <c:pt idx="338">
                  <c:v>-1.3414370383463964E-4</c:v>
                </c:pt>
                <c:pt idx="339">
                  <c:v>-2.032638161813434E-4</c:v>
                </c:pt>
                <c:pt idx="340">
                  <c:v>-2.5677616122395108E-4</c:v>
                </c:pt>
                <c:pt idx="341">
                  <c:v>-3.8163829965670582E-4</c:v>
                </c:pt>
                <c:pt idx="342">
                  <c:v>-1.7094133610264239E-3</c:v>
                </c:pt>
                <c:pt idx="343">
                  <c:v>-1.8208974131985224E-3</c:v>
                </c:pt>
                <c:pt idx="344">
                  <c:v>-2.0360616338906783E-3</c:v>
                </c:pt>
                <c:pt idx="345">
                  <c:v>-2.0371764744123964E-3</c:v>
                </c:pt>
                <c:pt idx="346">
                  <c:v>-2.0405209959775614E-3</c:v>
                </c:pt>
                <c:pt idx="347">
                  <c:v>-2.0405209959775614E-3</c:v>
                </c:pt>
                <c:pt idx="348">
                  <c:v>-2.0405209959775614E-3</c:v>
                </c:pt>
                <c:pt idx="349">
                  <c:v>-2.2512258545828306E-3</c:v>
                </c:pt>
                <c:pt idx="350">
                  <c:v>-2.5176727392741509E-3</c:v>
                </c:pt>
                <c:pt idx="351">
                  <c:v>-2.8030719128347287E-3</c:v>
                </c:pt>
                <c:pt idx="352">
                  <c:v>-2.8030719128347287E-3</c:v>
                </c:pt>
                <c:pt idx="353">
                  <c:v>-2.8030719128347287E-3</c:v>
                </c:pt>
                <c:pt idx="354">
                  <c:v>-2.8030719128347287E-3</c:v>
                </c:pt>
                <c:pt idx="355">
                  <c:v>-2.8164499990953815E-3</c:v>
                </c:pt>
                <c:pt idx="356">
                  <c:v>-2.8231390422257079E-3</c:v>
                </c:pt>
                <c:pt idx="357">
                  <c:v>-2.8231390422257079E-3</c:v>
                </c:pt>
                <c:pt idx="358">
                  <c:v>-2.8231390422257079E-3</c:v>
                </c:pt>
                <c:pt idx="359">
                  <c:v>-2.8231390422257079E-3</c:v>
                </c:pt>
                <c:pt idx="360">
                  <c:v>-2.8231390422257079E-3</c:v>
                </c:pt>
                <c:pt idx="361">
                  <c:v>-2.8231390422257079E-3</c:v>
                </c:pt>
                <c:pt idx="362">
                  <c:v>-4.1263876121175637E-3</c:v>
                </c:pt>
                <c:pt idx="363">
                  <c:v>-4.6024245148924316E-3</c:v>
                </c:pt>
                <c:pt idx="364">
                  <c:v>-4.7072195239342036E-3</c:v>
                </c:pt>
                <c:pt idx="365">
                  <c:v>-4.7440092611510006E-3</c:v>
                </c:pt>
                <c:pt idx="366">
                  <c:v>-4.8789049642792397E-3</c:v>
                </c:pt>
                <c:pt idx="367">
                  <c:v>-4.9156947014960366E-3</c:v>
                </c:pt>
                <c:pt idx="368">
                  <c:v>-4.9201540635829162E-3</c:v>
                </c:pt>
                <c:pt idx="369">
                  <c:v>-6.6459271912070357E-3</c:v>
                </c:pt>
                <c:pt idx="370">
                  <c:v>-6.6916356525975988E-3</c:v>
                </c:pt>
                <c:pt idx="371">
                  <c:v>-6.7908564590307662E-3</c:v>
                </c:pt>
                <c:pt idx="372">
                  <c:v>-6.7919712995524843E-3</c:v>
                </c:pt>
                <c:pt idx="373">
                  <c:v>-6.9558528562454723E-3</c:v>
                </c:pt>
                <c:pt idx="374">
                  <c:v>-6.9569676967671974E-3</c:v>
                </c:pt>
                <c:pt idx="375">
                  <c:v>-6.9580825372889156E-3</c:v>
                </c:pt>
                <c:pt idx="376">
                  <c:v>-7.1509499475466524E-3</c:v>
                </c:pt>
                <c:pt idx="377">
                  <c:v>-7.1743615985027896E-3</c:v>
                </c:pt>
                <c:pt idx="378">
                  <c:v>-7.1743615985027896E-3</c:v>
                </c:pt>
                <c:pt idx="379">
                  <c:v>-7.1743615985027896E-3</c:v>
                </c:pt>
                <c:pt idx="380">
                  <c:v>-7.1743615985027896E-3</c:v>
                </c:pt>
                <c:pt idx="381">
                  <c:v>-7.1754764390245147E-3</c:v>
                </c:pt>
                <c:pt idx="382">
                  <c:v>-7.1754764390245147E-3</c:v>
                </c:pt>
                <c:pt idx="383">
                  <c:v>-7.2457113918929401E-3</c:v>
                </c:pt>
                <c:pt idx="384">
                  <c:v>-7.2869604911966167E-3</c:v>
                </c:pt>
                <c:pt idx="385">
                  <c:v>-7.4608756125850891E-3</c:v>
                </c:pt>
                <c:pt idx="386">
                  <c:v>-7.7239779757112513E-3</c:v>
                </c:pt>
                <c:pt idx="387">
                  <c:v>-8.9904368083863102E-3</c:v>
                </c:pt>
                <c:pt idx="388">
                  <c:v>-9.1665816108182328E-3</c:v>
                </c:pt>
                <c:pt idx="389">
                  <c:v>-9.2011416669915795E-3</c:v>
                </c:pt>
                <c:pt idx="390">
                  <c:v>-9.286984387164101E-3</c:v>
                </c:pt>
                <c:pt idx="391">
                  <c:v>-9.2903289087292625E-3</c:v>
                </c:pt>
                <c:pt idx="392">
                  <c:v>-9.3705974262931722E-3</c:v>
                </c:pt>
                <c:pt idx="393">
                  <c:v>-9.4296839739443881E-3</c:v>
                </c:pt>
                <c:pt idx="394">
                  <c:v>-9.5534312718554178E-3</c:v>
                </c:pt>
                <c:pt idx="395">
                  <c:v>-9.6281255868107228E-3</c:v>
                </c:pt>
                <c:pt idx="396">
                  <c:v>-9.6470778756799803E-3</c:v>
                </c:pt>
                <c:pt idx="397">
                  <c:v>-9.6481927162017055E-3</c:v>
                </c:pt>
                <c:pt idx="398">
                  <c:v>-9.7552174062869208E-3</c:v>
                </c:pt>
                <c:pt idx="399">
                  <c:v>-1.0230139468540071E-2</c:v>
                </c:pt>
                <c:pt idx="400">
                  <c:v>-1.0230139468540071E-2</c:v>
                </c:pt>
                <c:pt idx="401">
                  <c:v>-1.0230139468540071E-2</c:v>
                </c:pt>
                <c:pt idx="402">
                  <c:v>-1.0230139468540071E-2</c:v>
                </c:pt>
                <c:pt idx="403">
                  <c:v>-1.0230139468540071E-2</c:v>
                </c:pt>
                <c:pt idx="404">
                  <c:v>-1.0230139468540071E-2</c:v>
                </c:pt>
                <c:pt idx="405">
                  <c:v>-1.1429707869911872E-2</c:v>
                </c:pt>
                <c:pt idx="406">
                  <c:v>-1.1429707869911872E-2</c:v>
                </c:pt>
                <c:pt idx="407">
                  <c:v>-1.1546766124692579E-2</c:v>
                </c:pt>
                <c:pt idx="408">
                  <c:v>-1.1546766124692579E-2</c:v>
                </c:pt>
                <c:pt idx="409">
                  <c:v>-1.1560144210953232E-2</c:v>
                </c:pt>
                <c:pt idx="410">
                  <c:v>-1.1682776668342536E-2</c:v>
                </c:pt>
                <c:pt idx="411">
                  <c:v>-1.1682776668342536E-2</c:v>
                </c:pt>
                <c:pt idx="412">
                  <c:v>-1.1813213009383896E-2</c:v>
                </c:pt>
                <c:pt idx="413">
                  <c:v>-1.1918008018425675E-2</c:v>
                </c:pt>
                <c:pt idx="414">
                  <c:v>-1.1972635203990004E-2</c:v>
                </c:pt>
                <c:pt idx="415">
                  <c:v>-1.1973750044511722E-2</c:v>
                </c:pt>
                <c:pt idx="416">
                  <c:v>-1.2048444359467027E-2</c:v>
                </c:pt>
                <c:pt idx="417">
                  <c:v>-1.2048444359467027E-2</c:v>
                </c:pt>
                <c:pt idx="418">
                  <c:v>-1.2152124527987081E-2</c:v>
                </c:pt>
                <c:pt idx="419">
                  <c:v>-1.2317120925201794E-2</c:v>
                </c:pt>
                <c:pt idx="420">
                  <c:v>-1.2322695127810399E-2</c:v>
                </c:pt>
                <c:pt idx="421">
                  <c:v>-1.3754150357700171E-2</c:v>
                </c:pt>
                <c:pt idx="422">
                  <c:v>-1.3960395854218554E-2</c:v>
                </c:pt>
                <c:pt idx="423">
                  <c:v>-1.3961510694740272E-2</c:v>
                </c:pt>
                <c:pt idx="424">
                  <c:v>-1.401279335873944E-2</c:v>
                </c:pt>
                <c:pt idx="425">
                  <c:v>-1.4152148423954566E-2</c:v>
                </c:pt>
                <c:pt idx="426">
                  <c:v>-1.4178904596475871E-2</c:v>
                </c:pt>
                <c:pt idx="427">
                  <c:v>-1.4202316247432015E-2</c:v>
                </c:pt>
                <c:pt idx="428">
                  <c:v>-1.4367312644646722E-2</c:v>
                </c:pt>
                <c:pt idx="429">
                  <c:v>-1.4457614726906123E-2</c:v>
                </c:pt>
                <c:pt idx="430">
                  <c:v>-1.4457614726906123E-2</c:v>
                </c:pt>
                <c:pt idx="431">
                  <c:v>-1.4458729567427841E-2</c:v>
                </c:pt>
                <c:pt idx="432">
                  <c:v>-1.4464303770036446E-2</c:v>
                </c:pt>
                <c:pt idx="433">
                  <c:v>-1.4464303770036446E-2</c:v>
                </c:pt>
                <c:pt idx="434">
                  <c:v>-1.4464303770036446E-2</c:v>
                </c:pt>
                <c:pt idx="435">
                  <c:v>-1.4948144556463368E-2</c:v>
                </c:pt>
                <c:pt idx="436">
                  <c:v>-1.6149942638878607E-2</c:v>
                </c:pt>
                <c:pt idx="437">
                  <c:v>-1.6149942638878607E-2</c:v>
                </c:pt>
                <c:pt idx="438">
                  <c:v>-1.619565110026917E-2</c:v>
                </c:pt>
                <c:pt idx="439">
                  <c:v>-1.619565110026917E-2</c:v>
                </c:pt>
                <c:pt idx="440">
                  <c:v>-1.6419734045135092E-2</c:v>
                </c:pt>
                <c:pt idx="441">
                  <c:v>-1.6429767609830583E-2</c:v>
                </c:pt>
                <c:pt idx="442">
                  <c:v>-1.6569122675045709E-2</c:v>
                </c:pt>
                <c:pt idx="443">
                  <c:v>-1.6569122675045709E-2</c:v>
                </c:pt>
                <c:pt idx="444">
                  <c:v>-1.6569122675045709E-2</c:v>
                </c:pt>
                <c:pt idx="445">
                  <c:v>-1.660925693382766E-2</c:v>
                </c:pt>
                <c:pt idx="446">
                  <c:v>-1.6834454719215308E-2</c:v>
                </c:pt>
                <c:pt idx="447">
                  <c:v>-1.708417899608081E-2</c:v>
                </c:pt>
                <c:pt idx="448">
                  <c:v>-1.8475499967188624E-2</c:v>
                </c:pt>
                <c:pt idx="449">
                  <c:v>-1.8633807321273007E-2</c:v>
                </c:pt>
                <c:pt idx="450">
                  <c:v>-1.8718535200923803E-2</c:v>
                </c:pt>
                <c:pt idx="451">
                  <c:v>-1.880995212370493E-2</c:v>
                </c:pt>
                <c:pt idx="452">
                  <c:v>-1.880995212370493E-2</c:v>
                </c:pt>
                <c:pt idx="453">
                  <c:v>-1.8853430904052049E-2</c:v>
                </c:pt>
                <c:pt idx="454">
                  <c:v>-1.8940388464746289E-2</c:v>
                </c:pt>
                <c:pt idx="455">
                  <c:v>-1.8940388464746289E-2</c:v>
                </c:pt>
                <c:pt idx="456">
                  <c:v>-1.9318319401609708E-2</c:v>
                </c:pt>
                <c:pt idx="457">
                  <c:v>-1.9551321070649396E-2</c:v>
                </c:pt>
                <c:pt idx="458">
                  <c:v>-2.101845119723424E-2</c:v>
                </c:pt>
                <c:pt idx="459">
                  <c:v>-2.1071963542276851E-2</c:v>
                </c:pt>
                <c:pt idx="460">
                  <c:v>-2.1180103072883785E-2</c:v>
                </c:pt>
                <c:pt idx="461">
                  <c:v>-2.1226926374796066E-2</c:v>
                </c:pt>
                <c:pt idx="462">
                  <c:v>-2.1226926374796066E-2</c:v>
                </c:pt>
                <c:pt idx="463">
                  <c:v>-2.1304965211316539E-2</c:v>
                </c:pt>
                <c:pt idx="464">
                  <c:v>-2.1343984629576773E-2</c:v>
                </c:pt>
                <c:pt idx="465">
                  <c:v>-2.1545770764008276E-2</c:v>
                </c:pt>
                <c:pt idx="466">
                  <c:v>-2.1595938587485725E-2</c:v>
                </c:pt>
                <c:pt idx="467">
                  <c:v>-2.1597053428007443E-2</c:v>
                </c:pt>
                <c:pt idx="468">
                  <c:v>-2.3239213516502485E-2</c:v>
                </c:pt>
                <c:pt idx="469">
                  <c:v>-2.3474444866585616E-2</c:v>
                </c:pt>
                <c:pt idx="470">
                  <c:v>-2.351346428484585E-2</c:v>
                </c:pt>
                <c:pt idx="471">
                  <c:v>-2.3650589669017539E-2</c:v>
                </c:pt>
                <c:pt idx="472">
                  <c:v>-2.3651704509539257E-2</c:v>
                </c:pt>
                <c:pt idx="473">
                  <c:v>-2.3682920044147442E-2</c:v>
                </c:pt>
                <c:pt idx="474">
                  <c:v>-2.3852375803449035E-2</c:v>
                </c:pt>
                <c:pt idx="475">
                  <c:v>-2.3871328092318293E-2</c:v>
                </c:pt>
                <c:pt idx="476">
                  <c:v>-2.3871328092318293E-2</c:v>
                </c:pt>
                <c:pt idx="477">
                  <c:v>-2.3910347510578533E-2</c:v>
                </c:pt>
                <c:pt idx="478">
                  <c:v>-2.4367432124484143E-2</c:v>
                </c:pt>
                <c:pt idx="479">
                  <c:v>-2.5688518142723531E-2</c:v>
                </c:pt>
                <c:pt idx="480">
                  <c:v>-2.579331315176531E-2</c:v>
                </c:pt>
                <c:pt idx="481">
                  <c:v>-2.6001788329327136E-2</c:v>
                </c:pt>
                <c:pt idx="482">
                  <c:v>-2.6060874876978352E-2</c:v>
                </c:pt>
                <c:pt idx="483">
                  <c:v>-2.606198971750007E-2</c:v>
                </c:pt>
                <c:pt idx="484">
                  <c:v>-2.6190196377497987E-2</c:v>
                </c:pt>
                <c:pt idx="485">
                  <c:v>-2.6490088477840939E-2</c:v>
                </c:pt>
                <c:pt idx="486">
                  <c:v>-2.8210287402856447E-2</c:v>
                </c:pt>
                <c:pt idx="487">
                  <c:v>-2.8210287402856447E-2</c:v>
                </c:pt>
                <c:pt idx="488">
                  <c:v>-2.828163719624659E-2</c:v>
                </c:pt>
                <c:pt idx="489">
                  <c:v>-2.8405384494157627E-2</c:v>
                </c:pt>
                <c:pt idx="490">
                  <c:v>-2.8815645806150956E-2</c:v>
                </c:pt>
                <c:pt idx="491">
                  <c:v>-3.0463380097254602E-2</c:v>
                </c:pt>
                <c:pt idx="492">
                  <c:v>-3.0515777601775488E-2</c:v>
                </c:pt>
                <c:pt idx="493">
                  <c:v>-3.0607194524556614E-2</c:v>
                </c:pt>
                <c:pt idx="494">
                  <c:v>-3.0744319908728297E-2</c:v>
                </c:pt>
                <c:pt idx="495">
                  <c:v>-3.1559268330106346E-2</c:v>
                </c:pt>
                <c:pt idx="496">
                  <c:v>-3.2788937425564615E-2</c:v>
                </c:pt>
                <c:pt idx="497">
                  <c:v>-3.306318819390798E-2</c:v>
                </c:pt>
                <c:pt idx="498">
                  <c:v>-3.3285041457730466E-2</c:v>
                </c:pt>
                <c:pt idx="499">
                  <c:v>-3.3343013164859964E-2</c:v>
                </c:pt>
                <c:pt idx="500">
                  <c:v>-3.3343013164859964E-2</c:v>
                </c:pt>
                <c:pt idx="501">
                  <c:v>-3.3427741044510753E-2</c:v>
                </c:pt>
                <c:pt idx="502">
                  <c:v>-3.350577988103122E-2</c:v>
                </c:pt>
                <c:pt idx="503">
                  <c:v>-3.3612804571116442E-2</c:v>
                </c:pt>
                <c:pt idx="504">
                  <c:v>-3.3629527178942256E-2</c:v>
                </c:pt>
                <c:pt idx="505">
                  <c:v>-3.3649594308333239E-2</c:v>
                </c:pt>
                <c:pt idx="506">
                  <c:v>-3.5205911676655766E-2</c:v>
                </c:pt>
                <c:pt idx="507">
                  <c:v>-3.5251620138046322E-2</c:v>
                </c:pt>
                <c:pt idx="508">
                  <c:v>-3.5503574095955268E-2</c:v>
                </c:pt>
                <c:pt idx="509">
                  <c:v>-3.5909376045861724E-2</c:v>
                </c:pt>
                <c:pt idx="510">
                  <c:v>-3.6025319460120706E-2</c:v>
                </c:pt>
                <c:pt idx="511">
                  <c:v>-3.6144607395944855E-2</c:v>
                </c:pt>
                <c:pt idx="512">
                  <c:v>-3.7531469004965776E-2</c:v>
                </c:pt>
                <c:pt idx="513">
                  <c:v>-3.7870380523568961E-2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C95-4846-A524-9EEA5A1BB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1120360"/>
        <c:axId val="1"/>
      </c:scatterChart>
      <c:valAx>
        <c:axId val="501120360"/>
        <c:scaling>
          <c:orientation val="minMax"/>
          <c:max val="25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17098777286986"/>
              <c:y val="0.848741848445414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121951219512194E-2"/>
              <c:y val="0.380953557275928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112036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3536598169131298"/>
          <c:y val="0.92717351507532142"/>
          <c:w val="0.61707355483003656"/>
          <c:h val="5.602270304447243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4" Type="http://schemas.openxmlformats.org/officeDocument/2006/relationships/chart" Target="../charts/chart1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495300</xdr:colOff>
      <xdr:row>23</xdr:row>
      <xdr:rowOff>104775</xdr:rowOff>
    </xdr:from>
    <xdr:to>
      <xdr:col>17</xdr:col>
      <xdr:colOff>171450</xdr:colOff>
      <xdr:row>42</xdr:row>
      <xdr:rowOff>104775</xdr:rowOff>
    </xdr:to>
    <xdr:graphicFrame macro="">
      <xdr:nvGraphicFramePr>
        <xdr:cNvPr id="1033" name="Chart 1">
          <a:extLst>
            <a:ext uri="{FF2B5EF4-FFF2-40B4-BE49-F238E27FC236}">
              <a16:creationId xmlns:a16="http://schemas.microsoft.com/office/drawing/2014/main" id="{261154CD-2F74-5F11-46E8-5789F67C9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19050</xdr:colOff>
      <xdr:row>0</xdr:row>
      <xdr:rowOff>0</xdr:rowOff>
    </xdr:from>
    <xdr:to>
      <xdr:col>17</xdr:col>
      <xdr:colOff>323850</xdr:colOff>
      <xdr:row>18</xdr:row>
      <xdr:rowOff>28575</xdr:rowOff>
    </xdr:to>
    <xdr:graphicFrame macro="">
      <xdr:nvGraphicFramePr>
        <xdr:cNvPr id="1034" name="Chart 2">
          <a:extLst>
            <a:ext uri="{FF2B5EF4-FFF2-40B4-BE49-F238E27FC236}">
              <a16:creationId xmlns:a16="http://schemas.microsoft.com/office/drawing/2014/main" id="{AAA7F50A-6069-A5B3-B839-96FA729D6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600075</xdr:colOff>
      <xdr:row>0</xdr:row>
      <xdr:rowOff>76200</xdr:rowOff>
    </xdr:from>
    <xdr:to>
      <xdr:col>27</xdr:col>
      <xdr:colOff>304800</xdr:colOff>
      <xdr:row>18</xdr:row>
      <xdr:rowOff>114300</xdr:rowOff>
    </xdr:to>
    <xdr:graphicFrame macro="">
      <xdr:nvGraphicFramePr>
        <xdr:cNvPr id="1035" name="Chart 3">
          <a:extLst>
            <a:ext uri="{FF2B5EF4-FFF2-40B4-BE49-F238E27FC236}">
              <a16:creationId xmlns:a16="http://schemas.microsoft.com/office/drawing/2014/main" id="{CF2B303F-7999-A922-F869-19450B140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27</xdr:row>
      <xdr:rowOff>0</xdr:rowOff>
    </xdr:from>
    <xdr:to>
      <xdr:col>23</xdr:col>
      <xdr:colOff>180975</xdr:colOff>
      <xdr:row>46</xdr:row>
      <xdr:rowOff>76200</xdr:rowOff>
    </xdr:to>
    <xdr:graphicFrame macro="">
      <xdr:nvGraphicFramePr>
        <xdr:cNvPr id="1036" name="Chart 4">
          <a:extLst>
            <a:ext uri="{FF2B5EF4-FFF2-40B4-BE49-F238E27FC236}">
              <a16:creationId xmlns:a16="http://schemas.microsoft.com/office/drawing/2014/main" id="{632AB952-E40F-A7F4-9E5F-03229C56A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190500</xdr:colOff>
      <xdr:row>21</xdr:row>
      <xdr:rowOff>57150</xdr:rowOff>
    </xdr:from>
    <xdr:to>
      <xdr:col>15</xdr:col>
      <xdr:colOff>85725</xdr:colOff>
      <xdr:row>50</xdr:row>
      <xdr:rowOff>104775</xdr:rowOff>
    </xdr:to>
    <xdr:graphicFrame macro="">
      <xdr:nvGraphicFramePr>
        <xdr:cNvPr id="54281" name="Chart 1">
          <a:extLst>
            <a:ext uri="{FF2B5EF4-FFF2-40B4-BE49-F238E27FC236}">
              <a16:creationId xmlns:a16="http://schemas.microsoft.com/office/drawing/2014/main" id="{2824EB18-E20E-9981-DF9A-7B440AFF88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19050</xdr:colOff>
      <xdr:row>0</xdr:row>
      <xdr:rowOff>0</xdr:rowOff>
    </xdr:from>
    <xdr:to>
      <xdr:col>17</xdr:col>
      <xdr:colOff>323850</xdr:colOff>
      <xdr:row>18</xdr:row>
      <xdr:rowOff>28575</xdr:rowOff>
    </xdr:to>
    <xdr:graphicFrame macro="">
      <xdr:nvGraphicFramePr>
        <xdr:cNvPr id="54282" name="Chart 2">
          <a:extLst>
            <a:ext uri="{FF2B5EF4-FFF2-40B4-BE49-F238E27FC236}">
              <a16:creationId xmlns:a16="http://schemas.microsoft.com/office/drawing/2014/main" id="{CF26DADF-7C51-A503-630E-713AF5FCA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590550</xdr:colOff>
      <xdr:row>0</xdr:row>
      <xdr:rowOff>0</xdr:rowOff>
    </xdr:from>
    <xdr:to>
      <xdr:col>27</xdr:col>
      <xdr:colOff>295275</xdr:colOff>
      <xdr:row>18</xdr:row>
      <xdr:rowOff>38100</xdr:rowOff>
    </xdr:to>
    <xdr:graphicFrame macro="">
      <xdr:nvGraphicFramePr>
        <xdr:cNvPr id="54283" name="Chart 3">
          <a:extLst>
            <a:ext uri="{FF2B5EF4-FFF2-40B4-BE49-F238E27FC236}">
              <a16:creationId xmlns:a16="http://schemas.microsoft.com/office/drawing/2014/main" id="{FBEC80ED-7958-C028-1982-C717D849A7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276225</xdr:colOff>
      <xdr:row>25</xdr:row>
      <xdr:rowOff>76200</xdr:rowOff>
    </xdr:from>
    <xdr:to>
      <xdr:col>29</xdr:col>
      <xdr:colOff>676275</xdr:colOff>
      <xdr:row>44</xdr:row>
      <xdr:rowOff>152400</xdr:rowOff>
    </xdr:to>
    <xdr:graphicFrame macro="">
      <xdr:nvGraphicFramePr>
        <xdr:cNvPr id="54284" name="Chart 4">
          <a:extLst>
            <a:ext uri="{FF2B5EF4-FFF2-40B4-BE49-F238E27FC236}">
              <a16:creationId xmlns:a16="http://schemas.microsoft.com/office/drawing/2014/main" id="{F58EB61A-FFF0-749F-1EB4-00B9536981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571500</xdr:colOff>
      <xdr:row>0</xdr:row>
      <xdr:rowOff>0</xdr:rowOff>
    </xdr:from>
    <xdr:to>
      <xdr:col>32</xdr:col>
      <xdr:colOff>38100</xdr:colOff>
      <xdr:row>18</xdr:row>
      <xdr:rowOff>57150</xdr:rowOff>
    </xdr:to>
    <xdr:graphicFrame macro="">
      <xdr:nvGraphicFramePr>
        <xdr:cNvPr id="58374" name="Chart 2">
          <a:extLst>
            <a:ext uri="{FF2B5EF4-FFF2-40B4-BE49-F238E27FC236}">
              <a16:creationId xmlns:a16="http://schemas.microsoft.com/office/drawing/2014/main" id="{EB15A382-166B-FC23-4F29-D70F9AFA3F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390525</xdr:colOff>
      <xdr:row>0</xdr:row>
      <xdr:rowOff>0</xdr:rowOff>
    </xdr:from>
    <xdr:to>
      <xdr:col>20</xdr:col>
      <xdr:colOff>428625</xdr:colOff>
      <xdr:row>18</xdr:row>
      <xdr:rowOff>66675</xdr:rowOff>
    </xdr:to>
    <xdr:graphicFrame macro="">
      <xdr:nvGraphicFramePr>
        <xdr:cNvPr id="58375" name="Chart 3">
          <a:extLst>
            <a:ext uri="{FF2B5EF4-FFF2-40B4-BE49-F238E27FC236}">
              <a16:creationId xmlns:a16="http://schemas.microsoft.com/office/drawing/2014/main" id="{FD5B7DF2-0279-86E6-08A2-4A439795EE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342900</xdr:colOff>
      <xdr:row>0</xdr:row>
      <xdr:rowOff>0</xdr:rowOff>
    </xdr:from>
    <xdr:to>
      <xdr:col>18</xdr:col>
      <xdr:colOff>76200</xdr:colOff>
      <xdr:row>17</xdr:row>
      <xdr:rowOff>180975</xdr:rowOff>
    </xdr:to>
    <xdr:graphicFrame macro="">
      <xdr:nvGraphicFramePr>
        <xdr:cNvPr id="59396" name="Chart 1">
          <a:extLst>
            <a:ext uri="{FF2B5EF4-FFF2-40B4-BE49-F238E27FC236}">
              <a16:creationId xmlns:a16="http://schemas.microsoft.com/office/drawing/2014/main" id="{48B83D39-2CD8-CA0B-74C1-2CAC3D3756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276225</xdr:colOff>
      <xdr:row>0</xdr:row>
      <xdr:rowOff>0</xdr:rowOff>
    </xdr:from>
    <xdr:to>
      <xdr:col>20</xdr:col>
      <xdr:colOff>323850</xdr:colOff>
      <xdr:row>17</xdr:row>
      <xdr:rowOff>180975</xdr:rowOff>
    </xdr:to>
    <xdr:graphicFrame macro="">
      <xdr:nvGraphicFramePr>
        <xdr:cNvPr id="60435" name="Chart 1">
          <a:extLst>
            <a:ext uri="{FF2B5EF4-FFF2-40B4-BE49-F238E27FC236}">
              <a16:creationId xmlns:a16="http://schemas.microsoft.com/office/drawing/2014/main" id="{844A4035-1886-FE0D-28F8-B7BB72E18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28575</xdr:colOff>
      <xdr:row>0</xdr:row>
      <xdr:rowOff>0</xdr:rowOff>
    </xdr:from>
    <xdr:to>
      <xdr:col>45</xdr:col>
      <xdr:colOff>476250</xdr:colOff>
      <xdr:row>17</xdr:row>
      <xdr:rowOff>190500</xdr:rowOff>
    </xdr:to>
    <xdr:graphicFrame macro="">
      <xdr:nvGraphicFramePr>
        <xdr:cNvPr id="60436" name="Chart 12">
          <a:extLst>
            <a:ext uri="{FF2B5EF4-FFF2-40B4-BE49-F238E27FC236}">
              <a16:creationId xmlns:a16="http://schemas.microsoft.com/office/drawing/2014/main" id="{AE2303E1-2F23-B089-6BF6-0B0C4A38A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0</xdr:colOff>
      <xdr:row>21</xdr:row>
      <xdr:rowOff>0</xdr:rowOff>
    </xdr:from>
    <xdr:to>
      <xdr:col>45</xdr:col>
      <xdr:colOff>457200</xdr:colOff>
      <xdr:row>42</xdr:row>
      <xdr:rowOff>19050</xdr:rowOff>
    </xdr:to>
    <xdr:graphicFrame macro="">
      <xdr:nvGraphicFramePr>
        <xdr:cNvPr id="60437" name="Chart 13">
          <a:extLst>
            <a:ext uri="{FF2B5EF4-FFF2-40B4-BE49-F238E27FC236}">
              <a16:creationId xmlns:a16="http://schemas.microsoft.com/office/drawing/2014/main" id="{B9749F92-3C14-04F4-E033-2F6B4D04C4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22</xdr:row>
      <xdr:rowOff>0</xdr:rowOff>
    </xdr:from>
    <xdr:to>
      <xdr:col>21</xdr:col>
      <xdr:colOff>514350</xdr:colOff>
      <xdr:row>43</xdr:row>
      <xdr:rowOff>9525</xdr:rowOff>
    </xdr:to>
    <xdr:graphicFrame macro="">
      <xdr:nvGraphicFramePr>
        <xdr:cNvPr id="60438" name="Chart 14">
          <a:extLst>
            <a:ext uri="{FF2B5EF4-FFF2-40B4-BE49-F238E27FC236}">
              <a16:creationId xmlns:a16="http://schemas.microsoft.com/office/drawing/2014/main" id="{54C0C191-8110-1B74-1D52-A29EA93F3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304800</xdr:colOff>
      <xdr:row>0</xdr:row>
      <xdr:rowOff>47625</xdr:rowOff>
    </xdr:from>
    <xdr:to>
      <xdr:col>22</xdr:col>
      <xdr:colOff>180975</xdr:colOff>
      <xdr:row>25</xdr:row>
      <xdr:rowOff>85725</xdr:rowOff>
    </xdr:to>
    <xdr:graphicFrame macro="">
      <xdr:nvGraphicFramePr>
        <xdr:cNvPr id="52228" name="Chart 2">
          <a:extLst>
            <a:ext uri="{FF2B5EF4-FFF2-40B4-BE49-F238E27FC236}">
              <a16:creationId xmlns:a16="http://schemas.microsoft.com/office/drawing/2014/main" id="{DAB8E263-1B0D-57D9-EDB3-B28C001F67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676275</xdr:colOff>
      <xdr:row>0</xdr:row>
      <xdr:rowOff>0</xdr:rowOff>
    </xdr:from>
    <xdr:to>
      <xdr:col>17</xdr:col>
      <xdr:colOff>142875</xdr:colOff>
      <xdr:row>18</xdr:row>
      <xdr:rowOff>104775</xdr:rowOff>
    </xdr:to>
    <xdr:graphicFrame macro="">
      <xdr:nvGraphicFramePr>
        <xdr:cNvPr id="50183" name="Chart 1">
          <a:extLst>
            <a:ext uri="{FF2B5EF4-FFF2-40B4-BE49-F238E27FC236}">
              <a16:creationId xmlns:a16="http://schemas.microsoft.com/office/drawing/2014/main" id="{8581CEDE-3AB4-C8AE-BF9D-FAF6A15886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342900</xdr:colOff>
      <xdr:row>0</xdr:row>
      <xdr:rowOff>0</xdr:rowOff>
    </xdr:from>
    <xdr:to>
      <xdr:col>24</xdr:col>
      <xdr:colOff>638175</xdr:colOff>
      <xdr:row>18</xdr:row>
      <xdr:rowOff>28575</xdr:rowOff>
    </xdr:to>
    <xdr:graphicFrame macro="">
      <xdr:nvGraphicFramePr>
        <xdr:cNvPr id="50184" name="Chart 2">
          <a:extLst>
            <a:ext uri="{FF2B5EF4-FFF2-40B4-BE49-F238E27FC236}">
              <a16:creationId xmlns:a16="http://schemas.microsoft.com/office/drawing/2014/main" id="{49AF841C-C365-DFA9-6041-1111A9B2B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21</xdr:row>
      <xdr:rowOff>0</xdr:rowOff>
    </xdr:from>
    <xdr:to>
      <xdr:col>25</xdr:col>
      <xdr:colOff>266700</xdr:colOff>
      <xdr:row>56</xdr:row>
      <xdr:rowOff>0</xdr:rowOff>
    </xdr:to>
    <xdr:graphicFrame macro="">
      <xdr:nvGraphicFramePr>
        <xdr:cNvPr id="50185" name="Chart 3">
          <a:extLst>
            <a:ext uri="{FF2B5EF4-FFF2-40B4-BE49-F238E27FC236}">
              <a16:creationId xmlns:a16="http://schemas.microsoft.com/office/drawing/2014/main" id="{8BF6C9FF-7C7A-157B-E447-7AE3A01D3D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cdsbib.u-strasbg.fr/cgi-bin/cdsbib?1990RMxAA..21..381G" TargetMode="External"/><Relationship Id="rId13" Type="http://schemas.openxmlformats.org/officeDocument/2006/relationships/hyperlink" Target="http://vsolj.cetus-net.org/bulletin.html" TargetMode="External"/><Relationship Id="rId18" Type="http://schemas.openxmlformats.org/officeDocument/2006/relationships/hyperlink" Target="http://cdsbib.u-strasbg.fr/cgi-bin/cdsbib?1990RMxAA..21..381G" TargetMode="External"/><Relationship Id="rId3" Type="http://schemas.openxmlformats.org/officeDocument/2006/relationships/hyperlink" Target="http://vsolj.cetus-net.org/bulletin.html" TargetMode="External"/><Relationship Id="rId21" Type="http://schemas.openxmlformats.org/officeDocument/2006/relationships/printerSettings" Target="../printerSettings/printerSettings3.bin"/><Relationship Id="rId7" Type="http://schemas.openxmlformats.org/officeDocument/2006/relationships/hyperlink" Target="http://cdsbib.u-strasbg.fr/cgi-bin/cdsbib?1990RMxAA..21..381G" TargetMode="External"/><Relationship Id="rId12" Type="http://schemas.openxmlformats.org/officeDocument/2006/relationships/hyperlink" Target="http://cdsbib.u-strasbg.fr/cgi-bin/cdsbib?1990RMxAA..21..381G" TargetMode="External"/><Relationship Id="rId17" Type="http://schemas.openxmlformats.org/officeDocument/2006/relationships/hyperlink" Target="http://cdsbib.u-strasbg.fr/cgi-bin/cdsbib?1990RMxAA..21..381G" TargetMode="External"/><Relationship Id="rId2" Type="http://schemas.openxmlformats.org/officeDocument/2006/relationships/hyperlink" Target="https://www.aavso.org/ejaavso" TargetMode="External"/><Relationship Id="rId16" Type="http://schemas.openxmlformats.org/officeDocument/2006/relationships/hyperlink" Target="http://cdsbib.u-strasbg.fr/cgi-bin/cdsbib?1990RMxAA..21..381G" TargetMode="External"/><Relationship Id="rId20" Type="http://schemas.openxmlformats.org/officeDocument/2006/relationships/hyperlink" Target="http://cdsbib.u-strasbg.fr/cgi-bin/cdsbib?1990RMxAA..21..381G" TargetMode="External"/><Relationship Id="rId1" Type="http://schemas.openxmlformats.org/officeDocument/2006/relationships/hyperlink" Target="http://vsolj.cetus-net.org/bulletin.html" TargetMode="External"/><Relationship Id="rId6" Type="http://schemas.openxmlformats.org/officeDocument/2006/relationships/hyperlink" Target="http://cdsbib.u-strasbg.fr/cgi-bin/cdsbib?1990RMxAA..21..381G" TargetMode="External"/><Relationship Id="rId11" Type="http://schemas.openxmlformats.org/officeDocument/2006/relationships/hyperlink" Target="http://cdsbib.u-strasbg.fr/cgi-bin/cdsbib?1990RMxAA..21..381G" TargetMode="External"/><Relationship Id="rId5" Type="http://schemas.openxmlformats.org/officeDocument/2006/relationships/hyperlink" Target="https://www.aavso.org/ejaavso" TargetMode="External"/><Relationship Id="rId15" Type="http://schemas.openxmlformats.org/officeDocument/2006/relationships/hyperlink" Target="http://cdsbib.u-strasbg.fr/cgi-bin/cdsbib?1990RMxAA..21..381G" TargetMode="External"/><Relationship Id="rId10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cdsbib.u-strasbg.fr/cgi-bin/cdsbib?1990RMxAA..21..381G" TargetMode="External"/><Relationship Id="rId4" Type="http://schemas.openxmlformats.org/officeDocument/2006/relationships/hyperlink" Target="http://cdsbib.u-strasbg.fr/cgi-bin/cdsbib?1990RMxAA..21..381G" TargetMode="External"/><Relationship Id="rId9" Type="http://schemas.openxmlformats.org/officeDocument/2006/relationships/hyperlink" Target="http://cdsbib.u-strasbg.fr/cgi-bin/cdsbib?1990RMxAA..21..381G" TargetMode="External"/><Relationship Id="rId14" Type="http://schemas.openxmlformats.org/officeDocument/2006/relationships/hyperlink" Target="http://vsolj.cetus-net.org/bulletin.html" TargetMode="External"/><Relationship Id="rId22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://cdsbib.u-strasbg.fr/cgi-bin/cdsbib?1990RMxAA..21..381G" TargetMode="External"/><Relationship Id="rId13" Type="http://schemas.openxmlformats.org/officeDocument/2006/relationships/hyperlink" Target="http://cdsbib.u-strasbg.fr/cgi-bin/cdsbib?1990RMxAA..21..381G" TargetMode="External"/><Relationship Id="rId18" Type="http://schemas.openxmlformats.org/officeDocument/2006/relationships/hyperlink" Target="http://cdsbib.u-strasbg.fr/cgi-bin/cdsbib?1990RMxAA..21..381G" TargetMode="External"/><Relationship Id="rId26" Type="http://schemas.openxmlformats.org/officeDocument/2006/relationships/hyperlink" Target="http://cdsbib.u-strasbg.fr/cgi-bin/cdsbib?1990RMxAA..21..381G" TargetMode="External"/><Relationship Id="rId39" Type="http://schemas.openxmlformats.org/officeDocument/2006/relationships/hyperlink" Target="http://cdsbib.u-strasbg.fr/cgi-bin/cdsbib?1990RMxAA..21..381G" TargetMode="External"/><Relationship Id="rId3" Type="http://schemas.openxmlformats.org/officeDocument/2006/relationships/hyperlink" Target="http://vsolj.cetus-net.org/bulletin.html" TargetMode="External"/><Relationship Id="rId21" Type="http://schemas.openxmlformats.org/officeDocument/2006/relationships/hyperlink" Target="http://cdsbib.u-strasbg.fr/cgi-bin/cdsbib?1990RMxAA..21..381G" TargetMode="External"/><Relationship Id="rId34" Type="http://schemas.openxmlformats.org/officeDocument/2006/relationships/hyperlink" Target="http://cdsbib.u-strasbg.fr/cgi-bin/cdsbib?1990RMxAA..21..381G" TargetMode="External"/><Relationship Id="rId42" Type="http://schemas.openxmlformats.org/officeDocument/2006/relationships/printerSettings" Target="../printerSettings/printerSettings5.bin"/><Relationship Id="rId7" Type="http://schemas.openxmlformats.org/officeDocument/2006/relationships/hyperlink" Target="http://cdsbib.u-strasbg.fr/cgi-bin/cdsbib?1990RMxAA..21..381G" TargetMode="External"/><Relationship Id="rId12" Type="http://schemas.openxmlformats.org/officeDocument/2006/relationships/hyperlink" Target="http://cdsbib.u-strasbg.fr/cgi-bin/cdsbib?1990RMxAA..21..381G" TargetMode="External"/><Relationship Id="rId17" Type="http://schemas.openxmlformats.org/officeDocument/2006/relationships/hyperlink" Target="http://cdsbib.u-strasbg.fr/cgi-bin/cdsbib?1990RMxAA..21..381G" TargetMode="External"/><Relationship Id="rId25" Type="http://schemas.openxmlformats.org/officeDocument/2006/relationships/hyperlink" Target="http://cdsbib.u-strasbg.fr/cgi-bin/cdsbib?1990RMxAA..21..381G" TargetMode="External"/><Relationship Id="rId33" Type="http://schemas.openxmlformats.org/officeDocument/2006/relationships/hyperlink" Target="http://cdsbib.u-strasbg.fr/cgi-bin/cdsbib?1990RMxAA..21..381G" TargetMode="External"/><Relationship Id="rId38" Type="http://schemas.openxmlformats.org/officeDocument/2006/relationships/hyperlink" Target="http://cdsbib.u-strasbg.fr/cgi-bin/cdsbib?1990RMxAA..21..381G" TargetMode="External"/><Relationship Id="rId2" Type="http://schemas.openxmlformats.org/officeDocument/2006/relationships/hyperlink" Target="https://www.aavso.org/ejaavso" TargetMode="External"/><Relationship Id="rId16" Type="http://schemas.openxmlformats.org/officeDocument/2006/relationships/hyperlink" Target="http://cdsbib.u-strasbg.fr/cgi-bin/cdsbib?1990RMxAA..21..381G" TargetMode="External"/><Relationship Id="rId20" Type="http://schemas.openxmlformats.org/officeDocument/2006/relationships/hyperlink" Target="http://cdsbib.u-strasbg.fr/cgi-bin/cdsbib?1990RMxAA..21..381G" TargetMode="External"/><Relationship Id="rId29" Type="http://schemas.openxmlformats.org/officeDocument/2006/relationships/hyperlink" Target="http://cdsbib.u-strasbg.fr/cgi-bin/cdsbib?1990RMxAA..21..381G" TargetMode="External"/><Relationship Id="rId41" Type="http://schemas.openxmlformats.org/officeDocument/2006/relationships/hyperlink" Target="http://cdsbib.u-strasbg.fr/cgi-bin/cdsbib?1990RMxAA..21..381G" TargetMode="External"/><Relationship Id="rId1" Type="http://schemas.openxmlformats.org/officeDocument/2006/relationships/hyperlink" Target="http://vsolj.cetus-net.org/bulletin.html" TargetMode="External"/><Relationship Id="rId6" Type="http://schemas.openxmlformats.org/officeDocument/2006/relationships/hyperlink" Target="http://vsolj.cetus-net.org/bulletin.html" TargetMode="External"/><Relationship Id="rId11" Type="http://schemas.openxmlformats.org/officeDocument/2006/relationships/hyperlink" Target="http://cdsbib.u-strasbg.fr/cgi-bin/cdsbib?1990RMxAA..21..381G" TargetMode="External"/><Relationship Id="rId24" Type="http://schemas.openxmlformats.org/officeDocument/2006/relationships/hyperlink" Target="http://cdsbib.u-strasbg.fr/cgi-bin/cdsbib?1990RMxAA..21..381G" TargetMode="External"/><Relationship Id="rId32" Type="http://schemas.openxmlformats.org/officeDocument/2006/relationships/hyperlink" Target="http://cdsbib.u-strasbg.fr/cgi-bin/cdsbib?1990RMxAA..21..381G" TargetMode="External"/><Relationship Id="rId37" Type="http://schemas.openxmlformats.org/officeDocument/2006/relationships/hyperlink" Target="http://cdsbib.u-strasbg.fr/cgi-bin/cdsbib?1990RMxAA..21..381G" TargetMode="External"/><Relationship Id="rId40" Type="http://schemas.openxmlformats.org/officeDocument/2006/relationships/hyperlink" Target="http://cdsbib.u-strasbg.fr/cgi-bin/cdsbib?1990RMxAA..21..381G" TargetMode="External"/><Relationship Id="rId5" Type="http://schemas.openxmlformats.org/officeDocument/2006/relationships/hyperlink" Target="http://vsolj.cetus-net.org/bulletin.html" TargetMode="External"/><Relationship Id="rId15" Type="http://schemas.openxmlformats.org/officeDocument/2006/relationships/hyperlink" Target="http://cdsbib.u-strasbg.fr/cgi-bin/cdsbib?1990RMxAA..21..381G" TargetMode="External"/><Relationship Id="rId23" Type="http://schemas.openxmlformats.org/officeDocument/2006/relationships/hyperlink" Target="http://cdsbib.u-strasbg.fr/cgi-bin/cdsbib?1990RMxAA..21..381G" TargetMode="External"/><Relationship Id="rId28" Type="http://schemas.openxmlformats.org/officeDocument/2006/relationships/hyperlink" Target="http://cdsbib.u-strasbg.fr/cgi-bin/cdsbib?1990RMxAA..21..381G" TargetMode="External"/><Relationship Id="rId36" Type="http://schemas.openxmlformats.org/officeDocument/2006/relationships/hyperlink" Target="http://cdsbib.u-strasbg.fr/cgi-bin/cdsbib?1990RMxAA..21..381G" TargetMode="External"/><Relationship Id="rId10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cdsbib.u-strasbg.fr/cgi-bin/cdsbib?1990RMxAA..21..381G" TargetMode="External"/><Relationship Id="rId31" Type="http://schemas.openxmlformats.org/officeDocument/2006/relationships/hyperlink" Target="http://cdsbib.u-strasbg.fr/cgi-bin/cdsbib?1990RMxAA..21..381G" TargetMode="External"/><Relationship Id="rId4" Type="http://schemas.openxmlformats.org/officeDocument/2006/relationships/hyperlink" Target="https://www.aavso.org/ejaavso" TargetMode="External"/><Relationship Id="rId9" Type="http://schemas.openxmlformats.org/officeDocument/2006/relationships/hyperlink" Target="http://cdsbib.u-strasbg.fr/cgi-bin/cdsbib?1990RMxAA..21..381G" TargetMode="External"/><Relationship Id="rId14" Type="http://schemas.openxmlformats.org/officeDocument/2006/relationships/hyperlink" Target="http://cdsbib.u-strasbg.fr/cgi-bin/cdsbib?1990RMxAA..21..381G" TargetMode="External"/><Relationship Id="rId22" Type="http://schemas.openxmlformats.org/officeDocument/2006/relationships/hyperlink" Target="http://cdsbib.u-strasbg.fr/cgi-bin/cdsbib?1990RMxAA..21..381G" TargetMode="External"/><Relationship Id="rId27" Type="http://schemas.openxmlformats.org/officeDocument/2006/relationships/hyperlink" Target="http://cdsbib.u-strasbg.fr/cgi-bin/cdsbib?1990RMxAA..21..381G" TargetMode="External"/><Relationship Id="rId30" Type="http://schemas.openxmlformats.org/officeDocument/2006/relationships/hyperlink" Target="http://cdsbib.u-strasbg.fr/cgi-bin/cdsbib?1990RMxAA..21..381G" TargetMode="External"/><Relationship Id="rId35" Type="http://schemas.openxmlformats.org/officeDocument/2006/relationships/hyperlink" Target="http://cdsbib.u-strasbg.fr/cgi-bin/cdsbib?1990RMxAA..21..381G" TargetMode="External"/><Relationship Id="rId43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bav-astro.de/sfs/BAVM_link.php?BAVMnr=39" TargetMode="External"/><Relationship Id="rId117" Type="http://schemas.openxmlformats.org/officeDocument/2006/relationships/hyperlink" Target="http://var.astro.cz/oejv/issues/oejv0094.pdf" TargetMode="External"/><Relationship Id="rId21" Type="http://schemas.openxmlformats.org/officeDocument/2006/relationships/hyperlink" Target="http://www.konkoly.hu/cgi-bin/IBVS?633" TargetMode="External"/><Relationship Id="rId42" Type="http://schemas.openxmlformats.org/officeDocument/2006/relationships/hyperlink" Target="http://www.bav-astro.de/sfs/BAVM_link.php?BAVMnr=68" TargetMode="External"/><Relationship Id="rId47" Type="http://schemas.openxmlformats.org/officeDocument/2006/relationships/hyperlink" Target="http://www.konkoly.hu/cgi-bin/IBVS?5056" TargetMode="External"/><Relationship Id="rId63" Type="http://schemas.openxmlformats.org/officeDocument/2006/relationships/hyperlink" Target="http://www.bav-astro.de/sfs/BAVM_link.php?BAVMnr=152" TargetMode="External"/><Relationship Id="rId68" Type="http://schemas.openxmlformats.org/officeDocument/2006/relationships/hyperlink" Target="http://www.konkoly.hu/cgi-bin/IBVS?5371" TargetMode="External"/><Relationship Id="rId84" Type="http://schemas.openxmlformats.org/officeDocument/2006/relationships/hyperlink" Target="http://www.bav-astro.de/sfs/BAVM_link.php?BAVMnr=173" TargetMode="External"/><Relationship Id="rId89" Type="http://schemas.openxmlformats.org/officeDocument/2006/relationships/hyperlink" Target="http://www.bav-astro.de/sfs/BAVM_link.php?BAVMnr=173" TargetMode="External"/><Relationship Id="rId112" Type="http://schemas.openxmlformats.org/officeDocument/2006/relationships/hyperlink" Target="http://var.astro.cz/oejv/issues/oejv0094.pdf" TargetMode="External"/><Relationship Id="rId133" Type="http://schemas.openxmlformats.org/officeDocument/2006/relationships/hyperlink" Target="http://vsolj.cetus-net.org/vsoljno50.pdf" TargetMode="External"/><Relationship Id="rId138" Type="http://schemas.openxmlformats.org/officeDocument/2006/relationships/hyperlink" Target="http://www.bav-astro.de/sfs/BAVM_link.php?BAVMnr=214" TargetMode="External"/><Relationship Id="rId154" Type="http://schemas.openxmlformats.org/officeDocument/2006/relationships/hyperlink" Target="http://var.astro.cz/oejv/issues/oejv0160.pdf" TargetMode="External"/><Relationship Id="rId159" Type="http://schemas.openxmlformats.org/officeDocument/2006/relationships/hyperlink" Target="http://vsolj.cetus-net.org/vsoljno53.pdf" TargetMode="External"/><Relationship Id="rId170" Type="http://schemas.openxmlformats.org/officeDocument/2006/relationships/hyperlink" Target="http://www.bav-astro.de/LkDB/index.php" TargetMode="External"/><Relationship Id="rId16" Type="http://schemas.openxmlformats.org/officeDocument/2006/relationships/hyperlink" Target="http://www.konkoly.hu/cgi-bin/IBVS?633" TargetMode="External"/><Relationship Id="rId107" Type="http://schemas.openxmlformats.org/officeDocument/2006/relationships/hyperlink" Target="http://www.konkoly.hu/cgi-bin/IBVS?5897" TargetMode="External"/><Relationship Id="rId11" Type="http://schemas.openxmlformats.org/officeDocument/2006/relationships/hyperlink" Target="http://www.konkoly.hu/cgi-bin/IBVS?633" TargetMode="External"/><Relationship Id="rId32" Type="http://schemas.openxmlformats.org/officeDocument/2006/relationships/hyperlink" Target="http://www.bav-astro.de/sfs/BAVM_link.php?BAVMnr=50" TargetMode="External"/><Relationship Id="rId37" Type="http://schemas.openxmlformats.org/officeDocument/2006/relationships/hyperlink" Target="http://www.bav-astro.de/sfs/BAVM_link.php?BAVMnr=56" TargetMode="External"/><Relationship Id="rId53" Type="http://schemas.openxmlformats.org/officeDocument/2006/relationships/hyperlink" Target="http://www.konkoly.hu/cgi-bin/IBVS?5056" TargetMode="External"/><Relationship Id="rId58" Type="http://schemas.openxmlformats.org/officeDocument/2006/relationships/hyperlink" Target="http://www.bav-astro.de/sfs/BAVM_link.php?BAVMnr=152" TargetMode="External"/><Relationship Id="rId74" Type="http://schemas.openxmlformats.org/officeDocument/2006/relationships/hyperlink" Target="http://www.konkoly.hu/cgi-bin/IBVS?5579" TargetMode="External"/><Relationship Id="rId79" Type="http://schemas.openxmlformats.org/officeDocument/2006/relationships/hyperlink" Target="http://www.bav-astro.de/sfs/BAVM_link.php?BAVMnr=172" TargetMode="External"/><Relationship Id="rId102" Type="http://schemas.openxmlformats.org/officeDocument/2006/relationships/hyperlink" Target="http://www.konkoly.hu/cgi-bin/IBVS?5753" TargetMode="External"/><Relationship Id="rId123" Type="http://schemas.openxmlformats.org/officeDocument/2006/relationships/hyperlink" Target="http://www.aavso.org/sites/default/files/jaavso/v37n1/44.pdf" TargetMode="External"/><Relationship Id="rId128" Type="http://schemas.openxmlformats.org/officeDocument/2006/relationships/hyperlink" Target="http://www.aavso.org/sites/default/files/jaavso/v37n1/44.pdf" TargetMode="External"/><Relationship Id="rId144" Type="http://schemas.openxmlformats.org/officeDocument/2006/relationships/hyperlink" Target="http://www.konkoly.hu/cgi-bin/IBVS?5980" TargetMode="External"/><Relationship Id="rId149" Type="http://schemas.openxmlformats.org/officeDocument/2006/relationships/hyperlink" Target="http://vsolj.cetus-net.org/vsoljno51.pdf" TargetMode="External"/><Relationship Id="rId5" Type="http://schemas.openxmlformats.org/officeDocument/2006/relationships/hyperlink" Target="http://www.konkoly.hu/cgi-bin/IBVS?633" TargetMode="External"/><Relationship Id="rId90" Type="http://schemas.openxmlformats.org/officeDocument/2006/relationships/hyperlink" Target="http://www.bav-astro.de/sfs/BAVM_link.php?BAVMnr=173" TargetMode="External"/><Relationship Id="rId95" Type="http://schemas.openxmlformats.org/officeDocument/2006/relationships/hyperlink" Target="http://var.astro.cz/oejv/issues/oejv0039.pdf" TargetMode="External"/><Relationship Id="rId160" Type="http://schemas.openxmlformats.org/officeDocument/2006/relationships/hyperlink" Target="http://vsolj.cetus-net.org/vsoljno53.pdf" TargetMode="External"/><Relationship Id="rId165" Type="http://schemas.openxmlformats.org/officeDocument/2006/relationships/hyperlink" Target="http://var.astro.cz/oejv/issues/oejv0160.pdf" TargetMode="External"/><Relationship Id="rId22" Type="http://schemas.openxmlformats.org/officeDocument/2006/relationships/hyperlink" Target="http://www.bav-astro.de/sfs/BAVM_link.php?BAVMnr=39" TargetMode="External"/><Relationship Id="rId27" Type="http://schemas.openxmlformats.org/officeDocument/2006/relationships/hyperlink" Target="http://www.bav-astro.de/sfs/BAVM_link.php?BAVMnr=39" TargetMode="External"/><Relationship Id="rId43" Type="http://schemas.openxmlformats.org/officeDocument/2006/relationships/hyperlink" Target="http://www.konkoly.hu/cgi-bin/IBVS?4187" TargetMode="External"/><Relationship Id="rId48" Type="http://schemas.openxmlformats.org/officeDocument/2006/relationships/hyperlink" Target="http://www.konkoly.hu/cgi-bin/IBVS?5056" TargetMode="External"/><Relationship Id="rId64" Type="http://schemas.openxmlformats.org/officeDocument/2006/relationships/hyperlink" Target="http://www.bav-astro.de/sfs/BAVM_link.php?BAVMnr=158" TargetMode="External"/><Relationship Id="rId69" Type="http://schemas.openxmlformats.org/officeDocument/2006/relationships/hyperlink" Target="http://www.bav-astro.de/sfs/BAVM_link.php?BAVMnr=172" TargetMode="External"/><Relationship Id="rId113" Type="http://schemas.openxmlformats.org/officeDocument/2006/relationships/hyperlink" Target="http://var.astro.cz/oejv/issues/oejv0094.pdf" TargetMode="External"/><Relationship Id="rId118" Type="http://schemas.openxmlformats.org/officeDocument/2006/relationships/hyperlink" Target="http://www.konkoly.hu/cgi-bin/IBVS?5898" TargetMode="External"/><Relationship Id="rId134" Type="http://schemas.openxmlformats.org/officeDocument/2006/relationships/hyperlink" Target="http://www.konkoly.hu/cgi-bin/IBVS?5929" TargetMode="External"/><Relationship Id="rId139" Type="http://schemas.openxmlformats.org/officeDocument/2006/relationships/hyperlink" Target="http://www.bav-astro.de/sfs/BAVM_link.php?BAVMnr=214" TargetMode="External"/><Relationship Id="rId80" Type="http://schemas.openxmlformats.org/officeDocument/2006/relationships/hyperlink" Target="http://www.bav-astro.de/sfs/BAVM_link.php?BAVMnr=172" TargetMode="External"/><Relationship Id="rId85" Type="http://schemas.openxmlformats.org/officeDocument/2006/relationships/hyperlink" Target="http://www.konkoly.hu/cgi-bin/IBVS?5636" TargetMode="External"/><Relationship Id="rId150" Type="http://schemas.openxmlformats.org/officeDocument/2006/relationships/hyperlink" Target="http://vsolj.cetus-net.org/vsoljno51.pdf" TargetMode="External"/><Relationship Id="rId155" Type="http://schemas.openxmlformats.org/officeDocument/2006/relationships/hyperlink" Target="http://var.astro.cz/oejv/issues/oejv0160.pdf" TargetMode="External"/><Relationship Id="rId12" Type="http://schemas.openxmlformats.org/officeDocument/2006/relationships/hyperlink" Target="http://www.konkoly.hu/cgi-bin/IBVS?633" TargetMode="External"/><Relationship Id="rId17" Type="http://schemas.openxmlformats.org/officeDocument/2006/relationships/hyperlink" Target="http://www.konkoly.hu/cgi-bin/IBVS?633" TargetMode="External"/><Relationship Id="rId33" Type="http://schemas.openxmlformats.org/officeDocument/2006/relationships/hyperlink" Target="http://www.bav-astro.de/sfs/BAVM_link.php?BAVMnr=52" TargetMode="External"/><Relationship Id="rId38" Type="http://schemas.openxmlformats.org/officeDocument/2006/relationships/hyperlink" Target="http://www.bav-astro.de/sfs/BAVM_link.php?BAVMnr=59" TargetMode="External"/><Relationship Id="rId59" Type="http://schemas.openxmlformats.org/officeDocument/2006/relationships/hyperlink" Target="http://www.bav-astro.de/sfs/BAVM_link.php?BAVMnr=152" TargetMode="External"/><Relationship Id="rId103" Type="http://schemas.openxmlformats.org/officeDocument/2006/relationships/hyperlink" Target="http://www.konkoly.hu/cgi-bin/IBVS?5777" TargetMode="External"/><Relationship Id="rId108" Type="http://schemas.openxmlformats.org/officeDocument/2006/relationships/hyperlink" Target="http://www.konkoly.hu/cgi-bin/IBVS?5795" TargetMode="External"/><Relationship Id="rId124" Type="http://schemas.openxmlformats.org/officeDocument/2006/relationships/hyperlink" Target="http://www.aavso.org/sites/default/files/jaavso/v37n1/44.pdf" TargetMode="External"/><Relationship Id="rId129" Type="http://schemas.openxmlformats.org/officeDocument/2006/relationships/hyperlink" Target="http://www.konkoly.hu/cgi-bin/IBVS?5980" TargetMode="External"/><Relationship Id="rId54" Type="http://schemas.openxmlformats.org/officeDocument/2006/relationships/hyperlink" Target="http://www.konkoly.hu/cgi-bin/IBVS?5594" TargetMode="External"/><Relationship Id="rId70" Type="http://schemas.openxmlformats.org/officeDocument/2006/relationships/hyperlink" Target="http://www.bav-astro.de/sfs/BAVM_link.php?BAVMnr=158" TargetMode="External"/><Relationship Id="rId75" Type="http://schemas.openxmlformats.org/officeDocument/2006/relationships/hyperlink" Target="http://www.konkoly.hu/cgi-bin/IBVS?5592" TargetMode="External"/><Relationship Id="rId91" Type="http://schemas.openxmlformats.org/officeDocument/2006/relationships/hyperlink" Target="http://www.bav-astro.de/sfs/BAVM_link.php?BAVMnr=178" TargetMode="External"/><Relationship Id="rId96" Type="http://schemas.openxmlformats.org/officeDocument/2006/relationships/hyperlink" Target="http://var.astro.cz/oejv/issues/oejv0039.pdf" TargetMode="External"/><Relationship Id="rId140" Type="http://schemas.openxmlformats.org/officeDocument/2006/relationships/hyperlink" Target="http://www.bav-astro.de/sfs/BAVM_link.php?BAVMnr=214" TargetMode="External"/><Relationship Id="rId145" Type="http://schemas.openxmlformats.org/officeDocument/2006/relationships/hyperlink" Target="http://www.bav-astro.de/sfs/BAVM_link.php?BAVMnr=220" TargetMode="External"/><Relationship Id="rId161" Type="http://schemas.openxmlformats.org/officeDocument/2006/relationships/hyperlink" Target="http://www.konkoly.hu/cgi-bin/IBVS?6044" TargetMode="External"/><Relationship Id="rId166" Type="http://schemas.openxmlformats.org/officeDocument/2006/relationships/hyperlink" Target="http://vsolj.cetus-net.org/vsoljno56.pdf" TargetMode="External"/><Relationship Id="rId1" Type="http://schemas.openxmlformats.org/officeDocument/2006/relationships/hyperlink" Target="http://www.konkoly.hu/cgi-bin/IBVS?633" TargetMode="External"/><Relationship Id="rId6" Type="http://schemas.openxmlformats.org/officeDocument/2006/relationships/hyperlink" Target="http://www.konkoly.hu/cgi-bin/IBVS?633" TargetMode="External"/><Relationship Id="rId15" Type="http://schemas.openxmlformats.org/officeDocument/2006/relationships/hyperlink" Target="http://www.konkoly.hu/cgi-bin/IBVS?633" TargetMode="External"/><Relationship Id="rId23" Type="http://schemas.openxmlformats.org/officeDocument/2006/relationships/hyperlink" Target="http://www.bav-astro.de/sfs/BAVM_link.php?BAVMnr=39" TargetMode="External"/><Relationship Id="rId28" Type="http://schemas.openxmlformats.org/officeDocument/2006/relationships/hyperlink" Target="http://www.bav-astro.de/sfs/BAVM_link.php?BAVMnr=39" TargetMode="External"/><Relationship Id="rId36" Type="http://schemas.openxmlformats.org/officeDocument/2006/relationships/hyperlink" Target="http://www.bav-astro.de/sfs/BAVM_link.php?BAVMnr=56" TargetMode="External"/><Relationship Id="rId49" Type="http://schemas.openxmlformats.org/officeDocument/2006/relationships/hyperlink" Target="http://www.bav-astro.de/sfs/BAVM_link.php?BAVMnr=152" TargetMode="External"/><Relationship Id="rId57" Type="http://schemas.openxmlformats.org/officeDocument/2006/relationships/hyperlink" Target="http://var.astro.cz/oejv/issues/oejv0107.pdf" TargetMode="External"/><Relationship Id="rId106" Type="http://schemas.openxmlformats.org/officeDocument/2006/relationships/hyperlink" Target="http://www.bav-astro.de/sfs/BAVM_link.php?BAVMnr=183" TargetMode="External"/><Relationship Id="rId114" Type="http://schemas.openxmlformats.org/officeDocument/2006/relationships/hyperlink" Target="http://www.aavso.org/sites/default/files/jaavso/v36n2/171.pdf" TargetMode="External"/><Relationship Id="rId119" Type="http://schemas.openxmlformats.org/officeDocument/2006/relationships/hyperlink" Target="http://var.astro.cz/oejv/issues/oejv0094.pdf" TargetMode="External"/><Relationship Id="rId127" Type="http://schemas.openxmlformats.org/officeDocument/2006/relationships/hyperlink" Target="http://www.konkoly.hu/cgi-bin/IBVS?5871" TargetMode="External"/><Relationship Id="rId10" Type="http://schemas.openxmlformats.org/officeDocument/2006/relationships/hyperlink" Target="http://www.konkoly.hu/cgi-bin/IBVS?633" TargetMode="External"/><Relationship Id="rId31" Type="http://schemas.openxmlformats.org/officeDocument/2006/relationships/hyperlink" Target="http://www.bav-astro.de/sfs/BAVM_link.php?BAVMnr=50" TargetMode="External"/><Relationship Id="rId44" Type="http://schemas.openxmlformats.org/officeDocument/2006/relationships/hyperlink" Target="http://www.konkoly.hu/cgi-bin/IBVS?4559" TargetMode="External"/><Relationship Id="rId52" Type="http://schemas.openxmlformats.org/officeDocument/2006/relationships/hyperlink" Target="http://www.konkoly.hu/cgi-bin/IBVS?5056" TargetMode="External"/><Relationship Id="rId60" Type="http://schemas.openxmlformats.org/officeDocument/2006/relationships/hyperlink" Target="http://www.konkoly.hu/cgi-bin/IBVS?5230" TargetMode="External"/><Relationship Id="rId65" Type="http://schemas.openxmlformats.org/officeDocument/2006/relationships/hyperlink" Target="http://www.konkoly.hu/cgi-bin/IBVS?5463" TargetMode="External"/><Relationship Id="rId73" Type="http://schemas.openxmlformats.org/officeDocument/2006/relationships/hyperlink" Target="http://www.konkoly.hu/cgi-bin/IBVS?5668" TargetMode="External"/><Relationship Id="rId78" Type="http://schemas.openxmlformats.org/officeDocument/2006/relationships/hyperlink" Target="http://www.konkoly.hu/cgi-bin/IBVS?5493" TargetMode="External"/><Relationship Id="rId81" Type="http://schemas.openxmlformats.org/officeDocument/2006/relationships/hyperlink" Target="http://www.konkoly.hu/cgi-bin/IBVS?5636" TargetMode="External"/><Relationship Id="rId86" Type="http://schemas.openxmlformats.org/officeDocument/2006/relationships/hyperlink" Target="http://www.konkoly.hu/cgi-bin/IBVS?5636" TargetMode="External"/><Relationship Id="rId94" Type="http://schemas.openxmlformats.org/officeDocument/2006/relationships/hyperlink" Target="http://var.astro.cz/oejv/issues/oejv0039.pdf" TargetMode="External"/><Relationship Id="rId99" Type="http://schemas.openxmlformats.org/officeDocument/2006/relationships/hyperlink" Target="http://var.astro.cz/oejv/issues/oejv0039.pdf" TargetMode="External"/><Relationship Id="rId101" Type="http://schemas.openxmlformats.org/officeDocument/2006/relationships/hyperlink" Target="http://www.konkoly.hu/cgi-bin/IBVS?5753" TargetMode="External"/><Relationship Id="rId122" Type="http://schemas.openxmlformats.org/officeDocument/2006/relationships/hyperlink" Target="http://www.aavso.org/sites/default/files/jaavso/v36n2/186.pdf" TargetMode="External"/><Relationship Id="rId130" Type="http://schemas.openxmlformats.org/officeDocument/2006/relationships/hyperlink" Target="http://www.konkoly.hu/cgi-bin/IBVS?5980" TargetMode="External"/><Relationship Id="rId135" Type="http://schemas.openxmlformats.org/officeDocument/2006/relationships/hyperlink" Target="http://www.bav-astro.de/sfs/BAVM_link.php?BAVMnr=214" TargetMode="External"/><Relationship Id="rId143" Type="http://schemas.openxmlformats.org/officeDocument/2006/relationships/hyperlink" Target="http://www.konkoly.hu/cgi-bin/IBVS?5980" TargetMode="External"/><Relationship Id="rId148" Type="http://schemas.openxmlformats.org/officeDocument/2006/relationships/hyperlink" Target="http://www.konkoly.hu/cgi-bin/IBVS?5966" TargetMode="External"/><Relationship Id="rId151" Type="http://schemas.openxmlformats.org/officeDocument/2006/relationships/hyperlink" Target="http://vsolj.cetus-net.org/vsoljno51.pdf" TargetMode="External"/><Relationship Id="rId156" Type="http://schemas.openxmlformats.org/officeDocument/2006/relationships/hyperlink" Target="http://www.konkoly.hu/cgi-bin/IBVS?6011" TargetMode="External"/><Relationship Id="rId164" Type="http://schemas.openxmlformats.org/officeDocument/2006/relationships/hyperlink" Target="http://www.konkoly.hu/cgi-bin/IBVS?6042" TargetMode="External"/><Relationship Id="rId169" Type="http://schemas.openxmlformats.org/officeDocument/2006/relationships/hyperlink" Target="http://www.konkoly.hu/cgi-bin/IBVS?6092" TargetMode="External"/><Relationship Id="rId4" Type="http://schemas.openxmlformats.org/officeDocument/2006/relationships/hyperlink" Target="http://www.konkoly.hu/cgi-bin/IBVS?633" TargetMode="External"/><Relationship Id="rId9" Type="http://schemas.openxmlformats.org/officeDocument/2006/relationships/hyperlink" Target="http://www.konkoly.hu/cgi-bin/IBVS?633" TargetMode="External"/><Relationship Id="rId13" Type="http://schemas.openxmlformats.org/officeDocument/2006/relationships/hyperlink" Target="http://www.konkoly.hu/cgi-bin/IBVS?633" TargetMode="External"/><Relationship Id="rId18" Type="http://schemas.openxmlformats.org/officeDocument/2006/relationships/hyperlink" Target="http://www.konkoly.hu/cgi-bin/IBVS?633" TargetMode="External"/><Relationship Id="rId39" Type="http://schemas.openxmlformats.org/officeDocument/2006/relationships/hyperlink" Target="http://www.bav-astro.de/sfs/BAVM_link.php?BAVMnr=59" TargetMode="External"/><Relationship Id="rId109" Type="http://schemas.openxmlformats.org/officeDocument/2006/relationships/hyperlink" Target="http://www.aavso.org/sites/default/files/jaavso/v36n2/171.pdf" TargetMode="External"/><Relationship Id="rId34" Type="http://schemas.openxmlformats.org/officeDocument/2006/relationships/hyperlink" Target="http://www.bav-astro.de/sfs/BAVM_link.php?BAVMnr=52" TargetMode="External"/><Relationship Id="rId50" Type="http://schemas.openxmlformats.org/officeDocument/2006/relationships/hyperlink" Target="http://www.konkoly.hu/cgi-bin/IBVS?5056" TargetMode="External"/><Relationship Id="rId55" Type="http://schemas.openxmlformats.org/officeDocument/2006/relationships/hyperlink" Target="http://var.astro.cz/oejv/issues/oejv0107.pdf" TargetMode="External"/><Relationship Id="rId76" Type="http://schemas.openxmlformats.org/officeDocument/2006/relationships/hyperlink" Target="http://www.konkoly.hu/cgi-bin/IBVS?5636" TargetMode="External"/><Relationship Id="rId97" Type="http://schemas.openxmlformats.org/officeDocument/2006/relationships/hyperlink" Target="http://var.astro.cz/oejv/issues/oejv0039.pdf" TargetMode="External"/><Relationship Id="rId104" Type="http://schemas.openxmlformats.org/officeDocument/2006/relationships/hyperlink" Target="http://www.konkoly.hu/cgi-bin/IBVS?5736" TargetMode="External"/><Relationship Id="rId120" Type="http://schemas.openxmlformats.org/officeDocument/2006/relationships/hyperlink" Target="http://var.astro.cz/oejv/issues/oejv0094.pdf" TargetMode="External"/><Relationship Id="rId125" Type="http://schemas.openxmlformats.org/officeDocument/2006/relationships/hyperlink" Target="http://www.konkoly.hu/cgi-bin/IBVS?5898" TargetMode="External"/><Relationship Id="rId141" Type="http://schemas.openxmlformats.org/officeDocument/2006/relationships/hyperlink" Target="http://www.konkoly.hu/cgi-bin/IBVS?5980" TargetMode="External"/><Relationship Id="rId146" Type="http://schemas.openxmlformats.org/officeDocument/2006/relationships/hyperlink" Target="http://www.konkoly.hu/cgi-bin/IBVS?5960" TargetMode="External"/><Relationship Id="rId167" Type="http://schemas.openxmlformats.org/officeDocument/2006/relationships/hyperlink" Target="http://var.astro.cz/oejv/issues/oejv0160.pdf" TargetMode="External"/><Relationship Id="rId7" Type="http://schemas.openxmlformats.org/officeDocument/2006/relationships/hyperlink" Target="http://www.konkoly.hu/cgi-bin/IBVS?633" TargetMode="External"/><Relationship Id="rId71" Type="http://schemas.openxmlformats.org/officeDocument/2006/relationships/hyperlink" Target="http://vsolj.cetus-net.org/no42.pdf" TargetMode="External"/><Relationship Id="rId92" Type="http://schemas.openxmlformats.org/officeDocument/2006/relationships/hyperlink" Target="http://www.bav-astro.de/sfs/BAVM_link.php?BAVMnr=178" TargetMode="External"/><Relationship Id="rId162" Type="http://schemas.openxmlformats.org/officeDocument/2006/relationships/hyperlink" Target="http://www.bav-astro.de/sfs/BAVM_link.php?BAVMnr=232" TargetMode="External"/><Relationship Id="rId2" Type="http://schemas.openxmlformats.org/officeDocument/2006/relationships/hyperlink" Target="http://www.konkoly.hu/cgi-bin/IBVS?633" TargetMode="External"/><Relationship Id="rId29" Type="http://schemas.openxmlformats.org/officeDocument/2006/relationships/hyperlink" Target="http://www.bav-astro.de/sfs/BAVM_link.php?BAVMnr=43" TargetMode="External"/><Relationship Id="rId24" Type="http://schemas.openxmlformats.org/officeDocument/2006/relationships/hyperlink" Target="http://www.bav-astro.de/sfs/BAVM_link.php?BAVMnr=36" TargetMode="External"/><Relationship Id="rId40" Type="http://schemas.openxmlformats.org/officeDocument/2006/relationships/hyperlink" Target="http://www.bav-astro.de/sfs/BAVM_link.php?BAVMnr=60" TargetMode="External"/><Relationship Id="rId45" Type="http://schemas.openxmlformats.org/officeDocument/2006/relationships/hyperlink" Target="http://www.bav-astro.de/sfs/BAVM_link.php?BAVMnr=178" TargetMode="External"/><Relationship Id="rId66" Type="http://schemas.openxmlformats.org/officeDocument/2006/relationships/hyperlink" Target="http://www.konkoly.hu/cgi-bin/IBVS?5463" TargetMode="External"/><Relationship Id="rId87" Type="http://schemas.openxmlformats.org/officeDocument/2006/relationships/hyperlink" Target="http://www.konkoly.hu/cgi-bin/IBVS?5636" TargetMode="External"/><Relationship Id="rId110" Type="http://schemas.openxmlformats.org/officeDocument/2006/relationships/hyperlink" Target="http://www.konkoly.hu/cgi-bin/IBVS?5820" TargetMode="External"/><Relationship Id="rId115" Type="http://schemas.openxmlformats.org/officeDocument/2006/relationships/hyperlink" Target="http://www.aavso.org/sites/default/files/jaavso/v36n2/171.pdf" TargetMode="External"/><Relationship Id="rId131" Type="http://schemas.openxmlformats.org/officeDocument/2006/relationships/hyperlink" Target="http://vsolj.cetus-net.org/vsoljno50.pdf" TargetMode="External"/><Relationship Id="rId136" Type="http://schemas.openxmlformats.org/officeDocument/2006/relationships/hyperlink" Target="http://www.bav-astro.de/sfs/BAVM_link.php?BAVMnr=214" TargetMode="External"/><Relationship Id="rId157" Type="http://schemas.openxmlformats.org/officeDocument/2006/relationships/hyperlink" Target="http://vsolj.cetus-net.org/vsoljno53.pdf" TargetMode="External"/><Relationship Id="rId61" Type="http://schemas.openxmlformats.org/officeDocument/2006/relationships/hyperlink" Target="http://www.konkoly.hu/cgi-bin/IBVS?5230" TargetMode="External"/><Relationship Id="rId82" Type="http://schemas.openxmlformats.org/officeDocument/2006/relationships/hyperlink" Target="http://www.konkoly.hu/cgi-bin/IBVS?5636" TargetMode="External"/><Relationship Id="rId152" Type="http://schemas.openxmlformats.org/officeDocument/2006/relationships/hyperlink" Target="http://vsolj.cetus-net.org/vsoljno53.pdf" TargetMode="External"/><Relationship Id="rId19" Type="http://schemas.openxmlformats.org/officeDocument/2006/relationships/hyperlink" Target="http://www.konkoly.hu/cgi-bin/IBVS?633" TargetMode="External"/><Relationship Id="rId14" Type="http://schemas.openxmlformats.org/officeDocument/2006/relationships/hyperlink" Target="http://www.konkoly.hu/cgi-bin/IBVS?633" TargetMode="External"/><Relationship Id="rId30" Type="http://schemas.openxmlformats.org/officeDocument/2006/relationships/hyperlink" Target="http://www.bav-astro.de/sfs/BAVM_link.php?BAVMnr=46" TargetMode="External"/><Relationship Id="rId35" Type="http://schemas.openxmlformats.org/officeDocument/2006/relationships/hyperlink" Target="http://www.bav-astro.de/sfs/BAVM_link.php?BAVMnr=52" TargetMode="External"/><Relationship Id="rId56" Type="http://schemas.openxmlformats.org/officeDocument/2006/relationships/hyperlink" Target="http://var.astro.cz/oejv/issues/oejv0107.pdf" TargetMode="External"/><Relationship Id="rId77" Type="http://schemas.openxmlformats.org/officeDocument/2006/relationships/hyperlink" Target="http://www.bav-astro.de/sfs/BAVM_link.php?BAVMnr=172" TargetMode="External"/><Relationship Id="rId100" Type="http://schemas.openxmlformats.org/officeDocument/2006/relationships/hyperlink" Target="http://var.astro.cz/oejv/issues/oejv0039.pdf" TargetMode="External"/><Relationship Id="rId105" Type="http://schemas.openxmlformats.org/officeDocument/2006/relationships/hyperlink" Target="http://www.konkoly.hu/cgi-bin/IBVS?6007" TargetMode="External"/><Relationship Id="rId126" Type="http://schemas.openxmlformats.org/officeDocument/2006/relationships/hyperlink" Target="http://vsolj.cetus-net.org/no48.pdf" TargetMode="External"/><Relationship Id="rId147" Type="http://schemas.openxmlformats.org/officeDocument/2006/relationships/hyperlink" Target="http://www.konkoly.hu/cgi-bin/IBVS?5980" TargetMode="External"/><Relationship Id="rId168" Type="http://schemas.openxmlformats.org/officeDocument/2006/relationships/hyperlink" Target="http://var.astro.cz/oejv/issues/oejv0160.pdf" TargetMode="External"/><Relationship Id="rId8" Type="http://schemas.openxmlformats.org/officeDocument/2006/relationships/hyperlink" Target="http://www.konkoly.hu/cgi-bin/IBVS?633" TargetMode="External"/><Relationship Id="rId51" Type="http://schemas.openxmlformats.org/officeDocument/2006/relationships/hyperlink" Target="http://www.konkoly.hu/cgi-bin/IBVS?5056" TargetMode="External"/><Relationship Id="rId72" Type="http://schemas.openxmlformats.org/officeDocument/2006/relationships/hyperlink" Target="http://vsolj.cetus-net.org/no42.pdf" TargetMode="External"/><Relationship Id="rId93" Type="http://schemas.openxmlformats.org/officeDocument/2006/relationships/hyperlink" Target="http://www.bav-astro.de/sfs/BAVM_link.php?BAVMnr=178" TargetMode="External"/><Relationship Id="rId98" Type="http://schemas.openxmlformats.org/officeDocument/2006/relationships/hyperlink" Target="http://var.astro.cz/oejv/issues/oejv0039.pdf" TargetMode="External"/><Relationship Id="rId121" Type="http://schemas.openxmlformats.org/officeDocument/2006/relationships/hyperlink" Target="http://var.astro.cz/oejv/issues/oejv0094.pdf" TargetMode="External"/><Relationship Id="rId142" Type="http://schemas.openxmlformats.org/officeDocument/2006/relationships/hyperlink" Target="http://www.konkoly.hu/cgi-bin/IBVS?5920" TargetMode="External"/><Relationship Id="rId163" Type="http://schemas.openxmlformats.org/officeDocument/2006/relationships/hyperlink" Target="http://www.konkoly.hu/cgi-bin/IBVS?6094" TargetMode="External"/><Relationship Id="rId3" Type="http://schemas.openxmlformats.org/officeDocument/2006/relationships/hyperlink" Target="http://www.konkoly.hu/cgi-bin/IBVS?633" TargetMode="External"/><Relationship Id="rId25" Type="http://schemas.openxmlformats.org/officeDocument/2006/relationships/hyperlink" Target="http://www.bav-astro.de/sfs/BAVM_link.php?BAVMnr=36" TargetMode="External"/><Relationship Id="rId46" Type="http://schemas.openxmlformats.org/officeDocument/2006/relationships/hyperlink" Target="http://www.konkoly.hu/cgi-bin/IBVS?5040" TargetMode="External"/><Relationship Id="rId67" Type="http://schemas.openxmlformats.org/officeDocument/2006/relationships/hyperlink" Target="http://www.konkoly.hu/cgi-bin/IBVS?5463" TargetMode="External"/><Relationship Id="rId116" Type="http://schemas.openxmlformats.org/officeDocument/2006/relationships/hyperlink" Target="http://var.astro.cz/oejv/issues/oejv0094.pdf" TargetMode="External"/><Relationship Id="rId137" Type="http://schemas.openxmlformats.org/officeDocument/2006/relationships/hyperlink" Target="http://www.bav-astro.de/sfs/BAVM_link.php?BAVMnr=214" TargetMode="External"/><Relationship Id="rId158" Type="http://schemas.openxmlformats.org/officeDocument/2006/relationships/hyperlink" Target="http://www.konkoly.hu/cgi-bin/IBVS?6018" TargetMode="External"/><Relationship Id="rId20" Type="http://schemas.openxmlformats.org/officeDocument/2006/relationships/hyperlink" Target="http://www.konkoly.hu/cgi-bin/IBVS?633" TargetMode="External"/><Relationship Id="rId41" Type="http://schemas.openxmlformats.org/officeDocument/2006/relationships/hyperlink" Target="http://www.bav-astro.de/sfs/BAVM_link.php?BAVMnr=60" TargetMode="External"/><Relationship Id="rId62" Type="http://schemas.openxmlformats.org/officeDocument/2006/relationships/hyperlink" Target="http://www.konkoly.hu/cgi-bin/IBVS?5230" TargetMode="External"/><Relationship Id="rId83" Type="http://schemas.openxmlformats.org/officeDocument/2006/relationships/hyperlink" Target="http://www.konkoly.hu/cgi-bin/IBVS?5636" TargetMode="External"/><Relationship Id="rId88" Type="http://schemas.openxmlformats.org/officeDocument/2006/relationships/hyperlink" Target="http://www.bav-astro.de/sfs/BAVM_link.php?BAVMnr=173" TargetMode="External"/><Relationship Id="rId111" Type="http://schemas.openxmlformats.org/officeDocument/2006/relationships/hyperlink" Target="http://var.astro.cz/oejv/issues/oejv0094.pdf" TargetMode="External"/><Relationship Id="rId132" Type="http://schemas.openxmlformats.org/officeDocument/2006/relationships/hyperlink" Target="http://vsolj.cetus-net.org/vsoljno50.pdf" TargetMode="External"/><Relationship Id="rId153" Type="http://schemas.openxmlformats.org/officeDocument/2006/relationships/hyperlink" Target="http://var.astro.cz/oejv/issues/oejv0160.pdf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hyperlink" Target="http://var.astro.cz/ocgate/ocgate.php?star=EQ+Tau&amp;submit=Submit&amp;lang=e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F548"/>
  <sheetViews>
    <sheetView tabSelected="1" workbookViewId="0">
      <pane xSplit="14" ySplit="21" topLeftCell="O522" activePane="bottomRight" state="frozen"/>
      <selection pane="topRight" activeCell="O1" sqref="O1"/>
      <selection pane="bottomLeft" activeCell="A22" sqref="A22"/>
      <selection pane="bottomRight" activeCell="F10" sqref="F10"/>
    </sheetView>
  </sheetViews>
  <sheetFormatPr defaultColWidth="10.28515625" defaultRowHeight="12.75"/>
  <cols>
    <col min="1" max="1" width="16.7109375" customWidth="1"/>
    <col min="2" max="2" width="5.140625" customWidth="1"/>
    <col min="3" max="3" width="11.85546875" style="24" customWidth="1"/>
    <col min="4" max="4" width="9.42578125" style="24" customWidth="1"/>
    <col min="5" max="5" width="10.5703125" customWidth="1"/>
    <col min="6" max="6" width="15.2851562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  <col min="18" max="19" width="10.28515625" customWidth="1"/>
    <col min="20" max="20" width="10.28515625" style="2" customWidth="1"/>
  </cols>
  <sheetData>
    <row r="1" spans="1:26" ht="21" thickBot="1">
      <c r="A1" s="30" t="s">
        <v>284</v>
      </c>
      <c r="Y1" s="3" t="s">
        <v>260</v>
      </c>
      <c r="Z1" s="5" t="s">
        <v>272</v>
      </c>
    </row>
    <row r="2" spans="1:26">
      <c r="A2" t="s">
        <v>274</v>
      </c>
      <c r="B2" t="s">
        <v>285</v>
      </c>
      <c r="Y2" s="25">
        <v>-30000</v>
      </c>
      <c r="Z2" s="25">
        <f t="shared" ref="Z2:Z43" si="0">+D$11+D$12*Y2+D$13*Y2^2</f>
        <v>5.6531669860248268E-2</v>
      </c>
    </row>
    <row r="3" spans="1:26" ht="13.5" thickBot="1">
      <c r="C3" s="24" t="s">
        <v>286</v>
      </c>
      <c r="Y3" s="25">
        <v>-28000</v>
      </c>
      <c r="Z3" s="25">
        <f t="shared" si="0"/>
        <v>5.331627918238286E-2</v>
      </c>
    </row>
    <row r="4" spans="1:26" ht="14.25" thickTop="1" thickBot="1">
      <c r="A4" s="4" t="s">
        <v>250</v>
      </c>
      <c r="C4" s="141">
        <v>40213.324999999997</v>
      </c>
      <c r="D4" s="116">
        <v>0.34134848000000001</v>
      </c>
      <c r="Y4" s="25">
        <v>-26000</v>
      </c>
      <c r="Z4" s="25">
        <f t="shared" si="0"/>
        <v>5.0152483859834937E-2</v>
      </c>
    </row>
    <row r="5" spans="1:26" ht="13.5" thickTop="1">
      <c r="A5" s="97" t="s">
        <v>450</v>
      </c>
      <c r="B5" s="39"/>
      <c r="C5" s="231">
        <v>-9.5</v>
      </c>
      <c r="D5" s="117" t="s">
        <v>451</v>
      </c>
      <c r="Y5" s="25">
        <v>-24000</v>
      </c>
      <c r="Z5" s="25">
        <f t="shared" si="0"/>
        <v>4.7040283892604513E-2</v>
      </c>
    </row>
    <row r="6" spans="1:26">
      <c r="A6" s="4" t="s">
        <v>251</v>
      </c>
      <c r="Y6" s="25">
        <v>-22000</v>
      </c>
      <c r="Z6" s="25">
        <f t="shared" si="0"/>
        <v>4.3979679280691582E-2</v>
      </c>
    </row>
    <row r="7" spans="1:26">
      <c r="A7" t="s">
        <v>252</v>
      </c>
      <c r="C7" s="24">
        <f>+C4</f>
        <v>40213.324999999997</v>
      </c>
      <c r="Y7" s="25">
        <v>-20000</v>
      </c>
      <c r="Z7" s="25">
        <f t="shared" si="0"/>
        <v>4.0970670024096149E-2</v>
      </c>
    </row>
    <row r="8" spans="1:26">
      <c r="A8" t="s">
        <v>253</v>
      </c>
      <c r="C8" s="24">
        <f>+D4</f>
        <v>0.34134848000000001</v>
      </c>
      <c r="Y8" s="25">
        <v>-18000</v>
      </c>
      <c r="Z8" s="25">
        <f t="shared" si="0"/>
        <v>3.8013256122818209E-2</v>
      </c>
    </row>
    <row r="9" spans="1:26">
      <c r="A9" s="19" t="s">
        <v>452</v>
      </c>
      <c r="B9" s="52">
        <v>342</v>
      </c>
      <c r="C9" s="118" t="str">
        <f>"F"&amp;B9</f>
        <v>F342</v>
      </c>
      <c r="D9" s="118" t="str">
        <f>"G"&amp;B9</f>
        <v>G342</v>
      </c>
      <c r="Y9" s="25">
        <v>-16000</v>
      </c>
      <c r="Z9" s="25">
        <f t="shared" si="0"/>
        <v>3.5107437576857761E-2</v>
      </c>
    </row>
    <row r="10" spans="1:26" ht="13.5" thickBot="1">
      <c r="C10" s="119" t="s">
        <v>270</v>
      </c>
      <c r="D10" s="119" t="s">
        <v>271</v>
      </c>
      <c r="Y10" s="25">
        <v>-14000</v>
      </c>
      <c r="Z10" s="25">
        <f t="shared" si="0"/>
        <v>3.2253214386214812E-2</v>
      </c>
    </row>
    <row r="11" spans="1:26">
      <c r="A11" t="s">
        <v>266</v>
      </c>
      <c r="C11" s="142">
        <f ca="1">INTERCEPT(INDIRECT(D9):G883,INDIRECT(C9):$F883)</f>
        <v>3.8344463873351609E-2</v>
      </c>
      <c r="D11" s="24">
        <f>+E11*F11</f>
        <v>1.3718322000603984E-2</v>
      </c>
      <c r="E11" s="8">
        <v>1.3718322000603984</v>
      </c>
      <c r="F11">
        <v>0.01</v>
      </c>
      <c r="Y11" s="25">
        <v>-12000</v>
      </c>
      <c r="Z11" s="25">
        <f t="shared" si="0"/>
        <v>2.9450586550889352E-2</v>
      </c>
    </row>
    <row r="12" spans="1:26">
      <c r="A12" t="s">
        <v>267</v>
      </c>
      <c r="C12" s="142">
        <f ca="1">SLOPE(INDIRECT(D9):G883,INDIRECT(C9):$F883)</f>
        <v>-1.4695920951235238E-6</v>
      </c>
      <c r="D12" s="24">
        <f>+E12*F12</f>
        <v>-1.2336290128808727E-6</v>
      </c>
      <c r="E12" s="9">
        <v>-1.2336290128808727</v>
      </c>
      <c r="F12">
        <v>9.9999999999999995E-7</v>
      </c>
      <c r="Y12" s="25">
        <v>-10000</v>
      </c>
      <c r="Z12" s="25">
        <f t="shared" si="0"/>
        <v>2.6699554070881388E-2</v>
      </c>
    </row>
    <row r="13" spans="1:26" ht="13.5" thickBot="1">
      <c r="A13" t="s">
        <v>269</v>
      </c>
      <c r="C13" s="24" t="s">
        <v>264</v>
      </c>
      <c r="D13" s="24">
        <f>+E13*F13</f>
        <v>6.4494194146867827E-12</v>
      </c>
      <c r="E13" s="10">
        <v>0.64494194146867834</v>
      </c>
      <c r="F13">
        <v>9.9999999999999994E-12</v>
      </c>
      <c r="Y13" s="25">
        <v>-8000</v>
      </c>
      <c r="Z13" s="25">
        <f t="shared" si="0"/>
        <v>2.4000116946190923E-2</v>
      </c>
    </row>
    <row r="14" spans="1:26">
      <c r="A14" t="s">
        <v>273</v>
      </c>
      <c r="E14">
        <f>SUM(U21:U852)</f>
        <v>1.5733623644422722E-2</v>
      </c>
      <c r="Y14" s="25">
        <v>-6000</v>
      </c>
      <c r="Z14" s="25">
        <f t="shared" si="0"/>
        <v>2.1352275176817946E-2</v>
      </c>
    </row>
    <row r="15" spans="1:26">
      <c r="A15" s="1" t="s">
        <v>268</v>
      </c>
      <c r="C15" s="94">
        <f ca="1">(C7+C11)+(C8+C12)*INT(MAX(F21:F3435))</f>
        <v>59874.609796948782</v>
      </c>
      <c r="D15" s="94">
        <f>+C7+INT(MAX(F21:F1490))*C8+D11+D12*INT(MAX(F21:F3925))+D13*INT(MAX(F21:F3952)^2)</f>
        <v>59874.620159298756</v>
      </c>
      <c r="E15" s="99" t="s">
        <v>453</v>
      </c>
      <c r="F15" s="98">
        <v>1</v>
      </c>
      <c r="Y15" s="25">
        <v>-4000</v>
      </c>
      <c r="Z15" s="25">
        <f t="shared" si="0"/>
        <v>1.8756028762762462E-2</v>
      </c>
    </row>
    <row r="16" spans="1:26">
      <c r="A16" s="4" t="s">
        <v>254</v>
      </c>
      <c r="C16" s="143">
        <f ca="1">+C8+C12</f>
        <v>0.34134701040790488</v>
      </c>
      <c r="D16" s="94">
        <f>+C8+D12+2*D13*MAX(F21:F120)</f>
        <v>0.34134746850189063</v>
      </c>
      <c r="E16" s="99" t="s">
        <v>454</v>
      </c>
      <c r="F16" s="100">
        <f ca="1">NOW()+15018.5+$C$5/24</f>
        <v>60162.810136689812</v>
      </c>
      <c r="Y16" s="25">
        <v>-2000</v>
      </c>
      <c r="Z16" s="25">
        <f t="shared" si="0"/>
        <v>1.6211377704024477E-2</v>
      </c>
    </row>
    <row r="17" spans="1:32" ht="13.5" thickBot="1">
      <c r="A17" t="s">
        <v>281</v>
      </c>
      <c r="C17" s="230">
        <f>COUNT(C21:C4641)</f>
        <v>510</v>
      </c>
      <c r="E17" s="99" t="s">
        <v>455</v>
      </c>
      <c r="F17" s="100">
        <f ca="1">ROUND(2*(F16-$C$7)/$C$8,0)/2+F15</f>
        <v>58444</v>
      </c>
      <c r="Y17" s="25">
        <v>0</v>
      </c>
      <c r="Z17" s="25">
        <f t="shared" si="0"/>
        <v>1.3718322000603984E-2</v>
      </c>
    </row>
    <row r="18" spans="1:32" ht="14.25" thickTop="1" thickBot="1">
      <c r="A18" s="4" t="s">
        <v>458</v>
      </c>
      <c r="C18" s="144">
        <f ca="1">+C15</f>
        <v>59874.609796948782</v>
      </c>
      <c r="D18" s="124">
        <f ca="1">C16</f>
        <v>0.34134701040790488</v>
      </c>
      <c r="E18" s="99" t="s">
        <v>456</v>
      </c>
      <c r="F18" s="6">
        <f ca="1">ROUND(2*(F16-$C$15)/$C$16,0)/2+F15</f>
        <v>845.5</v>
      </c>
      <c r="Y18" s="25">
        <v>2000</v>
      </c>
      <c r="Z18" s="25">
        <f t="shared" si="0"/>
        <v>1.1276861652500986E-2</v>
      </c>
    </row>
    <row r="19" spans="1:32" ht="13.5" thickBot="1">
      <c r="A19" s="4" t="s">
        <v>459</v>
      </c>
      <c r="C19" s="145">
        <f>+D15</f>
        <v>59874.620159298756</v>
      </c>
      <c r="D19" s="120">
        <f>+D16</f>
        <v>0.34134746850189063</v>
      </c>
      <c r="E19" s="99" t="s">
        <v>457</v>
      </c>
      <c r="F19" s="101">
        <f ca="1">+$C$15+$C$16*F18-15018.5-$C$5/24</f>
        <v>45145.114527582002</v>
      </c>
      <c r="Y19" s="25">
        <v>4000</v>
      </c>
      <c r="Z19" s="25">
        <f t="shared" si="0"/>
        <v>8.8869966597154813E-3</v>
      </c>
    </row>
    <row r="20" spans="1:32" ht="15" thickBot="1">
      <c r="A20" s="3" t="s">
        <v>256</v>
      </c>
      <c r="B20" s="3" t="s">
        <v>257</v>
      </c>
      <c r="C20" s="119" t="s">
        <v>258</v>
      </c>
      <c r="D20" s="119" t="s">
        <v>263</v>
      </c>
      <c r="E20" s="3" t="s">
        <v>259</v>
      </c>
      <c r="F20" s="3" t="s">
        <v>260</v>
      </c>
      <c r="G20" s="3" t="s">
        <v>261</v>
      </c>
      <c r="H20" s="51" t="s">
        <v>289</v>
      </c>
      <c r="I20" s="51" t="s">
        <v>503</v>
      </c>
      <c r="J20" s="51" t="s">
        <v>465</v>
      </c>
      <c r="K20" s="51" t="s">
        <v>485</v>
      </c>
      <c r="L20" s="51" t="s">
        <v>504</v>
      </c>
      <c r="M20" s="51" t="s">
        <v>505</v>
      </c>
      <c r="N20" s="51" t="s">
        <v>275</v>
      </c>
      <c r="O20" s="5" t="s">
        <v>355</v>
      </c>
      <c r="P20" s="14" t="s">
        <v>272</v>
      </c>
      <c r="Q20" s="3" t="s">
        <v>265</v>
      </c>
      <c r="R20" s="5" t="s">
        <v>448</v>
      </c>
      <c r="S20" s="5" t="s">
        <v>506</v>
      </c>
      <c r="T20" s="5" t="s">
        <v>508</v>
      </c>
      <c r="U20" s="5" t="s">
        <v>507</v>
      </c>
      <c r="V20" s="62" t="s">
        <v>32</v>
      </c>
      <c r="Y20" s="25">
        <v>6000</v>
      </c>
      <c r="Z20" s="25">
        <f t="shared" si="0"/>
        <v>6.5487270222474719E-3</v>
      </c>
    </row>
    <row r="21" spans="1:32" s="25" customFormat="1">
      <c r="A21" s="33" t="s">
        <v>287</v>
      </c>
      <c r="B21" s="57" t="s">
        <v>288</v>
      </c>
      <c r="C21" s="58">
        <v>30647.217000000001</v>
      </c>
      <c r="D21" s="58" t="s">
        <v>289</v>
      </c>
      <c r="E21" s="33">
        <f t="shared" ref="E21:E84" si="1">+(C21-C$7)/C$8</f>
        <v>-28024.463445684585</v>
      </c>
      <c r="F21" s="25">
        <f t="shared" ref="F21:F84" si="2">ROUND(2*E21,0)/2</f>
        <v>-28024.5</v>
      </c>
      <c r="G21" s="25">
        <f t="shared" ref="G21:G28" si="3">+C21-(C$7+F21*C$8)</f>
        <v>1.2477760003093863E-2</v>
      </c>
      <c r="H21" s="25">
        <f>G21</f>
        <v>1.2477760003093863E-2</v>
      </c>
      <c r="J21" s="26"/>
      <c r="O21" s="25">
        <f ca="1">+C$11+C$12*F21</f>
        <v>7.9529047543140802E-2</v>
      </c>
      <c r="P21" s="27">
        <f t="shared" ref="P21:P84" si="4">+D$11+D$12*F21+D$13*F21^2</f>
        <v>5.3355355567899387E-2</v>
      </c>
      <c r="Q21" s="28">
        <f t="shared" ref="Q21:Q84" si="5">+C21-15018.5</f>
        <v>15628.717000000001</v>
      </c>
      <c r="S21" s="25">
        <f t="shared" ref="S21:S28" si="6">+(P21-G21)^2</f>
        <v>1.6709778191598083E-3</v>
      </c>
      <c r="T21" s="2">
        <v>0.1</v>
      </c>
      <c r="U21">
        <f t="shared" ref="U21:U28" si="7">+T21*S21</f>
        <v>1.6709778191598083E-4</v>
      </c>
      <c r="V21" s="25">
        <f t="shared" ref="V21:V28" si="8">+G21-P21</f>
        <v>-4.0877595564805524E-2</v>
      </c>
      <c r="Y21" s="25">
        <v>8000</v>
      </c>
      <c r="Z21" s="25">
        <f t="shared" si="0"/>
        <v>4.2620527400969556E-3</v>
      </c>
    </row>
    <row r="22" spans="1:32" s="25" customFormat="1">
      <c r="A22" s="33" t="s">
        <v>290</v>
      </c>
      <c r="B22" s="33"/>
      <c r="C22" s="58">
        <v>30647.238000000001</v>
      </c>
      <c r="D22" s="58"/>
      <c r="E22" s="33">
        <f t="shared" si="1"/>
        <v>-28024.401924977068</v>
      </c>
      <c r="F22" s="25">
        <f t="shared" si="2"/>
        <v>-28024.5</v>
      </c>
      <c r="G22" s="25">
        <f t="shared" si="3"/>
        <v>3.3477760003734147E-2</v>
      </c>
      <c r="I22" s="127">
        <f t="shared" ref="I22:I28" si="9">G22</f>
        <v>3.3477760003734147E-2</v>
      </c>
      <c r="P22" s="27">
        <f t="shared" si="4"/>
        <v>5.3355355567899387E-2</v>
      </c>
      <c r="Q22" s="28">
        <f t="shared" si="5"/>
        <v>15628.738000000001</v>
      </c>
      <c r="S22" s="25">
        <f t="shared" si="6"/>
        <v>3.9511880541252164E-4</v>
      </c>
      <c r="T22" s="2">
        <v>0.1</v>
      </c>
      <c r="U22">
        <f t="shared" si="7"/>
        <v>3.9511880541252165E-5</v>
      </c>
      <c r="V22" s="25">
        <f t="shared" si="8"/>
        <v>-1.987759556416524E-2</v>
      </c>
      <c r="Y22" s="25">
        <v>10000</v>
      </c>
      <c r="Z22" s="25">
        <f t="shared" si="0"/>
        <v>2.0269738132639346E-3</v>
      </c>
    </row>
    <row r="23" spans="1:32" s="25" customFormat="1">
      <c r="A23" s="33" t="s">
        <v>290</v>
      </c>
      <c r="B23" s="33"/>
      <c r="C23" s="58">
        <v>30647.411</v>
      </c>
      <c r="D23" s="58"/>
      <c r="E23" s="33">
        <f t="shared" si="1"/>
        <v>-28023.895111529415</v>
      </c>
      <c r="F23" s="25">
        <f t="shared" si="2"/>
        <v>-28024</v>
      </c>
      <c r="G23" s="25">
        <f t="shared" si="3"/>
        <v>3.580352000426501E-2</v>
      </c>
      <c r="I23" s="127">
        <f t="shared" si="9"/>
        <v>3.580352000426501E-2</v>
      </c>
      <c r="P23" s="27">
        <f t="shared" si="4"/>
        <v>5.3354558013250925E-2</v>
      </c>
      <c r="Q23" s="28">
        <f t="shared" si="5"/>
        <v>15628.911</v>
      </c>
      <c r="S23" s="25">
        <f t="shared" si="6"/>
        <v>3.0803893519286825E-4</v>
      </c>
      <c r="T23" s="2">
        <v>0.1</v>
      </c>
      <c r="U23">
        <f t="shared" si="7"/>
        <v>3.0803893519286829E-5</v>
      </c>
      <c r="V23" s="25">
        <f t="shared" si="8"/>
        <v>-1.7551038008985914E-2</v>
      </c>
      <c r="Y23" s="25">
        <v>12000</v>
      </c>
      <c r="Z23" s="25">
        <f t="shared" si="0"/>
        <v>-1.5650975825159204E-4</v>
      </c>
    </row>
    <row r="24" spans="1:32" s="25" customFormat="1">
      <c r="A24" s="33" t="s">
        <v>291</v>
      </c>
      <c r="B24" s="33"/>
      <c r="C24" s="58">
        <v>34389.235000000001</v>
      </c>
      <c r="D24" s="58"/>
      <c r="E24" s="33">
        <f t="shared" si="1"/>
        <v>-17062.006545334541</v>
      </c>
      <c r="F24" s="25">
        <f t="shared" si="2"/>
        <v>-17062</v>
      </c>
      <c r="G24" s="25">
        <f t="shared" si="3"/>
        <v>-2.2342399970511906E-3</v>
      </c>
      <c r="I24" s="127">
        <f t="shared" si="9"/>
        <v>-2.2342399970511906E-3</v>
      </c>
      <c r="P24" s="27">
        <f t="shared" si="4"/>
        <v>3.6644002596916303E-2</v>
      </c>
      <c r="Q24" s="28">
        <f t="shared" si="5"/>
        <v>19370.735000000001</v>
      </c>
      <c r="S24" s="25">
        <f t="shared" si="6"/>
        <v>1.5115177471953882E-3</v>
      </c>
      <c r="T24" s="2">
        <v>0.1</v>
      </c>
      <c r="U24">
        <f t="shared" si="7"/>
        <v>1.5115177471953882E-4</v>
      </c>
      <c r="V24" s="25">
        <f t="shared" si="8"/>
        <v>-3.8878242593967494E-2</v>
      </c>
      <c r="Y24" s="25">
        <v>14000</v>
      </c>
      <c r="Z24" s="25">
        <f t="shared" si="0"/>
        <v>-2.2883979744496245E-3</v>
      </c>
    </row>
    <row r="25" spans="1:32" s="25" customFormat="1">
      <c r="A25" s="33" t="s">
        <v>291</v>
      </c>
      <c r="B25" s="33"/>
      <c r="C25" s="58">
        <v>35093.275000000001</v>
      </c>
      <c r="D25" s="58"/>
      <c r="E25" s="33">
        <f t="shared" si="1"/>
        <v>-14999.48088241083</v>
      </c>
      <c r="F25" s="25">
        <f t="shared" si="2"/>
        <v>-14999.5</v>
      </c>
      <c r="G25" s="25">
        <f t="shared" si="3"/>
        <v>6.5257600072072819E-3</v>
      </c>
      <c r="I25" s="127">
        <f t="shared" si="9"/>
        <v>6.5257600072072819E-3</v>
      </c>
      <c r="P25" s="27">
        <f t="shared" si="4"/>
        <v>3.3673163007936296E-2</v>
      </c>
      <c r="Q25" s="28">
        <f t="shared" si="5"/>
        <v>20074.775000000001</v>
      </c>
      <c r="S25" s="25">
        <f t="shared" si="6"/>
        <v>7.3698148968399067E-4</v>
      </c>
      <c r="T25" s="2">
        <v>0.1</v>
      </c>
      <c r="U25">
        <f t="shared" si="7"/>
        <v>7.369814896839907E-5</v>
      </c>
      <c r="V25" s="25">
        <f t="shared" si="8"/>
        <v>-2.7147403000729015E-2</v>
      </c>
      <c r="Y25" s="25">
        <v>16000</v>
      </c>
      <c r="Z25" s="25">
        <f t="shared" si="0"/>
        <v>-4.3686908353301641E-3</v>
      </c>
      <c r="AB25" s="25">
        <v>12</v>
      </c>
      <c r="AD25" s="25" t="s">
        <v>276</v>
      </c>
      <c r="AF25" s="25" t="s">
        <v>277</v>
      </c>
    </row>
    <row r="26" spans="1:32" s="25" customFormat="1">
      <c r="A26" s="33" t="s">
        <v>291</v>
      </c>
      <c r="B26" s="33"/>
      <c r="C26" s="58">
        <v>35093.455000000002</v>
      </c>
      <c r="D26" s="58"/>
      <c r="E26" s="33">
        <f t="shared" si="1"/>
        <v>-14998.953562060669</v>
      </c>
      <c r="F26" s="25">
        <f t="shared" si="2"/>
        <v>-14999</v>
      </c>
      <c r="G26" s="25">
        <f t="shared" si="3"/>
        <v>1.5851520001888275E-2</v>
      </c>
      <c r="I26" s="127">
        <f t="shared" si="9"/>
        <v>1.5851520001888275E-2</v>
      </c>
      <c r="P26" s="27">
        <f t="shared" si="4"/>
        <v>3.3672449456975694E-2</v>
      </c>
      <c r="Q26" s="28">
        <f t="shared" si="5"/>
        <v>20074.955000000002</v>
      </c>
      <c r="S26" s="25">
        <f t="shared" si="6"/>
        <v>3.1758552664320236E-4</v>
      </c>
      <c r="T26" s="2">
        <v>0.1</v>
      </c>
      <c r="U26">
        <f t="shared" si="7"/>
        <v>3.1758552664320236E-5</v>
      </c>
      <c r="V26" s="25">
        <f t="shared" si="8"/>
        <v>-1.7820929455087418E-2</v>
      </c>
      <c r="Y26" s="25">
        <v>18000</v>
      </c>
      <c r="Z26" s="25">
        <f t="shared" si="0"/>
        <v>-6.3973883408932064E-3</v>
      </c>
    </row>
    <row r="27" spans="1:32" s="25" customFormat="1">
      <c r="A27" s="33" t="s">
        <v>291</v>
      </c>
      <c r="B27" s="33"/>
      <c r="C27" s="58">
        <v>35429.339</v>
      </c>
      <c r="D27" s="58"/>
      <c r="E27" s="33">
        <f t="shared" si="1"/>
        <v>-14014.962070433116</v>
      </c>
      <c r="F27" s="25">
        <f t="shared" si="2"/>
        <v>-14015</v>
      </c>
      <c r="G27" s="25">
        <f t="shared" si="3"/>
        <v>1.2947200004418846E-2</v>
      </c>
      <c r="I27" s="127">
        <f t="shared" si="9"/>
        <v>1.2947200004418846E-2</v>
      </c>
      <c r="P27" s="27">
        <f t="shared" si="4"/>
        <v>3.2274429028681564E-2</v>
      </c>
      <c r="Q27" s="28">
        <f t="shared" si="5"/>
        <v>20410.839</v>
      </c>
      <c r="S27" s="25">
        <f t="shared" si="6"/>
        <v>3.7354178175630321E-4</v>
      </c>
      <c r="T27" s="2">
        <v>0.1</v>
      </c>
      <c r="U27">
        <f t="shared" si="7"/>
        <v>3.7354178175630325E-5</v>
      </c>
      <c r="V27" s="25">
        <f t="shared" si="8"/>
        <v>-1.9327229024262718E-2</v>
      </c>
      <c r="Y27" s="25">
        <v>20000</v>
      </c>
      <c r="Z27" s="25">
        <f t="shared" si="0"/>
        <v>-8.3744904911387582E-3</v>
      </c>
      <c r="AA27" s="25" t="s">
        <v>278</v>
      </c>
      <c r="AB27" s="25">
        <v>6</v>
      </c>
      <c r="AD27" s="25" t="s">
        <v>276</v>
      </c>
      <c r="AF27" s="25" t="s">
        <v>277</v>
      </c>
    </row>
    <row r="28" spans="1:32" s="25" customFormat="1">
      <c r="A28" s="33" t="s">
        <v>291</v>
      </c>
      <c r="B28" s="33"/>
      <c r="C28" s="58">
        <v>35476.421000000002</v>
      </c>
      <c r="D28" s="58"/>
      <c r="E28" s="33">
        <f t="shared" si="1"/>
        <v>-13877.032644176399</v>
      </c>
      <c r="F28" s="25">
        <f t="shared" si="2"/>
        <v>-13877</v>
      </c>
      <c r="G28" s="25">
        <f t="shared" si="3"/>
        <v>-1.1143039992020931E-2</v>
      </c>
      <c r="I28" s="127">
        <f t="shared" si="9"/>
        <v>-1.1143039992020931E-2</v>
      </c>
      <c r="P28" s="27">
        <f t="shared" si="4"/>
        <v>3.2079363790432608E-2</v>
      </c>
      <c r="Q28" s="28">
        <f t="shared" si="5"/>
        <v>20457.921000000002</v>
      </c>
      <c r="S28" s="25">
        <f t="shared" si="6"/>
        <v>1.868176188733454E-3</v>
      </c>
      <c r="T28" s="2">
        <v>0.1</v>
      </c>
      <c r="U28">
        <f t="shared" si="7"/>
        <v>1.868176188733454E-4</v>
      </c>
      <c r="V28" s="25">
        <f t="shared" si="8"/>
        <v>-4.3222403782453539E-2</v>
      </c>
      <c r="Y28" s="25">
        <v>22000</v>
      </c>
      <c r="Z28" s="25">
        <f t="shared" si="0"/>
        <v>-1.0299997286066811E-2</v>
      </c>
    </row>
    <row r="29" spans="1:32" s="25" customFormat="1">
      <c r="A29" s="33" t="s">
        <v>291</v>
      </c>
      <c r="B29" s="33"/>
      <c r="C29" s="58">
        <v>35832.362000000001</v>
      </c>
      <c r="D29" s="58"/>
      <c r="E29" s="33">
        <f t="shared" si="1"/>
        <v>-12834.283017753576</v>
      </c>
      <c r="F29" s="25">
        <f t="shared" si="2"/>
        <v>-12834.5</v>
      </c>
      <c r="I29" s="127"/>
      <c r="P29" s="27">
        <f t="shared" si="4"/>
        <v>3.0613710246974336E-2</v>
      </c>
      <c r="Q29" s="28">
        <f t="shared" si="5"/>
        <v>20813.862000000001</v>
      </c>
      <c r="R29" s="25">
        <f>+C29-(C$7+F29*C$8)</f>
        <v>7.4066560002393089E-2</v>
      </c>
      <c r="S29" s="25">
        <f>+(P29-R29)^2</f>
        <v>1.8881501518669959E-3</v>
      </c>
      <c r="T29" s="2"/>
      <c r="U29"/>
      <c r="Y29" s="25">
        <v>24000</v>
      </c>
      <c r="Z29" s="25">
        <f t="shared" si="0"/>
        <v>-1.2173908725677375E-2</v>
      </c>
      <c r="AA29" s="25" t="s">
        <v>278</v>
      </c>
      <c r="AB29" s="25">
        <v>6</v>
      </c>
      <c r="AD29" s="25" t="s">
        <v>276</v>
      </c>
      <c r="AF29" s="25" t="s">
        <v>277</v>
      </c>
    </row>
    <row r="30" spans="1:32" s="25" customFormat="1">
      <c r="A30" s="33" t="s">
        <v>291</v>
      </c>
      <c r="B30" s="33"/>
      <c r="C30" s="58">
        <v>36491.408000000003</v>
      </c>
      <c r="D30" s="58"/>
      <c r="E30" s="33">
        <f t="shared" si="1"/>
        <v>-10903.569865024721</v>
      </c>
      <c r="F30" s="25">
        <f t="shared" si="2"/>
        <v>-10903.5</v>
      </c>
      <c r="G30" s="25">
        <f>+C30-(C$7+F30*C$8)</f>
        <v>-2.3848319993703626E-2</v>
      </c>
      <c r="I30" s="127">
        <f>G30</f>
        <v>-2.3848319993703626E-2</v>
      </c>
      <c r="P30" s="27">
        <f t="shared" si="4"/>
        <v>2.7935943632916245E-2</v>
      </c>
      <c r="Q30" s="28">
        <f t="shared" si="5"/>
        <v>21472.908000000003</v>
      </c>
      <c r="S30" s="25">
        <f>+(P30-G30)^2</f>
        <v>2.6816099593512657E-3</v>
      </c>
      <c r="T30" s="2">
        <v>0.1</v>
      </c>
      <c r="U30">
        <f>+T30*S30</f>
        <v>2.6816099593512656E-4</v>
      </c>
      <c r="V30" s="25">
        <f>+G30-P30</f>
        <v>-5.1784263626619871E-2</v>
      </c>
      <c r="Y30" s="25">
        <v>26000</v>
      </c>
      <c r="Z30" s="25">
        <f t="shared" si="0"/>
        <v>-1.3996224809970439E-2</v>
      </c>
    </row>
    <row r="31" spans="1:32" s="25" customFormat="1">
      <c r="A31" s="33" t="s">
        <v>291</v>
      </c>
      <c r="B31" s="33"/>
      <c r="C31" s="58">
        <v>36541.362000000001</v>
      </c>
      <c r="D31" s="58"/>
      <c r="E31" s="33">
        <f t="shared" si="1"/>
        <v>-10757.226749625474</v>
      </c>
      <c r="F31" s="25">
        <f t="shared" si="2"/>
        <v>-10757</v>
      </c>
      <c r="I31" s="127"/>
      <c r="P31" s="27">
        <f t="shared" si="4"/>
        <v>2.7734751276916735E-2</v>
      </c>
      <c r="Q31" s="28">
        <f t="shared" si="5"/>
        <v>21522.862000000001</v>
      </c>
      <c r="S31" s="25">
        <f>+(P31-R32)^2</f>
        <v>1.105345049793601E-2</v>
      </c>
      <c r="T31" s="2">
        <v>0.1</v>
      </c>
      <c r="U31">
        <f>+T31*S31</f>
        <v>1.1053450497936011E-3</v>
      </c>
      <c r="V31" s="25">
        <f>+G31-P31</f>
        <v>-2.7734751276916735E-2</v>
      </c>
      <c r="Y31" s="25">
        <v>28000</v>
      </c>
      <c r="Z31" s="25">
        <f t="shared" si="0"/>
        <v>-1.5766945538946014E-2</v>
      </c>
      <c r="AA31" s="25" t="s">
        <v>278</v>
      </c>
      <c r="AB31" s="25">
        <v>7</v>
      </c>
      <c r="AD31" s="25" t="s">
        <v>276</v>
      </c>
      <c r="AF31" s="25" t="s">
        <v>277</v>
      </c>
    </row>
    <row r="32" spans="1:32" s="25" customFormat="1">
      <c r="A32" s="33" t="s">
        <v>291</v>
      </c>
      <c r="B32" s="33"/>
      <c r="C32" s="58">
        <v>36596.232000000004</v>
      </c>
      <c r="D32" s="58"/>
      <c r="E32" s="33">
        <f t="shared" si="1"/>
        <v>-10596.481929551857</v>
      </c>
      <c r="F32" s="25">
        <f t="shared" si="2"/>
        <v>-10596.5</v>
      </c>
      <c r="G32" s="25">
        <f t="shared" ref="G32:G39" si="10">+C32-(C$7+F32*C$8)</f>
        <v>6.1683200037805364E-3</v>
      </c>
      <c r="I32" s="127">
        <f t="shared" ref="I32:I39" si="11">G32</f>
        <v>6.1683200037805364E-3</v>
      </c>
      <c r="P32" s="27">
        <f t="shared" si="4"/>
        <v>2.7514650133115177E-2</v>
      </c>
      <c r="Q32" s="28">
        <f t="shared" si="5"/>
        <v>21577.732000000004</v>
      </c>
      <c r="R32" s="25">
        <f>+C31-(C$7+F31*C$8)</f>
        <v>-7.7400639995175879E-2</v>
      </c>
      <c r="S32" s="25">
        <f t="shared" ref="S32:S39" si="12">+(P32-G32)^2</f>
        <v>4.5566580999053982E-4</v>
      </c>
      <c r="T32" s="2"/>
      <c r="U32"/>
      <c r="Y32" s="25">
        <v>30000</v>
      </c>
      <c r="Z32" s="25">
        <f t="shared" si="0"/>
        <v>-1.7486070912604096E-2</v>
      </c>
      <c r="AA32" s="25" t="s">
        <v>278</v>
      </c>
      <c r="AB32" s="25">
        <v>6</v>
      </c>
      <c r="AD32" s="25" t="s">
        <v>276</v>
      </c>
      <c r="AF32" s="25" t="s">
        <v>277</v>
      </c>
    </row>
    <row r="33" spans="1:32" s="25" customFormat="1">
      <c r="A33" s="33" t="s">
        <v>291</v>
      </c>
      <c r="B33" s="33"/>
      <c r="C33" s="58">
        <v>36598.281999999999</v>
      </c>
      <c r="D33" s="58"/>
      <c r="E33" s="33">
        <f t="shared" si="1"/>
        <v>-10590.476336675054</v>
      </c>
      <c r="F33" s="25">
        <f t="shared" si="2"/>
        <v>-10590.5</v>
      </c>
      <c r="G33" s="25">
        <f t="shared" si="10"/>
        <v>8.0774400048539974E-3</v>
      </c>
      <c r="I33" s="127">
        <f t="shared" si="11"/>
        <v>8.0774400048539974E-3</v>
      </c>
      <c r="P33" s="27">
        <f t="shared" si="4"/>
        <v>2.7506428495943057E-2</v>
      </c>
      <c r="Q33" s="28">
        <f t="shared" si="5"/>
        <v>21579.781999999999</v>
      </c>
      <c r="S33" s="25">
        <f t="shared" si="12"/>
        <v>3.7748559378687112E-4</v>
      </c>
      <c r="T33" s="2">
        <v>0.1</v>
      </c>
      <c r="U33">
        <f t="shared" ref="U33:U39" si="13">+T33*S33</f>
        <v>3.7748559378687114E-5</v>
      </c>
      <c r="V33" s="25">
        <f t="shared" ref="V33:V39" si="14">+G33-P33</f>
        <v>-1.942898849108906E-2</v>
      </c>
      <c r="Y33" s="25">
        <v>32000</v>
      </c>
      <c r="Z33" s="25">
        <f t="shared" si="0"/>
        <v>-1.9153600930944679E-2</v>
      </c>
      <c r="AA33" s="25" t="s">
        <v>278</v>
      </c>
      <c r="AB33" s="25">
        <v>10</v>
      </c>
      <c r="AD33" s="25" t="s">
        <v>276</v>
      </c>
      <c r="AF33" s="25" t="s">
        <v>277</v>
      </c>
    </row>
    <row r="34" spans="1:32" s="25" customFormat="1">
      <c r="A34" s="33" t="s">
        <v>291</v>
      </c>
      <c r="B34" s="33"/>
      <c r="C34" s="58">
        <v>36599.281000000003</v>
      </c>
      <c r="D34" s="58"/>
      <c r="E34" s="33">
        <f t="shared" si="1"/>
        <v>-10587.549708731658</v>
      </c>
      <c r="F34" s="25">
        <f t="shared" si="2"/>
        <v>-10587.5</v>
      </c>
      <c r="G34" s="25">
        <f t="shared" si="10"/>
        <v>-1.696799999626819E-2</v>
      </c>
      <c r="I34" s="127">
        <f t="shared" si="11"/>
        <v>-1.696799999626819E-2</v>
      </c>
      <c r="P34" s="27">
        <f t="shared" si="4"/>
        <v>2.750231785149132E-2</v>
      </c>
      <c r="Q34" s="28">
        <f t="shared" si="5"/>
        <v>21580.781000000003</v>
      </c>
      <c r="S34" s="25">
        <f t="shared" si="12"/>
        <v>1.977609169480758E-3</v>
      </c>
      <c r="T34" s="2">
        <v>0.1</v>
      </c>
      <c r="U34">
        <f t="shared" si="13"/>
        <v>1.977609169480758E-4</v>
      </c>
      <c r="V34" s="25">
        <f t="shared" si="14"/>
        <v>-4.4470317847759511E-2</v>
      </c>
      <c r="Y34" s="25">
        <v>34000</v>
      </c>
      <c r="Z34" s="25">
        <f t="shared" si="0"/>
        <v>-2.0769535593967763E-2</v>
      </c>
      <c r="AA34" s="25" t="s">
        <v>278</v>
      </c>
      <c r="AB34" s="25">
        <v>8</v>
      </c>
      <c r="AD34" s="25" t="s">
        <v>279</v>
      </c>
      <c r="AF34" s="25" t="s">
        <v>277</v>
      </c>
    </row>
    <row r="35" spans="1:32" s="25" customFormat="1">
      <c r="A35" s="33" t="s">
        <v>291</v>
      </c>
      <c r="B35" s="33"/>
      <c r="C35" s="58">
        <v>36605.26</v>
      </c>
      <c r="D35" s="58"/>
      <c r="E35" s="33">
        <f t="shared" si="1"/>
        <v>-10570.033884433864</v>
      </c>
      <c r="F35" s="25">
        <f t="shared" si="2"/>
        <v>-10570</v>
      </c>
      <c r="G35" s="25">
        <f t="shared" si="10"/>
        <v>-1.1566399996809196E-2</v>
      </c>
      <c r="I35" s="127">
        <f t="shared" si="11"/>
        <v>-1.1566399996809196E-2</v>
      </c>
      <c r="P35" s="27">
        <f t="shared" si="4"/>
        <v>2.7478341405918746E-2</v>
      </c>
      <c r="Q35" s="28">
        <f t="shared" si="5"/>
        <v>21586.760000000002</v>
      </c>
      <c r="S35" s="25">
        <f t="shared" si="12"/>
        <v>1.5244918312058975E-3</v>
      </c>
      <c r="T35" s="2">
        <v>0.1</v>
      </c>
      <c r="U35">
        <f t="shared" si="13"/>
        <v>1.5244918312058977E-4</v>
      </c>
      <c r="V35" s="25">
        <f t="shared" si="14"/>
        <v>-3.9044741402727942E-2</v>
      </c>
      <c r="Y35" s="25">
        <v>36000</v>
      </c>
      <c r="Z35" s="25">
        <f t="shared" si="0"/>
        <v>-2.2333874901673361E-2</v>
      </c>
      <c r="AA35" s="25" t="s">
        <v>278</v>
      </c>
      <c r="AB35" s="25">
        <v>5</v>
      </c>
      <c r="AD35" s="25" t="s">
        <v>276</v>
      </c>
      <c r="AF35" s="25" t="s">
        <v>277</v>
      </c>
    </row>
    <row r="36" spans="1:32" s="25" customFormat="1">
      <c r="A36" s="33" t="s">
        <v>291</v>
      </c>
      <c r="B36" s="33"/>
      <c r="C36" s="58">
        <v>36606.269999999997</v>
      </c>
      <c r="D36" s="58"/>
      <c r="E36" s="33">
        <f t="shared" si="1"/>
        <v>-10567.075031357985</v>
      </c>
      <c r="F36" s="25">
        <f t="shared" si="2"/>
        <v>-10567</v>
      </c>
      <c r="G36" s="25">
        <f t="shared" si="10"/>
        <v>-2.5611839999328367E-2</v>
      </c>
      <c r="I36" s="127">
        <f t="shared" si="11"/>
        <v>-2.5611839999328367E-2</v>
      </c>
      <c r="P36" s="27">
        <f t="shared" si="4"/>
        <v>2.7474231554745602E-2</v>
      </c>
      <c r="Q36" s="28">
        <f t="shared" si="5"/>
        <v>21587.769999999997</v>
      </c>
      <c r="S36" s="25">
        <f t="shared" si="12"/>
        <v>2.8181309930442613E-3</v>
      </c>
      <c r="T36" s="2">
        <v>0.1</v>
      </c>
      <c r="U36">
        <f t="shared" si="13"/>
        <v>2.8181309930442613E-4</v>
      </c>
      <c r="V36" s="25">
        <f t="shared" si="14"/>
        <v>-5.3086071554073966E-2</v>
      </c>
      <c r="Y36" s="25">
        <v>38000</v>
      </c>
      <c r="Z36" s="25">
        <f t="shared" si="0"/>
        <v>-2.384661885406146E-2</v>
      </c>
      <c r="AA36" s="25" t="s">
        <v>278</v>
      </c>
      <c r="AB36" s="25">
        <v>6</v>
      </c>
      <c r="AD36" s="25" t="s">
        <v>276</v>
      </c>
      <c r="AF36" s="25" t="s">
        <v>277</v>
      </c>
    </row>
    <row r="37" spans="1:32" s="25" customFormat="1">
      <c r="A37" s="33" t="s">
        <v>291</v>
      </c>
      <c r="B37" s="33"/>
      <c r="C37" s="58">
        <v>36608.351000000002</v>
      </c>
      <c r="D37" s="58"/>
      <c r="E37" s="33">
        <f t="shared" si="1"/>
        <v>-10560.978622198623</v>
      </c>
      <c r="F37" s="25">
        <f t="shared" si="2"/>
        <v>-10561</v>
      </c>
      <c r="G37" s="25">
        <f t="shared" si="10"/>
        <v>7.297280004422646E-3</v>
      </c>
      <c r="I37" s="127">
        <f t="shared" si="11"/>
        <v>7.297280004422646E-3</v>
      </c>
      <c r="P37" s="27">
        <f t="shared" si="4"/>
        <v>2.7466012200667956E-2</v>
      </c>
      <c r="Q37" s="28">
        <f t="shared" si="5"/>
        <v>21589.851000000002</v>
      </c>
      <c r="S37" s="25">
        <f t="shared" si="12"/>
        <v>4.0677775840386216E-4</v>
      </c>
      <c r="T37" s="2">
        <v>0.1</v>
      </c>
      <c r="U37">
        <f t="shared" si="13"/>
        <v>4.0677775840386216E-5</v>
      </c>
      <c r="V37" s="25">
        <f t="shared" si="14"/>
        <v>-2.016873219624531E-2</v>
      </c>
      <c r="Y37" s="25">
        <v>40000</v>
      </c>
      <c r="Z37" s="25">
        <f t="shared" si="0"/>
        <v>-2.5307767451132078E-2</v>
      </c>
      <c r="AA37" s="25" t="s">
        <v>278</v>
      </c>
      <c r="AB37" s="25">
        <v>6</v>
      </c>
      <c r="AD37" s="25" t="s">
        <v>276</v>
      </c>
      <c r="AF37" s="25" t="s">
        <v>277</v>
      </c>
    </row>
    <row r="38" spans="1:32" s="25" customFormat="1">
      <c r="A38" s="33" t="s">
        <v>291</v>
      </c>
      <c r="B38" s="33"/>
      <c r="C38" s="58">
        <v>36609.339</v>
      </c>
      <c r="D38" s="58"/>
      <c r="E38" s="33">
        <f t="shared" si="1"/>
        <v>-10558.084219387756</v>
      </c>
      <c r="F38" s="25">
        <f t="shared" si="2"/>
        <v>-10558</v>
      </c>
      <c r="G38" s="25">
        <f t="shared" si="10"/>
        <v>-2.8748159995302558E-2</v>
      </c>
      <c r="I38" s="127">
        <f t="shared" si="11"/>
        <v>-2.8748159995302558E-2</v>
      </c>
      <c r="P38" s="27">
        <f t="shared" si="4"/>
        <v>2.7461902697763451E-2</v>
      </c>
      <c r="Q38" s="28">
        <f t="shared" si="5"/>
        <v>21590.839</v>
      </c>
      <c r="S38" s="25">
        <f t="shared" si="12"/>
        <v>3.1595711479584115E-3</v>
      </c>
      <c r="T38" s="2">
        <v>0.1</v>
      </c>
      <c r="U38">
        <f t="shared" si="13"/>
        <v>3.1595711479584119E-4</v>
      </c>
      <c r="V38" s="25">
        <f t="shared" si="14"/>
        <v>-5.6210062693066012E-2</v>
      </c>
      <c r="Y38" s="25">
        <v>42000</v>
      </c>
      <c r="Z38" s="25">
        <f t="shared" si="0"/>
        <v>-2.6717320692885183E-2</v>
      </c>
    </row>
    <row r="39" spans="1:32" s="25" customFormat="1">
      <c r="A39" s="33" t="s">
        <v>291</v>
      </c>
      <c r="B39" s="33"/>
      <c r="C39" s="58">
        <v>36627.277000000002</v>
      </c>
      <c r="D39" s="58"/>
      <c r="E39" s="33">
        <f t="shared" si="1"/>
        <v>-10505.533816936859</v>
      </c>
      <c r="F39" s="25">
        <f t="shared" si="2"/>
        <v>-10505.5</v>
      </c>
      <c r="G39" s="25">
        <f t="shared" si="10"/>
        <v>-1.1543359993083868E-2</v>
      </c>
      <c r="I39" s="127">
        <f t="shared" si="11"/>
        <v>-1.1543359993083868E-2</v>
      </c>
      <c r="J39" s="26"/>
      <c r="P39" s="27">
        <f t="shared" si="4"/>
        <v>2.7390005188930543E-2</v>
      </c>
      <c r="Q39" s="28">
        <f t="shared" si="5"/>
        <v>21608.777000000002</v>
      </c>
      <c r="S39" s="25">
        <f t="shared" si="12"/>
        <v>1.5158069243960924E-3</v>
      </c>
      <c r="T39" s="2">
        <v>0.1</v>
      </c>
      <c r="U39">
        <f t="shared" si="13"/>
        <v>1.5158069243960924E-4</v>
      </c>
      <c r="V39" s="25">
        <f t="shared" si="14"/>
        <v>-3.8933365182014415E-2</v>
      </c>
      <c r="Y39" s="25">
        <v>44000</v>
      </c>
      <c r="Z39" s="25">
        <f t="shared" si="0"/>
        <v>-2.8075278579320798E-2</v>
      </c>
      <c r="AA39" s="25" t="s">
        <v>278</v>
      </c>
      <c r="AB39" s="25">
        <v>6</v>
      </c>
      <c r="AD39" s="25" t="s">
        <v>276</v>
      </c>
      <c r="AF39" s="25" t="s">
        <v>277</v>
      </c>
    </row>
    <row r="40" spans="1:32" s="25" customFormat="1">
      <c r="A40" s="33" t="s">
        <v>291</v>
      </c>
      <c r="B40" s="33"/>
      <c r="C40" s="58">
        <v>36629.286</v>
      </c>
      <c r="D40" s="58"/>
      <c r="E40" s="33">
        <f t="shared" si="1"/>
        <v>-10499.648335917585</v>
      </c>
      <c r="F40" s="25">
        <f t="shared" si="2"/>
        <v>-10499.5</v>
      </c>
      <c r="I40" s="127"/>
      <c r="J40" s="26"/>
      <c r="P40" s="27">
        <f t="shared" si="4"/>
        <v>2.7381790594524426E-2</v>
      </c>
      <c r="Q40" s="28">
        <f t="shared" si="5"/>
        <v>21610.786</v>
      </c>
      <c r="R40" s="25">
        <f>+C40-(C$7+F40*C$8)</f>
        <v>-5.0634239996725228E-2</v>
      </c>
      <c r="S40" s="25">
        <f>+(P40-R40)^2</f>
        <v>6.086501029214801E-3</v>
      </c>
      <c r="T40" s="2"/>
      <c r="U40"/>
      <c r="Y40" s="25">
        <v>46000</v>
      </c>
      <c r="Z40" s="25">
        <f t="shared" si="0"/>
        <v>-2.9381641110438929E-2</v>
      </c>
    </row>
    <row r="41" spans="1:32" s="25" customFormat="1">
      <c r="A41" s="33" t="s">
        <v>287</v>
      </c>
      <c r="B41" s="57" t="s">
        <v>292</v>
      </c>
      <c r="C41" s="58">
        <v>36646.567999999999</v>
      </c>
      <c r="D41" s="58" t="s">
        <v>289</v>
      </c>
      <c r="E41" s="33">
        <f t="shared" si="1"/>
        <v>-10449.019723187277</v>
      </c>
      <c r="F41" s="25">
        <f t="shared" si="2"/>
        <v>-10449</v>
      </c>
      <c r="G41" s="25">
        <f t="shared" ref="G41:G72" si="15">+C41-(C$7+F41*C$8)</f>
        <v>-6.732479996571783E-3</v>
      </c>
      <c r="H41" s="25">
        <f t="shared" ref="H41:H46" si="16">G41</f>
        <v>-6.732479996571783E-3</v>
      </c>
      <c r="J41" s="26"/>
      <c r="P41" s="27">
        <f t="shared" si="4"/>
        <v>2.7312669493412208E-2</v>
      </c>
      <c r="Q41" s="28">
        <f t="shared" si="5"/>
        <v>21628.067999999999</v>
      </c>
      <c r="S41" s="25">
        <f t="shared" ref="S41:S72" si="17">+(P41-G41)^2</f>
        <v>1.1590722037953575E-3</v>
      </c>
      <c r="T41" s="2">
        <v>0.1</v>
      </c>
      <c r="U41">
        <f t="shared" ref="U41:U72" si="18">+T41*S41</f>
        <v>1.1590722037953575E-4</v>
      </c>
      <c r="V41" s="25">
        <f t="shared" ref="V41:V72" si="19">+G41-P41</f>
        <v>-3.4045149489983995E-2</v>
      </c>
      <c r="Y41" s="25">
        <v>48000</v>
      </c>
      <c r="Z41" s="25">
        <f t="shared" si="0"/>
        <v>-3.0636408286239557E-2</v>
      </c>
    </row>
    <row r="42" spans="1:32" s="25" customFormat="1">
      <c r="A42" s="33" t="s">
        <v>287</v>
      </c>
      <c r="B42" s="57" t="s">
        <v>292</v>
      </c>
      <c r="C42" s="58">
        <v>36905.652999999998</v>
      </c>
      <c r="D42" s="58" t="s">
        <v>289</v>
      </c>
      <c r="E42" s="33">
        <f t="shared" si="1"/>
        <v>-9690.0153180702564</v>
      </c>
      <c r="F42" s="25">
        <f t="shared" si="2"/>
        <v>-9690</v>
      </c>
      <c r="G42" s="25">
        <f t="shared" si="15"/>
        <v>-5.2288000006228685E-3</v>
      </c>
      <c r="H42" s="25">
        <f t="shared" si="16"/>
        <v>-5.2288000006228685E-3</v>
      </c>
      <c r="J42" s="26"/>
      <c r="P42" s="27">
        <f t="shared" si="4"/>
        <v>2.6277762465723012E-2</v>
      </c>
      <c r="Q42" s="28">
        <f t="shared" si="5"/>
        <v>21887.152999999998</v>
      </c>
      <c r="S42" s="25">
        <f t="shared" si="17"/>
        <v>9.9266347844575499E-4</v>
      </c>
      <c r="T42" s="2">
        <v>0.1</v>
      </c>
      <c r="U42">
        <f t="shared" si="18"/>
        <v>9.9266347844575499E-5</v>
      </c>
      <c r="V42" s="25">
        <f t="shared" si="19"/>
        <v>-3.150656246634588E-2</v>
      </c>
      <c r="Y42" s="25">
        <v>50000</v>
      </c>
      <c r="Z42" s="25">
        <f t="shared" si="0"/>
        <v>-3.1839580106722699E-2</v>
      </c>
      <c r="AA42" s="25" t="s">
        <v>278</v>
      </c>
      <c r="AF42" s="25" t="s">
        <v>280</v>
      </c>
    </row>
    <row r="43" spans="1:32" s="25" customFormat="1">
      <c r="A43" s="33" t="s">
        <v>287</v>
      </c>
      <c r="B43" s="57" t="s">
        <v>288</v>
      </c>
      <c r="C43" s="58">
        <v>36910.601999999999</v>
      </c>
      <c r="D43" s="58" t="s">
        <v>289</v>
      </c>
      <c r="E43" s="33">
        <f t="shared" si="1"/>
        <v>-9675.5169379983708</v>
      </c>
      <c r="F43" s="25">
        <f t="shared" si="2"/>
        <v>-9675.5</v>
      </c>
      <c r="G43" s="25">
        <f t="shared" si="15"/>
        <v>-5.7817599954432808E-3</v>
      </c>
      <c r="H43" s="25">
        <f t="shared" si="16"/>
        <v>-5.7817599954432808E-3</v>
      </c>
      <c r="P43" s="27">
        <f t="shared" si="4"/>
        <v>2.6258063849676948E-2</v>
      </c>
      <c r="Q43" s="28">
        <f t="shared" si="5"/>
        <v>21892.101999999999</v>
      </c>
      <c r="S43" s="25">
        <f t="shared" si="17"/>
        <v>1.0265503120263351E-3</v>
      </c>
      <c r="T43" s="2">
        <v>0.1</v>
      </c>
      <c r="U43">
        <f t="shared" si="18"/>
        <v>1.0265503120263352E-4</v>
      </c>
      <c r="V43" s="25">
        <f t="shared" si="19"/>
        <v>-3.2039823845120233E-2</v>
      </c>
      <c r="Y43" s="25">
        <v>52000</v>
      </c>
      <c r="Z43" s="25">
        <f t="shared" si="0"/>
        <v>-3.2991156571888336E-2</v>
      </c>
      <c r="AA43" s="25" t="s">
        <v>278</v>
      </c>
      <c r="AB43" s="25">
        <v>8</v>
      </c>
      <c r="AD43" s="25" t="s">
        <v>276</v>
      </c>
      <c r="AF43" s="25" t="s">
        <v>277</v>
      </c>
    </row>
    <row r="44" spans="1:32" s="25" customFormat="1">
      <c r="A44" s="33" t="s">
        <v>287</v>
      </c>
      <c r="B44" s="57" t="s">
        <v>292</v>
      </c>
      <c r="C44" s="58">
        <v>36946.616000000002</v>
      </c>
      <c r="D44" s="58" t="s">
        <v>289</v>
      </c>
      <c r="E44" s="33">
        <f t="shared" si="1"/>
        <v>-9570.0118541614574</v>
      </c>
      <c r="F44" s="25">
        <f t="shared" si="2"/>
        <v>-9570</v>
      </c>
      <c r="G44" s="25">
        <f t="shared" si="15"/>
        <v>-4.0463999976054765E-3</v>
      </c>
      <c r="H44" s="25">
        <f t="shared" si="16"/>
        <v>-4.0463999976054765E-3</v>
      </c>
      <c r="P44" s="27">
        <f t="shared" si="4"/>
        <v>2.6114821086026082E-2</v>
      </c>
      <c r="Q44" s="28">
        <f t="shared" si="5"/>
        <v>21928.116000000002</v>
      </c>
      <c r="S44" s="25">
        <f t="shared" si="17"/>
        <v>9.0969925725570082E-4</v>
      </c>
      <c r="T44" s="2">
        <v>0.1</v>
      </c>
      <c r="U44">
        <f t="shared" si="18"/>
        <v>9.0969925725570082E-5</v>
      </c>
      <c r="V44" s="25">
        <f t="shared" si="19"/>
        <v>-3.0161221083631558E-2</v>
      </c>
      <c r="AA44" s="25" t="s">
        <v>278</v>
      </c>
      <c r="AF44" s="25" t="s">
        <v>280</v>
      </c>
    </row>
    <row r="45" spans="1:32" s="25" customFormat="1">
      <c r="A45" s="33" t="s">
        <v>287</v>
      </c>
      <c r="B45" s="57" t="s">
        <v>292</v>
      </c>
      <c r="C45" s="58">
        <v>37257.584000000003</v>
      </c>
      <c r="D45" s="58" t="s">
        <v>289</v>
      </c>
      <c r="E45" s="33">
        <f t="shared" si="1"/>
        <v>-8659.0132172259691</v>
      </c>
      <c r="F45" s="25">
        <f t="shared" si="2"/>
        <v>-8659</v>
      </c>
      <c r="G45" s="25">
        <f t="shared" si="15"/>
        <v>-4.5116799956304021E-3</v>
      </c>
      <c r="H45" s="25">
        <f t="shared" si="16"/>
        <v>-4.5116799956304021E-3</v>
      </c>
      <c r="P45" s="27">
        <f t="shared" si="4"/>
        <v>2.4883882004300705E-2</v>
      </c>
      <c r="Q45" s="28">
        <f t="shared" si="5"/>
        <v>22239.084000000003</v>
      </c>
      <c r="S45" s="25">
        <f t="shared" si="17"/>
        <v>8.6409906529179368E-4</v>
      </c>
      <c r="T45" s="2">
        <v>0.1</v>
      </c>
      <c r="U45">
        <f t="shared" si="18"/>
        <v>8.6409906529179379E-5</v>
      </c>
      <c r="V45" s="25">
        <f t="shared" si="19"/>
        <v>-2.9395561999931107E-2</v>
      </c>
    </row>
    <row r="46" spans="1:32" s="25" customFormat="1">
      <c r="A46" s="33" t="s">
        <v>287</v>
      </c>
      <c r="B46" s="57" t="s">
        <v>288</v>
      </c>
      <c r="C46" s="58">
        <v>37267.658000000003</v>
      </c>
      <c r="D46" s="58" t="s">
        <v>289</v>
      </c>
      <c r="E46" s="33">
        <f t="shared" si="1"/>
        <v>-8629.5008549620434</v>
      </c>
      <c r="F46" s="25">
        <f t="shared" si="2"/>
        <v>-8629.5</v>
      </c>
      <c r="G46" s="25">
        <f t="shared" si="15"/>
        <v>-2.9183999140514061E-4</v>
      </c>
      <c r="H46" s="25">
        <f t="shared" si="16"/>
        <v>-2.9183999140514061E-4</v>
      </c>
      <c r="P46" s="27">
        <f t="shared" si="4"/>
        <v>2.4844200675187968E-2</v>
      </c>
      <c r="Q46" s="28">
        <f t="shared" si="5"/>
        <v>22249.158000000003</v>
      </c>
      <c r="S46" s="25">
        <f t="shared" si="17"/>
        <v>6.3182054039262253E-4</v>
      </c>
      <c r="T46" s="2">
        <v>0.1</v>
      </c>
      <c r="U46">
        <f t="shared" si="18"/>
        <v>6.3182054039262261E-5</v>
      </c>
      <c r="V46" s="25">
        <f t="shared" si="19"/>
        <v>-2.5136040666593109E-2</v>
      </c>
    </row>
    <row r="47" spans="1:32" s="25" customFormat="1">
      <c r="A47" s="33" t="s">
        <v>291</v>
      </c>
      <c r="B47" s="33"/>
      <c r="C47" s="58">
        <v>37285.411999999997</v>
      </c>
      <c r="D47" s="58"/>
      <c r="E47" s="33">
        <f t="shared" si="1"/>
        <v>-8577.4894910913335</v>
      </c>
      <c r="F47" s="25">
        <f t="shared" si="2"/>
        <v>-8577.5</v>
      </c>
      <c r="G47" s="25">
        <f t="shared" si="15"/>
        <v>3.5872000007657334E-3</v>
      </c>
      <c r="I47" s="127">
        <f>G47</f>
        <v>3.5872000007657334E-3</v>
      </c>
      <c r="P47" s="27">
        <f t="shared" si="4"/>
        <v>2.4774281258204998E-2</v>
      </c>
      <c r="Q47" s="28">
        <f t="shared" si="5"/>
        <v>22266.911999999997</v>
      </c>
      <c r="S47" s="25">
        <f t="shared" si="17"/>
        <v>4.4889241220933416E-4</v>
      </c>
      <c r="T47" s="2">
        <v>0.1</v>
      </c>
      <c r="U47">
        <f t="shared" si="18"/>
        <v>4.4889241220933416E-5</v>
      </c>
      <c r="V47" s="25">
        <f t="shared" si="19"/>
        <v>-2.1187081257439264E-2</v>
      </c>
    </row>
    <row r="48" spans="1:32" s="25" customFormat="1">
      <c r="A48" s="33" t="s">
        <v>291</v>
      </c>
      <c r="B48" s="33"/>
      <c r="C48" s="58">
        <v>37290.355000000003</v>
      </c>
      <c r="D48" s="58"/>
      <c r="E48" s="33">
        <f t="shared" si="1"/>
        <v>-8563.0086883644362</v>
      </c>
      <c r="F48" s="25">
        <f t="shared" si="2"/>
        <v>-8563</v>
      </c>
      <c r="G48" s="25">
        <f t="shared" si="15"/>
        <v>-2.9657599952770397E-3</v>
      </c>
      <c r="I48" s="127">
        <f>G48</f>
        <v>-2.9657599952770397E-3</v>
      </c>
      <c r="P48" s="27">
        <f t="shared" si="4"/>
        <v>2.4754790716552805E-2</v>
      </c>
      <c r="Q48" s="28">
        <f t="shared" si="5"/>
        <v>22271.855000000003</v>
      </c>
      <c r="S48" s="25">
        <f t="shared" si="17"/>
        <v>7.6842893176713018E-4</v>
      </c>
      <c r="T48" s="2">
        <v>0.1</v>
      </c>
      <c r="U48">
        <f t="shared" si="18"/>
        <v>7.6842893176713018E-5</v>
      </c>
      <c r="V48" s="25">
        <f t="shared" si="19"/>
        <v>-2.7720550711829845E-2</v>
      </c>
    </row>
    <row r="49" spans="1:27" s="25" customFormat="1">
      <c r="A49" s="33" t="s">
        <v>287</v>
      </c>
      <c r="B49" s="57" t="s">
        <v>288</v>
      </c>
      <c r="C49" s="58">
        <v>37295.650999999998</v>
      </c>
      <c r="D49" s="58" t="s">
        <v>289</v>
      </c>
      <c r="E49" s="33">
        <f t="shared" si="1"/>
        <v>-8547.4937518397583</v>
      </c>
      <c r="F49" s="25">
        <f t="shared" si="2"/>
        <v>-8547.5</v>
      </c>
      <c r="G49" s="25">
        <f t="shared" si="15"/>
        <v>2.1328000002540648E-3</v>
      </c>
      <c r="H49" s="25">
        <f>G49</f>
        <v>2.1328000002540648E-3</v>
      </c>
      <c r="P49" s="27">
        <f t="shared" si="4"/>
        <v>2.4733958998594277E-2</v>
      </c>
      <c r="Q49" s="28">
        <f t="shared" si="5"/>
        <v>22277.150999999998</v>
      </c>
      <c r="S49" s="25">
        <f t="shared" si="17"/>
        <v>5.1081238806825475E-4</v>
      </c>
      <c r="T49" s="2">
        <v>0.1</v>
      </c>
      <c r="U49">
        <f t="shared" si="18"/>
        <v>5.1081238806825478E-5</v>
      </c>
      <c r="V49" s="25">
        <f t="shared" si="19"/>
        <v>-2.2601158998340212E-2</v>
      </c>
    </row>
    <row r="50" spans="1:27" s="25" customFormat="1">
      <c r="A50" s="33" t="s">
        <v>291</v>
      </c>
      <c r="B50" s="33"/>
      <c r="C50" s="58">
        <v>37314.237999999998</v>
      </c>
      <c r="D50" s="58"/>
      <c r="E50" s="33">
        <f t="shared" si="1"/>
        <v>-8493.0420665707952</v>
      </c>
      <c r="F50" s="25">
        <f t="shared" si="2"/>
        <v>-8493</v>
      </c>
      <c r="G50" s="25">
        <f t="shared" si="15"/>
        <v>-1.4359360000526067E-2</v>
      </c>
      <c r="I50" s="127">
        <f>G50</f>
        <v>-1.4359360000526067E-2</v>
      </c>
      <c r="P50" s="27">
        <f t="shared" si="4"/>
        <v>2.4660736594823558E-2</v>
      </c>
      <c r="Q50" s="28">
        <f t="shared" si="5"/>
        <v>22295.737999999998</v>
      </c>
      <c r="S50" s="25">
        <f t="shared" si="17"/>
        <v>1.5225679383104151E-3</v>
      </c>
      <c r="T50" s="2">
        <v>0.1</v>
      </c>
      <c r="U50">
        <f t="shared" si="18"/>
        <v>1.5225679383104151E-4</v>
      </c>
      <c r="V50" s="25">
        <f t="shared" si="19"/>
        <v>-3.9020096595349621E-2</v>
      </c>
    </row>
    <row r="51" spans="1:27" s="25" customFormat="1">
      <c r="A51" s="33" t="s">
        <v>291</v>
      </c>
      <c r="B51" s="33"/>
      <c r="C51" s="58">
        <v>37316.288</v>
      </c>
      <c r="D51" s="58"/>
      <c r="E51" s="33">
        <f t="shared" si="1"/>
        <v>-8487.03647369397</v>
      </c>
      <c r="F51" s="25">
        <f t="shared" si="2"/>
        <v>-8487</v>
      </c>
      <c r="G51" s="25">
        <f t="shared" si="15"/>
        <v>-1.2450239999452606E-2</v>
      </c>
      <c r="I51" s="127">
        <f>G51</f>
        <v>-1.2450239999452606E-2</v>
      </c>
      <c r="P51" s="27">
        <f t="shared" si="4"/>
        <v>2.4652677753896304E-2</v>
      </c>
      <c r="Q51" s="28">
        <f t="shared" si="5"/>
        <v>22297.788</v>
      </c>
      <c r="S51" s="25">
        <f t="shared" si="17"/>
        <v>1.3766265058117737E-3</v>
      </c>
      <c r="T51" s="2">
        <v>0.1</v>
      </c>
      <c r="U51">
        <f t="shared" si="18"/>
        <v>1.3766265058117737E-4</v>
      </c>
      <c r="V51" s="25">
        <f t="shared" si="19"/>
        <v>-3.710291775334891E-2</v>
      </c>
    </row>
    <row r="52" spans="1:27" s="25" customFormat="1">
      <c r="A52" s="33" t="s">
        <v>287</v>
      </c>
      <c r="B52" s="57" t="s">
        <v>292</v>
      </c>
      <c r="C52" s="58">
        <v>37355.553999999996</v>
      </c>
      <c r="D52" s="58" t="s">
        <v>289</v>
      </c>
      <c r="E52" s="33">
        <f t="shared" si="1"/>
        <v>-8372.0044688641956</v>
      </c>
      <c r="F52" s="25">
        <f t="shared" si="2"/>
        <v>-8372</v>
      </c>
      <c r="G52" s="25">
        <f t="shared" si="15"/>
        <v>-1.5254399986588396E-3</v>
      </c>
      <c r="H52" s="25">
        <f>G52</f>
        <v>-1.5254399986588396E-3</v>
      </c>
      <c r="P52" s="27">
        <f t="shared" si="4"/>
        <v>2.4498306379795103E-2</v>
      </c>
      <c r="Q52" s="28">
        <f t="shared" si="5"/>
        <v>22337.053999999996</v>
      </c>
      <c r="S52" s="25">
        <f t="shared" si="17"/>
        <v>6.7723537557009465E-4</v>
      </c>
      <c r="T52" s="2">
        <v>0.1</v>
      </c>
      <c r="U52">
        <f t="shared" si="18"/>
        <v>6.7723537557009473E-5</v>
      </c>
      <c r="V52" s="25">
        <f t="shared" si="19"/>
        <v>-2.6023746378453942E-2</v>
      </c>
    </row>
    <row r="53" spans="1:27" s="25" customFormat="1">
      <c r="A53" s="33" t="s">
        <v>287</v>
      </c>
      <c r="B53" s="57" t="s">
        <v>292</v>
      </c>
      <c r="C53" s="58">
        <v>37357.607000000004</v>
      </c>
      <c r="D53" s="58" t="s">
        <v>289</v>
      </c>
      <c r="E53" s="33">
        <f t="shared" si="1"/>
        <v>-8365.9900873148563</v>
      </c>
      <c r="F53" s="25">
        <f t="shared" si="2"/>
        <v>-8366</v>
      </c>
      <c r="G53" s="25">
        <f t="shared" si="15"/>
        <v>3.3836800066637807E-3</v>
      </c>
      <c r="H53" s="25">
        <f>G53</f>
        <v>3.3836800066637807E-3</v>
      </c>
      <c r="P53" s="27">
        <f t="shared" si="4"/>
        <v>2.4490256903424837E-2</v>
      </c>
      <c r="Q53" s="28">
        <f t="shared" si="5"/>
        <v>22339.107000000004</v>
      </c>
      <c r="S53" s="25">
        <f t="shared" si="17"/>
        <v>4.4548758829888758E-4</v>
      </c>
      <c r="T53" s="2">
        <v>0.1</v>
      </c>
      <c r="U53">
        <f t="shared" si="18"/>
        <v>4.4548758829888758E-5</v>
      </c>
      <c r="V53" s="25">
        <f t="shared" si="19"/>
        <v>-2.1106576896761056E-2</v>
      </c>
    </row>
    <row r="54" spans="1:27" s="25" customFormat="1">
      <c r="A54" s="33" t="s">
        <v>287</v>
      </c>
      <c r="B54" s="57" t="s">
        <v>288</v>
      </c>
      <c r="C54" s="58">
        <v>37367.675999999999</v>
      </c>
      <c r="D54" s="58" t="s">
        <v>289</v>
      </c>
      <c r="E54" s="33">
        <f t="shared" si="1"/>
        <v>-8336.4923728384474</v>
      </c>
      <c r="F54" s="25">
        <f t="shared" si="2"/>
        <v>-8336.5</v>
      </c>
      <c r="G54" s="25">
        <f t="shared" si="15"/>
        <v>2.6035200062324293E-3</v>
      </c>
      <c r="H54" s="25">
        <f>G54</f>
        <v>2.6035200062324293E-3</v>
      </c>
      <c r="P54" s="27">
        <f t="shared" si="4"/>
        <v>2.4450687065425528E-2</v>
      </c>
      <c r="Q54" s="28">
        <f t="shared" si="5"/>
        <v>22349.175999999999</v>
      </c>
      <c r="S54" s="25">
        <f t="shared" si="17"/>
        <v>4.7729870851229205E-4</v>
      </c>
      <c r="T54" s="2">
        <v>0.1</v>
      </c>
      <c r="U54">
        <f t="shared" si="18"/>
        <v>4.7729870851229206E-5</v>
      </c>
      <c r="V54" s="25">
        <f t="shared" si="19"/>
        <v>-2.1847167059193099E-2</v>
      </c>
    </row>
    <row r="55" spans="1:27" s="25" customFormat="1">
      <c r="A55" s="33" t="s">
        <v>287</v>
      </c>
      <c r="B55" s="57" t="s">
        <v>292</v>
      </c>
      <c r="C55" s="58">
        <v>37371.595999999998</v>
      </c>
      <c r="D55" s="58" t="s">
        <v>289</v>
      </c>
      <c r="E55" s="33">
        <f t="shared" si="1"/>
        <v>-8325.0085074349809</v>
      </c>
      <c r="F55" s="25">
        <f t="shared" si="2"/>
        <v>-8325</v>
      </c>
      <c r="G55" s="25">
        <f t="shared" si="15"/>
        <v>-2.9040000008535571E-3</v>
      </c>
      <c r="H55" s="25">
        <f>G55</f>
        <v>-2.9040000008535571E-3</v>
      </c>
      <c r="P55" s="27">
        <f t="shared" si="4"/>
        <v>2.443526457625925E-2</v>
      </c>
      <c r="Q55" s="28">
        <f t="shared" si="5"/>
        <v>22353.095999999998</v>
      </c>
      <c r="S55" s="25">
        <f t="shared" si="17"/>
        <v>7.4743538761737512E-4</v>
      </c>
      <c r="T55" s="2">
        <v>0.1</v>
      </c>
      <c r="U55">
        <f t="shared" si="18"/>
        <v>7.474353876173752E-5</v>
      </c>
      <c r="V55" s="25">
        <f t="shared" si="19"/>
        <v>-2.7339264577112807E-2</v>
      </c>
    </row>
    <row r="56" spans="1:27" s="25" customFormat="1">
      <c r="A56" s="33" t="s">
        <v>287</v>
      </c>
      <c r="B56" s="57" t="s">
        <v>288</v>
      </c>
      <c r="C56" s="58">
        <v>37706.633000000002</v>
      </c>
      <c r="D56" s="58" t="s">
        <v>289</v>
      </c>
      <c r="E56" s="33">
        <f t="shared" si="1"/>
        <v>-7343.4983510106604</v>
      </c>
      <c r="F56" s="25">
        <f t="shared" si="2"/>
        <v>-7343.5</v>
      </c>
      <c r="G56" s="25">
        <f t="shared" si="15"/>
        <v>5.6288000632775947E-4</v>
      </c>
      <c r="H56" s="25">
        <f>G56</f>
        <v>5.6288000632775947E-4</v>
      </c>
      <c r="P56" s="27">
        <f t="shared" si="4"/>
        <v>2.3125274447487486E-2</v>
      </c>
      <c r="Q56" s="28">
        <f t="shared" si="5"/>
        <v>22688.133000000002</v>
      </c>
      <c r="S56" s="25">
        <f t="shared" si="17"/>
        <v>5.0906164291847529E-4</v>
      </c>
      <c r="T56" s="2">
        <v>0.1</v>
      </c>
      <c r="U56">
        <f t="shared" si="18"/>
        <v>5.0906164291847532E-5</v>
      </c>
      <c r="V56" s="25">
        <f t="shared" si="19"/>
        <v>-2.2562394441159726E-2</v>
      </c>
      <c r="X56" t="s">
        <v>367</v>
      </c>
    </row>
    <row r="57" spans="1:27">
      <c r="A57" s="36" t="s">
        <v>464</v>
      </c>
      <c r="B57" s="102" t="s">
        <v>292</v>
      </c>
      <c r="C57" s="36">
        <v>40212.491999999998</v>
      </c>
      <c r="D57" s="36" t="s">
        <v>465</v>
      </c>
      <c r="E57" s="33">
        <f t="shared" si="1"/>
        <v>-2.4403213982342016</v>
      </c>
      <c r="F57" s="25">
        <f t="shared" si="2"/>
        <v>-2.5</v>
      </c>
      <c r="G57" s="25">
        <f t="shared" si="15"/>
        <v>2.0371200000226963E-2</v>
      </c>
      <c r="J57">
        <f>G57</f>
        <v>2.0371200000226963E-2</v>
      </c>
      <c r="K57" s="25"/>
      <c r="O57" s="25">
        <f ca="1">+C$11+C$12*F57</f>
        <v>3.8348137853589419E-2</v>
      </c>
      <c r="P57" s="27">
        <f t="shared" si="4"/>
        <v>1.3721406113445057E-2</v>
      </c>
      <c r="Q57" s="28">
        <f t="shared" si="5"/>
        <v>25193.991999999998</v>
      </c>
      <c r="S57" s="25">
        <f t="shared" si="17"/>
        <v>4.4219758736682008E-5</v>
      </c>
      <c r="T57" s="128">
        <v>1</v>
      </c>
      <c r="U57">
        <f t="shared" si="18"/>
        <v>4.4219758736682008E-5</v>
      </c>
      <c r="V57" s="25">
        <f t="shared" si="19"/>
        <v>6.6497938867819059E-3</v>
      </c>
    </row>
    <row r="58" spans="1:27">
      <c r="A58" s="56" t="s">
        <v>488</v>
      </c>
      <c r="B58" s="57" t="str">
        <f>IF(Y58=INT(Y58),"I","II")</f>
        <v>I</v>
      </c>
      <c r="C58" s="115">
        <v>40212.491999999998</v>
      </c>
      <c r="D58" s="115" t="s">
        <v>465</v>
      </c>
      <c r="E58" s="33">
        <f t="shared" si="1"/>
        <v>-2.4403213982342016</v>
      </c>
      <c r="F58" s="25">
        <f t="shared" si="2"/>
        <v>-2.5</v>
      </c>
      <c r="G58" s="25">
        <f t="shared" si="15"/>
        <v>2.0371200000226963E-2</v>
      </c>
      <c r="J58">
        <f>G58</f>
        <v>2.0371200000226963E-2</v>
      </c>
      <c r="N58" s="25"/>
      <c r="O58" s="25">
        <f ca="1">+C$11+C$12*F58</f>
        <v>3.8348137853589419E-2</v>
      </c>
      <c r="P58" s="27">
        <f t="shared" si="4"/>
        <v>1.3721406113445057E-2</v>
      </c>
      <c r="Q58" s="28">
        <f t="shared" si="5"/>
        <v>25193.991999999998</v>
      </c>
      <c r="S58" s="25">
        <f t="shared" si="17"/>
        <v>4.4219758736682008E-5</v>
      </c>
      <c r="T58" s="128">
        <v>1</v>
      </c>
      <c r="U58">
        <f t="shared" si="18"/>
        <v>4.4219758736682008E-5</v>
      </c>
      <c r="V58" s="25">
        <f t="shared" si="19"/>
        <v>6.6497938867819059E-3</v>
      </c>
      <c r="Y58" s="111"/>
      <c r="Z58" s="109"/>
      <c r="AA58" s="109"/>
    </row>
    <row r="59" spans="1:27" s="25" customFormat="1">
      <c r="A59" s="33" t="s">
        <v>262</v>
      </c>
      <c r="B59" s="57"/>
      <c r="C59" s="58">
        <v>40213.324999999997</v>
      </c>
      <c r="D59" s="58" t="s">
        <v>264</v>
      </c>
      <c r="E59" s="33">
        <f t="shared" si="1"/>
        <v>0</v>
      </c>
      <c r="F59" s="25">
        <f t="shared" si="2"/>
        <v>0</v>
      </c>
      <c r="G59" s="25">
        <f t="shared" si="15"/>
        <v>0</v>
      </c>
      <c r="H59" s="25">
        <f>G59</f>
        <v>0</v>
      </c>
      <c r="P59" s="27">
        <f t="shared" si="4"/>
        <v>1.3718322000603984E-2</v>
      </c>
      <c r="Q59" s="28">
        <f t="shared" si="5"/>
        <v>25194.824999999997</v>
      </c>
      <c r="S59" s="25">
        <f t="shared" si="17"/>
        <v>1.8819235851225529E-4</v>
      </c>
      <c r="T59" s="2">
        <v>0.1</v>
      </c>
      <c r="U59">
        <f t="shared" si="18"/>
        <v>1.881923585122553E-5</v>
      </c>
      <c r="V59" s="25">
        <f t="shared" si="19"/>
        <v>-1.3718322000603984E-2</v>
      </c>
    </row>
    <row r="60" spans="1:27">
      <c r="A60" s="36" t="s">
        <v>464</v>
      </c>
      <c r="B60" s="102" t="s">
        <v>292</v>
      </c>
      <c r="C60" s="36">
        <v>40213.345999999998</v>
      </c>
      <c r="D60" s="36" t="s">
        <v>465</v>
      </c>
      <c r="E60" s="33">
        <f t="shared" si="1"/>
        <v>6.1520707520479612E-2</v>
      </c>
      <c r="F60" s="25">
        <f t="shared" si="2"/>
        <v>0</v>
      </c>
      <c r="G60" s="25">
        <f t="shared" si="15"/>
        <v>2.1000000000640284E-2</v>
      </c>
      <c r="J60">
        <f t="shared" ref="J60:J75" si="20">G60</f>
        <v>2.1000000000640284E-2</v>
      </c>
      <c r="K60" s="25"/>
      <c r="O60" s="25">
        <f t="shared" ref="O60:O75" ca="1" si="21">+C$11+C$12*F60</f>
        <v>3.8344463873351609E-2</v>
      </c>
      <c r="P60" s="27">
        <f t="shared" si="4"/>
        <v>1.3718322000603984E-2</v>
      </c>
      <c r="Q60" s="28">
        <f t="shared" si="5"/>
        <v>25194.845999999998</v>
      </c>
      <c r="S60" s="25">
        <f t="shared" si="17"/>
        <v>5.3022834496212659E-5</v>
      </c>
      <c r="T60" s="128">
        <v>1</v>
      </c>
      <c r="U60">
        <f t="shared" si="18"/>
        <v>5.3022834496212659E-5</v>
      </c>
      <c r="V60" s="25">
        <f t="shared" si="19"/>
        <v>7.2816780000363006E-3</v>
      </c>
    </row>
    <row r="61" spans="1:27">
      <c r="A61" s="56" t="s">
        <v>488</v>
      </c>
      <c r="B61" s="57" t="str">
        <f>IF(Y61=INT(Y61),"I","II")</f>
        <v>I</v>
      </c>
      <c r="C61" s="115">
        <v>40213.345999999998</v>
      </c>
      <c r="D61" s="115" t="s">
        <v>465</v>
      </c>
      <c r="E61" s="33">
        <f t="shared" si="1"/>
        <v>6.1520707520479612E-2</v>
      </c>
      <c r="F61" s="25">
        <f t="shared" si="2"/>
        <v>0</v>
      </c>
      <c r="G61" s="25">
        <f t="shared" si="15"/>
        <v>2.1000000000640284E-2</v>
      </c>
      <c r="J61">
        <f t="shared" si="20"/>
        <v>2.1000000000640284E-2</v>
      </c>
      <c r="N61" s="25"/>
      <c r="O61" s="25">
        <f t="shared" ca="1" si="21"/>
        <v>3.8344463873351609E-2</v>
      </c>
      <c r="P61" s="27">
        <f t="shared" si="4"/>
        <v>1.3718322000603984E-2</v>
      </c>
      <c r="Q61" s="28">
        <f t="shared" si="5"/>
        <v>25194.845999999998</v>
      </c>
      <c r="S61" s="25">
        <f t="shared" si="17"/>
        <v>5.3022834496212659E-5</v>
      </c>
      <c r="T61" s="128">
        <v>1</v>
      </c>
      <c r="U61">
        <f t="shared" si="18"/>
        <v>5.3022834496212659E-5</v>
      </c>
      <c r="V61" s="25">
        <f t="shared" si="19"/>
        <v>7.2816780000363006E-3</v>
      </c>
      <c r="Y61" s="112"/>
      <c r="Z61" s="109"/>
      <c r="AA61" s="109"/>
    </row>
    <row r="62" spans="1:27">
      <c r="A62" s="36" t="s">
        <v>464</v>
      </c>
      <c r="B62" s="102" t="s">
        <v>292</v>
      </c>
      <c r="C62" s="36">
        <v>40229.218000000001</v>
      </c>
      <c r="D62" s="36" t="s">
        <v>465</v>
      </c>
      <c r="E62" s="33">
        <f t="shared" si="1"/>
        <v>46.559457361590319</v>
      </c>
      <c r="F62" s="25">
        <f t="shared" si="2"/>
        <v>46.5</v>
      </c>
      <c r="G62" s="25">
        <f t="shared" si="15"/>
        <v>2.0295680005801842E-2</v>
      </c>
      <c r="J62">
        <f t="shared" si="20"/>
        <v>2.0295680005801842E-2</v>
      </c>
      <c r="K62" s="25"/>
      <c r="O62" s="25">
        <f t="shared" ca="1" si="21"/>
        <v>3.8276127840928362E-2</v>
      </c>
      <c r="P62" s="27">
        <f t="shared" si="4"/>
        <v>1.3660972196762152E-2</v>
      </c>
      <c r="Q62" s="28">
        <f t="shared" si="5"/>
        <v>25210.718000000001</v>
      </c>
      <c r="S62" s="25">
        <f t="shared" si="17"/>
        <v>4.4019347711332234E-5</v>
      </c>
      <c r="T62" s="128">
        <v>1</v>
      </c>
      <c r="U62">
        <f t="shared" si="18"/>
        <v>4.4019347711332234E-5</v>
      </c>
      <c r="V62" s="25">
        <f t="shared" si="19"/>
        <v>6.6347078090396895E-3</v>
      </c>
    </row>
    <row r="63" spans="1:27">
      <c r="A63" s="56" t="s">
        <v>488</v>
      </c>
      <c r="B63" s="57" t="str">
        <f>IF(Y63=INT(Y63),"I","II")</f>
        <v>I</v>
      </c>
      <c r="C63" s="115">
        <v>40229.218000000001</v>
      </c>
      <c r="D63" s="115" t="s">
        <v>465</v>
      </c>
      <c r="E63" s="33">
        <f t="shared" si="1"/>
        <v>46.559457361590319</v>
      </c>
      <c r="F63" s="25">
        <f t="shared" si="2"/>
        <v>46.5</v>
      </c>
      <c r="G63" s="25">
        <f t="shared" si="15"/>
        <v>2.0295680005801842E-2</v>
      </c>
      <c r="J63">
        <f t="shared" si="20"/>
        <v>2.0295680005801842E-2</v>
      </c>
      <c r="N63" s="25"/>
      <c r="O63" s="25">
        <f t="shared" ca="1" si="21"/>
        <v>3.8276127840928362E-2</v>
      </c>
      <c r="P63" s="27">
        <f t="shared" si="4"/>
        <v>1.3660972196762152E-2</v>
      </c>
      <c r="Q63" s="28">
        <f t="shared" si="5"/>
        <v>25210.718000000001</v>
      </c>
      <c r="S63" s="25">
        <f t="shared" si="17"/>
        <v>4.4019347711332234E-5</v>
      </c>
      <c r="T63" s="128">
        <v>1</v>
      </c>
      <c r="U63">
        <f t="shared" si="18"/>
        <v>4.4019347711332234E-5</v>
      </c>
      <c r="V63" s="25">
        <f t="shared" si="19"/>
        <v>6.6347078090396895E-3</v>
      </c>
      <c r="Y63" s="111"/>
      <c r="Z63" s="109"/>
      <c r="AA63" s="109"/>
    </row>
    <row r="64" spans="1:27">
      <c r="A64" s="36" t="s">
        <v>464</v>
      </c>
      <c r="B64" s="102" t="s">
        <v>292</v>
      </c>
      <c r="C64" s="36">
        <v>40504.517999999996</v>
      </c>
      <c r="D64" s="36" t="s">
        <v>465</v>
      </c>
      <c r="E64" s="33">
        <f t="shared" si="1"/>
        <v>853.06663735546533</v>
      </c>
      <c r="F64" s="25">
        <f t="shared" si="2"/>
        <v>853</v>
      </c>
      <c r="G64" s="25">
        <f t="shared" si="15"/>
        <v>2.2746559996448923E-2</v>
      </c>
      <c r="J64">
        <f t="shared" si="20"/>
        <v>2.2746559996448923E-2</v>
      </c>
      <c r="K64" s="25"/>
      <c r="O64" s="25">
        <f t="shared" ca="1" si="21"/>
        <v>3.709090181621124E-2</v>
      </c>
      <c r="P64" s="27">
        <f t="shared" si="4"/>
        <v>1.26707291082275E-2</v>
      </c>
      <c r="Q64" s="28">
        <f t="shared" si="5"/>
        <v>25486.017999999996</v>
      </c>
      <c r="S64" s="25">
        <f t="shared" si="17"/>
        <v>1.0152236808803691E-4</v>
      </c>
      <c r="T64" s="128">
        <v>1</v>
      </c>
      <c r="U64">
        <f t="shared" si="18"/>
        <v>1.0152236808803691E-4</v>
      </c>
      <c r="V64" s="25">
        <f t="shared" si="19"/>
        <v>1.0075830888221423E-2</v>
      </c>
    </row>
    <row r="65" spans="1:27">
      <c r="A65" s="56" t="s">
        <v>488</v>
      </c>
      <c r="B65" s="57" t="str">
        <f>IF(Y65=INT(Y65),"I","II")</f>
        <v>I</v>
      </c>
      <c r="C65" s="115">
        <v>40504.517999999996</v>
      </c>
      <c r="D65" s="115" t="s">
        <v>465</v>
      </c>
      <c r="E65" s="33">
        <f t="shared" si="1"/>
        <v>853.06663735546533</v>
      </c>
      <c r="F65" s="25">
        <f t="shared" si="2"/>
        <v>853</v>
      </c>
      <c r="G65" s="25">
        <f t="shared" si="15"/>
        <v>2.2746559996448923E-2</v>
      </c>
      <c r="J65">
        <f t="shared" si="20"/>
        <v>2.2746559996448923E-2</v>
      </c>
      <c r="N65" s="25"/>
      <c r="O65" s="25">
        <f t="shared" ca="1" si="21"/>
        <v>3.709090181621124E-2</v>
      </c>
      <c r="P65" s="27">
        <f t="shared" si="4"/>
        <v>1.26707291082275E-2</v>
      </c>
      <c r="Q65" s="28">
        <f t="shared" si="5"/>
        <v>25486.017999999996</v>
      </c>
      <c r="S65" s="25">
        <f t="shared" si="17"/>
        <v>1.0152236808803691E-4</v>
      </c>
      <c r="T65" s="128">
        <v>1</v>
      </c>
      <c r="U65">
        <f t="shared" si="18"/>
        <v>1.0152236808803691E-4</v>
      </c>
      <c r="V65" s="25">
        <f t="shared" si="19"/>
        <v>1.0075830888221423E-2</v>
      </c>
      <c r="Y65" s="112"/>
      <c r="Z65" s="109"/>
      <c r="AA65" s="109"/>
    </row>
    <row r="66" spans="1:27">
      <c r="A66" s="36" t="s">
        <v>464</v>
      </c>
      <c r="B66" s="102" t="s">
        <v>292</v>
      </c>
      <c r="C66" s="36">
        <v>40508.444000000003</v>
      </c>
      <c r="D66" s="36" t="s">
        <v>465</v>
      </c>
      <c r="E66" s="33">
        <f t="shared" si="1"/>
        <v>864.5680801039631</v>
      </c>
      <c r="F66" s="25">
        <f t="shared" si="2"/>
        <v>864.5</v>
      </c>
      <c r="G66" s="25">
        <f t="shared" si="15"/>
        <v>2.3239040005137213E-2</v>
      </c>
      <c r="J66">
        <f t="shared" si="20"/>
        <v>2.3239040005137213E-2</v>
      </c>
      <c r="K66" s="25"/>
      <c r="O66" s="25">
        <f t="shared" ca="1" si="21"/>
        <v>3.7074001507117323E-2</v>
      </c>
      <c r="P66" s="27">
        <f t="shared" si="4"/>
        <v>1.2656669758674586E-2</v>
      </c>
      <c r="Q66" s="28">
        <f t="shared" si="5"/>
        <v>25489.944000000003</v>
      </c>
      <c r="S66" s="25">
        <f t="shared" si="17"/>
        <v>1.1198656003321748E-4</v>
      </c>
      <c r="T66" s="128">
        <v>1</v>
      </c>
      <c r="U66">
        <f t="shared" si="18"/>
        <v>1.1198656003321748E-4</v>
      </c>
      <c r="V66" s="25">
        <f t="shared" si="19"/>
        <v>1.0582370246462627E-2</v>
      </c>
    </row>
    <row r="67" spans="1:27">
      <c r="A67" s="56" t="s">
        <v>488</v>
      </c>
      <c r="B67" s="57" t="str">
        <f>IF(Y67=INT(Y67),"I","II")</f>
        <v>I</v>
      </c>
      <c r="C67" s="115">
        <v>40508.444000000003</v>
      </c>
      <c r="D67" s="115" t="s">
        <v>465</v>
      </c>
      <c r="E67" s="33">
        <f t="shared" si="1"/>
        <v>864.5680801039631</v>
      </c>
      <c r="F67" s="25">
        <f t="shared" si="2"/>
        <v>864.5</v>
      </c>
      <c r="G67" s="25">
        <f t="shared" si="15"/>
        <v>2.3239040005137213E-2</v>
      </c>
      <c r="J67">
        <f t="shared" si="20"/>
        <v>2.3239040005137213E-2</v>
      </c>
      <c r="N67" s="25"/>
      <c r="O67" s="25">
        <f t="shared" ca="1" si="21"/>
        <v>3.7074001507117323E-2</v>
      </c>
      <c r="P67" s="27">
        <f t="shared" si="4"/>
        <v>1.2656669758674586E-2</v>
      </c>
      <c r="Q67" s="28">
        <f t="shared" si="5"/>
        <v>25489.944000000003</v>
      </c>
      <c r="S67" s="25">
        <f t="shared" si="17"/>
        <v>1.1198656003321748E-4</v>
      </c>
      <c r="T67" s="128">
        <v>1</v>
      </c>
      <c r="U67">
        <f t="shared" si="18"/>
        <v>1.1198656003321748E-4</v>
      </c>
      <c r="V67" s="25">
        <f t="shared" si="19"/>
        <v>1.0582370246462627E-2</v>
      </c>
      <c r="Y67" s="108"/>
      <c r="Z67" s="109"/>
      <c r="AA67" s="109"/>
    </row>
    <row r="68" spans="1:27">
      <c r="A68" s="36" t="s">
        <v>464</v>
      </c>
      <c r="B68" s="102" t="s">
        <v>292</v>
      </c>
      <c r="C68" s="36">
        <v>40509.468000000001</v>
      </c>
      <c r="D68" s="36" t="s">
        <v>465</v>
      </c>
      <c r="E68" s="33">
        <f t="shared" si="1"/>
        <v>867.56794698486328</v>
      </c>
      <c r="F68" s="25">
        <f t="shared" si="2"/>
        <v>867.5</v>
      </c>
      <c r="G68" s="25">
        <f t="shared" si="15"/>
        <v>2.3193600005470216E-2</v>
      </c>
      <c r="J68">
        <f t="shared" si="20"/>
        <v>2.3193600005470216E-2</v>
      </c>
      <c r="K68" s="25"/>
      <c r="O68" s="25">
        <f t="shared" ca="1" si="21"/>
        <v>3.7069592730831949E-2</v>
      </c>
      <c r="P68" s="27">
        <f t="shared" si="4"/>
        <v>1.2653002382819221E-2</v>
      </c>
      <c r="Q68" s="28">
        <f t="shared" si="5"/>
        <v>25490.968000000001</v>
      </c>
      <c r="S68" s="25">
        <f t="shared" si="17"/>
        <v>1.1110419824263582E-4</v>
      </c>
      <c r="T68" s="128">
        <v>1</v>
      </c>
      <c r="U68">
        <f t="shared" si="18"/>
        <v>1.1110419824263582E-4</v>
      </c>
      <c r="V68" s="25">
        <f t="shared" si="19"/>
        <v>1.0540597622650996E-2</v>
      </c>
    </row>
    <row r="69" spans="1:27">
      <c r="A69" s="56" t="s">
        <v>488</v>
      </c>
      <c r="B69" s="57" t="str">
        <f>IF(Y69=INT(Y69),"I","II")</f>
        <v>I</v>
      </c>
      <c r="C69" s="115">
        <v>40509.468000000001</v>
      </c>
      <c r="D69" s="115" t="s">
        <v>465</v>
      </c>
      <c r="E69" s="33">
        <f t="shared" si="1"/>
        <v>867.56794698486328</v>
      </c>
      <c r="F69" s="25">
        <f t="shared" si="2"/>
        <v>867.5</v>
      </c>
      <c r="G69" s="25">
        <f t="shared" si="15"/>
        <v>2.3193600005470216E-2</v>
      </c>
      <c r="J69">
        <f t="shared" si="20"/>
        <v>2.3193600005470216E-2</v>
      </c>
      <c r="N69" s="25"/>
      <c r="O69" s="25">
        <f t="shared" ca="1" si="21"/>
        <v>3.7069592730831949E-2</v>
      </c>
      <c r="P69" s="27">
        <f t="shared" si="4"/>
        <v>1.2653002382819221E-2</v>
      </c>
      <c r="Q69" s="28">
        <f t="shared" si="5"/>
        <v>25490.968000000001</v>
      </c>
      <c r="S69" s="25">
        <f t="shared" si="17"/>
        <v>1.1110419824263582E-4</v>
      </c>
      <c r="T69" s="128">
        <v>1</v>
      </c>
      <c r="U69">
        <f t="shared" si="18"/>
        <v>1.1110419824263582E-4</v>
      </c>
      <c r="V69" s="25">
        <f t="shared" si="19"/>
        <v>1.0540597622650996E-2</v>
      </c>
      <c r="Y69" s="108"/>
      <c r="Z69" s="109"/>
      <c r="AA69" s="109"/>
    </row>
    <row r="70" spans="1:27">
      <c r="A70" s="36" t="s">
        <v>464</v>
      </c>
      <c r="B70" s="102" t="s">
        <v>292</v>
      </c>
      <c r="C70" s="36">
        <v>40510.491999999998</v>
      </c>
      <c r="D70" s="36" t="s">
        <v>465</v>
      </c>
      <c r="E70" s="33">
        <f t="shared" si="1"/>
        <v>870.56781386576347</v>
      </c>
      <c r="F70" s="25">
        <f t="shared" si="2"/>
        <v>870.5</v>
      </c>
      <c r="G70" s="25">
        <f t="shared" si="15"/>
        <v>2.3148159998527262E-2</v>
      </c>
      <c r="J70">
        <f t="shared" si="20"/>
        <v>2.3148159998527262E-2</v>
      </c>
      <c r="K70" s="25"/>
      <c r="O70" s="25">
        <f t="shared" ca="1" si="21"/>
        <v>3.7065183954546582E-2</v>
      </c>
      <c r="P70" s="27">
        <f t="shared" si="4"/>
        <v>1.2649335123053405E-2</v>
      </c>
      <c r="Q70" s="28">
        <f t="shared" si="5"/>
        <v>25491.991999999998</v>
      </c>
      <c r="S70" s="25">
        <f t="shared" si="17"/>
        <v>1.1022532376586864E-4</v>
      </c>
      <c r="T70" s="128">
        <v>1</v>
      </c>
      <c r="U70">
        <f t="shared" si="18"/>
        <v>1.1022532376586864E-4</v>
      </c>
      <c r="V70" s="25">
        <f t="shared" si="19"/>
        <v>1.0498824875473857E-2</v>
      </c>
    </row>
    <row r="71" spans="1:27">
      <c r="A71" s="56" t="s">
        <v>488</v>
      </c>
      <c r="B71" s="57" t="str">
        <f>IF(Y71=INT(Y71),"I","II")</f>
        <v>I</v>
      </c>
      <c r="C71" s="115">
        <v>40510.491999999998</v>
      </c>
      <c r="D71" s="115" t="s">
        <v>465</v>
      </c>
      <c r="E71" s="33">
        <f t="shared" si="1"/>
        <v>870.56781386576347</v>
      </c>
      <c r="F71" s="25">
        <f t="shared" si="2"/>
        <v>870.5</v>
      </c>
      <c r="G71" s="25">
        <f t="shared" si="15"/>
        <v>2.3148159998527262E-2</v>
      </c>
      <c r="J71">
        <f t="shared" si="20"/>
        <v>2.3148159998527262E-2</v>
      </c>
      <c r="N71" s="25"/>
      <c r="O71" s="25">
        <f t="shared" ca="1" si="21"/>
        <v>3.7065183954546582E-2</v>
      </c>
      <c r="P71" s="27">
        <f t="shared" si="4"/>
        <v>1.2649335123053405E-2</v>
      </c>
      <c r="Q71" s="28">
        <f t="shared" si="5"/>
        <v>25491.991999999998</v>
      </c>
      <c r="S71" s="25">
        <f t="shared" si="17"/>
        <v>1.1022532376586864E-4</v>
      </c>
      <c r="T71" s="128">
        <v>1</v>
      </c>
      <c r="U71">
        <f t="shared" si="18"/>
        <v>1.1022532376586864E-4</v>
      </c>
      <c r="V71" s="25">
        <f t="shared" si="19"/>
        <v>1.0498824875473857E-2</v>
      </c>
      <c r="Y71" s="108"/>
      <c r="Z71" s="109"/>
      <c r="AA71" s="109"/>
    </row>
    <row r="72" spans="1:27">
      <c r="A72" s="36" t="s">
        <v>464</v>
      </c>
      <c r="B72" s="102" t="s">
        <v>292</v>
      </c>
      <c r="C72" s="36">
        <v>40511.516000000003</v>
      </c>
      <c r="D72" s="36" t="s">
        <v>465</v>
      </c>
      <c r="E72" s="33">
        <f t="shared" si="1"/>
        <v>873.56768074668491</v>
      </c>
      <c r="F72" s="25">
        <f t="shared" si="2"/>
        <v>873.5</v>
      </c>
      <c r="G72" s="25">
        <f t="shared" si="15"/>
        <v>2.3102720006136224E-2</v>
      </c>
      <c r="J72">
        <f t="shared" si="20"/>
        <v>2.3102720006136224E-2</v>
      </c>
      <c r="K72" s="25"/>
      <c r="O72" s="25">
        <f t="shared" ca="1" si="21"/>
        <v>3.7060775178261209E-2</v>
      </c>
      <c r="P72" s="27">
        <f t="shared" si="4"/>
        <v>1.2645667979377141E-2</v>
      </c>
      <c r="Q72" s="28">
        <f t="shared" si="5"/>
        <v>25493.016000000003</v>
      </c>
      <c r="S72" s="25">
        <f t="shared" si="17"/>
        <v>1.0934993709034624E-4</v>
      </c>
      <c r="T72" s="128">
        <v>1</v>
      </c>
      <c r="U72">
        <f t="shared" si="18"/>
        <v>1.0934993709034624E-4</v>
      </c>
      <c r="V72" s="25">
        <f t="shared" si="19"/>
        <v>1.0457052026759082E-2</v>
      </c>
    </row>
    <row r="73" spans="1:27">
      <c r="A73" s="56" t="s">
        <v>488</v>
      </c>
      <c r="B73" s="57" t="str">
        <f>IF(Y73=INT(Y73),"I","II")</f>
        <v>I</v>
      </c>
      <c r="C73" s="115">
        <v>40511.516000000003</v>
      </c>
      <c r="D73" s="115" t="s">
        <v>465</v>
      </c>
      <c r="E73" s="33">
        <f t="shared" si="1"/>
        <v>873.56768074668491</v>
      </c>
      <c r="F73" s="25">
        <f t="shared" si="2"/>
        <v>873.5</v>
      </c>
      <c r="G73" s="25">
        <f t="shared" ref="G73:G103" si="22">+C73-(C$7+F73*C$8)</f>
        <v>2.3102720006136224E-2</v>
      </c>
      <c r="J73">
        <f t="shared" si="20"/>
        <v>2.3102720006136224E-2</v>
      </c>
      <c r="N73" s="25"/>
      <c r="O73" s="25">
        <f t="shared" ca="1" si="21"/>
        <v>3.7060775178261209E-2</v>
      </c>
      <c r="P73" s="27">
        <f t="shared" si="4"/>
        <v>1.2645667979377141E-2</v>
      </c>
      <c r="Q73" s="28">
        <f t="shared" si="5"/>
        <v>25493.016000000003</v>
      </c>
      <c r="S73" s="25">
        <f t="shared" ref="S73:S103" si="23">+(P73-G73)^2</f>
        <v>1.0934993709034624E-4</v>
      </c>
      <c r="T73" s="128">
        <v>1</v>
      </c>
      <c r="U73">
        <f t="shared" ref="U73:U103" si="24">+T73*S73</f>
        <v>1.0934993709034624E-4</v>
      </c>
      <c r="V73" s="25">
        <f t="shared" ref="V73:V103" si="25">+G73-P73</f>
        <v>1.0457052026759082E-2</v>
      </c>
      <c r="Y73" s="108"/>
      <c r="Z73" s="109"/>
      <c r="AA73" s="109"/>
    </row>
    <row r="74" spans="1:27">
      <c r="A74" s="36" t="s">
        <v>464</v>
      </c>
      <c r="B74" s="102" t="s">
        <v>292</v>
      </c>
      <c r="C74" s="36">
        <v>40512.54</v>
      </c>
      <c r="D74" s="36" t="s">
        <v>465</v>
      </c>
      <c r="E74" s="33">
        <f t="shared" si="1"/>
        <v>876.5675476275851</v>
      </c>
      <c r="F74" s="25">
        <f t="shared" si="2"/>
        <v>876.5</v>
      </c>
      <c r="G74" s="25">
        <f t="shared" si="22"/>
        <v>2.3057280006469227E-2</v>
      </c>
      <c r="J74">
        <f t="shared" si="20"/>
        <v>2.3057280006469227E-2</v>
      </c>
      <c r="K74" s="25"/>
      <c r="O74" s="25">
        <f t="shared" ca="1" si="21"/>
        <v>3.7056366401975842E-2</v>
      </c>
      <c r="P74" s="27">
        <f t="shared" si="4"/>
        <v>1.2642000951790425E-2</v>
      </c>
      <c r="Q74" s="28">
        <f t="shared" si="5"/>
        <v>25494.04</v>
      </c>
      <c r="S74" s="25">
        <f t="shared" si="23"/>
        <v>1.0847803778683097E-4</v>
      </c>
      <c r="T74" s="128">
        <v>1</v>
      </c>
      <c r="U74">
        <f t="shared" si="24"/>
        <v>1.0847803778683097E-4</v>
      </c>
      <c r="V74" s="25">
        <f t="shared" si="25"/>
        <v>1.0415279054678803E-2</v>
      </c>
    </row>
    <row r="75" spans="1:27">
      <c r="A75" s="56" t="s">
        <v>488</v>
      </c>
      <c r="B75" s="57" t="str">
        <f>IF(Y75=INT(Y75),"I","II")</f>
        <v>I</v>
      </c>
      <c r="C75" s="115">
        <v>40512.54</v>
      </c>
      <c r="D75" s="115" t="s">
        <v>465</v>
      </c>
      <c r="E75" s="33">
        <f t="shared" si="1"/>
        <v>876.5675476275851</v>
      </c>
      <c r="F75" s="25">
        <f t="shared" si="2"/>
        <v>876.5</v>
      </c>
      <c r="G75" s="25">
        <f t="shared" si="22"/>
        <v>2.3057280006469227E-2</v>
      </c>
      <c r="J75">
        <f t="shared" si="20"/>
        <v>2.3057280006469227E-2</v>
      </c>
      <c r="N75" s="25"/>
      <c r="O75" s="25">
        <f t="shared" ca="1" si="21"/>
        <v>3.7056366401975842E-2</v>
      </c>
      <c r="P75" s="27">
        <f t="shared" si="4"/>
        <v>1.2642000951790425E-2</v>
      </c>
      <c r="Q75" s="28">
        <f t="shared" si="5"/>
        <v>25494.04</v>
      </c>
      <c r="S75" s="25">
        <f t="shared" si="23"/>
        <v>1.0847803778683097E-4</v>
      </c>
      <c r="T75" s="128">
        <v>1</v>
      </c>
      <c r="U75">
        <f t="shared" si="24"/>
        <v>1.0847803778683097E-4</v>
      </c>
      <c r="V75" s="25">
        <f t="shared" si="25"/>
        <v>1.0415279054678803E-2</v>
      </c>
      <c r="Y75" s="108"/>
      <c r="Z75" s="109"/>
      <c r="AA75" s="109"/>
    </row>
    <row r="76" spans="1:27" s="25" customFormat="1">
      <c r="A76" s="33" t="s">
        <v>294</v>
      </c>
      <c r="B76" s="57" t="s">
        <v>288</v>
      </c>
      <c r="C76" s="58">
        <v>41932.525000000001</v>
      </c>
      <c r="D76" s="58"/>
      <c r="E76" s="33">
        <f t="shared" si="1"/>
        <v>5036.4952555230484</v>
      </c>
      <c r="F76" s="25">
        <f t="shared" si="2"/>
        <v>5036.5</v>
      </c>
      <c r="G76" s="25">
        <f t="shared" si="22"/>
        <v>-1.6195199932553805E-3</v>
      </c>
      <c r="I76" s="127">
        <f t="shared" ref="I76:I103" si="26">G76</f>
        <v>-1.6195199932553805E-3</v>
      </c>
      <c r="P76" s="27">
        <f t="shared" si="4"/>
        <v>7.6687475929220145E-3</v>
      </c>
      <c r="Q76" s="28">
        <f t="shared" si="5"/>
        <v>26914.025000000001</v>
      </c>
      <c r="S76" s="25">
        <f t="shared" si="23"/>
        <v>8.6271914752433633E-5</v>
      </c>
      <c r="T76" s="2">
        <v>0.1</v>
      </c>
      <c r="U76">
        <f t="shared" si="24"/>
        <v>8.6271914752433643E-6</v>
      </c>
      <c r="V76" s="25">
        <f t="shared" si="25"/>
        <v>-9.2882675861773942E-3</v>
      </c>
    </row>
    <row r="77" spans="1:27" s="25" customFormat="1">
      <c r="A77" s="33" t="s">
        <v>295</v>
      </c>
      <c r="B77" s="57" t="s">
        <v>288</v>
      </c>
      <c r="C77" s="58">
        <v>41972.508999999998</v>
      </c>
      <c r="D77" s="58"/>
      <c r="E77" s="33">
        <f t="shared" si="1"/>
        <v>5153.6306826384607</v>
      </c>
      <c r="F77" s="25">
        <f t="shared" si="2"/>
        <v>5153.5</v>
      </c>
      <c r="G77" s="25">
        <f t="shared" si="22"/>
        <v>4.460832000040682E-2</v>
      </c>
      <c r="I77" s="127">
        <f t="shared" si="26"/>
        <v>4.460832000040682E-2</v>
      </c>
      <c r="P77" s="27">
        <f t="shared" si="4"/>
        <v>7.5321021897237243E-3</v>
      </c>
      <c r="Q77" s="28">
        <f t="shared" si="5"/>
        <v>26954.008999999998</v>
      </c>
      <c r="S77" s="25">
        <f t="shared" si="23"/>
        <v>1.3746459271452146E-3</v>
      </c>
      <c r="T77" s="2">
        <v>0.1</v>
      </c>
      <c r="U77">
        <f t="shared" si="24"/>
        <v>1.3746459271452146E-4</v>
      </c>
      <c r="V77" s="25">
        <f t="shared" si="25"/>
        <v>3.7076217810683099E-2</v>
      </c>
    </row>
    <row r="78" spans="1:27" s="25" customFormat="1">
      <c r="A78" s="33" t="s">
        <v>295</v>
      </c>
      <c r="B78" s="57"/>
      <c r="C78" s="58">
        <v>41972.629000000001</v>
      </c>
      <c r="D78" s="58"/>
      <c r="E78" s="33">
        <f t="shared" si="1"/>
        <v>5153.9822295385748</v>
      </c>
      <c r="F78" s="25">
        <f t="shared" si="2"/>
        <v>5154</v>
      </c>
      <c r="G78" s="25">
        <f t="shared" si="22"/>
        <v>-6.0659199953079224E-3</v>
      </c>
      <c r="I78" s="127">
        <f t="shared" si="26"/>
        <v>-6.0659199953079224E-3</v>
      </c>
      <c r="P78" s="27">
        <f t="shared" si="4"/>
        <v>7.5315186139125918E-3</v>
      </c>
      <c r="Q78" s="28">
        <f t="shared" si="5"/>
        <v>26954.129000000001</v>
      </c>
      <c r="S78" s="25">
        <f t="shared" si="23"/>
        <v>1.8489033673152071E-4</v>
      </c>
      <c r="T78" s="2">
        <v>0.1</v>
      </c>
      <c r="U78">
        <f t="shared" si="24"/>
        <v>1.8489033673152071E-5</v>
      </c>
      <c r="V78" s="25">
        <f t="shared" si="25"/>
        <v>-1.3597438609220514E-2</v>
      </c>
    </row>
    <row r="79" spans="1:27" s="25" customFormat="1">
      <c r="A79" s="33" t="s">
        <v>295</v>
      </c>
      <c r="B79" s="57"/>
      <c r="C79" s="58">
        <v>41974.671999999999</v>
      </c>
      <c r="D79" s="58"/>
      <c r="E79" s="33">
        <f t="shared" si="1"/>
        <v>5159.9673155128785</v>
      </c>
      <c r="F79" s="25">
        <f t="shared" si="2"/>
        <v>5160</v>
      </c>
      <c r="G79" s="25">
        <f t="shared" si="22"/>
        <v>-1.1156799999298528E-2</v>
      </c>
      <c r="I79" s="127">
        <f t="shared" si="26"/>
        <v>-1.1156799999298528E-2</v>
      </c>
      <c r="P79" s="27">
        <f t="shared" si="4"/>
        <v>7.5245159557063646E-3</v>
      </c>
      <c r="Q79" s="28">
        <f t="shared" si="5"/>
        <v>26956.171999999999</v>
      </c>
      <c r="S79" s="25">
        <f t="shared" si="23"/>
        <v>3.4899156581072032E-4</v>
      </c>
      <c r="T79" s="2">
        <v>0.1</v>
      </c>
      <c r="U79">
        <f t="shared" si="24"/>
        <v>3.4899156581072035E-5</v>
      </c>
      <c r="V79" s="25">
        <f t="shared" si="25"/>
        <v>-1.8681315955004892E-2</v>
      </c>
    </row>
    <row r="80" spans="1:27" s="25" customFormat="1">
      <c r="A80" s="33" t="s">
        <v>296</v>
      </c>
      <c r="B80" s="57"/>
      <c r="C80" s="58">
        <v>42832.677000000003</v>
      </c>
      <c r="D80" s="58" t="s">
        <v>264</v>
      </c>
      <c r="E80" s="33">
        <f t="shared" si="1"/>
        <v>7673.5422990604975</v>
      </c>
      <c r="F80" s="25">
        <f t="shared" si="2"/>
        <v>7673.5</v>
      </c>
      <c r="G80" s="25">
        <f t="shared" si="22"/>
        <v>1.4438720005273353E-2</v>
      </c>
      <c r="I80" s="25">
        <f t="shared" si="26"/>
        <v>1.4438720005273353E-2</v>
      </c>
      <c r="P80" s="27">
        <f t="shared" si="4"/>
        <v>4.6318283684010373E-3</v>
      </c>
      <c r="Q80" s="28">
        <f t="shared" si="5"/>
        <v>27814.177000000003</v>
      </c>
      <c r="S80" s="25">
        <f t="shared" si="23"/>
        <v>9.6175123577356186E-5</v>
      </c>
      <c r="T80" s="2">
        <v>0.1</v>
      </c>
      <c r="U80">
        <f t="shared" si="24"/>
        <v>9.617512357735619E-6</v>
      </c>
      <c r="V80" s="25">
        <f t="shared" si="25"/>
        <v>9.8068916368723169E-3</v>
      </c>
    </row>
    <row r="81" spans="1:22" s="25" customFormat="1">
      <c r="A81" s="33" t="s">
        <v>296</v>
      </c>
      <c r="B81" s="57"/>
      <c r="C81" s="58">
        <v>42844.614000000001</v>
      </c>
      <c r="D81" s="58" t="s">
        <v>264</v>
      </c>
      <c r="E81" s="33">
        <f t="shared" si="1"/>
        <v>7708.5124269485668</v>
      </c>
      <c r="F81" s="25">
        <f t="shared" si="2"/>
        <v>7708.5</v>
      </c>
      <c r="G81" s="25">
        <f t="shared" si="22"/>
        <v>4.2419200035510585E-3</v>
      </c>
      <c r="I81" s="25">
        <f t="shared" si="26"/>
        <v>4.2419200035510585E-3</v>
      </c>
      <c r="P81" s="27">
        <f t="shared" si="4"/>
        <v>4.5921235268804907E-3</v>
      </c>
      <c r="Q81" s="28">
        <f t="shared" si="5"/>
        <v>27826.114000000001</v>
      </c>
      <c r="S81" s="25">
        <f t="shared" si="23"/>
        <v>1.2264250775234817E-7</v>
      </c>
      <c r="T81" s="2">
        <v>0.1</v>
      </c>
      <c r="U81">
        <f t="shared" si="24"/>
        <v>1.2264250775234818E-8</v>
      </c>
      <c r="V81" s="25">
        <f t="shared" si="25"/>
        <v>-3.5020352332943219E-4</v>
      </c>
    </row>
    <row r="82" spans="1:22" s="25" customFormat="1">
      <c r="A82" s="33" t="s">
        <v>296</v>
      </c>
      <c r="B82" s="57"/>
      <c r="C82" s="58">
        <v>42844.620999999999</v>
      </c>
      <c r="D82" s="58" t="s">
        <v>264</v>
      </c>
      <c r="E82" s="33">
        <f t="shared" si="1"/>
        <v>7708.5329338510664</v>
      </c>
      <c r="F82" s="25">
        <f t="shared" si="2"/>
        <v>7708.5</v>
      </c>
      <c r="G82" s="25">
        <f t="shared" si="22"/>
        <v>1.1241920001339167E-2</v>
      </c>
      <c r="I82" s="25">
        <f t="shared" si="26"/>
        <v>1.1241920001339167E-2</v>
      </c>
      <c r="P82" s="27">
        <f t="shared" si="4"/>
        <v>4.5921235268804907E-3</v>
      </c>
      <c r="Q82" s="28">
        <f t="shared" si="5"/>
        <v>27826.120999999999</v>
      </c>
      <c r="S82" s="25">
        <f t="shared" si="23"/>
        <v>4.4219793151723049E-5</v>
      </c>
      <c r="T82" s="2">
        <v>0.1</v>
      </c>
      <c r="U82">
        <f t="shared" si="24"/>
        <v>4.4219793151723049E-6</v>
      </c>
      <c r="V82" s="25">
        <f t="shared" si="25"/>
        <v>6.6497964744586767E-3</v>
      </c>
    </row>
    <row r="83" spans="1:22" s="25" customFormat="1">
      <c r="A83" s="33" t="s">
        <v>296</v>
      </c>
      <c r="B83" s="57"/>
      <c r="C83" s="58">
        <v>43045.847000000002</v>
      </c>
      <c r="D83" s="58" t="s">
        <v>264</v>
      </c>
      <c r="E83" s="33">
        <f t="shared" si="1"/>
        <v>8298.0360715243387</v>
      </c>
      <c r="F83" s="25">
        <f t="shared" si="2"/>
        <v>8298</v>
      </c>
      <c r="G83" s="25">
        <f t="shared" si="22"/>
        <v>1.2312960003328044E-2</v>
      </c>
      <c r="I83" s="25">
        <f t="shared" si="26"/>
        <v>1.2312960003328044E-2</v>
      </c>
      <c r="P83" s="27">
        <f t="shared" si="4"/>
        <v>3.9257548602693836E-3</v>
      </c>
      <c r="Q83" s="28">
        <f t="shared" si="5"/>
        <v>28027.347000000002</v>
      </c>
      <c r="S83" s="25">
        <f t="shared" si="23"/>
        <v>7.0345210111749646E-5</v>
      </c>
      <c r="T83" s="2">
        <v>0.1</v>
      </c>
      <c r="U83">
        <f t="shared" si="24"/>
        <v>7.0345210111749651E-6</v>
      </c>
      <c r="V83" s="25">
        <f t="shared" si="25"/>
        <v>8.3872051430586604E-3</v>
      </c>
    </row>
    <row r="84" spans="1:22" s="25" customFormat="1">
      <c r="A84" s="33" t="s">
        <v>296</v>
      </c>
      <c r="B84" s="57"/>
      <c r="C84" s="58">
        <v>43045.85</v>
      </c>
      <c r="D84" s="58" t="s">
        <v>264</v>
      </c>
      <c r="E84" s="33">
        <f t="shared" si="1"/>
        <v>8298.0448601968328</v>
      </c>
      <c r="F84" s="25">
        <f t="shared" si="2"/>
        <v>8298</v>
      </c>
      <c r="G84" s="25">
        <f t="shared" si="22"/>
        <v>1.5312960000301246E-2</v>
      </c>
      <c r="I84" s="25">
        <f t="shared" si="26"/>
        <v>1.5312960000301246E-2</v>
      </c>
      <c r="P84" s="27">
        <f t="shared" si="4"/>
        <v>3.9257548602693836E-3</v>
      </c>
      <c r="Q84" s="28">
        <f t="shared" si="5"/>
        <v>28027.35</v>
      </c>
      <c r="S84" s="25">
        <f t="shared" si="23"/>
        <v>1.2966844090116805E-4</v>
      </c>
      <c r="T84" s="2">
        <v>0.1</v>
      </c>
      <c r="U84">
        <f t="shared" si="24"/>
        <v>1.2966844090116806E-5</v>
      </c>
      <c r="V84" s="25">
        <f t="shared" si="25"/>
        <v>1.1387205140031862E-2</v>
      </c>
    </row>
    <row r="85" spans="1:22" s="25" customFormat="1">
      <c r="A85" s="33" t="s">
        <v>296</v>
      </c>
      <c r="B85" s="57"/>
      <c r="C85" s="58">
        <v>43066.828000000001</v>
      </c>
      <c r="D85" s="58" t="s">
        <v>264</v>
      </c>
      <c r="E85" s="33">
        <f t="shared" ref="E85:E148" si="27">+(C85-C$7)/C$8</f>
        <v>8359.5011174504252</v>
      </c>
      <c r="F85" s="25">
        <f t="shared" ref="F85:F148" si="28">ROUND(2*E85,0)/2</f>
        <v>8359.5</v>
      </c>
      <c r="G85" s="25">
        <f t="shared" si="22"/>
        <v>3.8144000427564606E-4</v>
      </c>
      <c r="I85" s="25">
        <f t="shared" si="26"/>
        <v>3.8144000427564606E-4</v>
      </c>
      <c r="P85" s="27">
        <f t="shared" ref="P85:P148" si="29">+D$11+D$12*F85+D$13*F85^2</f>
        <v>3.8564936950170694E-3</v>
      </c>
      <c r="Q85" s="28">
        <f t="shared" ref="Q85:Q148" si="30">+C85-15018.5</f>
        <v>28048.328000000001</v>
      </c>
      <c r="S85" s="25">
        <f t="shared" si="23"/>
        <v>1.2075998153535588E-5</v>
      </c>
      <c r="T85" s="2">
        <v>0.1</v>
      </c>
      <c r="U85">
        <f t="shared" si="24"/>
        <v>1.2075998153535589E-6</v>
      </c>
      <c r="V85" s="25">
        <f t="shared" si="25"/>
        <v>-3.4750536907414233E-3</v>
      </c>
    </row>
    <row r="86" spans="1:22" s="25" customFormat="1">
      <c r="A86" s="33" t="s">
        <v>296</v>
      </c>
      <c r="B86" s="57"/>
      <c r="C86" s="58">
        <v>43085.779000000002</v>
      </c>
      <c r="D86" s="58" t="s">
        <v>264</v>
      </c>
      <c r="E86" s="33">
        <f t="shared" si="27"/>
        <v>8415.0191616497159</v>
      </c>
      <c r="F86" s="25">
        <f t="shared" si="28"/>
        <v>8415</v>
      </c>
      <c r="G86" s="25">
        <f t="shared" si="22"/>
        <v>6.5408000082243234E-3</v>
      </c>
      <c r="I86" s="25">
        <f t="shared" si="26"/>
        <v>6.5408000082243234E-3</v>
      </c>
      <c r="P86" s="27">
        <f t="shared" si="29"/>
        <v>3.7940315959236089E-3</v>
      </c>
      <c r="Q86" s="28">
        <f t="shared" si="30"/>
        <v>28067.279000000002</v>
      </c>
      <c r="S86" s="25">
        <f t="shared" si="23"/>
        <v>7.5447367108129885E-6</v>
      </c>
      <c r="T86" s="2">
        <v>0.1</v>
      </c>
      <c r="U86">
        <f t="shared" si="24"/>
        <v>7.5447367108129889E-7</v>
      </c>
      <c r="V86" s="25">
        <f t="shared" si="25"/>
        <v>2.7467684123007145E-3</v>
      </c>
    </row>
    <row r="87" spans="1:22" s="25" customFormat="1">
      <c r="A87" s="33" t="s">
        <v>296</v>
      </c>
      <c r="B87" s="57"/>
      <c r="C87" s="58">
        <v>43098.925000000003</v>
      </c>
      <c r="D87" s="58" t="s">
        <v>264</v>
      </c>
      <c r="E87" s="33">
        <f t="shared" si="27"/>
        <v>8453.5311245563644</v>
      </c>
      <c r="F87" s="25">
        <f t="shared" si="28"/>
        <v>8453.5</v>
      </c>
      <c r="G87" s="25">
        <f t="shared" si="22"/>
        <v>1.0624320006172638E-2</v>
      </c>
      <c r="I87" s="25">
        <f t="shared" si="26"/>
        <v>1.0624320006172638E-2</v>
      </c>
      <c r="P87" s="27">
        <f t="shared" si="29"/>
        <v>3.7507253721364656E-3</v>
      </c>
      <c r="Q87" s="28">
        <f t="shared" si="30"/>
        <v>28080.425000000003</v>
      </c>
      <c r="S87" s="25">
        <f t="shared" si="23"/>
        <v>4.7246303193050867E-5</v>
      </c>
      <c r="T87" s="2">
        <v>0.1</v>
      </c>
      <c r="U87">
        <f t="shared" si="24"/>
        <v>4.7246303193050869E-6</v>
      </c>
      <c r="V87" s="25">
        <f t="shared" si="25"/>
        <v>6.8735946340361728E-3</v>
      </c>
    </row>
    <row r="88" spans="1:22" s="25" customFormat="1">
      <c r="A88" s="33" t="s">
        <v>296</v>
      </c>
      <c r="B88" s="57"/>
      <c r="C88" s="58">
        <v>43154.739000000001</v>
      </c>
      <c r="D88" s="58" t="s">
        <v>264</v>
      </c>
      <c r="E88" s="33">
        <f t="shared" si="27"/>
        <v>8617.0414469108055</v>
      </c>
      <c r="F88" s="25">
        <f t="shared" si="28"/>
        <v>8617</v>
      </c>
      <c r="G88" s="25">
        <f t="shared" si="22"/>
        <v>1.4147840003715828E-2</v>
      </c>
      <c r="I88" s="25">
        <f t="shared" si="26"/>
        <v>1.4147840003715828E-2</v>
      </c>
      <c r="P88" s="27">
        <f t="shared" si="29"/>
        <v>3.5670275306388033E-3</v>
      </c>
      <c r="Q88" s="28">
        <f t="shared" si="30"/>
        <v>28136.239000000001</v>
      </c>
      <c r="S88" s="25">
        <f t="shared" si="23"/>
        <v>1.1195359259042233E-4</v>
      </c>
      <c r="T88" s="2">
        <v>0.1</v>
      </c>
      <c r="U88">
        <f t="shared" si="24"/>
        <v>1.1195359259042234E-5</v>
      </c>
      <c r="V88" s="25">
        <f t="shared" si="25"/>
        <v>1.0580812473077024E-2</v>
      </c>
    </row>
    <row r="89" spans="1:22" s="25" customFormat="1">
      <c r="A89" s="33" t="s">
        <v>296</v>
      </c>
      <c r="B89" s="57"/>
      <c r="C89" s="58">
        <v>43165.654999999999</v>
      </c>
      <c r="D89" s="58" t="s">
        <v>264</v>
      </c>
      <c r="E89" s="33">
        <f t="shared" si="27"/>
        <v>8649.0204965904686</v>
      </c>
      <c r="F89" s="25">
        <f t="shared" si="28"/>
        <v>8649</v>
      </c>
      <c r="G89" s="25">
        <f t="shared" si="22"/>
        <v>6.9964799986337312E-3</v>
      </c>
      <c r="I89" s="25">
        <f t="shared" si="26"/>
        <v>6.9964799986337312E-3</v>
      </c>
      <c r="P89" s="27">
        <f t="shared" si="29"/>
        <v>3.5311147838462636E-3</v>
      </c>
      <c r="Q89" s="28">
        <f t="shared" si="30"/>
        <v>28147.154999999999</v>
      </c>
      <c r="S89" s="25">
        <f t="shared" si="23"/>
        <v>1.2008756071858991E-5</v>
      </c>
      <c r="T89" s="2">
        <v>0.1</v>
      </c>
      <c r="U89">
        <f t="shared" si="24"/>
        <v>1.2008756071858991E-6</v>
      </c>
      <c r="V89" s="25">
        <f t="shared" si="25"/>
        <v>3.4653652147874675E-3</v>
      </c>
    </row>
    <row r="90" spans="1:22" s="25" customFormat="1">
      <c r="A90" s="33" t="s">
        <v>296</v>
      </c>
      <c r="B90" s="57"/>
      <c r="C90" s="58">
        <v>43190.574000000001</v>
      </c>
      <c r="D90" s="58" t="s">
        <v>264</v>
      </c>
      <c r="E90" s="33">
        <f t="shared" si="27"/>
        <v>8722.0221399550501</v>
      </c>
      <c r="F90" s="25">
        <f t="shared" si="28"/>
        <v>8722</v>
      </c>
      <c r="G90" s="25">
        <f t="shared" si="22"/>
        <v>7.5574400034383871E-3</v>
      </c>
      <c r="I90" s="25">
        <f t="shared" si="26"/>
        <v>7.5574400034383871E-3</v>
      </c>
      <c r="P90" s="27">
        <f t="shared" si="29"/>
        <v>3.4492382650255934E-3</v>
      </c>
      <c r="Q90" s="28">
        <f t="shared" si="30"/>
        <v>28172.074000000001</v>
      </c>
      <c r="S90" s="25">
        <f t="shared" si="23"/>
        <v>1.6877321523497897E-5</v>
      </c>
      <c r="T90" s="2">
        <v>0.1</v>
      </c>
      <c r="U90">
        <f t="shared" si="24"/>
        <v>1.6877321523497898E-6</v>
      </c>
      <c r="V90" s="25">
        <f t="shared" si="25"/>
        <v>4.1082017384127933E-3</v>
      </c>
    </row>
    <row r="91" spans="1:22" s="25" customFormat="1">
      <c r="A91" s="33" t="s">
        <v>296</v>
      </c>
      <c r="B91" s="57"/>
      <c r="C91" s="58">
        <v>43420.807000000001</v>
      </c>
      <c r="D91" s="58" t="s">
        <v>264</v>
      </c>
      <c r="E91" s="33">
        <f t="shared" si="27"/>
        <v>9396.5029520565131</v>
      </c>
      <c r="F91" s="25">
        <f t="shared" si="28"/>
        <v>9396.5</v>
      </c>
      <c r="G91" s="25">
        <f t="shared" si="22"/>
        <v>1.0076800026581623E-3</v>
      </c>
      <c r="I91" s="25">
        <f t="shared" si="26"/>
        <v>1.0076800026581623E-3</v>
      </c>
      <c r="P91" s="27">
        <f t="shared" si="29"/>
        <v>2.6959733877584889E-3</v>
      </c>
      <c r="Q91" s="28">
        <f t="shared" si="30"/>
        <v>28402.307000000001</v>
      </c>
      <c r="S91" s="25">
        <f t="shared" si="23"/>
        <v>2.8503345541735196E-6</v>
      </c>
      <c r="T91" s="2">
        <v>0.1</v>
      </c>
      <c r="U91">
        <f t="shared" si="24"/>
        <v>2.8503345541735197E-7</v>
      </c>
      <c r="V91" s="25">
        <f t="shared" si="25"/>
        <v>-1.6882933851003266E-3</v>
      </c>
    </row>
    <row r="92" spans="1:22" s="25" customFormat="1">
      <c r="A92" s="33" t="s">
        <v>297</v>
      </c>
      <c r="B92" s="33"/>
      <c r="C92" s="58">
        <v>43483.281000000003</v>
      </c>
      <c r="D92" s="58"/>
      <c r="E92" s="33">
        <f t="shared" si="27"/>
        <v>9579.5241273668635</v>
      </c>
      <c r="F92" s="25">
        <f t="shared" si="28"/>
        <v>9579.5</v>
      </c>
      <c r="G92" s="25">
        <f t="shared" si="22"/>
        <v>8.2358400031807832E-3</v>
      </c>
      <c r="I92" s="127">
        <f t="shared" si="26"/>
        <v>8.2358400031807832E-3</v>
      </c>
      <c r="P92" s="27">
        <f t="shared" si="29"/>
        <v>2.4926155838560851E-3</v>
      </c>
      <c r="Q92" s="28">
        <f t="shared" si="30"/>
        <v>28464.781000000003</v>
      </c>
      <c r="S92" s="25">
        <f t="shared" si="23"/>
        <v>3.2984626730727518E-5</v>
      </c>
      <c r="T92" s="2">
        <v>0.1</v>
      </c>
      <c r="U92">
        <f t="shared" si="24"/>
        <v>3.2984626730727519E-6</v>
      </c>
      <c r="V92" s="25">
        <f t="shared" si="25"/>
        <v>5.7432244193246981E-3</v>
      </c>
    </row>
    <row r="93" spans="1:22" s="25" customFormat="1">
      <c r="A93" s="33" t="s">
        <v>296</v>
      </c>
      <c r="B93" s="57"/>
      <c r="C93" s="58">
        <v>43577.656000000003</v>
      </c>
      <c r="D93" s="58" t="s">
        <v>264</v>
      </c>
      <c r="E93" s="33">
        <f t="shared" si="27"/>
        <v>9856.0011165129708</v>
      </c>
      <c r="F93" s="25">
        <f t="shared" si="28"/>
        <v>9856</v>
      </c>
      <c r="G93" s="25">
        <f t="shared" si="22"/>
        <v>3.8112000765977427E-4</v>
      </c>
      <c r="I93" s="25">
        <f t="shared" si="26"/>
        <v>3.8112000765977427E-4</v>
      </c>
      <c r="P93" s="27">
        <f t="shared" si="29"/>
        <v>2.1861757983654656E-3</v>
      </c>
      <c r="Q93" s="28">
        <f t="shared" si="30"/>
        <v>28559.156000000003</v>
      </c>
      <c r="S93" s="25">
        <f t="shared" si="23"/>
        <v>3.2582264075601486E-6</v>
      </c>
      <c r="T93" s="2">
        <v>0.1</v>
      </c>
      <c r="U93">
        <f t="shared" si="24"/>
        <v>3.258226407560149E-7</v>
      </c>
      <c r="V93" s="25">
        <f t="shared" si="25"/>
        <v>-1.8050557907056913E-3</v>
      </c>
    </row>
    <row r="94" spans="1:22" s="25" customFormat="1">
      <c r="A94" s="33" t="s">
        <v>296</v>
      </c>
      <c r="B94" s="57"/>
      <c r="C94" s="58">
        <v>43802.618000000002</v>
      </c>
      <c r="D94" s="58" t="s">
        <v>264</v>
      </c>
      <c r="E94" s="33">
        <f t="shared" si="27"/>
        <v>10515.040231027262</v>
      </c>
      <c r="F94" s="25">
        <f t="shared" si="28"/>
        <v>10515</v>
      </c>
      <c r="G94" s="25">
        <f t="shared" si="22"/>
        <v>1.3732800005527679E-2</v>
      </c>
      <c r="I94" s="25">
        <f t="shared" si="26"/>
        <v>1.3732800005527679E-2</v>
      </c>
      <c r="P94" s="27">
        <f t="shared" si="29"/>
        <v>1.4597944388658199E-3</v>
      </c>
      <c r="Q94" s="28">
        <f t="shared" si="30"/>
        <v>28784.118000000002</v>
      </c>
      <c r="S94" s="25">
        <f t="shared" si="23"/>
        <v>1.5062666563931299E-4</v>
      </c>
      <c r="T94" s="2">
        <v>0.1</v>
      </c>
      <c r="U94">
        <f t="shared" si="24"/>
        <v>1.50626665639313E-5</v>
      </c>
      <c r="V94" s="25">
        <f t="shared" si="25"/>
        <v>1.227300556666186E-2</v>
      </c>
    </row>
    <row r="95" spans="1:22" s="25" customFormat="1">
      <c r="A95" s="33" t="s">
        <v>296</v>
      </c>
      <c r="B95" s="57"/>
      <c r="C95" s="58">
        <v>43876.682999999997</v>
      </c>
      <c r="D95" s="58" t="s">
        <v>264</v>
      </c>
      <c r="E95" s="33">
        <f t="shared" si="27"/>
        <v>10732.017907330363</v>
      </c>
      <c r="F95" s="25">
        <f t="shared" si="28"/>
        <v>10732</v>
      </c>
      <c r="G95" s="25">
        <f t="shared" si="22"/>
        <v>6.1126400032662787E-3</v>
      </c>
      <c r="I95" s="25">
        <f t="shared" si="26"/>
        <v>6.1126400032662787E-3</v>
      </c>
      <c r="P95" s="27">
        <f t="shared" si="29"/>
        <v>1.2218326297746065E-3</v>
      </c>
      <c r="Q95" s="28">
        <f t="shared" si="30"/>
        <v>28858.182999999997</v>
      </c>
      <c r="S95" s="25">
        <f t="shared" si="23"/>
        <v>2.3919996764600508E-5</v>
      </c>
      <c r="T95" s="2">
        <v>0.1</v>
      </c>
      <c r="U95">
        <f t="shared" si="24"/>
        <v>2.3919996764600509E-6</v>
      </c>
      <c r="V95" s="25">
        <f t="shared" si="25"/>
        <v>4.8908073734916721E-3</v>
      </c>
    </row>
    <row r="96" spans="1:22" s="25" customFormat="1">
      <c r="A96" s="33" t="s">
        <v>296</v>
      </c>
      <c r="B96" s="57"/>
      <c r="C96" s="58">
        <v>44132.860999999997</v>
      </c>
      <c r="D96" s="58" t="s">
        <v>264</v>
      </c>
      <c r="E96" s="33">
        <f t="shared" si="27"/>
        <v>11482.50608879231</v>
      </c>
      <c r="F96" s="25">
        <f t="shared" si="28"/>
        <v>11482.5</v>
      </c>
      <c r="G96" s="25">
        <f t="shared" si="22"/>
        <v>2.0784000007552095E-3</v>
      </c>
      <c r="I96" s="25">
        <f t="shared" si="26"/>
        <v>2.0784000007552095E-3</v>
      </c>
      <c r="P96" s="27">
        <f t="shared" si="29"/>
        <v>4.0351866161197425E-4</v>
      </c>
      <c r="Q96" s="28">
        <f t="shared" si="30"/>
        <v>29114.360999999997</v>
      </c>
      <c r="S96" s="25">
        <f t="shared" si="23"/>
        <v>2.805227500210237E-6</v>
      </c>
      <c r="T96" s="2">
        <v>0.1</v>
      </c>
      <c r="U96">
        <f t="shared" si="24"/>
        <v>2.8052275002102372E-7</v>
      </c>
      <c r="V96" s="25">
        <f t="shared" si="25"/>
        <v>1.6748813391432352E-3</v>
      </c>
    </row>
    <row r="97" spans="1:22" s="25" customFormat="1">
      <c r="A97" s="33" t="s">
        <v>296</v>
      </c>
      <c r="B97" s="57"/>
      <c r="C97" s="58">
        <v>44271.623</v>
      </c>
      <c r="D97" s="58" t="s">
        <v>264</v>
      </c>
      <c r="E97" s="33">
        <f t="shared" si="27"/>
        <v>11889.017346730247</v>
      </c>
      <c r="F97" s="25">
        <f t="shared" si="28"/>
        <v>11889</v>
      </c>
      <c r="G97" s="25">
        <f t="shared" si="22"/>
        <v>5.9212800042587332E-3</v>
      </c>
      <c r="I97" s="25">
        <f t="shared" si="26"/>
        <v>5.9212800042587332E-3</v>
      </c>
      <c r="P97" s="27">
        <f t="shared" si="29"/>
        <v>-3.667872784593202E-5</v>
      </c>
      <c r="Q97" s="28">
        <f t="shared" si="30"/>
        <v>29253.123</v>
      </c>
      <c r="S97" s="25">
        <f t="shared" si="23"/>
        <v>3.5497272253462229E-5</v>
      </c>
      <c r="T97" s="2">
        <v>0.1</v>
      </c>
      <c r="U97">
        <f t="shared" si="24"/>
        <v>3.5497272253462231E-6</v>
      </c>
      <c r="V97" s="25">
        <f t="shared" si="25"/>
        <v>5.9579587321046653E-3</v>
      </c>
    </row>
    <row r="98" spans="1:22" s="25" customFormat="1">
      <c r="A98" s="33" t="s">
        <v>296</v>
      </c>
      <c r="B98" s="57"/>
      <c r="C98" s="58">
        <v>44300.631000000001</v>
      </c>
      <c r="D98" s="58" t="s">
        <v>264</v>
      </c>
      <c r="E98" s="33">
        <f t="shared" si="27"/>
        <v>11973.99795071595</v>
      </c>
      <c r="F98" s="25">
        <f t="shared" si="28"/>
        <v>11974</v>
      </c>
      <c r="G98" s="25">
        <f t="shared" si="22"/>
        <v>-6.9951999466866255E-4</v>
      </c>
      <c r="I98" s="25">
        <f t="shared" si="26"/>
        <v>-6.9951999466866255E-4</v>
      </c>
      <c r="P98" s="27">
        <f t="shared" si="29"/>
        <v>-1.2845548182392882E-4</v>
      </c>
      <c r="Q98" s="28">
        <f t="shared" si="30"/>
        <v>29282.131000000001</v>
      </c>
      <c r="S98" s="25">
        <f t="shared" si="23"/>
        <v>3.2611467783059307E-7</v>
      </c>
      <c r="T98" s="2">
        <v>0.1</v>
      </c>
      <c r="U98">
        <f t="shared" si="24"/>
        <v>3.2611467783059308E-8</v>
      </c>
      <c r="V98" s="25">
        <f t="shared" si="25"/>
        <v>-5.7106451284473373E-4</v>
      </c>
    </row>
    <row r="99" spans="1:22" s="25" customFormat="1">
      <c r="A99" s="33" t="s">
        <v>296</v>
      </c>
      <c r="B99" s="57"/>
      <c r="C99" s="58">
        <v>44544.701000000001</v>
      </c>
      <c r="D99" s="58" t="s">
        <v>264</v>
      </c>
      <c r="E99" s="33">
        <f t="shared" si="27"/>
        <v>12689.015049957168</v>
      </c>
      <c r="F99" s="25">
        <f t="shared" si="28"/>
        <v>12689</v>
      </c>
      <c r="G99" s="25">
        <f t="shared" si="22"/>
        <v>5.1372800007811747E-3</v>
      </c>
      <c r="I99" s="25">
        <f t="shared" si="26"/>
        <v>5.1372800007811747E-3</v>
      </c>
      <c r="P99" s="27">
        <f t="shared" si="29"/>
        <v>-8.9677087385129262E-4</v>
      </c>
      <c r="Q99" s="28">
        <f t="shared" si="30"/>
        <v>29526.201000000001</v>
      </c>
      <c r="S99" s="25">
        <f t="shared" si="23"/>
        <v>3.6409769957652841E-5</v>
      </c>
      <c r="T99" s="2">
        <v>0.1</v>
      </c>
      <c r="U99">
        <f t="shared" si="24"/>
        <v>3.6409769957652841E-6</v>
      </c>
      <c r="V99" s="25">
        <f t="shared" si="25"/>
        <v>6.0340508746324671E-3</v>
      </c>
    </row>
    <row r="100" spans="1:22" s="25" customFormat="1">
      <c r="A100" s="33" t="s">
        <v>296</v>
      </c>
      <c r="B100" s="57"/>
      <c r="C100" s="58">
        <v>44614.675999999999</v>
      </c>
      <c r="D100" s="58" t="s">
        <v>264</v>
      </c>
      <c r="E100" s="33">
        <f t="shared" si="27"/>
        <v>12894.010836081656</v>
      </c>
      <c r="F100" s="25">
        <f t="shared" si="28"/>
        <v>12894</v>
      </c>
      <c r="G100" s="25">
        <f t="shared" si="22"/>
        <v>3.6988800056860782E-3</v>
      </c>
      <c r="I100" s="25">
        <f t="shared" si="26"/>
        <v>3.6988800056860782E-3</v>
      </c>
      <c r="P100" s="27">
        <f t="shared" si="29"/>
        <v>-1.1158407446302543E-3</v>
      </c>
      <c r="Q100" s="28">
        <f t="shared" si="30"/>
        <v>29596.175999999999</v>
      </c>
      <c r="S100" s="25">
        <f t="shared" si="23"/>
        <v>2.3181535903526664E-5</v>
      </c>
      <c r="T100" s="2">
        <v>0.1</v>
      </c>
      <c r="U100">
        <f t="shared" si="24"/>
        <v>2.3181535903526665E-6</v>
      </c>
      <c r="V100" s="25">
        <f t="shared" si="25"/>
        <v>4.8147207503163323E-3</v>
      </c>
    </row>
    <row r="101" spans="1:22" s="25" customFormat="1">
      <c r="A101" s="33" t="s">
        <v>296</v>
      </c>
      <c r="B101" s="57"/>
      <c r="C101" s="58">
        <v>44623.563999999998</v>
      </c>
      <c r="D101" s="58" t="s">
        <v>264</v>
      </c>
      <c r="E101" s="33">
        <f t="shared" si="27"/>
        <v>12920.048743149526</v>
      </c>
      <c r="F101" s="25">
        <f t="shared" si="28"/>
        <v>12920</v>
      </c>
      <c r="G101" s="25">
        <f t="shared" si="22"/>
        <v>1.663840000401251E-2</v>
      </c>
      <c r="I101" s="25">
        <f t="shared" si="26"/>
        <v>1.663840000401251E-2</v>
      </c>
      <c r="P101" s="27">
        <f t="shared" si="29"/>
        <v>-1.1435864808331205E-3</v>
      </c>
      <c r="Q101" s="28">
        <f t="shared" si="30"/>
        <v>29605.063999999998</v>
      </c>
      <c r="S101" s="25">
        <f t="shared" si="23"/>
        <v>3.1619904334723273E-4</v>
      </c>
      <c r="T101" s="2">
        <v>0.1</v>
      </c>
      <c r="U101">
        <f t="shared" si="24"/>
        <v>3.1619904334723273E-5</v>
      </c>
      <c r="V101" s="25">
        <f t="shared" si="25"/>
        <v>1.7781986484845632E-2</v>
      </c>
    </row>
    <row r="102" spans="1:22" s="25" customFormat="1">
      <c r="A102" s="33" t="s">
        <v>296</v>
      </c>
      <c r="B102" s="57"/>
      <c r="C102" s="58">
        <v>44958.752</v>
      </c>
      <c r="D102" s="58" t="s">
        <v>264</v>
      </c>
      <c r="E102" s="33">
        <f t="shared" si="27"/>
        <v>13902.001262756474</v>
      </c>
      <c r="F102" s="25">
        <f t="shared" si="28"/>
        <v>13902</v>
      </c>
      <c r="G102" s="25">
        <f t="shared" si="22"/>
        <v>4.3104000360472128E-4</v>
      </c>
      <c r="I102" s="25">
        <f t="shared" si="26"/>
        <v>4.3104000360472128E-4</v>
      </c>
      <c r="P102" s="27">
        <f t="shared" si="29"/>
        <v>-2.185137597837142E-3</v>
      </c>
      <c r="Q102" s="28">
        <f t="shared" si="30"/>
        <v>29940.252</v>
      </c>
      <c r="S102" s="25">
        <f t="shared" si="23"/>
        <v>6.8443852422861003E-6</v>
      </c>
      <c r="T102" s="2">
        <v>0.1</v>
      </c>
      <c r="U102">
        <f t="shared" si="24"/>
        <v>6.8443852422861012E-7</v>
      </c>
      <c r="V102" s="25">
        <f t="shared" si="25"/>
        <v>2.6161776014418632E-3</v>
      </c>
    </row>
    <row r="103" spans="1:22" s="25" customFormat="1">
      <c r="A103" s="33" t="s">
        <v>298</v>
      </c>
      <c r="B103" s="33"/>
      <c r="C103" s="58">
        <v>44986.398000000001</v>
      </c>
      <c r="D103" s="58"/>
      <c r="E103" s="33">
        <f t="shared" si="27"/>
        <v>13982.991809425968</v>
      </c>
      <c r="F103" s="25">
        <f t="shared" si="28"/>
        <v>13983</v>
      </c>
      <c r="G103" s="25">
        <f t="shared" si="22"/>
        <v>-2.7958399950875901E-3</v>
      </c>
      <c r="I103" s="127">
        <f t="shared" si="26"/>
        <v>-2.7958399950875901E-3</v>
      </c>
      <c r="P103" s="27">
        <f t="shared" si="29"/>
        <v>-2.2704943409898311E-3</v>
      </c>
      <c r="Q103" s="28">
        <f t="shared" si="30"/>
        <v>29967.898000000001</v>
      </c>
      <c r="S103" s="25">
        <f t="shared" si="23"/>
        <v>2.7598805627940225E-7</v>
      </c>
      <c r="T103" s="2">
        <v>0.1</v>
      </c>
      <c r="U103">
        <f t="shared" si="24"/>
        <v>2.7598805627940228E-8</v>
      </c>
      <c r="V103" s="25">
        <f t="shared" si="25"/>
        <v>-5.2534565409775901E-4</v>
      </c>
    </row>
    <row r="104" spans="1:22" s="25" customFormat="1">
      <c r="A104" s="33" t="s">
        <v>298</v>
      </c>
      <c r="B104" s="33"/>
      <c r="C104" s="58">
        <v>45011.292000000001</v>
      </c>
      <c r="D104" s="58"/>
      <c r="E104" s="33">
        <f t="shared" si="27"/>
        <v>14055.920213853022</v>
      </c>
      <c r="F104" s="25">
        <f t="shared" si="28"/>
        <v>14056</v>
      </c>
      <c r="I104" s="127"/>
      <c r="P104" s="27">
        <f t="shared" si="29"/>
        <v>-2.3473482841494405E-3</v>
      </c>
      <c r="Q104" s="28">
        <f t="shared" si="30"/>
        <v>29992.792000000001</v>
      </c>
      <c r="R104" s="25">
        <f>+C104-(C$7+F104*C$8)</f>
        <v>-2.7234879999014083E-2</v>
      </c>
      <c r="S104" s="25">
        <f>+(P104-R104)^2</f>
        <v>6.193892348583935E-4</v>
      </c>
      <c r="T104" s="2"/>
      <c r="U104"/>
    </row>
    <row r="105" spans="1:22" s="25" customFormat="1">
      <c r="A105" s="33" t="s">
        <v>299</v>
      </c>
      <c r="B105" s="33"/>
      <c r="C105" s="58">
        <v>45289.495999999999</v>
      </c>
      <c r="D105" s="58"/>
      <c r="E105" s="33">
        <f t="shared" si="27"/>
        <v>14870.934828829477</v>
      </c>
      <c r="F105" s="4">
        <f t="shared" si="28"/>
        <v>14871</v>
      </c>
      <c r="I105" s="127"/>
      <c r="P105" s="27">
        <f t="shared" si="29"/>
        <v>-3.200707609989307E-3</v>
      </c>
      <c r="Q105" s="28">
        <f t="shared" si="30"/>
        <v>30270.995999999999</v>
      </c>
      <c r="R105" s="25">
        <f>+C105-(C$7+F105*C$8)</f>
        <v>-2.2246079999604262E-2</v>
      </c>
      <c r="S105" s="25">
        <f>+(P105-R105)^2</f>
        <v>3.6272620945910773E-4</v>
      </c>
      <c r="T105" s="2"/>
      <c r="U105"/>
    </row>
    <row r="106" spans="1:22" s="25" customFormat="1">
      <c r="A106" s="33" t="s">
        <v>300</v>
      </c>
      <c r="B106" s="57"/>
      <c r="C106" s="58">
        <v>45294.303999999996</v>
      </c>
      <c r="D106" s="58"/>
      <c r="E106" s="33">
        <f t="shared" si="27"/>
        <v>14885.020141293728</v>
      </c>
      <c r="F106" s="25">
        <f t="shared" si="28"/>
        <v>14885</v>
      </c>
      <c r="G106" s="25">
        <f t="shared" ref="G106:G114" si="31">+C106-(C$7+F106*C$8)</f>
        <v>6.8752000006497838E-3</v>
      </c>
      <c r="I106" s="127">
        <f t="shared" ref="I106:I114" si="32">G106</f>
        <v>6.8752000006497838E-3</v>
      </c>
      <c r="P106" s="27">
        <f t="shared" si="29"/>
        <v>-3.2152916912321899E-3</v>
      </c>
      <c r="Q106" s="28">
        <f t="shared" si="30"/>
        <v>30275.803999999996</v>
      </c>
      <c r="S106" s="25">
        <f t="shared" ref="S106:S114" si="33">+(P106-G106)^2</f>
        <v>1.0181802258393913E-4</v>
      </c>
      <c r="T106" s="2">
        <v>0.1</v>
      </c>
      <c r="U106">
        <f t="shared" ref="U106:U114" si="34">+T106*S106</f>
        <v>1.0181802258393914E-5</v>
      </c>
      <c r="V106" s="25">
        <f t="shared" ref="V106:V114" si="35">+G106-P106</f>
        <v>1.0090491691881974E-2</v>
      </c>
    </row>
    <row r="107" spans="1:22" s="25" customFormat="1">
      <c r="A107" s="33" t="s">
        <v>296</v>
      </c>
      <c r="B107" s="57"/>
      <c r="C107" s="58">
        <v>45298.735999999997</v>
      </c>
      <c r="D107" s="58" t="s">
        <v>264</v>
      </c>
      <c r="E107" s="33">
        <f t="shared" si="27"/>
        <v>14898.003940137656</v>
      </c>
      <c r="F107" s="25">
        <f t="shared" si="28"/>
        <v>14898</v>
      </c>
      <c r="G107" s="25">
        <f t="shared" si="31"/>
        <v>1.3449600010062568E-3</v>
      </c>
      <c r="I107" s="25">
        <f t="shared" si="32"/>
        <v>1.3449600010062568E-3</v>
      </c>
      <c r="P107" s="27">
        <f t="shared" si="29"/>
        <v>-3.2288317886400818E-3</v>
      </c>
      <c r="Q107" s="28">
        <f t="shared" si="30"/>
        <v>30280.235999999997</v>
      </c>
      <c r="S107" s="25">
        <f t="shared" si="33"/>
        <v>2.0919571335036255E-5</v>
      </c>
      <c r="T107" s="2">
        <v>0.1</v>
      </c>
      <c r="U107">
        <f t="shared" si="34"/>
        <v>2.0919571335036258E-6</v>
      </c>
      <c r="V107" s="25">
        <f t="shared" si="35"/>
        <v>4.5737917896463386E-3</v>
      </c>
    </row>
    <row r="108" spans="1:22" s="25" customFormat="1">
      <c r="A108" s="33" t="s">
        <v>301</v>
      </c>
      <c r="B108" s="33"/>
      <c r="C108" s="58">
        <v>45336.288999999997</v>
      </c>
      <c r="D108" s="58"/>
      <c r="E108" s="33">
        <f t="shared" si="27"/>
        <v>15008.017612968424</v>
      </c>
      <c r="F108" s="25">
        <f t="shared" si="28"/>
        <v>15008</v>
      </c>
      <c r="G108" s="25">
        <f t="shared" si="31"/>
        <v>6.0121600035927258E-3</v>
      </c>
      <c r="I108" s="127">
        <f t="shared" si="32"/>
        <v>6.0121600035927258E-3</v>
      </c>
      <c r="P108" s="27">
        <f t="shared" si="29"/>
        <v>-3.343314582985259E-3</v>
      </c>
      <c r="Q108" s="28">
        <f t="shared" si="30"/>
        <v>30317.788999999997</v>
      </c>
      <c r="S108" s="25">
        <f t="shared" si="33"/>
        <v>8.752490474010652E-5</v>
      </c>
      <c r="T108" s="2">
        <v>0.1</v>
      </c>
      <c r="U108">
        <f t="shared" si="34"/>
        <v>8.7524904740106527E-6</v>
      </c>
      <c r="V108" s="25">
        <f t="shared" si="35"/>
        <v>9.3554745865779849E-3</v>
      </c>
    </row>
    <row r="109" spans="1:22" s="25" customFormat="1">
      <c r="A109" s="33" t="s">
        <v>296</v>
      </c>
      <c r="B109" s="57"/>
      <c r="C109" s="58">
        <v>45373.667000000001</v>
      </c>
      <c r="D109" s="58" t="s">
        <v>264</v>
      </c>
      <c r="E109" s="33">
        <f t="shared" si="27"/>
        <v>15117.518613236549</v>
      </c>
      <c r="F109" s="25">
        <f t="shared" si="28"/>
        <v>15117.5</v>
      </c>
      <c r="G109" s="25">
        <f t="shared" si="31"/>
        <v>6.3536000016028993E-3</v>
      </c>
      <c r="I109" s="25">
        <f t="shared" si="32"/>
        <v>6.3536000016028993E-3</v>
      </c>
      <c r="P109" s="27">
        <f t="shared" si="29"/>
        <v>-3.4571219875845173E-3</v>
      </c>
      <c r="Q109" s="28">
        <f t="shared" si="30"/>
        <v>30355.167000000001</v>
      </c>
      <c r="S109" s="25">
        <f t="shared" si="33"/>
        <v>9.625026594912551E-5</v>
      </c>
      <c r="T109" s="2">
        <v>0.1</v>
      </c>
      <c r="U109">
        <f t="shared" si="34"/>
        <v>9.6250265949125517E-6</v>
      </c>
      <c r="V109" s="25">
        <f t="shared" si="35"/>
        <v>9.8107219891874174E-3</v>
      </c>
    </row>
    <row r="110" spans="1:22" s="25" customFormat="1">
      <c r="A110" s="33" t="s">
        <v>302</v>
      </c>
      <c r="B110" s="57" t="s">
        <v>288</v>
      </c>
      <c r="C110" s="58">
        <v>45401.311000000002</v>
      </c>
      <c r="D110" s="58"/>
      <c r="E110" s="33">
        <f t="shared" si="27"/>
        <v>15198.503300791041</v>
      </c>
      <c r="F110" s="25">
        <f t="shared" si="28"/>
        <v>15198.5</v>
      </c>
      <c r="G110" s="25">
        <f t="shared" si="31"/>
        <v>1.1267200025031343E-3</v>
      </c>
      <c r="I110" s="127">
        <f t="shared" si="32"/>
        <v>1.1267200025031343E-3</v>
      </c>
      <c r="P110" s="27">
        <f t="shared" si="29"/>
        <v>-3.5412087691108415E-3</v>
      </c>
      <c r="Q110" s="28">
        <f t="shared" si="30"/>
        <v>30382.811000000002</v>
      </c>
      <c r="S110" s="25">
        <f t="shared" si="33"/>
        <v>2.1789559016861563E-5</v>
      </c>
      <c r="T110" s="2">
        <v>0.1</v>
      </c>
      <c r="U110">
        <f t="shared" si="34"/>
        <v>2.1789559016861562E-6</v>
      </c>
      <c r="V110" s="25">
        <f t="shared" si="35"/>
        <v>4.6679287716139758E-3</v>
      </c>
    </row>
    <row r="111" spans="1:22" s="25" customFormat="1">
      <c r="A111" s="33" t="s">
        <v>302</v>
      </c>
      <c r="B111" s="57"/>
      <c r="C111" s="58">
        <v>45407.286</v>
      </c>
      <c r="D111" s="58"/>
      <c r="E111" s="33">
        <f t="shared" si="27"/>
        <v>15216.007406858829</v>
      </c>
      <c r="F111" s="25">
        <f t="shared" si="28"/>
        <v>15216</v>
      </c>
      <c r="G111" s="25">
        <f t="shared" si="31"/>
        <v>2.5283200011472218E-3</v>
      </c>
      <c r="I111" s="127">
        <f t="shared" si="32"/>
        <v>2.5283200011472218E-3</v>
      </c>
      <c r="P111" s="27">
        <f t="shared" si="29"/>
        <v>-3.5593645491674682E-3</v>
      </c>
      <c r="Q111" s="28">
        <f t="shared" si="30"/>
        <v>30388.786</v>
      </c>
      <c r="S111" s="25">
        <f t="shared" si="33"/>
        <v>3.7059903184140167E-5</v>
      </c>
      <c r="T111" s="2">
        <v>0.1</v>
      </c>
      <c r="U111">
        <f t="shared" si="34"/>
        <v>3.705990318414017E-6</v>
      </c>
      <c r="V111" s="25">
        <f t="shared" si="35"/>
        <v>6.08768455031469E-3</v>
      </c>
    </row>
    <row r="112" spans="1:22" s="25" customFormat="1">
      <c r="A112" s="33" t="s">
        <v>303</v>
      </c>
      <c r="B112" s="57" t="s">
        <v>288</v>
      </c>
      <c r="C112" s="58">
        <v>45697.260999999999</v>
      </c>
      <c r="D112" s="58"/>
      <c r="E112" s="33">
        <f t="shared" si="27"/>
        <v>16065.505843178213</v>
      </c>
      <c r="F112" s="25">
        <f t="shared" si="28"/>
        <v>16065.5</v>
      </c>
      <c r="G112" s="25">
        <f t="shared" si="31"/>
        <v>1.9945599997299723E-3</v>
      </c>
      <c r="I112" s="127">
        <f t="shared" si="32"/>
        <v>1.9945599997299723E-3</v>
      </c>
      <c r="P112" s="27">
        <f t="shared" si="29"/>
        <v>-4.4359478829590314E-3</v>
      </c>
      <c r="Q112" s="28">
        <f t="shared" si="30"/>
        <v>30678.760999999999</v>
      </c>
      <c r="S112" s="25">
        <f t="shared" si="33"/>
        <v>4.1351431629325412E-5</v>
      </c>
      <c r="T112" s="2">
        <v>0.1</v>
      </c>
      <c r="U112">
        <f t="shared" si="34"/>
        <v>4.135143162932541E-6</v>
      </c>
      <c r="V112" s="25">
        <f t="shared" si="35"/>
        <v>6.4305078826890037E-3</v>
      </c>
    </row>
    <row r="113" spans="1:22" s="25" customFormat="1">
      <c r="A113" s="33" t="s">
        <v>296</v>
      </c>
      <c r="B113" s="57"/>
      <c r="C113" s="58">
        <v>45753.578999999998</v>
      </c>
      <c r="D113" s="58" t="s">
        <v>264</v>
      </c>
      <c r="E113" s="33">
        <f t="shared" si="27"/>
        <v>16230.492662513103</v>
      </c>
      <c r="F113" s="25">
        <f t="shared" si="28"/>
        <v>16230.5</v>
      </c>
      <c r="G113" s="25">
        <f t="shared" si="31"/>
        <v>-2.504639996914193E-3</v>
      </c>
      <c r="I113" s="25">
        <f t="shared" si="32"/>
        <v>-2.504639996914193E-3</v>
      </c>
      <c r="P113" s="27">
        <f t="shared" si="29"/>
        <v>-4.6051287459306168E-3</v>
      </c>
      <c r="Q113" s="28">
        <f t="shared" si="30"/>
        <v>30735.078999999998</v>
      </c>
      <c r="S113" s="25">
        <f t="shared" si="33"/>
        <v>4.4120529847445803E-6</v>
      </c>
      <c r="T113" s="2">
        <v>0.1</v>
      </c>
      <c r="U113">
        <f t="shared" si="34"/>
        <v>4.4120529847445805E-7</v>
      </c>
      <c r="V113" s="25">
        <f t="shared" si="35"/>
        <v>2.1004887490164237E-3</v>
      </c>
    </row>
    <row r="114" spans="1:22" s="25" customFormat="1">
      <c r="A114" s="33" t="s">
        <v>304</v>
      </c>
      <c r="B114" s="57"/>
      <c r="C114" s="58">
        <v>45991.343999999997</v>
      </c>
      <c r="D114" s="58"/>
      <c r="E114" s="33">
        <f t="shared" si="27"/>
        <v>16927.038901711236</v>
      </c>
      <c r="F114" s="25">
        <f t="shared" si="28"/>
        <v>16927</v>
      </c>
      <c r="G114" s="25">
        <f t="shared" si="31"/>
        <v>1.3279040002089459E-2</v>
      </c>
      <c r="I114" s="127">
        <f t="shared" si="32"/>
        <v>1.3279040002089459E-2</v>
      </c>
      <c r="P114" s="27">
        <f t="shared" si="29"/>
        <v>-5.3154071796172597E-3</v>
      </c>
      <c r="Q114" s="28">
        <f t="shared" si="30"/>
        <v>30972.843999999997</v>
      </c>
      <c r="S114" s="25">
        <f t="shared" si="33"/>
        <v>3.4575346599328093E-4</v>
      </c>
      <c r="T114" s="2">
        <v>0.1</v>
      </c>
      <c r="U114">
        <f t="shared" si="34"/>
        <v>3.4575346599328096E-5</v>
      </c>
      <c r="V114" s="25">
        <f t="shared" si="35"/>
        <v>1.8594447181706719E-2</v>
      </c>
    </row>
    <row r="115" spans="1:22" s="25" customFormat="1">
      <c r="A115" s="33" t="s">
        <v>298</v>
      </c>
      <c r="B115" s="33"/>
      <c r="C115" s="58">
        <v>45991.544000000002</v>
      </c>
      <c r="D115" s="58"/>
      <c r="E115" s="33">
        <f t="shared" si="27"/>
        <v>16927.624813211427</v>
      </c>
      <c r="F115" s="25">
        <f t="shared" si="28"/>
        <v>16927.5</v>
      </c>
      <c r="I115" s="127"/>
      <c r="P115" s="27">
        <f t="shared" si="29"/>
        <v>-5.3159148231889126E-3</v>
      </c>
      <c r="Q115" s="28">
        <f t="shared" si="30"/>
        <v>30973.044000000002</v>
      </c>
      <c r="R115" s="25">
        <f>+C115-(C$7+F115*C$8)</f>
        <v>4.2604800000844989E-2</v>
      </c>
      <c r="S115" s="25">
        <f>+(P115-R115)^2</f>
        <v>2.2963949092463824E-3</v>
      </c>
      <c r="T115" s="2"/>
      <c r="U115"/>
    </row>
    <row r="116" spans="1:22" s="25" customFormat="1">
      <c r="A116" s="33" t="s">
        <v>304</v>
      </c>
      <c r="B116" s="57"/>
      <c r="C116" s="58">
        <v>46005.332000000002</v>
      </c>
      <c r="D116" s="58"/>
      <c r="E116" s="33">
        <f t="shared" si="27"/>
        <v>16968.017552033642</v>
      </c>
      <c r="F116" s="25">
        <f t="shared" si="28"/>
        <v>16968</v>
      </c>
      <c r="G116" s="25">
        <f t="shared" ref="G116:G179" si="36">+C116-(C$7+F116*C$8)</f>
        <v>5.9913600052823313E-3</v>
      </c>
      <c r="I116" s="127">
        <f t="shared" ref="I116:I128" si="37">G116</f>
        <v>5.9913600052823313E-3</v>
      </c>
      <c r="P116" s="27">
        <f t="shared" si="29"/>
        <v>-5.3570232432318815E-3</v>
      </c>
      <c r="Q116" s="28">
        <f t="shared" si="30"/>
        <v>30986.832000000002</v>
      </c>
      <c r="S116" s="25">
        <f t="shared" ref="S116:S179" si="38">+(P116-G116)^2</f>
        <v>1.28785802355158E-4</v>
      </c>
      <c r="T116" s="2">
        <v>0.1</v>
      </c>
      <c r="U116">
        <f t="shared" ref="U116:U179" si="39">+T116*S116</f>
        <v>1.2878580235515801E-5</v>
      </c>
      <c r="V116" s="25">
        <f t="shared" ref="V116:V179" si="40">+G116-P116</f>
        <v>1.1348383248514213E-2</v>
      </c>
    </row>
    <row r="117" spans="1:22" s="25" customFormat="1">
      <c r="A117" s="33" t="s">
        <v>305</v>
      </c>
      <c r="B117" s="33"/>
      <c r="C117" s="58">
        <v>46006.525999999998</v>
      </c>
      <c r="D117" s="58"/>
      <c r="E117" s="33">
        <f t="shared" si="27"/>
        <v>16971.515443689688</v>
      </c>
      <c r="F117" s="25">
        <f t="shared" si="28"/>
        <v>16971.5</v>
      </c>
      <c r="G117" s="25">
        <f t="shared" si="36"/>
        <v>5.2716799982590601E-3</v>
      </c>
      <c r="I117" s="127">
        <f t="shared" si="37"/>
        <v>5.2716799982590601E-3</v>
      </c>
      <c r="P117" s="27">
        <f t="shared" si="29"/>
        <v>-5.360574829531178E-3</v>
      </c>
      <c r="Q117" s="28">
        <f t="shared" si="30"/>
        <v>30988.025999999998</v>
      </c>
      <c r="S117" s="25">
        <f t="shared" si="38"/>
        <v>1.1304484272306883E-4</v>
      </c>
      <c r="T117" s="2">
        <v>0.1</v>
      </c>
      <c r="U117">
        <f t="shared" si="39"/>
        <v>1.1304484272306884E-5</v>
      </c>
      <c r="V117" s="25">
        <f t="shared" si="40"/>
        <v>1.0632254827790238E-2</v>
      </c>
    </row>
    <row r="118" spans="1:22" s="25" customFormat="1">
      <c r="A118" s="33" t="s">
        <v>306</v>
      </c>
      <c r="B118" s="57" t="s">
        <v>288</v>
      </c>
      <c r="C118" s="58">
        <v>46023.249000000003</v>
      </c>
      <c r="D118" s="58"/>
      <c r="E118" s="33">
        <f t="shared" si="27"/>
        <v>17020.50643377702</v>
      </c>
      <c r="F118" s="25">
        <f t="shared" si="28"/>
        <v>17020.5</v>
      </c>
      <c r="G118" s="25">
        <f t="shared" si="36"/>
        <v>2.1961600068607368E-3</v>
      </c>
      <c r="I118" s="127">
        <f t="shared" si="37"/>
        <v>2.1961600068607368E-3</v>
      </c>
      <c r="P118" s="27">
        <f t="shared" si="29"/>
        <v>-5.4102804465898848E-3</v>
      </c>
      <c r="Q118" s="28">
        <f t="shared" si="30"/>
        <v>31004.749000000003</v>
      </c>
      <c r="S118" s="25">
        <f t="shared" si="38"/>
        <v>5.7857936371890099E-5</v>
      </c>
      <c r="T118" s="2">
        <v>0.1</v>
      </c>
      <c r="U118">
        <f t="shared" si="39"/>
        <v>5.7857936371890106E-6</v>
      </c>
      <c r="V118" s="25">
        <f t="shared" si="40"/>
        <v>7.6064404534506216E-3</v>
      </c>
    </row>
    <row r="119" spans="1:22" s="25" customFormat="1">
      <c r="A119" s="33" t="s">
        <v>305</v>
      </c>
      <c r="B119" s="33"/>
      <c r="C119" s="58">
        <v>46036.563999999998</v>
      </c>
      <c r="D119" s="58"/>
      <c r="E119" s="33">
        <f t="shared" si="27"/>
        <v>17059.5134919013</v>
      </c>
      <c r="F119" s="25">
        <f t="shared" si="28"/>
        <v>17059.5</v>
      </c>
      <c r="G119" s="25">
        <f t="shared" si="36"/>
        <v>4.6054400008870289E-3</v>
      </c>
      <c r="I119" s="127">
        <f t="shared" si="37"/>
        <v>4.6054400008870289E-3</v>
      </c>
      <c r="P119" s="27">
        <f t="shared" si="29"/>
        <v>-5.4498199257597881E-3</v>
      </c>
      <c r="Q119" s="28">
        <f t="shared" si="30"/>
        <v>31018.063999999998</v>
      </c>
      <c r="S119" s="25">
        <f t="shared" si="38"/>
        <v>1.0110825219242936E-4</v>
      </c>
      <c r="T119" s="2">
        <v>0.1</v>
      </c>
      <c r="U119">
        <f t="shared" si="39"/>
        <v>1.0110825219242937E-5</v>
      </c>
      <c r="V119" s="25">
        <f t="shared" si="40"/>
        <v>1.0055259926646817E-2</v>
      </c>
    </row>
    <row r="120" spans="1:22" s="25" customFormat="1">
      <c r="A120" s="33" t="s">
        <v>296</v>
      </c>
      <c r="B120" s="57"/>
      <c r="C120" s="58">
        <v>46091.692000000003</v>
      </c>
      <c r="D120" s="58" t="s">
        <v>264</v>
      </c>
      <c r="E120" s="33">
        <f t="shared" si="27"/>
        <v>17221.014137810151</v>
      </c>
      <c r="F120" s="25">
        <f t="shared" si="28"/>
        <v>17221</v>
      </c>
      <c r="G120" s="25">
        <f t="shared" si="36"/>
        <v>4.8259200048050843E-3</v>
      </c>
      <c r="I120" s="25">
        <f t="shared" si="37"/>
        <v>4.8259200048050843E-3</v>
      </c>
      <c r="P120" s="27">
        <f t="shared" si="29"/>
        <v>-5.6133450857974564E-3</v>
      </c>
      <c r="Q120" s="28">
        <f t="shared" si="30"/>
        <v>31073.192000000003</v>
      </c>
      <c r="S120" s="25">
        <f t="shared" si="38"/>
        <v>1.0897825563187287E-4</v>
      </c>
      <c r="T120" s="2">
        <v>0.1</v>
      </c>
      <c r="U120">
        <f t="shared" si="39"/>
        <v>1.0897825563187288E-5</v>
      </c>
      <c r="V120" s="25">
        <f t="shared" si="40"/>
        <v>1.0439265090602541E-2</v>
      </c>
    </row>
    <row r="121" spans="1:22" s="25" customFormat="1">
      <c r="A121" s="33" t="s">
        <v>306</v>
      </c>
      <c r="B121" s="57" t="s">
        <v>288</v>
      </c>
      <c r="C121" s="58">
        <v>46095.267</v>
      </c>
      <c r="D121" s="58"/>
      <c r="E121" s="33">
        <f t="shared" si="27"/>
        <v>17231.487305875809</v>
      </c>
      <c r="F121" s="25">
        <f t="shared" si="28"/>
        <v>17231.5</v>
      </c>
      <c r="G121" s="25">
        <f t="shared" si="36"/>
        <v>-4.3331199995009229E-3</v>
      </c>
      <c r="I121" s="127">
        <f t="shared" si="37"/>
        <v>-4.3331199995009229E-3</v>
      </c>
      <c r="P121" s="27">
        <f t="shared" si="29"/>
        <v>-5.6239651048976668E-3</v>
      </c>
      <c r="Q121" s="28">
        <f t="shared" si="30"/>
        <v>31076.767</v>
      </c>
      <c r="S121" s="25">
        <f t="shared" si="38"/>
        <v>1.666281086126731E-6</v>
      </c>
      <c r="T121" s="2">
        <v>0.1</v>
      </c>
      <c r="U121">
        <f t="shared" si="39"/>
        <v>1.6662810861267311E-7</v>
      </c>
      <c r="V121" s="25">
        <f t="shared" si="40"/>
        <v>1.2908451053967439E-3</v>
      </c>
    </row>
    <row r="122" spans="1:22" s="25" customFormat="1">
      <c r="A122" s="33" t="s">
        <v>307</v>
      </c>
      <c r="B122" s="33"/>
      <c r="C122" s="58">
        <v>46102.28</v>
      </c>
      <c r="D122" s="58"/>
      <c r="E122" s="33">
        <f t="shared" si="27"/>
        <v>17252.032292629519</v>
      </c>
      <c r="F122" s="25">
        <f t="shared" si="28"/>
        <v>17252</v>
      </c>
      <c r="G122" s="25">
        <f t="shared" si="36"/>
        <v>1.1023040002328344E-2</v>
      </c>
      <c r="I122" s="127">
        <f t="shared" si="37"/>
        <v>1.1023040002328344E-2</v>
      </c>
      <c r="P122" s="27">
        <f t="shared" si="29"/>
        <v>-5.6446953292968059E-3</v>
      </c>
      <c r="Q122" s="28">
        <f t="shared" si="30"/>
        <v>31083.78</v>
      </c>
      <c r="S122" s="25">
        <f t="shared" si="38"/>
        <v>2.7781340108510536E-4</v>
      </c>
      <c r="T122" s="2">
        <v>0.1</v>
      </c>
      <c r="U122">
        <f t="shared" si="39"/>
        <v>2.7781340108510539E-5</v>
      </c>
      <c r="V122" s="25">
        <f t="shared" si="40"/>
        <v>1.666773533162515E-2</v>
      </c>
    </row>
    <row r="123" spans="1:22" s="25" customFormat="1">
      <c r="A123" s="33" t="s">
        <v>298</v>
      </c>
      <c r="B123" s="33"/>
      <c r="C123" s="58">
        <v>46109.445</v>
      </c>
      <c r="D123" s="58"/>
      <c r="E123" s="33">
        <f t="shared" si="27"/>
        <v>17273.022572123369</v>
      </c>
      <c r="F123" s="25">
        <f t="shared" si="28"/>
        <v>17273</v>
      </c>
      <c r="G123" s="25">
        <f t="shared" si="36"/>
        <v>7.7049600004102103E-3</v>
      </c>
      <c r="I123" s="127">
        <f t="shared" si="37"/>
        <v>7.7049600004102103E-3</v>
      </c>
      <c r="P123" s="27">
        <f t="shared" si="29"/>
        <v>-5.6659255482561684E-3</v>
      </c>
      <c r="Q123" s="28">
        <f t="shared" si="30"/>
        <v>31090.945</v>
      </c>
      <c r="S123" s="25">
        <f t="shared" si="38"/>
        <v>1.787805803555354E-4</v>
      </c>
      <c r="T123" s="2">
        <v>0.1</v>
      </c>
      <c r="U123">
        <f t="shared" si="39"/>
        <v>1.787805803555354E-5</v>
      </c>
      <c r="V123" s="25">
        <f t="shared" si="40"/>
        <v>1.3370885548666379E-2</v>
      </c>
    </row>
    <row r="124" spans="1:22" s="25" customFormat="1">
      <c r="A124" s="33" t="s">
        <v>296</v>
      </c>
      <c r="B124" s="57"/>
      <c r="C124" s="58">
        <v>46114.571000000004</v>
      </c>
      <c r="D124" s="58" t="s">
        <v>264</v>
      </c>
      <c r="E124" s="33">
        <f t="shared" si="27"/>
        <v>17288.039483872923</v>
      </c>
      <c r="F124" s="25">
        <f t="shared" si="28"/>
        <v>17288</v>
      </c>
      <c r="G124" s="25">
        <f t="shared" si="36"/>
        <v>1.347776000329759E-2</v>
      </c>
      <c r="I124" s="25">
        <f t="shared" si="37"/>
        <v>1.347776000329759E-2</v>
      </c>
      <c r="P124" s="27">
        <f t="shared" si="29"/>
        <v>-5.6810865076835177E-3</v>
      </c>
      <c r="Q124" s="28">
        <f t="shared" si="30"/>
        <v>31096.071000000004</v>
      </c>
      <c r="S124" s="25">
        <f t="shared" si="38"/>
        <v>3.6706139963133298E-4</v>
      </c>
      <c r="T124" s="2">
        <v>0.1</v>
      </c>
      <c r="U124">
        <f t="shared" si="39"/>
        <v>3.6706139963133298E-5</v>
      </c>
      <c r="V124" s="25">
        <f t="shared" si="40"/>
        <v>1.9158846510981108E-2</v>
      </c>
    </row>
    <row r="125" spans="1:22" s="25" customFormat="1">
      <c r="A125" s="33" t="s">
        <v>308</v>
      </c>
      <c r="B125" s="57"/>
      <c r="C125" s="58">
        <v>46119.332999999999</v>
      </c>
      <c r="D125" s="58"/>
      <c r="E125" s="33">
        <f t="shared" si="27"/>
        <v>17301.990036692125</v>
      </c>
      <c r="F125" s="25">
        <f t="shared" si="28"/>
        <v>17302</v>
      </c>
      <c r="G125" s="25">
        <f t="shared" si="36"/>
        <v>-3.4009599985438399E-3</v>
      </c>
      <c r="I125" s="127">
        <f t="shared" si="37"/>
        <v>-3.4009599985438399E-3</v>
      </c>
      <c r="P125" s="27">
        <f t="shared" si="29"/>
        <v>-5.6952341180180957E-3</v>
      </c>
      <c r="Q125" s="28">
        <f t="shared" si="30"/>
        <v>31100.832999999999</v>
      </c>
      <c r="S125" s="25">
        <f t="shared" si="38"/>
        <v>5.2636937352893718E-6</v>
      </c>
      <c r="T125" s="2">
        <v>0.1</v>
      </c>
      <c r="U125">
        <f t="shared" si="39"/>
        <v>5.2636937352893716E-7</v>
      </c>
      <c r="V125" s="25">
        <f t="shared" si="40"/>
        <v>2.2942741194742558E-3</v>
      </c>
    </row>
    <row r="126" spans="1:22" s="25" customFormat="1">
      <c r="A126" s="33" t="s">
        <v>296</v>
      </c>
      <c r="B126" s="57"/>
      <c r="C126" s="58">
        <v>46144.6</v>
      </c>
      <c r="D126" s="58" t="s">
        <v>264</v>
      </c>
      <c r="E126" s="33">
        <f t="shared" si="27"/>
        <v>17376.011166067008</v>
      </c>
      <c r="F126" s="25">
        <f t="shared" si="28"/>
        <v>17376</v>
      </c>
      <c r="G126" s="25">
        <f t="shared" si="36"/>
        <v>3.8115200004540384E-3</v>
      </c>
      <c r="I126" s="25">
        <f t="shared" si="37"/>
        <v>3.8115200004540384E-3</v>
      </c>
      <c r="P126" s="27">
        <f t="shared" si="29"/>
        <v>-5.7699723454530524E-3</v>
      </c>
      <c r="Q126" s="28">
        <f t="shared" si="30"/>
        <v>31126.1</v>
      </c>
      <c r="S126" s="25">
        <f t="shared" si="38"/>
        <v>9.1804995574676184E-5</v>
      </c>
      <c r="T126" s="2">
        <v>0.1</v>
      </c>
      <c r="U126">
        <f t="shared" si="39"/>
        <v>9.1804995574676194E-6</v>
      </c>
      <c r="V126" s="25">
        <f t="shared" si="40"/>
        <v>9.5814923459070916E-3</v>
      </c>
    </row>
    <row r="127" spans="1:22" s="25" customFormat="1">
      <c r="A127" s="33" t="s">
        <v>309</v>
      </c>
      <c r="B127" s="57" t="s">
        <v>288</v>
      </c>
      <c r="C127" s="58">
        <v>46321.578000000001</v>
      </c>
      <c r="D127" s="58"/>
      <c r="E127" s="33">
        <f t="shared" si="27"/>
        <v>17894.478393458801</v>
      </c>
      <c r="F127" s="25">
        <f t="shared" si="28"/>
        <v>17894.5</v>
      </c>
      <c r="G127" s="25">
        <f t="shared" si="36"/>
        <v>-7.3753599936026148E-3</v>
      </c>
      <c r="I127" s="127">
        <f t="shared" si="37"/>
        <v>-7.3753599936026148E-3</v>
      </c>
      <c r="P127" s="27">
        <f t="shared" si="29"/>
        <v>-6.2916635913208164E-3</v>
      </c>
      <c r="Q127" s="28">
        <f t="shared" si="30"/>
        <v>31303.078000000001</v>
      </c>
      <c r="S127" s="25">
        <f t="shared" si="38"/>
        <v>1.1743978923185135E-6</v>
      </c>
      <c r="T127" s="2">
        <v>0.1</v>
      </c>
      <c r="U127">
        <f t="shared" si="39"/>
        <v>1.1743978923185135E-7</v>
      </c>
      <c r="V127" s="25">
        <f t="shared" si="40"/>
        <v>-1.0836964022817985E-3</v>
      </c>
    </row>
    <row r="128" spans="1:22" s="25" customFormat="1">
      <c r="A128" s="33" t="s">
        <v>309</v>
      </c>
      <c r="B128" s="57" t="s">
        <v>288</v>
      </c>
      <c r="C128" s="58">
        <v>46355.377</v>
      </c>
      <c r="D128" s="58"/>
      <c r="E128" s="33">
        <f t="shared" si="27"/>
        <v>17993.494507431242</v>
      </c>
      <c r="F128" s="25">
        <f t="shared" si="28"/>
        <v>17993.5</v>
      </c>
      <c r="G128" s="25">
        <f t="shared" si="36"/>
        <v>-1.8748799993772991E-3</v>
      </c>
      <c r="I128" s="127">
        <f t="shared" si="37"/>
        <v>-1.8748799993772991E-3</v>
      </c>
      <c r="P128" s="27">
        <f t="shared" si="29"/>
        <v>-6.3908786439645475E-3</v>
      </c>
      <c r="Q128" s="28">
        <f t="shared" si="30"/>
        <v>31336.877</v>
      </c>
      <c r="S128" s="25">
        <f t="shared" si="38"/>
        <v>2.0394243757913866E-5</v>
      </c>
      <c r="T128" s="2">
        <v>0.1</v>
      </c>
      <c r="U128">
        <f t="shared" si="39"/>
        <v>2.0394243757913866E-6</v>
      </c>
      <c r="V128" s="25">
        <f t="shared" si="40"/>
        <v>4.5159986445872484E-3</v>
      </c>
    </row>
    <row r="129" spans="1:27">
      <c r="A129" s="56" t="s">
        <v>489</v>
      </c>
      <c r="B129" s="57" t="str">
        <f>IF(Y129=INT(Y129),"I","II")</f>
        <v>I</v>
      </c>
      <c r="C129" s="125">
        <v>46358.627999999997</v>
      </c>
      <c r="D129" s="115" t="s">
        <v>289</v>
      </c>
      <c r="E129" s="33">
        <f t="shared" si="27"/>
        <v>18003.018498866611</v>
      </c>
      <c r="F129" s="25">
        <f t="shared" si="28"/>
        <v>18003</v>
      </c>
      <c r="G129" s="25">
        <f t="shared" si="36"/>
        <v>6.3145599997369573E-3</v>
      </c>
      <c r="H129" s="25">
        <f>G129</f>
        <v>6.3145599997369573E-3</v>
      </c>
      <c r="N129" s="25"/>
      <c r="O129" s="25">
        <f ca="1">+C$11+C$12*F129</f>
        <v>1.1887397384842811E-2</v>
      </c>
      <c r="P129" s="27">
        <f t="shared" si="29"/>
        <v>-6.4003926325902887E-3</v>
      </c>
      <c r="Q129" s="28">
        <f t="shared" si="30"/>
        <v>31340.127999999997</v>
      </c>
      <c r="S129" s="25">
        <f t="shared" si="38"/>
        <v>1.6167002044232556E-4</v>
      </c>
      <c r="T129" s="2">
        <v>0.1</v>
      </c>
      <c r="U129">
        <f t="shared" si="39"/>
        <v>1.6167002044232557E-5</v>
      </c>
      <c r="V129" s="25">
        <f t="shared" si="40"/>
        <v>1.2714952632327246E-2</v>
      </c>
      <c r="Y129" s="110"/>
      <c r="Z129" s="109"/>
      <c r="AA129" s="109"/>
    </row>
    <row r="130" spans="1:27" s="25" customFormat="1">
      <c r="A130" s="33" t="s">
        <v>310</v>
      </c>
      <c r="B130" s="33"/>
      <c r="C130" s="58">
        <v>46358.629000000001</v>
      </c>
      <c r="D130" s="58"/>
      <c r="E130" s="33">
        <f t="shared" si="27"/>
        <v>18003.021428424123</v>
      </c>
      <c r="F130" s="25">
        <f t="shared" si="28"/>
        <v>18003</v>
      </c>
      <c r="G130" s="25">
        <f t="shared" si="36"/>
        <v>7.3145600035786629E-3</v>
      </c>
      <c r="I130" s="127">
        <f t="shared" ref="I130:I158" si="41">G130</f>
        <v>7.3145600035786629E-3</v>
      </c>
      <c r="P130" s="27">
        <f t="shared" si="29"/>
        <v>-6.4003926325902887E-3</v>
      </c>
      <c r="Q130" s="28">
        <f t="shared" si="30"/>
        <v>31340.129000000001</v>
      </c>
      <c r="S130" s="25">
        <f t="shared" si="38"/>
        <v>1.8809992581235769E-4</v>
      </c>
      <c r="T130" s="2">
        <v>0.1</v>
      </c>
      <c r="U130">
        <f t="shared" si="39"/>
        <v>1.8809992581235769E-5</v>
      </c>
      <c r="V130" s="25">
        <f t="shared" si="40"/>
        <v>1.3714952636168952E-2</v>
      </c>
    </row>
    <row r="131" spans="1:27" s="25" customFormat="1">
      <c r="A131" s="33" t="s">
        <v>311</v>
      </c>
      <c r="B131" s="57"/>
      <c r="C131" s="58">
        <v>46373.642</v>
      </c>
      <c r="D131" s="58"/>
      <c r="E131" s="33">
        <f t="shared" si="27"/>
        <v>18047.00287518492</v>
      </c>
      <c r="F131" s="25">
        <f t="shared" si="28"/>
        <v>18047</v>
      </c>
      <c r="G131" s="25">
        <f t="shared" si="36"/>
        <v>9.8144000367028639E-4</v>
      </c>
      <c r="I131" s="127">
        <f t="shared" si="41"/>
        <v>9.8144000367028639E-4</v>
      </c>
      <c r="P131" s="27">
        <f t="shared" si="29"/>
        <v>-6.4444422400814702E-3</v>
      </c>
      <c r="Q131" s="28">
        <f t="shared" si="30"/>
        <v>31355.142</v>
      </c>
      <c r="S131" s="25">
        <f t="shared" si="38"/>
        <v>5.5143727098067624E-5</v>
      </c>
      <c r="T131" s="2">
        <v>0.1</v>
      </c>
      <c r="U131">
        <f t="shared" si="39"/>
        <v>5.5143727098067626E-6</v>
      </c>
      <c r="V131" s="25">
        <f t="shared" si="40"/>
        <v>7.4258822437517566E-3</v>
      </c>
    </row>
    <row r="132" spans="1:27" s="25" customFormat="1">
      <c r="A132" s="33" t="s">
        <v>296</v>
      </c>
      <c r="B132" s="57"/>
      <c r="C132" s="58">
        <v>46409.826000000001</v>
      </c>
      <c r="D132" s="58" t="s">
        <v>264</v>
      </c>
      <c r="E132" s="33">
        <f t="shared" si="27"/>
        <v>18153.005983796978</v>
      </c>
      <c r="F132" s="25">
        <f t="shared" si="28"/>
        <v>18153</v>
      </c>
      <c r="G132" s="25">
        <f t="shared" si="36"/>
        <v>2.0425600014277734E-3</v>
      </c>
      <c r="I132" s="25">
        <f t="shared" si="41"/>
        <v>2.0425600014277734E-3</v>
      </c>
      <c r="P132" s="27">
        <f t="shared" si="29"/>
        <v>-6.5504592032688078E-3</v>
      </c>
      <c r="Q132" s="28">
        <f t="shared" si="30"/>
        <v>31391.326000000001</v>
      </c>
      <c r="S132" s="25">
        <f t="shared" si="38"/>
        <v>7.3839979052284268E-5</v>
      </c>
      <c r="T132" s="2">
        <v>0.1</v>
      </c>
      <c r="U132">
        <f t="shared" si="39"/>
        <v>7.3839979052284273E-6</v>
      </c>
      <c r="V132" s="25">
        <f t="shared" si="40"/>
        <v>8.5930192046965812E-3</v>
      </c>
    </row>
    <row r="133" spans="1:27" s="25" customFormat="1">
      <c r="A133" s="33" t="s">
        <v>296</v>
      </c>
      <c r="B133" s="57"/>
      <c r="C133" s="58">
        <v>46413.591</v>
      </c>
      <c r="D133" s="58" t="s">
        <v>264</v>
      </c>
      <c r="E133" s="33">
        <f t="shared" si="27"/>
        <v>18164.035767787813</v>
      </c>
      <c r="F133" s="25">
        <f t="shared" si="28"/>
        <v>18164</v>
      </c>
      <c r="G133" s="25">
        <f t="shared" si="36"/>
        <v>1.2209280001115985E-2</v>
      </c>
      <c r="I133" s="25">
        <f t="shared" si="41"/>
        <v>1.2209280001115985E-2</v>
      </c>
      <c r="P133" s="27">
        <f t="shared" si="29"/>
        <v>-6.5614526631967811E-3</v>
      </c>
      <c r="Q133" s="28">
        <f t="shared" si="30"/>
        <v>31395.091</v>
      </c>
      <c r="S133" s="25">
        <f t="shared" si="38"/>
        <v>3.5234040475509823E-4</v>
      </c>
      <c r="T133" s="2">
        <v>0.1</v>
      </c>
      <c r="U133">
        <f t="shared" si="39"/>
        <v>3.5234040475509827E-5</v>
      </c>
      <c r="V133" s="25">
        <f t="shared" si="40"/>
        <v>1.8770732664312766E-2</v>
      </c>
    </row>
    <row r="134" spans="1:27" s="25" customFormat="1">
      <c r="A134" s="33" t="s">
        <v>311</v>
      </c>
      <c r="B134" s="57"/>
      <c r="C134" s="58">
        <v>46416.298999999999</v>
      </c>
      <c r="D134" s="58"/>
      <c r="E134" s="33">
        <f t="shared" si="27"/>
        <v>18171.969009500208</v>
      </c>
      <c r="F134" s="25">
        <f t="shared" si="28"/>
        <v>18172</v>
      </c>
      <c r="G134" s="25">
        <f t="shared" si="36"/>
        <v>-1.0578559995337855E-2</v>
      </c>
      <c r="I134" s="127">
        <f t="shared" si="41"/>
        <v>-1.0578559995337855E-2</v>
      </c>
      <c r="P134" s="27">
        <f t="shared" si="29"/>
        <v>-6.5694469264690122E-3</v>
      </c>
      <c r="Q134" s="28">
        <f t="shared" si="30"/>
        <v>31397.798999999999</v>
      </c>
      <c r="S134" s="25">
        <f t="shared" si="38"/>
        <v>1.6072987598974952E-5</v>
      </c>
      <c r="T134" s="2">
        <v>0.1</v>
      </c>
      <c r="U134">
        <f t="shared" si="39"/>
        <v>1.6072987598974953E-6</v>
      </c>
      <c r="V134" s="25">
        <f t="shared" si="40"/>
        <v>-4.0091130688688428E-3</v>
      </c>
    </row>
    <row r="135" spans="1:27" s="25" customFormat="1">
      <c r="A135" s="33" t="s">
        <v>296</v>
      </c>
      <c r="B135" s="57"/>
      <c r="C135" s="58">
        <v>46472.631000000001</v>
      </c>
      <c r="D135" s="58" t="s">
        <v>264</v>
      </c>
      <c r="E135" s="33">
        <f t="shared" si="27"/>
        <v>18336.996842640121</v>
      </c>
      <c r="F135" s="25">
        <f t="shared" si="28"/>
        <v>18337</v>
      </c>
      <c r="G135" s="25">
        <f t="shared" si="36"/>
        <v>-1.0777599964058027E-3</v>
      </c>
      <c r="I135" s="25">
        <f t="shared" si="41"/>
        <v>-1.0777599964058027E-3</v>
      </c>
      <c r="P135" s="27">
        <f t="shared" si="29"/>
        <v>-6.7341445077815764E-3</v>
      </c>
      <c r="Q135" s="28">
        <f t="shared" si="30"/>
        <v>31454.131000000001</v>
      </c>
      <c r="S135" s="25">
        <f t="shared" si="38"/>
        <v>3.1994685740531754E-5</v>
      </c>
      <c r="T135" s="2">
        <v>0.1</v>
      </c>
      <c r="U135">
        <f t="shared" si="39"/>
        <v>3.1994685740531756E-6</v>
      </c>
      <c r="V135" s="25">
        <f t="shared" si="40"/>
        <v>5.6563845113757737E-3</v>
      </c>
    </row>
    <row r="136" spans="1:27" s="25" customFormat="1">
      <c r="A136" s="33" t="s">
        <v>312</v>
      </c>
      <c r="B136" s="33"/>
      <c r="C136" s="58">
        <v>46737.351999999999</v>
      </c>
      <c r="D136" s="58"/>
      <c r="E136" s="33">
        <f t="shared" si="27"/>
        <v>19112.512233832127</v>
      </c>
      <c r="F136" s="25">
        <f t="shared" si="28"/>
        <v>19112.5</v>
      </c>
      <c r="G136" s="25">
        <f t="shared" si="36"/>
        <v>4.1760000021895394E-3</v>
      </c>
      <c r="I136" s="127">
        <f t="shared" si="41"/>
        <v>4.1760000021895394E-3</v>
      </c>
      <c r="P136" s="27">
        <f t="shared" si="29"/>
        <v>-7.5035192059175141E-3</v>
      </c>
      <c r="Q136" s="28">
        <f t="shared" si="30"/>
        <v>31718.851999999999</v>
      </c>
      <c r="S136" s="25">
        <f t="shared" si="38"/>
        <v>1.3641116893254161E-4</v>
      </c>
      <c r="T136" s="2">
        <v>0.1</v>
      </c>
      <c r="U136">
        <f t="shared" si="39"/>
        <v>1.3641116893254162E-5</v>
      </c>
      <c r="V136" s="25">
        <f t="shared" si="40"/>
        <v>1.1679519208107053E-2</v>
      </c>
    </row>
    <row r="137" spans="1:27" s="25" customFormat="1">
      <c r="A137" s="33" t="s">
        <v>313</v>
      </c>
      <c r="B137" s="57"/>
      <c r="C137" s="58">
        <v>46742.303</v>
      </c>
      <c r="D137" s="58"/>
      <c r="E137" s="33">
        <f t="shared" si="27"/>
        <v>19127.016473019019</v>
      </c>
      <c r="F137" s="25">
        <f t="shared" si="28"/>
        <v>19127</v>
      </c>
      <c r="G137" s="25">
        <f t="shared" si="36"/>
        <v>5.6230400005006231E-3</v>
      </c>
      <c r="I137" s="127">
        <f t="shared" si="41"/>
        <v>5.6230400005006231E-3</v>
      </c>
      <c r="P137" s="27">
        <f t="shared" si="29"/>
        <v>-7.5178307992855202E-3</v>
      </c>
      <c r="Q137" s="28">
        <f t="shared" si="30"/>
        <v>31723.803</v>
      </c>
      <c r="S137" s="25">
        <f t="shared" si="38"/>
        <v>1.7268248537667208E-4</v>
      </c>
      <c r="T137" s="2">
        <v>0.1</v>
      </c>
      <c r="U137">
        <f t="shared" si="39"/>
        <v>1.7268248537667207E-5</v>
      </c>
      <c r="V137" s="25">
        <f t="shared" si="40"/>
        <v>1.3140870799786143E-2</v>
      </c>
    </row>
    <row r="138" spans="1:27" s="25" customFormat="1">
      <c r="A138" s="33" t="s">
        <v>296</v>
      </c>
      <c r="B138" s="57"/>
      <c r="C138" s="58">
        <v>46756.800999999999</v>
      </c>
      <c r="D138" s="58" t="s">
        <v>264</v>
      </c>
      <c r="E138" s="33">
        <f t="shared" si="27"/>
        <v>19169.489197666859</v>
      </c>
      <c r="F138" s="25">
        <f t="shared" si="28"/>
        <v>19169.5</v>
      </c>
      <c r="G138" s="25">
        <f t="shared" si="36"/>
        <v>-3.6873599965474568E-3</v>
      </c>
      <c r="I138" s="25">
        <f t="shared" si="41"/>
        <v>-3.6873599965474568E-3</v>
      </c>
      <c r="P138" s="27">
        <f t="shared" si="29"/>
        <v>-7.5597629492318401E-3</v>
      </c>
      <c r="Q138" s="28">
        <f t="shared" si="30"/>
        <v>31738.300999999999</v>
      </c>
      <c r="S138" s="25">
        <f t="shared" si="38"/>
        <v>1.4995504627958729E-5</v>
      </c>
      <c r="T138" s="2">
        <v>0.1</v>
      </c>
      <c r="U138">
        <f t="shared" si="39"/>
        <v>1.4995504627958731E-6</v>
      </c>
      <c r="V138" s="25">
        <f t="shared" si="40"/>
        <v>3.8724029526843833E-3</v>
      </c>
    </row>
    <row r="139" spans="1:27" s="25" customFormat="1">
      <c r="A139" s="33" t="s">
        <v>313</v>
      </c>
      <c r="B139" s="57" t="s">
        <v>288</v>
      </c>
      <c r="C139" s="58">
        <v>46763.290999999997</v>
      </c>
      <c r="D139" s="58"/>
      <c r="E139" s="33">
        <f t="shared" si="27"/>
        <v>19188.502025847603</v>
      </c>
      <c r="F139" s="25">
        <f t="shared" si="28"/>
        <v>19188.5</v>
      </c>
      <c r="G139" s="25">
        <f t="shared" si="36"/>
        <v>6.9151999923633412E-4</v>
      </c>
      <c r="I139" s="127">
        <f t="shared" si="41"/>
        <v>6.9151999923633412E-4</v>
      </c>
      <c r="P139" s="27">
        <f t="shared" si="29"/>
        <v>-7.5785015507083137E-3</v>
      </c>
      <c r="Q139" s="28">
        <f t="shared" si="30"/>
        <v>31744.790999999997</v>
      </c>
      <c r="S139" s="25">
        <f t="shared" si="38"/>
        <v>6.8393256436548869E-5</v>
      </c>
      <c r="T139" s="2">
        <v>0.1</v>
      </c>
      <c r="U139">
        <f t="shared" si="39"/>
        <v>6.8393256436548876E-6</v>
      </c>
      <c r="V139" s="25">
        <f t="shared" si="40"/>
        <v>8.2700215499446478E-3</v>
      </c>
    </row>
    <row r="140" spans="1:27" s="25" customFormat="1">
      <c r="A140" s="33" t="s">
        <v>296</v>
      </c>
      <c r="B140" s="57"/>
      <c r="C140" s="58">
        <v>46769.606</v>
      </c>
      <c r="D140" s="58" t="s">
        <v>264</v>
      </c>
      <c r="E140" s="33">
        <f t="shared" si="27"/>
        <v>19207.002181465705</v>
      </c>
      <c r="F140" s="25">
        <f t="shared" si="28"/>
        <v>19207</v>
      </c>
      <c r="G140" s="25">
        <f t="shared" si="36"/>
        <v>7.4464000499574468E-4</v>
      </c>
      <c r="I140" s="25">
        <f t="shared" si="41"/>
        <v>7.4464000499574468E-4</v>
      </c>
      <c r="P140" s="27">
        <f t="shared" si="29"/>
        <v>-7.5967425568085837E-3</v>
      </c>
      <c r="Q140" s="28">
        <f t="shared" si="30"/>
        <v>31751.106</v>
      </c>
      <c r="S140" s="25">
        <f t="shared" si="38"/>
        <v>6.9578663042373342E-5</v>
      </c>
      <c r="T140" s="2">
        <v>0.1</v>
      </c>
      <c r="U140">
        <f t="shared" si="39"/>
        <v>6.9578663042373349E-6</v>
      </c>
      <c r="V140" s="25">
        <f t="shared" si="40"/>
        <v>8.3413825618043284E-3</v>
      </c>
    </row>
    <row r="141" spans="1:27" s="25" customFormat="1">
      <c r="A141" s="33" t="s">
        <v>313</v>
      </c>
      <c r="B141" s="57"/>
      <c r="C141" s="58">
        <v>46770.29</v>
      </c>
      <c r="D141" s="58"/>
      <c r="E141" s="33">
        <f t="shared" si="27"/>
        <v>19209.005998796314</v>
      </c>
      <c r="F141" s="25">
        <f t="shared" si="28"/>
        <v>19209</v>
      </c>
      <c r="G141" s="25">
        <f t="shared" si="36"/>
        <v>2.0476800054893829E-3</v>
      </c>
      <c r="I141" s="127">
        <f t="shared" si="41"/>
        <v>2.0476800054893829E-3</v>
      </c>
      <c r="P141" s="27">
        <f t="shared" si="29"/>
        <v>-7.5987142930418767E-3</v>
      </c>
      <c r="Q141" s="28">
        <f t="shared" si="30"/>
        <v>31751.79</v>
      </c>
      <c r="S141" s="25">
        <f t="shared" si="38"/>
        <v>9.3052922962736392E-5</v>
      </c>
      <c r="T141" s="2">
        <v>0.1</v>
      </c>
      <c r="U141">
        <f t="shared" si="39"/>
        <v>9.3052922962736396E-6</v>
      </c>
      <c r="V141" s="25">
        <f t="shared" si="40"/>
        <v>9.6463942985312596E-3</v>
      </c>
    </row>
    <row r="142" spans="1:27" s="25" customFormat="1">
      <c r="A142" s="33" t="s">
        <v>313</v>
      </c>
      <c r="B142" s="57"/>
      <c r="C142" s="58">
        <v>46770.292000000001</v>
      </c>
      <c r="D142" s="58"/>
      <c r="E142" s="33">
        <f t="shared" si="27"/>
        <v>19209.011857911319</v>
      </c>
      <c r="F142" s="25">
        <f t="shared" si="28"/>
        <v>19209</v>
      </c>
      <c r="G142" s="25">
        <f t="shared" si="36"/>
        <v>4.0476800058968365E-3</v>
      </c>
      <c r="I142" s="127">
        <f t="shared" si="41"/>
        <v>4.0476800058968365E-3</v>
      </c>
      <c r="P142" s="27">
        <f t="shared" si="29"/>
        <v>-7.5987142930418767E-3</v>
      </c>
      <c r="Q142" s="28">
        <f t="shared" si="30"/>
        <v>31751.792000000001</v>
      </c>
      <c r="S142" s="25">
        <f t="shared" si="38"/>
        <v>1.3563850016635217E-4</v>
      </c>
      <c r="T142" s="2">
        <v>0.1</v>
      </c>
      <c r="U142">
        <f t="shared" si="39"/>
        <v>1.3563850016635218E-5</v>
      </c>
      <c r="V142" s="25">
        <f t="shared" si="40"/>
        <v>1.1646394298938713E-2</v>
      </c>
    </row>
    <row r="143" spans="1:27" s="25" customFormat="1">
      <c r="A143" s="33" t="s">
        <v>313</v>
      </c>
      <c r="B143" s="57"/>
      <c r="C143" s="58">
        <v>46773.364000000001</v>
      </c>
      <c r="D143" s="58"/>
      <c r="E143" s="33">
        <f t="shared" si="27"/>
        <v>19218.01145855404</v>
      </c>
      <c r="F143" s="25">
        <f t="shared" si="28"/>
        <v>19218</v>
      </c>
      <c r="G143" s="25">
        <f t="shared" si="36"/>
        <v>3.9113600068958476E-3</v>
      </c>
      <c r="I143" s="127">
        <f t="shared" si="41"/>
        <v>3.9113600068958476E-3</v>
      </c>
      <c r="P143" s="27">
        <f t="shared" si="29"/>
        <v>-7.607586467599169E-3</v>
      </c>
      <c r="Q143" s="28">
        <f t="shared" si="30"/>
        <v>31754.864000000001</v>
      </c>
      <c r="S143" s="25">
        <f t="shared" si="38"/>
        <v>1.3268612788228118E-4</v>
      </c>
      <c r="T143" s="2">
        <v>0.1</v>
      </c>
      <c r="U143">
        <f t="shared" si="39"/>
        <v>1.3268612788228118E-5</v>
      </c>
      <c r="V143" s="25">
        <f t="shared" si="40"/>
        <v>1.1518946474495017E-2</v>
      </c>
    </row>
    <row r="144" spans="1:27" s="25" customFormat="1">
      <c r="A144" s="33" t="s">
        <v>296</v>
      </c>
      <c r="B144" s="57"/>
      <c r="C144" s="58">
        <v>46814.665999999997</v>
      </c>
      <c r="D144" s="58" t="s">
        <v>264</v>
      </c>
      <c r="E144" s="33">
        <f t="shared" si="27"/>
        <v>19339.008042455618</v>
      </c>
      <c r="F144" s="25">
        <f t="shared" si="28"/>
        <v>19339</v>
      </c>
      <c r="G144" s="25">
        <f t="shared" si="36"/>
        <v>2.7452799986349419E-3</v>
      </c>
      <c r="I144" s="25">
        <f t="shared" si="41"/>
        <v>2.7452799986349419E-3</v>
      </c>
      <c r="P144" s="27">
        <f t="shared" si="29"/>
        <v>-7.7267664761687341E-3</v>
      </c>
      <c r="Q144" s="28">
        <f t="shared" si="30"/>
        <v>31796.165999999997</v>
      </c>
      <c r="S144" s="25">
        <f t="shared" si="38"/>
        <v>1.0966375737044809E-4</v>
      </c>
      <c r="T144" s="2">
        <v>0.1</v>
      </c>
      <c r="U144">
        <f t="shared" si="39"/>
        <v>1.096637573704481E-5</v>
      </c>
      <c r="V144" s="25">
        <f t="shared" si="40"/>
        <v>1.0472046474803676E-2</v>
      </c>
    </row>
    <row r="145" spans="1:22" s="25" customFormat="1">
      <c r="A145" s="33" t="s">
        <v>314</v>
      </c>
      <c r="B145" s="57" t="s">
        <v>288</v>
      </c>
      <c r="C145" s="58">
        <v>46821.324999999997</v>
      </c>
      <c r="D145" s="58"/>
      <c r="E145" s="33">
        <f t="shared" si="27"/>
        <v>19358.515965854014</v>
      </c>
      <c r="F145" s="25">
        <f t="shared" si="28"/>
        <v>19358.5</v>
      </c>
      <c r="G145" s="25">
        <f t="shared" si="36"/>
        <v>5.4499199977726676E-3</v>
      </c>
      <c r="I145" s="127">
        <f t="shared" si="41"/>
        <v>5.4499199977726676E-3</v>
      </c>
      <c r="P145" s="27">
        <f t="shared" si="29"/>
        <v>-7.7459555019678134E-3</v>
      </c>
      <c r="Q145" s="28">
        <f t="shared" si="30"/>
        <v>31802.824999999997</v>
      </c>
      <c r="S145" s="25">
        <f t="shared" si="38"/>
        <v>1.7413113020465107E-4</v>
      </c>
      <c r="T145" s="2">
        <v>0.1</v>
      </c>
      <c r="U145">
        <f t="shared" si="39"/>
        <v>1.7413113020465109E-5</v>
      </c>
      <c r="V145" s="25">
        <f t="shared" si="40"/>
        <v>1.3195875499740481E-2</v>
      </c>
    </row>
    <row r="146" spans="1:22" s="25" customFormat="1">
      <c r="A146" s="33" t="s">
        <v>314</v>
      </c>
      <c r="B146" s="57"/>
      <c r="C146" s="58">
        <v>46825.249000000003</v>
      </c>
      <c r="D146" s="58"/>
      <c r="E146" s="33">
        <f t="shared" si="27"/>
        <v>19370.01154948751</v>
      </c>
      <c r="F146" s="25">
        <f t="shared" si="28"/>
        <v>19370</v>
      </c>
      <c r="G146" s="25">
        <f t="shared" si="36"/>
        <v>3.9424000060535036E-3</v>
      </c>
      <c r="I146" s="127">
        <f t="shared" si="41"/>
        <v>3.9424000060535036E-3</v>
      </c>
      <c r="P146" s="27">
        <f t="shared" si="29"/>
        <v>-7.7572698077082256E-3</v>
      </c>
      <c r="Q146" s="28">
        <f t="shared" si="30"/>
        <v>31806.749000000003</v>
      </c>
      <c r="S146" s="25">
        <f t="shared" si="38"/>
        <v>1.3688227375104742E-4</v>
      </c>
      <c r="T146" s="2">
        <v>0.1</v>
      </c>
      <c r="U146">
        <f t="shared" si="39"/>
        <v>1.3688227375104742E-5</v>
      </c>
      <c r="V146" s="25">
        <f t="shared" si="40"/>
        <v>1.1699669813761729E-2</v>
      </c>
    </row>
    <row r="147" spans="1:22">
      <c r="A147" s="33" t="s">
        <v>296</v>
      </c>
      <c r="B147" s="57"/>
      <c r="C147" s="58">
        <v>46857.667999999998</v>
      </c>
      <c r="D147" s="58" t="s">
        <v>264</v>
      </c>
      <c r="E147" s="33">
        <f t="shared" si="27"/>
        <v>19464.984874108712</v>
      </c>
      <c r="F147" s="25">
        <f t="shared" si="28"/>
        <v>19465</v>
      </c>
      <c r="G147" s="25">
        <f t="shared" si="36"/>
        <v>-5.1632000031531788E-3</v>
      </c>
      <c r="I147" s="25">
        <f t="shared" si="41"/>
        <v>-5.1632000031531788E-3</v>
      </c>
      <c r="P147" s="27">
        <f t="shared" si="29"/>
        <v>-7.8506705596498184E-3</v>
      </c>
      <c r="Q147" s="28">
        <f t="shared" si="30"/>
        <v>31839.167999999998</v>
      </c>
      <c r="S147" s="25">
        <f t="shared" si="38"/>
        <v>7.2224979920363574E-6</v>
      </c>
      <c r="T147" s="2">
        <v>0.1</v>
      </c>
      <c r="U147">
        <f t="shared" si="39"/>
        <v>7.2224979920363578E-7</v>
      </c>
      <c r="V147" s="25">
        <f t="shared" si="40"/>
        <v>2.6874705564966395E-3</v>
      </c>
    </row>
    <row r="148" spans="1:22">
      <c r="A148" s="33" t="s">
        <v>315</v>
      </c>
      <c r="B148" s="33"/>
      <c r="C148" s="58">
        <v>47138.428</v>
      </c>
      <c r="D148" s="58"/>
      <c r="E148" s="33">
        <f t="shared" si="27"/>
        <v>20287.487438057444</v>
      </c>
      <c r="F148" s="25">
        <f t="shared" si="28"/>
        <v>20287.5</v>
      </c>
      <c r="G148" s="25">
        <f t="shared" si="36"/>
        <v>-4.2879999964497983E-3</v>
      </c>
      <c r="I148" s="127">
        <f t="shared" si="41"/>
        <v>-4.2879999964497983E-3</v>
      </c>
      <c r="N148" s="25"/>
      <c r="P148" s="27">
        <f t="shared" si="29"/>
        <v>-8.6544574242496137E-3</v>
      </c>
      <c r="Q148" s="28">
        <f t="shared" si="30"/>
        <v>32119.928</v>
      </c>
      <c r="S148" s="25">
        <f t="shared" si="38"/>
        <v>1.9065950468788179E-5</v>
      </c>
      <c r="T148" s="2">
        <v>0.1</v>
      </c>
      <c r="U148">
        <f t="shared" si="39"/>
        <v>1.906595046878818E-6</v>
      </c>
      <c r="V148" s="25">
        <f t="shared" si="40"/>
        <v>4.3664574277998153E-3</v>
      </c>
    </row>
    <row r="149" spans="1:22">
      <c r="A149" s="33" t="s">
        <v>315</v>
      </c>
      <c r="B149" s="33"/>
      <c r="C149" s="58">
        <v>47153.45</v>
      </c>
      <c r="D149" s="58"/>
      <c r="E149" s="33">
        <f t="shared" ref="E149:E212" si="42">+(C149-C$7)/C$8</f>
        <v>20331.495250835742</v>
      </c>
      <c r="F149" s="25">
        <f t="shared" ref="F149:F212" si="43">ROUND(2*E149,0)/2</f>
        <v>20331.5</v>
      </c>
      <c r="G149" s="25">
        <f t="shared" si="36"/>
        <v>-1.6211199981626123E-3</v>
      </c>
      <c r="I149" s="127">
        <f t="shared" si="41"/>
        <v>-1.6211199981626123E-3</v>
      </c>
      <c r="N149" s="25"/>
      <c r="P149" s="27">
        <f t="shared" ref="P149:P212" si="44">+D$11+D$12*F149+D$13*F149^2</f>
        <v>-8.697210466259344E-3</v>
      </c>
      <c r="Q149" s="28">
        <f t="shared" ref="Q149:Q212" si="45">+C149-15018.5</f>
        <v>32134.949999999997</v>
      </c>
      <c r="S149" s="25">
        <f t="shared" si="38"/>
        <v>5.0071056312689424E-5</v>
      </c>
      <c r="T149" s="2">
        <v>0.1</v>
      </c>
      <c r="U149">
        <f t="shared" si="39"/>
        <v>5.0071056312689428E-6</v>
      </c>
      <c r="V149" s="25">
        <f t="shared" si="40"/>
        <v>7.0760904680967317E-3</v>
      </c>
    </row>
    <row r="150" spans="1:22">
      <c r="A150" s="33" t="s">
        <v>316</v>
      </c>
      <c r="B150" s="57" t="s">
        <v>288</v>
      </c>
      <c r="C150" s="58">
        <v>47159.266000000003</v>
      </c>
      <c r="D150" s="58"/>
      <c r="E150" s="33">
        <f t="shared" si="42"/>
        <v>20348.533557260915</v>
      </c>
      <c r="F150" s="25">
        <f t="shared" si="43"/>
        <v>20348.5</v>
      </c>
      <c r="G150" s="25">
        <f t="shared" si="36"/>
        <v>1.1454720006440766E-2</v>
      </c>
      <c r="I150" s="127">
        <f t="shared" si="41"/>
        <v>1.1454720006440766E-2</v>
      </c>
      <c r="J150" s="25"/>
      <c r="P150" s="27">
        <f t="shared" si="44"/>
        <v>-8.7137219989879E-3</v>
      </c>
      <c r="Q150" s="28">
        <f t="shared" si="45"/>
        <v>32140.766000000003</v>
      </c>
      <c r="S150" s="25">
        <f t="shared" si="38"/>
        <v>4.067660529263395E-4</v>
      </c>
      <c r="T150" s="2">
        <v>0.1</v>
      </c>
      <c r="U150">
        <f t="shared" si="39"/>
        <v>4.0676605292633955E-5</v>
      </c>
      <c r="V150" s="25">
        <f t="shared" si="40"/>
        <v>2.0168442005428666E-2</v>
      </c>
    </row>
    <row r="151" spans="1:22">
      <c r="A151" s="33" t="s">
        <v>316</v>
      </c>
      <c r="B151" s="57" t="s">
        <v>288</v>
      </c>
      <c r="C151" s="58">
        <v>47174.279000000002</v>
      </c>
      <c r="D151" s="58"/>
      <c r="E151" s="33">
        <f t="shared" si="42"/>
        <v>20392.515004021712</v>
      </c>
      <c r="F151" s="25">
        <f t="shared" si="43"/>
        <v>20392.5</v>
      </c>
      <c r="G151" s="25">
        <f t="shared" si="36"/>
        <v>5.1216000065323897E-3</v>
      </c>
      <c r="I151" s="127">
        <f t="shared" si="41"/>
        <v>5.1216000065323897E-3</v>
      </c>
      <c r="J151" s="25"/>
      <c r="P151" s="27">
        <f t="shared" si="44"/>
        <v>-8.7564404205142145E-3</v>
      </c>
      <c r="Q151" s="28">
        <f t="shared" si="45"/>
        <v>32155.779000000002</v>
      </c>
      <c r="S151" s="25">
        <f t="shared" si="38"/>
        <v>1.9260000609473989E-4</v>
      </c>
      <c r="T151" s="2">
        <v>0.1</v>
      </c>
      <c r="U151">
        <f t="shared" si="39"/>
        <v>1.9260000609473991E-5</v>
      </c>
      <c r="V151" s="25">
        <f t="shared" si="40"/>
        <v>1.3878040427046604E-2</v>
      </c>
    </row>
    <row r="152" spans="1:22">
      <c r="A152" s="33" t="s">
        <v>316</v>
      </c>
      <c r="B152" s="57" t="s">
        <v>288</v>
      </c>
      <c r="C152" s="58">
        <v>47176.334000000003</v>
      </c>
      <c r="D152" s="58"/>
      <c r="E152" s="33">
        <f t="shared" si="42"/>
        <v>20398.535244686034</v>
      </c>
      <c r="F152" s="25">
        <f t="shared" si="43"/>
        <v>20398.5</v>
      </c>
      <c r="G152" s="25">
        <f t="shared" si="36"/>
        <v>1.2030720004986506E-2</v>
      </c>
      <c r="I152" s="127">
        <f t="shared" si="41"/>
        <v>1.2030720004986506E-2</v>
      </c>
      <c r="J152" s="25"/>
      <c r="P152" s="27">
        <f t="shared" si="44"/>
        <v>-8.7622637249874322E-3</v>
      </c>
      <c r="Q152" s="28">
        <f t="shared" si="45"/>
        <v>32157.834000000003</v>
      </c>
      <c r="S152" s="25">
        <f t="shared" si="38"/>
        <v>4.3234817239496082E-4</v>
      </c>
      <c r="T152" s="2">
        <v>0.1</v>
      </c>
      <c r="U152">
        <f t="shared" si="39"/>
        <v>4.3234817239496087E-5</v>
      </c>
      <c r="V152" s="25">
        <f t="shared" si="40"/>
        <v>2.0792983729973936E-2</v>
      </c>
    </row>
    <row r="153" spans="1:22">
      <c r="A153" s="33" t="s">
        <v>317</v>
      </c>
      <c r="B153" s="57" t="s">
        <v>288</v>
      </c>
      <c r="C153" s="58">
        <v>47205.341999999997</v>
      </c>
      <c r="D153" s="58"/>
      <c r="E153" s="33">
        <f t="shared" si="42"/>
        <v>20483.515848671716</v>
      </c>
      <c r="F153" s="25">
        <f t="shared" si="43"/>
        <v>20483.5</v>
      </c>
      <c r="G153" s="25">
        <f t="shared" si="36"/>
        <v>5.4099199987831526E-3</v>
      </c>
      <c r="I153" s="127">
        <f t="shared" si="41"/>
        <v>5.4099199987831526E-3</v>
      </c>
      <c r="J153" s="25"/>
      <c r="P153" s="27">
        <f t="shared" si="44"/>
        <v>-8.8447106520988528E-3</v>
      </c>
      <c r="Q153" s="28">
        <f t="shared" si="45"/>
        <v>32186.841999999997</v>
      </c>
      <c r="S153" s="25">
        <f t="shared" si="38"/>
        <v>2.0319449499306473E-4</v>
      </c>
      <c r="T153" s="2">
        <v>0.1</v>
      </c>
      <c r="U153">
        <f t="shared" si="39"/>
        <v>2.0319449499306476E-5</v>
      </c>
      <c r="V153" s="25">
        <f t="shared" si="40"/>
        <v>1.4254630650882005E-2</v>
      </c>
    </row>
    <row r="154" spans="1:22">
      <c r="A154" s="33" t="s">
        <v>296</v>
      </c>
      <c r="B154" s="57"/>
      <c r="C154" s="58">
        <v>47212.673999999999</v>
      </c>
      <c r="D154" s="58" t="s">
        <v>264</v>
      </c>
      <c r="E154" s="33">
        <f t="shared" si="42"/>
        <v>20504.995364268216</v>
      </c>
      <c r="F154" s="25">
        <f t="shared" si="43"/>
        <v>20505</v>
      </c>
      <c r="G154" s="25">
        <f t="shared" si="36"/>
        <v>-1.5824000001884997E-3</v>
      </c>
      <c r="I154" s="25">
        <f t="shared" si="41"/>
        <v>-1.5824000001884997E-3</v>
      </c>
      <c r="P154" s="27">
        <f t="shared" si="44"/>
        <v>-8.8655501072806946E-3</v>
      </c>
      <c r="Q154" s="28">
        <f t="shared" si="45"/>
        <v>32194.173999999999</v>
      </c>
      <c r="S154" s="25">
        <f t="shared" si="38"/>
        <v>5.3044275482437049E-5</v>
      </c>
      <c r="T154" s="2">
        <v>0.1</v>
      </c>
      <c r="U154">
        <f t="shared" si="39"/>
        <v>5.3044275482437049E-6</v>
      </c>
      <c r="V154" s="25">
        <f t="shared" si="40"/>
        <v>7.2831501070921949E-3</v>
      </c>
    </row>
    <row r="155" spans="1:22">
      <c r="A155" s="33" t="s">
        <v>318</v>
      </c>
      <c r="B155" s="33"/>
      <c r="C155" s="58">
        <v>47436.597000000002</v>
      </c>
      <c r="D155" s="58"/>
      <c r="E155" s="33">
        <f t="shared" si="42"/>
        <v>21160.990668539096</v>
      </c>
      <c r="F155" s="25">
        <f t="shared" si="43"/>
        <v>21161</v>
      </c>
      <c r="G155" s="25">
        <f t="shared" si="36"/>
        <v>-3.1852799947955646E-3</v>
      </c>
      <c r="I155" s="127">
        <f t="shared" si="41"/>
        <v>-3.1852799947955646E-3</v>
      </c>
      <c r="N155" s="25"/>
      <c r="P155" s="27">
        <f t="shared" si="44"/>
        <v>-9.4985294296085331E-3</v>
      </c>
      <c r="Q155" s="28">
        <f t="shared" si="45"/>
        <v>32418.097000000002</v>
      </c>
      <c r="S155" s="25">
        <f t="shared" si="38"/>
        <v>3.9857118426166268E-5</v>
      </c>
      <c r="T155" s="2">
        <v>0.1</v>
      </c>
      <c r="U155">
        <f t="shared" si="39"/>
        <v>3.9857118426166266E-6</v>
      </c>
      <c r="V155" s="25">
        <f t="shared" si="40"/>
        <v>6.3132494348129686E-3</v>
      </c>
    </row>
    <row r="156" spans="1:22">
      <c r="A156" s="33" t="s">
        <v>319</v>
      </c>
      <c r="B156" s="33"/>
      <c r="C156" s="58">
        <v>47469.366000000002</v>
      </c>
      <c r="D156" s="58"/>
      <c r="E156" s="33">
        <f t="shared" si="42"/>
        <v>21256.989338285628</v>
      </c>
      <c r="F156" s="25">
        <f t="shared" si="43"/>
        <v>21257</v>
      </c>
      <c r="G156" s="25">
        <f t="shared" si="36"/>
        <v>-3.6393599948496558E-3</v>
      </c>
      <c r="I156" s="127">
        <f t="shared" si="41"/>
        <v>-3.6393599948496558E-3</v>
      </c>
      <c r="N156" s="25"/>
      <c r="P156" s="27">
        <f t="shared" si="44"/>
        <v>-9.5906949534628055E-3</v>
      </c>
      <c r="Q156" s="28">
        <f t="shared" si="45"/>
        <v>32450.866000000002</v>
      </c>
      <c r="S156" s="25">
        <f t="shared" si="38"/>
        <v>3.5418387789610982E-5</v>
      </c>
      <c r="T156" s="2">
        <v>0.1</v>
      </c>
      <c r="U156">
        <f t="shared" si="39"/>
        <v>3.5418387789610982E-6</v>
      </c>
      <c r="V156" s="25">
        <f t="shared" si="40"/>
        <v>5.9513349586131498E-3</v>
      </c>
    </row>
    <row r="157" spans="1:22">
      <c r="A157" s="33" t="s">
        <v>319</v>
      </c>
      <c r="B157" s="33"/>
      <c r="C157" s="58">
        <v>47470.39</v>
      </c>
      <c r="D157" s="58"/>
      <c r="E157" s="33">
        <f t="shared" si="42"/>
        <v>21259.989205166527</v>
      </c>
      <c r="F157" s="25">
        <f t="shared" si="43"/>
        <v>21260</v>
      </c>
      <c r="G157" s="25">
        <f t="shared" si="36"/>
        <v>-3.6848000017926097E-3</v>
      </c>
      <c r="I157" s="127">
        <f t="shared" si="41"/>
        <v>-3.6848000017926097E-3</v>
      </c>
      <c r="N157" s="25"/>
      <c r="P157" s="27">
        <f t="shared" si="44"/>
        <v>-9.593573210605685E-3</v>
      </c>
      <c r="Q157" s="28">
        <f t="shared" si="45"/>
        <v>32451.89</v>
      </c>
      <c r="S157" s="25">
        <f t="shared" si="38"/>
        <v>3.4913600833187168E-5</v>
      </c>
      <c r="T157" s="2">
        <v>0.1</v>
      </c>
      <c r="U157">
        <f t="shared" si="39"/>
        <v>3.4913600833187168E-6</v>
      </c>
      <c r="V157" s="25">
        <f t="shared" si="40"/>
        <v>5.9087732088130753E-3</v>
      </c>
    </row>
    <row r="158" spans="1:22">
      <c r="A158" s="33" t="s">
        <v>320</v>
      </c>
      <c r="B158" s="57" t="s">
        <v>288</v>
      </c>
      <c r="C158" s="58">
        <v>47481.493999999999</v>
      </c>
      <c r="D158" s="58"/>
      <c r="E158" s="33">
        <f t="shared" si="42"/>
        <v>21292.519011656361</v>
      </c>
      <c r="F158" s="25">
        <f t="shared" si="43"/>
        <v>21292.5</v>
      </c>
      <c r="G158" s="25">
        <f t="shared" si="36"/>
        <v>6.4896000039880164E-3</v>
      </c>
      <c r="I158" s="127">
        <f t="shared" si="41"/>
        <v>6.4896000039880164E-3</v>
      </c>
      <c r="J158" s="25"/>
      <c r="P158" s="27">
        <f t="shared" si="44"/>
        <v>-9.6247468886359027E-3</v>
      </c>
      <c r="Q158" s="28">
        <f t="shared" si="45"/>
        <v>32462.993999999999</v>
      </c>
      <c r="S158" s="25">
        <f t="shared" si="38"/>
        <v>2.5967217577581823E-4</v>
      </c>
      <c r="T158" s="2">
        <v>0.1</v>
      </c>
      <c r="U158">
        <f t="shared" si="39"/>
        <v>2.5967217577581823E-5</v>
      </c>
      <c r="V158" s="25">
        <f t="shared" si="40"/>
        <v>1.6114346892623921E-2</v>
      </c>
    </row>
    <row r="159" spans="1:22">
      <c r="A159" s="33" t="s">
        <v>320</v>
      </c>
      <c r="B159" s="57" t="s">
        <v>288</v>
      </c>
      <c r="C159" s="58">
        <v>47530.302100000001</v>
      </c>
      <c r="D159" s="58"/>
      <c r="E159" s="33">
        <f t="shared" si="42"/>
        <v>21435.505147115357</v>
      </c>
      <c r="F159" s="25">
        <f t="shared" si="43"/>
        <v>21435.5</v>
      </c>
      <c r="G159" s="25">
        <f t="shared" si="36"/>
        <v>1.7569600022397935E-3</v>
      </c>
      <c r="K159" s="25">
        <f>G159</f>
        <v>1.7569600022397935E-3</v>
      </c>
      <c r="O159" s="25">
        <f ca="1">+C$11+C$12*F159</f>
        <v>6.8430225183313126E-3</v>
      </c>
      <c r="P159" s="27">
        <f t="shared" si="44"/>
        <v>-9.761749214114511E-3</v>
      </c>
      <c r="Q159" s="28">
        <f t="shared" si="45"/>
        <v>32511.802100000001</v>
      </c>
      <c r="S159" s="25">
        <f t="shared" si="38"/>
        <v>1.3268066201092561E-4</v>
      </c>
      <c r="T159" s="128">
        <v>1</v>
      </c>
      <c r="U159">
        <f t="shared" si="39"/>
        <v>1.3268066201092561E-4</v>
      </c>
      <c r="V159" s="25">
        <f t="shared" si="40"/>
        <v>1.1518709216354305E-2</v>
      </c>
    </row>
    <row r="160" spans="1:22">
      <c r="A160" s="33" t="s">
        <v>296</v>
      </c>
      <c r="B160" s="57"/>
      <c r="C160" s="58">
        <v>47539.682000000001</v>
      </c>
      <c r="D160" s="58" t="s">
        <v>264</v>
      </c>
      <c r="E160" s="33">
        <f t="shared" si="42"/>
        <v>21462.984103517916</v>
      </c>
      <c r="F160" s="25">
        <f t="shared" si="43"/>
        <v>21463</v>
      </c>
      <c r="G160" s="25">
        <f t="shared" si="36"/>
        <v>-5.4262399935396388E-3</v>
      </c>
      <c r="I160" s="25">
        <f>G160</f>
        <v>-5.4262399935396388E-3</v>
      </c>
      <c r="P160" s="27">
        <f t="shared" si="44"/>
        <v>-9.788065575452809E-3</v>
      </c>
      <c r="Q160" s="28">
        <f t="shared" si="45"/>
        <v>32521.182000000001</v>
      </c>
      <c r="S160" s="25">
        <f t="shared" si="38"/>
        <v>1.9025522407032165E-5</v>
      </c>
      <c r="T160" s="2">
        <v>0.1</v>
      </c>
      <c r="U160">
        <f t="shared" si="39"/>
        <v>1.9025522407032167E-6</v>
      </c>
      <c r="V160" s="25">
        <f t="shared" si="40"/>
        <v>4.3618255819131702E-3</v>
      </c>
    </row>
    <row r="161" spans="1:27">
      <c r="A161" s="33" t="s">
        <v>321</v>
      </c>
      <c r="B161" s="57" t="s">
        <v>288</v>
      </c>
      <c r="C161" s="58">
        <v>47558.292000000001</v>
      </c>
      <c r="D161" s="58"/>
      <c r="E161" s="33">
        <f t="shared" si="42"/>
        <v>21517.503168609404</v>
      </c>
      <c r="F161" s="25">
        <f t="shared" si="43"/>
        <v>21517.5</v>
      </c>
      <c r="G161" s="25">
        <f t="shared" si="36"/>
        <v>1.0816000067279674E-3</v>
      </c>
      <c r="I161" s="127">
        <f>G161</f>
        <v>1.0816000067279674E-3</v>
      </c>
      <c r="K161" s="25"/>
      <c r="P161" s="27">
        <f t="shared" si="44"/>
        <v>-9.8401909963769796E-3</v>
      </c>
      <c r="Q161" s="28">
        <f t="shared" si="45"/>
        <v>32539.792000000001</v>
      </c>
      <c r="S161" s="25">
        <f t="shared" si="38"/>
        <v>1.1928551871550416E-4</v>
      </c>
      <c r="T161" s="2">
        <v>0.1</v>
      </c>
      <c r="U161">
        <f t="shared" si="39"/>
        <v>1.1928551871550416E-5</v>
      </c>
      <c r="V161" s="25">
        <f t="shared" si="40"/>
        <v>1.0921791003104947E-2</v>
      </c>
    </row>
    <row r="162" spans="1:27">
      <c r="A162" s="33" t="s">
        <v>321</v>
      </c>
      <c r="B162" s="57" t="s">
        <v>288</v>
      </c>
      <c r="C162" s="58">
        <v>47615.3</v>
      </c>
      <c r="D162" s="58"/>
      <c r="E162" s="33">
        <f t="shared" si="42"/>
        <v>21684.511382619912</v>
      </c>
      <c r="F162" s="25">
        <f t="shared" si="43"/>
        <v>21684.5</v>
      </c>
      <c r="G162" s="25">
        <f t="shared" si="36"/>
        <v>3.8854400045238435E-3</v>
      </c>
      <c r="I162" s="127">
        <f>G162</f>
        <v>3.8854400045238435E-3</v>
      </c>
      <c r="K162" s="25"/>
      <c r="P162" s="27">
        <f t="shared" si="44"/>
        <v>-9.9996761959966866E-3</v>
      </c>
      <c r="Q162" s="28">
        <f t="shared" si="45"/>
        <v>32596.800000000003</v>
      </c>
      <c r="S162" s="25">
        <f t="shared" si="38"/>
        <v>1.9279645190195768E-4</v>
      </c>
      <c r="T162" s="2">
        <v>0.1</v>
      </c>
      <c r="U162">
        <f t="shared" si="39"/>
        <v>1.927964519019577E-5</v>
      </c>
      <c r="V162" s="25">
        <f t="shared" si="40"/>
        <v>1.388511620052053E-2</v>
      </c>
    </row>
    <row r="163" spans="1:27">
      <c r="A163" s="33" t="s">
        <v>296</v>
      </c>
      <c r="B163" s="57"/>
      <c r="C163" s="58">
        <v>47847.584000000003</v>
      </c>
      <c r="D163" s="58" t="s">
        <v>264</v>
      </c>
      <c r="E163" s="33">
        <f t="shared" si="42"/>
        <v>22365.00071715569</v>
      </c>
      <c r="F163" s="25">
        <f t="shared" si="43"/>
        <v>22365</v>
      </c>
      <c r="G163" s="25">
        <f t="shared" si="36"/>
        <v>2.4480000138282776E-4</v>
      </c>
      <c r="I163" s="25">
        <f>G163</f>
        <v>2.4480000138282776E-4</v>
      </c>
      <c r="P163" s="27">
        <f t="shared" si="44"/>
        <v>-1.0645834976066941E-2</v>
      </c>
      <c r="Q163" s="28">
        <f t="shared" si="45"/>
        <v>32829.084000000003</v>
      </c>
      <c r="S163" s="25">
        <f t="shared" si="38"/>
        <v>1.1860593021205232E-4</v>
      </c>
      <c r="T163" s="2">
        <v>0.1</v>
      </c>
      <c r="U163">
        <f t="shared" si="39"/>
        <v>1.1860593021205233E-5</v>
      </c>
      <c r="V163" s="25">
        <f t="shared" si="40"/>
        <v>1.0890634977449768E-2</v>
      </c>
    </row>
    <row r="164" spans="1:27">
      <c r="A164" s="33" t="s">
        <v>322</v>
      </c>
      <c r="B164" s="33"/>
      <c r="C164" s="58">
        <v>47849.283000000003</v>
      </c>
      <c r="D164" s="58"/>
      <c r="E164" s="33">
        <f t="shared" si="42"/>
        <v>22369.978035349697</v>
      </c>
      <c r="F164" s="25">
        <f t="shared" si="43"/>
        <v>22370</v>
      </c>
      <c r="G164" s="25">
        <f t="shared" si="36"/>
        <v>-7.4975999959860928E-3</v>
      </c>
      <c r="I164" s="127">
        <f>G164</f>
        <v>-7.4975999959860928E-3</v>
      </c>
      <c r="N164" s="25"/>
      <c r="P164" s="27">
        <f t="shared" si="44"/>
        <v>-1.0650560547243764E-2</v>
      </c>
      <c r="Q164" s="28">
        <f t="shared" si="45"/>
        <v>32830.783000000003</v>
      </c>
      <c r="S164" s="25">
        <f t="shared" si="38"/>
        <v>9.9411602377870777E-6</v>
      </c>
      <c r="T164" s="2">
        <v>0.1</v>
      </c>
      <c r="U164">
        <f t="shared" si="39"/>
        <v>9.9411602377870781E-7</v>
      </c>
      <c r="V164" s="25">
        <f t="shared" si="40"/>
        <v>3.1529605512576712E-3</v>
      </c>
    </row>
    <row r="165" spans="1:27">
      <c r="A165" s="56" t="s">
        <v>490</v>
      </c>
      <c r="B165" s="57" t="str">
        <f>IF(Y165=INT(Y165),"I","II")</f>
        <v>I</v>
      </c>
      <c r="C165" s="126">
        <v>47880.345300000001</v>
      </c>
      <c r="D165" s="115" t="s">
        <v>465</v>
      </c>
      <c r="E165" s="33">
        <f t="shared" si="42"/>
        <v>22460.97682930946</v>
      </c>
      <c r="F165" s="25">
        <f t="shared" si="43"/>
        <v>22461</v>
      </c>
      <c r="G165" s="25">
        <f t="shared" si="36"/>
        <v>-7.9092799933278002E-3</v>
      </c>
      <c r="J165">
        <f>G165</f>
        <v>-7.9092799933278002E-3</v>
      </c>
      <c r="N165" s="25"/>
      <c r="O165" s="25">
        <f ca="1">+C$11+C$12*F165</f>
        <v>5.3359558247821418E-3</v>
      </c>
      <c r="P165" s="27">
        <f t="shared" si="44"/>
        <v>-1.0736509600533958E-2</v>
      </c>
      <c r="Q165" s="28">
        <f t="shared" si="45"/>
        <v>32861.845300000001</v>
      </c>
      <c r="S165" s="25">
        <f t="shared" si="38"/>
        <v>7.9932272518630841E-6</v>
      </c>
      <c r="T165" s="128">
        <v>1</v>
      </c>
      <c r="U165">
        <f t="shared" si="39"/>
        <v>7.9932272518630841E-6</v>
      </c>
      <c r="V165" s="25">
        <f t="shared" si="40"/>
        <v>2.8272296072061574E-3</v>
      </c>
      <c r="Y165" s="110"/>
      <c r="Z165" s="109"/>
      <c r="AA165" s="109"/>
    </row>
    <row r="166" spans="1:27">
      <c r="A166" s="33" t="s">
        <v>323</v>
      </c>
      <c r="B166" s="33"/>
      <c r="C166" s="58">
        <v>47880.345600000001</v>
      </c>
      <c r="D166" s="58"/>
      <c r="E166" s="33">
        <f t="shared" si="42"/>
        <v>22460.97770817671</v>
      </c>
      <c r="F166" s="25">
        <f t="shared" si="43"/>
        <v>22461</v>
      </c>
      <c r="G166" s="25">
        <f t="shared" si="36"/>
        <v>-7.60927999363048E-3</v>
      </c>
      <c r="K166" s="127">
        <f>G166</f>
        <v>-7.60927999363048E-3</v>
      </c>
      <c r="N166" s="25"/>
      <c r="O166" s="25">
        <f ca="1">+C$11+C$12*F166</f>
        <v>5.3359558247821418E-3</v>
      </c>
      <c r="P166" s="27">
        <f t="shared" si="44"/>
        <v>-1.0736509600533958E-2</v>
      </c>
      <c r="Q166" s="28">
        <f t="shared" si="45"/>
        <v>32861.845600000001</v>
      </c>
      <c r="S166" s="25">
        <f t="shared" si="38"/>
        <v>9.7795650142936789E-6</v>
      </c>
      <c r="T166" s="128">
        <v>1</v>
      </c>
      <c r="U166">
        <f t="shared" si="39"/>
        <v>9.7795650142936789E-6</v>
      </c>
      <c r="V166" s="25">
        <f t="shared" si="40"/>
        <v>3.1272296069034776E-3</v>
      </c>
    </row>
    <row r="167" spans="1:27">
      <c r="A167" s="56" t="s">
        <v>490</v>
      </c>
      <c r="B167" s="57" t="str">
        <f>IF(Y167=INT(Y167),"I","II")</f>
        <v>I</v>
      </c>
      <c r="C167" s="126">
        <v>47880.3459</v>
      </c>
      <c r="D167" s="115" t="s">
        <v>465</v>
      </c>
      <c r="E167" s="33">
        <f t="shared" si="42"/>
        <v>22460.978587043959</v>
      </c>
      <c r="F167" s="25">
        <f t="shared" si="43"/>
        <v>22461</v>
      </c>
      <c r="G167" s="25">
        <f t="shared" si="36"/>
        <v>-7.3092799939331599E-3</v>
      </c>
      <c r="J167">
        <f>G167</f>
        <v>-7.3092799939331599E-3</v>
      </c>
      <c r="N167" s="25"/>
      <c r="O167" s="25">
        <f ca="1">+C$11+C$12*F167</f>
        <v>5.3359558247821418E-3</v>
      </c>
      <c r="P167" s="27">
        <f t="shared" si="44"/>
        <v>-1.0736509600533958E-2</v>
      </c>
      <c r="Q167" s="28">
        <f t="shared" si="45"/>
        <v>32861.8459</v>
      </c>
      <c r="S167" s="25">
        <f t="shared" si="38"/>
        <v>1.1745902776361059E-5</v>
      </c>
      <c r="T167" s="128">
        <v>1</v>
      </c>
      <c r="U167">
        <f t="shared" si="39"/>
        <v>1.1745902776361059E-5</v>
      </c>
      <c r="V167" s="25">
        <f t="shared" si="40"/>
        <v>3.4272296066007978E-3</v>
      </c>
      <c r="Y167" s="110"/>
      <c r="Z167" s="109"/>
      <c r="AA167" s="109"/>
    </row>
    <row r="168" spans="1:27">
      <c r="A168" s="33" t="s">
        <v>296</v>
      </c>
      <c r="B168" s="57"/>
      <c r="C168" s="58">
        <v>47919.762999999999</v>
      </c>
      <c r="D168" s="58" t="s">
        <v>264</v>
      </c>
      <c r="E168" s="33">
        <f t="shared" si="42"/>
        <v>22576.453248012123</v>
      </c>
      <c r="F168" s="25">
        <f t="shared" si="43"/>
        <v>22576.5</v>
      </c>
      <c r="G168" s="25">
        <f t="shared" si="36"/>
        <v>-1.5958719995978754E-2</v>
      </c>
      <c r="I168" s="25">
        <f t="shared" ref="I168:I176" si="46">G168</f>
        <v>-1.5958719995978754E-2</v>
      </c>
      <c r="P168" s="27">
        <f t="shared" si="44"/>
        <v>-1.0845444960066026E-2</v>
      </c>
      <c r="Q168" s="28">
        <f t="shared" si="45"/>
        <v>32901.262999999999</v>
      </c>
      <c r="S168" s="25">
        <f t="shared" si="38"/>
        <v>2.6145581592888312E-5</v>
      </c>
      <c r="T168" s="2">
        <v>0.1</v>
      </c>
      <c r="U168">
        <f t="shared" si="39"/>
        <v>2.6145581592888313E-6</v>
      </c>
      <c r="V168" s="25">
        <f t="shared" si="40"/>
        <v>-5.1132750359127281E-3</v>
      </c>
    </row>
    <row r="169" spans="1:27">
      <c r="A169" s="33" t="s">
        <v>296</v>
      </c>
      <c r="B169" s="57"/>
      <c r="C169" s="58">
        <v>47950.665000000001</v>
      </c>
      <c r="D169" s="58" t="s">
        <v>264</v>
      </c>
      <c r="E169" s="33">
        <f t="shared" si="42"/>
        <v>22666.982433904504</v>
      </c>
      <c r="F169" s="25">
        <f t="shared" si="43"/>
        <v>22667</v>
      </c>
      <c r="G169" s="25">
        <f t="shared" si="36"/>
        <v>-5.9961599981761537E-3</v>
      </c>
      <c r="I169" s="25">
        <f t="shared" si="46"/>
        <v>-5.9961599981761537E-3</v>
      </c>
      <c r="P169" s="27">
        <f t="shared" si="44"/>
        <v>-1.0930681000922147E-2</v>
      </c>
      <c r="Q169" s="28">
        <f t="shared" si="45"/>
        <v>32932.165000000001</v>
      </c>
      <c r="S169" s="25">
        <f t="shared" si="38"/>
        <v>2.4349497526541324E-5</v>
      </c>
      <c r="T169" s="2">
        <v>0.1</v>
      </c>
      <c r="U169">
        <f t="shared" si="39"/>
        <v>2.4349497526541324E-6</v>
      </c>
      <c r="V169" s="25">
        <f t="shared" si="40"/>
        <v>4.9345210027459934E-3</v>
      </c>
    </row>
    <row r="170" spans="1:27">
      <c r="A170" s="33" t="s">
        <v>296</v>
      </c>
      <c r="B170" s="57"/>
      <c r="C170" s="58">
        <v>48135.851999999999</v>
      </c>
      <c r="D170" s="58" t="s">
        <v>264</v>
      </c>
      <c r="E170" s="33">
        <f t="shared" si="42"/>
        <v>23209.498398821059</v>
      </c>
      <c r="F170" s="25">
        <f t="shared" si="43"/>
        <v>23209.5</v>
      </c>
      <c r="G170" s="25">
        <f t="shared" si="36"/>
        <v>-5.4655999701935798E-4</v>
      </c>
      <c r="I170" s="25">
        <f t="shared" si="46"/>
        <v>-5.4655999701935798E-4</v>
      </c>
      <c r="P170" s="27">
        <f t="shared" si="44"/>
        <v>-1.1439411581955522E-2</v>
      </c>
      <c r="Q170" s="28">
        <f t="shared" si="45"/>
        <v>33117.351999999999</v>
      </c>
      <c r="S170" s="25">
        <f t="shared" si="38"/>
        <v>1.186542156514463E-4</v>
      </c>
      <c r="T170" s="2">
        <v>0.1</v>
      </c>
      <c r="U170">
        <f t="shared" si="39"/>
        <v>1.1865421565144632E-5</v>
      </c>
      <c r="V170" s="25">
        <f t="shared" si="40"/>
        <v>1.0892851584936164E-2</v>
      </c>
    </row>
    <row r="171" spans="1:27">
      <c r="A171" s="33" t="s">
        <v>324</v>
      </c>
      <c r="B171" s="33"/>
      <c r="C171" s="58">
        <v>48176.639000000003</v>
      </c>
      <c r="D171" s="58"/>
      <c r="E171" s="33">
        <f t="shared" si="42"/>
        <v>23328.986260609701</v>
      </c>
      <c r="F171" s="25">
        <f t="shared" si="43"/>
        <v>23329</v>
      </c>
      <c r="G171" s="25">
        <f t="shared" si="36"/>
        <v>-4.6899199951440096E-3</v>
      </c>
      <c r="I171" s="127">
        <f t="shared" si="46"/>
        <v>-4.6899199951440096E-3</v>
      </c>
      <c r="N171" s="25"/>
      <c r="P171" s="27">
        <f t="shared" si="44"/>
        <v>-1.1550962765495852E-2</v>
      </c>
      <c r="Q171" s="28">
        <f t="shared" si="45"/>
        <v>33158.139000000003</v>
      </c>
      <c r="S171" s="25">
        <f t="shared" si="38"/>
        <v>4.7073907896597286E-5</v>
      </c>
      <c r="T171" s="2">
        <v>0.1</v>
      </c>
      <c r="U171">
        <f t="shared" si="39"/>
        <v>4.7073907896597289E-6</v>
      </c>
      <c r="V171" s="25">
        <f t="shared" si="40"/>
        <v>6.8610427703518426E-3</v>
      </c>
    </row>
    <row r="172" spans="1:27">
      <c r="A172" s="33" t="s">
        <v>296</v>
      </c>
      <c r="B172" s="57"/>
      <c r="C172" s="58">
        <v>48210.597999999998</v>
      </c>
      <c r="D172" s="58" t="s">
        <v>264</v>
      </c>
      <c r="E172" s="33">
        <f t="shared" si="42"/>
        <v>23428.471103782271</v>
      </c>
      <c r="F172" s="25">
        <f t="shared" si="43"/>
        <v>23428.5</v>
      </c>
      <c r="G172" s="25">
        <f t="shared" si="36"/>
        <v>-9.8636799957603216E-3</v>
      </c>
      <c r="I172" s="25">
        <f t="shared" si="46"/>
        <v>-9.8636799957603216E-3</v>
      </c>
      <c r="P172" s="27">
        <f t="shared" si="44"/>
        <v>-1.164370375881342E-2</v>
      </c>
      <c r="Q172" s="28">
        <f t="shared" si="45"/>
        <v>33192.097999999998</v>
      </c>
      <c r="S172" s="25">
        <f t="shared" si="38"/>
        <v>3.1684845970337133E-6</v>
      </c>
      <c r="T172" s="2">
        <v>0.1</v>
      </c>
      <c r="U172">
        <f t="shared" si="39"/>
        <v>3.1684845970337135E-7</v>
      </c>
      <c r="V172" s="25">
        <f t="shared" si="40"/>
        <v>1.7800237630530985E-3</v>
      </c>
    </row>
    <row r="173" spans="1:27">
      <c r="A173" s="33" t="s">
        <v>296</v>
      </c>
      <c r="B173" s="57"/>
      <c r="C173" s="58">
        <v>48232.614999999998</v>
      </c>
      <c r="D173" s="58" t="s">
        <v>264</v>
      </c>
      <c r="E173" s="33">
        <f t="shared" si="42"/>
        <v>23492.971171279278</v>
      </c>
      <c r="F173" s="25">
        <f t="shared" si="43"/>
        <v>23493</v>
      </c>
      <c r="G173" s="25">
        <f t="shared" si="36"/>
        <v>-9.8406399993109517E-3</v>
      </c>
      <c r="I173" s="25">
        <f t="shared" si="46"/>
        <v>-9.8406399993109517E-3</v>
      </c>
      <c r="P173" s="27">
        <f t="shared" si="44"/>
        <v>-1.1703754070211462E-2</v>
      </c>
      <c r="Q173" s="28">
        <f t="shared" si="45"/>
        <v>33214.114999999998</v>
      </c>
      <c r="S173" s="25">
        <f t="shared" si="38"/>
        <v>3.4711940411874715E-6</v>
      </c>
      <c r="T173" s="2">
        <v>0.1</v>
      </c>
      <c r="U173">
        <f t="shared" si="39"/>
        <v>3.4711940411874715E-7</v>
      </c>
      <c r="V173" s="25">
        <f t="shared" si="40"/>
        <v>1.8631140709005102E-3</v>
      </c>
    </row>
    <row r="174" spans="1:27">
      <c r="A174" s="33" t="s">
        <v>296</v>
      </c>
      <c r="B174" s="57"/>
      <c r="C174" s="58">
        <v>48251.561999999998</v>
      </c>
      <c r="D174" s="58" t="s">
        <v>264</v>
      </c>
      <c r="E174" s="33">
        <f t="shared" si="42"/>
        <v>23548.477497248561</v>
      </c>
      <c r="F174" s="25">
        <f t="shared" si="43"/>
        <v>23548.5</v>
      </c>
      <c r="G174" s="25">
        <f t="shared" si="36"/>
        <v>-7.6812799961771816E-3</v>
      </c>
      <c r="I174" s="25">
        <f t="shared" si="46"/>
        <v>-7.6812799961771816E-3</v>
      </c>
      <c r="P174" s="27">
        <f t="shared" si="44"/>
        <v>-1.1755382315257874E-2</v>
      </c>
      <c r="Q174" s="28">
        <f t="shared" si="45"/>
        <v>33233.061999999998</v>
      </c>
      <c r="S174" s="25">
        <f t="shared" si="38"/>
        <v>1.6598309706338672E-5</v>
      </c>
      <c r="T174" s="2">
        <v>0.1</v>
      </c>
      <c r="U174">
        <f t="shared" si="39"/>
        <v>1.6598309706338672E-6</v>
      </c>
      <c r="V174" s="25">
        <f t="shared" si="40"/>
        <v>4.074102319080692E-3</v>
      </c>
    </row>
    <row r="175" spans="1:27">
      <c r="A175" s="33" t="s">
        <v>296</v>
      </c>
      <c r="B175" s="57"/>
      <c r="C175" s="58">
        <v>48295.591</v>
      </c>
      <c r="D175" s="58" t="s">
        <v>264</v>
      </c>
      <c r="E175" s="33">
        <f t="shared" si="42"/>
        <v>23677.462984455073</v>
      </c>
      <c r="F175" s="25">
        <f t="shared" si="43"/>
        <v>23677.5</v>
      </c>
      <c r="G175" s="25">
        <f t="shared" si="36"/>
        <v>-1.2635199993383139E-2</v>
      </c>
      <c r="I175" s="25">
        <f t="shared" si="46"/>
        <v>-1.2635199993383139E-2</v>
      </c>
      <c r="P175" s="27">
        <f t="shared" si="44"/>
        <v>-1.1875229601634646E-2</v>
      </c>
      <c r="Q175" s="28">
        <f t="shared" si="45"/>
        <v>33277.091</v>
      </c>
      <c r="S175" s="25">
        <f t="shared" si="38"/>
        <v>5.7755499633435863E-7</v>
      </c>
      <c r="T175" s="2">
        <v>0.1</v>
      </c>
      <c r="U175">
        <f t="shared" si="39"/>
        <v>5.7755499633435868E-8</v>
      </c>
      <c r="V175" s="25">
        <f t="shared" si="40"/>
        <v>-7.5997039174849346E-4</v>
      </c>
    </row>
    <row r="176" spans="1:27">
      <c r="A176" s="33" t="s">
        <v>324</v>
      </c>
      <c r="B176" s="33"/>
      <c r="C176" s="58">
        <v>48312.322999999997</v>
      </c>
      <c r="D176" s="58"/>
      <c r="E176" s="33">
        <f t="shared" si="42"/>
        <v>23726.480340559887</v>
      </c>
      <c r="F176" s="25">
        <f t="shared" si="43"/>
        <v>23726.5</v>
      </c>
      <c r="G176" s="25">
        <f t="shared" si="36"/>
        <v>-6.7107200011378154E-3</v>
      </c>
      <c r="I176" s="127">
        <f t="shared" si="46"/>
        <v>-6.7107200011378154E-3</v>
      </c>
      <c r="N176" s="25"/>
      <c r="P176" s="27">
        <f t="shared" si="44"/>
        <v>-1.1920696737647053E-2</v>
      </c>
      <c r="Q176" s="28">
        <f t="shared" si="45"/>
        <v>33293.822999999997</v>
      </c>
      <c r="S176" s="25">
        <f t="shared" si="38"/>
        <v>2.714385759496744E-5</v>
      </c>
      <c r="T176" s="2">
        <v>0.1</v>
      </c>
      <c r="U176">
        <f t="shared" si="39"/>
        <v>2.7143857594967441E-6</v>
      </c>
      <c r="V176" s="25">
        <f t="shared" si="40"/>
        <v>5.2099767365092371E-3</v>
      </c>
    </row>
    <row r="177" spans="1:27">
      <c r="A177" s="33" t="s">
        <v>325</v>
      </c>
      <c r="B177" s="33"/>
      <c r="C177" s="58">
        <v>48558.600599999998</v>
      </c>
      <c r="D177" s="58"/>
      <c r="E177" s="33">
        <f t="shared" si="42"/>
        <v>24447.964730940068</v>
      </c>
      <c r="F177" s="25">
        <f t="shared" si="43"/>
        <v>24448</v>
      </c>
      <c r="G177" s="25">
        <f t="shared" si="36"/>
        <v>-1.2039039997034706E-2</v>
      </c>
      <c r="K177" s="127">
        <f>G177</f>
        <v>-1.2039039997034706E-2</v>
      </c>
      <c r="N177" s="25"/>
      <c r="O177" s="25">
        <f ca="1">+C$11+C$12*F177</f>
        <v>2.4158763317716977E-3</v>
      </c>
      <c r="P177" s="27">
        <f t="shared" si="44"/>
        <v>-1.2586591784080376E-2</v>
      </c>
      <c r="Q177" s="28">
        <f t="shared" si="45"/>
        <v>33540.100599999998</v>
      </c>
      <c r="S177" s="25">
        <f t="shared" si="38"/>
        <v>2.9981295949690703E-7</v>
      </c>
      <c r="T177" s="128">
        <v>1</v>
      </c>
      <c r="U177">
        <f t="shared" si="39"/>
        <v>2.9981295949690703E-7</v>
      </c>
      <c r="V177" s="25">
        <f t="shared" si="40"/>
        <v>5.4755178704567024E-4</v>
      </c>
    </row>
    <row r="178" spans="1:27">
      <c r="A178" s="56" t="s">
        <v>491</v>
      </c>
      <c r="B178" s="57" t="str">
        <f>IF(Y178=INT(Y178),"I","II")</f>
        <v>I</v>
      </c>
      <c r="C178" s="126">
        <v>48558.6008</v>
      </c>
      <c r="D178" s="115" t="s">
        <v>465</v>
      </c>
      <c r="E178" s="33">
        <f t="shared" si="42"/>
        <v>24447.965316851572</v>
      </c>
      <c r="F178" s="25">
        <f t="shared" si="43"/>
        <v>24448</v>
      </c>
      <c r="G178" s="25">
        <f t="shared" si="36"/>
        <v>-1.1839039994811174E-2</v>
      </c>
      <c r="J178">
        <f>G178</f>
        <v>-1.1839039994811174E-2</v>
      </c>
      <c r="N178" s="25"/>
      <c r="O178" s="25">
        <f ca="1">+C$11+C$12*F178</f>
        <v>2.4158763317716977E-3</v>
      </c>
      <c r="P178" s="27">
        <f t="shared" si="44"/>
        <v>-1.2586591784080376E-2</v>
      </c>
      <c r="Q178" s="28">
        <f t="shared" si="45"/>
        <v>33540.1008</v>
      </c>
      <c r="S178" s="25">
        <f t="shared" si="38"/>
        <v>5.5883367763958678E-7</v>
      </c>
      <c r="T178" s="128">
        <v>1</v>
      </c>
      <c r="U178">
        <f t="shared" si="39"/>
        <v>5.5883367763958678E-7</v>
      </c>
      <c r="V178" s="25">
        <f t="shared" si="40"/>
        <v>7.4755178926920289E-4</v>
      </c>
      <c r="Y178" s="110"/>
      <c r="Z178" s="109"/>
      <c r="AA178" s="109"/>
    </row>
    <row r="179" spans="1:27">
      <c r="A179" s="33" t="s">
        <v>325</v>
      </c>
      <c r="B179" s="33"/>
      <c r="C179" s="58">
        <v>48558.601000000002</v>
      </c>
      <c r="D179" s="58"/>
      <c r="E179" s="33">
        <f t="shared" si="42"/>
        <v>24447.965902763081</v>
      </c>
      <c r="F179" s="25">
        <f t="shared" si="43"/>
        <v>24448</v>
      </c>
      <c r="G179" s="25">
        <f t="shared" si="36"/>
        <v>-1.1639039992587641E-2</v>
      </c>
      <c r="I179" s="127">
        <f t="shared" ref="I179:I197" si="47">G179</f>
        <v>-1.1639039992587641E-2</v>
      </c>
      <c r="N179" s="25"/>
      <c r="P179" s="27">
        <f t="shared" si="44"/>
        <v>-1.2586591784080376E-2</v>
      </c>
      <c r="Q179" s="28">
        <f t="shared" si="45"/>
        <v>33540.101000000002</v>
      </c>
      <c r="S179" s="25">
        <f t="shared" si="38"/>
        <v>8.978543975610926E-7</v>
      </c>
      <c r="T179" s="2">
        <v>0.1</v>
      </c>
      <c r="U179">
        <f t="shared" si="39"/>
        <v>8.9785439756109265E-8</v>
      </c>
      <c r="V179" s="25">
        <f t="shared" si="40"/>
        <v>9.4755179149273554E-4</v>
      </c>
    </row>
    <row r="180" spans="1:27">
      <c r="A180" s="33" t="s">
        <v>296</v>
      </c>
      <c r="B180" s="57"/>
      <c r="C180" s="58">
        <v>48568.68</v>
      </c>
      <c r="D180" s="58" t="s">
        <v>264</v>
      </c>
      <c r="E180" s="33">
        <f t="shared" si="42"/>
        <v>24477.492912814501</v>
      </c>
      <c r="F180" s="25">
        <f t="shared" si="43"/>
        <v>24477.5</v>
      </c>
      <c r="G180" s="25">
        <f t="shared" ref="G180:G243" si="48">+C180-(C$7+F180*C$8)</f>
        <v>-2.4191999982576817E-3</v>
      </c>
      <c r="I180" s="25">
        <f t="shared" si="47"/>
        <v>-2.4191999982576817E-3</v>
      </c>
      <c r="P180" s="27">
        <f t="shared" si="44"/>
        <v>-1.2613675378407949E-2</v>
      </c>
      <c r="Q180" s="28">
        <f t="shared" si="45"/>
        <v>33550.18</v>
      </c>
      <c r="S180" s="25">
        <f t="shared" ref="S180:S243" si="49">+(P180-G180)^2</f>
        <v>1.0392732827648993E-4</v>
      </c>
      <c r="T180" s="2">
        <v>0.1</v>
      </c>
      <c r="U180">
        <f t="shared" ref="U180:U243" si="50">+T180*S180</f>
        <v>1.0392732827648993E-5</v>
      </c>
      <c r="V180" s="25">
        <f t="shared" ref="V180:V243" si="51">+G180-P180</f>
        <v>1.0194475380150267E-2</v>
      </c>
    </row>
    <row r="181" spans="1:27">
      <c r="A181" s="33" t="s">
        <v>296</v>
      </c>
      <c r="B181" s="57"/>
      <c r="C181" s="58">
        <v>48679.612999999998</v>
      </c>
      <c r="D181" s="58" t="s">
        <v>264</v>
      </c>
      <c r="E181" s="33">
        <f t="shared" si="42"/>
        <v>24802.477515060269</v>
      </c>
      <c r="F181" s="25">
        <f t="shared" si="43"/>
        <v>24802.5</v>
      </c>
      <c r="G181" s="25">
        <f t="shared" si="48"/>
        <v>-7.6752000022679567E-3</v>
      </c>
      <c r="I181" s="25">
        <f t="shared" si="47"/>
        <v>-7.6752000022679567E-3</v>
      </c>
      <c r="P181" s="27">
        <f t="shared" si="44"/>
        <v>-1.291131090624861E-2</v>
      </c>
      <c r="Q181" s="28">
        <f t="shared" si="45"/>
        <v>33661.112999999998</v>
      </c>
      <c r="S181" s="25">
        <f t="shared" si="49"/>
        <v>2.7416857398785091E-5</v>
      </c>
      <c r="T181" s="2">
        <v>0.1</v>
      </c>
      <c r="U181">
        <f t="shared" si="50"/>
        <v>2.7416857398785091E-6</v>
      </c>
      <c r="V181" s="25">
        <f t="shared" si="51"/>
        <v>5.2361109039806529E-3</v>
      </c>
    </row>
    <row r="182" spans="1:27">
      <c r="A182" s="33" t="s">
        <v>296</v>
      </c>
      <c r="B182" s="57"/>
      <c r="C182" s="58">
        <v>48694.629000000001</v>
      </c>
      <c r="D182" s="58" t="s">
        <v>264</v>
      </c>
      <c r="E182" s="33">
        <f t="shared" si="42"/>
        <v>24846.467750493583</v>
      </c>
      <c r="F182" s="25">
        <f t="shared" si="43"/>
        <v>24846.5</v>
      </c>
      <c r="G182" s="25">
        <f t="shared" si="48"/>
        <v>-1.1008319997927174E-2</v>
      </c>
      <c r="I182" s="25">
        <f t="shared" si="47"/>
        <v>-1.1008319997927174E-2</v>
      </c>
      <c r="P182" s="27">
        <f t="shared" si="44"/>
        <v>-1.29515014649365E-2</v>
      </c>
      <c r="Q182" s="28">
        <f t="shared" si="45"/>
        <v>33676.129000000001</v>
      </c>
      <c r="S182" s="25">
        <f t="shared" si="49"/>
        <v>3.7759542137285154E-6</v>
      </c>
      <c r="T182" s="2">
        <v>0.1</v>
      </c>
      <c r="U182">
        <f t="shared" si="50"/>
        <v>3.7759542137285157E-7</v>
      </c>
      <c r="V182" s="25">
        <f t="shared" si="51"/>
        <v>1.9431814670093257E-3</v>
      </c>
    </row>
    <row r="183" spans="1:27">
      <c r="A183" s="33" t="s">
        <v>326</v>
      </c>
      <c r="B183" s="57"/>
      <c r="C183" s="58">
        <v>48922.656000000003</v>
      </c>
      <c r="D183" s="58" t="s">
        <v>264</v>
      </c>
      <c r="E183" s="33">
        <f t="shared" si="42"/>
        <v>25514.485958748097</v>
      </c>
      <c r="F183" s="25">
        <f t="shared" si="43"/>
        <v>25514.5</v>
      </c>
      <c r="G183" s="25">
        <f t="shared" si="48"/>
        <v>-4.7929599968483672E-3</v>
      </c>
      <c r="I183" s="25">
        <f t="shared" si="47"/>
        <v>-4.7929599968483672E-3</v>
      </c>
      <c r="P183" s="27">
        <f t="shared" si="44"/>
        <v>-1.3558599772497366E-2</v>
      </c>
      <c r="Q183" s="28">
        <f t="shared" si="45"/>
        <v>33904.156000000003</v>
      </c>
      <c r="S183" s="25">
        <f t="shared" si="49"/>
        <v>7.6836440676439832E-5</v>
      </c>
      <c r="T183" s="2">
        <v>0.1</v>
      </c>
      <c r="U183">
        <f t="shared" si="50"/>
        <v>7.6836440676439842E-6</v>
      </c>
      <c r="V183" s="25">
        <f t="shared" si="51"/>
        <v>8.7656397756489986E-3</v>
      </c>
    </row>
    <row r="184" spans="1:27">
      <c r="A184" s="33" t="s">
        <v>326</v>
      </c>
      <c r="B184" s="57"/>
      <c r="C184" s="58">
        <v>48976.754000000001</v>
      </c>
      <c r="D184" s="58" t="s">
        <v>264</v>
      </c>
      <c r="E184" s="33">
        <f t="shared" si="42"/>
        <v>25672.969160431017</v>
      </c>
      <c r="F184" s="25">
        <f t="shared" si="43"/>
        <v>25673</v>
      </c>
      <c r="G184" s="25">
        <f t="shared" si="48"/>
        <v>-1.0527039994485676E-2</v>
      </c>
      <c r="I184" s="25">
        <f t="shared" si="47"/>
        <v>-1.0527039994485676E-2</v>
      </c>
      <c r="P184" s="27">
        <f t="shared" si="44"/>
        <v>-1.3701804420517136E-2</v>
      </c>
      <c r="Q184" s="28">
        <f t="shared" si="45"/>
        <v>33958.254000000001</v>
      </c>
      <c r="S184" s="25">
        <f t="shared" si="49"/>
        <v>1.0079129160794867E-5</v>
      </c>
      <c r="T184" s="2">
        <v>0.1</v>
      </c>
      <c r="U184">
        <f t="shared" si="50"/>
        <v>1.0079129160794868E-6</v>
      </c>
      <c r="V184" s="25">
        <f t="shared" si="51"/>
        <v>3.1747644260314602E-3</v>
      </c>
    </row>
    <row r="185" spans="1:27">
      <c r="A185" s="33" t="s">
        <v>326</v>
      </c>
      <c r="B185" s="57"/>
      <c r="C185" s="58">
        <v>49005.601000000002</v>
      </c>
      <c r="D185" s="58" t="s">
        <v>264</v>
      </c>
      <c r="E185" s="33">
        <f t="shared" si="42"/>
        <v>25757.478105659076</v>
      </c>
      <c r="F185" s="25">
        <f t="shared" si="43"/>
        <v>25757.5</v>
      </c>
      <c r="G185" s="25">
        <f t="shared" si="48"/>
        <v>-7.4735999951371923E-3</v>
      </c>
      <c r="I185" s="25">
        <f t="shared" si="47"/>
        <v>-7.4735999951371923E-3</v>
      </c>
      <c r="P185" s="27">
        <f t="shared" si="44"/>
        <v>-1.3778017686995575E-2</v>
      </c>
      <c r="Q185" s="28">
        <f t="shared" si="45"/>
        <v>33987.101000000002</v>
      </c>
      <c r="S185" s="25">
        <f t="shared" si="49"/>
        <v>3.974568243341698E-5</v>
      </c>
      <c r="T185" s="2">
        <v>0.1</v>
      </c>
      <c r="U185">
        <f t="shared" si="50"/>
        <v>3.9745682433416983E-6</v>
      </c>
      <c r="V185" s="25">
        <f t="shared" si="51"/>
        <v>6.3044176918583827E-3</v>
      </c>
    </row>
    <row r="186" spans="1:27">
      <c r="A186" s="33" t="s">
        <v>326</v>
      </c>
      <c r="B186" s="57"/>
      <c r="C186" s="58">
        <v>49007.644999999997</v>
      </c>
      <c r="D186" s="58" t="s">
        <v>264</v>
      </c>
      <c r="E186" s="33">
        <f t="shared" si="42"/>
        <v>25763.466121190871</v>
      </c>
      <c r="F186" s="25">
        <f t="shared" si="43"/>
        <v>25763.5</v>
      </c>
      <c r="G186" s="25">
        <f t="shared" si="48"/>
        <v>-1.156448000256205E-2</v>
      </c>
      <c r="I186" s="25">
        <f t="shared" si="47"/>
        <v>-1.156448000256205E-2</v>
      </c>
      <c r="P186" s="27">
        <f t="shared" si="44"/>
        <v>-1.3783425777846876E-2</v>
      </c>
      <c r="Q186" s="28">
        <f t="shared" si="45"/>
        <v>33989.144999999997</v>
      </c>
      <c r="S186" s="25">
        <f t="shared" si="49"/>
        <v>4.9237203536543766E-6</v>
      </c>
      <c r="T186" s="2">
        <v>0.1</v>
      </c>
      <c r="U186">
        <f t="shared" si="50"/>
        <v>4.9237203536543768E-7</v>
      </c>
      <c r="V186" s="25">
        <f t="shared" si="51"/>
        <v>2.2189457752848259E-3</v>
      </c>
    </row>
    <row r="187" spans="1:27">
      <c r="A187" s="33" t="s">
        <v>326</v>
      </c>
      <c r="B187" s="57"/>
      <c r="C187" s="58">
        <v>49012.589</v>
      </c>
      <c r="D187" s="58" t="s">
        <v>264</v>
      </c>
      <c r="E187" s="33">
        <f t="shared" si="42"/>
        <v>25777.94985347526</v>
      </c>
      <c r="F187" s="25">
        <f t="shared" si="43"/>
        <v>25778</v>
      </c>
      <c r="G187" s="25">
        <f t="shared" si="48"/>
        <v>-1.7117439994763117E-2</v>
      </c>
      <c r="I187" s="25">
        <f t="shared" si="47"/>
        <v>-1.7117439994763117E-2</v>
      </c>
      <c r="P187" s="27">
        <f t="shared" si="44"/>
        <v>-1.3796493413647599E-2</v>
      </c>
      <c r="Q187" s="28">
        <f t="shared" si="45"/>
        <v>33994.089</v>
      </c>
      <c r="S187" s="25">
        <f t="shared" si="49"/>
        <v>1.1028686194622852E-5</v>
      </c>
      <c r="T187" s="2">
        <v>0.1</v>
      </c>
      <c r="U187">
        <f t="shared" si="50"/>
        <v>1.1028686194622852E-6</v>
      </c>
      <c r="V187" s="25">
        <f t="shared" si="51"/>
        <v>-3.3209465811155185E-3</v>
      </c>
    </row>
    <row r="188" spans="1:27">
      <c r="A188" s="33" t="s">
        <v>327</v>
      </c>
      <c r="B188" s="33"/>
      <c r="C188" s="58">
        <v>49028.292999999998</v>
      </c>
      <c r="D188" s="58"/>
      <c r="E188" s="33">
        <f t="shared" si="42"/>
        <v>25823.955624469167</v>
      </c>
      <c r="F188" s="25">
        <f t="shared" si="43"/>
        <v>25824</v>
      </c>
      <c r="G188" s="25">
        <f t="shared" si="48"/>
        <v>-1.5147520003665704E-2</v>
      </c>
      <c r="I188" s="127">
        <f t="shared" si="47"/>
        <v>-1.5147520003665704E-2</v>
      </c>
      <c r="N188" s="25"/>
      <c r="P188" s="27">
        <f t="shared" si="44"/>
        <v>-1.3837931412970831E-2</v>
      </c>
      <c r="Q188" s="28">
        <f t="shared" si="45"/>
        <v>34009.792999999998</v>
      </c>
      <c r="S188" s="25">
        <f t="shared" si="49"/>
        <v>1.7150222768781853E-6</v>
      </c>
      <c r="T188" s="2">
        <v>0.1</v>
      </c>
      <c r="U188">
        <f t="shared" si="50"/>
        <v>1.7150222768781855E-7</v>
      </c>
      <c r="V188" s="25">
        <f t="shared" si="51"/>
        <v>-1.3095885906948736E-3</v>
      </c>
    </row>
    <row r="189" spans="1:27">
      <c r="A189" s="33" t="s">
        <v>326</v>
      </c>
      <c r="B189" s="57"/>
      <c r="C189" s="58">
        <v>49036.656999999999</v>
      </c>
      <c r="D189" s="58" t="s">
        <v>264</v>
      </c>
      <c r="E189" s="33">
        <f t="shared" si="42"/>
        <v>25848.45844340658</v>
      </c>
      <c r="F189" s="25">
        <f t="shared" si="43"/>
        <v>25848.5</v>
      </c>
      <c r="G189" s="25">
        <f t="shared" si="48"/>
        <v>-1.4185280000674538E-2</v>
      </c>
      <c r="I189" s="25">
        <f t="shared" si="47"/>
        <v>-1.4185280000674538E-2</v>
      </c>
      <c r="P189" s="27">
        <f t="shared" si="44"/>
        <v>-1.3859990511981134E-2</v>
      </c>
      <c r="Q189" s="28">
        <f t="shared" si="45"/>
        <v>34018.156999999999</v>
      </c>
      <c r="S189" s="25">
        <f t="shared" si="49"/>
        <v>1.0581325145441661E-7</v>
      </c>
      <c r="T189" s="2">
        <v>0.1</v>
      </c>
      <c r="U189">
        <f t="shared" si="50"/>
        <v>1.0581325145441662E-8</v>
      </c>
      <c r="V189" s="25">
        <f t="shared" si="51"/>
        <v>-3.2528948869340463E-4</v>
      </c>
    </row>
    <row r="190" spans="1:27">
      <c r="A190" s="33" t="s">
        <v>326</v>
      </c>
      <c r="B190" s="57"/>
      <c r="C190" s="58">
        <v>49270.811999999998</v>
      </c>
      <c r="D190" s="58" t="s">
        <v>264</v>
      </c>
      <c r="E190" s="33">
        <f t="shared" si="42"/>
        <v>26534.428980026514</v>
      </c>
      <c r="F190" s="25">
        <f t="shared" si="43"/>
        <v>26534.5</v>
      </c>
      <c r="G190" s="25">
        <f t="shared" si="48"/>
        <v>-2.4242560000857338E-2</v>
      </c>
      <c r="I190" s="25">
        <f t="shared" si="47"/>
        <v>-2.4242560000857338E-2</v>
      </c>
      <c r="P190" s="27">
        <f t="shared" si="44"/>
        <v>-1.4474501817898527E-2</v>
      </c>
      <c r="Q190" s="28">
        <f t="shared" si="45"/>
        <v>34252.311999999998</v>
      </c>
      <c r="S190" s="25">
        <f t="shared" si="49"/>
        <v>9.5414960665668588E-5</v>
      </c>
      <c r="T190" s="2">
        <v>0.1</v>
      </c>
      <c r="U190">
        <f t="shared" si="50"/>
        <v>9.5414960665668598E-6</v>
      </c>
      <c r="V190" s="25">
        <f t="shared" si="51"/>
        <v>-9.7680581829588109E-3</v>
      </c>
    </row>
    <row r="191" spans="1:27">
      <c r="A191" s="33" t="s">
        <v>326</v>
      </c>
      <c r="B191" s="57"/>
      <c r="C191" s="58">
        <v>49283.788</v>
      </c>
      <c r="D191" s="58" t="s">
        <v>264</v>
      </c>
      <c r="E191" s="33">
        <f t="shared" si="42"/>
        <v>26572.442918158016</v>
      </c>
      <c r="F191" s="25">
        <f t="shared" si="43"/>
        <v>26572.5</v>
      </c>
      <c r="G191" s="25">
        <f t="shared" si="48"/>
        <v>-1.9484799995552748E-2</v>
      </c>
      <c r="I191" s="25">
        <f t="shared" si="47"/>
        <v>-1.9484799995552748E-2</v>
      </c>
      <c r="P191" s="27">
        <f t="shared" si="44"/>
        <v>-1.4508364366347479E-2</v>
      </c>
      <c r="Q191" s="28">
        <f t="shared" si="45"/>
        <v>34265.288</v>
      </c>
      <c r="S191" s="25">
        <f t="shared" si="49"/>
        <v>2.4764911571623641E-5</v>
      </c>
      <c r="T191" s="2">
        <v>0.1</v>
      </c>
      <c r="U191">
        <f t="shared" si="50"/>
        <v>2.4764911571623643E-6</v>
      </c>
      <c r="V191" s="25">
        <f t="shared" si="51"/>
        <v>-4.976435629205269E-3</v>
      </c>
    </row>
    <row r="192" spans="1:27">
      <c r="A192" s="33" t="s">
        <v>326</v>
      </c>
      <c r="B192" s="57"/>
      <c r="C192" s="58">
        <v>49311.612000000001</v>
      </c>
      <c r="D192" s="58" t="s">
        <v>264</v>
      </c>
      <c r="E192" s="33">
        <f t="shared" si="42"/>
        <v>26653.954926062666</v>
      </c>
      <c r="F192" s="25">
        <f t="shared" si="43"/>
        <v>26654</v>
      </c>
      <c r="G192" s="25">
        <f t="shared" si="48"/>
        <v>-1.538591999997152E-2</v>
      </c>
      <c r="I192" s="25">
        <f t="shared" si="47"/>
        <v>-1.538591999997152E-2</v>
      </c>
      <c r="P192" s="27">
        <f t="shared" si="44"/>
        <v>-1.4580927809065489E-2</v>
      </c>
      <c r="Q192" s="28">
        <f t="shared" si="45"/>
        <v>34293.112000000001</v>
      </c>
      <c r="S192" s="25">
        <f t="shared" si="49"/>
        <v>6.480124274196926E-7</v>
      </c>
      <c r="T192" s="2">
        <v>0.1</v>
      </c>
      <c r="U192">
        <f t="shared" si="50"/>
        <v>6.480124274196926E-8</v>
      </c>
      <c r="V192" s="25">
        <f t="shared" si="51"/>
        <v>-8.0499219090603147E-4</v>
      </c>
    </row>
    <row r="193" spans="1:22">
      <c r="A193" s="33" t="s">
        <v>326</v>
      </c>
      <c r="B193" s="57"/>
      <c r="C193" s="58">
        <v>49311.792999999998</v>
      </c>
      <c r="D193" s="58" t="s">
        <v>264</v>
      </c>
      <c r="E193" s="33">
        <f t="shared" si="42"/>
        <v>26654.485175970316</v>
      </c>
      <c r="F193" s="25">
        <f t="shared" si="43"/>
        <v>26654.5</v>
      </c>
      <c r="G193" s="25">
        <f t="shared" si="48"/>
        <v>-5.0601600014488213E-3</v>
      </c>
      <c r="I193" s="25">
        <f t="shared" si="47"/>
        <v>-5.0601600014488213E-3</v>
      </c>
      <c r="P193" s="27">
        <f t="shared" si="44"/>
        <v>-1.4581372719134497E-2</v>
      </c>
      <c r="Q193" s="28">
        <f t="shared" si="45"/>
        <v>34293.292999999998</v>
      </c>
      <c r="S193" s="25">
        <f t="shared" si="49"/>
        <v>9.0653491615419449E-5</v>
      </c>
      <c r="T193" s="2">
        <v>0.1</v>
      </c>
      <c r="U193">
        <f t="shared" si="50"/>
        <v>9.0653491615419446E-6</v>
      </c>
      <c r="V193" s="25">
        <f t="shared" si="51"/>
        <v>9.5212127176856759E-3</v>
      </c>
    </row>
    <row r="194" spans="1:22">
      <c r="A194" s="33" t="s">
        <v>326</v>
      </c>
      <c r="B194" s="57"/>
      <c r="C194" s="58">
        <v>49333.798999999999</v>
      </c>
      <c r="D194" s="58" t="s">
        <v>264</v>
      </c>
      <c r="E194" s="33">
        <f t="shared" si="42"/>
        <v>26718.953018334818</v>
      </c>
      <c r="F194" s="25">
        <f t="shared" si="43"/>
        <v>26719</v>
      </c>
      <c r="G194" s="25">
        <f t="shared" si="48"/>
        <v>-1.603711999632651E-2</v>
      </c>
      <c r="I194" s="25">
        <f t="shared" si="47"/>
        <v>-1.603711999632651E-2</v>
      </c>
      <c r="P194" s="27">
        <f t="shared" si="44"/>
        <v>-1.4638739078845445E-2</v>
      </c>
      <c r="Q194" s="28">
        <f t="shared" si="45"/>
        <v>34315.298999999999</v>
      </c>
      <c r="S194" s="25">
        <f t="shared" si="49"/>
        <v>1.9554691903751835E-6</v>
      </c>
      <c r="T194" s="2">
        <v>0.1</v>
      </c>
      <c r="U194">
        <f t="shared" si="50"/>
        <v>1.9554691903751837E-7</v>
      </c>
      <c r="V194" s="25">
        <f t="shared" si="51"/>
        <v>-1.3983809174810645E-3</v>
      </c>
    </row>
    <row r="195" spans="1:22">
      <c r="A195" s="33" t="s">
        <v>326</v>
      </c>
      <c r="B195" s="57"/>
      <c r="C195" s="58">
        <v>49397.625</v>
      </c>
      <c r="D195" s="58" t="s">
        <v>264</v>
      </c>
      <c r="E195" s="33">
        <f t="shared" si="42"/>
        <v>26905.934955386361</v>
      </c>
      <c r="F195" s="25">
        <f t="shared" si="43"/>
        <v>26906</v>
      </c>
      <c r="G195" s="25">
        <f t="shared" si="48"/>
        <v>-2.2202879998076241E-2</v>
      </c>
      <c r="I195" s="25">
        <f t="shared" si="47"/>
        <v>-2.2202879998076241E-2</v>
      </c>
      <c r="P195" s="27">
        <f t="shared" si="44"/>
        <v>-1.4804753732541117E-2</v>
      </c>
      <c r="Q195" s="28">
        <f t="shared" si="45"/>
        <v>34379.125</v>
      </c>
      <c r="S195" s="25">
        <f t="shared" si="49"/>
        <v>5.4732272240800694E-5</v>
      </c>
      <c r="T195" s="2">
        <v>0.1</v>
      </c>
      <c r="U195">
        <f t="shared" si="50"/>
        <v>5.4732272240800701E-6</v>
      </c>
      <c r="V195" s="25">
        <f t="shared" si="51"/>
        <v>-7.3981262655351248E-3</v>
      </c>
    </row>
    <row r="196" spans="1:22">
      <c r="A196" s="33" t="s">
        <v>326</v>
      </c>
      <c r="B196" s="57"/>
      <c r="C196" s="58">
        <v>49679.584999999999</v>
      </c>
      <c r="D196" s="58" t="s">
        <v>264</v>
      </c>
      <c r="E196" s="33">
        <f t="shared" si="42"/>
        <v>27731.952988336147</v>
      </c>
      <c r="F196" s="25">
        <f t="shared" si="43"/>
        <v>27732</v>
      </c>
      <c r="G196" s="25">
        <f t="shared" si="48"/>
        <v>-1.6047359997173771E-2</v>
      </c>
      <c r="I196" s="25">
        <f t="shared" si="47"/>
        <v>-1.6047359997173771E-2</v>
      </c>
      <c r="P196" s="27">
        <f t="shared" si="44"/>
        <v>-1.5532662626969517E-2</v>
      </c>
      <c r="Q196" s="28">
        <f t="shared" si="45"/>
        <v>34661.084999999999</v>
      </c>
      <c r="S196" s="25">
        <f t="shared" si="49"/>
        <v>2.6491338289517501E-7</v>
      </c>
      <c r="T196" s="2">
        <v>0.1</v>
      </c>
      <c r="U196">
        <f t="shared" si="50"/>
        <v>2.6491338289517503E-8</v>
      </c>
      <c r="V196" s="25">
        <f t="shared" si="51"/>
        <v>-5.1469737020425413E-4</v>
      </c>
    </row>
    <row r="197" spans="1:22">
      <c r="A197" s="33" t="s">
        <v>328</v>
      </c>
      <c r="B197" s="57" t="s">
        <v>288</v>
      </c>
      <c r="C197" s="58">
        <v>49687.607000000004</v>
      </c>
      <c r="D197" s="58"/>
      <c r="E197" s="33">
        <f t="shared" si="42"/>
        <v>27755.453898608266</v>
      </c>
      <c r="F197" s="25">
        <f t="shared" si="43"/>
        <v>27755.5</v>
      </c>
      <c r="G197" s="25">
        <f t="shared" si="48"/>
        <v>-1.5736639994429424E-2</v>
      </c>
      <c r="I197" s="127">
        <f t="shared" si="47"/>
        <v>-1.5736639994429424E-2</v>
      </c>
      <c r="P197" s="27">
        <f t="shared" si="44"/>
        <v>-1.555324314801757E-2</v>
      </c>
      <c r="Q197" s="28">
        <f t="shared" si="45"/>
        <v>34669.107000000004</v>
      </c>
      <c r="S197" s="25">
        <f t="shared" si="49"/>
        <v>3.3634403273813314E-8</v>
      </c>
      <c r="T197" s="2">
        <v>0.1</v>
      </c>
      <c r="U197">
        <f t="shared" si="50"/>
        <v>3.3634403273813316E-9</v>
      </c>
      <c r="V197" s="25">
        <f t="shared" si="51"/>
        <v>-1.833968464118544E-4</v>
      </c>
    </row>
    <row r="198" spans="1:22">
      <c r="A198" s="13" t="s">
        <v>1285</v>
      </c>
      <c r="B198" s="13" t="s">
        <v>288</v>
      </c>
      <c r="C198" s="142">
        <v>49689.31</v>
      </c>
      <c r="D198" s="142" t="s">
        <v>1237</v>
      </c>
      <c r="E198" s="33">
        <f t="shared" si="42"/>
        <v>27760.442935032257</v>
      </c>
      <c r="F198" s="25">
        <f t="shared" si="43"/>
        <v>27760.5</v>
      </c>
      <c r="G198" s="25">
        <f t="shared" si="48"/>
        <v>-1.9479039998259395E-2</v>
      </c>
      <c r="J198">
        <f>G198</f>
        <v>-1.9479039998259395E-2</v>
      </c>
      <c r="L198" s="25"/>
      <c r="O198" s="25">
        <f ca="1">+C$11+C$12*F198</f>
        <v>-2.4521474833249721E-3</v>
      </c>
      <c r="P198" s="27">
        <f t="shared" si="44"/>
        <v>-1.555762106324084E-2</v>
      </c>
      <c r="Q198" s="28">
        <f t="shared" si="45"/>
        <v>34670.81</v>
      </c>
      <c r="S198" s="25">
        <f t="shared" si="49"/>
        <v>1.537752646392206E-5</v>
      </c>
      <c r="T198" s="128">
        <v>1</v>
      </c>
      <c r="U198">
        <f t="shared" si="50"/>
        <v>1.537752646392206E-5</v>
      </c>
      <c r="V198" s="25">
        <f t="shared" si="51"/>
        <v>-3.9214189350185551E-3</v>
      </c>
    </row>
    <row r="199" spans="1:22">
      <c r="A199" s="33" t="s">
        <v>326</v>
      </c>
      <c r="B199" s="57" t="s">
        <v>288</v>
      </c>
      <c r="C199" s="58">
        <v>49713.542999999998</v>
      </c>
      <c r="D199" s="58"/>
      <c r="E199" s="33">
        <f t="shared" si="42"/>
        <v>27831.434901951226</v>
      </c>
      <c r="F199" s="25">
        <f t="shared" si="43"/>
        <v>27831.5</v>
      </c>
      <c r="G199" s="25">
        <f t="shared" si="48"/>
        <v>-2.2221120001631789E-2</v>
      </c>
      <c r="I199" s="127">
        <f>G199</f>
        <v>-2.2221120001631789E-2</v>
      </c>
      <c r="P199" s="27">
        <f t="shared" si="44"/>
        <v>-1.5619752658344198E-2</v>
      </c>
      <c r="Q199" s="28">
        <f t="shared" si="45"/>
        <v>34695.042999999998</v>
      </c>
      <c r="S199" s="25">
        <f t="shared" si="49"/>
        <v>4.3578050801023871E-5</v>
      </c>
      <c r="T199" s="2">
        <v>0.1</v>
      </c>
      <c r="U199">
        <f t="shared" si="50"/>
        <v>4.3578050801023875E-6</v>
      </c>
      <c r="V199" s="25">
        <f t="shared" si="51"/>
        <v>-6.6013673432875914E-3</v>
      </c>
    </row>
    <row r="200" spans="1:22">
      <c r="A200" s="33" t="s">
        <v>326</v>
      </c>
      <c r="B200" s="57"/>
      <c r="C200" s="58">
        <v>49725.667200000004</v>
      </c>
      <c r="D200" s="58">
        <v>4.0000000000000002E-4</v>
      </c>
      <c r="E200" s="33">
        <f t="shared" si="42"/>
        <v>27866.953443003484</v>
      </c>
      <c r="F200" s="25">
        <f t="shared" si="43"/>
        <v>27867</v>
      </c>
      <c r="G200" s="25">
        <f t="shared" si="48"/>
        <v>-1.5892159994109534E-2</v>
      </c>
      <c r="I200" s="25"/>
      <c r="K200">
        <f>G200</f>
        <v>-1.5892159994109534E-2</v>
      </c>
      <c r="P200" s="27">
        <f t="shared" si="44"/>
        <v>-1.5650794072253421E-2</v>
      </c>
      <c r="Q200" s="28">
        <f t="shared" si="45"/>
        <v>34707.167200000004</v>
      </c>
      <c r="S200" s="25">
        <f t="shared" si="49"/>
        <v>5.8257508233451055E-8</v>
      </c>
      <c r="T200" s="128">
        <v>1</v>
      </c>
      <c r="U200">
        <f t="shared" si="50"/>
        <v>5.8257508233451055E-8</v>
      </c>
      <c r="V200" s="25">
        <f t="shared" si="51"/>
        <v>-2.4136592185611261E-4</v>
      </c>
    </row>
    <row r="201" spans="1:22">
      <c r="A201" s="33" t="s">
        <v>326</v>
      </c>
      <c r="B201" s="57" t="s">
        <v>288</v>
      </c>
      <c r="C201" s="58">
        <v>49743.589</v>
      </c>
      <c r="D201" s="58"/>
      <c r="E201" s="33">
        <f t="shared" si="42"/>
        <v>27919.456386622853</v>
      </c>
      <c r="F201" s="25">
        <f t="shared" si="43"/>
        <v>27919.5</v>
      </c>
      <c r="G201" s="25">
        <f t="shared" si="48"/>
        <v>-1.4887359997374006E-2</v>
      </c>
      <c r="I201" s="127">
        <f t="shared" ref="I201:I206" si="52">G201</f>
        <v>-1.4887359997374006E-2</v>
      </c>
      <c r="P201" s="27">
        <f t="shared" si="44"/>
        <v>-1.5696670592280353E-2</v>
      </c>
      <c r="Q201" s="28">
        <f t="shared" si="45"/>
        <v>34725.089</v>
      </c>
      <c r="S201" s="25">
        <f t="shared" si="49"/>
        <v>6.5498363902766529E-7</v>
      </c>
      <c r="T201" s="2">
        <v>0.1</v>
      </c>
      <c r="U201">
        <f t="shared" si="50"/>
        <v>6.5498363902766526E-8</v>
      </c>
      <c r="V201" s="25">
        <f t="shared" si="51"/>
        <v>8.0931059490634699E-4</v>
      </c>
    </row>
    <row r="202" spans="1:22">
      <c r="A202" s="33" t="s">
        <v>326</v>
      </c>
      <c r="B202" s="57"/>
      <c r="C202" s="58">
        <v>49779.607000000004</v>
      </c>
      <c r="D202" s="58"/>
      <c r="E202" s="33">
        <f t="shared" si="42"/>
        <v>28024.973188689772</v>
      </c>
      <c r="F202" s="25">
        <f t="shared" si="43"/>
        <v>28025</v>
      </c>
      <c r="G202" s="25">
        <f t="shared" si="48"/>
        <v>-9.1519999914453365E-3</v>
      </c>
      <c r="I202" s="127">
        <f t="shared" si="52"/>
        <v>-9.1519999914453365E-3</v>
      </c>
      <c r="P202" s="27">
        <f t="shared" si="44"/>
        <v>-1.5788753046200341E-2</v>
      </c>
      <c r="Q202" s="28">
        <f t="shared" si="45"/>
        <v>34761.107000000004</v>
      </c>
      <c r="S202" s="25">
        <f t="shared" si="49"/>
        <v>4.4046491109799886E-5</v>
      </c>
      <c r="T202" s="2">
        <v>0.1</v>
      </c>
      <c r="U202">
        <f t="shared" si="50"/>
        <v>4.4046491109799889E-6</v>
      </c>
      <c r="V202" s="25">
        <f t="shared" si="51"/>
        <v>6.6367530547550048E-3</v>
      </c>
    </row>
    <row r="203" spans="1:22">
      <c r="A203" s="33" t="s">
        <v>326</v>
      </c>
      <c r="B203" s="57" t="s">
        <v>288</v>
      </c>
      <c r="C203" s="58">
        <v>50043.639000000003</v>
      </c>
      <c r="D203" s="58"/>
      <c r="E203" s="33">
        <f t="shared" si="42"/>
        <v>28798.470114763673</v>
      </c>
      <c r="F203" s="25">
        <f t="shared" si="43"/>
        <v>28798.5</v>
      </c>
      <c r="G203" s="25">
        <f t="shared" si="48"/>
        <v>-1.0201279998000246E-2</v>
      </c>
      <c r="I203" s="127">
        <f t="shared" si="52"/>
        <v>-1.0201279998000246E-2</v>
      </c>
      <c r="P203" s="27">
        <f t="shared" si="44"/>
        <v>-1.6459493902854262E-2</v>
      </c>
      <c r="Q203" s="28">
        <f t="shared" si="45"/>
        <v>35025.139000000003</v>
      </c>
      <c r="S203" s="25">
        <f t="shared" si="49"/>
        <v>3.9165241278908157E-5</v>
      </c>
      <c r="T203" s="2">
        <v>0.1</v>
      </c>
      <c r="U203">
        <f t="shared" si="50"/>
        <v>3.9165241278908157E-6</v>
      </c>
      <c r="V203" s="25">
        <f t="shared" si="51"/>
        <v>6.2582139048540167E-3</v>
      </c>
    </row>
    <row r="204" spans="1:22">
      <c r="A204" s="33" t="s">
        <v>326</v>
      </c>
      <c r="B204" s="57" t="s">
        <v>288</v>
      </c>
      <c r="C204" s="58">
        <v>50044.661999999997</v>
      </c>
      <c r="D204" s="58"/>
      <c r="E204" s="33">
        <f t="shared" si="42"/>
        <v>28801.46705208706</v>
      </c>
      <c r="F204" s="25">
        <f t="shared" si="43"/>
        <v>28801.5</v>
      </c>
      <c r="G204" s="25">
        <f t="shared" si="48"/>
        <v>-1.1246720001508947E-2</v>
      </c>
      <c r="I204" s="127">
        <f t="shared" si="52"/>
        <v>-1.1246720001508947E-2</v>
      </c>
      <c r="P204" s="27">
        <f t="shared" si="44"/>
        <v>-1.6462080330218041E-2</v>
      </c>
      <c r="Q204" s="28">
        <f t="shared" si="45"/>
        <v>35026.161999999997</v>
      </c>
      <c r="S204" s="25">
        <f t="shared" si="49"/>
        <v>2.7199983358272623E-5</v>
      </c>
      <c r="T204" s="2">
        <v>0.1</v>
      </c>
      <c r="U204">
        <f t="shared" si="50"/>
        <v>2.7199983358272626E-6</v>
      </c>
      <c r="V204" s="25">
        <f t="shared" si="51"/>
        <v>5.2153603287090934E-3</v>
      </c>
    </row>
    <row r="205" spans="1:22">
      <c r="A205" s="139" t="s">
        <v>600</v>
      </c>
      <c r="B205" s="139" t="s">
        <v>288</v>
      </c>
      <c r="C205" s="140">
        <v>50320.811999999998</v>
      </c>
      <c r="D205" s="140" t="s">
        <v>503</v>
      </c>
      <c r="E205" s="33">
        <f t="shared" si="42"/>
        <v>29610.464355956705</v>
      </c>
      <c r="F205" s="25">
        <f t="shared" si="43"/>
        <v>29610.5</v>
      </c>
      <c r="G205" s="25">
        <f t="shared" si="48"/>
        <v>-1.2167039996711537E-2</v>
      </c>
      <c r="I205">
        <f t="shared" si="52"/>
        <v>-1.2167039996711537E-2</v>
      </c>
      <c r="L205" s="25"/>
      <c r="O205" s="25">
        <f ca="1">+C$11+C$12*F205</f>
        <v>-5.1708928593034928E-3</v>
      </c>
      <c r="P205" s="27">
        <f t="shared" si="44"/>
        <v>-1.7155316900776464E-2</v>
      </c>
      <c r="Q205" s="28">
        <f t="shared" si="45"/>
        <v>35302.311999999998</v>
      </c>
      <c r="S205" s="25">
        <f t="shared" si="49"/>
        <v>2.4882906471627571E-5</v>
      </c>
      <c r="T205" s="128">
        <v>0.1</v>
      </c>
      <c r="U205">
        <f t="shared" si="50"/>
        <v>2.4882906471627574E-6</v>
      </c>
      <c r="V205" s="25">
        <f t="shared" si="51"/>
        <v>4.9882769040649269E-3</v>
      </c>
    </row>
    <row r="206" spans="1:22">
      <c r="A206" s="139" t="s">
        <v>600</v>
      </c>
      <c r="B206" s="139" t="s">
        <v>288</v>
      </c>
      <c r="C206" s="140">
        <v>50376.788999999997</v>
      </c>
      <c r="D206" s="140" t="s">
        <v>503</v>
      </c>
      <c r="E206" s="33">
        <f t="shared" si="42"/>
        <v>29774.452196183793</v>
      </c>
      <c r="F206" s="25">
        <f t="shared" si="43"/>
        <v>29774.5</v>
      </c>
      <c r="G206" s="25">
        <f t="shared" si="48"/>
        <v>-1.6317759997036774E-2</v>
      </c>
      <c r="I206">
        <f t="shared" si="52"/>
        <v>-1.6317759997036774E-2</v>
      </c>
      <c r="M206" s="25"/>
      <c r="O206" s="25">
        <f ca="1">+C$11+C$12*F206</f>
        <v>-5.4119059629037514E-3</v>
      </c>
      <c r="P206" s="27">
        <f t="shared" si="44"/>
        <v>-1.7294820260290573E-2</v>
      </c>
      <c r="Q206" s="28">
        <f t="shared" si="45"/>
        <v>35358.288999999997</v>
      </c>
      <c r="S206" s="25">
        <f t="shared" si="49"/>
        <v>9.5464675802958319E-7</v>
      </c>
      <c r="T206" s="128">
        <v>0.1</v>
      </c>
      <c r="U206">
        <f t="shared" si="50"/>
        <v>9.5464675802958329E-8</v>
      </c>
      <c r="V206" s="25">
        <f t="shared" si="51"/>
        <v>9.7706026325379905E-4</v>
      </c>
    </row>
    <row r="207" spans="1:22">
      <c r="A207" s="33" t="s">
        <v>329</v>
      </c>
      <c r="B207" s="57"/>
      <c r="C207" s="58">
        <v>50396.925000000003</v>
      </c>
      <c r="D207" s="58">
        <v>5.0000000000000001E-4</v>
      </c>
      <c r="E207" s="33">
        <f t="shared" si="42"/>
        <v>29833.44176602165</v>
      </c>
      <c r="F207" s="25">
        <f t="shared" si="43"/>
        <v>29833.5</v>
      </c>
      <c r="G207" s="25">
        <f t="shared" si="48"/>
        <v>-1.987807999830693E-2</v>
      </c>
      <c r="K207">
        <f>G207</f>
        <v>-1.987807999830693E-2</v>
      </c>
      <c r="P207" s="27">
        <f t="shared" si="44"/>
        <v>-1.7344922589494782E-2</v>
      </c>
      <c r="Q207" s="28">
        <f t="shared" si="45"/>
        <v>35378.425000000003</v>
      </c>
      <c r="S207" s="25">
        <f t="shared" si="49"/>
        <v>6.4168864578198786E-6</v>
      </c>
      <c r="T207" s="128">
        <v>1</v>
      </c>
      <c r="U207">
        <f t="shared" si="50"/>
        <v>6.4168864578198786E-6</v>
      </c>
      <c r="V207" s="25">
        <f t="shared" si="51"/>
        <v>-2.5331574088121485E-3</v>
      </c>
    </row>
    <row r="208" spans="1:22">
      <c r="A208" s="13" t="s">
        <v>1296</v>
      </c>
      <c r="B208" s="13" t="s">
        <v>292</v>
      </c>
      <c r="C208" s="142">
        <v>50397.095699999998</v>
      </c>
      <c r="D208" s="142" t="s">
        <v>445</v>
      </c>
      <c r="E208" s="33">
        <f t="shared" si="42"/>
        <v>29833.941841487034</v>
      </c>
      <c r="F208" s="25">
        <f t="shared" si="43"/>
        <v>29834</v>
      </c>
      <c r="G208" s="25">
        <f t="shared" si="48"/>
        <v>-1.9852320001518819E-2</v>
      </c>
      <c r="K208">
        <f>G208</f>
        <v>-1.9852320001518819E-2</v>
      </c>
      <c r="L208" s="25"/>
      <c r="O208" s="25">
        <f t="shared" ref="O208:O225" ca="1" si="53">+C$11+C$12*F208</f>
        <v>-5.4993466925635989E-3</v>
      </c>
      <c r="P208" s="27">
        <f t="shared" si="44"/>
        <v>-1.7345346993634755E-2</v>
      </c>
      <c r="Q208" s="28">
        <f t="shared" si="45"/>
        <v>35378.595699999998</v>
      </c>
      <c r="S208" s="25">
        <f t="shared" si="49"/>
        <v>6.2849136622592712E-6</v>
      </c>
      <c r="T208" s="128">
        <v>1</v>
      </c>
      <c r="U208">
        <f t="shared" si="50"/>
        <v>6.2849136622592712E-6</v>
      </c>
      <c r="V208" s="25">
        <f t="shared" si="51"/>
        <v>-2.5069730078840641E-3</v>
      </c>
    </row>
    <row r="209" spans="1:27">
      <c r="A209" s="139" t="s">
        <v>600</v>
      </c>
      <c r="B209" s="139" t="s">
        <v>292</v>
      </c>
      <c r="C209" s="140">
        <v>50474.584999999999</v>
      </c>
      <c r="D209" s="140" t="s">
        <v>503</v>
      </c>
      <c r="E209" s="33">
        <f t="shared" si="42"/>
        <v>30060.951201540436</v>
      </c>
      <c r="F209" s="25">
        <f t="shared" si="43"/>
        <v>30061</v>
      </c>
      <c r="G209" s="25">
        <f t="shared" si="48"/>
        <v>-1.6657280000799801E-2</v>
      </c>
      <c r="I209">
        <f t="shared" ref="I209:I216" si="54">G209</f>
        <v>-1.6657280000799801E-2</v>
      </c>
      <c r="L209" s="25"/>
      <c r="O209" s="25">
        <f t="shared" ca="1" si="53"/>
        <v>-5.8329440981566422E-3</v>
      </c>
      <c r="P209" s="27">
        <f t="shared" si="44"/>
        <v>-1.7537693409042432E-2</v>
      </c>
      <c r="Q209" s="28">
        <f t="shared" si="45"/>
        <v>35456.084999999999</v>
      </c>
      <c r="S209" s="25">
        <f t="shared" si="49"/>
        <v>7.7512776941340506E-7</v>
      </c>
      <c r="T209" s="128">
        <v>0.1</v>
      </c>
      <c r="U209">
        <f t="shared" si="50"/>
        <v>7.7512776941340506E-8</v>
      </c>
      <c r="V209" s="25">
        <f t="shared" si="51"/>
        <v>8.804134082426307E-4</v>
      </c>
    </row>
    <row r="210" spans="1:27">
      <c r="A210" s="139" t="s">
        <v>600</v>
      </c>
      <c r="B210" s="139" t="s">
        <v>292</v>
      </c>
      <c r="C210" s="140">
        <v>50488.586000000003</v>
      </c>
      <c r="D210" s="140" t="s">
        <v>503</v>
      </c>
      <c r="E210" s="33">
        <f t="shared" si="42"/>
        <v>30101.967936110352</v>
      </c>
      <c r="F210" s="25">
        <f t="shared" si="43"/>
        <v>30102</v>
      </c>
      <c r="G210" s="25">
        <f t="shared" si="48"/>
        <v>-1.0944959991320502E-2</v>
      </c>
      <c r="I210">
        <f t="shared" si="54"/>
        <v>-1.0944959991320502E-2</v>
      </c>
      <c r="M210" s="25"/>
      <c r="O210" s="25">
        <f t="shared" ca="1" si="53"/>
        <v>-5.8931973740567051E-3</v>
      </c>
      <c r="P210" s="27">
        <f t="shared" si="44"/>
        <v>-1.7572363525340466E-2</v>
      </c>
      <c r="Q210" s="28">
        <f t="shared" si="45"/>
        <v>35470.086000000003</v>
      </c>
      <c r="S210" s="25">
        <f t="shared" si="49"/>
        <v>4.3922477602740313E-5</v>
      </c>
      <c r="T210" s="128">
        <v>0.1</v>
      </c>
      <c r="U210">
        <f t="shared" si="50"/>
        <v>4.3922477602740318E-6</v>
      </c>
      <c r="V210" s="25">
        <f t="shared" si="51"/>
        <v>6.6274035340199641E-3</v>
      </c>
    </row>
    <row r="211" spans="1:27">
      <c r="A211" s="139" t="s">
        <v>600</v>
      </c>
      <c r="B211" s="139" t="s">
        <v>292</v>
      </c>
      <c r="C211" s="140">
        <v>50503.610999999997</v>
      </c>
      <c r="D211" s="140" t="s">
        <v>503</v>
      </c>
      <c r="E211" s="33">
        <f t="shared" si="42"/>
        <v>30145.984537561144</v>
      </c>
      <c r="F211" s="25">
        <f t="shared" si="43"/>
        <v>30146</v>
      </c>
      <c r="G211" s="25">
        <f t="shared" si="48"/>
        <v>-5.2780799960601144E-3</v>
      </c>
      <c r="I211">
        <f t="shared" si="54"/>
        <v>-5.2780799960601144E-3</v>
      </c>
      <c r="L211" s="25"/>
      <c r="O211" s="25">
        <f t="shared" ca="1" si="53"/>
        <v>-5.9578594262421417E-3</v>
      </c>
      <c r="P211" s="27">
        <f t="shared" si="44"/>
        <v>-1.7609546358587799E-2</v>
      </c>
      <c r="Q211" s="28">
        <f t="shared" si="45"/>
        <v>35485.110999999997</v>
      </c>
      <c r="S211" s="25">
        <f t="shared" si="49"/>
        <v>1.5206506265015175E-4</v>
      </c>
      <c r="T211" s="128">
        <v>0.1</v>
      </c>
      <c r="U211">
        <f t="shared" si="50"/>
        <v>1.5206506265015176E-5</v>
      </c>
      <c r="V211" s="25">
        <f t="shared" si="51"/>
        <v>1.2331466362527684E-2</v>
      </c>
    </row>
    <row r="212" spans="1:27">
      <c r="A212" s="139" t="s">
        <v>600</v>
      </c>
      <c r="B212" s="139" t="s">
        <v>292</v>
      </c>
      <c r="C212" s="140">
        <v>50517.601000000002</v>
      </c>
      <c r="D212" s="140" t="s">
        <v>503</v>
      </c>
      <c r="E212" s="33">
        <f t="shared" si="42"/>
        <v>30186.969046998554</v>
      </c>
      <c r="F212" s="25">
        <f t="shared" si="43"/>
        <v>30187</v>
      </c>
      <c r="G212" s="25">
        <f t="shared" si="48"/>
        <v>-1.0565759992459789E-2</v>
      </c>
      <c r="I212">
        <f t="shared" si="54"/>
        <v>-1.0565759992459789E-2</v>
      </c>
      <c r="M212" s="25"/>
      <c r="O212" s="25">
        <f t="shared" ca="1" si="53"/>
        <v>-6.0181127021422046E-3</v>
      </c>
      <c r="P212" s="27">
        <f t="shared" si="44"/>
        <v>-1.7644171522432521E-2</v>
      </c>
      <c r="Q212" s="28">
        <f t="shared" si="45"/>
        <v>35499.101000000002</v>
      </c>
      <c r="S212" s="25">
        <f t="shared" si="49"/>
        <v>5.0103909787650914E-5</v>
      </c>
      <c r="T212" s="128">
        <v>0.1</v>
      </c>
      <c r="U212">
        <f t="shared" si="50"/>
        <v>5.0103909787650914E-6</v>
      </c>
      <c r="V212" s="25">
        <f t="shared" si="51"/>
        <v>7.0784115299727321E-3</v>
      </c>
    </row>
    <row r="213" spans="1:27">
      <c r="A213" s="139" t="s">
        <v>600</v>
      </c>
      <c r="B213" s="139" t="s">
        <v>288</v>
      </c>
      <c r="C213" s="140">
        <v>50779.584000000003</v>
      </c>
      <c r="D213" s="140" t="s">
        <v>503</v>
      </c>
      <c r="E213" s="33">
        <f t="shared" ref="E213:E276" si="55">+(C213-C$7)/C$8</f>
        <v>30954.463309753144</v>
      </c>
      <c r="F213" s="25">
        <f t="shared" ref="F213:F276" si="56">ROUND(2*E213,0)/2</f>
        <v>30954.5</v>
      </c>
      <c r="G213" s="25">
        <f t="shared" si="48"/>
        <v>-1.2524159996246453E-2</v>
      </c>
      <c r="I213">
        <f t="shared" si="54"/>
        <v>-1.2524159996246453E-2</v>
      </c>
      <c r="L213" s="25"/>
      <c r="O213" s="25">
        <f t="shared" ca="1" si="53"/>
        <v>-7.1460246351495102E-3</v>
      </c>
      <c r="P213" s="27">
        <f t="shared" ref="P213:P276" si="57">+D$11+D$12*F213+D$13*F213^2</f>
        <v>-1.8288335681361276E-2</v>
      </c>
      <c r="Q213" s="28">
        <f t="shared" ref="Q213:Q276" si="58">+C213-15018.5</f>
        <v>35761.084000000003</v>
      </c>
      <c r="S213" s="25">
        <f t="shared" si="49"/>
        <v>3.3225721328868931E-5</v>
      </c>
      <c r="T213" s="128">
        <v>0.1</v>
      </c>
      <c r="U213">
        <f t="shared" si="50"/>
        <v>3.3225721328868933E-6</v>
      </c>
      <c r="V213" s="25">
        <f t="shared" si="51"/>
        <v>5.7641756851148224E-3</v>
      </c>
    </row>
    <row r="214" spans="1:27">
      <c r="A214" s="139" t="s">
        <v>600</v>
      </c>
      <c r="B214" s="139" t="s">
        <v>292</v>
      </c>
      <c r="C214" s="140">
        <v>51141.580999999998</v>
      </c>
      <c r="D214" s="140" t="s">
        <v>503</v>
      </c>
      <c r="E214" s="33">
        <f t="shared" si="55"/>
        <v>32014.954336401326</v>
      </c>
      <c r="F214" s="25">
        <f t="shared" si="56"/>
        <v>32015</v>
      </c>
      <c r="G214" s="25">
        <f t="shared" si="48"/>
        <v>-1.5587199995934498E-2</v>
      </c>
      <c r="I214">
        <f t="shared" si="54"/>
        <v>-1.5587199995934498E-2</v>
      </c>
      <c r="M214" s="25"/>
      <c r="O214" s="25">
        <f t="shared" ca="1" si="53"/>
        <v>-8.7045270520280035E-3</v>
      </c>
      <c r="P214" s="27">
        <f t="shared" si="57"/>
        <v>-1.9165912472380423E-2</v>
      </c>
      <c r="Q214" s="28">
        <f t="shared" si="58"/>
        <v>36123.080999999998</v>
      </c>
      <c r="S214" s="25">
        <f t="shared" si="49"/>
        <v>1.2807182989069729E-5</v>
      </c>
      <c r="T214" s="128">
        <v>0.1</v>
      </c>
      <c r="U214">
        <f t="shared" si="50"/>
        <v>1.280718298906973E-6</v>
      </c>
      <c r="V214" s="25">
        <f t="shared" si="51"/>
        <v>3.5787124764459256E-3</v>
      </c>
    </row>
    <row r="215" spans="1:27">
      <c r="A215" s="139" t="s">
        <v>600</v>
      </c>
      <c r="B215" s="139" t="s">
        <v>288</v>
      </c>
      <c r="C215" s="140">
        <v>51144.830999999998</v>
      </c>
      <c r="D215" s="140" t="s">
        <v>503</v>
      </c>
      <c r="E215" s="33">
        <f t="shared" si="55"/>
        <v>32024.475398279203</v>
      </c>
      <c r="F215" s="25">
        <f t="shared" si="56"/>
        <v>32024.5</v>
      </c>
      <c r="G215" s="25">
        <f t="shared" si="48"/>
        <v>-8.3977600006619468E-3</v>
      </c>
      <c r="I215">
        <f t="shared" si="54"/>
        <v>-8.3977600006619468E-3</v>
      </c>
      <c r="L215" s="25"/>
      <c r="O215" s="25">
        <f t="shared" ca="1" si="53"/>
        <v>-8.718488176931681E-3</v>
      </c>
      <c r="P215" s="27">
        <f t="shared" si="57"/>
        <v>-1.9173708280854025E-2</v>
      </c>
      <c r="Q215" s="28">
        <f t="shared" si="58"/>
        <v>36126.330999999998</v>
      </c>
      <c r="S215" s="25">
        <f t="shared" si="49"/>
        <v>1.1612106133737461E-4</v>
      </c>
      <c r="T215" s="128">
        <v>0.1</v>
      </c>
      <c r="U215">
        <f t="shared" si="50"/>
        <v>1.1612106133737463E-5</v>
      </c>
      <c r="V215" s="25">
        <f t="shared" si="51"/>
        <v>1.0775948280192078E-2</v>
      </c>
    </row>
    <row r="216" spans="1:27">
      <c r="A216" s="139" t="s">
        <v>600</v>
      </c>
      <c r="B216" s="139" t="s">
        <v>292</v>
      </c>
      <c r="C216" s="140">
        <v>51156.595999999998</v>
      </c>
      <c r="D216" s="140" t="s">
        <v>503</v>
      </c>
      <c r="E216" s="33">
        <f t="shared" si="55"/>
        <v>32058.941642277125</v>
      </c>
      <c r="F216" s="25">
        <f t="shared" si="56"/>
        <v>32059</v>
      </c>
      <c r="G216" s="25">
        <f t="shared" si="48"/>
        <v>-1.992031999543542E-2</v>
      </c>
      <c r="I216">
        <f t="shared" si="54"/>
        <v>-1.992031999543542E-2</v>
      </c>
      <c r="M216" s="25"/>
      <c r="O216" s="25">
        <f t="shared" ca="1" si="53"/>
        <v>-8.7691891042134401E-3</v>
      </c>
      <c r="P216" s="27">
        <f t="shared" si="57"/>
        <v>-1.9202009584565808E-2</v>
      </c>
      <c r="Q216" s="28">
        <f t="shared" si="58"/>
        <v>36138.095999999998</v>
      </c>
      <c r="S216" s="25">
        <f t="shared" si="49"/>
        <v>5.1596984636367138E-7</v>
      </c>
      <c r="T216" s="128">
        <v>0.1</v>
      </c>
      <c r="U216">
        <f t="shared" si="50"/>
        <v>5.1596984636367142E-8</v>
      </c>
      <c r="V216" s="25">
        <f t="shared" si="51"/>
        <v>-7.1831041086961242E-4</v>
      </c>
    </row>
    <row r="217" spans="1:27">
      <c r="A217" s="33" t="s">
        <v>363</v>
      </c>
      <c r="B217" s="57" t="s">
        <v>288</v>
      </c>
      <c r="C217" s="58">
        <v>51166.322399999997</v>
      </c>
      <c r="D217" s="58"/>
      <c r="E217" s="33">
        <f t="shared" si="55"/>
        <v>32087.435690353741</v>
      </c>
      <c r="F217" s="25">
        <f t="shared" si="56"/>
        <v>32087.5</v>
      </c>
      <c r="G217" s="25">
        <f t="shared" si="48"/>
        <v>-2.1952000002784189E-2</v>
      </c>
      <c r="K217" s="127">
        <f>G217</f>
        <v>-2.1952000002784189E-2</v>
      </c>
      <c r="O217" s="25">
        <f t="shared" ca="1" si="53"/>
        <v>-8.8110724789244588E-3</v>
      </c>
      <c r="P217" s="27">
        <f t="shared" si="57"/>
        <v>-1.9225377342482114E-2</v>
      </c>
      <c r="Q217" s="28">
        <f t="shared" si="58"/>
        <v>36147.822399999997</v>
      </c>
      <c r="S217" s="25">
        <f t="shared" si="49"/>
        <v>7.4344711316727645E-6</v>
      </c>
      <c r="T217" s="128">
        <v>1</v>
      </c>
      <c r="U217">
        <f t="shared" si="50"/>
        <v>7.4344711316727645E-6</v>
      </c>
      <c r="V217" s="25">
        <f t="shared" si="51"/>
        <v>-2.7266226603020749E-3</v>
      </c>
    </row>
    <row r="218" spans="1:27">
      <c r="A218" s="33" t="s">
        <v>363</v>
      </c>
      <c r="B218" s="57"/>
      <c r="C218" s="58">
        <v>51166.4931</v>
      </c>
      <c r="D218" s="58"/>
      <c r="E218" s="33">
        <f t="shared" si="55"/>
        <v>32087.935765819147</v>
      </c>
      <c r="F218" s="25">
        <f t="shared" si="56"/>
        <v>32088</v>
      </c>
      <c r="G218" s="25">
        <f t="shared" si="48"/>
        <v>-2.1926239998720121E-2</v>
      </c>
      <c r="K218" s="127">
        <f>G218</f>
        <v>-2.1926239998720121E-2</v>
      </c>
      <c r="O218" s="25">
        <f t="shared" ca="1" si="53"/>
        <v>-8.8118072749720222E-3</v>
      </c>
      <c r="P218" s="27">
        <f t="shared" si="57"/>
        <v>-1.9225787209630734E-2</v>
      </c>
      <c r="Q218" s="28">
        <f t="shared" si="58"/>
        <v>36147.9931</v>
      </c>
      <c r="S218" s="25">
        <f t="shared" si="49"/>
        <v>7.2924452661006473E-6</v>
      </c>
      <c r="T218" s="128">
        <v>1</v>
      </c>
      <c r="U218">
        <f t="shared" si="50"/>
        <v>7.2924452661006473E-6</v>
      </c>
      <c r="V218" s="25">
        <f t="shared" si="51"/>
        <v>-2.7004527890893866E-3</v>
      </c>
    </row>
    <row r="219" spans="1:27">
      <c r="A219" s="33" t="s">
        <v>364</v>
      </c>
      <c r="B219" s="57"/>
      <c r="C219" s="58">
        <v>51183.902999999998</v>
      </c>
      <c r="D219" s="58"/>
      <c r="E219" s="33">
        <f t="shared" si="55"/>
        <v>32138.93906895382</v>
      </c>
      <c r="F219" s="25">
        <f t="shared" si="56"/>
        <v>32139</v>
      </c>
      <c r="G219" s="25">
        <f t="shared" si="48"/>
        <v>-2.0798719997401349E-2</v>
      </c>
      <c r="K219" s="127">
        <f>G219</f>
        <v>-2.0798719997401349E-2</v>
      </c>
      <c r="O219" s="25">
        <f t="shared" ca="1" si="53"/>
        <v>-8.8867564718233191E-3</v>
      </c>
      <c r="P219" s="27">
        <f t="shared" si="57"/>
        <v>-1.9267576719389556E-2</v>
      </c>
      <c r="Q219" s="28">
        <f t="shared" si="58"/>
        <v>36165.402999999998</v>
      </c>
      <c r="S219" s="25">
        <f t="shared" si="49"/>
        <v>2.3443997378006983E-6</v>
      </c>
      <c r="T219" s="128">
        <v>1</v>
      </c>
      <c r="U219">
        <f t="shared" si="50"/>
        <v>2.3443997378006983E-6</v>
      </c>
      <c r="V219" s="25">
        <f t="shared" si="51"/>
        <v>-1.5311432780117928E-3</v>
      </c>
    </row>
    <row r="220" spans="1:27">
      <c r="A220" s="33" t="s">
        <v>363</v>
      </c>
      <c r="B220" s="57"/>
      <c r="C220" s="58">
        <v>51184.242299999998</v>
      </c>
      <c r="D220" s="58"/>
      <c r="E220" s="33">
        <f t="shared" si="55"/>
        <v>32139.933067813869</v>
      </c>
      <c r="F220" s="25">
        <f t="shared" si="56"/>
        <v>32140</v>
      </c>
      <c r="G220" s="25">
        <f t="shared" si="48"/>
        <v>-2.2847200001706369E-2</v>
      </c>
      <c r="K220" s="127">
        <f>G220</f>
        <v>-2.2847200001706369E-2</v>
      </c>
      <c r="O220" s="25">
        <f t="shared" ca="1" si="53"/>
        <v>-8.888226063918446E-3</v>
      </c>
      <c r="P220" s="27">
        <f t="shared" si="57"/>
        <v>-1.9268395786171878E-2</v>
      </c>
      <c r="Q220" s="28">
        <f t="shared" si="58"/>
        <v>36165.742299999998</v>
      </c>
      <c r="S220" s="25">
        <f t="shared" si="49"/>
        <v>1.2807839613127443E-5</v>
      </c>
      <c r="T220" s="128">
        <v>1</v>
      </c>
      <c r="U220">
        <f t="shared" si="50"/>
        <v>1.2807839613127443E-5</v>
      </c>
      <c r="V220" s="25">
        <f t="shared" si="51"/>
        <v>-3.578804215534491E-3</v>
      </c>
    </row>
    <row r="221" spans="1:27">
      <c r="A221" s="139" t="s">
        <v>600</v>
      </c>
      <c r="B221" s="139" t="s">
        <v>288</v>
      </c>
      <c r="C221" s="140">
        <v>51189.542999999998</v>
      </c>
      <c r="D221" s="140" t="s">
        <v>503</v>
      </c>
      <c r="E221" s="33">
        <f t="shared" si="55"/>
        <v>32155.461773258812</v>
      </c>
      <c r="F221" s="25">
        <f t="shared" si="56"/>
        <v>32155.5</v>
      </c>
      <c r="G221" s="25">
        <f t="shared" si="48"/>
        <v>-1.3048640001215972E-2</v>
      </c>
      <c r="I221">
        <f>G221</f>
        <v>-1.3048640001215972E-2</v>
      </c>
      <c r="L221" s="25"/>
      <c r="O221" s="25">
        <f t="shared" ca="1" si="53"/>
        <v>-8.911004741392857E-3</v>
      </c>
      <c r="P221" s="27">
        <f t="shared" si="57"/>
        <v>-1.9281089671858889E-2</v>
      </c>
      <c r="Q221" s="28">
        <f t="shared" si="58"/>
        <v>36171.042999999998</v>
      </c>
      <c r="S221" s="25">
        <f t="shared" si="49"/>
        <v>3.8843428897097011E-5</v>
      </c>
      <c r="T221" s="128">
        <v>0.1</v>
      </c>
      <c r="U221">
        <f t="shared" si="50"/>
        <v>3.8843428897097012E-6</v>
      </c>
      <c r="V221" s="25">
        <f t="shared" si="51"/>
        <v>6.2324496706429172E-3</v>
      </c>
    </row>
    <row r="222" spans="1:27">
      <c r="A222" s="139" t="s">
        <v>600</v>
      </c>
      <c r="B222" s="139" t="s">
        <v>288</v>
      </c>
      <c r="C222" s="140">
        <v>51223.673999999999</v>
      </c>
      <c r="D222" s="140" t="s">
        <v>503</v>
      </c>
      <c r="E222" s="33">
        <f t="shared" si="55"/>
        <v>32255.450500321553</v>
      </c>
      <c r="F222" s="25">
        <f t="shared" si="56"/>
        <v>32255.5</v>
      </c>
      <c r="G222" s="25">
        <f t="shared" si="48"/>
        <v>-1.689663999422919E-2</v>
      </c>
      <c r="I222">
        <f>G222</f>
        <v>-1.689663999422919E-2</v>
      </c>
      <c r="M222" s="25"/>
      <c r="O222" s="25">
        <f t="shared" ca="1" si="53"/>
        <v>-9.0579639509052109E-3</v>
      </c>
      <c r="P222" s="27">
        <f t="shared" si="57"/>
        <v>-1.9362911217755036E-2</v>
      </c>
      <c r="Q222" s="28">
        <f t="shared" si="58"/>
        <v>36205.173999999999</v>
      </c>
      <c r="S222" s="25">
        <f t="shared" si="49"/>
        <v>6.0824937479916741E-6</v>
      </c>
      <c r="T222" s="128">
        <v>0.1</v>
      </c>
      <c r="U222">
        <f t="shared" si="50"/>
        <v>6.0824937479916745E-7</v>
      </c>
      <c r="V222" s="25">
        <f t="shared" si="51"/>
        <v>2.4662712235258462E-3</v>
      </c>
    </row>
    <row r="223" spans="1:27">
      <c r="A223" s="139" t="s">
        <v>600</v>
      </c>
      <c r="B223" s="139" t="s">
        <v>292</v>
      </c>
      <c r="C223" s="140">
        <v>51256.616999999998</v>
      </c>
      <c r="D223" s="140" t="s">
        <v>503</v>
      </c>
      <c r="E223" s="33">
        <f t="shared" si="55"/>
        <v>32351.958913073235</v>
      </c>
      <c r="F223" s="25">
        <f t="shared" si="56"/>
        <v>32352</v>
      </c>
      <c r="G223" s="25">
        <f t="shared" si="48"/>
        <v>-1.4024960000824649E-2</v>
      </c>
      <c r="I223">
        <f>G223</f>
        <v>-1.4024960000824649E-2</v>
      </c>
      <c r="L223" s="25"/>
      <c r="O223" s="25">
        <f t="shared" ca="1" si="53"/>
        <v>-9.1997795880846348E-3</v>
      </c>
      <c r="P223" s="27">
        <f t="shared" si="57"/>
        <v>-1.9441746714041523E-2</v>
      </c>
      <c r="Q223" s="28">
        <f t="shared" si="58"/>
        <v>36238.116999999998</v>
      </c>
      <c r="S223" s="25">
        <f t="shared" si="49"/>
        <v>2.9341578296482867E-5</v>
      </c>
      <c r="T223" s="128">
        <v>0.1</v>
      </c>
      <c r="U223">
        <f t="shared" si="50"/>
        <v>2.9341578296482869E-6</v>
      </c>
      <c r="V223" s="25">
        <f t="shared" si="51"/>
        <v>5.4167867132168743E-3</v>
      </c>
      <c r="Y223" s="108"/>
      <c r="Z223" s="109"/>
      <c r="AA223" s="114"/>
    </row>
    <row r="224" spans="1:27">
      <c r="A224" s="13" t="s">
        <v>1299</v>
      </c>
      <c r="B224" s="13" t="s">
        <v>292</v>
      </c>
      <c r="C224" s="142">
        <v>51425.915000000001</v>
      </c>
      <c r="D224" s="142" t="s">
        <v>1290</v>
      </c>
      <c r="E224" s="33">
        <f t="shared" si="55"/>
        <v>32847.92713885822</v>
      </c>
      <c r="F224" s="25">
        <f t="shared" si="56"/>
        <v>32848</v>
      </c>
      <c r="G224" s="25">
        <f t="shared" si="48"/>
        <v>-2.487103999737883E-2</v>
      </c>
      <c r="K224">
        <f>G224</f>
        <v>-2.487103999737883E-2</v>
      </c>
      <c r="L224" s="25"/>
      <c r="O224" s="25">
        <f t="shared" ca="1" si="53"/>
        <v>-9.9286972672658971E-3</v>
      </c>
      <c r="P224" s="27">
        <f t="shared" si="57"/>
        <v>-1.9845057640094997E-2</v>
      </c>
      <c r="Q224" s="28">
        <f t="shared" si="58"/>
        <v>36407.415000000001</v>
      </c>
      <c r="S224" s="25">
        <f t="shared" si="49"/>
        <v>2.5260498655728351E-5</v>
      </c>
      <c r="T224" s="128">
        <v>1</v>
      </c>
      <c r="U224">
        <f t="shared" si="50"/>
        <v>2.5260498655728351E-5</v>
      </c>
      <c r="V224" s="25">
        <f t="shared" si="51"/>
        <v>-5.0259823572838327E-3</v>
      </c>
      <c r="Y224" s="108"/>
      <c r="Z224" s="109"/>
      <c r="AA224" s="114"/>
    </row>
    <row r="225" spans="1:27">
      <c r="A225" s="139" t="s">
        <v>600</v>
      </c>
      <c r="B225" s="139" t="s">
        <v>288</v>
      </c>
      <c r="C225" s="140">
        <v>51488.904999999999</v>
      </c>
      <c r="D225" s="140" t="s">
        <v>503</v>
      </c>
      <c r="E225" s="33">
        <f t="shared" si="55"/>
        <v>33032.459965839022</v>
      </c>
      <c r="F225" s="25">
        <f t="shared" si="56"/>
        <v>33032.5</v>
      </c>
      <c r="G225" s="25">
        <f t="shared" si="48"/>
        <v>-1.36655999958748E-2</v>
      </c>
      <c r="I225">
        <f>G225</f>
        <v>-1.36655999958748E-2</v>
      </c>
      <c r="M225" s="25"/>
      <c r="O225" s="25">
        <f t="shared" ca="1" si="53"/>
        <v>-1.0199837008816187E-2</v>
      </c>
      <c r="P225" s="27">
        <f t="shared" si="57"/>
        <v>-1.9994269807945778E-2</v>
      </c>
      <c r="Q225" s="28">
        <f t="shared" si="58"/>
        <v>36470.404999999999</v>
      </c>
      <c r="S225" s="25">
        <f t="shared" si="49"/>
        <v>4.0052061590218516E-5</v>
      </c>
      <c r="T225" s="128">
        <v>0.1</v>
      </c>
      <c r="U225">
        <f t="shared" si="50"/>
        <v>4.005206159021852E-6</v>
      </c>
      <c r="V225" s="25">
        <f t="shared" si="51"/>
        <v>6.3286698120709785E-3</v>
      </c>
      <c r="Y225" s="108"/>
      <c r="Z225" s="109"/>
      <c r="AA225" s="114"/>
    </row>
    <row r="226" spans="1:27">
      <c r="A226" s="56" t="s">
        <v>334</v>
      </c>
      <c r="B226" s="103"/>
      <c r="C226" s="58">
        <v>51498.283799999997</v>
      </c>
      <c r="D226" s="58">
        <v>1E-3</v>
      </c>
      <c r="E226" s="33">
        <f t="shared" si="55"/>
        <v>33059.935699728325</v>
      </c>
      <c r="F226" s="25">
        <f t="shared" si="56"/>
        <v>33060</v>
      </c>
      <c r="G226" s="25">
        <f t="shared" si="48"/>
        <v>-2.1948800000245683E-2</v>
      </c>
      <c r="K226">
        <f>G226</f>
        <v>-2.1948800000245683E-2</v>
      </c>
      <c r="P226" s="27">
        <f t="shared" si="57"/>
        <v>-2.0016472503851711E-2</v>
      </c>
      <c r="Q226" s="28">
        <f t="shared" si="58"/>
        <v>36479.783799999997</v>
      </c>
      <c r="S226" s="25">
        <f t="shared" si="49"/>
        <v>3.7338895533201963E-6</v>
      </c>
      <c r="T226" s="128">
        <v>1</v>
      </c>
      <c r="U226">
        <f t="shared" si="50"/>
        <v>3.7338895533201963E-6</v>
      </c>
      <c r="V226" s="25">
        <f t="shared" si="51"/>
        <v>-1.9323274963939721E-3</v>
      </c>
    </row>
    <row r="227" spans="1:27">
      <c r="A227" s="139" t="s">
        <v>600</v>
      </c>
      <c r="B227" s="139" t="s">
        <v>292</v>
      </c>
      <c r="C227" s="140">
        <v>51538.563000000002</v>
      </c>
      <c r="D227" s="140" t="s">
        <v>503</v>
      </c>
      <c r="E227" s="33">
        <f t="shared" si="55"/>
        <v>33177.935932218024</v>
      </c>
      <c r="F227" s="25">
        <f t="shared" si="56"/>
        <v>33178</v>
      </c>
      <c r="G227" s="25">
        <f t="shared" si="48"/>
        <v>-2.1869439995498396E-2</v>
      </c>
      <c r="I227">
        <f>G227</f>
        <v>-2.1869439995498396E-2</v>
      </c>
      <c r="L227" s="25"/>
      <c r="O227" s="25">
        <f ca="1">+C$11+C$12*F227</f>
        <v>-1.0413662658656661E-2</v>
      </c>
      <c r="P227" s="27">
        <f t="shared" si="57"/>
        <v>-2.0111631523475226E-2</v>
      </c>
      <c r="Q227" s="28">
        <f t="shared" si="58"/>
        <v>36520.063000000002</v>
      </c>
      <c r="S227" s="25">
        <f t="shared" si="49"/>
        <v>3.0898906243164322E-6</v>
      </c>
      <c r="T227" s="128">
        <v>0.1</v>
      </c>
      <c r="U227">
        <f t="shared" si="50"/>
        <v>3.0898906243164323E-7</v>
      </c>
      <c r="V227" s="25">
        <f t="shared" si="51"/>
        <v>-1.7578084720231701E-3</v>
      </c>
    </row>
    <row r="228" spans="1:27">
      <c r="A228" s="139" t="s">
        <v>600</v>
      </c>
      <c r="B228" s="139" t="s">
        <v>292</v>
      </c>
      <c r="C228" s="140">
        <v>51544.701000000001</v>
      </c>
      <c r="D228" s="140" t="s">
        <v>503</v>
      </c>
      <c r="E228" s="33">
        <f t="shared" si="55"/>
        <v>33195.917556158456</v>
      </c>
      <c r="F228" s="25">
        <f t="shared" si="56"/>
        <v>33196</v>
      </c>
      <c r="G228" s="25">
        <f t="shared" si="48"/>
        <v>-2.8142079994722735E-2</v>
      </c>
      <c r="I228">
        <f>G228</f>
        <v>-2.8142079994722735E-2</v>
      </c>
      <c r="M228" s="25"/>
      <c r="O228" s="25">
        <f ca="1">+C$11+C$12*F228</f>
        <v>-1.0440115316368889E-2</v>
      </c>
      <c r="P228" s="27">
        <f t="shared" si="57"/>
        <v>-2.0126131517950934E-2</v>
      </c>
      <c r="Q228" s="28">
        <f t="shared" si="58"/>
        <v>36526.201000000001</v>
      </c>
      <c r="S228" s="25">
        <f t="shared" si="49"/>
        <v>6.4255429982260152E-5</v>
      </c>
      <c r="T228" s="128">
        <v>0.1</v>
      </c>
      <c r="U228">
        <f t="shared" si="50"/>
        <v>6.4255429982260155E-6</v>
      </c>
      <c r="V228" s="25">
        <f t="shared" si="51"/>
        <v>-8.015948476771801E-3</v>
      </c>
    </row>
    <row r="229" spans="1:27">
      <c r="A229" s="139" t="s">
        <v>600</v>
      </c>
      <c r="B229" s="139" t="s">
        <v>292</v>
      </c>
      <c r="C229" s="140">
        <v>51567.576000000001</v>
      </c>
      <c r="D229" s="140" t="s">
        <v>503</v>
      </c>
      <c r="E229" s="33">
        <f t="shared" si="55"/>
        <v>33262.931183991219</v>
      </c>
      <c r="F229" s="25">
        <f t="shared" si="56"/>
        <v>33263</v>
      </c>
      <c r="G229" s="25">
        <f t="shared" si="48"/>
        <v>-2.3490239997045137E-2</v>
      </c>
      <c r="I229">
        <f>G229</f>
        <v>-2.3490239997045137E-2</v>
      </c>
      <c r="L229" s="25"/>
      <c r="O229" s="25">
        <f ca="1">+C$11+C$12*F229</f>
        <v>-1.0538577986742161E-2</v>
      </c>
      <c r="P229" s="27">
        <f t="shared" si="57"/>
        <v>-2.0180066990166952E-2</v>
      </c>
      <c r="Q229" s="28">
        <f t="shared" si="58"/>
        <v>36549.076000000001</v>
      </c>
      <c r="S229" s="25">
        <f t="shared" si="49"/>
        <v>1.0957245335464965E-5</v>
      </c>
      <c r="T229" s="128">
        <v>0.1</v>
      </c>
      <c r="U229">
        <f t="shared" si="50"/>
        <v>1.0957245335464964E-6</v>
      </c>
      <c r="V229" s="25">
        <f t="shared" si="51"/>
        <v>-3.3101730068781851E-3</v>
      </c>
      <c r="Y229" s="110"/>
      <c r="Z229" s="109"/>
      <c r="AA229" s="114"/>
    </row>
    <row r="230" spans="1:27">
      <c r="A230" s="139" t="s">
        <v>600</v>
      </c>
      <c r="B230" s="139" t="s">
        <v>288</v>
      </c>
      <c r="C230" s="140">
        <v>51576.63</v>
      </c>
      <c r="D230" s="140" t="s">
        <v>503</v>
      </c>
      <c r="E230" s="33">
        <f t="shared" si="55"/>
        <v>33289.45539760423</v>
      </c>
      <c r="F230" s="25">
        <f t="shared" si="56"/>
        <v>33289.5</v>
      </c>
      <c r="G230" s="25">
        <f t="shared" si="48"/>
        <v>-1.522495999961393E-2</v>
      </c>
      <c r="I230">
        <f>G230</f>
        <v>-1.522495999961393E-2</v>
      </c>
      <c r="M230" s="25"/>
      <c r="O230" s="25">
        <f ca="1">+C$11+C$12*F230</f>
        <v>-1.0577522177262932E-2</v>
      </c>
      <c r="P230" s="27">
        <f t="shared" si="57"/>
        <v>-2.0201383696890004E-2</v>
      </c>
      <c r="Q230" s="28">
        <f t="shared" si="58"/>
        <v>36558.129999999997</v>
      </c>
      <c r="S230" s="25">
        <f t="shared" si="49"/>
        <v>2.4764792814810874E-5</v>
      </c>
      <c r="T230" s="128">
        <v>0.1</v>
      </c>
      <c r="U230">
        <f t="shared" si="50"/>
        <v>2.4764792814810877E-6</v>
      </c>
      <c r="V230" s="25">
        <f t="shared" si="51"/>
        <v>4.9764236972760743E-3</v>
      </c>
    </row>
    <row r="231" spans="1:27">
      <c r="A231" s="139" t="s">
        <v>600</v>
      </c>
      <c r="B231" s="139" t="s">
        <v>288</v>
      </c>
      <c r="C231" s="140">
        <v>51579.707000000002</v>
      </c>
      <c r="D231" s="140" t="s">
        <v>503</v>
      </c>
      <c r="E231" s="33">
        <f t="shared" si="55"/>
        <v>33298.469646034471</v>
      </c>
      <c r="F231" s="25">
        <f t="shared" si="56"/>
        <v>33298.5</v>
      </c>
      <c r="G231" s="25">
        <f t="shared" si="48"/>
        <v>-1.0361279993958306E-2</v>
      </c>
      <c r="I231">
        <f>G231</f>
        <v>-1.0361279993958306E-2</v>
      </c>
      <c r="L231" s="25"/>
      <c r="O231" s="25">
        <f ca="1">+C$11+C$12*F231</f>
        <v>-1.0590748506119047E-2</v>
      </c>
      <c r="P231" s="27">
        <f t="shared" si="57"/>
        <v>-2.0208621272546062E-2</v>
      </c>
      <c r="Q231" s="28">
        <f t="shared" si="58"/>
        <v>36561.207000000002</v>
      </c>
      <c r="S231" s="25">
        <f t="shared" si="49"/>
        <v>9.6970130256978341E-5</v>
      </c>
      <c r="T231" s="128">
        <v>0.1</v>
      </c>
      <c r="U231">
        <f t="shared" si="50"/>
        <v>9.6970130256978355E-6</v>
      </c>
      <c r="V231" s="25">
        <f t="shared" si="51"/>
        <v>9.8473412785877561E-3</v>
      </c>
    </row>
    <row r="232" spans="1:27">
      <c r="A232" s="34" t="s">
        <v>330</v>
      </c>
      <c r="B232" s="57" t="s">
        <v>292</v>
      </c>
      <c r="C232" s="58">
        <v>51822.9035</v>
      </c>
      <c r="D232" s="104">
        <v>9.0000000000000006E-5</v>
      </c>
      <c r="E232" s="33">
        <f t="shared" si="55"/>
        <v>34010.927776798664</v>
      </c>
      <c r="F232" s="25">
        <f t="shared" si="56"/>
        <v>34011</v>
      </c>
      <c r="G232" s="25">
        <f t="shared" si="48"/>
        <v>-2.4653279993799515E-2</v>
      </c>
      <c r="K232">
        <f>G232</f>
        <v>-2.4653279993799515E-2</v>
      </c>
      <c r="P232" s="27">
        <f t="shared" si="57"/>
        <v>-2.077828056700752E-2</v>
      </c>
      <c r="Q232" s="28">
        <f t="shared" si="58"/>
        <v>36804.4035</v>
      </c>
      <c r="S232" s="25">
        <f t="shared" si="49"/>
        <v>1.5015620557638287E-5</v>
      </c>
      <c r="T232" s="128">
        <v>1</v>
      </c>
      <c r="U232">
        <f t="shared" si="50"/>
        <v>1.5015620557638287E-5</v>
      </c>
      <c r="V232" s="25">
        <f t="shared" si="51"/>
        <v>-3.8749994267919946E-3</v>
      </c>
    </row>
    <row r="233" spans="1:27">
      <c r="A233" s="33" t="s">
        <v>484</v>
      </c>
      <c r="B233" s="57" t="s">
        <v>292</v>
      </c>
      <c r="C233" s="58">
        <v>51849.187400000003</v>
      </c>
      <c r="D233" s="58">
        <v>1E-4</v>
      </c>
      <c r="E233" s="33">
        <f t="shared" si="55"/>
        <v>34087.927973196201</v>
      </c>
      <c r="F233" s="25">
        <f t="shared" si="56"/>
        <v>34088</v>
      </c>
      <c r="G233" s="25">
        <f t="shared" si="48"/>
        <v>-2.4586239997006487E-2</v>
      </c>
      <c r="K233">
        <f>G233</f>
        <v>-2.4586239997006487E-2</v>
      </c>
      <c r="P233" s="27">
        <f t="shared" si="57"/>
        <v>-2.0839451677019848E-2</v>
      </c>
      <c r="Q233" s="28">
        <f t="shared" si="58"/>
        <v>36830.687400000003</v>
      </c>
      <c r="S233" s="25">
        <f t="shared" si="49"/>
        <v>1.40384227147883E-5</v>
      </c>
      <c r="T233" s="128">
        <v>1</v>
      </c>
      <c r="U233">
        <f t="shared" si="50"/>
        <v>1.40384227147883E-5</v>
      </c>
      <c r="V233" s="25">
        <f t="shared" si="51"/>
        <v>-3.7467883199866388E-3</v>
      </c>
      <c r="Y233" s="110"/>
      <c r="Z233" s="109"/>
      <c r="AA233" s="114"/>
    </row>
    <row r="234" spans="1:27">
      <c r="A234" s="33" t="s">
        <v>484</v>
      </c>
      <c r="B234" s="57" t="s">
        <v>292</v>
      </c>
      <c r="C234" s="58">
        <v>51849.1875</v>
      </c>
      <c r="D234" s="58">
        <v>1E-4</v>
      </c>
      <c r="E234" s="33">
        <f t="shared" si="55"/>
        <v>34087.928266151946</v>
      </c>
      <c r="F234" s="25">
        <f t="shared" si="56"/>
        <v>34088</v>
      </c>
      <c r="G234" s="25">
        <f t="shared" si="48"/>
        <v>-2.44862399995327E-2</v>
      </c>
      <c r="K234">
        <f>G234</f>
        <v>-2.44862399995327E-2</v>
      </c>
      <c r="P234" s="27">
        <f t="shared" si="57"/>
        <v>-2.0839451677019848E-2</v>
      </c>
      <c r="Q234" s="28">
        <f t="shared" si="58"/>
        <v>36830.6875</v>
      </c>
      <c r="S234" s="25">
        <f t="shared" si="49"/>
        <v>1.3299065069216096E-5</v>
      </c>
      <c r="T234" s="128">
        <v>1</v>
      </c>
      <c r="U234">
        <f t="shared" si="50"/>
        <v>1.3299065069216096E-5</v>
      </c>
      <c r="V234" s="25">
        <f t="shared" si="51"/>
        <v>-3.6467883225128513E-3</v>
      </c>
    </row>
    <row r="235" spans="1:27">
      <c r="A235" s="139" t="s">
        <v>600</v>
      </c>
      <c r="B235" s="139" t="s">
        <v>288</v>
      </c>
      <c r="C235" s="140">
        <v>51873.605000000003</v>
      </c>
      <c r="D235" s="140" t="s">
        <v>503</v>
      </c>
      <c r="E235" s="33">
        <f t="shared" si="55"/>
        <v>34159.460736429835</v>
      </c>
      <c r="F235" s="25">
        <f t="shared" si="56"/>
        <v>34159.5</v>
      </c>
      <c r="G235" s="25">
        <f t="shared" si="48"/>
        <v>-1.3402559990936425E-2</v>
      </c>
      <c r="I235">
        <f>G235</f>
        <v>-1.3402559990936425E-2</v>
      </c>
      <c r="M235" s="25"/>
      <c r="O235" s="25">
        <f ca="1">+C$11+C$12*F235</f>
        <v>-1.1856067300020402E-2</v>
      </c>
      <c r="P235" s="27">
        <f t="shared" si="57"/>
        <v>-2.0896184943708308E-2</v>
      </c>
      <c r="Q235" s="28">
        <f t="shared" si="58"/>
        <v>36855.105000000003</v>
      </c>
      <c r="S235" s="25">
        <f t="shared" si="49"/>
        <v>5.6154414932805405E-5</v>
      </c>
      <c r="T235" s="128">
        <v>0.1</v>
      </c>
      <c r="U235">
        <f t="shared" si="50"/>
        <v>5.6154414932805408E-6</v>
      </c>
      <c r="V235" s="25">
        <f t="shared" si="51"/>
        <v>7.493624952771883E-3</v>
      </c>
    </row>
    <row r="236" spans="1:27">
      <c r="A236" s="33" t="s">
        <v>331</v>
      </c>
      <c r="B236" s="57" t="s">
        <v>292</v>
      </c>
      <c r="C236" s="58">
        <v>51896.2932</v>
      </c>
      <c r="D236" s="58">
        <v>1E-4</v>
      </c>
      <c r="E236" s="33">
        <f t="shared" si="55"/>
        <v>34225.927122921428</v>
      </c>
      <c r="F236" s="25">
        <f t="shared" si="56"/>
        <v>34226</v>
      </c>
      <c r="G236" s="25">
        <f t="shared" si="48"/>
        <v>-2.4876479998056311E-2</v>
      </c>
      <c r="K236">
        <f t="shared" ref="K236:K243" si="59">G236</f>
        <v>-2.4876479998056311E-2</v>
      </c>
      <c r="P236" s="27">
        <f t="shared" si="57"/>
        <v>-2.0948891662767911E-2</v>
      </c>
      <c r="Q236" s="28">
        <f t="shared" si="58"/>
        <v>36877.7932</v>
      </c>
      <c r="S236" s="25">
        <f t="shared" si="49"/>
        <v>1.5425950131493507E-5</v>
      </c>
      <c r="T236" s="128">
        <v>1</v>
      </c>
      <c r="U236">
        <f t="shared" si="50"/>
        <v>1.5425950131493507E-5</v>
      </c>
      <c r="V236" s="25">
        <f t="shared" si="51"/>
        <v>-3.9275883352884004E-3</v>
      </c>
    </row>
    <row r="237" spans="1:27">
      <c r="A237" s="33" t="s">
        <v>331</v>
      </c>
      <c r="B237" s="57" t="s">
        <v>292</v>
      </c>
      <c r="C237" s="58">
        <v>51896.293239999999</v>
      </c>
      <c r="D237" s="58"/>
      <c r="E237" s="33">
        <f t="shared" si="55"/>
        <v>34225.927240103723</v>
      </c>
      <c r="F237" s="25">
        <f t="shared" si="56"/>
        <v>34226</v>
      </c>
      <c r="G237" s="25">
        <f t="shared" si="48"/>
        <v>-2.4836479999066796E-2</v>
      </c>
      <c r="K237" s="127">
        <f t="shared" si="59"/>
        <v>-2.4836479999066796E-2</v>
      </c>
      <c r="O237" s="25">
        <f ca="1">+C$11+C$12*F237</f>
        <v>-1.1953795174346117E-2</v>
      </c>
      <c r="P237" s="27">
        <f t="shared" si="57"/>
        <v>-2.0948891662767911E-2</v>
      </c>
      <c r="Q237" s="28">
        <f t="shared" si="58"/>
        <v>36877.793239999999</v>
      </c>
      <c r="S237" s="25">
        <f t="shared" si="49"/>
        <v>1.5113343072527136E-5</v>
      </c>
      <c r="T237" s="128">
        <v>1</v>
      </c>
      <c r="U237">
        <f t="shared" si="50"/>
        <v>1.5113343072527136E-5</v>
      </c>
      <c r="V237" s="25">
        <f t="shared" si="51"/>
        <v>-3.8875883362988854E-3</v>
      </c>
      <c r="Y237" s="108"/>
      <c r="Z237" s="109"/>
      <c r="AA237" s="114"/>
    </row>
    <row r="238" spans="1:27">
      <c r="A238" s="36" t="s">
        <v>332</v>
      </c>
      <c r="B238" s="105" t="s">
        <v>292</v>
      </c>
      <c r="C238" s="36">
        <v>51899.365599999997</v>
      </c>
      <c r="D238" s="36">
        <v>4.0000000000000002E-4</v>
      </c>
      <c r="E238" s="33">
        <f t="shared" si="55"/>
        <v>34234.92789538714</v>
      </c>
      <c r="F238" s="25">
        <f t="shared" si="56"/>
        <v>34235</v>
      </c>
      <c r="G238" s="25">
        <f t="shared" si="48"/>
        <v>-2.4612799999886192E-2</v>
      </c>
      <c r="K238">
        <f t="shared" si="59"/>
        <v>-2.4612799999886192E-2</v>
      </c>
      <c r="P238" s="27">
        <f t="shared" si="57"/>
        <v>-2.0956020520560902E-2</v>
      </c>
      <c r="Q238" s="28">
        <f t="shared" si="58"/>
        <v>36880.865599999997</v>
      </c>
      <c r="S238" s="25">
        <f t="shared" si="49"/>
        <v>1.337203616041454E-5</v>
      </c>
      <c r="T238" s="128">
        <v>1</v>
      </c>
      <c r="U238">
        <f t="shared" si="50"/>
        <v>1.337203616041454E-5</v>
      </c>
      <c r="V238" s="25">
        <f t="shared" si="51"/>
        <v>-3.6567794793252902E-3</v>
      </c>
    </row>
    <row r="239" spans="1:27">
      <c r="A239" s="33" t="s">
        <v>331</v>
      </c>
      <c r="B239" s="57" t="s">
        <v>292</v>
      </c>
      <c r="C239" s="58">
        <v>51911.3122</v>
      </c>
      <c r="D239" s="58">
        <v>2.0000000000000001E-4</v>
      </c>
      <c r="E239" s="33">
        <f t="shared" si="55"/>
        <v>34269.926147027232</v>
      </c>
      <c r="F239" s="25">
        <f t="shared" si="56"/>
        <v>34270</v>
      </c>
      <c r="G239" s="25">
        <f t="shared" si="48"/>
        <v>-2.5209599996742327E-2</v>
      </c>
      <c r="K239">
        <f t="shared" si="59"/>
        <v>-2.5209599996742327E-2</v>
      </c>
      <c r="P239" s="27">
        <f t="shared" si="57"/>
        <v>-2.0983733924316621E-2</v>
      </c>
      <c r="Q239" s="28">
        <f t="shared" si="58"/>
        <v>36892.8122</v>
      </c>
      <c r="S239" s="25">
        <f t="shared" si="49"/>
        <v>1.7857944062078663E-5</v>
      </c>
      <c r="T239" s="128">
        <v>1</v>
      </c>
      <c r="U239">
        <f t="shared" si="50"/>
        <v>1.7857944062078663E-5</v>
      </c>
      <c r="V239" s="25">
        <f t="shared" si="51"/>
        <v>-4.2258660724257061E-3</v>
      </c>
      <c r="Y239" s="110"/>
      <c r="Z239" s="109"/>
      <c r="AA239" s="114"/>
    </row>
    <row r="240" spans="1:27">
      <c r="A240" s="33" t="s">
        <v>331</v>
      </c>
      <c r="B240" s="57" t="s">
        <v>292</v>
      </c>
      <c r="C240" s="58">
        <v>51911.312790000004</v>
      </c>
      <c r="D240" s="58">
        <v>6.0000000000000002E-5</v>
      </c>
      <c r="E240" s="33">
        <f t="shared" si="55"/>
        <v>34269.927875466172</v>
      </c>
      <c r="F240" s="25">
        <f t="shared" si="56"/>
        <v>34270</v>
      </c>
      <c r="G240" s="25">
        <f t="shared" si="48"/>
        <v>-2.4619599993457086E-2</v>
      </c>
      <c r="K240">
        <f t="shared" si="59"/>
        <v>-2.4619599993457086E-2</v>
      </c>
      <c r="P240" s="27">
        <f t="shared" si="57"/>
        <v>-2.0983733924316621E-2</v>
      </c>
      <c r="Q240" s="28">
        <f t="shared" si="58"/>
        <v>36892.812790000004</v>
      </c>
      <c r="S240" s="25">
        <f t="shared" si="49"/>
        <v>1.3219522072726941E-5</v>
      </c>
      <c r="T240" s="128">
        <v>1</v>
      </c>
      <c r="U240">
        <f t="shared" si="50"/>
        <v>1.3219522072726941E-5</v>
      </c>
      <c r="V240" s="25">
        <f t="shared" si="51"/>
        <v>-3.6358660691404657E-3</v>
      </c>
    </row>
    <row r="241" spans="1:27">
      <c r="A241" s="13" t="s">
        <v>1306</v>
      </c>
      <c r="B241" s="13" t="s">
        <v>292</v>
      </c>
      <c r="C241" s="142">
        <v>51911.3128</v>
      </c>
      <c r="D241" s="142" t="s">
        <v>277</v>
      </c>
      <c r="E241" s="33">
        <f t="shared" si="55"/>
        <v>34269.927904761731</v>
      </c>
      <c r="F241" s="25">
        <f t="shared" si="56"/>
        <v>34270</v>
      </c>
      <c r="G241" s="25">
        <f t="shared" si="48"/>
        <v>-2.4609599997347686E-2</v>
      </c>
      <c r="K241">
        <f t="shared" si="59"/>
        <v>-2.4609599997347686E-2</v>
      </c>
      <c r="M241" s="25"/>
      <c r="O241" s="25">
        <f ca="1">+C$11+C$12*F241</f>
        <v>-1.2018457226531554E-2</v>
      </c>
      <c r="P241" s="27">
        <f t="shared" si="57"/>
        <v>-2.0983733924316621E-2</v>
      </c>
      <c r="Q241" s="28">
        <f t="shared" si="58"/>
        <v>36892.8128</v>
      </c>
      <c r="S241" s="25">
        <f t="shared" si="49"/>
        <v>1.3146904779557722E-5</v>
      </c>
      <c r="T241" s="128">
        <v>1</v>
      </c>
      <c r="U241">
        <f t="shared" si="50"/>
        <v>1.3146904779557722E-5</v>
      </c>
      <c r="V241" s="25">
        <f t="shared" si="51"/>
        <v>-3.6258660730310657E-3</v>
      </c>
    </row>
    <row r="242" spans="1:27">
      <c r="A242" s="36" t="s">
        <v>331</v>
      </c>
      <c r="B242" s="102" t="s">
        <v>288</v>
      </c>
      <c r="C242" s="36">
        <v>51930.254999999997</v>
      </c>
      <c r="D242" s="36">
        <v>5.0000000000000001E-3</v>
      </c>
      <c r="E242" s="33">
        <f t="shared" si="55"/>
        <v>34325.420168855009</v>
      </c>
      <c r="F242" s="25">
        <f t="shared" si="56"/>
        <v>34325.5</v>
      </c>
      <c r="G242" s="25">
        <f t="shared" si="48"/>
        <v>-2.7250239996646997E-2</v>
      </c>
      <c r="K242">
        <f t="shared" si="59"/>
        <v>-2.7250239996646997E-2</v>
      </c>
      <c r="P242" s="27">
        <f t="shared" si="57"/>
        <v>-2.1027647070736476E-2</v>
      </c>
      <c r="Q242" s="28">
        <f t="shared" si="58"/>
        <v>36911.754999999997</v>
      </c>
      <c r="S242" s="25">
        <f t="shared" si="49"/>
        <v>3.8720662721591657E-5</v>
      </c>
      <c r="T242" s="128">
        <v>1</v>
      </c>
      <c r="U242">
        <f t="shared" si="50"/>
        <v>3.8720662721591657E-5</v>
      </c>
      <c r="V242" s="25">
        <f t="shared" si="51"/>
        <v>-6.2225929259105209E-3</v>
      </c>
      <c r="Y242" s="110"/>
      <c r="Z242" s="109"/>
      <c r="AA242" s="114"/>
    </row>
    <row r="243" spans="1:27">
      <c r="A243" s="36" t="s">
        <v>331</v>
      </c>
      <c r="B243" s="102" t="s">
        <v>288</v>
      </c>
      <c r="C243" s="36">
        <v>51930.256500000003</v>
      </c>
      <c r="D243" s="36">
        <v>1E-4</v>
      </c>
      <c r="E243" s="33">
        <f t="shared" si="55"/>
        <v>34325.424563191278</v>
      </c>
      <c r="F243" s="25">
        <f t="shared" si="56"/>
        <v>34325.5</v>
      </c>
      <c r="G243" s="25">
        <f t="shared" si="48"/>
        <v>-2.5750239990884438E-2</v>
      </c>
      <c r="K243">
        <f t="shared" si="59"/>
        <v>-2.5750239990884438E-2</v>
      </c>
      <c r="P243" s="27">
        <f t="shared" si="57"/>
        <v>-2.1027647070736476E-2</v>
      </c>
      <c r="Q243" s="28">
        <f t="shared" si="58"/>
        <v>36911.756500000003</v>
      </c>
      <c r="S243" s="25">
        <f t="shared" si="49"/>
        <v>2.2302883889431659E-5</v>
      </c>
      <c r="T243" s="128">
        <v>1</v>
      </c>
      <c r="U243">
        <f t="shared" si="50"/>
        <v>2.2302883889431659E-5</v>
      </c>
      <c r="V243" s="25">
        <f t="shared" si="51"/>
        <v>-4.7225929201479624E-3</v>
      </c>
    </row>
    <row r="244" spans="1:27">
      <c r="A244" s="139" t="s">
        <v>600</v>
      </c>
      <c r="B244" s="139" t="s">
        <v>288</v>
      </c>
      <c r="C244" s="140">
        <v>51930.595000000001</v>
      </c>
      <c r="D244" s="140" t="s">
        <v>503</v>
      </c>
      <c r="E244" s="33">
        <f t="shared" si="55"/>
        <v>34326.41621840532</v>
      </c>
      <c r="F244" s="25">
        <f t="shared" si="56"/>
        <v>34326.5</v>
      </c>
      <c r="G244" s="25">
        <f t="shared" ref="G244:G307" si="60">+C244-(C$7+F244*C$8)</f>
        <v>-2.8598719996807631E-2</v>
      </c>
      <c r="I244">
        <f>G244</f>
        <v>-2.8598719996807631E-2</v>
      </c>
      <c r="L244" s="25"/>
      <c r="O244" s="25">
        <f t="shared" ref="O244:O251" ca="1" si="61">+C$11+C$12*F244</f>
        <v>-1.2101489179906028E-2</v>
      </c>
      <c r="P244" s="27">
        <f t="shared" si="57"/>
        <v>-2.1028437934207698E-2</v>
      </c>
      <c r="Q244" s="28">
        <f t="shared" si="58"/>
        <v>36912.095000000001</v>
      </c>
      <c r="S244" s="25">
        <f t="shared" ref="S244:S307" si="62">+(P244-G244)^2</f>
        <v>5.7309170507322301E-5</v>
      </c>
      <c r="T244" s="128">
        <v>0.1</v>
      </c>
      <c r="U244">
        <f t="shared" ref="U244:U307" si="63">+T244*S244</f>
        <v>5.7309170507322306E-6</v>
      </c>
      <c r="V244" s="25">
        <f t="shared" ref="V244:V307" si="64">+G244-P244</f>
        <v>-7.5702820625999333E-3</v>
      </c>
    </row>
    <row r="245" spans="1:27">
      <c r="A245" s="139" t="s">
        <v>600</v>
      </c>
      <c r="B245" s="139" t="s">
        <v>288</v>
      </c>
      <c r="C245" s="140">
        <v>51937.603000000003</v>
      </c>
      <c r="D245" s="140" t="s">
        <v>503</v>
      </c>
      <c r="E245" s="33">
        <f t="shared" si="55"/>
        <v>34346.946557371535</v>
      </c>
      <c r="F245" s="25">
        <f t="shared" si="56"/>
        <v>34347</v>
      </c>
      <c r="G245" s="25">
        <f t="shared" si="60"/>
        <v>-1.824255999235902E-2</v>
      </c>
      <c r="I245">
        <f>G245</f>
        <v>-1.824255999235902E-2</v>
      </c>
      <c r="M245" s="25"/>
      <c r="O245" s="25">
        <f t="shared" ca="1" si="61"/>
        <v>-1.2131615817856059E-2</v>
      </c>
      <c r="P245" s="27">
        <f t="shared" si="57"/>
        <v>-2.104464779278618E-2</v>
      </c>
      <c r="Q245" s="28">
        <f t="shared" si="58"/>
        <v>36919.103000000003</v>
      </c>
      <c r="S245" s="25">
        <f t="shared" si="62"/>
        <v>7.8516960413027212E-6</v>
      </c>
      <c r="T245" s="128">
        <v>0.1</v>
      </c>
      <c r="U245">
        <f t="shared" si="63"/>
        <v>7.8516960413027216E-7</v>
      </c>
      <c r="V245" s="25">
        <f t="shared" si="64"/>
        <v>2.8020878004271603E-3</v>
      </c>
    </row>
    <row r="246" spans="1:27">
      <c r="A246" s="139" t="s">
        <v>850</v>
      </c>
      <c r="B246" s="139" t="s">
        <v>288</v>
      </c>
      <c r="C246" s="140">
        <v>51946.641799999998</v>
      </c>
      <c r="D246" s="140" t="s">
        <v>485</v>
      </c>
      <c r="E246" s="33">
        <f t="shared" si="55"/>
        <v>34373.426241710527</v>
      </c>
      <c r="F246" s="25">
        <f t="shared" si="56"/>
        <v>34373.5</v>
      </c>
      <c r="G246" s="25">
        <f t="shared" si="60"/>
        <v>-2.5177279996569268E-2</v>
      </c>
      <c r="K246">
        <f>G246</f>
        <v>-2.5177279996569268E-2</v>
      </c>
      <c r="L246" s="25"/>
      <c r="O246" s="25">
        <f t="shared" ca="1" si="61"/>
        <v>-1.2170560008376838E-2</v>
      </c>
      <c r="P246" s="27">
        <f t="shared" si="57"/>
        <v>-2.1065593967465011E-2</v>
      </c>
      <c r="Q246" s="28">
        <f t="shared" si="58"/>
        <v>36928.141799999998</v>
      </c>
      <c r="S246" s="25">
        <f t="shared" si="62"/>
        <v>1.6905962001931133E-5</v>
      </c>
      <c r="T246" s="128">
        <v>1</v>
      </c>
      <c r="U246">
        <f t="shared" si="63"/>
        <v>1.6905962001931133E-5</v>
      </c>
      <c r="V246" s="25">
        <f t="shared" si="64"/>
        <v>-4.111686029104257E-3</v>
      </c>
    </row>
    <row r="247" spans="1:27">
      <c r="A247" s="139" t="s">
        <v>600</v>
      </c>
      <c r="B247" s="139" t="s">
        <v>288</v>
      </c>
      <c r="C247" s="140">
        <v>51951.597000000002</v>
      </c>
      <c r="D247" s="140" t="s">
        <v>503</v>
      </c>
      <c r="E247" s="33">
        <f t="shared" si="55"/>
        <v>34387.942785038926</v>
      </c>
      <c r="F247" s="25">
        <f t="shared" si="56"/>
        <v>34388</v>
      </c>
      <c r="G247" s="25">
        <f t="shared" si="60"/>
        <v>-1.9530239995219745E-2</v>
      </c>
      <c r="I247">
        <f>G247</f>
        <v>-1.9530239995219745E-2</v>
      </c>
      <c r="L247" s="25"/>
      <c r="O247" s="25">
        <f t="shared" ca="1" si="61"/>
        <v>-1.2191869093756129E-2</v>
      </c>
      <c r="P247" s="27">
        <f t="shared" si="57"/>
        <v>-2.1077051247732084E-2</v>
      </c>
      <c r="Q247" s="28">
        <f t="shared" si="58"/>
        <v>36933.097000000002</v>
      </c>
      <c r="S247" s="25">
        <f t="shared" si="62"/>
        <v>2.3926250508987928E-6</v>
      </c>
      <c r="T247" s="128">
        <v>0.1</v>
      </c>
      <c r="U247">
        <f t="shared" si="63"/>
        <v>2.3926250508987927E-7</v>
      </c>
      <c r="V247" s="25">
        <f t="shared" si="64"/>
        <v>1.5468112525123395E-3</v>
      </c>
    </row>
    <row r="248" spans="1:27">
      <c r="A248" s="139" t="s">
        <v>600</v>
      </c>
      <c r="B248" s="139" t="s">
        <v>288</v>
      </c>
      <c r="C248" s="140">
        <v>51957.58</v>
      </c>
      <c r="D248" s="140" t="s">
        <v>503</v>
      </c>
      <c r="E248" s="33">
        <f t="shared" si="55"/>
        <v>34405.470327566727</v>
      </c>
      <c r="F248" s="25">
        <f t="shared" si="56"/>
        <v>34405.5</v>
      </c>
      <c r="G248" s="25">
        <f t="shared" si="60"/>
        <v>-1.0128639994945843E-2</v>
      </c>
      <c r="I248">
        <f>G248</f>
        <v>-1.0128639994945843E-2</v>
      </c>
      <c r="M248" s="25"/>
      <c r="O248" s="25">
        <f t="shared" ca="1" si="61"/>
        <v>-1.2217586955420787E-2</v>
      </c>
      <c r="P248" s="27">
        <f t="shared" si="57"/>
        <v>-2.109087538810368E-2</v>
      </c>
      <c r="Q248" s="28">
        <f t="shared" si="58"/>
        <v>36939.08</v>
      </c>
      <c r="S248" s="25">
        <f t="shared" si="62"/>
        <v>1.2017060481500236E-4</v>
      </c>
      <c r="T248" s="128">
        <v>0.1</v>
      </c>
      <c r="U248">
        <f t="shared" si="63"/>
        <v>1.2017060481500237E-5</v>
      </c>
      <c r="V248" s="25">
        <f t="shared" si="64"/>
        <v>1.0962235393157837E-2</v>
      </c>
    </row>
    <row r="249" spans="1:27">
      <c r="A249" s="139" t="s">
        <v>600</v>
      </c>
      <c r="B249" s="139" t="s">
        <v>288</v>
      </c>
      <c r="C249" s="140">
        <v>51958.601000000002</v>
      </c>
      <c r="D249" s="140" t="s">
        <v>503</v>
      </c>
      <c r="E249" s="33">
        <f t="shared" si="55"/>
        <v>34408.461405775131</v>
      </c>
      <c r="F249" s="25">
        <f t="shared" si="56"/>
        <v>34408.5</v>
      </c>
      <c r="G249" s="25">
        <f t="shared" si="60"/>
        <v>-1.3174079991586041E-2</v>
      </c>
      <c r="I249">
        <f>G249</f>
        <v>-1.3174079991586041E-2</v>
      </c>
      <c r="L249" s="25"/>
      <c r="O249" s="25">
        <f t="shared" ca="1" si="61"/>
        <v>-1.222199573170616E-2</v>
      </c>
      <c r="P249" s="27">
        <f t="shared" si="57"/>
        <v>-2.109324484409951E-2</v>
      </c>
      <c r="Q249" s="28">
        <f t="shared" si="58"/>
        <v>36940.101000000002</v>
      </c>
      <c r="S249" s="25">
        <f t="shared" si="62"/>
        <v>6.271317196128467E-5</v>
      </c>
      <c r="T249" s="128">
        <v>0.1</v>
      </c>
      <c r="U249">
        <f t="shared" si="63"/>
        <v>6.2713171961284675E-6</v>
      </c>
      <c r="V249" s="25">
        <f t="shared" si="64"/>
        <v>7.9191648525134689E-3</v>
      </c>
    </row>
    <row r="250" spans="1:27">
      <c r="A250" s="139" t="s">
        <v>600</v>
      </c>
      <c r="B250" s="139" t="s">
        <v>288</v>
      </c>
      <c r="C250" s="140">
        <v>51987.599000000002</v>
      </c>
      <c r="D250" s="140" t="s">
        <v>503</v>
      </c>
      <c r="E250" s="33">
        <f t="shared" si="55"/>
        <v>34493.412714185819</v>
      </c>
      <c r="F250" s="25">
        <f t="shared" si="56"/>
        <v>34493.5</v>
      </c>
      <c r="G250" s="25">
        <f t="shared" si="60"/>
        <v>-2.9794879999826662E-2</v>
      </c>
      <c r="I250">
        <f>G250</f>
        <v>-2.9794879999826662E-2</v>
      </c>
      <c r="M250" s="25"/>
      <c r="O250" s="25">
        <f t="shared" ca="1" si="61"/>
        <v>-1.234691105979166E-2</v>
      </c>
      <c r="P250" s="27">
        <f t="shared" si="57"/>
        <v>-2.1160331188990973E-2</v>
      </c>
      <c r="Q250" s="28">
        <f t="shared" si="58"/>
        <v>36969.099000000002</v>
      </c>
      <c r="S250" s="25">
        <f t="shared" si="62"/>
        <v>7.455543316670401E-5</v>
      </c>
      <c r="T250" s="128">
        <v>0.1</v>
      </c>
      <c r="U250">
        <f t="shared" si="63"/>
        <v>7.4555433166704012E-6</v>
      </c>
      <c r="V250" s="25">
        <f t="shared" si="64"/>
        <v>-8.6345488108356891E-3</v>
      </c>
      <c r="Y250" s="108"/>
      <c r="Z250" s="113"/>
      <c r="AA250" s="114"/>
    </row>
    <row r="251" spans="1:27">
      <c r="A251" s="36" t="s">
        <v>363</v>
      </c>
      <c r="B251" s="57" t="s">
        <v>292</v>
      </c>
      <c r="C251" s="36">
        <v>52185.414100000002</v>
      </c>
      <c r="D251" s="58"/>
      <c r="E251" s="33">
        <f t="shared" si="55"/>
        <v>35072.923424179316</v>
      </c>
      <c r="F251" s="25">
        <f t="shared" si="56"/>
        <v>35073</v>
      </c>
      <c r="G251" s="25">
        <f t="shared" si="60"/>
        <v>-2.6139039997360669E-2</v>
      </c>
      <c r="K251" s="127">
        <f t="shared" ref="K251:K267" si="65">G251</f>
        <v>-2.6139039997360669E-2</v>
      </c>
      <c r="O251" s="25">
        <f t="shared" ca="1" si="61"/>
        <v>-1.3198539678915738E-2</v>
      </c>
      <c r="P251" s="27">
        <f t="shared" si="57"/>
        <v>-2.1615218683010442E-2</v>
      </c>
      <c r="Q251" s="28">
        <f t="shared" si="58"/>
        <v>37166.914100000002</v>
      </c>
      <c r="S251" s="25">
        <f t="shared" si="62"/>
        <v>2.0464959284169416E-5</v>
      </c>
      <c r="T251" s="128">
        <v>1</v>
      </c>
      <c r="U251">
        <f t="shared" si="63"/>
        <v>2.0464959284169416E-5</v>
      </c>
      <c r="V251" s="25">
        <f t="shared" si="64"/>
        <v>-4.5238213143502272E-3</v>
      </c>
    </row>
    <row r="252" spans="1:27">
      <c r="A252" s="36" t="s">
        <v>333</v>
      </c>
      <c r="B252" s="105" t="s">
        <v>288</v>
      </c>
      <c r="C252" s="106">
        <v>52185.58167</v>
      </c>
      <c r="D252" s="106">
        <v>3.0000000000000001E-5</v>
      </c>
      <c r="E252" s="33">
        <f t="shared" si="55"/>
        <v>35073.41433012973</v>
      </c>
      <c r="F252" s="25">
        <f t="shared" si="56"/>
        <v>35073.5</v>
      </c>
      <c r="G252" s="25">
        <f t="shared" si="60"/>
        <v>-2.9243279997899663E-2</v>
      </c>
      <c r="K252">
        <f t="shared" si="65"/>
        <v>-2.9243279997899663E-2</v>
      </c>
      <c r="P252" s="27">
        <f t="shared" si="57"/>
        <v>-2.16156092954174E-2</v>
      </c>
      <c r="Q252" s="28">
        <f t="shared" si="58"/>
        <v>37167.08167</v>
      </c>
      <c r="S252" s="25">
        <f t="shared" si="62"/>
        <v>5.8181360345506259E-5</v>
      </c>
      <c r="T252" s="128">
        <v>1</v>
      </c>
      <c r="U252">
        <f t="shared" si="63"/>
        <v>5.8181360345506259E-5</v>
      </c>
      <c r="V252" s="25">
        <f t="shared" si="64"/>
        <v>-7.6276707024822629E-3</v>
      </c>
    </row>
    <row r="253" spans="1:27">
      <c r="A253" s="36" t="s">
        <v>363</v>
      </c>
      <c r="B253" s="105" t="s">
        <v>288</v>
      </c>
      <c r="C253" s="106">
        <v>52185.585500000001</v>
      </c>
      <c r="D253" s="106"/>
      <c r="E253" s="33">
        <f t="shared" si="55"/>
        <v>35073.425550334963</v>
      </c>
      <c r="F253" s="25">
        <f t="shared" si="56"/>
        <v>35073.5</v>
      </c>
      <c r="G253" s="25">
        <f t="shared" si="60"/>
        <v>-2.5413279996428173E-2</v>
      </c>
      <c r="K253">
        <f t="shared" si="65"/>
        <v>-2.5413279996428173E-2</v>
      </c>
      <c r="P253" s="27">
        <f t="shared" si="57"/>
        <v>-2.16156092954174E-2</v>
      </c>
      <c r="Q253" s="28">
        <f t="shared" si="58"/>
        <v>37167.085500000001</v>
      </c>
      <c r="S253" s="25">
        <f t="shared" si="62"/>
        <v>1.4422302753315658E-5</v>
      </c>
      <c r="T253" s="128">
        <v>1</v>
      </c>
      <c r="U253">
        <f t="shared" si="63"/>
        <v>1.4422302753315658E-5</v>
      </c>
      <c r="V253" s="25">
        <f t="shared" si="64"/>
        <v>-3.7976707010107733E-3</v>
      </c>
      <c r="Y253" s="110"/>
      <c r="Z253" s="113"/>
      <c r="AA253" s="114"/>
    </row>
    <row r="254" spans="1:27">
      <c r="A254" s="56" t="s">
        <v>492</v>
      </c>
      <c r="B254" s="57" t="str">
        <f>IF(Y254=INT(Y254),"I","II")</f>
        <v>I</v>
      </c>
      <c r="C254" s="126">
        <v>52193.432699999998</v>
      </c>
      <c r="D254" s="115" t="s">
        <v>485</v>
      </c>
      <c r="E254" s="33">
        <f t="shared" si="55"/>
        <v>35096.414373955908</v>
      </c>
      <c r="F254" s="25">
        <f t="shared" si="56"/>
        <v>35096.5</v>
      </c>
      <c r="G254" s="25">
        <f t="shared" si="60"/>
        <v>-2.9228320003312547E-2</v>
      </c>
      <c r="K254">
        <f t="shared" si="65"/>
        <v>-2.9228320003312547E-2</v>
      </c>
      <c r="N254" s="25"/>
      <c r="O254" s="25">
        <f t="shared" ref="O254:O261" ca="1" si="66">+C$11+C$12*F254</f>
        <v>-1.3233075093151143E-2</v>
      </c>
      <c r="P254" s="27">
        <f t="shared" si="57"/>
        <v>-2.1633573980226105E-2</v>
      </c>
      <c r="Q254" s="28">
        <f t="shared" si="58"/>
        <v>37174.932699999998</v>
      </c>
      <c r="S254" s="25">
        <f t="shared" si="62"/>
        <v>5.7680167155187326E-5</v>
      </c>
      <c r="T254" s="128">
        <v>1</v>
      </c>
      <c r="U254">
        <f t="shared" si="63"/>
        <v>5.7680167155187326E-5</v>
      </c>
      <c r="V254" s="25">
        <f t="shared" si="64"/>
        <v>-7.5947460230864419E-3</v>
      </c>
      <c r="Y254" s="108"/>
      <c r="Z254" s="109"/>
      <c r="AA254" s="114"/>
    </row>
    <row r="255" spans="1:27">
      <c r="A255" s="56" t="s">
        <v>492</v>
      </c>
      <c r="B255" s="57" t="str">
        <f>IF(Y255=INT(Y255),"I","II")</f>
        <v>I</v>
      </c>
      <c r="C255" s="126">
        <v>52195.483500000002</v>
      </c>
      <c r="D255" s="115" t="s">
        <v>485</v>
      </c>
      <c r="E255" s="33">
        <f t="shared" si="55"/>
        <v>35102.422310478738</v>
      </c>
      <c r="F255" s="25">
        <f t="shared" si="56"/>
        <v>35102.5</v>
      </c>
      <c r="G255" s="25">
        <f t="shared" si="60"/>
        <v>-2.6519199993344955E-2</v>
      </c>
      <c r="K255">
        <f t="shared" si="65"/>
        <v>-2.6519199993344955E-2</v>
      </c>
      <c r="N255" s="25"/>
      <c r="O255" s="25">
        <f t="shared" ca="1" si="66"/>
        <v>-1.3241892645721884E-2</v>
      </c>
      <c r="P255" s="27">
        <f t="shared" si="57"/>
        <v>-2.1638259297542442E-2</v>
      </c>
      <c r="Q255" s="28">
        <f t="shared" si="58"/>
        <v>37176.983500000002</v>
      </c>
      <c r="S255" s="25">
        <f t="shared" si="62"/>
        <v>2.3823582075941119E-5</v>
      </c>
      <c r="T255" s="128">
        <v>1</v>
      </c>
      <c r="U255">
        <f t="shared" si="63"/>
        <v>2.3823582075941119E-5</v>
      </c>
      <c r="V255" s="25">
        <f t="shared" si="64"/>
        <v>-4.8809406958025131E-3</v>
      </c>
    </row>
    <row r="256" spans="1:27">
      <c r="A256" s="56" t="s">
        <v>492</v>
      </c>
      <c r="B256" s="57" t="str">
        <f>IF(Y256=INT(Y256),"I","II")</f>
        <v>I</v>
      </c>
      <c r="C256" s="126">
        <v>52198.553699999997</v>
      </c>
      <c r="D256" s="115" t="s">
        <v>485</v>
      </c>
      <c r="E256" s="33">
        <f t="shared" si="55"/>
        <v>35111.416637917937</v>
      </c>
      <c r="F256" s="25">
        <f t="shared" si="56"/>
        <v>35111.5</v>
      </c>
      <c r="G256" s="25">
        <f t="shared" si="60"/>
        <v>-2.8455519997805823E-2</v>
      </c>
      <c r="K256">
        <f t="shared" si="65"/>
        <v>-2.8455519997805823E-2</v>
      </c>
      <c r="N256" s="25"/>
      <c r="O256" s="25">
        <f t="shared" ca="1" si="66"/>
        <v>-1.3255118974577998E-2</v>
      </c>
      <c r="P256" s="27">
        <f t="shared" si="57"/>
        <v>-2.1645286402845319E-2</v>
      </c>
      <c r="Q256" s="28">
        <f t="shared" si="58"/>
        <v>37180.053699999997</v>
      </c>
      <c r="S256" s="25">
        <f t="shared" si="62"/>
        <v>4.6379281617928661E-5</v>
      </c>
      <c r="T256" s="128">
        <v>1</v>
      </c>
      <c r="U256">
        <f t="shared" si="63"/>
        <v>4.6379281617928661E-5</v>
      </c>
      <c r="V256" s="25">
        <f t="shared" si="64"/>
        <v>-6.8102335949605033E-3</v>
      </c>
    </row>
    <row r="257" spans="1:22">
      <c r="A257" s="56" t="s">
        <v>361</v>
      </c>
      <c r="B257" s="57" t="s">
        <v>292</v>
      </c>
      <c r="C257" s="146">
        <v>52219.548540000003</v>
      </c>
      <c r="D257" s="58">
        <v>2.0000000000000001E-4</v>
      </c>
      <c r="E257" s="33">
        <f t="shared" si="55"/>
        <v>35172.922228919859</v>
      </c>
      <c r="F257" s="25">
        <f t="shared" si="56"/>
        <v>35173</v>
      </c>
      <c r="G257" s="25">
        <f t="shared" si="60"/>
        <v>-2.6547039989964105E-2</v>
      </c>
      <c r="K257">
        <f t="shared" si="65"/>
        <v>-2.6547039989964105E-2</v>
      </c>
      <c r="M257" s="25"/>
      <c r="O257" s="25">
        <f t="shared" ca="1" si="66"/>
        <v>-1.3345498888428092E-2</v>
      </c>
      <c r="P257" s="27">
        <f t="shared" si="57"/>
        <v>-2.1693276992678121E-2</v>
      </c>
      <c r="Q257" s="28">
        <f t="shared" si="58"/>
        <v>37201.048540000003</v>
      </c>
      <c r="S257" s="25">
        <f t="shared" si="62"/>
        <v>2.3559015233822619E-5</v>
      </c>
      <c r="T257" s="128">
        <v>1</v>
      </c>
      <c r="U257">
        <f t="shared" si="63"/>
        <v>2.3559015233822619E-5</v>
      </c>
      <c r="V257" s="25">
        <f t="shared" si="64"/>
        <v>-4.853762997285984E-3</v>
      </c>
    </row>
    <row r="258" spans="1:22">
      <c r="A258" s="56" t="s">
        <v>361</v>
      </c>
      <c r="B258" s="57" t="s">
        <v>292</v>
      </c>
      <c r="C258" s="58">
        <v>52219.548609999998</v>
      </c>
      <c r="D258" s="58">
        <v>2.0000000000000001E-4</v>
      </c>
      <c r="E258" s="33">
        <f t="shared" si="55"/>
        <v>35172.922433988868</v>
      </c>
      <c r="F258" s="25">
        <f t="shared" si="56"/>
        <v>35173</v>
      </c>
      <c r="G258" s="25">
        <f t="shared" si="60"/>
        <v>-2.6477039995370433E-2</v>
      </c>
      <c r="K258">
        <f t="shared" si="65"/>
        <v>-2.6477039995370433E-2</v>
      </c>
      <c r="M258" s="25"/>
      <c r="O258" s="25">
        <f t="shared" ca="1" si="66"/>
        <v>-1.3345498888428092E-2</v>
      </c>
      <c r="P258" s="27">
        <f t="shared" si="57"/>
        <v>-2.1693276992678121E-2</v>
      </c>
      <c r="Q258" s="28">
        <f t="shared" si="58"/>
        <v>37201.048609999998</v>
      </c>
      <c r="S258" s="25">
        <f t="shared" si="62"/>
        <v>2.288438846592776E-5</v>
      </c>
      <c r="T258" s="128">
        <v>1</v>
      </c>
      <c r="U258">
        <f t="shared" si="63"/>
        <v>2.288438846592776E-5</v>
      </c>
      <c r="V258" s="25">
        <f t="shared" si="64"/>
        <v>-4.7837630026923116E-3</v>
      </c>
    </row>
    <row r="259" spans="1:22">
      <c r="A259" s="56" t="s">
        <v>361</v>
      </c>
      <c r="B259" s="57" t="s">
        <v>292</v>
      </c>
      <c r="C259" s="58">
        <v>52219.54898</v>
      </c>
      <c r="D259" s="58">
        <v>2.0000000000000001E-4</v>
      </c>
      <c r="E259" s="33">
        <f t="shared" si="55"/>
        <v>35172.923517925148</v>
      </c>
      <c r="F259" s="25">
        <f t="shared" si="56"/>
        <v>35173</v>
      </c>
      <c r="G259" s="25">
        <f t="shared" si="60"/>
        <v>-2.6107039993803483E-2</v>
      </c>
      <c r="K259">
        <f t="shared" si="65"/>
        <v>-2.6107039993803483E-2</v>
      </c>
      <c r="M259" s="25"/>
      <c r="O259" s="25">
        <f t="shared" ca="1" si="66"/>
        <v>-1.3345498888428092E-2</v>
      </c>
      <c r="P259" s="27">
        <f t="shared" si="57"/>
        <v>-2.1693276992678121E-2</v>
      </c>
      <c r="Q259" s="28">
        <f t="shared" si="58"/>
        <v>37201.04898</v>
      </c>
      <c r="S259" s="25">
        <f t="shared" si="62"/>
        <v>1.9481303830103155E-5</v>
      </c>
      <c r="T259" s="128">
        <v>1</v>
      </c>
      <c r="U259">
        <f t="shared" si="63"/>
        <v>1.9481303830103155E-5</v>
      </c>
      <c r="V259" s="25">
        <f t="shared" si="64"/>
        <v>-4.4137630011253613E-3</v>
      </c>
    </row>
    <row r="260" spans="1:22">
      <c r="A260" s="56" t="s">
        <v>492</v>
      </c>
      <c r="B260" s="57" t="str">
        <f>IF(Y260=INT(Y260),"I","II")</f>
        <v>I</v>
      </c>
      <c r="C260" s="126">
        <v>52219.549099999997</v>
      </c>
      <c r="D260" s="115" t="s">
        <v>485</v>
      </c>
      <c r="E260" s="33">
        <f t="shared" si="55"/>
        <v>35172.923869472041</v>
      </c>
      <c r="F260" s="25">
        <f t="shared" si="56"/>
        <v>35173</v>
      </c>
      <c r="G260" s="25">
        <f t="shared" si="60"/>
        <v>-2.5987039996834937E-2</v>
      </c>
      <c r="K260">
        <f t="shared" si="65"/>
        <v>-2.5987039996834937E-2</v>
      </c>
      <c r="N260" s="25"/>
      <c r="O260" s="25">
        <f t="shared" ca="1" si="66"/>
        <v>-1.3345498888428092E-2</v>
      </c>
      <c r="P260" s="27">
        <f t="shared" si="57"/>
        <v>-2.1693276992678121E-2</v>
      </c>
      <c r="Q260" s="28">
        <f t="shared" si="58"/>
        <v>37201.049099999997</v>
      </c>
      <c r="S260" s="25">
        <f t="shared" si="62"/>
        <v>1.8436400735865767E-5</v>
      </c>
      <c r="T260" s="128">
        <v>1</v>
      </c>
      <c r="U260">
        <f t="shared" si="63"/>
        <v>1.8436400735865767E-5</v>
      </c>
      <c r="V260" s="25">
        <f t="shared" si="64"/>
        <v>-4.2937630041568163E-3</v>
      </c>
    </row>
    <row r="261" spans="1:22">
      <c r="A261" s="139" t="s">
        <v>850</v>
      </c>
      <c r="B261" s="139" t="s">
        <v>288</v>
      </c>
      <c r="C261" s="140">
        <v>52224.841099999998</v>
      </c>
      <c r="D261" s="140" t="s">
        <v>485</v>
      </c>
      <c r="E261" s="33">
        <f t="shared" si="55"/>
        <v>35188.42708776673</v>
      </c>
      <c r="F261" s="25">
        <f t="shared" si="56"/>
        <v>35188.5</v>
      </c>
      <c r="G261" s="25">
        <f t="shared" si="60"/>
        <v>-2.488848000211874E-2</v>
      </c>
      <c r="K261">
        <f t="shared" si="65"/>
        <v>-2.488848000211874E-2</v>
      </c>
      <c r="L261" s="25"/>
      <c r="O261" s="25">
        <f t="shared" ca="1" si="66"/>
        <v>-1.336827756590251E-2</v>
      </c>
      <c r="P261" s="27">
        <f t="shared" si="57"/>
        <v>-2.1705364484603504E-2</v>
      </c>
      <c r="Q261" s="28">
        <f t="shared" si="58"/>
        <v>37206.341099999998</v>
      </c>
      <c r="S261" s="25">
        <f t="shared" si="62"/>
        <v>1.0132224397846288E-5</v>
      </c>
      <c r="T261" s="128">
        <v>1</v>
      </c>
      <c r="U261">
        <f t="shared" si="63"/>
        <v>1.0132224397846288E-5</v>
      </c>
      <c r="V261" s="25">
        <f t="shared" si="64"/>
        <v>-3.1831155175152358E-3</v>
      </c>
    </row>
    <row r="262" spans="1:22">
      <c r="A262" s="36" t="s">
        <v>332</v>
      </c>
      <c r="B262" s="105"/>
      <c r="C262" s="36">
        <v>52225.352200000001</v>
      </c>
      <c r="D262" s="36">
        <v>4.0000000000000002E-4</v>
      </c>
      <c r="E262" s="33">
        <f t="shared" si="55"/>
        <v>35189.924384605445</v>
      </c>
      <c r="F262" s="25">
        <f t="shared" si="56"/>
        <v>35190</v>
      </c>
      <c r="G262" s="25">
        <f t="shared" si="60"/>
        <v>-2.5811199993768241E-2</v>
      </c>
      <c r="K262">
        <f t="shared" si="65"/>
        <v>-2.5811199993768241E-2</v>
      </c>
      <c r="P262" s="27">
        <f t="shared" si="57"/>
        <v>-2.1706534077426412E-2</v>
      </c>
      <c r="Q262" s="28">
        <f t="shared" si="58"/>
        <v>37206.852200000001</v>
      </c>
      <c r="S262" s="25">
        <f t="shared" si="62"/>
        <v>1.6848282284778308E-5</v>
      </c>
      <c r="T262" s="128">
        <v>1</v>
      </c>
      <c r="U262">
        <f t="shared" si="63"/>
        <v>1.6848282284778308E-5</v>
      </c>
      <c r="V262" s="25">
        <f t="shared" si="64"/>
        <v>-4.1046659163418292E-3</v>
      </c>
    </row>
    <row r="263" spans="1:22">
      <c r="A263" s="36" t="s">
        <v>332</v>
      </c>
      <c r="B263" s="102" t="s">
        <v>288</v>
      </c>
      <c r="C263" s="36">
        <v>52225.523500000003</v>
      </c>
      <c r="D263" s="36">
        <v>2.0000000000000001E-4</v>
      </c>
      <c r="E263" s="33">
        <f t="shared" si="55"/>
        <v>35190.426217805354</v>
      </c>
      <c r="F263" s="25">
        <f t="shared" si="56"/>
        <v>35190.5</v>
      </c>
      <c r="G263" s="25">
        <f t="shared" si="60"/>
        <v>-2.5185439990309533E-2</v>
      </c>
      <c r="K263">
        <f t="shared" si="65"/>
        <v>-2.5185439990309533E-2</v>
      </c>
      <c r="P263" s="27">
        <f t="shared" si="57"/>
        <v>-2.1706923935251296E-2</v>
      </c>
      <c r="Q263" s="28">
        <f t="shared" si="58"/>
        <v>37207.023500000003</v>
      </c>
      <c r="S263" s="25">
        <f t="shared" si="62"/>
        <v>1.2100073945297918E-5</v>
      </c>
      <c r="T263" s="128">
        <v>1</v>
      </c>
      <c r="U263">
        <f t="shared" si="63"/>
        <v>1.2100073945297918E-5</v>
      </c>
      <c r="V263" s="25">
        <f t="shared" si="64"/>
        <v>-3.4785160550582367E-3</v>
      </c>
    </row>
    <row r="264" spans="1:22">
      <c r="A264" s="36" t="s">
        <v>365</v>
      </c>
      <c r="B264" s="102"/>
      <c r="C264" s="36">
        <v>52230.130499999999</v>
      </c>
      <c r="D264" s="36"/>
      <c r="E264" s="33">
        <f t="shared" si="55"/>
        <v>35203.922689211919</v>
      </c>
      <c r="F264" s="25">
        <f t="shared" si="56"/>
        <v>35204</v>
      </c>
      <c r="G264" s="25">
        <f t="shared" si="60"/>
        <v>-2.6389919999928679E-2</v>
      </c>
      <c r="K264" s="127">
        <f t="shared" si="65"/>
        <v>-2.6389919999928679E-2</v>
      </c>
      <c r="O264" s="25">
        <f ca="1">+C$11+C$12*F264</f>
        <v>-1.3391056243376921E-2</v>
      </c>
      <c r="P264" s="27">
        <f t="shared" si="57"/>
        <v>-2.1717448877582861E-2</v>
      </c>
      <c r="Q264" s="28">
        <f t="shared" si="58"/>
        <v>37211.630499999999</v>
      </c>
      <c r="S264" s="25">
        <f t="shared" si="62"/>
        <v>2.1831986389155591E-5</v>
      </c>
      <c r="T264" s="128">
        <v>1</v>
      </c>
      <c r="U264">
        <f t="shared" si="63"/>
        <v>2.1831986389155591E-5</v>
      </c>
      <c r="V264" s="25">
        <f t="shared" si="64"/>
        <v>-4.6724711223458185E-3</v>
      </c>
    </row>
    <row r="265" spans="1:22">
      <c r="A265" s="56" t="s">
        <v>493</v>
      </c>
      <c r="B265" s="57" t="str">
        <f>IF(Y265=INT(Y265),"I","II")</f>
        <v>I</v>
      </c>
      <c r="C265" s="126">
        <v>52230.130700000002</v>
      </c>
      <c r="D265" s="115" t="s">
        <v>485</v>
      </c>
      <c r="E265" s="33">
        <f t="shared" si="55"/>
        <v>35203.92327512343</v>
      </c>
      <c r="F265" s="25">
        <f t="shared" si="56"/>
        <v>35204</v>
      </c>
      <c r="G265" s="25">
        <f t="shared" si="60"/>
        <v>-2.6189919997705147E-2</v>
      </c>
      <c r="K265">
        <f t="shared" si="65"/>
        <v>-2.6189919997705147E-2</v>
      </c>
      <c r="N265" s="25"/>
      <c r="O265" s="25">
        <f ca="1">+C$11+C$12*F265</f>
        <v>-1.3391056243376921E-2</v>
      </c>
      <c r="P265" s="27">
        <f t="shared" si="57"/>
        <v>-2.1717448877582861E-2</v>
      </c>
      <c r="Q265" s="28">
        <f t="shared" si="58"/>
        <v>37211.630700000002</v>
      </c>
      <c r="S265" s="25">
        <f t="shared" si="62"/>
        <v>2.0002997920327894E-5</v>
      </c>
      <c r="T265" s="128">
        <v>1</v>
      </c>
      <c r="U265">
        <f t="shared" si="63"/>
        <v>2.0002997920327894E-5</v>
      </c>
      <c r="V265" s="25">
        <f t="shared" si="64"/>
        <v>-4.4724711201222858E-3</v>
      </c>
    </row>
    <row r="266" spans="1:22">
      <c r="A266" s="33" t="s">
        <v>335</v>
      </c>
      <c r="B266" s="57" t="s">
        <v>288</v>
      </c>
      <c r="C266" s="58">
        <v>52232.348400000003</v>
      </c>
      <c r="D266" s="58">
        <v>5.9999999999999995E-4</v>
      </c>
      <c r="E266" s="33">
        <f t="shared" si="55"/>
        <v>35210.420154793144</v>
      </c>
      <c r="F266" s="25">
        <f t="shared" si="56"/>
        <v>35210.5</v>
      </c>
      <c r="G266" s="25">
        <f t="shared" si="60"/>
        <v>-2.7255039996816777E-2</v>
      </c>
      <c r="K266">
        <f t="shared" si="65"/>
        <v>-2.7255039996816777E-2</v>
      </c>
      <c r="P266" s="27">
        <f t="shared" si="57"/>
        <v>-2.1722515603984645E-2</v>
      </c>
      <c r="Q266" s="28">
        <f t="shared" si="58"/>
        <v>37213.848400000003</v>
      </c>
      <c r="S266" s="25">
        <f t="shared" si="62"/>
        <v>3.0608826157282548E-5</v>
      </c>
      <c r="T266" s="128">
        <v>1</v>
      </c>
      <c r="U266">
        <f t="shared" si="63"/>
        <v>3.0608826157282548E-5</v>
      </c>
      <c r="V266" s="25">
        <f t="shared" si="64"/>
        <v>-5.5325243928321319E-3</v>
      </c>
    </row>
    <row r="267" spans="1:22">
      <c r="A267" s="33" t="s">
        <v>335</v>
      </c>
      <c r="B267" s="57" t="s">
        <v>292</v>
      </c>
      <c r="C267" s="58">
        <v>52232.519200000002</v>
      </c>
      <c r="D267" s="58">
        <v>2.9999999999999997E-4</v>
      </c>
      <c r="E267" s="33">
        <f t="shared" si="55"/>
        <v>35210.920523214299</v>
      </c>
      <c r="F267" s="25">
        <f t="shared" si="56"/>
        <v>35211</v>
      </c>
      <c r="G267" s="25">
        <f t="shared" si="60"/>
        <v>-2.7129279995278921E-2</v>
      </c>
      <c r="K267">
        <f t="shared" si="65"/>
        <v>-2.7129279995278921E-2</v>
      </c>
      <c r="P267" s="27">
        <f t="shared" si="57"/>
        <v>-2.1722905329596427E-2</v>
      </c>
      <c r="Q267" s="28">
        <f t="shared" si="58"/>
        <v>37214.019200000002</v>
      </c>
      <c r="S267" s="25">
        <f t="shared" si="62"/>
        <v>2.9228887025733496E-5</v>
      </c>
      <c r="T267" s="128">
        <v>1</v>
      </c>
      <c r="U267">
        <f t="shared" si="63"/>
        <v>2.9228887025733496E-5</v>
      </c>
      <c r="V267" s="25">
        <f t="shared" si="64"/>
        <v>-5.4063746656824938E-3</v>
      </c>
    </row>
    <row r="268" spans="1:22">
      <c r="A268" s="139" t="s">
        <v>600</v>
      </c>
      <c r="B268" s="139" t="s">
        <v>292</v>
      </c>
      <c r="C268" s="140">
        <v>52235.601999999999</v>
      </c>
      <c r="D268" s="140" t="s">
        <v>503</v>
      </c>
      <c r="E268" s="33">
        <f t="shared" si="55"/>
        <v>35219.951763078017</v>
      </c>
      <c r="F268" s="25">
        <f t="shared" si="56"/>
        <v>35220</v>
      </c>
      <c r="G268" s="25">
        <f t="shared" si="60"/>
        <v>-1.6465599997900426E-2</v>
      </c>
      <c r="I268">
        <f>G268</f>
        <v>-1.6465599997900426E-2</v>
      </c>
      <c r="L268" s="25"/>
      <c r="O268" s="25">
        <f ca="1">+C$11+C$12*F268</f>
        <v>-1.3414569716898896E-2</v>
      </c>
      <c r="P268" s="27">
        <f t="shared" si="57"/>
        <v>-2.1729919839183195E-2</v>
      </c>
      <c r="Q268" s="28">
        <f t="shared" si="58"/>
        <v>37217.101999999999</v>
      </c>
      <c r="S268" s="25">
        <f t="shared" si="62"/>
        <v>2.7713063391323438E-5</v>
      </c>
      <c r="T268" s="128">
        <v>0.1</v>
      </c>
      <c r="U268">
        <f t="shared" si="63"/>
        <v>2.7713063391323441E-6</v>
      </c>
      <c r="V268" s="25">
        <f t="shared" si="64"/>
        <v>5.2643198412827691E-3</v>
      </c>
    </row>
    <row r="269" spans="1:22">
      <c r="A269" s="33" t="s">
        <v>335</v>
      </c>
      <c r="B269" s="57" t="s">
        <v>288</v>
      </c>
      <c r="C269" s="58">
        <v>52247.367899999997</v>
      </c>
      <c r="D269" s="58">
        <v>2.0000000000000001E-4</v>
      </c>
      <c r="E269" s="33">
        <f t="shared" si="55"/>
        <v>35254.420643677688</v>
      </c>
      <c r="F269" s="25">
        <f t="shared" si="56"/>
        <v>35254.5</v>
      </c>
      <c r="G269" s="25">
        <f t="shared" si="60"/>
        <v>-2.7088160000857897E-2</v>
      </c>
      <c r="K269">
        <f t="shared" ref="K269:K274" si="67">G269</f>
        <v>-2.7088160000857897E-2</v>
      </c>
      <c r="P269" s="27">
        <f t="shared" si="57"/>
        <v>-2.1756799113632944E-2</v>
      </c>
      <c r="Q269" s="28">
        <f t="shared" si="58"/>
        <v>37228.867899999997</v>
      </c>
      <c r="S269" s="25">
        <f t="shared" si="62"/>
        <v>2.8423408909832043E-5</v>
      </c>
      <c r="T269" s="128">
        <v>1</v>
      </c>
      <c r="U269">
        <f t="shared" si="63"/>
        <v>2.8423408909832043E-5</v>
      </c>
      <c r="V269" s="25">
        <f t="shared" si="64"/>
        <v>-5.3313608872249535E-3</v>
      </c>
    </row>
    <row r="270" spans="1:22">
      <c r="A270" s="56" t="s">
        <v>493</v>
      </c>
      <c r="B270" s="57" t="str">
        <f>IF(Y270=INT(Y270),"I","II")</f>
        <v>I</v>
      </c>
      <c r="C270" s="126">
        <v>52250.100100000003</v>
      </c>
      <c r="D270" s="115" t="s">
        <v>485</v>
      </c>
      <c r="E270" s="33">
        <f t="shared" si="55"/>
        <v>35262.424780681627</v>
      </c>
      <c r="F270" s="25">
        <f t="shared" si="56"/>
        <v>35262.5</v>
      </c>
      <c r="G270" s="25">
        <f t="shared" si="60"/>
        <v>-2.5675999997474719E-2</v>
      </c>
      <c r="K270">
        <f t="shared" si="67"/>
        <v>-2.5675999997474719E-2</v>
      </c>
      <c r="N270" s="25"/>
      <c r="O270" s="25">
        <f ca="1">+C$11+C$12*F270</f>
        <v>-1.3477027380941649E-2</v>
      </c>
      <c r="P270" s="27">
        <f t="shared" si="57"/>
        <v>-2.1763029796065068E-2</v>
      </c>
      <c r="Q270" s="28">
        <f t="shared" si="58"/>
        <v>37231.600100000003</v>
      </c>
      <c r="S270" s="25">
        <f t="shared" si="62"/>
        <v>1.5311335797119887E-5</v>
      </c>
      <c r="T270" s="128">
        <v>1</v>
      </c>
      <c r="U270">
        <f t="shared" si="63"/>
        <v>1.5311335797119887E-5</v>
      </c>
      <c r="V270" s="25">
        <f t="shared" si="64"/>
        <v>-3.9129702014096511E-3</v>
      </c>
    </row>
    <row r="271" spans="1:22">
      <c r="A271" s="36" t="s">
        <v>365</v>
      </c>
      <c r="B271" s="57"/>
      <c r="C271" s="58">
        <v>52250.100200000001</v>
      </c>
      <c r="D271" s="58"/>
      <c r="E271" s="33">
        <f t="shared" si="55"/>
        <v>35262.425073637365</v>
      </c>
      <c r="F271" s="25">
        <f t="shared" si="56"/>
        <v>35262.5</v>
      </c>
      <c r="G271" s="25">
        <f t="shared" si="60"/>
        <v>-2.5576000000000931E-2</v>
      </c>
      <c r="K271" s="127">
        <f t="shared" si="67"/>
        <v>-2.5576000000000931E-2</v>
      </c>
      <c r="O271" s="25">
        <f ca="1">+C$11+C$12*F271</f>
        <v>-1.3477027380941649E-2</v>
      </c>
      <c r="P271" s="27">
        <f t="shared" si="57"/>
        <v>-2.1763029796065068E-2</v>
      </c>
      <c r="Q271" s="28">
        <f t="shared" si="58"/>
        <v>37231.600200000001</v>
      </c>
      <c r="S271" s="25">
        <f t="shared" si="62"/>
        <v>1.45387417761027E-5</v>
      </c>
      <c r="T271" s="128">
        <v>1</v>
      </c>
      <c r="U271">
        <f t="shared" si="63"/>
        <v>1.45387417761027E-5</v>
      </c>
      <c r="V271" s="25">
        <f t="shared" si="64"/>
        <v>-3.8129702039358636E-3</v>
      </c>
    </row>
    <row r="272" spans="1:22">
      <c r="A272" s="56" t="s">
        <v>493</v>
      </c>
      <c r="B272" s="57" t="str">
        <f>IF(Y272=INT(Y272),"I","II")</f>
        <v>I</v>
      </c>
      <c r="C272" s="126">
        <v>52250.270400000001</v>
      </c>
      <c r="D272" s="115" t="s">
        <v>485</v>
      </c>
      <c r="E272" s="33">
        <f t="shared" si="55"/>
        <v>35262.923684324021</v>
      </c>
      <c r="F272" s="25">
        <f t="shared" si="56"/>
        <v>35263</v>
      </c>
      <c r="G272" s="25">
        <f t="shared" si="60"/>
        <v>-2.6050239997857716E-2</v>
      </c>
      <c r="K272">
        <f t="shared" si="67"/>
        <v>-2.6050239997857716E-2</v>
      </c>
      <c r="N272" s="25"/>
      <c r="O272" s="25">
        <f ca="1">+C$11+C$12*F272</f>
        <v>-1.3477762176989212E-2</v>
      </c>
      <c r="P272" s="27">
        <f t="shared" si="57"/>
        <v>-2.1763419186307045E-2</v>
      </c>
      <c r="Q272" s="28">
        <f t="shared" si="58"/>
        <v>37231.770400000001</v>
      </c>
      <c r="S272" s="25">
        <f t="shared" si="62"/>
        <v>1.8376832670343949E-5</v>
      </c>
      <c r="T272" s="128">
        <v>1</v>
      </c>
      <c r="U272">
        <f t="shared" si="63"/>
        <v>1.8376832670343949E-5</v>
      </c>
      <c r="V272" s="25">
        <f t="shared" si="64"/>
        <v>-4.2868208115506706E-3</v>
      </c>
    </row>
    <row r="273" spans="1:27">
      <c r="A273" s="36" t="s">
        <v>365</v>
      </c>
      <c r="B273" s="57"/>
      <c r="C273" s="58">
        <v>52250.270799999998</v>
      </c>
      <c r="D273" s="58"/>
      <c r="E273" s="33">
        <f t="shared" si="55"/>
        <v>35262.924856147009</v>
      </c>
      <c r="F273" s="25">
        <f t="shared" si="56"/>
        <v>35263</v>
      </c>
      <c r="G273" s="25">
        <f t="shared" si="60"/>
        <v>-2.5650240000686608E-2</v>
      </c>
      <c r="K273" s="127">
        <f t="shared" si="67"/>
        <v>-2.5650240000686608E-2</v>
      </c>
      <c r="O273" s="25">
        <f ca="1">+C$11+C$12*F273</f>
        <v>-1.3477762176989212E-2</v>
      </c>
      <c r="P273" s="27">
        <f t="shared" si="57"/>
        <v>-2.1763419186307045E-2</v>
      </c>
      <c r="Q273" s="28">
        <f t="shared" si="58"/>
        <v>37231.770799999998</v>
      </c>
      <c r="S273" s="25">
        <f t="shared" si="62"/>
        <v>1.5107376043094209E-5</v>
      </c>
      <c r="T273" s="128">
        <v>1</v>
      </c>
      <c r="U273">
        <f t="shared" si="63"/>
        <v>1.5107376043094209E-5</v>
      </c>
      <c r="V273" s="25">
        <f t="shared" si="64"/>
        <v>-3.8868208143795629E-3</v>
      </c>
    </row>
    <row r="274" spans="1:27">
      <c r="A274" s="36" t="s">
        <v>332</v>
      </c>
      <c r="B274" s="105"/>
      <c r="C274" s="36">
        <v>52252.317999999999</v>
      </c>
      <c r="D274" s="36">
        <v>2.9999999999999997E-4</v>
      </c>
      <c r="E274" s="33">
        <f t="shared" si="55"/>
        <v>35268.922246262824</v>
      </c>
      <c r="F274" s="25">
        <f t="shared" si="56"/>
        <v>35269</v>
      </c>
      <c r="G274" s="25">
        <f t="shared" si="60"/>
        <v>-2.6541119994362816E-2</v>
      </c>
      <c r="K274">
        <f t="shared" si="67"/>
        <v>-2.6541119994362816E-2</v>
      </c>
      <c r="P274" s="27">
        <f t="shared" si="57"/>
        <v>-2.176809161768339E-2</v>
      </c>
      <c r="Q274" s="28">
        <f t="shared" si="58"/>
        <v>37233.817999999999</v>
      </c>
      <c r="S274" s="25">
        <f t="shared" si="62"/>
        <v>2.2781799884587034E-5</v>
      </c>
      <c r="T274" s="128">
        <v>1</v>
      </c>
      <c r="U274">
        <f t="shared" si="63"/>
        <v>2.2781799884587034E-5</v>
      </c>
      <c r="V274" s="25">
        <f t="shared" si="64"/>
        <v>-4.7730283766794258E-3</v>
      </c>
    </row>
    <row r="275" spans="1:27">
      <c r="A275" s="139" t="s">
        <v>600</v>
      </c>
      <c r="B275" s="139" t="s">
        <v>292</v>
      </c>
      <c r="C275" s="140">
        <v>52252.66</v>
      </c>
      <c r="D275" s="140" t="s">
        <v>503</v>
      </c>
      <c r="E275" s="33">
        <f t="shared" si="55"/>
        <v>35269.924154928143</v>
      </c>
      <c r="F275" s="25">
        <f t="shared" si="56"/>
        <v>35270</v>
      </c>
      <c r="G275" s="25">
        <f t="shared" si="60"/>
        <v>-2.5889599994115997E-2</v>
      </c>
      <c r="I275">
        <f>G275</f>
        <v>-2.5889599994115997E-2</v>
      </c>
      <c r="M275" s="25"/>
      <c r="O275" s="25">
        <f t="shared" ref="O275:O283" ca="1" si="68">+C$11+C$12*F275</f>
        <v>-1.3488049321655073E-2</v>
      </c>
      <c r="P275" s="27">
        <f t="shared" si="57"/>
        <v>-2.1768870311100176E-2</v>
      </c>
      <c r="Q275" s="28">
        <f t="shared" si="58"/>
        <v>37234.160000000003</v>
      </c>
      <c r="S275" s="25">
        <f t="shared" si="62"/>
        <v>1.6980413120487668E-5</v>
      </c>
      <c r="T275" s="128">
        <v>0.1</v>
      </c>
      <c r="U275">
        <f t="shared" si="63"/>
        <v>1.6980413120487669E-6</v>
      </c>
      <c r="V275" s="25">
        <f t="shared" si="64"/>
        <v>-4.120729683015821E-3</v>
      </c>
    </row>
    <row r="276" spans="1:27">
      <c r="A276" s="139" t="s">
        <v>850</v>
      </c>
      <c r="B276" s="139" t="s">
        <v>288</v>
      </c>
      <c r="C276" s="140">
        <v>52256.585800000001</v>
      </c>
      <c r="D276" s="140" t="s">
        <v>485</v>
      </c>
      <c r="E276" s="33">
        <f t="shared" si="55"/>
        <v>35281.42501176511</v>
      </c>
      <c r="F276" s="25">
        <f t="shared" si="56"/>
        <v>35281.5</v>
      </c>
      <c r="G276" s="25">
        <f t="shared" si="60"/>
        <v>-2.5597119994927198E-2</v>
      </c>
      <c r="K276">
        <f>G276</f>
        <v>-2.5597119994927198E-2</v>
      </c>
      <c r="M276" s="25"/>
      <c r="O276" s="25">
        <f t="shared" ca="1" si="68"/>
        <v>-1.3504949630748997E-2</v>
      </c>
      <c r="P276" s="27">
        <f t="shared" si="57"/>
        <v>-2.1777824358289198E-2</v>
      </c>
      <c r="Q276" s="28">
        <f t="shared" si="58"/>
        <v>37238.085800000001</v>
      </c>
      <c r="S276" s="25">
        <f t="shared" si="62"/>
        <v>1.4587019160042062E-5</v>
      </c>
      <c r="T276" s="128">
        <v>1</v>
      </c>
      <c r="U276">
        <f t="shared" si="63"/>
        <v>1.4587019160042062E-5</v>
      </c>
      <c r="V276" s="25">
        <f t="shared" si="64"/>
        <v>-3.8192956366379996E-3</v>
      </c>
    </row>
    <row r="277" spans="1:27">
      <c r="A277" s="139" t="s">
        <v>600</v>
      </c>
      <c r="B277" s="139" t="s">
        <v>292</v>
      </c>
      <c r="C277" s="140">
        <v>52263.591</v>
      </c>
      <c r="D277" s="140" t="s">
        <v>503</v>
      </c>
      <c r="E277" s="33">
        <f t="shared" ref="E277:E340" si="69">+(C277-C$7)/C$8</f>
        <v>35301.947147970321</v>
      </c>
      <c r="F277" s="25">
        <f t="shared" ref="F277:F340" si="70">ROUND(2*E277,0)/2</f>
        <v>35302</v>
      </c>
      <c r="G277" s="25">
        <f t="shared" si="60"/>
        <v>-1.8040959999780171E-2</v>
      </c>
      <c r="I277">
        <f>G277</f>
        <v>-1.8040959999780171E-2</v>
      </c>
      <c r="L277" s="25"/>
      <c r="O277" s="25">
        <f t="shared" ca="1" si="68"/>
        <v>-1.3535076268699028E-2</v>
      </c>
      <c r="P277" s="27">
        <f t="shared" ref="P277:P340" si="71">+D$11+D$12*F277+D$13*F277^2</f>
        <v>-2.1793781689850501E-2</v>
      </c>
      <c r="Q277" s="28">
        <f t="shared" ref="Q277:Q340" si="72">+C277-15018.5</f>
        <v>37245.091</v>
      </c>
      <c r="S277" s="25">
        <f t="shared" si="62"/>
        <v>1.4083670637462332E-5</v>
      </c>
      <c r="T277" s="128">
        <v>0.1</v>
      </c>
      <c r="U277">
        <f t="shared" si="63"/>
        <v>1.4083670637462333E-6</v>
      </c>
      <c r="V277" s="25">
        <f t="shared" si="64"/>
        <v>3.7528216900703307E-3</v>
      </c>
      <c r="Y277" s="110"/>
      <c r="Z277" s="109"/>
      <c r="AA277" s="114"/>
    </row>
    <row r="278" spans="1:27">
      <c r="A278" s="139" t="s">
        <v>850</v>
      </c>
      <c r="B278" s="139" t="s">
        <v>288</v>
      </c>
      <c r="C278" s="140">
        <v>52265.802600000003</v>
      </c>
      <c r="D278" s="140" t="s">
        <v>485</v>
      </c>
      <c r="E278" s="33">
        <f t="shared" si="69"/>
        <v>35308.426157339287</v>
      </c>
      <c r="F278" s="25">
        <f t="shared" si="70"/>
        <v>35308.5</v>
      </c>
      <c r="G278" s="25">
        <f t="shared" si="60"/>
        <v>-2.5206079990311991E-2</v>
      </c>
      <c r="K278">
        <f>G278</f>
        <v>-2.5206079990311991E-2</v>
      </c>
      <c r="L278" s="25"/>
      <c r="O278" s="25">
        <f t="shared" ca="1" si="68"/>
        <v>-1.3544628617317332E-2</v>
      </c>
      <c r="P278" s="27">
        <f t="shared" si="71"/>
        <v>-2.1798840199691947E-2</v>
      </c>
      <c r="Q278" s="28">
        <f t="shared" si="72"/>
        <v>37247.302600000003</v>
      </c>
      <c r="S278" s="25">
        <f t="shared" si="62"/>
        <v>1.1609282990784525E-5</v>
      </c>
      <c r="T278" s="128">
        <v>1</v>
      </c>
      <c r="U278">
        <f t="shared" si="63"/>
        <v>1.1609282990784525E-5</v>
      </c>
      <c r="V278" s="25">
        <f t="shared" si="64"/>
        <v>-3.4072397906200445E-3</v>
      </c>
    </row>
    <row r="279" spans="1:27">
      <c r="A279" s="56" t="s">
        <v>494</v>
      </c>
      <c r="B279" s="57" t="str">
        <f>IF(Y279=INT(Y279),"I","II")</f>
        <v>I</v>
      </c>
      <c r="C279" s="126">
        <v>52296.693399999996</v>
      </c>
      <c r="D279" s="115" t="s">
        <v>485</v>
      </c>
      <c r="E279" s="33">
        <f t="shared" si="69"/>
        <v>35398.922532187629</v>
      </c>
      <c r="F279" s="25">
        <f t="shared" si="70"/>
        <v>35399</v>
      </c>
      <c r="G279" s="25">
        <f t="shared" si="60"/>
        <v>-2.6443520000611898E-2</v>
      </c>
      <c r="K279">
        <f>G279</f>
        <v>-2.6443520000611898E-2</v>
      </c>
      <c r="N279" s="25"/>
      <c r="O279" s="25">
        <f t="shared" ca="1" si="68"/>
        <v>-1.3677626701926009E-2</v>
      </c>
      <c r="P279" s="27">
        <f t="shared" si="71"/>
        <v>-2.1869213605102279E-2</v>
      </c>
      <c r="Q279" s="28">
        <f t="shared" si="72"/>
        <v>37278.193399999996</v>
      </c>
      <c r="S279" s="25">
        <f t="shared" si="62"/>
        <v>2.0924279000000198E-5</v>
      </c>
      <c r="T279" s="128">
        <v>1</v>
      </c>
      <c r="U279">
        <f t="shared" si="63"/>
        <v>2.0924279000000198E-5</v>
      </c>
      <c r="V279" s="25">
        <f t="shared" si="64"/>
        <v>-4.5743063955096183E-3</v>
      </c>
    </row>
    <row r="280" spans="1:27">
      <c r="A280" s="139" t="s">
        <v>600</v>
      </c>
      <c r="B280" s="139" t="s">
        <v>292</v>
      </c>
      <c r="C280" s="140">
        <v>52307.620999999999</v>
      </c>
      <c r="D280" s="140" t="s">
        <v>503</v>
      </c>
      <c r="E280" s="33">
        <f t="shared" si="69"/>
        <v>35430.935564734318</v>
      </c>
      <c r="F280" s="25">
        <f t="shared" si="70"/>
        <v>35431</v>
      </c>
      <c r="G280" s="25">
        <f t="shared" si="60"/>
        <v>-2.199488000042038E-2</v>
      </c>
      <c r="I280">
        <f>G280</f>
        <v>-2.199488000042038E-2</v>
      </c>
      <c r="M280" s="25"/>
      <c r="O280" s="25">
        <f t="shared" ca="1" si="68"/>
        <v>-1.3724653648969964E-2</v>
      </c>
      <c r="P280" s="27">
        <f t="shared" si="71"/>
        <v>-2.1894071737445911E-2</v>
      </c>
      <c r="Q280" s="28">
        <f t="shared" si="72"/>
        <v>37289.120999999999</v>
      </c>
      <c r="S280" s="25">
        <f t="shared" si="62"/>
        <v>1.0162305883929785E-8</v>
      </c>
      <c r="T280" s="128">
        <v>0.1</v>
      </c>
      <c r="U280">
        <f t="shared" si="63"/>
        <v>1.0162305883929786E-9</v>
      </c>
      <c r="V280" s="25">
        <f t="shared" si="64"/>
        <v>-1.0080826297446943E-4</v>
      </c>
      <c r="Y280" s="108"/>
      <c r="Z280" s="109"/>
      <c r="AA280" s="114"/>
    </row>
    <row r="281" spans="1:27">
      <c r="A281" s="139" t="s">
        <v>850</v>
      </c>
      <c r="B281" s="139" t="s">
        <v>288</v>
      </c>
      <c r="C281" s="140">
        <v>52310.519399999997</v>
      </c>
      <c r="D281" s="140" t="s">
        <v>485</v>
      </c>
      <c r="E281" s="33">
        <f t="shared" si="69"/>
        <v>35439.426594194883</v>
      </c>
      <c r="F281" s="25">
        <f t="shared" si="70"/>
        <v>35439.5</v>
      </c>
      <c r="G281" s="25">
        <f t="shared" si="60"/>
        <v>-2.5056959995708894E-2</v>
      </c>
      <c r="K281">
        <f>G281</f>
        <v>-2.5056959995708894E-2</v>
      </c>
      <c r="M281" s="25"/>
      <c r="O281" s="25">
        <f t="shared" ca="1" si="68"/>
        <v>-1.3737145181778515E-2</v>
      </c>
      <c r="P281" s="27">
        <f t="shared" si="71"/>
        <v>-2.1900672458637058E-2</v>
      </c>
      <c r="Q281" s="28">
        <f t="shared" si="72"/>
        <v>37292.019399999997</v>
      </c>
      <c r="S281" s="25">
        <f t="shared" si="62"/>
        <v>9.9621510166749941E-6</v>
      </c>
      <c r="T281" s="128">
        <v>1</v>
      </c>
      <c r="U281">
        <f t="shared" si="63"/>
        <v>9.9621510166749941E-6</v>
      </c>
      <c r="V281" s="25">
        <f t="shared" si="64"/>
        <v>-3.1562875370718356E-3</v>
      </c>
    </row>
    <row r="282" spans="1:27">
      <c r="A282" s="139" t="s">
        <v>600</v>
      </c>
      <c r="B282" s="139" t="s">
        <v>288</v>
      </c>
      <c r="C282" s="140">
        <v>52311.548999999999</v>
      </c>
      <c r="D282" s="140" t="s">
        <v>503</v>
      </c>
      <c r="E282" s="33">
        <f t="shared" si="69"/>
        <v>35442.442866597798</v>
      </c>
      <c r="F282" s="25">
        <f t="shared" si="70"/>
        <v>35442.5</v>
      </c>
      <c r="G282" s="25">
        <f t="shared" si="60"/>
        <v>-1.9502399998600595E-2</v>
      </c>
      <c r="I282">
        <f>G282</f>
        <v>-1.9502399998600595E-2</v>
      </c>
      <c r="L282" s="25"/>
      <c r="O282" s="25">
        <f t="shared" ca="1" si="68"/>
        <v>-1.3741553958063882E-2</v>
      </c>
      <c r="P282" s="27">
        <f t="shared" si="71"/>
        <v>-2.1903001902434847E-2</v>
      </c>
      <c r="Q282" s="28">
        <f t="shared" si="72"/>
        <v>37293.048999999999</v>
      </c>
      <c r="S282" s="25">
        <f t="shared" si="62"/>
        <v>5.7628895006926383E-6</v>
      </c>
      <c r="T282" s="128">
        <v>0.1</v>
      </c>
      <c r="U282">
        <f t="shared" si="63"/>
        <v>5.7628895006926383E-7</v>
      </c>
      <c r="V282" s="25">
        <f t="shared" si="64"/>
        <v>2.4006019038342527E-3</v>
      </c>
    </row>
    <row r="283" spans="1:27">
      <c r="A283" s="139" t="s">
        <v>600</v>
      </c>
      <c r="B283" s="139" t="s">
        <v>292</v>
      </c>
      <c r="C283" s="140">
        <v>52319.576000000001</v>
      </c>
      <c r="D283" s="140" t="s">
        <v>503</v>
      </c>
      <c r="E283" s="33">
        <f t="shared" si="69"/>
        <v>35465.958424657416</v>
      </c>
      <c r="F283" s="25">
        <f t="shared" si="70"/>
        <v>35466</v>
      </c>
      <c r="G283" s="25">
        <f t="shared" si="60"/>
        <v>-1.4191679998475593E-2</v>
      </c>
      <c r="I283">
        <f>G283</f>
        <v>-1.4191679998475593E-2</v>
      </c>
      <c r="M283" s="25"/>
      <c r="O283" s="25">
        <f t="shared" ca="1" si="68"/>
        <v>-1.3776089372299287E-2</v>
      </c>
      <c r="P283" s="27">
        <f t="shared" si="71"/>
        <v>-2.192124519580824E-2</v>
      </c>
      <c r="Q283" s="28">
        <f t="shared" si="72"/>
        <v>37301.076000000001</v>
      </c>
      <c r="S283" s="25">
        <f t="shared" si="62"/>
        <v>5.974617813981609E-5</v>
      </c>
      <c r="T283" s="128">
        <v>0.1</v>
      </c>
      <c r="U283">
        <f t="shared" si="63"/>
        <v>5.9746178139816092E-6</v>
      </c>
      <c r="V283" s="25">
        <f t="shared" si="64"/>
        <v>7.7295651973326475E-3</v>
      </c>
    </row>
    <row r="284" spans="1:27">
      <c r="A284" s="33" t="s">
        <v>336</v>
      </c>
      <c r="B284" s="57"/>
      <c r="C284" s="58">
        <v>52338.339599999999</v>
      </c>
      <c r="D284" s="58">
        <v>2.9999999999999997E-4</v>
      </c>
      <c r="E284" s="33">
        <f t="shared" si="69"/>
        <v>35520.927469781032</v>
      </c>
      <c r="F284" s="25">
        <f t="shared" si="70"/>
        <v>35521</v>
      </c>
      <c r="G284" s="25">
        <f t="shared" si="60"/>
        <v>-2.475807999871904E-2</v>
      </c>
      <c r="K284">
        <f>G284</f>
        <v>-2.475807999871904E-2</v>
      </c>
      <c r="P284" s="27">
        <f t="shared" si="71"/>
        <v>-2.1963914420037218E-2</v>
      </c>
      <c r="Q284" s="28">
        <f t="shared" si="72"/>
        <v>37319.839599999999</v>
      </c>
      <c r="S284" s="25">
        <f t="shared" si="62"/>
        <v>7.8073612810903238E-6</v>
      </c>
      <c r="T284" s="128">
        <v>1</v>
      </c>
      <c r="U284">
        <f t="shared" si="63"/>
        <v>7.8073612810903238E-6</v>
      </c>
      <c r="V284" s="25">
        <f t="shared" si="64"/>
        <v>-2.7941655786818224E-3</v>
      </c>
    </row>
    <row r="285" spans="1:27">
      <c r="A285" s="139" t="s">
        <v>850</v>
      </c>
      <c r="B285" s="139" t="s">
        <v>288</v>
      </c>
      <c r="C285" s="140">
        <v>52496.8946</v>
      </c>
      <c r="D285" s="140" t="s">
        <v>485</v>
      </c>
      <c r="E285" s="33">
        <f t="shared" si="69"/>
        <v>35985.423459334001</v>
      </c>
      <c r="F285" s="25">
        <f t="shared" si="70"/>
        <v>35985.5</v>
      </c>
      <c r="G285" s="25">
        <f t="shared" si="60"/>
        <v>-2.612703999329824E-2</v>
      </c>
      <c r="K285">
        <f>G285</f>
        <v>-2.612703999329824E-2</v>
      </c>
      <c r="L285" s="25"/>
      <c r="O285" s="25">
        <f ca="1">+C$11+C$12*F285</f>
        <v>-1.4539542465715954E-2</v>
      </c>
      <c r="P285" s="27">
        <f t="shared" si="71"/>
        <v>-2.2322719118865089E-2</v>
      </c>
      <c r="Q285" s="28">
        <f t="shared" si="72"/>
        <v>37478.3946</v>
      </c>
      <c r="S285" s="25">
        <f t="shared" si="62"/>
        <v>1.4472857315647813E-5</v>
      </c>
      <c r="T285" s="128">
        <v>1</v>
      </c>
      <c r="U285">
        <f t="shared" si="63"/>
        <v>1.4472857315647813E-5</v>
      </c>
      <c r="V285" s="25">
        <f t="shared" si="64"/>
        <v>-3.8043208744331508E-3</v>
      </c>
    </row>
    <row r="286" spans="1:27">
      <c r="A286" s="33" t="s">
        <v>337</v>
      </c>
      <c r="B286" s="33"/>
      <c r="C286" s="58">
        <v>52548.608999999997</v>
      </c>
      <c r="D286" s="58">
        <v>3.0000000000000001E-3</v>
      </c>
      <c r="E286" s="33">
        <f t="shared" si="69"/>
        <v>36136.923767757806</v>
      </c>
      <c r="F286" s="25">
        <f t="shared" si="70"/>
        <v>36137</v>
      </c>
      <c r="G286" s="25">
        <f t="shared" si="60"/>
        <v>-2.6021760000730865E-2</v>
      </c>
      <c r="K286">
        <f>G286</f>
        <v>-2.6021760000730865E-2</v>
      </c>
      <c r="P286" s="27">
        <f t="shared" si="71"/>
        <v>-2.2439143954178578E-2</v>
      </c>
      <c r="Q286" s="28">
        <f t="shared" si="72"/>
        <v>37530.108999999997</v>
      </c>
      <c r="S286" s="25">
        <f t="shared" si="62"/>
        <v>1.2835137737013936E-5</v>
      </c>
      <c r="T286" s="128">
        <v>1</v>
      </c>
      <c r="U286">
        <f t="shared" si="63"/>
        <v>1.2835137737013936E-5</v>
      </c>
      <c r="V286" s="25">
        <f t="shared" si="64"/>
        <v>-3.5826160465522866E-3</v>
      </c>
    </row>
    <row r="287" spans="1:27">
      <c r="A287" s="56" t="s">
        <v>337</v>
      </c>
      <c r="B287" s="57" t="s">
        <v>292</v>
      </c>
      <c r="C287" s="58">
        <v>52548.608999999997</v>
      </c>
      <c r="D287" s="58">
        <v>3.0000000000000001E-3</v>
      </c>
      <c r="E287" s="33">
        <f t="shared" si="69"/>
        <v>36136.923767757806</v>
      </c>
      <c r="F287" s="25">
        <f t="shared" si="70"/>
        <v>36137</v>
      </c>
      <c r="G287" s="25">
        <f t="shared" si="60"/>
        <v>-2.6021760000730865E-2</v>
      </c>
      <c r="K287">
        <f>G287</f>
        <v>-2.6021760000730865E-2</v>
      </c>
      <c r="P287" s="27">
        <f t="shared" si="71"/>
        <v>-2.2439143954178578E-2</v>
      </c>
      <c r="Q287" s="28">
        <f t="shared" si="72"/>
        <v>37530.108999999997</v>
      </c>
      <c r="S287" s="25">
        <f t="shared" si="62"/>
        <v>1.2835137737013936E-5</v>
      </c>
      <c r="T287" s="128">
        <v>1</v>
      </c>
      <c r="U287">
        <f t="shared" si="63"/>
        <v>1.2835137737013936E-5</v>
      </c>
      <c r="V287" s="25">
        <f t="shared" si="64"/>
        <v>-3.5826160465522866E-3</v>
      </c>
    </row>
    <row r="288" spans="1:27">
      <c r="A288" s="139" t="s">
        <v>600</v>
      </c>
      <c r="B288" s="139" t="s">
        <v>292</v>
      </c>
      <c r="C288" s="140">
        <v>52558.857000000004</v>
      </c>
      <c r="D288" s="140" t="s">
        <v>503</v>
      </c>
      <c r="E288" s="33">
        <f t="shared" si="69"/>
        <v>36166.945873026903</v>
      </c>
      <c r="F288" s="25">
        <f t="shared" si="70"/>
        <v>36167</v>
      </c>
      <c r="G288" s="25">
        <f t="shared" si="60"/>
        <v>-1.8476159995771013E-2</v>
      </c>
      <c r="I288">
        <f>G288</f>
        <v>-1.8476159995771013E-2</v>
      </c>
      <c r="L288" s="25"/>
      <c r="O288" s="25">
        <f ca="1">+C$11+C$12*F288</f>
        <v>-1.4806273430980878E-2</v>
      </c>
      <c r="P288" s="27">
        <f t="shared" si="71"/>
        <v>-2.2462163259924221E-2</v>
      </c>
      <c r="Q288" s="28">
        <f t="shared" si="72"/>
        <v>37540.357000000004</v>
      </c>
      <c r="S288" s="25">
        <f t="shared" si="62"/>
        <v>1.5888222021840031E-5</v>
      </c>
      <c r="T288" s="128">
        <v>0.1</v>
      </c>
      <c r="U288">
        <f t="shared" si="63"/>
        <v>1.5888222021840033E-6</v>
      </c>
      <c r="V288" s="25">
        <f t="shared" si="64"/>
        <v>3.9860032641532081E-3</v>
      </c>
    </row>
    <row r="289" spans="1:24">
      <c r="A289" s="33" t="s">
        <v>338</v>
      </c>
      <c r="B289" s="57" t="s">
        <v>292</v>
      </c>
      <c r="C289" s="58">
        <v>52592.300499999998</v>
      </c>
      <c r="D289" s="58">
        <v>1E-3</v>
      </c>
      <c r="E289" s="33">
        <f t="shared" si="69"/>
        <v>36264.920529307761</v>
      </c>
      <c r="F289" s="25">
        <f t="shared" si="70"/>
        <v>36265</v>
      </c>
      <c r="G289" s="25">
        <f t="shared" si="60"/>
        <v>-2.7127199995447882E-2</v>
      </c>
      <c r="K289">
        <f t="shared" ref="K289:K298" si="73">G289</f>
        <v>-2.7127199995447882E-2</v>
      </c>
      <c r="P289" s="27">
        <f t="shared" si="71"/>
        <v>-2.253727875717617E-2</v>
      </c>
      <c r="Q289" s="28">
        <f t="shared" si="72"/>
        <v>37573.800499999998</v>
      </c>
      <c r="S289" s="25">
        <f t="shared" si="62"/>
        <v>2.1067376973537723E-5</v>
      </c>
      <c r="T289" s="128">
        <v>1</v>
      </c>
      <c r="U289">
        <f t="shared" si="63"/>
        <v>2.1067376973537723E-5</v>
      </c>
      <c r="V289" s="25">
        <f t="shared" si="64"/>
        <v>-4.5899212382717117E-3</v>
      </c>
    </row>
    <row r="290" spans="1:24">
      <c r="A290" s="33" t="s">
        <v>338</v>
      </c>
      <c r="B290" s="57" t="s">
        <v>288</v>
      </c>
      <c r="C290" s="58">
        <v>52592.472199999997</v>
      </c>
      <c r="D290" s="58">
        <v>5.0000000000000001E-4</v>
      </c>
      <c r="E290" s="33">
        <f t="shared" si="69"/>
        <v>36265.423534330665</v>
      </c>
      <c r="F290" s="25">
        <f t="shared" si="70"/>
        <v>36265.5</v>
      </c>
      <c r="G290" s="25">
        <f t="shared" si="60"/>
        <v>-2.6101440002094023E-2</v>
      </c>
      <c r="K290">
        <f t="shared" si="73"/>
        <v>-2.6101440002094023E-2</v>
      </c>
      <c r="P290" s="27">
        <f t="shared" si="71"/>
        <v>-2.2537661681875185E-2</v>
      </c>
      <c r="Q290" s="28">
        <f t="shared" si="72"/>
        <v>37573.972199999997</v>
      </c>
      <c r="S290" s="25">
        <f t="shared" si="62"/>
        <v>1.27005159156618E-5</v>
      </c>
      <c r="T290" s="128">
        <v>1</v>
      </c>
      <c r="U290">
        <f t="shared" si="63"/>
        <v>1.27005159156618E-5</v>
      </c>
      <c r="V290" s="25">
        <f t="shared" si="64"/>
        <v>-3.5637783202188376E-3</v>
      </c>
    </row>
    <row r="291" spans="1:24">
      <c r="A291" s="33" t="s">
        <v>338</v>
      </c>
      <c r="B291" s="57" t="s">
        <v>292</v>
      </c>
      <c r="C291" s="58">
        <v>52593.324999999997</v>
      </c>
      <c r="D291" s="58">
        <v>2.9999999999999997E-4</v>
      </c>
      <c r="E291" s="33">
        <f t="shared" si="69"/>
        <v>36267.921860967421</v>
      </c>
      <c r="F291" s="25">
        <f t="shared" si="70"/>
        <v>36268</v>
      </c>
      <c r="G291" s="25">
        <f t="shared" si="60"/>
        <v>-2.6672640000469983E-2</v>
      </c>
      <c r="K291">
        <f t="shared" si="73"/>
        <v>-2.6672640000469983E-2</v>
      </c>
      <c r="P291" s="27">
        <f t="shared" si="71"/>
        <v>-2.2539576256999601E-2</v>
      </c>
      <c r="Q291" s="28">
        <f t="shared" si="72"/>
        <v>37574.824999999997</v>
      </c>
      <c r="S291" s="25">
        <f t="shared" si="62"/>
        <v>1.7082215907589404E-5</v>
      </c>
      <c r="T291" s="128">
        <v>1</v>
      </c>
      <c r="U291">
        <f t="shared" si="63"/>
        <v>1.7082215907589404E-5</v>
      </c>
      <c r="V291" s="25">
        <f t="shared" si="64"/>
        <v>-4.1330637434703818E-3</v>
      </c>
    </row>
    <row r="292" spans="1:24">
      <c r="A292" s="139" t="s">
        <v>600</v>
      </c>
      <c r="B292" s="139" t="s">
        <v>292</v>
      </c>
      <c r="C292" s="140">
        <v>52606.637000000002</v>
      </c>
      <c r="D292" s="140" t="s">
        <v>485</v>
      </c>
      <c r="E292" s="33">
        <f t="shared" si="69"/>
        <v>36306.920130419225</v>
      </c>
      <c r="F292" s="25">
        <f t="shared" si="70"/>
        <v>36307</v>
      </c>
      <c r="G292" s="25">
        <f t="shared" si="60"/>
        <v>-2.7263359996140935E-2</v>
      </c>
      <c r="K292">
        <f t="shared" si="73"/>
        <v>-2.7263359996140935E-2</v>
      </c>
      <c r="M292" s="25"/>
      <c r="O292" s="25">
        <f ca="1">+C$11+C$12*F292</f>
        <v>-1.5012016324298168E-2</v>
      </c>
      <c r="P292" s="27">
        <f t="shared" si="71"/>
        <v>-2.2569433190555141E-2</v>
      </c>
      <c r="Q292" s="28">
        <f t="shared" si="72"/>
        <v>37588.137000000002</v>
      </c>
      <c r="S292" s="25">
        <f t="shared" si="62"/>
        <v>2.2032948856196853E-5</v>
      </c>
      <c r="T292" s="128">
        <v>1</v>
      </c>
      <c r="U292">
        <f t="shared" si="63"/>
        <v>2.2032948856196853E-5</v>
      </c>
      <c r="V292" s="25">
        <f t="shared" si="64"/>
        <v>-4.6939268055857936E-3</v>
      </c>
    </row>
    <row r="293" spans="1:24">
      <c r="A293" s="34" t="s">
        <v>339</v>
      </c>
      <c r="B293" s="57"/>
      <c r="C293" s="58">
        <v>52608.6852</v>
      </c>
      <c r="D293" s="58">
        <v>2.0000000000000001E-4</v>
      </c>
      <c r="E293" s="33">
        <f t="shared" si="69"/>
        <v>36312.920450092533</v>
      </c>
      <c r="F293" s="25">
        <f t="shared" si="70"/>
        <v>36313</v>
      </c>
      <c r="G293" s="25">
        <f t="shared" si="60"/>
        <v>-2.7154239993251394E-2</v>
      </c>
      <c r="K293">
        <f t="shared" si="73"/>
        <v>-2.7154239993251394E-2</v>
      </c>
      <c r="P293" s="27">
        <f t="shared" si="71"/>
        <v>-2.2574024823605057E-2</v>
      </c>
      <c r="Q293" s="28">
        <f t="shared" si="72"/>
        <v>37590.1852</v>
      </c>
      <c r="S293" s="25">
        <f t="shared" si="62"/>
        <v>2.0978371000258426E-5</v>
      </c>
      <c r="T293" s="128">
        <v>1</v>
      </c>
      <c r="U293">
        <f t="shared" si="63"/>
        <v>2.0978371000258426E-5</v>
      </c>
      <c r="V293" s="25">
        <f t="shared" si="64"/>
        <v>-4.5802151696463372E-3</v>
      </c>
    </row>
    <row r="294" spans="1:24">
      <c r="A294" s="56" t="s">
        <v>494</v>
      </c>
      <c r="B294" s="57" t="str">
        <f>IF(Y294=INT(Y294),"I","II")</f>
        <v>I</v>
      </c>
      <c r="C294" s="126">
        <v>52614.659699999997</v>
      </c>
      <c r="D294" s="115" t="s">
        <v>485</v>
      </c>
      <c r="E294" s="33">
        <f t="shared" si="69"/>
        <v>36330.42309138157</v>
      </c>
      <c r="F294" s="25">
        <f t="shared" si="70"/>
        <v>36330.5</v>
      </c>
      <c r="G294" s="25">
        <f t="shared" si="60"/>
        <v>-2.625263999652816E-2</v>
      </c>
      <c r="K294">
        <f t="shared" si="73"/>
        <v>-2.625263999652816E-2</v>
      </c>
      <c r="N294" s="25"/>
      <c r="O294" s="25">
        <f ca="1">+C$11+C$12*F294</f>
        <v>-1.5046551738533573E-2</v>
      </c>
      <c r="P294" s="27">
        <f t="shared" si="71"/>
        <v>-2.2587414434343582E-2</v>
      </c>
      <c r="Q294" s="28">
        <f t="shared" si="72"/>
        <v>37596.159699999997</v>
      </c>
      <c r="S294" s="25">
        <f t="shared" si="62"/>
        <v>1.3433878421691255E-5</v>
      </c>
      <c r="T294" s="128">
        <v>1</v>
      </c>
      <c r="U294">
        <f t="shared" si="63"/>
        <v>1.3433878421691255E-5</v>
      </c>
      <c r="V294" s="25">
        <f t="shared" si="64"/>
        <v>-3.6652255621845778E-3</v>
      </c>
    </row>
    <row r="295" spans="1:24">
      <c r="A295" s="41" t="s">
        <v>340</v>
      </c>
      <c r="B295" s="103"/>
      <c r="C295" s="58">
        <v>52618.244200000001</v>
      </c>
      <c r="D295" s="58">
        <v>2.0000000000000001E-4</v>
      </c>
      <c r="E295" s="33">
        <f t="shared" si="69"/>
        <v>36340.924090243505</v>
      </c>
      <c r="F295" s="25">
        <f t="shared" si="70"/>
        <v>36341</v>
      </c>
      <c r="G295" s="25">
        <f t="shared" si="60"/>
        <v>-2.5911680000717752E-2</v>
      </c>
      <c r="K295">
        <f t="shared" si="73"/>
        <v>-2.5911680000717752E-2</v>
      </c>
      <c r="P295" s="27">
        <f t="shared" si="71"/>
        <v>-2.2595446304657395E-2</v>
      </c>
      <c r="Q295" s="28">
        <f t="shared" si="72"/>
        <v>37599.744200000001</v>
      </c>
      <c r="S295" s="25">
        <f t="shared" si="62"/>
        <v>1.0997405926886136E-5</v>
      </c>
      <c r="T295" s="128">
        <v>1</v>
      </c>
      <c r="U295">
        <f t="shared" si="63"/>
        <v>1.0997405926886136E-5</v>
      </c>
      <c r="V295" s="25">
        <f t="shared" si="64"/>
        <v>-3.316233696060357E-3</v>
      </c>
    </row>
    <row r="296" spans="1:24">
      <c r="A296" s="33" t="s">
        <v>336</v>
      </c>
      <c r="B296" s="96"/>
      <c r="C296" s="58">
        <v>52620.291599999997</v>
      </c>
      <c r="D296" s="58">
        <v>2.0000000000000001E-4</v>
      </c>
      <c r="E296" s="33">
        <f t="shared" si="69"/>
        <v>36346.92206627081</v>
      </c>
      <c r="F296" s="25">
        <f t="shared" si="70"/>
        <v>36347</v>
      </c>
      <c r="G296" s="25">
        <f t="shared" si="60"/>
        <v>-2.6602559999446385E-2</v>
      </c>
      <c r="K296">
        <f t="shared" si="73"/>
        <v>-2.6602559999446385E-2</v>
      </c>
      <c r="P296" s="27">
        <f t="shared" si="71"/>
        <v>-2.2600035306344184E-2</v>
      </c>
      <c r="Q296" s="28">
        <f t="shared" si="72"/>
        <v>37601.791599999997</v>
      </c>
      <c r="S296" s="25">
        <f t="shared" si="62"/>
        <v>1.6020203918892869E-5</v>
      </c>
      <c r="T296" s="128">
        <v>1</v>
      </c>
      <c r="U296">
        <f t="shared" si="63"/>
        <v>1.6020203918892869E-5</v>
      </c>
      <c r="V296" s="25">
        <f t="shared" si="64"/>
        <v>-4.002524693102201E-3</v>
      </c>
    </row>
    <row r="297" spans="1:24">
      <c r="A297" s="56" t="s">
        <v>494</v>
      </c>
      <c r="B297" s="57" t="str">
        <f>IF(Y297=INT(Y297),"I","II")</f>
        <v>I</v>
      </c>
      <c r="C297" s="126">
        <v>52620.633000000002</v>
      </c>
      <c r="D297" s="115" t="s">
        <v>485</v>
      </c>
      <c r="E297" s="33">
        <f t="shared" si="69"/>
        <v>36347.922217201623</v>
      </c>
      <c r="F297" s="25">
        <f t="shared" si="70"/>
        <v>36348</v>
      </c>
      <c r="G297" s="25">
        <f t="shared" si="60"/>
        <v>-2.6551039991318248E-2</v>
      </c>
      <c r="K297">
        <f t="shared" si="73"/>
        <v>-2.6551039991318248E-2</v>
      </c>
      <c r="N297" s="25"/>
      <c r="O297" s="25">
        <f t="shared" ref="O297:O302" ca="1" si="74">+C$11+C$12*F297</f>
        <v>-1.5072269600198231E-2</v>
      </c>
      <c r="P297" s="27">
        <f t="shared" si="71"/>
        <v>-2.2600800094812721E-2</v>
      </c>
      <c r="Q297" s="28">
        <f t="shared" si="72"/>
        <v>37602.133000000002</v>
      </c>
      <c r="S297" s="25">
        <f t="shared" si="62"/>
        <v>1.5604395239943999E-5</v>
      </c>
      <c r="T297" s="128">
        <v>1</v>
      </c>
      <c r="U297">
        <f t="shared" si="63"/>
        <v>1.5604395239943999E-5</v>
      </c>
      <c r="V297" s="25">
        <f t="shared" si="64"/>
        <v>-3.9502398965055273E-3</v>
      </c>
    </row>
    <row r="298" spans="1:24">
      <c r="A298" s="139" t="s">
        <v>931</v>
      </c>
      <c r="B298" s="139" t="s">
        <v>292</v>
      </c>
      <c r="C298" s="140">
        <v>52645.550799999997</v>
      </c>
      <c r="D298" s="140" t="s">
        <v>485</v>
      </c>
      <c r="E298" s="33">
        <f t="shared" si="69"/>
        <v>36420.920345097184</v>
      </c>
      <c r="F298" s="25">
        <f t="shared" si="70"/>
        <v>36421</v>
      </c>
      <c r="G298" s="25">
        <f t="shared" si="60"/>
        <v>-2.7190079999854788E-2</v>
      </c>
      <c r="K298">
        <f t="shared" si="73"/>
        <v>-2.7190079999854788E-2</v>
      </c>
      <c r="L298" s="25"/>
      <c r="O298" s="25">
        <f t="shared" ca="1" si="74"/>
        <v>-1.5179549823142249E-2</v>
      </c>
      <c r="P298" s="27">
        <f t="shared" si="71"/>
        <v>-2.2656594813251746E-2</v>
      </c>
      <c r="Q298" s="28">
        <f t="shared" si="72"/>
        <v>37627.050799999997</v>
      </c>
      <c r="S298" s="25">
        <f t="shared" si="62"/>
        <v>2.0552487937149221E-5</v>
      </c>
      <c r="T298" s="128">
        <v>1</v>
      </c>
      <c r="U298">
        <f t="shared" si="63"/>
        <v>2.0552487937149221E-5</v>
      </c>
      <c r="V298" s="25">
        <f t="shared" si="64"/>
        <v>-4.5334851866030423E-3</v>
      </c>
      <c r="X298" t="s">
        <v>487</v>
      </c>
    </row>
    <row r="299" spans="1:24">
      <c r="A299" s="139" t="s">
        <v>934</v>
      </c>
      <c r="B299" s="139" t="s">
        <v>292</v>
      </c>
      <c r="C299" s="140">
        <v>52647.941899999998</v>
      </c>
      <c r="D299" s="140" t="s">
        <v>465</v>
      </c>
      <c r="E299" s="33">
        <f t="shared" si="69"/>
        <v>36427.92521003756</v>
      </c>
      <c r="F299" s="25">
        <f t="shared" si="70"/>
        <v>36428</v>
      </c>
      <c r="G299" s="25">
        <f t="shared" si="60"/>
        <v>-2.5529439997626469E-2</v>
      </c>
      <c r="J299">
        <f>G299</f>
        <v>-2.5529439997626469E-2</v>
      </c>
      <c r="L299" s="25"/>
      <c r="O299" s="25">
        <f t="shared" ca="1" si="74"/>
        <v>-1.5189836967808117E-2</v>
      </c>
      <c r="P299" s="27">
        <f t="shared" si="71"/>
        <v>-2.2661941380057324E-2</v>
      </c>
      <c r="Q299" s="28">
        <f t="shared" si="72"/>
        <v>37629.441899999998</v>
      </c>
      <c r="S299" s="25">
        <f t="shared" si="62"/>
        <v>8.2225483217609565E-6</v>
      </c>
      <c r="T299" s="128">
        <v>1</v>
      </c>
      <c r="U299">
        <f t="shared" si="63"/>
        <v>8.2225483217609565E-6</v>
      </c>
      <c r="V299" s="25">
        <f t="shared" si="64"/>
        <v>-2.8674986175691447E-3</v>
      </c>
    </row>
    <row r="300" spans="1:24">
      <c r="A300" s="139" t="s">
        <v>934</v>
      </c>
      <c r="B300" s="139" t="s">
        <v>288</v>
      </c>
      <c r="C300" s="140">
        <v>52648.113100000002</v>
      </c>
      <c r="D300" s="140" t="s">
        <v>465</v>
      </c>
      <c r="E300" s="33">
        <f t="shared" si="69"/>
        <v>36428.426750281724</v>
      </c>
      <c r="F300" s="25">
        <f t="shared" si="70"/>
        <v>36428.5</v>
      </c>
      <c r="G300" s="25">
        <f t="shared" si="60"/>
        <v>-2.5003679998917505E-2</v>
      </c>
      <c r="J300">
        <f>G300</f>
        <v>-2.5003679998917505E-2</v>
      </c>
      <c r="M300" s="25"/>
      <c r="O300" s="25">
        <f t="shared" ca="1" si="74"/>
        <v>-1.519057176385568E-2</v>
      </c>
      <c r="P300" s="27">
        <f t="shared" si="71"/>
        <v>-2.2662323253500975E-2</v>
      </c>
      <c r="Q300" s="28">
        <f t="shared" si="72"/>
        <v>37629.613100000002</v>
      </c>
      <c r="S300" s="25">
        <f t="shared" si="62"/>
        <v>5.4819514093074853E-6</v>
      </c>
      <c r="T300" s="128">
        <v>1</v>
      </c>
      <c r="U300">
        <f t="shared" si="63"/>
        <v>5.4819514093074853E-6</v>
      </c>
      <c r="V300" s="25">
        <f t="shared" si="64"/>
        <v>-2.3413567454165299E-3</v>
      </c>
    </row>
    <row r="301" spans="1:24">
      <c r="A301" s="139" t="s">
        <v>940</v>
      </c>
      <c r="B301" s="139" t="s">
        <v>288</v>
      </c>
      <c r="C301" s="140">
        <v>52672.692300000002</v>
      </c>
      <c r="D301" s="140" t="s">
        <v>485</v>
      </c>
      <c r="E301" s="33">
        <f t="shared" si="69"/>
        <v>36500.432930007497</v>
      </c>
      <c r="F301" s="25">
        <f t="shared" si="70"/>
        <v>36500.5</v>
      </c>
      <c r="G301" s="25">
        <f t="shared" si="60"/>
        <v>-2.2894239991728682E-2</v>
      </c>
      <c r="K301">
        <f t="shared" ref="K301:K312" si="75">G301</f>
        <v>-2.2894239991728682E-2</v>
      </c>
      <c r="M301" s="25"/>
      <c r="O301" s="25">
        <f t="shared" ca="1" si="74"/>
        <v>-1.5296382394704572E-2</v>
      </c>
      <c r="P301" s="27">
        <f t="shared" si="71"/>
        <v>-2.2717279363416845E-2</v>
      </c>
      <c r="Q301" s="28">
        <f t="shared" si="72"/>
        <v>37654.192300000002</v>
      </c>
      <c r="S301" s="25">
        <f t="shared" si="62"/>
        <v>3.1315063972520094E-8</v>
      </c>
      <c r="T301" s="128">
        <v>1</v>
      </c>
      <c r="U301">
        <f t="shared" si="63"/>
        <v>3.1315063972520094E-8</v>
      </c>
      <c r="V301" s="25">
        <f t="shared" si="64"/>
        <v>-1.769606283118369E-4</v>
      </c>
    </row>
    <row r="302" spans="1:24" s="25" customFormat="1">
      <c r="A302" s="56" t="s">
        <v>494</v>
      </c>
      <c r="B302" s="57" t="str">
        <f>IF(Y302=INT(Y302),"I","II")</f>
        <v>I</v>
      </c>
      <c r="C302" s="126">
        <v>52684.635999999999</v>
      </c>
      <c r="D302" s="115" t="s">
        <v>485</v>
      </c>
      <c r="E302" s="33">
        <f t="shared" si="69"/>
        <v>36535.422685930818</v>
      </c>
      <c r="F302" s="25">
        <f t="shared" si="70"/>
        <v>36535.5</v>
      </c>
      <c r="G302" s="25">
        <f t="shared" si="60"/>
        <v>-2.6391039995360188E-2</v>
      </c>
      <c r="H302"/>
      <c r="I302"/>
      <c r="J302"/>
      <c r="K302">
        <f t="shared" si="75"/>
        <v>-2.6391039995360188E-2</v>
      </c>
      <c r="L302"/>
      <c r="M302"/>
      <c r="O302" s="25">
        <f t="shared" ca="1" si="74"/>
        <v>-1.5347818118033894E-2</v>
      </c>
      <c r="P302" s="27">
        <f t="shared" si="71"/>
        <v>-2.2743969985994698E-2</v>
      </c>
      <c r="Q302" s="28">
        <f t="shared" si="72"/>
        <v>37666.135999999999</v>
      </c>
      <c r="R302"/>
      <c r="S302" s="25">
        <f t="shared" si="62"/>
        <v>1.3301119653213194E-5</v>
      </c>
      <c r="T302" s="128">
        <v>1</v>
      </c>
      <c r="U302">
        <f t="shared" si="63"/>
        <v>1.3301119653213194E-5</v>
      </c>
      <c r="V302" s="25">
        <f t="shared" si="64"/>
        <v>-3.6470700093654898E-3</v>
      </c>
    </row>
    <row r="303" spans="1:24">
      <c r="A303" s="41" t="s">
        <v>341</v>
      </c>
      <c r="B303" s="96" t="s">
        <v>292</v>
      </c>
      <c r="C303" s="95">
        <v>52902.586199999998</v>
      </c>
      <c r="D303" s="95">
        <v>1E-4</v>
      </c>
      <c r="E303" s="33">
        <f t="shared" si="69"/>
        <v>37173.920329160392</v>
      </c>
      <c r="F303" s="25">
        <f t="shared" si="70"/>
        <v>37174</v>
      </c>
      <c r="G303" s="25">
        <f t="shared" si="60"/>
        <v>-2.7195520000532269E-2</v>
      </c>
      <c r="K303">
        <f t="shared" si="75"/>
        <v>-2.7195520000532269E-2</v>
      </c>
      <c r="P303" s="27">
        <f t="shared" si="71"/>
        <v>-2.3228109758517662E-2</v>
      </c>
      <c r="Q303" s="28">
        <f t="shared" si="72"/>
        <v>37884.086199999998</v>
      </c>
      <c r="S303" s="25">
        <f t="shared" si="62"/>
        <v>1.5740344028442407E-5</v>
      </c>
      <c r="T303" s="128">
        <v>1</v>
      </c>
      <c r="U303">
        <f t="shared" si="63"/>
        <v>1.5740344028442407E-5</v>
      </c>
      <c r="V303" s="25">
        <f t="shared" si="64"/>
        <v>-3.9674102420146073E-3</v>
      </c>
    </row>
    <row r="304" spans="1:24">
      <c r="A304" s="95" t="s">
        <v>341</v>
      </c>
      <c r="B304" s="96" t="s">
        <v>292</v>
      </c>
      <c r="C304" s="95">
        <v>52902.586199999998</v>
      </c>
      <c r="D304" s="95">
        <v>1E-4</v>
      </c>
      <c r="E304" s="33">
        <f t="shared" si="69"/>
        <v>37173.920329160392</v>
      </c>
      <c r="F304" s="25">
        <f t="shared" si="70"/>
        <v>37174</v>
      </c>
      <c r="G304" s="25">
        <f t="shared" si="60"/>
        <v>-2.7195520000532269E-2</v>
      </c>
      <c r="K304">
        <f t="shared" si="75"/>
        <v>-2.7195520000532269E-2</v>
      </c>
      <c r="P304" s="27">
        <f t="shared" si="71"/>
        <v>-2.3228109758517662E-2</v>
      </c>
      <c r="Q304" s="28">
        <f t="shared" si="72"/>
        <v>37884.086199999998</v>
      </c>
      <c r="S304" s="25">
        <f t="shared" si="62"/>
        <v>1.5740344028442407E-5</v>
      </c>
      <c r="T304" s="128">
        <v>1</v>
      </c>
      <c r="U304">
        <f t="shared" si="63"/>
        <v>1.5740344028442407E-5</v>
      </c>
      <c r="V304" s="25">
        <f t="shared" si="64"/>
        <v>-3.9674102420146073E-3</v>
      </c>
    </row>
    <row r="305" spans="1:22">
      <c r="A305" s="36" t="s">
        <v>342</v>
      </c>
      <c r="B305" s="105" t="s">
        <v>288</v>
      </c>
      <c r="C305" s="106">
        <v>52922.552900000002</v>
      </c>
      <c r="D305" s="106">
        <v>5.0000000000000001E-4</v>
      </c>
      <c r="E305" s="33">
        <f t="shared" si="69"/>
        <v>37232.413924913344</v>
      </c>
      <c r="F305" s="25">
        <f t="shared" si="70"/>
        <v>37232.5</v>
      </c>
      <c r="G305" s="25">
        <f t="shared" si="60"/>
        <v>-2.9381599997577723E-2</v>
      </c>
      <c r="K305">
        <f t="shared" si="75"/>
        <v>-2.9381599997577723E-2</v>
      </c>
      <c r="P305" s="27">
        <f t="shared" si="71"/>
        <v>-2.3272204150318984E-2</v>
      </c>
      <c r="Q305" s="28">
        <f t="shared" si="72"/>
        <v>37904.052900000002</v>
      </c>
      <c r="S305" s="25">
        <f t="shared" si="62"/>
        <v>3.7324717618502325E-5</v>
      </c>
      <c r="T305" s="128">
        <v>1</v>
      </c>
      <c r="U305">
        <f t="shared" si="63"/>
        <v>3.7324717618502325E-5</v>
      </c>
      <c r="V305" s="25">
        <f t="shared" si="64"/>
        <v>-6.109395847258739E-3</v>
      </c>
    </row>
    <row r="306" spans="1:22">
      <c r="A306" s="36" t="s">
        <v>343</v>
      </c>
      <c r="B306" s="105" t="s">
        <v>292</v>
      </c>
      <c r="C306" s="106">
        <v>52923.408300000003</v>
      </c>
      <c r="D306" s="58">
        <v>1E-4</v>
      </c>
      <c r="E306" s="33">
        <f t="shared" si="69"/>
        <v>37234.919868399607</v>
      </c>
      <c r="F306" s="25">
        <f t="shared" si="70"/>
        <v>37235</v>
      </c>
      <c r="G306" s="25">
        <f t="shared" si="60"/>
        <v>-2.7352799996151589E-2</v>
      </c>
      <c r="K306">
        <f t="shared" si="75"/>
        <v>-2.7352799996151589E-2</v>
      </c>
      <c r="P306" s="27">
        <f t="shared" si="71"/>
        <v>-2.3274087542500529E-2</v>
      </c>
      <c r="Q306" s="28">
        <f t="shared" si="72"/>
        <v>37904.908300000003</v>
      </c>
      <c r="S306" s="25">
        <f t="shared" si="62"/>
        <v>1.6635895279568246E-5</v>
      </c>
      <c r="T306" s="128">
        <v>1</v>
      </c>
      <c r="U306">
        <f t="shared" si="63"/>
        <v>1.6635895279568246E-5</v>
      </c>
      <c r="V306" s="25">
        <f t="shared" si="64"/>
        <v>-4.0787124536510594E-3</v>
      </c>
    </row>
    <row r="307" spans="1:22" s="25" customFormat="1">
      <c r="A307" s="139" t="s">
        <v>850</v>
      </c>
      <c r="B307" s="139" t="s">
        <v>288</v>
      </c>
      <c r="C307" s="140">
        <v>52928.699399999998</v>
      </c>
      <c r="D307" s="140" t="s">
        <v>485</v>
      </c>
      <c r="E307" s="33">
        <f t="shared" si="69"/>
        <v>37250.420450092526</v>
      </c>
      <c r="F307" s="25">
        <f t="shared" si="70"/>
        <v>37250.5</v>
      </c>
      <c r="G307" s="25">
        <f t="shared" si="60"/>
        <v>-2.7154240000527352E-2</v>
      </c>
      <c r="H307"/>
      <c r="I307"/>
      <c r="J307"/>
      <c r="K307">
        <f t="shared" si="75"/>
        <v>-2.7154240000527352E-2</v>
      </c>
      <c r="M307"/>
      <c r="N307"/>
      <c r="O307" s="25">
        <f ca="1">+C$11+C$12*F307</f>
        <v>-1.6398576466047213E-2</v>
      </c>
      <c r="P307" s="27">
        <f t="shared" si="71"/>
        <v>-2.3285762774638081E-2</v>
      </c>
      <c r="Q307" s="28">
        <f t="shared" si="72"/>
        <v>37910.199399999998</v>
      </c>
      <c r="R307"/>
      <c r="S307" s="25">
        <f t="shared" si="62"/>
        <v>1.4965116047223951E-5</v>
      </c>
      <c r="T307" s="128">
        <v>1</v>
      </c>
      <c r="U307">
        <f t="shared" si="63"/>
        <v>1.4965116047223951E-5</v>
      </c>
      <c r="V307" s="25">
        <f t="shared" si="64"/>
        <v>-3.8684772258892712E-3</v>
      </c>
    </row>
    <row r="308" spans="1:22" s="25" customFormat="1">
      <c r="A308" s="36" t="s">
        <v>366</v>
      </c>
      <c r="B308" s="105"/>
      <c r="C308" s="106">
        <v>52939.7935</v>
      </c>
      <c r="D308" s="58"/>
      <c r="E308" s="33">
        <f t="shared" si="69"/>
        <v>37282.921253963112</v>
      </c>
      <c r="F308" s="25">
        <f t="shared" si="70"/>
        <v>37283</v>
      </c>
      <c r="G308" s="25">
        <f t="shared" ref="G308:G371" si="76">+C308-(C$7+F308*C$8)</f>
        <v>-2.6879839999310207E-2</v>
      </c>
      <c r="H308"/>
      <c r="I308"/>
      <c r="J308"/>
      <c r="K308" s="127">
        <f t="shared" si="75"/>
        <v>-2.6879839999310207E-2</v>
      </c>
      <c r="L308"/>
      <c r="M308"/>
      <c r="N308"/>
      <c r="O308" s="25">
        <f ca="1">+C$11+C$12*F308</f>
        <v>-1.6446338209138725E-2</v>
      </c>
      <c r="P308" s="27">
        <f t="shared" si="71"/>
        <v>-2.331023303899352E-2</v>
      </c>
      <c r="Q308" s="28">
        <f t="shared" si="72"/>
        <v>37921.2935</v>
      </c>
      <c r="R308"/>
      <c r="S308" s="25">
        <f t="shared" ref="S308:S371" si="77">+(P308-G308)^2</f>
        <v>1.2742093851141335E-5</v>
      </c>
      <c r="T308" s="128">
        <v>1</v>
      </c>
      <c r="U308">
        <f t="shared" ref="U308:U371" si="78">+T308*S308</f>
        <v>1.2742093851141335E-5</v>
      </c>
      <c r="V308" s="25">
        <f t="shared" ref="V308:V371" si="79">+G308-P308</f>
        <v>-3.5696069603166868E-3</v>
      </c>
    </row>
    <row r="309" spans="1:22">
      <c r="A309" s="41" t="s">
        <v>340</v>
      </c>
      <c r="B309" s="103"/>
      <c r="C309" s="58">
        <v>52956.518600000003</v>
      </c>
      <c r="D309" s="58">
        <v>2.3999999999999998E-3</v>
      </c>
      <c r="E309" s="33">
        <f t="shared" si="69"/>
        <v>37331.918396121189</v>
      </c>
      <c r="F309" s="25">
        <f t="shared" si="70"/>
        <v>37332</v>
      </c>
      <c r="G309" s="25">
        <f t="shared" si="76"/>
        <v>-2.7855359992827289E-2</v>
      </c>
      <c r="K309">
        <f t="shared" si="75"/>
        <v>-2.7855359992827289E-2</v>
      </c>
      <c r="P309" s="27">
        <f t="shared" si="71"/>
        <v>-2.3347100912572961E-2</v>
      </c>
      <c r="Q309" s="28">
        <f t="shared" si="72"/>
        <v>37938.018600000003</v>
      </c>
      <c r="S309" s="25">
        <f t="shared" si="77"/>
        <v>2.0324399934695601E-5</v>
      </c>
      <c r="T309" s="128">
        <v>1</v>
      </c>
      <c r="U309">
        <f t="shared" si="78"/>
        <v>2.0324399934695601E-5</v>
      </c>
      <c r="V309" s="25">
        <f t="shared" si="79"/>
        <v>-4.5082590802543281E-3</v>
      </c>
    </row>
    <row r="310" spans="1:22">
      <c r="A310" s="34" t="s">
        <v>344</v>
      </c>
      <c r="B310" s="57"/>
      <c r="C310" s="58">
        <v>52964.7111</v>
      </c>
      <c r="D310" s="58">
        <v>1E-4</v>
      </c>
      <c r="E310" s="33">
        <f t="shared" si="69"/>
        <v>37355.918795947189</v>
      </c>
      <c r="F310" s="25">
        <f t="shared" si="70"/>
        <v>37356</v>
      </c>
      <c r="G310" s="25">
        <f t="shared" si="76"/>
        <v>-2.7718879995518364E-2</v>
      </c>
      <c r="K310">
        <f t="shared" si="75"/>
        <v>-2.7718879995518364E-2</v>
      </c>
      <c r="P310" s="27">
        <f t="shared" si="71"/>
        <v>-2.3365147347188246E-2</v>
      </c>
      <c r="Q310" s="28">
        <f t="shared" si="72"/>
        <v>37946.2111</v>
      </c>
      <c r="S310" s="25">
        <f t="shared" si="77"/>
        <v>1.8954987973135582E-5</v>
      </c>
      <c r="T310" s="128">
        <v>1</v>
      </c>
      <c r="U310">
        <f t="shared" si="78"/>
        <v>1.8954987973135582E-5</v>
      </c>
      <c r="V310" s="25">
        <f t="shared" si="79"/>
        <v>-4.3537326483301178E-3</v>
      </c>
    </row>
    <row r="311" spans="1:22">
      <c r="A311" s="41" t="s">
        <v>340</v>
      </c>
      <c r="B311" s="103"/>
      <c r="C311" s="58">
        <v>52982.462200000002</v>
      </c>
      <c r="D311" s="58">
        <v>2.3999999999999998E-3</v>
      </c>
      <c r="E311" s="33">
        <f t="shared" si="69"/>
        <v>37407.921664101166</v>
      </c>
      <c r="F311" s="25">
        <f t="shared" si="70"/>
        <v>37408</v>
      </c>
      <c r="G311" s="25">
        <f t="shared" si="76"/>
        <v>-2.6739839995570946E-2</v>
      </c>
      <c r="K311">
        <f t="shared" si="75"/>
        <v>-2.6739839995570946E-2</v>
      </c>
      <c r="P311" s="27">
        <f t="shared" si="71"/>
        <v>-2.3404222467415824E-2</v>
      </c>
      <c r="Q311" s="28">
        <f t="shared" si="72"/>
        <v>37963.962200000002</v>
      </c>
      <c r="S311" s="25">
        <f t="shared" si="77"/>
        <v>1.1126344294135692E-5</v>
      </c>
      <c r="T311" s="128">
        <v>1</v>
      </c>
      <c r="U311">
        <f t="shared" si="78"/>
        <v>1.1126344294135692E-5</v>
      </c>
      <c r="V311" s="25">
        <f t="shared" si="79"/>
        <v>-3.3356175281551229E-3</v>
      </c>
    </row>
    <row r="312" spans="1:22">
      <c r="A312" s="41" t="s">
        <v>340</v>
      </c>
      <c r="B312" s="103"/>
      <c r="C312" s="58">
        <v>52983.485399999998</v>
      </c>
      <c r="D312" s="58">
        <v>2E-3</v>
      </c>
      <c r="E312" s="33">
        <f t="shared" si="69"/>
        <v>37410.919187336061</v>
      </c>
      <c r="F312" s="25">
        <f t="shared" si="70"/>
        <v>37411</v>
      </c>
      <c r="G312" s="25">
        <f t="shared" si="76"/>
        <v>-2.7585280004132073E-2</v>
      </c>
      <c r="K312">
        <f t="shared" si="75"/>
        <v>-2.7585280004132073E-2</v>
      </c>
      <c r="P312" s="27">
        <f t="shared" si="71"/>
        <v>-2.3406475737120909E-2</v>
      </c>
      <c r="Q312" s="28">
        <f t="shared" si="72"/>
        <v>37964.985399999998</v>
      </c>
      <c r="S312" s="25">
        <f t="shared" si="77"/>
        <v>1.7462405101990716E-5</v>
      </c>
      <c r="T312" s="128">
        <v>1</v>
      </c>
      <c r="U312">
        <f t="shared" si="78"/>
        <v>1.7462405101990716E-5</v>
      </c>
      <c r="V312" s="25">
        <f t="shared" si="79"/>
        <v>-4.1788042670111644E-3</v>
      </c>
    </row>
    <row r="313" spans="1:22">
      <c r="A313" s="139" t="s">
        <v>968</v>
      </c>
      <c r="B313" s="139" t="s">
        <v>292</v>
      </c>
      <c r="C313" s="140">
        <v>52991.684000000001</v>
      </c>
      <c r="D313" s="140" t="s">
        <v>503</v>
      </c>
      <c r="E313" s="33">
        <f t="shared" si="69"/>
        <v>37434.937457462838</v>
      </c>
      <c r="F313" s="25">
        <f t="shared" si="70"/>
        <v>37435</v>
      </c>
      <c r="G313" s="25">
        <f t="shared" si="76"/>
        <v>-2.1348799993575085E-2</v>
      </c>
      <c r="I313">
        <f>G313</f>
        <v>-2.1348799993575085E-2</v>
      </c>
      <c r="M313" s="25"/>
      <c r="O313" s="25">
        <f ca="1">+C$11+C$12*F313</f>
        <v>-1.6669716207597503E-2</v>
      </c>
      <c r="P313" s="27">
        <f t="shared" si="71"/>
        <v>-2.342449771553777E-2</v>
      </c>
      <c r="Q313" s="28">
        <f t="shared" si="72"/>
        <v>37973.184000000001</v>
      </c>
      <c r="S313" s="25">
        <f t="shared" si="77"/>
        <v>4.3085210329610821E-6</v>
      </c>
      <c r="T313" s="128">
        <v>0.1</v>
      </c>
      <c r="U313">
        <f t="shared" si="78"/>
        <v>4.3085210329610824E-7</v>
      </c>
      <c r="V313" s="25">
        <f t="shared" si="79"/>
        <v>2.0756977219626854E-3</v>
      </c>
    </row>
    <row r="314" spans="1:22">
      <c r="A314" s="41" t="s">
        <v>366</v>
      </c>
      <c r="B314" s="103"/>
      <c r="C314" s="58">
        <v>53014.889799999997</v>
      </c>
      <c r="D314" s="58"/>
      <c r="E314" s="33">
        <f t="shared" si="69"/>
        <v>37502.920182916881</v>
      </c>
      <c r="F314" s="25">
        <f t="shared" si="70"/>
        <v>37503</v>
      </c>
      <c r="G314" s="25">
        <f t="shared" si="76"/>
        <v>-2.7245440003753174E-2</v>
      </c>
      <c r="K314" s="127">
        <f t="shared" ref="K314:K358" si="80">G314</f>
        <v>-2.7245440003753174E-2</v>
      </c>
      <c r="O314" s="25">
        <f ca="1">+C$11+C$12*F314</f>
        <v>-1.6769648470065901E-2</v>
      </c>
      <c r="P314" s="27">
        <f t="shared" si="71"/>
        <v>-2.3475519640151016E-2</v>
      </c>
      <c r="Q314" s="28">
        <f t="shared" si="72"/>
        <v>37996.389799999997</v>
      </c>
      <c r="S314" s="25">
        <f t="shared" si="77"/>
        <v>1.421229954790223E-5</v>
      </c>
      <c r="T314" s="128">
        <v>1</v>
      </c>
      <c r="U314">
        <f t="shared" si="78"/>
        <v>1.421229954790223E-5</v>
      </c>
      <c r="V314" s="25">
        <f t="shared" si="79"/>
        <v>-3.7699203636021583E-3</v>
      </c>
    </row>
    <row r="315" spans="1:22" s="25" customFormat="1">
      <c r="A315" s="41" t="s">
        <v>366</v>
      </c>
      <c r="B315" s="103"/>
      <c r="C315" s="58">
        <v>53017.620699999999</v>
      </c>
      <c r="D315" s="58"/>
      <c r="E315" s="33">
        <f t="shared" si="69"/>
        <v>37510.920511496057</v>
      </c>
      <c r="F315" s="25">
        <f t="shared" si="70"/>
        <v>37511</v>
      </c>
      <c r="G315" s="25">
        <f t="shared" si="76"/>
        <v>-2.7133279996633064E-2</v>
      </c>
      <c r="H315"/>
      <c r="I315"/>
      <c r="J315"/>
      <c r="K315" s="127">
        <f t="shared" si="80"/>
        <v>-2.7133279996633064E-2</v>
      </c>
      <c r="L315"/>
      <c r="M315"/>
      <c r="N315"/>
      <c r="O315" s="25">
        <f ca="1">+C$11+C$12*F315</f>
        <v>-1.6781405206826888E-2</v>
      </c>
      <c r="P315" s="27">
        <f t="shared" si="71"/>
        <v>-2.3481518298270283E-2</v>
      </c>
      <c r="Q315" s="28">
        <f t="shared" si="72"/>
        <v>37999.120699999999</v>
      </c>
      <c r="R315"/>
      <c r="S315" s="25">
        <f t="shared" si="77"/>
        <v>1.333536350162942E-5</v>
      </c>
      <c r="T315" s="128">
        <v>1</v>
      </c>
      <c r="U315">
        <f t="shared" si="78"/>
        <v>1.333536350162942E-5</v>
      </c>
      <c r="V315" s="25">
        <f t="shared" si="79"/>
        <v>-3.6517616983627807E-3</v>
      </c>
    </row>
    <row r="316" spans="1:22" s="25" customFormat="1">
      <c r="A316" s="41" t="s">
        <v>366</v>
      </c>
      <c r="B316" s="103"/>
      <c r="C316" s="58">
        <v>53017.792300000001</v>
      </c>
      <c r="D316" s="58"/>
      <c r="E316" s="33">
        <f t="shared" si="69"/>
        <v>37511.423223563215</v>
      </c>
      <c r="F316" s="25">
        <f t="shared" si="70"/>
        <v>37511.5</v>
      </c>
      <c r="G316" s="25">
        <f t="shared" si="76"/>
        <v>-2.6207520000752993E-2</v>
      </c>
      <c r="H316"/>
      <c r="I316"/>
      <c r="J316"/>
      <c r="K316" s="127">
        <f t="shared" si="80"/>
        <v>-2.6207520000752993E-2</v>
      </c>
      <c r="L316"/>
      <c r="M316"/>
      <c r="N316"/>
      <c r="O316" s="25">
        <f ca="1">+C$11+C$12*F316</f>
        <v>-1.6782140002874452E-2</v>
      </c>
      <c r="P316" s="27">
        <f t="shared" si="71"/>
        <v>-2.3481893186992706E-2</v>
      </c>
      <c r="Q316" s="28">
        <f t="shared" si="72"/>
        <v>37999.292300000001</v>
      </c>
      <c r="R316"/>
      <c r="S316" s="25">
        <f t="shared" si="77"/>
        <v>7.4290415278890525E-6</v>
      </c>
      <c r="T316" s="128">
        <v>1</v>
      </c>
      <c r="U316">
        <f t="shared" si="78"/>
        <v>7.4290415278890525E-6</v>
      </c>
      <c r="V316" s="25">
        <f t="shared" si="79"/>
        <v>-2.7256268137602867E-3</v>
      </c>
    </row>
    <row r="317" spans="1:22" s="25" customFormat="1">
      <c r="A317" s="33" t="s">
        <v>484</v>
      </c>
      <c r="B317" s="57" t="s">
        <v>288</v>
      </c>
      <c r="C317" s="58">
        <v>53019.158000000003</v>
      </c>
      <c r="D317" s="58">
        <v>2.9999999999999997E-4</v>
      </c>
      <c r="E317" s="33">
        <f t="shared" si="69"/>
        <v>37515.424120242184</v>
      </c>
      <c r="F317" s="25">
        <f t="shared" si="70"/>
        <v>37515.5</v>
      </c>
      <c r="G317" s="25">
        <f t="shared" si="76"/>
        <v>-2.5901439992594533E-2</v>
      </c>
      <c r="H317"/>
      <c r="I317"/>
      <c r="J317"/>
      <c r="K317">
        <f t="shared" si="80"/>
        <v>-2.5901439992594533E-2</v>
      </c>
      <c r="L317"/>
      <c r="M317"/>
      <c r="N317"/>
      <c r="O317"/>
      <c r="P317" s="27">
        <f t="shared" si="71"/>
        <v>-2.3484892180682521E-2</v>
      </c>
      <c r="Q317" s="28">
        <f t="shared" si="72"/>
        <v>38000.658000000003</v>
      </c>
      <c r="R317"/>
      <c r="S317" s="25">
        <f t="shared" si="77"/>
        <v>5.8397033272567298E-6</v>
      </c>
      <c r="T317" s="128">
        <v>1</v>
      </c>
      <c r="U317">
        <f t="shared" si="78"/>
        <v>5.8397033272567298E-6</v>
      </c>
      <c r="V317" s="25">
        <f t="shared" si="79"/>
        <v>-2.4165478119120114E-3</v>
      </c>
    </row>
    <row r="318" spans="1:22">
      <c r="A318" s="41" t="s">
        <v>345</v>
      </c>
      <c r="B318" s="96"/>
      <c r="C318" s="58">
        <v>53287.626700000001</v>
      </c>
      <c r="D318" s="58">
        <v>5.1999999999999998E-3</v>
      </c>
      <c r="E318" s="33">
        <f t="shared" si="69"/>
        <v>38301.918614080263</v>
      </c>
      <c r="F318" s="25">
        <f t="shared" si="70"/>
        <v>38302</v>
      </c>
      <c r="G318" s="25">
        <f t="shared" si="76"/>
        <v>-2.7780960001109634E-2</v>
      </c>
      <c r="K318">
        <f t="shared" si="80"/>
        <v>-2.7780960001109634E-2</v>
      </c>
      <c r="O318" s="25">
        <f t="shared" ref="O318:O326" ca="1" si="81">+C$11+C$12*F318</f>
        <v>-1.7943852554069599E-2</v>
      </c>
      <c r="P318" s="27">
        <f t="shared" si="71"/>
        <v>-2.4070559528697296E-2</v>
      </c>
      <c r="Q318" s="28">
        <f t="shared" si="72"/>
        <v>38269.126700000001</v>
      </c>
      <c r="S318" s="25">
        <f t="shared" si="77"/>
        <v>1.3767071665677697E-5</v>
      </c>
      <c r="T318" s="128">
        <v>1</v>
      </c>
      <c r="U318">
        <f t="shared" si="78"/>
        <v>1.3767071665677697E-5</v>
      </c>
      <c r="V318" s="25">
        <f t="shared" si="79"/>
        <v>-3.7104004724123375E-3</v>
      </c>
    </row>
    <row r="319" spans="1:22">
      <c r="A319" s="41" t="s">
        <v>366</v>
      </c>
      <c r="B319" s="96"/>
      <c r="C319" s="58">
        <v>53292.7474</v>
      </c>
      <c r="D319" s="58"/>
      <c r="E319" s="33">
        <f t="shared" si="69"/>
        <v>38316.919999175043</v>
      </c>
      <c r="F319" s="25">
        <f t="shared" si="70"/>
        <v>38317</v>
      </c>
      <c r="G319" s="25">
        <f t="shared" si="76"/>
        <v>-2.730815999530023E-2</v>
      </c>
      <c r="K319" s="127">
        <f t="shared" si="80"/>
        <v>-2.730815999530023E-2</v>
      </c>
      <c r="O319" s="25">
        <f t="shared" ca="1" si="81"/>
        <v>-1.7965896435496453E-2</v>
      </c>
      <c r="P319" s="27">
        <f t="shared" si="71"/>
        <v>-2.4081651742898502E-2</v>
      </c>
      <c r="Q319" s="28">
        <f t="shared" si="72"/>
        <v>38274.2474</v>
      </c>
      <c r="S319" s="25">
        <f t="shared" si="77"/>
        <v>1.041035550281645E-5</v>
      </c>
      <c r="T319" s="128">
        <v>1</v>
      </c>
      <c r="U319">
        <f t="shared" si="78"/>
        <v>1.041035550281645E-5</v>
      </c>
      <c r="V319" s="25">
        <f t="shared" si="79"/>
        <v>-3.2265082524017275E-3</v>
      </c>
    </row>
    <row r="320" spans="1:22" s="25" customFormat="1">
      <c r="A320" s="41" t="s">
        <v>366</v>
      </c>
      <c r="B320" s="96"/>
      <c r="C320" s="58">
        <v>53294.7958</v>
      </c>
      <c r="D320" s="58"/>
      <c r="E320" s="33">
        <f t="shared" si="69"/>
        <v>38322.920904759856</v>
      </c>
      <c r="F320" s="25">
        <f t="shared" si="70"/>
        <v>38323</v>
      </c>
      <c r="G320" s="25">
        <f t="shared" si="76"/>
        <v>-2.6999039997463115E-2</v>
      </c>
      <c r="H320"/>
      <c r="I320"/>
      <c r="J320"/>
      <c r="K320" s="127">
        <f t="shared" si="80"/>
        <v>-2.6999039997463115E-2</v>
      </c>
      <c r="L320"/>
      <c r="M320"/>
      <c r="N320"/>
      <c r="O320" s="25">
        <f t="shared" ca="1" si="81"/>
        <v>-1.7974713988067194E-2</v>
      </c>
      <c r="P320" s="27">
        <f t="shared" si="71"/>
        <v>-2.4086087815952131E-2</v>
      </c>
      <c r="Q320" s="28">
        <f t="shared" si="72"/>
        <v>38276.2958</v>
      </c>
      <c r="R320"/>
      <c r="S320" s="25">
        <f t="shared" si="77"/>
        <v>8.4852904117695963E-6</v>
      </c>
      <c r="T320" s="128">
        <v>1</v>
      </c>
      <c r="U320">
        <f t="shared" si="78"/>
        <v>8.4852904117695963E-6</v>
      </c>
      <c r="V320" s="25">
        <f t="shared" si="79"/>
        <v>-2.9129521815109832E-3</v>
      </c>
    </row>
    <row r="321" spans="1:22">
      <c r="A321" s="36" t="s">
        <v>366</v>
      </c>
      <c r="B321" s="102" t="s">
        <v>292</v>
      </c>
      <c r="C321" s="36">
        <v>53297.867599999998</v>
      </c>
      <c r="D321" s="36">
        <v>5.0000000000000001E-4</v>
      </c>
      <c r="E321" s="33">
        <f t="shared" si="69"/>
        <v>38331.919919491076</v>
      </c>
      <c r="F321" s="25">
        <f t="shared" si="70"/>
        <v>38332</v>
      </c>
      <c r="G321" s="25">
        <f t="shared" si="76"/>
        <v>-2.7335359998687636E-2</v>
      </c>
      <c r="K321">
        <f t="shared" si="80"/>
        <v>-2.7335359998687636E-2</v>
      </c>
      <c r="O321" s="25">
        <f t="shared" ca="1" si="81"/>
        <v>-1.7987940316923301E-2</v>
      </c>
      <c r="P321" s="27">
        <f t="shared" si="71"/>
        <v>-2.4092741054860978E-2</v>
      </c>
      <c r="Q321" s="28">
        <f t="shared" si="72"/>
        <v>38279.367599999998</v>
      </c>
      <c r="S321" s="25">
        <f t="shared" si="77"/>
        <v>1.0514577614863513E-5</v>
      </c>
      <c r="T321" s="128">
        <v>1</v>
      </c>
      <c r="U321">
        <f t="shared" si="78"/>
        <v>1.0514577614863513E-5</v>
      </c>
      <c r="V321" s="25">
        <f t="shared" si="79"/>
        <v>-3.2426189438266584E-3</v>
      </c>
    </row>
    <row r="322" spans="1:22">
      <c r="A322" s="139" t="s">
        <v>850</v>
      </c>
      <c r="B322" s="139" t="s">
        <v>288</v>
      </c>
      <c r="C322" s="140">
        <v>53302.817799999997</v>
      </c>
      <c r="D322" s="140" t="s">
        <v>485</v>
      </c>
      <c r="E322" s="33">
        <f t="shared" si="69"/>
        <v>38346.421815031958</v>
      </c>
      <c r="F322" s="25">
        <f t="shared" si="70"/>
        <v>38346.5</v>
      </c>
      <c r="G322" s="25">
        <f t="shared" si="76"/>
        <v>-2.6688320001994725E-2</v>
      </c>
      <c r="K322">
        <f t="shared" si="80"/>
        <v>-2.6688320001994725E-2</v>
      </c>
      <c r="M322" s="25"/>
      <c r="O322" s="25">
        <f t="shared" ca="1" si="81"/>
        <v>-1.8009249402302592E-2</v>
      </c>
      <c r="P322" s="27">
        <f t="shared" si="71"/>
        <v>-2.4103457964352211E-2</v>
      </c>
      <c r="Q322" s="28">
        <f t="shared" si="72"/>
        <v>38284.317799999997</v>
      </c>
      <c r="S322" s="25">
        <f t="shared" si="77"/>
        <v>6.6815117536454112E-6</v>
      </c>
      <c r="T322" s="128">
        <v>1</v>
      </c>
      <c r="U322">
        <f t="shared" si="78"/>
        <v>6.6815117536454112E-6</v>
      </c>
      <c r="V322" s="25">
        <f t="shared" si="79"/>
        <v>-2.5848620376425144E-3</v>
      </c>
    </row>
    <row r="323" spans="1:22" s="25" customFormat="1">
      <c r="A323" s="139" t="s">
        <v>600</v>
      </c>
      <c r="B323" s="139" t="s">
        <v>292</v>
      </c>
      <c r="C323" s="140">
        <v>53341.558900000004</v>
      </c>
      <c r="D323" s="140" t="s">
        <v>485</v>
      </c>
      <c r="E323" s="33">
        <f t="shared" si="69"/>
        <v>38459.916095129549</v>
      </c>
      <c r="F323" s="25">
        <f t="shared" si="70"/>
        <v>38460</v>
      </c>
      <c r="G323" s="25">
        <f t="shared" si="76"/>
        <v>-2.8640799995628186E-2</v>
      </c>
      <c r="H323"/>
      <c r="I323"/>
      <c r="J323"/>
      <c r="K323">
        <f t="shared" si="80"/>
        <v>-2.8640799995628186E-2</v>
      </c>
      <c r="M323"/>
      <c r="N323"/>
      <c r="O323" s="25">
        <f t="shared" ca="1" si="81"/>
        <v>-1.8176048105099117E-2</v>
      </c>
      <c r="P323" s="27">
        <f t="shared" si="71"/>
        <v>-2.4187251800101069E-2</v>
      </c>
      <c r="Q323" s="28">
        <f t="shared" si="72"/>
        <v>38323.058900000004</v>
      </c>
      <c r="R323"/>
      <c r="S323" s="25">
        <f t="shared" si="77"/>
        <v>1.9834091529882838E-5</v>
      </c>
      <c r="T323" s="128">
        <v>1</v>
      </c>
      <c r="U323">
        <f t="shared" si="78"/>
        <v>1.9834091529882838E-5</v>
      </c>
      <c r="V323" s="25">
        <f t="shared" si="79"/>
        <v>-4.4535481955271169E-3</v>
      </c>
    </row>
    <row r="324" spans="1:22" s="25" customFormat="1">
      <c r="A324" s="41" t="s">
        <v>345</v>
      </c>
      <c r="B324" s="57" t="s">
        <v>288</v>
      </c>
      <c r="C324" s="58">
        <v>53349.2405</v>
      </c>
      <c r="D324" s="58">
        <v>2.0000000000000001E-4</v>
      </c>
      <c r="E324" s="33">
        <f t="shared" si="69"/>
        <v>38482.419784028338</v>
      </c>
      <c r="F324" s="25">
        <f t="shared" si="70"/>
        <v>38482.5</v>
      </c>
      <c r="G324" s="25">
        <f t="shared" si="76"/>
        <v>-2.7381599997170269E-2</v>
      </c>
      <c r="H324"/>
      <c r="I324"/>
      <c r="J324"/>
      <c r="K324">
        <f t="shared" si="80"/>
        <v>-2.7381599997170269E-2</v>
      </c>
      <c r="L324"/>
      <c r="M324"/>
      <c r="N324"/>
      <c r="O324" s="25">
        <f t="shared" ca="1" si="81"/>
        <v>-1.8209113927239395E-2</v>
      </c>
      <c r="P324" s="27">
        <f t="shared" si="71"/>
        <v>-2.4203843177691305E-2</v>
      </c>
      <c r="Q324" s="28">
        <f t="shared" si="72"/>
        <v>38330.7405</v>
      </c>
      <c r="R324"/>
      <c r="S324" s="25">
        <f t="shared" si="77"/>
        <v>1.0098138403745062E-5</v>
      </c>
      <c r="T324" s="128">
        <v>1</v>
      </c>
      <c r="U324">
        <f t="shared" si="78"/>
        <v>1.0098138403745062E-5</v>
      </c>
      <c r="V324" s="25">
        <f t="shared" si="79"/>
        <v>-3.1777568194789642E-3</v>
      </c>
    </row>
    <row r="325" spans="1:22">
      <c r="A325" s="41" t="s">
        <v>345</v>
      </c>
      <c r="B325" s="96"/>
      <c r="C325" s="58">
        <v>53349.410600000003</v>
      </c>
      <c r="D325" s="58">
        <v>5.9999999999999995E-4</v>
      </c>
      <c r="E325" s="33">
        <f t="shared" si="69"/>
        <v>38482.918101759249</v>
      </c>
      <c r="F325" s="25">
        <f t="shared" si="70"/>
        <v>38483</v>
      </c>
      <c r="G325" s="25">
        <f t="shared" si="76"/>
        <v>-2.7955839992500842E-2</v>
      </c>
      <c r="K325">
        <f t="shared" si="80"/>
        <v>-2.7955839992500842E-2</v>
      </c>
      <c r="O325" s="25">
        <f t="shared" ca="1" si="81"/>
        <v>-1.8209848723286959E-2</v>
      </c>
      <c r="P325" s="27">
        <f t="shared" si="71"/>
        <v>-2.4204211800802768E-2</v>
      </c>
      <c r="Q325" s="28">
        <f t="shared" si="72"/>
        <v>38330.910600000003</v>
      </c>
      <c r="S325" s="25">
        <f t="shared" si="77"/>
        <v>1.4074714088743761E-5</v>
      </c>
      <c r="T325" s="128">
        <v>1</v>
      </c>
      <c r="U325">
        <f t="shared" si="78"/>
        <v>1.4074714088743761E-5</v>
      </c>
      <c r="V325" s="25">
        <f t="shared" si="79"/>
        <v>-3.751628191698074E-3</v>
      </c>
    </row>
    <row r="326" spans="1:22">
      <c r="A326" s="41" t="s">
        <v>345</v>
      </c>
      <c r="B326" s="57" t="s">
        <v>288</v>
      </c>
      <c r="C326" s="58">
        <v>53349.582900000001</v>
      </c>
      <c r="D326" s="58">
        <v>6.9999999999999999E-4</v>
      </c>
      <c r="E326" s="33">
        <f t="shared" si="69"/>
        <v>38483.422864516651</v>
      </c>
      <c r="F326" s="25">
        <f t="shared" si="70"/>
        <v>38483.5</v>
      </c>
      <c r="G326" s="25">
        <f t="shared" si="76"/>
        <v>-2.6330079992476385E-2</v>
      </c>
      <c r="K326">
        <f t="shared" si="80"/>
        <v>-2.6330079992476385E-2</v>
      </c>
      <c r="O326" s="25">
        <f t="shared" ca="1" si="81"/>
        <v>-1.8210583519334515E-2</v>
      </c>
      <c r="P326" s="27">
        <f t="shared" si="71"/>
        <v>-2.4204580420689521E-2</v>
      </c>
      <c r="Q326" s="28">
        <f t="shared" si="72"/>
        <v>38331.082900000001</v>
      </c>
      <c r="S326" s="25">
        <f t="shared" si="77"/>
        <v>4.5177484296661416E-6</v>
      </c>
      <c r="T326" s="128">
        <v>1</v>
      </c>
      <c r="U326">
        <f t="shared" si="78"/>
        <v>4.5177484296661416E-6</v>
      </c>
      <c r="V326" s="25">
        <f t="shared" si="79"/>
        <v>-2.1254995717868638E-3</v>
      </c>
    </row>
    <row r="327" spans="1:22">
      <c r="A327" s="33" t="s">
        <v>484</v>
      </c>
      <c r="B327" s="57" t="s">
        <v>288</v>
      </c>
      <c r="C327" s="58">
        <v>53351.977800000001</v>
      </c>
      <c r="D327" s="58">
        <v>4.0000000000000002E-4</v>
      </c>
      <c r="E327" s="33">
        <f t="shared" si="69"/>
        <v>38490.438861775518</v>
      </c>
      <c r="F327" s="25">
        <f t="shared" si="70"/>
        <v>38490.5</v>
      </c>
      <c r="G327" s="25">
        <f t="shared" si="76"/>
        <v>-2.0869439998932648E-2</v>
      </c>
      <c r="K327">
        <f t="shared" si="80"/>
        <v>-2.0869439998932648E-2</v>
      </c>
      <c r="P327" s="27">
        <f t="shared" si="71"/>
        <v>-2.4209740760509503E-2</v>
      </c>
      <c r="Q327" s="28">
        <f t="shared" si="72"/>
        <v>38333.477800000001</v>
      </c>
      <c r="S327" s="25">
        <f t="shared" si="77"/>
        <v>1.1157609177790914E-5</v>
      </c>
      <c r="T327" s="128">
        <v>1</v>
      </c>
      <c r="U327">
        <f t="shared" si="78"/>
        <v>1.1157609177790914E-5</v>
      </c>
      <c r="V327" s="25">
        <f t="shared" si="79"/>
        <v>3.3403007615768546E-3</v>
      </c>
    </row>
    <row r="328" spans="1:22">
      <c r="A328" s="33" t="s">
        <v>484</v>
      </c>
      <c r="B328" s="57" t="s">
        <v>292</v>
      </c>
      <c r="C328" s="58">
        <v>53352.1414</v>
      </c>
      <c r="D328" s="58">
        <v>2.0000000000000001E-4</v>
      </c>
      <c r="E328" s="33">
        <f t="shared" si="69"/>
        <v>38490.918137382665</v>
      </c>
      <c r="F328" s="25">
        <f t="shared" si="70"/>
        <v>38491</v>
      </c>
      <c r="G328" s="25">
        <f t="shared" si="76"/>
        <v>-2.7943679997406434E-2</v>
      </c>
      <c r="K328">
        <f t="shared" si="80"/>
        <v>-2.7943679997406434E-2</v>
      </c>
      <c r="P328" s="27">
        <f t="shared" si="71"/>
        <v>-2.4210109332025609E-2</v>
      </c>
      <c r="Q328" s="28">
        <f t="shared" si="72"/>
        <v>38333.6414</v>
      </c>
      <c r="S328" s="25">
        <f t="shared" si="77"/>
        <v>1.3939549913392219E-5</v>
      </c>
      <c r="T328" s="128">
        <v>1</v>
      </c>
      <c r="U328">
        <f t="shared" si="78"/>
        <v>1.3939549913392219E-5</v>
      </c>
      <c r="V328" s="25">
        <f t="shared" si="79"/>
        <v>-3.7335706653808254E-3</v>
      </c>
    </row>
    <row r="329" spans="1:22">
      <c r="A329" s="56" t="s">
        <v>495</v>
      </c>
      <c r="B329" s="57" t="str">
        <f>IF(Y329=INT(Y329),"I","II")</f>
        <v>I</v>
      </c>
      <c r="C329" s="126">
        <v>53352.141499999998</v>
      </c>
      <c r="D329" s="115" t="s">
        <v>485</v>
      </c>
      <c r="E329" s="33">
        <f t="shared" si="69"/>
        <v>38490.918430338403</v>
      </c>
      <c r="F329" s="25">
        <f t="shared" si="70"/>
        <v>38491</v>
      </c>
      <c r="G329" s="25">
        <f t="shared" si="76"/>
        <v>-2.7843679999932647E-2</v>
      </c>
      <c r="K329">
        <f t="shared" si="80"/>
        <v>-2.7843679999932647E-2</v>
      </c>
      <c r="N329" s="25"/>
      <c r="O329" s="25">
        <f ca="1">+C$11+C$12*F329</f>
        <v>-1.8221605460047946E-2</v>
      </c>
      <c r="P329" s="27">
        <f t="shared" si="71"/>
        <v>-2.4210109332025609E-2</v>
      </c>
      <c r="Q329" s="28">
        <f t="shared" si="72"/>
        <v>38333.641499999998</v>
      </c>
      <c r="S329" s="25">
        <f t="shared" si="77"/>
        <v>1.3202835798674397E-5</v>
      </c>
      <c r="T329" s="128">
        <v>1</v>
      </c>
      <c r="U329">
        <f t="shared" si="78"/>
        <v>1.3202835798674397E-5</v>
      </c>
      <c r="V329" s="25">
        <f t="shared" si="79"/>
        <v>-3.6335706679070379E-3</v>
      </c>
    </row>
    <row r="330" spans="1:22">
      <c r="A330" s="33" t="s">
        <v>484</v>
      </c>
      <c r="B330" s="57" t="s">
        <v>292</v>
      </c>
      <c r="C330" s="58">
        <v>53352.141600000003</v>
      </c>
      <c r="D330" s="58">
        <v>1E-4</v>
      </c>
      <c r="E330" s="33">
        <f t="shared" si="69"/>
        <v>38490.918723294169</v>
      </c>
      <c r="F330" s="25">
        <f t="shared" si="70"/>
        <v>38491</v>
      </c>
      <c r="G330" s="25">
        <f t="shared" si="76"/>
        <v>-2.7743679995182902E-2</v>
      </c>
      <c r="K330">
        <f t="shared" si="80"/>
        <v>-2.7743679995182902E-2</v>
      </c>
      <c r="P330" s="27">
        <f t="shared" si="71"/>
        <v>-2.4210109332025609E-2</v>
      </c>
      <c r="Q330" s="28">
        <f t="shared" si="72"/>
        <v>38333.641600000003</v>
      </c>
      <c r="S330" s="25">
        <f t="shared" si="77"/>
        <v>1.2486121631525869E-5</v>
      </c>
      <c r="T330" s="128">
        <v>1</v>
      </c>
      <c r="U330">
        <f t="shared" si="78"/>
        <v>1.2486121631525869E-5</v>
      </c>
      <c r="V330" s="25">
        <f t="shared" si="79"/>
        <v>-3.5335706631572927E-3</v>
      </c>
    </row>
    <row r="331" spans="1:22">
      <c r="A331" s="33" t="s">
        <v>484</v>
      </c>
      <c r="B331" s="57" t="s">
        <v>288</v>
      </c>
      <c r="C331" s="58">
        <v>53358.116199999997</v>
      </c>
      <c r="D331" s="58">
        <v>2.0000000000000001E-4</v>
      </c>
      <c r="E331" s="33">
        <f t="shared" si="69"/>
        <v>38508.421657538944</v>
      </c>
      <c r="F331" s="25">
        <f t="shared" si="70"/>
        <v>38508.5</v>
      </c>
      <c r="G331" s="25">
        <f t="shared" si="76"/>
        <v>-2.6742080000985879E-2</v>
      </c>
      <c r="K331">
        <f t="shared" si="80"/>
        <v>-2.6742080000985879E-2</v>
      </c>
      <c r="P331" s="27">
        <f t="shared" si="71"/>
        <v>-2.4223007303522146E-2</v>
      </c>
      <c r="Q331" s="28">
        <f t="shared" si="72"/>
        <v>38339.616199999997</v>
      </c>
      <c r="S331" s="25">
        <f t="shared" si="77"/>
        <v>6.3457272551072093E-6</v>
      </c>
      <c r="T331" s="128">
        <v>1</v>
      </c>
      <c r="U331">
        <f t="shared" si="78"/>
        <v>6.3457272551072093E-6</v>
      </c>
      <c r="V331" s="25">
        <f t="shared" si="79"/>
        <v>-2.5190726974637333E-3</v>
      </c>
    </row>
    <row r="332" spans="1:22">
      <c r="A332" s="56" t="s">
        <v>495</v>
      </c>
      <c r="B332" s="57" t="str">
        <f>IF(Y332=INT(Y332),"I","II")</f>
        <v>I</v>
      </c>
      <c r="C332" s="126">
        <v>53358.116300000002</v>
      </c>
      <c r="D332" s="115" t="s">
        <v>485</v>
      </c>
      <c r="E332" s="33">
        <f t="shared" si="69"/>
        <v>38508.42195049471</v>
      </c>
      <c r="F332" s="25">
        <f t="shared" si="70"/>
        <v>38508.5</v>
      </c>
      <c r="G332" s="25">
        <f t="shared" si="76"/>
        <v>-2.6642079996236134E-2</v>
      </c>
      <c r="K332">
        <f t="shared" si="80"/>
        <v>-2.6642079996236134E-2</v>
      </c>
      <c r="N332" s="25"/>
      <c r="O332" s="25">
        <f ca="1">+C$11+C$12*F332</f>
        <v>-1.8247323321712604E-2</v>
      </c>
      <c r="P332" s="27">
        <f t="shared" si="71"/>
        <v>-2.4223007303522146E-2</v>
      </c>
      <c r="Q332" s="28">
        <f t="shared" si="72"/>
        <v>38339.616300000002</v>
      </c>
      <c r="S332" s="25">
        <f t="shared" si="77"/>
        <v>5.8519126926345053E-6</v>
      </c>
      <c r="T332" s="128">
        <v>1</v>
      </c>
      <c r="U332">
        <f t="shared" si="78"/>
        <v>5.8519126926345053E-6</v>
      </c>
      <c r="V332" s="25">
        <f t="shared" si="79"/>
        <v>-2.4190726927139881E-3</v>
      </c>
    </row>
    <row r="333" spans="1:22">
      <c r="A333" s="33" t="s">
        <v>484</v>
      </c>
      <c r="B333" s="57" t="s">
        <v>288</v>
      </c>
      <c r="C333" s="58">
        <v>53358.116399999999</v>
      </c>
      <c r="D333" s="58">
        <v>1E-4</v>
      </c>
      <c r="E333" s="33">
        <f t="shared" si="69"/>
        <v>38508.422243450448</v>
      </c>
      <c r="F333" s="25">
        <f t="shared" si="70"/>
        <v>38508.5</v>
      </c>
      <c r="G333" s="25">
        <f t="shared" si="76"/>
        <v>-2.6542079998762347E-2</v>
      </c>
      <c r="K333">
        <f t="shared" si="80"/>
        <v>-2.6542079998762347E-2</v>
      </c>
      <c r="P333" s="27">
        <f t="shared" si="71"/>
        <v>-2.4223007303522146E-2</v>
      </c>
      <c r="Q333" s="28">
        <f t="shared" si="72"/>
        <v>38339.616399999999</v>
      </c>
      <c r="S333" s="25">
        <f t="shared" si="77"/>
        <v>5.3780981658086482E-6</v>
      </c>
      <c r="T333" s="128">
        <v>1</v>
      </c>
      <c r="U333">
        <f t="shared" si="78"/>
        <v>5.3780981658086482E-6</v>
      </c>
      <c r="V333" s="25">
        <f t="shared" si="79"/>
        <v>-2.3190726952402006E-3</v>
      </c>
    </row>
    <row r="334" spans="1:22">
      <c r="A334" s="139" t="s">
        <v>988</v>
      </c>
      <c r="B334" s="139" t="s">
        <v>292</v>
      </c>
      <c r="C334" s="140">
        <v>53392.419699999999</v>
      </c>
      <c r="D334" s="140" t="s">
        <v>485</v>
      </c>
      <c r="E334" s="33">
        <f t="shared" si="69"/>
        <v>38608.915733270587</v>
      </c>
      <c r="F334" s="25">
        <f t="shared" si="70"/>
        <v>38609</v>
      </c>
      <c r="G334" s="25">
        <f t="shared" si="76"/>
        <v>-2.8764319999027066E-2</v>
      </c>
      <c r="K334">
        <f t="shared" si="80"/>
        <v>-2.8764319999027066E-2</v>
      </c>
      <c r="M334" s="25"/>
      <c r="O334" s="25">
        <f t="shared" ref="O334:O365" ca="1" si="82">+C$11+C$12*F334</f>
        <v>-1.8395017327272521E-2</v>
      </c>
      <c r="P334" s="27">
        <f t="shared" si="71"/>
        <v>-2.4297002027594612E-2</v>
      </c>
      <c r="Q334" s="28">
        <f t="shared" si="72"/>
        <v>38373.919699999999</v>
      </c>
      <c r="S334" s="25">
        <f t="shared" si="77"/>
        <v>1.9956929857883373E-5</v>
      </c>
      <c r="T334" s="128">
        <v>1</v>
      </c>
      <c r="U334">
        <f t="shared" si="78"/>
        <v>1.9956929857883373E-5</v>
      </c>
      <c r="V334" s="25">
        <f t="shared" si="79"/>
        <v>-4.4673179714324537E-3</v>
      </c>
    </row>
    <row r="335" spans="1:22">
      <c r="A335" s="139" t="s">
        <v>600</v>
      </c>
      <c r="B335" s="139" t="s">
        <v>288</v>
      </c>
      <c r="C335" s="140">
        <v>53645.872900000002</v>
      </c>
      <c r="D335" s="140" t="s">
        <v>485</v>
      </c>
      <c r="E335" s="33">
        <f t="shared" si="69"/>
        <v>39351.421456454133</v>
      </c>
      <c r="F335" s="25">
        <f t="shared" si="70"/>
        <v>39351.5</v>
      </c>
      <c r="G335" s="25">
        <f t="shared" si="76"/>
        <v>-2.6810719995410182E-2</v>
      </c>
      <c r="K335">
        <f t="shared" si="80"/>
        <v>-2.6810719995410182E-2</v>
      </c>
      <c r="L335" s="25"/>
      <c r="O335" s="25">
        <f t="shared" ca="1" si="82"/>
        <v>-1.9486189457901738E-2</v>
      </c>
      <c r="P335" s="27">
        <f t="shared" si="71"/>
        <v>-2.4839642597666731E-2</v>
      </c>
      <c r="Q335" s="28">
        <f t="shared" si="72"/>
        <v>38627.372900000002</v>
      </c>
      <c r="S335" s="25">
        <f t="shared" si="77"/>
        <v>3.8851461078950944E-6</v>
      </c>
      <c r="T335" s="128">
        <v>1</v>
      </c>
      <c r="U335">
        <f t="shared" si="78"/>
        <v>3.8851461078950944E-6</v>
      </c>
      <c r="V335" s="25">
        <f t="shared" si="79"/>
        <v>-1.9710773977434509E-3</v>
      </c>
    </row>
    <row r="336" spans="1:22">
      <c r="A336" s="56" t="s">
        <v>334</v>
      </c>
      <c r="B336" s="103"/>
      <c r="C336" s="58">
        <v>53652.528599999998</v>
      </c>
      <c r="D336" s="58">
        <v>2.0000000000000001E-4</v>
      </c>
      <c r="E336" s="33">
        <f t="shared" si="69"/>
        <v>39370.919712312767</v>
      </c>
      <c r="F336" s="25">
        <f t="shared" si="70"/>
        <v>39371</v>
      </c>
      <c r="G336" s="25">
        <f t="shared" si="76"/>
        <v>-2.7406080000218935E-2</v>
      </c>
      <c r="K336">
        <f t="shared" si="80"/>
        <v>-2.7406080000218935E-2</v>
      </c>
      <c r="O336" s="25">
        <f t="shared" ca="1" si="82"/>
        <v>-1.9514846503756643E-2</v>
      </c>
      <c r="P336" s="27">
        <f t="shared" si="71"/>
        <v>-2.4853797932230394E-2</v>
      </c>
      <c r="Q336" s="28">
        <f t="shared" si="72"/>
        <v>38634.028599999998</v>
      </c>
      <c r="S336" s="25">
        <f t="shared" si="77"/>
        <v>6.5141437545758648E-6</v>
      </c>
      <c r="T336" s="128">
        <v>1</v>
      </c>
      <c r="U336">
        <f t="shared" si="78"/>
        <v>6.5141437545758648E-6</v>
      </c>
      <c r="V336" s="25">
        <f t="shared" si="79"/>
        <v>-2.5522820679885413E-3</v>
      </c>
    </row>
    <row r="337" spans="1:22">
      <c r="A337" s="56" t="s">
        <v>334</v>
      </c>
      <c r="B337" s="57" t="s">
        <v>288</v>
      </c>
      <c r="C337" s="58">
        <v>53683.420599999998</v>
      </c>
      <c r="D337" s="58">
        <v>5.9999999999999995E-4</v>
      </c>
      <c r="E337" s="33">
        <f t="shared" si="69"/>
        <v>39461.419602630136</v>
      </c>
      <c r="F337" s="25">
        <f t="shared" si="70"/>
        <v>39461.5</v>
      </c>
      <c r="G337" s="25">
        <f t="shared" si="76"/>
        <v>-2.7443519997177646E-2</v>
      </c>
      <c r="K337">
        <f t="shared" si="80"/>
        <v>-2.7443519997177646E-2</v>
      </c>
      <c r="O337" s="25">
        <f t="shared" ca="1" si="82"/>
        <v>-1.9647844588365326E-2</v>
      </c>
      <c r="P337" s="27">
        <f t="shared" si="71"/>
        <v>-2.4919428998927365E-2</v>
      </c>
      <c r="Q337" s="28">
        <f t="shared" si="72"/>
        <v>38664.920599999998</v>
      </c>
      <c r="S337" s="25">
        <f t="shared" si="77"/>
        <v>6.3710353674480988E-6</v>
      </c>
      <c r="T337" s="128">
        <v>1</v>
      </c>
      <c r="U337">
        <f t="shared" si="78"/>
        <v>6.3710353674480988E-6</v>
      </c>
      <c r="V337" s="25">
        <f t="shared" si="79"/>
        <v>-2.5240909982502807E-3</v>
      </c>
    </row>
    <row r="338" spans="1:22">
      <c r="A338" s="56" t="s">
        <v>334</v>
      </c>
      <c r="B338" s="103"/>
      <c r="C338" s="58">
        <v>53683.591200000003</v>
      </c>
      <c r="D338" s="58">
        <v>5.0000000000000001E-4</v>
      </c>
      <c r="E338" s="33">
        <f t="shared" si="69"/>
        <v>39461.919385139801</v>
      </c>
      <c r="F338" s="25">
        <f t="shared" si="70"/>
        <v>39462</v>
      </c>
      <c r="G338" s="25">
        <f t="shared" si="76"/>
        <v>-2.7517759990587365E-2</v>
      </c>
      <c r="K338">
        <f t="shared" si="80"/>
        <v>-2.7517759990587365E-2</v>
      </c>
      <c r="O338" s="25">
        <f t="shared" ca="1" si="82"/>
        <v>-1.9648579384412883E-2</v>
      </c>
      <c r="P338" s="27">
        <f t="shared" si="71"/>
        <v>-2.4919791308057222E-2</v>
      </c>
      <c r="Q338" s="28">
        <f t="shared" si="72"/>
        <v>38665.091200000003</v>
      </c>
      <c r="S338" s="25">
        <f t="shared" si="77"/>
        <v>6.7494412754074051E-6</v>
      </c>
      <c r="T338" s="128">
        <v>1</v>
      </c>
      <c r="U338">
        <f t="shared" si="78"/>
        <v>6.7494412754074051E-6</v>
      </c>
      <c r="V338" s="25">
        <f t="shared" si="79"/>
        <v>-2.5979686825301426E-3</v>
      </c>
    </row>
    <row r="339" spans="1:22">
      <c r="A339" s="139" t="s">
        <v>600</v>
      </c>
      <c r="B339" s="139" t="s">
        <v>292</v>
      </c>
      <c r="C339" s="140">
        <v>53686.663699999997</v>
      </c>
      <c r="D339" s="140" t="s">
        <v>485</v>
      </c>
      <c r="E339" s="33">
        <f t="shared" si="69"/>
        <v>39470.920450561258</v>
      </c>
      <c r="F339" s="25">
        <f t="shared" si="70"/>
        <v>39471</v>
      </c>
      <c r="G339" s="25">
        <f t="shared" si="76"/>
        <v>-2.7154080002219416E-2</v>
      </c>
      <c r="K339">
        <f t="shared" si="80"/>
        <v>-2.7154080002219416E-2</v>
      </c>
      <c r="M339" s="25"/>
      <c r="O339" s="25">
        <f t="shared" ca="1" si="82"/>
        <v>-1.9661805713268997E-2</v>
      </c>
      <c r="P339" s="27">
        <f t="shared" si="71"/>
        <v>-2.4926312320969209E-2</v>
      </c>
      <c r="Q339" s="28">
        <f t="shared" si="72"/>
        <v>38668.163699999997</v>
      </c>
      <c r="S339" s="25">
        <f t="shared" si="77"/>
        <v>4.9629488416229266E-6</v>
      </c>
      <c r="T339" s="128">
        <v>1</v>
      </c>
      <c r="U339">
        <f t="shared" si="78"/>
        <v>4.9629488416229266E-6</v>
      </c>
      <c r="V339" s="25">
        <f t="shared" si="79"/>
        <v>-2.2277676812502076E-3</v>
      </c>
    </row>
    <row r="340" spans="1:22">
      <c r="A340" s="139" t="s">
        <v>998</v>
      </c>
      <c r="B340" s="139" t="s">
        <v>292</v>
      </c>
      <c r="C340" s="140">
        <v>53702.707300000002</v>
      </c>
      <c r="D340" s="140" t="s">
        <v>485</v>
      </c>
      <c r="E340" s="33">
        <f t="shared" si="69"/>
        <v>39517.921099282481</v>
      </c>
      <c r="F340" s="25">
        <f t="shared" si="70"/>
        <v>39518</v>
      </c>
      <c r="G340" s="25">
        <f t="shared" si="76"/>
        <v>-2.693263999390183E-2</v>
      </c>
      <c r="K340">
        <f t="shared" si="80"/>
        <v>-2.693263999390183E-2</v>
      </c>
      <c r="L340" s="25"/>
      <c r="O340" s="25">
        <f t="shared" ca="1" si="82"/>
        <v>-1.97308765417398E-2</v>
      </c>
      <c r="P340" s="27">
        <f t="shared" si="71"/>
        <v>-2.4960349524637715E-2</v>
      </c>
      <c r="Q340" s="28">
        <f t="shared" si="72"/>
        <v>38684.207300000002</v>
      </c>
      <c r="S340" s="25">
        <f t="shared" si="77"/>
        <v>3.8899296951500642E-6</v>
      </c>
      <c r="T340" s="128">
        <v>1</v>
      </c>
      <c r="U340">
        <f t="shared" si="78"/>
        <v>3.8899296951500642E-6</v>
      </c>
      <c r="V340" s="25">
        <f t="shared" si="79"/>
        <v>-1.9722904692641152E-3</v>
      </c>
    </row>
    <row r="341" spans="1:22">
      <c r="A341" s="41" t="s">
        <v>368</v>
      </c>
      <c r="B341" s="33"/>
      <c r="C341" s="58">
        <v>53724.553899999999</v>
      </c>
      <c r="D341" s="58"/>
      <c r="E341" s="33">
        <f t="shared" ref="E341:E404" si="83">+(C341-C$7)/C$8</f>
        <v>39581.921970181327</v>
      </c>
      <c r="F341" s="25">
        <f t="shared" ref="F341:F404" si="84">ROUND(2*E341,0)/2</f>
        <v>39582</v>
      </c>
      <c r="G341" s="25">
        <f t="shared" si="76"/>
        <v>-2.6635360001819208E-2</v>
      </c>
      <c r="K341" s="127">
        <f t="shared" si="80"/>
        <v>-2.6635360001819208E-2</v>
      </c>
      <c r="O341" s="25">
        <f t="shared" ca="1" si="82"/>
        <v>-1.9824930435827712E-2</v>
      </c>
      <c r="P341" s="27">
        <f t="shared" ref="P341:P404" si="85">+D$11+D$12*F341+D$13*F341^2</f>
        <v>-2.5006652240617176E-2</v>
      </c>
      <c r="Q341" s="28">
        <f t="shared" ref="Q341:Q404" si="86">+C341-15018.5</f>
        <v>38706.053899999999</v>
      </c>
      <c r="S341" s="25">
        <f t="shared" si="77"/>
        <v>2.6526889713997355E-6</v>
      </c>
      <c r="T341" s="128">
        <v>1</v>
      </c>
      <c r="U341">
        <f t="shared" si="78"/>
        <v>2.6526889713997355E-6</v>
      </c>
      <c r="V341" s="25">
        <f t="shared" si="79"/>
        <v>-1.628707761202032E-3</v>
      </c>
    </row>
    <row r="342" spans="1:22">
      <c r="A342" s="41" t="s">
        <v>368</v>
      </c>
      <c r="B342" s="33"/>
      <c r="C342" s="58">
        <v>53748.618600000002</v>
      </c>
      <c r="D342" s="58"/>
      <c r="E342" s="33">
        <f t="shared" si="83"/>
        <v>39652.420892572904</v>
      </c>
      <c r="F342" s="25">
        <f t="shared" si="84"/>
        <v>39652.5</v>
      </c>
      <c r="G342" s="25">
        <f t="shared" si="76"/>
        <v>-2.7003199997125193E-2</v>
      </c>
      <c r="K342" s="127">
        <f t="shared" si="80"/>
        <v>-2.7003199997125193E-2</v>
      </c>
      <c r="O342" s="25">
        <f t="shared" ca="1" si="82"/>
        <v>-1.992853667853392E-2</v>
      </c>
      <c r="P342" s="27">
        <f t="shared" si="85"/>
        <v>-2.5057596421181071E-2</v>
      </c>
      <c r="Q342" s="28">
        <f t="shared" si="86"/>
        <v>38730.118600000002</v>
      </c>
      <c r="S342" s="25">
        <f t="shared" si="77"/>
        <v>3.7853732747265582E-6</v>
      </c>
      <c r="T342" s="128">
        <v>1</v>
      </c>
      <c r="U342">
        <f t="shared" si="78"/>
        <v>3.7853732747265582E-6</v>
      </c>
      <c r="V342" s="25">
        <f t="shared" si="79"/>
        <v>-1.9456035759441229E-3</v>
      </c>
    </row>
    <row r="343" spans="1:22">
      <c r="A343" s="139" t="s">
        <v>1004</v>
      </c>
      <c r="B343" s="139" t="s">
        <v>292</v>
      </c>
      <c r="C343" s="140">
        <v>53758.347500000003</v>
      </c>
      <c r="D343" s="140" t="s">
        <v>485</v>
      </c>
      <c r="E343" s="33">
        <f t="shared" si="83"/>
        <v>39680.922264543282</v>
      </c>
      <c r="F343" s="25">
        <f t="shared" si="84"/>
        <v>39681</v>
      </c>
      <c r="G343" s="25">
        <f t="shared" si="76"/>
        <v>-2.6534879994869698E-2</v>
      </c>
      <c r="K343">
        <f t="shared" si="80"/>
        <v>-2.6534879994869698E-2</v>
      </c>
      <c r="M343" s="25"/>
      <c r="O343" s="25">
        <f t="shared" ca="1" si="82"/>
        <v>-1.9970420053244939E-2</v>
      </c>
      <c r="P343" s="27">
        <f t="shared" si="85"/>
        <v>-2.5078172680116827E-2</v>
      </c>
      <c r="Q343" s="28">
        <f t="shared" si="86"/>
        <v>38739.847500000003</v>
      </c>
      <c r="S343" s="25">
        <f t="shared" si="77"/>
        <v>2.1219962008545202E-6</v>
      </c>
      <c r="T343" s="128">
        <v>1</v>
      </c>
      <c r="U343">
        <f t="shared" si="78"/>
        <v>2.1219962008545202E-6</v>
      </c>
      <c r="V343" s="25">
        <f t="shared" si="79"/>
        <v>-1.4567073147528711E-3</v>
      </c>
    </row>
    <row r="344" spans="1:22">
      <c r="A344" s="41" t="s">
        <v>368</v>
      </c>
      <c r="B344" s="33"/>
      <c r="C344" s="58">
        <v>53762.614099999999</v>
      </c>
      <c r="D344" s="58"/>
      <c r="E344" s="33">
        <f t="shared" si="83"/>
        <v>39693.421514576548</v>
      </c>
      <c r="F344" s="25">
        <f t="shared" si="84"/>
        <v>39693.5</v>
      </c>
      <c r="G344" s="25">
        <f t="shared" si="76"/>
        <v>-2.679087999422336E-2</v>
      </c>
      <c r="K344" s="127">
        <f t="shared" si="80"/>
        <v>-2.679087999422336E-2</v>
      </c>
      <c r="O344" s="25">
        <f t="shared" ca="1" si="82"/>
        <v>-1.9988789954433983E-2</v>
      </c>
      <c r="P344" s="27">
        <f t="shared" si="85"/>
        <v>-2.5087194049761188E-2</v>
      </c>
      <c r="Q344" s="28">
        <f t="shared" si="86"/>
        <v>38744.114099999999</v>
      </c>
      <c r="S344" s="25">
        <f t="shared" si="77"/>
        <v>2.9025457973579618E-6</v>
      </c>
      <c r="T344" s="128">
        <v>1</v>
      </c>
      <c r="U344">
        <f t="shared" si="78"/>
        <v>2.9025457973579618E-6</v>
      </c>
      <c r="V344" s="25">
        <f t="shared" si="79"/>
        <v>-1.7036859444621716E-3</v>
      </c>
    </row>
    <row r="345" spans="1:22">
      <c r="A345" s="41" t="s">
        <v>368</v>
      </c>
      <c r="B345" s="33"/>
      <c r="C345" s="58">
        <v>53776.609700000001</v>
      </c>
      <c r="D345" s="58"/>
      <c r="E345" s="33">
        <f t="shared" si="83"/>
        <v>39734.422429535953</v>
      </c>
      <c r="F345" s="25">
        <f t="shared" si="84"/>
        <v>39734.5</v>
      </c>
      <c r="G345" s="25">
        <f t="shared" si="76"/>
        <v>-2.6478560001123697E-2</v>
      </c>
      <c r="K345" s="127">
        <f t="shared" si="80"/>
        <v>-2.6478560001123697E-2</v>
      </c>
      <c r="O345" s="25">
        <f t="shared" ca="1" si="82"/>
        <v>-2.0049043230334046E-2</v>
      </c>
      <c r="P345" s="27">
        <f t="shared" si="85"/>
        <v>-2.5116769995393248E-2</v>
      </c>
      <c r="Q345" s="28">
        <f t="shared" si="86"/>
        <v>38758.109700000001</v>
      </c>
      <c r="S345" s="25">
        <f t="shared" si="77"/>
        <v>1.8544720197073363E-6</v>
      </c>
      <c r="T345" s="128">
        <v>1</v>
      </c>
      <c r="U345">
        <f t="shared" si="78"/>
        <v>1.8544720197073363E-6</v>
      </c>
      <c r="V345" s="25">
        <f t="shared" si="79"/>
        <v>-1.361790005730449E-3</v>
      </c>
    </row>
    <row r="346" spans="1:22">
      <c r="A346" s="41" t="s">
        <v>368</v>
      </c>
      <c r="B346" s="33"/>
      <c r="C346" s="58">
        <v>53788.555200000003</v>
      </c>
      <c r="D346" s="58"/>
      <c r="E346" s="33">
        <f t="shared" si="83"/>
        <v>39769.417458662785</v>
      </c>
      <c r="F346" s="25">
        <f t="shared" si="84"/>
        <v>39769.5</v>
      </c>
      <c r="G346" s="25">
        <f t="shared" si="76"/>
        <v>-2.8175359999295324E-2</v>
      </c>
      <c r="K346" s="127">
        <f t="shared" si="80"/>
        <v>-2.8175359999295324E-2</v>
      </c>
      <c r="O346" s="25">
        <f t="shared" ca="1" si="82"/>
        <v>-2.0100478953663369E-2</v>
      </c>
      <c r="P346" s="27">
        <f t="shared" si="85"/>
        <v>-2.5142000598403991E-2</v>
      </c>
      <c r="Q346" s="28">
        <f t="shared" si="86"/>
        <v>38770.055200000003</v>
      </c>
      <c r="S346" s="25">
        <f t="shared" si="77"/>
        <v>9.2012692549758293E-6</v>
      </c>
      <c r="T346" s="128">
        <v>1</v>
      </c>
      <c r="U346">
        <f t="shared" si="78"/>
        <v>9.2012692549758293E-6</v>
      </c>
      <c r="V346" s="25">
        <f t="shared" si="79"/>
        <v>-3.0333594008913334E-3</v>
      </c>
    </row>
    <row r="347" spans="1:22">
      <c r="A347" s="41" t="s">
        <v>368</v>
      </c>
      <c r="B347" s="33"/>
      <c r="C347" s="58">
        <v>53795.554199999999</v>
      </c>
      <c r="D347" s="58"/>
      <c r="E347" s="33">
        <f t="shared" si="83"/>
        <v>39789.921431611474</v>
      </c>
      <c r="F347" s="25">
        <f t="shared" si="84"/>
        <v>39790</v>
      </c>
      <c r="G347" s="25">
        <f t="shared" si="76"/>
        <v>-2.6819200000318233E-2</v>
      </c>
      <c r="K347" s="127">
        <f t="shared" si="80"/>
        <v>-2.6819200000318233E-2</v>
      </c>
      <c r="O347" s="25">
        <f t="shared" ca="1" si="82"/>
        <v>-2.01306055916134E-2</v>
      </c>
      <c r="P347" s="27">
        <f t="shared" si="85"/>
        <v>-2.515677118519764E-2</v>
      </c>
      <c r="Q347" s="28">
        <f t="shared" si="86"/>
        <v>38777.054199999999</v>
      </c>
      <c r="S347" s="25">
        <f t="shared" si="77"/>
        <v>2.7636695653432592E-6</v>
      </c>
      <c r="T347" s="128">
        <v>1</v>
      </c>
      <c r="U347">
        <f t="shared" si="78"/>
        <v>2.7636695653432592E-6</v>
      </c>
      <c r="V347" s="25">
        <f t="shared" si="79"/>
        <v>-1.6624288151205931E-3</v>
      </c>
    </row>
    <row r="348" spans="1:22">
      <c r="A348" s="41" t="s">
        <v>368</v>
      </c>
      <c r="B348" s="33"/>
      <c r="C348" s="58">
        <v>53796.577899999997</v>
      </c>
      <c r="D348" s="58"/>
      <c r="E348" s="33">
        <f t="shared" si="83"/>
        <v>39792.920419625123</v>
      </c>
      <c r="F348" s="25">
        <f t="shared" si="84"/>
        <v>39793</v>
      </c>
      <c r="G348" s="25">
        <f t="shared" si="76"/>
        <v>-2.7164639999682549E-2</v>
      </c>
      <c r="K348" s="127">
        <f t="shared" si="80"/>
        <v>-2.7164639999682549E-2</v>
      </c>
      <c r="O348" s="25">
        <f t="shared" ca="1" si="82"/>
        <v>-2.0135014367898774E-2</v>
      </c>
      <c r="P348" s="27">
        <f t="shared" si="85"/>
        <v>-2.5158932279800449E-2</v>
      </c>
      <c r="Q348" s="28">
        <f t="shared" si="86"/>
        <v>38778.077899999997</v>
      </c>
      <c r="S348" s="25">
        <f t="shared" si="77"/>
        <v>4.022863457594656E-6</v>
      </c>
      <c r="T348" s="128">
        <v>1</v>
      </c>
      <c r="U348">
        <f t="shared" si="78"/>
        <v>4.022863457594656E-6</v>
      </c>
      <c r="V348" s="25">
        <f t="shared" si="79"/>
        <v>-2.0057077198821008E-3</v>
      </c>
    </row>
    <row r="349" spans="1:22">
      <c r="A349" s="58" t="s">
        <v>347</v>
      </c>
      <c r="B349" s="96" t="s">
        <v>292</v>
      </c>
      <c r="C349" s="95">
        <v>53802.381099999999</v>
      </c>
      <c r="D349" s="58">
        <v>4.0000000000000002E-4</v>
      </c>
      <c r="E349" s="33">
        <f t="shared" si="83"/>
        <v>39809.921227714272</v>
      </c>
      <c r="F349" s="25">
        <f t="shared" si="84"/>
        <v>39810</v>
      </c>
      <c r="G349" s="25">
        <f t="shared" si="76"/>
        <v>-2.6888799999142066E-2</v>
      </c>
      <c r="K349">
        <f t="shared" si="80"/>
        <v>-2.6888799999142066E-2</v>
      </c>
      <c r="O349" s="25">
        <f t="shared" ca="1" si="82"/>
        <v>-2.0159997433515875E-2</v>
      </c>
      <c r="P349" s="27">
        <f t="shared" si="85"/>
        <v>-2.517117628974707E-2</v>
      </c>
      <c r="Q349" s="28">
        <f t="shared" si="86"/>
        <v>38783.881099999999</v>
      </c>
      <c r="S349" s="25">
        <f t="shared" si="77"/>
        <v>2.9502312070758242E-6</v>
      </c>
      <c r="T349" s="128">
        <v>1</v>
      </c>
      <c r="U349">
        <f t="shared" si="78"/>
        <v>2.9502312070758242E-6</v>
      </c>
      <c r="V349" s="25">
        <f t="shared" si="79"/>
        <v>-1.7176237093949956E-3</v>
      </c>
    </row>
    <row r="350" spans="1:22">
      <c r="A350" s="58" t="s">
        <v>347</v>
      </c>
      <c r="B350" s="96" t="s">
        <v>292</v>
      </c>
      <c r="C350" s="95">
        <v>53815.352500000001</v>
      </c>
      <c r="D350" s="58">
        <v>2.0000000000000001E-4</v>
      </c>
      <c r="E350" s="33">
        <f t="shared" si="83"/>
        <v>39847.921689881274</v>
      </c>
      <c r="F350" s="25">
        <f t="shared" si="84"/>
        <v>39848</v>
      </c>
      <c r="G350" s="25">
        <f t="shared" si="76"/>
        <v>-2.6731039994047023E-2</v>
      </c>
      <c r="K350">
        <f t="shared" si="80"/>
        <v>-2.6731039994047023E-2</v>
      </c>
      <c r="O350" s="25">
        <f t="shared" ca="1" si="82"/>
        <v>-2.0215841933130564E-2</v>
      </c>
      <c r="P350" s="27">
        <f t="shared" si="85"/>
        <v>-2.519853177387062E-2</v>
      </c>
      <c r="Q350" s="28">
        <f t="shared" si="86"/>
        <v>38796.852500000001</v>
      </c>
      <c r="S350" s="25">
        <f t="shared" si="77"/>
        <v>2.3485814449082475E-6</v>
      </c>
      <c r="T350" s="128">
        <v>1</v>
      </c>
      <c r="U350">
        <f t="shared" si="78"/>
        <v>2.3485814449082475E-6</v>
      </c>
      <c r="V350" s="25">
        <f t="shared" si="79"/>
        <v>-1.5325082201764033E-3</v>
      </c>
    </row>
    <row r="351" spans="1:22">
      <c r="A351" s="139" t="s">
        <v>600</v>
      </c>
      <c r="B351" s="139" t="s">
        <v>292</v>
      </c>
      <c r="C351" s="140">
        <v>54015.724300000002</v>
      </c>
      <c r="D351" s="140" t="s">
        <v>485</v>
      </c>
      <c r="E351" s="33">
        <f t="shared" si="83"/>
        <v>40434.922399537281</v>
      </c>
      <c r="F351" s="25">
        <f t="shared" si="84"/>
        <v>40435</v>
      </c>
      <c r="G351" s="25">
        <f t="shared" si="76"/>
        <v>-2.6488799994695E-2</v>
      </c>
      <c r="K351">
        <f t="shared" si="80"/>
        <v>-2.6488799994695E-2</v>
      </c>
      <c r="L351" s="25"/>
      <c r="O351" s="25">
        <f t="shared" ca="1" si="82"/>
        <v>-2.1078492492968073E-2</v>
      </c>
      <c r="P351" s="27">
        <f t="shared" si="85"/>
        <v>-2.5618735884715409E-2</v>
      </c>
      <c r="Q351" s="28">
        <f t="shared" si="86"/>
        <v>38997.224300000002</v>
      </c>
      <c r="S351" s="25">
        <f t="shared" si="77"/>
        <v>7.5701155547457901E-7</v>
      </c>
      <c r="T351" s="128">
        <v>1</v>
      </c>
      <c r="U351">
        <f t="shared" si="78"/>
        <v>7.5701155547457901E-7</v>
      </c>
      <c r="V351" s="25">
        <f t="shared" si="79"/>
        <v>-8.7006410997959166E-4</v>
      </c>
    </row>
    <row r="352" spans="1:22">
      <c r="A352" s="36" t="s">
        <v>349</v>
      </c>
      <c r="B352" s="105" t="s">
        <v>292</v>
      </c>
      <c r="C352" s="106">
        <v>54022.550799999997</v>
      </c>
      <c r="D352" s="106">
        <v>1E-4</v>
      </c>
      <c r="E352" s="33">
        <f t="shared" si="83"/>
        <v>40454.921023817071</v>
      </c>
      <c r="F352" s="25">
        <f t="shared" si="84"/>
        <v>40455</v>
      </c>
      <c r="G352" s="25">
        <f t="shared" si="76"/>
        <v>-2.6958399997965898E-2</v>
      </c>
      <c r="K352">
        <f t="shared" si="80"/>
        <v>-2.6958399997965898E-2</v>
      </c>
      <c r="O352" s="25">
        <f t="shared" ca="1" si="82"/>
        <v>-2.1107884334870548E-2</v>
      </c>
      <c r="P352" s="27">
        <f t="shared" si="85"/>
        <v>-2.5632974594243938E-2</v>
      </c>
      <c r="Q352" s="28">
        <f t="shared" si="86"/>
        <v>39004.050799999997</v>
      </c>
      <c r="S352" s="25">
        <f t="shared" si="77"/>
        <v>1.7567525008315214E-6</v>
      </c>
      <c r="T352" s="128">
        <v>1</v>
      </c>
      <c r="U352">
        <f t="shared" si="78"/>
        <v>1.7567525008315214E-6</v>
      </c>
      <c r="V352" s="25">
        <f t="shared" si="79"/>
        <v>-1.3254254037219602E-3</v>
      </c>
    </row>
    <row r="353" spans="1:22">
      <c r="A353" s="56" t="s">
        <v>346</v>
      </c>
      <c r="B353" s="96" t="s">
        <v>288</v>
      </c>
      <c r="C353" s="95">
        <v>54026.4781</v>
      </c>
      <c r="D353" s="58">
        <v>2.0000000000000001E-4</v>
      </c>
      <c r="E353" s="33">
        <f t="shared" si="83"/>
        <v>40466.426274990306</v>
      </c>
      <c r="F353" s="25">
        <f t="shared" si="84"/>
        <v>40466.5</v>
      </c>
      <c r="G353" s="25">
        <f t="shared" si="76"/>
        <v>-2.5165919993014541E-2</v>
      </c>
      <c r="K353">
        <f t="shared" si="80"/>
        <v>-2.5165919993014541E-2</v>
      </c>
      <c r="O353" s="25">
        <f t="shared" ca="1" si="82"/>
        <v>-2.1124784643964466E-2</v>
      </c>
      <c r="P353" s="27">
        <f t="shared" si="85"/>
        <v>-2.5641159515920678E-2</v>
      </c>
      <c r="Q353" s="28">
        <f t="shared" si="86"/>
        <v>39007.9781</v>
      </c>
      <c r="S353" s="25">
        <f t="shared" si="77"/>
        <v>2.2585260413205304E-7</v>
      </c>
      <c r="T353" s="128">
        <v>1</v>
      </c>
      <c r="U353">
        <f t="shared" si="78"/>
        <v>2.2585260413205304E-7</v>
      </c>
      <c r="V353" s="25">
        <f t="shared" si="79"/>
        <v>4.7523952290613736E-4</v>
      </c>
    </row>
    <row r="354" spans="1:22">
      <c r="A354" s="36" t="s">
        <v>472</v>
      </c>
      <c r="B354" s="102" t="s">
        <v>292</v>
      </c>
      <c r="C354" s="36">
        <v>54035.522400000002</v>
      </c>
      <c r="D354" s="36">
        <v>4.4000000000000002E-4</v>
      </c>
      <c r="E354" s="33">
        <f t="shared" si="83"/>
        <v>40492.922071895569</v>
      </c>
      <c r="F354" s="25">
        <f t="shared" si="84"/>
        <v>40493</v>
      </c>
      <c r="G354" s="25">
        <f t="shared" si="76"/>
        <v>-2.6600639997923281E-2</v>
      </c>
      <c r="K354">
        <f t="shared" si="80"/>
        <v>-2.6600639997923281E-2</v>
      </c>
      <c r="O354" s="25">
        <f t="shared" ca="1" si="82"/>
        <v>-2.1163728834485238E-2</v>
      </c>
      <c r="P354" s="27">
        <f t="shared" si="85"/>
        <v>-2.5660013927827768E-2</v>
      </c>
      <c r="Q354" s="28">
        <f t="shared" si="86"/>
        <v>39017.022400000002</v>
      </c>
      <c r="S354" s="25">
        <f t="shared" si="77"/>
        <v>8.8477740374332834E-7</v>
      </c>
      <c r="T354" s="128">
        <v>1</v>
      </c>
      <c r="U354">
        <f t="shared" si="78"/>
        <v>8.8477740374332834E-7</v>
      </c>
      <c r="V354" s="25">
        <f t="shared" si="79"/>
        <v>-9.4062607009551269E-4</v>
      </c>
    </row>
    <row r="355" spans="1:22">
      <c r="A355" s="33" t="s">
        <v>484</v>
      </c>
      <c r="B355" s="57" t="s">
        <v>292</v>
      </c>
      <c r="C355" s="58">
        <v>54057.3698</v>
      </c>
      <c r="D355" s="58">
        <v>1E-4</v>
      </c>
      <c r="E355" s="33">
        <f t="shared" si="83"/>
        <v>40556.925286440426</v>
      </c>
      <c r="F355" s="25">
        <f t="shared" si="84"/>
        <v>40557</v>
      </c>
      <c r="G355" s="25">
        <f t="shared" si="76"/>
        <v>-2.5503359996946529E-2</v>
      </c>
      <c r="K355">
        <f t="shared" si="80"/>
        <v>-2.5503359996946529E-2</v>
      </c>
      <c r="O355" s="25">
        <f t="shared" ca="1" si="82"/>
        <v>-2.1257782728573142E-2</v>
      </c>
      <c r="P355" s="27">
        <f t="shared" si="85"/>
        <v>-2.5705511756264295E-2</v>
      </c>
      <c r="Q355" s="28">
        <f t="shared" si="86"/>
        <v>39038.8698</v>
      </c>
      <c r="S355" s="25">
        <f t="shared" si="77"/>
        <v>4.0865333795268004E-8</v>
      </c>
      <c r="T355" s="128">
        <v>1</v>
      </c>
      <c r="U355">
        <f t="shared" si="78"/>
        <v>4.0865333795268004E-8</v>
      </c>
      <c r="V355" s="25">
        <f t="shared" si="79"/>
        <v>2.0215175931776602E-4</v>
      </c>
    </row>
    <row r="356" spans="1:22">
      <c r="A356" s="36" t="s">
        <v>486</v>
      </c>
      <c r="B356" s="102" t="s">
        <v>292</v>
      </c>
      <c r="C356" s="36">
        <v>54057.3698</v>
      </c>
      <c r="D356" s="36" t="s">
        <v>485</v>
      </c>
      <c r="E356" s="33">
        <f t="shared" si="83"/>
        <v>40556.925286440426</v>
      </c>
      <c r="F356" s="25">
        <f t="shared" si="84"/>
        <v>40557</v>
      </c>
      <c r="G356" s="25">
        <f t="shared" si="76"/>
        <v>-2.5503359996946529E-2</v>
      </c>
      <c r="K356">
        <f t="shared" si="80"/>
        <v>-2.5503359996946529E-2</v>
      </c>
      <c r="O356" s="25">
        <f t="shared" ca="1" si="82"/>
        <v>-2.1257782728573142E-2</v>
      </c>
      <c r="P356" s="27">
        <f t="shared" si="85"/>
        <v>-2.5705511756264295E-2</v>
      </c>
      <c r="Q356" s="28">
        <f t="shared" si="86"/>
        <v>39038.8698</v>
      </c>
      <c r="S356" s="25">
        <f t="shared" si="77"/>
        <v>4.0865333795268004E-8</v>
      </c>
      <c r="T356" s="128">
        <v>1</v>
      </c>
      <c r="U356">
        <f t="shared" si="78"/>
        <v>4.0865333795268004E-8</v>
      </c>
      <c r="V356" s="25">
        <f t="shared" si="79"/>
        <v>2.0215175931776602E-4</v>
      </c>
    </row>
    <row r="357" spans="1:22">
      <c r="A357" s="58" t="s">
        <v>348</v>
      </c>
      <c r="B357" s="57" t="s">
        <v>288</v>
      </c>
      <c r="C357" s="58">
        <v>54084.507100000003</v>
      </c>
      <c r="D357" s="58">
        <v>5.9999999999999995E-4</v>
      </c>
      <c r="E357" s="33">
        <f t="shared" si="83"/>
        <v>40636.425567209219</v>
      </c>
      <c r="F357" s="25">
        <f t="shared" si="84"/>
        <v>40636.5</v>
      </c>
      <c r="G357" s="25">
        <f t="shared" si="76"/>
        <v>-2.5407519991858862E-2</v>
      </c>
      <c r="K357">
        <f t="shared" si="80"/>
        <v>-2.5407519991858862E-2</v>
      </c>
      <c r="O357" s="25">
        <f t="shared" ca="1" si="82"/>
        <v>-2.1374615300135465E-2</v>
      </c>
      <c r="P357" s="27">
        <f t="shared" si="85"/>
        <v>-2.5761955013436227E-2</v>
      </c>
      <c r="Q357" s="28">
        <f t="shared" si="86"/>
        <v>39066.007100000003</v>
      </c>
      <c r="S357" s="25">
        <f t="shared" si="77"/>
        <v>1.2562418452054724E-7</v>
      </c>
      <c r="T357" s="128">
        <v>1</v>
      </c>
      <c r="U357">
        <f t="shared" si="78"/>
        <v>1.2562418452054724E-7</v>
      </c>
      <c r="V357" s="25">
        <f t="shared" si="79"/>
        <v>3.5443502157736506E-4</v>
      </c>
    </row>
    <row r="358" spans="1:22">
      <c r="A358" s="139" t="s">
        <v>600</v>
      </c>
      <c r="B358" s="139" t="s">
        <v>292</v>
      </c>
      <c r="C358" s="140">
        <v>54095.6005</v>
      </c>
      <c r="D358" s="140" t="s">
        <v>485</v>
      </c>
      <c r="E358" s="33">
        <f t="shared" si="83"/>
        <v>40668.924320389538</v>
      </c>
      <c r="F358" s="25">
        <f t="shared" si="84"/>
        <v>40669</v>
      </c>
      <c r="G358" s="25">
        <f t="shared" si="76"/>
        <v>-2.5833119994786102E-2</v>
      </c>
      <c r="K358">
        <f t="shared" si="80"/>
        <v>-2.5833119994786102E-2</v>
      </c>
      <c r="M358" s="25"/>
      <c r="O358" s="25">
        <f t="shared" ca="1" si="82"/>
        <v>-2.1422377043226977E-2</v>
      </c>
      <c r="P358" s="27">
        <f t="shared" si="85"/>
        <v>-2.5785005825072677E-2</v>
      </c>
      <c r="Q358" s="28">
        <f t="shared" si="86"/>
        <v>39077.1005</v>
      </c>
      <c r="S358" s="25">
        <f t="shared" si="77"/>
        <v>2.3149733272123356E-9</v>
      </c>
      <c r="T358" s="128">
        <v>1</v>
      </c>
      <c r="U358">
        <f t="shared" si="78"/>
        <v>2.3149733272123356E-9</v>
      </c>
      <c r="V358" s="25">
        <f t="shared" si="79"/>
        <v>-4.8114169713425747E-5</v>
      </c>
    </row>
    <row r="359" spans="1:22">
      <c r="A359" s="139" t="s">
        <v>968</v>
      </c>
      <c r="B359" s="139" t="s">
        <v>292</v>
      </c>
      <c r="C359" s="140">
        <v>54097.652000000002</v>
      </c>
      <c r="D359" s="140" t="s">
        <v>503</v>
      </c>
      <c r="E359" s="33">
        <f t="shared" si="83"/>
        <v>40674.934307602613</v>
      </c>
      <c r="F359" s="25">
        <f t="shared" si="84"/>
        <v>40675</v>
      </c>
      <c r="G359" s="25">
        <f t="shared" si="76"/>
        <v>-2.242399999522604E-2</v>
      </c>
      <c r="I359">
        <f>G359</f>
        <v>-2.242399999522604E-2</v>
      </c>
      <c r="L359" s="25"/>
      <c r="O359" s="25">
        <f t="shared" ca="1" si="82"/>
        <v>-2.1431194595797717E-2</v>
      </c>
      <c r="P359" s="27">
        <f t="shared" si="85"/>
        <v>-2.5789259869712759E-2</v>
      </c>
      <c r="Q359" s="28">
        <f t="shared" si="86"/>
        <v>39079.152000000002</v>
      </c>
      <c r="S359" s="25">
        <f t="shared" si="77"/>
        <v>1.1324974022830362E-5</v>
      </c>
      <c r="T359" s="128">
        <v>0.1</v>
      </c>
      <c r="U359">
        <f t="shared" si="78"/>
        <v>1.1324974022830361E-6</v>
      </c>
      <c r="V359" s="25">
        <f t="shared" si="79"/>
        <v>3.3652598744867181E-3</v>
      </c>
    </row>
    <row r="360" spans="1:22">
      <c r="A360" s="95" t="s">
        <v>359</v>
      </c>
      <c r="B360" s="96" t="s">
        <v>292</v>
      </c>
      <c r="C360" s="95">
        <v>54108.2304</v>
      </c>
      <c r="D360" s="95">
        <v>1E-4</v>
      </c>
      <c r="E360" s="33">
        <f t="shared" si="83"/>
        <v>40705.924338669982</v>
      </c>
      <c r="F360" s="25">
        <f t="shared" si="84"/>
        <v>40706</v>
      </c>
      <c r="G360" s="25">
        <f t="shared" si="76"/>
        <v>-2.5826879995292984E-2</v>
      </c>
      <c r="K360">
        <f t="shared" ref="K360:K391" si="87">G360</f>
        <v>-2.5826879995292984E-2</v>
      </c>
      <c r="O360" s="25">
        <f t="shared" ca="1" si="82"/>
        <v>-2.1476751950746553E-2</v>
      </c>
      <c r="P360" s="27">
        <f t="shared" si="85"/>
        <v>-2.5811231702869079E-2</v>
      </c>
      <c r="Q360" s="28">
        <f t="shared" si="86"/>
        <v>39089.7304</v>
      </c>
      <c r="S360" s="25">
        <f t="shared" si="77"/>
        <v>2.4486905578402968E-10</v>
      </c>
      <c r="T360" s="128">
        <v>1</v>
      </c>
      <c r="U360">
        <f t="shared" si="78"/>
        <v>2.4486905578402968E-10</v>
      </c>
      <c r="V360" s="25">
        <f t="shared" si="79"/>
        <v>-1.5648292423904586E-5</v>
      </c>
    </row>
    <row r="361" spans="1:22">
      <c r="A361" s="95" t="s">
        <v>350</v>
      </c>
      <c r="B361" s="96" t="s">
        <v>292</v>
      </c>
      <c r="C361" s="95">
        <v>54116.422200000001</v>
      </c>
      <c r="D361" s="95">
        <v>2.9999999999999997E-4</v>
      </c>
      <c r="E361" s="33">
        <f t="shared" si="83"/>
        <v>40729.922687805738</v>
      </c>
      <c r="F361" s="25">
        <f t="shared" si="84"/>
        <v>40730</v>
      </c>
      <c r="G361" s="25">
        <f t="shared" si="76"/>
        <v>-2.6390399994852487E-2</v>
      </c>
      <c r="K361">
        <f t="shared" si="87"/>
        <v>-2.6390399994852487E-2</v>
      </c>
      <c r="O361" s="25">
        <f t="shared" ca="1" si="82"/>
        <v>-2.1512022161029515E-2</v>
      </c>
      <c r="P361" s="27">
        <f t="shared" si="85"/>
        <v>-2.5828233641111316E-2</v>
      </c>
      <c r="Q361" s="28">
        <f t="shared" si="86"/>
        <v>39097.922200000001</v>
      </c>
      <c r="S361" s="25">
        <f t="shared" si="77"/>
        <v>3.1603100927864357E-7</v>
      </c>
      <c r="T361" s="128">
        <v>1</v>
      </c>
      <c r="U361">
        <f t="shared" si="78"/>
        <v>3.1603100927864357E-7</v>
      </c>
      <c r="V361" s="25">
        <f t="shared" si="79"/>
        <v>-5.6216635374117113E-4</v>
      </c>
    </row>
    <row r="362" spans="1:22">
      <c r="A362" s="139" t="s">
        <v>600</v>
      </c>
      <c r="B362" s="139" t="s">
        <v>292</v>
      </c>
      <c r="C362" s="140">
        <v>54135.537400000001</v>
      </c>
      <c r="D362" s="140" t="s">
        <v>485</v>
      </c>
      <c r="E362" s="33">
        <f t="shared" si="83"/>
        <v>40785.921765346677</v>
      </c>
      <c r="F362" s="25">
        <f t="shared" si="84"/>
        <v>40786</v>
      </c>
      <c r="G362" s="25">
        <f t="shared" si="76"/>
        <v>-2.6705279997258913E-2</v>
      </c>
      <c r="K362">
        <f t="shared" si="87"/>
        <v>-2.6705279997258913E-2</v>
      </c>
      <c r="L362" s="25"/>
      <c r="O362" s="25">
        <f t="shared" ca="1" si="82"/>
        <v>-2.1594319318356432E-2</v>
      </c>
      <c r="P362" s="27">
        <f t="shared" si="85"/>
        <v>-2.5867875936944215E-2</v>
      </c>
      <c r="Q362" s="28">
        <f t="shared" si="86"/>
        <v>39117.037400000001</v>
      </c>
      <c r="S362" s="25">
        <f t="shared" si="77"/>
        <v>7.0124556023154169E-7</v>
      </c>
      <c r="T362" s="128">
        <v>1</v>
      </c>
      <c r="U362">
        <f t="shared" si="78"/>
        <v>7.0124556023154169E-7</v>
      </c>
      <c r="V362" s="25">
        <f t="shared" si="79"/>
        <v>-8.3740406031469761E-4</v>
      </c>
    </row>
    <row r="363" spans="1:22">
      <c r="A363" s="56" t="s">
        <v>477</v>
      </c>
      <c r="B363" s="57" t="s">
        <v>288</v>
      </c>
      <c r="C363" s="58">
        <v>54338.811699999998</v>
      </c>
      <c r="D363" s="58">
        <v>2.0000000000000001E-4</v>
      </c>
      <c r="E363" s="33">
        <f t="shared" si="83"/>
        <v>41381.425515648996</v>
      </c>
      <c r="F363" s="25">
        <f t="shared" si="84"/>
        <v>41381.5</v>
      </c>
      <c r="G363" s="25">
        <f t="shared" si="76"/>
        <v>-2.5425120002182666E-2</v>
      </c>
      <c r="K363">
        <f t="shared" si="87"/>
        <v>-2.5425120002182666E-2</v>
      </c>
      <c r="N363" s="25"/>
      <c r="O363" s="25">
        <f t="shared" ca="1" si="82"/>
        <v>-2.2469461411002492E-2</v>
      </c>
      <c r="P363" s="27">
        <f t="shared" si="85"/>
        <v>-2.6286927109274914E-2</v>
      </c>
      <c r="Q363" s="28">
        <f t="shared" si="86"/>
        <v>39320.311699999998</v>
      </c>
      <c r="R363" s="25"/>
      <c r="S363" s="25">
        <f t="shared" si="77"/>
        <v>7.4271148983470837E-7</v>
      </c>
      <c r="T363" s="128">
        <v>1</v>
      </c>
      <c r="U363">
        <f t="shared" si="78"/>
        <v>7.4271148983470837E-7</v>
      </c>
      <c r="V363" s="25">
        <f t="shared" si="79"/>
        <v>8.6180710709224742E-4</v>
      </c>
    </row>
    <row r="364" spans="1:22">
      <c r="A364" s="34" t="s">
        <v>357</v>
      </c>
      <c r="B364" s="33"/>
      <c r="C364" s="58">
        <v>54355.878900000003</v>
      </c>
      <c r="D364" s="58">
        <v>2.0000000000000001E-4</v>
      </c>
      <c r="E364" s="33">
        <f t="shared" si="83"/>
        <v>41431.424859428131</v>
      </c>
      <c r="F364" s="25">
        <f t="shared" si="84"/>
        <v>41431.5</v>
      </c>
      <c r="G364" s="25">
        <f t="shared" si="76"/>
        <v>-2.5649119990703184E-2</v>
      </c>
      <c r="K364">
        <f t="shared" si="87"/>
        <v>-2.5649119990703184E-2</v>
      </c>
      <c r="L364" s="25"/>
      <c r="O364" s="25">
        <f t="shared" ca="1" si="82"/>
        <v>-2.2542941015758669E-2</v>
      </c>
      <c r="P364" s="27">
        <f t="shared" si="85"/>
        <v>-2.6321903771419533E-2</v>
      </c>
      <c r="Q364" s="28">
        <f t="shared" si="86"/>
        <v>39337.378900000003</v>
      </c>
      <c r="S364" s="25">
        <f t="shared" si="77"/>
        <v>4.5263801559498427E-7</v>
      </c>
      <c r="T364" s="128">
        <v>1</v>
      </c>
      <c r="U364">
        <f t="shared" si="78"/>
        <v>4.5263801559498427E-7</v>
      </c>
      <c r="V364" s="25">
        <f t="shared" si="79"/>
        <v>6.7278378071634892E-4</v>
      </c>
    </row>
    <row r="365" spans="1:22">
      <c r="A365" s="36" t="s">
        <v>476</v>
      </c>
      <c r="B365" s="102" t="s">
        <v>292</v>
      </c>
      <c r="C365" s="36">
        <v>54389.500699999997</v>
      </c>
      <c r="D365" s="36">
        <v>2.0000000000000001E-4</v>
      </c>
      <c r="E365" s="33">
        <f t="shared" si="83"/>
        <v>41529.921855811393</v>
      </c>
      <c r="F365" s="25">
        <f t="shared" si="84"/>
        <v>41530</v>
      </c>
      <c r="G365" s="25">
        <f t="shared" si="76"/>
        <v>-2.667440000368515E-2</v>
      </c>
      <c r="K365">
        <f t="shared" si="87"/>
        <v>-2.667440000368515E-2</v>
      </c>
      <c r="O365" s="25">
        <f t="shared" ca="1" si="82"/>
        <v>-2.2687695837128333E-2</v>
      </c>
      <c r="P365" s="27">
        <f t="shared" si="85"/>
        <v>-2.639071345857431E-2</v>
      </c>
      <c r="Q365" s="28">
        <f t="shared" si="86"/>
        <v>39371.000699999997</v>
      </c>
      <c r="S365" s="25">
        <f t="shared" si="77"/>
        <v>8.0478055876924742E-8</v>
      </c>
      <c r="T365" s="128">
        <v>1</v>
      </c>
      <c r="U365">
        <f t="shared" si="78"/>
        <v>8.0478055876924742E-8</v>
      </c>
      <c r="V365" s="25">
        <f t="shared" si="79"/>
        <v>-2.8368654511084015E-4</v>
      </c>
    </row>
    <row r="366" spans="1:22">
      <c r="A366" s="36" t="s">
        <v>476</v>
      </c>
      <c r="B366" s="102" t="s">
        <v>292</v>
      </c>
      <c r="C366" s="36">
        <v>54389.500699999997</v>
      </c>
      <c r="D366" s="36">
        <v>2.9999999999999997E-4</v>
      </c>
      <c r="E366" s="33">
        <f t="shared" si="83"/>
        <v>41529.921855811393</v>
      </c>
      <c r="F366" s="25">
        <f t="shared" si="84"/>
        <v>41530</v>
      </c>
      <c r="G366" s="25">
        <f t="shared" si="76"/>
        <v>-2.667440000368515E-2</v>
      </c>
      <c r="K366">
        <f t="shared" si="87"/>
        <v>-2.667440000368515E-2</v>
      </c>
      <c r="O366" s="25">
        <f t="shared" ref="O366:O397" ca="1" si="88">+C$11+C$12*F366</f>
        <v>-2.2687695837128333E-2</v>
      </c>
      <c r="P366" s="27">
        <f t="shared" si="85"/>
        <v>-2.639071345857431E-2</v>
      </c>
      <c r="Q366" s="28">
        <f t="shared" si="86"/>
        <v>39371.000699999997</v>
      </c>
      <c r="S366" s="25">
        <f t="shared" si="77"/>
        <v>8.0478055876924742E-8</v>
      </c>
      <c r="T366" s="128">
        <v>1</v>
      </c>
      <c r="U366">
        <f t="shared" si="78"/>
        <v>8.0478055876924742E-8</v>
      </c>
      <c r="V366" s="25">
        <f t="shared" si="79"/>
        <v>-2.8368654511084015E-4</v>
      </c>
    </row>
    <row r="367" spans="1:22">
      <c r="A367" s="36" t="s">
        <v>476</v>
      </c>
      <c r="B367" s="102" t="s">
        <v>292</v>
      </c>
      <c r="C367" s="36">
        <v>54389.500899999999</v>
      </c>
      <c r="D367" s="36">
        <v>2.0000000000000001E-4</v>
      </c>
      <c r="E367" s="33">
        <f t="shared" si="83"/>
        <v>41529.922441722905</v>
      </c>
      <c r="F367" s="25">
        <f t="shared" si="84"/>
        <v>41530</v>
      </c>
      <c r="G367" s="25">
        <f t="shared" si="76"/>
        <v>-2.6474400001461618E-2</v>
      </c>
      <c r="K367">
        <f t="shared" si="87"/>
        <v>-2.6474400001461618E-2</v>
      </c>
      <c r="O367" s="25">
        <f t="shared" ca="1" si="88"/>
        <v>-2.2687695837128333E-2</v>
      </c>
      <c r="P367" s="27">
        <f t="shared" si="85"/>
        <v>-2.639071345857431E-2</v>
      </c>
      <c r="Q367" s="28">
        <f t="shared" si="86"/>
        <v>39371.000899999999</v>
      </c>
      <c r="S367" s="25">
        <f t="shared" si="77"/>
        <v>7.0034374604291589E-9</v>
      </c>
      <c r="T367" s="128">
        <v>1</v>
      </c>
      <c r="U367">
        <f t="shared" si="78"/>
        <v>7.0034374604291589E-9</v>
      </c>
      <c r="V367" s="25">
        <f t="shared" si="79"/>
        <v>-8.3686542887307508E-5</v>
      </c>
    </row>
    <row r="368" spans="1:22">
      <c r="A368" s="56" t="s">
        <v>477</v>
      </c>
      <c r="B368" s="57" t="s">
        <v>288</v>
      </c>
      <c r="C368" s="58">
        <v>54421.758800000003</v>
      </c>
      <c r="D368" s="58">
        <v>1E-4</v>
      </c>
      <c r="E368" s="33">
        <f t="shared" si="83"/>
        <v>41624.42381463074</v>
      </c>
      <c r="F368" s="25">
        <f t="shared" si="84"/>
        <v>41624.5</v>
      </c>
      <c r="G368" s="25">
        <f t="shared" si="76"/>
        <v>-2.6005759995314293E-2</v>
      </c>
      <c r="K368">
        <f t="shared" si="87"/>
        <v>-2.6005759995314293E-2</v>
      </c>
      <c r="N368" s="25"/>
      <c r="O368" s="25">
        <f t="shared" ca="1" si="88"/>
        <v>-2.282657229011751E-2</v>
      </c>
      <c r="P368" s="27">
        <f t="shared" si="85"/>
        <v>-2.6456611215976644E-2</v>
      </c>
      <c r="Q368" s="28">
        <f t="shared" si="86"/>
        <v>39403.258800000003</v>
      </c>
      <c r="R368" s="25"/>
      <c r="S368" s="25">
        <f t="shared" si="77"/>
        <v>2.0326682317273247E-7</v>
      </c>
      <c r="T368" s="128">
        <v>1</v>
      </c>
      <c r="U368">
        <f t="shared" si="78"/>
        <v>2.0326682317273247E-7</v>
      </c>
      <c r="V368" s="25">
        <f t="shared" si="79"/>
        <v>4.5085122066235161E-4</v>
      </c>
    </row>
    <row r="369" spans="1:22">
      <c r="A369" s="56" t="s">
        <v>477</v>
      </c>
      <c r="B369" s="57" t="s">
        <v>292</v>
      </c>
      <c r="C369" s="58">
        <v>54462.550199999998</v>
      </c>
      <c r="D369" s="58">
        <v>1E-4</v>
      </c>
      <c r="E369" s="33">
        <f t="shared" si="83"/>
        <v>41743.924566472364</v>
      </c>
      <c r="F369" s="25">
        <f t="shared" si="84"/>
        <v>41744</v>
      </c>
      <c r="G369" s="25">
        <f t="shared" si="76"/>
        <v>-2.5749120002728887E-2</v>
      </c>
      <c r="K369">
        <f t="shared" si="87"/>
        <v>-2.5749120002728887E-2</v>
      </c>
      <c r="N369" s="25"/>
      <c r="O369" s="25">
        <f t="shared" ca="1" si="88"/>
        <v>-2.3002188545484768E-2</v>
      </c>
      <c r="P369" s="27">
        <f t="shared" si="85"/>
        <v>-2.6539777311530351E-2</v>
      </c>
      <c r="Q369" s="28">
        <f t="shared" si="86"/>
        <v>39444.050199999998</v>
      </c>
      <c r="R369" s="25"/>
      <c r="S369" s="25">
        <f t="shared" si="77"/>
        <v>6.2513897996117318E-7</v>
      </c>
      <c r="T369" s="128">
        <v>1</v>
      </c>
      <c r="U369">
        <f t="shared" si="78"/>
        <v>6.2513897996117318E-7</v>
      </c>
      <c r="V369" s="25">
        <f t="shared" si="79"/>
        <v>7.9065730880146373E-4</v>
      </c>
    </row>
    <row r="370" spans="1:22">
      <c r="A370" s="36" t="s">
        <v>476</v>
      </c>
      <c r="B370" s="102" t="s">
        <v>292</v>
      </c>
      <c r="C370" s="36">
        <v>54506.242769999997</v>
      </c>
      <c r="D370" s="36">
        <v>5.0000000000000001E-4</v>
      </c>
      <c r="E370" s="33">
        <f t="shared" si="83"/>
        <v>41871.924462648843</v>
      </c>
      <c r="F370" s="25">
        <f t="shared" si="84"/>
        <v>41872</v>
      </c>
      <c r="G370" s="25">
        <f t="shared" si="76"/>
        <v>-2.5784559999010526E-2</v>
      </c>
      <c r="K370">
        <f t="shared" si="87"/>
        <v>-2.5784559999010526E-2</v>
      </c>
      <c r="O370" s="25">
        <f t="shared" ca="1" si="88"/>
        <v>-2.3190296333660577E-2</v>
      </c>
      <c r="P370" s="27">
        <f t="shared" si="85"/>
        <v>-2.6628654669495457E-2</v>
      </c>
      <c r="Q370" s="28">
        <f t="shared" si="86"/>
        <v>39487.742769999997</v>
      </c>
      <c r="S370" s="25">
        <f t="shared" si="77"/>
        <v>7.1249581274106522E-7</v>
      </c>
      <c r="T370" s="128">
        <v>1</v>
      </c>
      <c r="U370">
        <f t="shared" si="78"/>
        <v>7.1249581274106522E-7</v>
      </c>
      <c r="V370" s="25">
        <f t="shared" si="79"/>
        <v>8.4409467048493156E-4</v>
      </c>
    </row>
    <row r="371" spans="1:22">
      <c r="A371" s="13" t="s">
        <v>1419</v>
      </c>
      <c r="B371" s="13" t="s">
        <v>1231</v>
      </c>
      <c r="C371" s="142">
        <v>54506.2428</v>
      </c>
      <c r="D371" s="142" t="s">
        <v>292</v>
      </c>
      <c r="E371" s="33">
        <f t="shared" si="83"/>
        <v>41871.924550535579</v>
      </c>
      <c r="F371" s="25">
        <f t="shared" si="84"/>
        <v>41872</v>
      </c>
      <c r="G371" s="25">
        <f t="shared" si="76"/>
        <v>-2.5754559996130411E-2</v>
      </c>
      <c r="K371">
        <f t="shared" si="87"/>
        <v>-2.5754559996130411E-2</v>
      </c>
      <c r="L371" s="25"/>
      <c r="O371" s="25">
        <f t="shared" ca="1" si="88"/>
        <v>-2.3190296333660577E-2</v>
      </c>
      <c r="P371" s="27">
        <f t="shared" si="85"/>
        <v>-2.6628654669495457E-2</v>
      </c>
      <c r="Q371" s="28">
        <f t="shared" si="86"/>
        <v>39487.7428</v>
      </c>
      <c r="S371" s="25">
        <f t="shared" si="77"/>
        <v>7.6404149800514751E-7</v>
      </c>
      <c r="T371" s="128">
        <v>1</v>
      </c>
      <c r="U371">
        <f t="shared" si="78"/>
        <v>7.6404149800514751E-7</v>
      </c>
      <c r="V371" s="25">
        <f t="shared" si="79"/>
        <v>8.7409467336504662E-4</v>
      </c>
    </row>
    <row r="372" spans="1:22">
      <c r="A372" s="36" t="s">
        <v>476</v>
      </c>
      <c r="B372" s="102" t="s">
        <v>292</v>
      </c>
      <c r="C372" s="36">
        <v>54506.243470000001</v>
      </c>
      <c r="D372" s="36">
        <v>5.0000000000000001E-4</v>
      </c>
      <c r="E372" s="33">
        <f t="shared" si="83"/>
        <v>41871.926513339109</v>
      </c>
      <c r="F372" s="25">
        <f t="shared" si="84"/>
        <v>41872</v>
      </c>
      <c r="G372" s="25">
        <f t="shared" ref="G372:G435" si="89">+C372-(C$7+F372*C$8)</f>
        <v>-2.508455999486614E-2</v>
      </c>
      <c r="K372">
        <f t="shared" si="87"/>
        <v>-2.508455999486614E-2</v>
      </c>
      <c r="O372" s="25">
        <f t="shared" ca="1" si="88"/>
        <v>-2.3190296333660577E-2</v>
      </c>
      <c r="P372" s="27">
        <f t="shared" si="85"/>
        <v>-2.6628654669495457E-2</v>
      </c>
      <c r="Q372" s="28">
        <f t="shared" si="86"/>
        <v>39487.743470000001</v>
      </c>
      <c r="S372" s="25">
        <f t="shared" ref="S372:S435" si="90">+(P372-G372)^2</f>
        <v>2.3842283642186162E-6</v>
      </c>
      <c r="T372" s="128">
        <v>1</v>
      </c>
      <c r="U372">
        <f t="shared" ref="U372:U435" si="91">+T372*S372</f>
        <v>2.3842283642186162E-6</v>
      </c>
      <c r="V372" s="25">
        <f t="shared" ref="V372:V435" si="92">+G372-P372</f>
        <v>1.544094674629317E-3</v>
      </c>
    </row>
    <row r="373" spans="1:22">
      <c r="A373" s="13" t="s">
        <v>1419</v>
      </c>
      <c r="B373" s="13" t="s">
        <v>1231</v>
      </c>
      <c r="C373" s="142">
        <v>54506.243499999997</v>
      </c>
      <c r="D373" s="142" t="s">
        <v>420</v>
      </c>
      <c r="E373" s="33">
        <f t="shared" si="83"/>
        <v>41871.926601225816</v>
      </c>
      <c r="F373" s="25">
        <f t="shared" si="84"/>
        <v>41872</v>
      </c>
      <c r="G373" s="25">
        <f t="shared" si="89"/>
        <v>-2.5054559999261983E-2</v>
      </c>
      <c r="K373">
        <f t="shared" si="87"/>
        <v>-2.5054559999261983E-2</v>
      </c>
      <c r="M373" s="25"/>
      <c r="O373" s="25">
        <f t="shared" ca="1" si="88"/>
        <v>-2.3190296333660577E-2</v>
      </c>
      <c r="P373" s="27">
        <f t="shared" si="85"/>
        <v>-2.6628654669495457E-2</v>
      </c>
      <c r="Q373" s="28">
        <f t="shared" si="86"/>
        <v>39487.743499999997</v>
      </c>
      <c r="S373" s="25">
        <f t="shared" si="90"/>
        <v>2.4777740308574305E-6</v>
      </c>
      <c r="T373" s="128">
        <v>1</v>
      </c>
      <c r="U373">
        <f t="shared" si="91"/>
        <v>2.4777740308574305E-6</v>
      </c>
      <c r="V373" s="25">
        <f t="shared" si="92"/>
        <v>1.5740946702334745E-3</v>
      </c>
    </row>
    <row r="374" spans="1:22">
      <c r="A374" s="95" t="s">
        <v>360</v>
      </c>
      <c r="B374" s="96" t="s">
        <v>292</v>
      </c>
      <c r="C374" s="95">
        <v>54508.290300000001</v>
      </c>
      <c r="D374" s="95">
        <v>4.0000000000000002E-4</v>
      </c>
      <c r="E374" s="33">
        <f t="shared" si="83"/>
        <v>41877.922819518644</v>
      </c>
      <c r="F374" s="25">
        <f t="shared" si="84"/>
        <v>41878</v>
      </c>
      <c r="G374" s="25">
        <f t="shared" si="89"/>
        <v>-2.6345439997385256E-2</v>
      </c>
      <c r="K374">
        <f t="shared" si="87"/>
        <v>-2.6345439997385256E-2</v>
      </c>
      <c r="O374" s="25">
        <f t="shared" ca="1" si="88"/>
        <v>-2.3199113886231318E-2</v>
      </c>
      <c r="P374" s="27">
        <f t="shared" si="85"/>
        <v>-2.6632815610316857E-2</v>
      </c>
      <c r="Q374" s="28">
        <f t="shared" si="86"/>
        <v>39489.790300000001</v>
      </c>
      <c r="R374" s="26"/>
      <c r="S374" s="25">
        <f t="shared" si="90"/>
        <v>8.2584742907813211E-8</v>
      </c>
      <c r="T374" s="128">
        <v>1</v>
      </c>
      <c r="U374">
        <f t="shared" si="91"/>
        <v>8.2584742907813211E-8</v>
      </c>
      <c r="V374" s="25">
        <f t="shared" si="92"/>
        <v>2.8737561293160074E-4</v>
      </c>
    </row>
    <row r="375" spans="1:22">
      <c r="A375" s="36" t="s">
        <v>476</v>
      </c>
      <c r="B375" s="102" t="s">
        <v>292</v>
      </c>
      <c r="C375" s="36">
        <v>54509.314570000002</v>
      </c>
      <c r="D375" s="36">
        <v>1E-4</v>
      </c>
      <c r="E375" s="33">
        <f t="shared" si="83"/>
        <v>41880.923477380078</v>
      </c>
      <c r="F375" s="25">
        <f t="shared" si="84"/>
        <v>41881</v>
      </c>
      <c r="G375" s="25">
        <f t="shared" si="89"/>
        <v>-2.612087999295909E-2</v>
      </c>
      <c r="K375">
        <f t="shared" si="87"/>
        <v>-2.612087999295909E-2</v>
      </c>
      <c r="O375" s="25">
        <f t="shared" ca="1" si="88"/>
        <v>-2.3203522662516692E-2</v>
      </c>
      <c r="P375" s="27">
        <f t="shared" si="85"/>
        <v>-2.6634895906593237E-2</v>
      </c>
      <c r="Q375" s="28">
        <f t="shared" si="86"/>
        <v>39490.814570000002</v>
      </c>
      <c r="S375" s="25">
        <f t="shared" si="90"/>
        <v>2.6421235946914697E-7</v>
      </c>
      <c r="T375" s="128">
        <v>1</v>
      </c>
      <c r="U375">
        <f t="shared" si="91"/>
        <v>2.6421235946914697E-7</v>
      </c>
      <c r="V375" s="25">
        <f t="shared" si="92"/>
        <v>5.1401591363414711E-4</v>
      </c>
    </row>
    <row r="376" spans="1:22">
      <c r="A376" s="13" t="s">
        <v>1419</v>
      </c>
      <c r="B376" s="13" t="s">
        <v>1231</v>
      </c>
      <c r="C376" s="142">
        <v>54509.314599999998</v>
      </c>
      <c r="D376" s="142" t="s">
        <v>445</v>
      </c>
      <c r="E376" s="33">
        <f t="shared" si="83"/>
        <v>41880.923565266792</v>
      </c>
      <c r="F376" s="25">
        <f t="shared" si="84"/>
        <v>41881</v>
      </c>
      <c r="G376" s="25">
        <f t="shared" si="89"/>
        <v>-2.6090879997354932E-2</v>
      </c>
      <c r="K376">
        <f t="shared" si="87"/>
        <v>-2.6090879997354932E-2</v>
      </c>
      <c r="L376" s="25"/>
      <c r="O376" s="25">
        <f t="shared" ca="1" si="88"/>
        <v>-2.3203522662516692E-2</v>
      </c>
      <c r="P376" s="27">
        <f t="shared" si="85"/>
        <v>-2.6634895906593237E-2</v>
      </c>
      <c r="Q376" s="28">
        <f t="shared" si="86"/>
        <v>39490.814599999998</v>
      </c>
      <c r="S376" s="25">
        <f t="shared" si="90"/>
        <v>2.959533095043792E-7</v>
      </c>
      <c r="T376" s="128">
        <v>1</v>
      </c>
      <c r="U376">
        <f t="shared" si="91"/>
        <v>2.959533095043792E-7</v>
      </c>
      <c r="V376" s="25">
        <f t="shared" si="92"/>
        <v>5.4401590923830456E-4</v>
      </c>
    </row>
    <row r="377" spans="1:22">
      <c r="A377" s="36" t="s">
        <v>476</v>
      </c>
      <c r="B377" s="102" t="s">
        <v>292</v>
      </c>
      <c r="C377" s="36">
        <v>54509.31467</v>
      </c>
      <c r="D377" s="36">
        <v>1E-4</v>
      </c>
      <c r="E377" s="33">
        <f t="shared" si="83"/>
        <v>41880.923770335823</v>
      </c>
      <c r="F377" s="25">
        <f t="shared" si="84"/>
        <v>41881</v>
      </c>
      <c r="G377" s="25">
        <f t="shared" si="89"/>
        <v>-2.6020879995485302E-2</v>
      </c>
      <c r="K377">
        <f t="shared" si="87"/>
        <v>-2.6020879995485302E-2</v>
      </c>
      <c r="O377" s="25">
        <f t="shared" ca="1" si="88"/>
        <v>-2.3203522662516692E-2</v>
      </c>
      <c r="P377" s="27">
        <f t="shared" si="85"/>
        <v>-2.6634895906593237E-2</v>
      </c>
      <c r="Q377" s="28">
        <f t="shared" si="86"/>
        <v>39490.81467</v>
      </c>
      <c r="S377" s="25">
        <f t="shared" si="90"/>
        <v>3.7701553909370708E-7</v>
      </c>
      <c r="T377" s="128">
        <v>1</v>
      </c>
      <c r="U377">
        <f t="shared" si="91"/>
        <v>3.7701553909370708E-7</v>
      </c>
      <c r="V377" s="25">
        <f t="shared" si="92"/>
        <v>6.1401591110793463E-4</v>
      </c>
    </row>
    <row r="378" spans="1:22">
      <c r="A378" s="36" t="s">
        <v>476</v>
      </c>
      <c r="B378" s="102" t="s">
        <v>292</v>
      </c>
      <c r="C378" s="36">
        <v>54509.31467</v>
      </c>
      <c r="D378" s="36">
        <v>2.0000000000000001E-4</v>
      </c>
      <c r="E378" s="33">
        <f t="shared" si="83"/>
        <v>41880.923770335823</v>
      </c>
      <c r="F378" s="25">
        <f t="shared" si="84"/>
        <v>41881</v>
      </c>
      <c r="G378" s="25">
        <f t="shared" si="89"/>
        <v>-2.6020879995485302E-2</v>
      </c>
      <c r="K378">
        <f t="shared" si="87"/>
        <v>-2.6020879995485302E-2</v>
      </c>
      <c r="O378" s="25">
        <f t="shared" ca="1" si="88"/>
        <v>-2.3203522662516692E-2</v>
      </c>
      <c r="P378" s="27">
        <f t="shared" si="85"/>
        <v>-2.6634895906593237E-2</v>
      </c>
      <c r="Q378" s="28">
        <f t="shared" si="86"/>
        <v>39490.81467</v>
      </c>
      <c r="S378" s="25">
        <f t="shared" si="90"/>
        <v>3.7701553909370708E-7</v>
      </c>
      <c r="T378" s="128">
        <v>1</v>
      </c>
      <c r="U378">
        <f t="shared" si="91"/>
        <v>3.7701553909370708E-7</v>
      </c>
      <c r="V378" s="25">
        <f t="shared" si="92"/>
        <v>6.1401591110793463E-4</v>
      </c>
    </row>
    <row r="379" spans="1:22">
      <c r="A379" s="13" t="s">
        <v>1419</v>
      </c>
      <c r="B379" s="13" t="s">
        <v>1231</v>
      </c>
      <c r="C379" s="142">
        <v>54509.314700000003</v>
      </c>
      <c r="D379" s="142" t="s">
        <v>292</v>
      </c>
      <c r="E379" s="33">
        <f t="shared" si="83"/>
        <v>41880.923858222559</v>
      </c>
      <c r="F379" s="25">
        <f t="shared" si="84"/>
        <v>41881</v>
      </c>
      <c r="G379" s="25">
        <f t="shared" si="89"/>
        <v>-2.5990879992605187E-2</v>
      </c>
      <c r="K379">
        <f t="shared" si="87"/>
        <v>-2.5990879992605187E-2</v>
      </c>
      <c r="M379" s="25"/>
      <c r="O379" s="25">
        <f t="shared" ca="1" si="88"/>
        <v>-2.3203522662516692E-2</v>
      </c>
      <c r="P379" s="27">
        <f t="shared" si="85"/>
        <v>-2.6634895906593237E-2</v>
      </c>
      <c r="Q379" s="28">
        <f t="shared" si="86"/>
        <v>39490.814700000003</v>
      </c>
      <c r="S379" s="25">
        <f t="shared" si="90"/>
        <v>4.1475649746986303E-7</v>
      </c>
      <c r="T379" s="128">
        <v>1</v>
      </c>
      <c r="U379">
        <f t="shared" si="91"/>
        <v>4.1475649746986303E-7</v>
      </c>
      <c r="V379" s="25">
        <f t="shared" si="92"/>
        <v>6.4401591398804969E-4</v>
      </c>
    </row>
    <row r="380" spans="1:22">
      <c r="A380" s="13" t="s">
        <v>1419</v>
      </c>
      <c r="B380" s="13" t="s">
        <v>1231</v>
      </c>
      <c r="C380" s="142">
        <v>54509.314700000003</v>
      </c>
      <c r="D380" s="142" t="s">
        <v>420</v>
      </c>
      <c r="E380" s="33">
        <f t="shared" si="83"/>
        <v>41880.923858222559</v>
      </c>
      <c r="F380" s="25">
        <f t="shared" si="84"/>
        <v>41881</v>
      </c>
      <c r="G380" s="25">
        <f t="shared" si="89"/>
        <v>-2.5990879992605187E-2</v>
      </c>
      <c r="K380">
        <f t="shared" si="87"/>
        <v>-2.5990879992605187E-2</v>
      </c>
      <c r="L380" s="25"/>
      <c r="O380" s="25">
        <f t="shared" ca="1" si="88"/>
        <v>-2.3203522662516692E-2</v>
      </c>
      <c r="P380" s="27">
        <f t="shared" si="85"/>
        <v>-2.6634895906593237E-2</v>
      </c>
      <c r="Q380" s="28">
        <f t="shared" si="86"/>
        <v>39490.814700000003</v>
      </c>
      <c r="S380" s="25">
        <f t="shared" si="90"/>
        <v>4.1475649746986303E-7</v>
      </c>
      <c r="T380" s="128">
        <v>1</v>
      </c>
      <c r="U380">
        <f t="shared" si="91"/>
        <v>4.1475649746986303E-7</v>
      </c>
      <c r="V380" s="25">
        <f t="shared" si="92"/>
        <v>6.4401591398804969E-4</v>
      </c>
    </row>
    <row r="381" spans="1:22">
      <c r="A381" s="56" t="s">
        <v>478</v>
      </c>
      <c r="B381" s="57" t="s">
        <v>288</v>
      </c>
      <c r="C381" s="58">
        <v>54708.833500000001</v>
      </c>
      <c r="D381" s="58">
        <v>2.0000000000000001E-4</v>
      </c>
      <c r="E381" s="33">
        <f t="shared" si="83"/>
        <v>42465.425655330306</v>
      </c>
      <c r="F381" s="25">
        <f t="shared" si="84"/>
        <v>42465.5</v>
      </c>
      <c r="G381" s="25">
        <f t="shared" si="89"/>
        <v>-2.5377439997100737E-2</v>
      </c>
      <c r="K381">
        <f t="shared" si="87"/>
        <v>-2.5377439997100737E-2</v>
      </c>
      <c r="N381" s="25"/>
      <c r="O381" s="25">
        <f t="shared" ca="1" si="88"/>
        <v>-2.4062499242116391E-2</v>
      </c>
      <c r="P381" s="27">
        <f t="shared" si="85"/>
        <v>-2.7037992274122818E-2</v>
      </c>
      <c r="Q381" s="28">
        <f t="shared" si="86"/>
        <v>39690.333500000001</v>
      </c>
      <c r="R381" s="25"/>
      <c r="S381" s="25">
        <f t="shared" si="90"/>
        <v>2.7574338647232197E-6</v>
      </c>
      <c r="T381" s="128">
        <v>1</v>
      </c>
      <c r="U381">
        <f t="shared" si="91"/>
        <v>2.7574338647232197E-6</v>
      </c>
      <c r="V381" s="25">
        <f t="shared" si="92"/>
        <v>1.6605522770220815E-3</v>
      </c>
    </row>
    <row r="382" spans="1:22">
      <c r="A382" s="56" t="s">
        <v>479</v>
      </c>
      <c r="B382" s="57" t="s">
        <v>292</v>
      </c>
      <c r="C382" s="58">
        <v>54781.710899999998</v>
      </c>
      <c r="D382" s="58">
        <v>1E-4</v>
      </c>
      <c r="E382" s="33">
        <f t="shared" si="83"/>
        <v>42678.924189145357</v>
      </c>
      <c r="F382" s="25">
        <f t="shared" si="84"/>
        <v>42679</v>
      </c>
      <c r="G382" s="25">
        <f t="shared" si="89"/>
        <v>-2.5877920001221355E-2</v>
      </c>
      <c r="K382">
        <f t="shared" si="87"/>
        <v>-2.5877920001221355E-2</v>
      </c>
      <c r="N382" s="25"/>
      <c r="O382" s="25">
        <f t="shared" ca="1" si="88"/>
        <v>-2.4376257154425263E-2</v>
      </c>
      <c r="P382" s="27">
        <f t="shared" si="85"/>
        <v>-2.718413226011886E-2</v>
      </c>
      <c r="Q382" s="28">
        <f t="shared" si="86"/>
        <v>39763.210899999998</v>
      </c>
      <c r="R382" s="25"/>
      <c r="S382" s="25">
        <f t="shared" si="90"/>
        <v>1.706190465294123E-6</v>
      </c>
      <c r="T382" s="128">
        <v>1</v>
      </c>
      <c r="U382">
        <f t="shared" si="91"/>
        <v>1.706190465294123E-6</v>
      </c>
      <c r="V382" s="25">
        <f t="shared" si="92"/>
        <v>1.3062122588975052E-3</v>
      </c>
    </row>
    <row r="383" spans="1:22">
      <c r="A383" s="56" t="s">
        <v>479</v>
      </c>
      <c r="B383" s="57" t="s">
        <v>292</v>
      </c>
      <c r="C383" s="58">
        <v>54797.753799999999</v>
      </c>
      <c r="D383" s="58">
        <v>1E-4</v>
      </c>
      <c r="E383" s="33">
        <f t="shared" si="83"/>
        <v>42725.922787176321</v>
      </c>
      <c r="F383" s="25">
        <f t="shared" si="84"/>
        <v>42726</v>
      </c>
      <c r="G383" s="25">
        <f t="shared" si="89"/>
        <v>-2.6356479997048154E-2</v>
      </c>
      <c r="K383">
        <f t="shared" si="87"/>
        <v>-2.6356479997048154E-2</v>
      </c>
      <c r="N383" s="25"/>
      <c r="O383" s="25">
        <f t="shared" ca="1" si="88"/>
        <v>-2.4445327982896073E-2</v>
      </c>
      <c r="P383" s="27">
        <f t="shared" si="85"/>
        <v>-2.7216224628464028E-2</v>
      </c>
      <c r="Q383" s="28">
        <f t="shared" si="86"/>
        <v>39779.253799999999</v>
      </c>
      <c r="R383" s="25"/>
      <c r="S383" s="25">
        <f t="shared" si="90"/>
        <v>7.3916083124841629E-7</v>
      </c>
      <c r="T383" s="128">
        <v>1</v>
      </c>
      <c r="U383">
        <f t="shared" si="91"/>
        <v>7.3916083124841629E-7</v>
      </c>
      <c r="V383" s="25">
        <f t="shared" si="92"/>
        <v>8.5974463141587354E-4</v>
      </c>
    </row>
    <row r="384" spans="1:22">
      <c r="A384" s="95" t="s">
        <v>360</v>
      </c>
      <c r="B384" s="96" t="s">
        <v>288</v>
      </c>
      <c r="C384" s="95">
        <v>54803.389000000003</v>
      </c>
      <c r="D384" s="95">
        <v>4.0000000000000002E-4</v>
      </c>
      <c r="E384" s="33">
        <f t="shared" si="83"/>
        <v>42742.431429605327</v>
      </c>
      <c r="F384" s="25">
        <f t="shared" si="84"/>
        <v>42742.5</v>
      </c>
      <c r="G384" s="25">
        <f t="shared" si="89"/>
        <v>-2.34063999960199E-2</v>
      </c>
      <c r="K384">
        <f t="shared" si="87"/>
        <v>-2.34063999960199E-2</v>
      </c>
      <c r="O384" s="25">
        <f t="shared" ca="1" si="88"/>
        <v>-2.4469576252465611E-2</v>
      </c>
      <c r="P384" s="27">
        <f t="shared" si="85"/>
        <v>-2.7227484340823033E-2</v>
      </c>
      <c r="Q384" s="28">
        <f t="shared" si="86"/>
        <v>39784.889000000003</v>
      </c>
      <c r="R384" s="26"/>
      <c r="S384" s="25">
        <f t="shared" si="90"/>
        <v>1.4600685570099587E-5</v>
      </c>
      <c r="T384" s="128">
        <v>1</v>
      </c>
      <c r="U384">
        <f t="shared" si="91"/>
        <v>1.4600685570099587E-5</v>
      </c>
      <c r="V384" s="25">
        <f t="shared" si="92"/>
        <v>3.8210843448031329E-3</v>
      </c>
    </row>
    <row r="385" spans="1:22">
      <c r="A385" s="139" t="s">
        <v>1065</v>
      </c>
      <c r="B385" s="139" t="s">
        <v>292</v>
      </c>
      <c r="C385" s="140">
        <v>54824.037799999998</v>
      </c>
      <c r="D385" s="140" t="s">
        <v>485</v>
      </c>
      <c r="E385" s="33">
        <f t="shared" si="83"/>
        <v>42802.923276529604</v>
      </c>
      <c r="F385" s="25">
        <f t="shared" si="84"/>
        <v>42803</v>
      </c>
      <c r="G385" s="25">
        <f t="shared" si="89"/>
        <v>-2.6189439995505381E-2</v>
      </c>
      <c r="K385">
        <f t="shared" si="87"/>
        <v>-2.6189439995505381E-2</v>
      </c>
      <c r="L385" s="25"/>
      <c r="O385" s="25">
        <f t="shared" ca="1" si="88"/>
        <v>-2.4558486574220578E-2</v>
      </c>
      <c r="P385" s="27">
        <f t="shared" si="85"/>
        <v>-2.7268739908185714E-2</v>
      </c>
      <c r="Q385" s="28">
        <f t="shared" si="86"/>
        <v>39805.537799999998</v>
      </c>
      <c r="S385" s="25">
        <f t="shared" si="90"/>
        <v>1.1648883015117742E-6</v>
      </c>
      <c r="T385" s="128">
        <v>1</v>
      </c>
      <c r="U385">
        <f t="shared" si="91"/>
        <v>1.1648883015117742E-6</v>
      </c>
      <c r="V385" s="25">
        <f t="shared" si="92"/>
        <v>1.0792999126803329E-3</v>
      </c>
    </row>
    <row r="386" spans="1:22">
      <c r="A386" s="58" t="s">
        <v>356</v>
      </c>
      <c r="B386" s="57" t="s">
        <v>288</v>
      </c>
      <c r="C386" s="58">
        <v>54829.673900000002</v>
      </c>
      <c r="D386" s="58">
        <v>5.0000000000000001E-4</v>
      </c>
      <c r="E386" s="33">
        <f t="shared" si="83"/>
        <v>42819.434555560358</v>
      </c>
      <c r="F386" s="25">
        <f t="shared" si="84"/>
        <v>42819.5</v>
      </c>
      <c r="G386" s="25">
        <f t="shared" si="89"/>
        <v>-2.2339359995385166E-2</v>
      </c>
      <c r="K386">
        <f t="shared" si="87"/>
        <v>-2.2339359995385166E-2</v>
      </c>
      <c r="O386" s="25">
        <f t="shared" ca="1" si="88"/>
        <v>-2.4582734843790116E-2</v>
      </c>
      <c r="P386" s="27">
        <f t="shared" si="85"/>
        <v>-2.7279983232569985E-2</v>
      </c>
      <c r="Q386" s="28">
        <f t="shared" si="86"/>
        <v>39811.173900000002</v>
      </c>
      <c r="R386" s="26"/>
      <c r="S386" s="25">
        <f t="shared" si="90"/>
        <v>2.4409757971810594E-5</v>
      </c>
      <c r="T386" s="128">
        <v>1</v>
      </c>
      <c r="U386">
        <f t="shared" si="91"/>
        <v>2.4409757971810594E-5</v>
      </c>
      <c r="V386" s="25">
        <f t="shared" si="92"/>
        <v>4.9406232371848186E-3</v>
      </c>
    </row>
    <row r="387" spans="1:22">
      <c r="A387" s="56" t="s">
        <v>479</v>
      </c>
      <c r="B387" s="57" t="s">
        <v>288</v>
      </c>
      <c r="C387" s="58">
        <v>54830.353799999997</v>
      </c>
      <c r="D387" s="58">
        <v>1E-4</v>
      </c>
      <c r="E387" s="33">
        <f t="shared" si="83"/>
        <v>42821.426361705198</v>
      </c>
      <c r="F387" s="25">
        <f t="shared" si="84"/>
        <v>42821.5</v>
      </c>
      <c r="G387" s="25">
        <f t="shared" si="89"/>
        <v>-2.513632000045618E-2</v>
      </c>
      <c r="K387">
        <f t="shared" si="87"/>
        <v>-2.513632000045618E-2</v>
      </c>
      <c r="N387" s="25"/>
      <c r="O387" s="25">
        <f t="shared" ca="1" si="88"/>
        <v>-2.458567402798037E-2</v>
      </c>
      <c r="P387" s="27">
        <f t="shared" si="85"/>
        <v>-2.7281345821139558E-2</v>
      </c>
      <c r="Q387" s="28">
        <f t="shared" si="86"/>
        <v>39811.853799999997</v>
      </c>
      <c r="R387" s="25"/>
      <c r="S387" s="25">
        <f t="shared" si="90"/>
        <v>4.6011357713983962E-6</v>
      </c>
      <c r="T387" s="128">
        <v>1</v>
      </c>
      <c r="U387">
        <f t="shared" si="91"/>
        <v>4.6011357713983962E-6</v>
      </c>
      <c r="V387" s="25">
        <f t="shared" si="92"/>
        <v>2.1450258206833772E-3</v>
      </c>
    </row>
    <row r="388" spans="1:22">
      <c r="A388" s="103" t="s">
        <v>461</v>
      </c>
      <c r="B388" s="96" t="s">
        <v>288</v>
      </c>
      <c r="C388" s="95">
        <v>55094.554300000003</v>
      </c>
      <c r="D388" s="95">
        <v>1E-4</v>
      </c>
      <c r="E388" s="33">
        <f t="shared" si="83"/>
        <v>43595.416918218019</v>
      </c>
      <c r="F388" s="25">
        <f t="shared" si="84"/>
        <v>43595.5</v>
      </c>
      <c r="G388" s="25">
        <f t="shared" si="89"/>
        <v>-2.835983999830205E-2</v>
      </c>
      <c r="K388">
        <f t="shared" si="87"/>
        <v>-2.835983999830205E-2</v>
      </c>
      <c r="O388" s="25">
        <f t="shared" ca="1" si="88"/>
        <v>-2.5723138309605972E-2</v>
      </c>
      <c r="P388" s="27">
        <f t="shared" si="85"/>
        <v>-2.780479392147869E-2</v>
      </c>
      <c r="Q388" s="28">
        <f t="shared" si="86"/>
        <v>40076.054300000003</v>
      </c>
      <c r="S388" s="25">
        <f t="shared" si="90"/>
        <v>3.0807614739700343E-7</v>
      </c>
      <c r="T388" s="128">
        <v>1</v>
      </c>
      <c r="U388">
        <f t="shared" si="91"/>
        <v>3.0807614739700343E-7</v>
      </c>
      <c r="V388" s="25">
        <f t="shared" si="92"/>
        <v>-5.5504607682336018E-4</v>
      </c>
    </row>
    <row r="389" spans="1:22">
      <c r="A389" s="103" t="s">
        <v>461</v>
      </c>
      <c r="B389" s="96" t="s">
        <v>292</v>
      </c>
      <c r="C389" s="95">
        <v>55101.555200000003</v>
      </c>
      <c r="D389" s="95">
        <v>1E-4</v>
      </c>
      <c r="E389" s="33">
        <f t="shared" si="83"/>
        <v>43615.926457325972</v>
      </c>
      <c r="F389" s="25">
        <f t="shared" si="84"/>
        <v>43616</v>
      </c>
      <c r="G389" s="25">
        <f t="shared" si="89"/>
        <v>-2.5103679996391293E-2</v>
      </c>
      <c r="K389">
        <f t="shared" si="87"/>
        <v>-2.5103679996391293E-2</v>
      </c>
      <c r="O389" s="25">
        <f t="shared" ca="1" si="88"/>
        <v>-2.5753264947556004E-2</v>
      </c>
      <c r="P389" s="27">
        <f t="shared" si="85"/>
        <v>-2.7818552813646435E-2</v>
      </c>
      <c r="Q389" s="28">
        <f t="shared" si="86"/>
        <v>40083.055200000003</v>
      </c>
      <c r="S389" s="25">
        <f t="shared" si="90"/>
        <v>7.3705344138708729E-6</v>
      </c>
      <c r="T389" s="128">
        <v>1</v>
      </c>
      <c r="U389">
        <f t="shared" si="91"/>
        <v>7.3705344138708729E-6</v>
      </c>
      <c r="V389" s="25">
        <f t="shared" si="92"/>
        <v>2.7148728172551422E-3</v>
      </c>
    </row>
    <row r="390" spans="1:22">
      <c r="A390" s="56" t="s">
        <v>480</v>
      </c>
      <c r="B390" s="57" t="s">
        <v>292</v>
      </c>
      <c r="C390" s="58">
        <v>55116.7448</v>
      </c>
      <c r="D390" s="58">
        <v>1E-4</v>
      </c>
      <c r="E390" s="33">
        <f t="shared" si="83"/>
        <v>43660.425263941419</v>
      </c>
      <c r="F390" s="25">
        <f t="shared" si="84"/>
        <v>43660.5</v>
      </c>
      <c r="G390" s="25">
        <f t="shared" si="89"/>
        <v>-2.5511039995762985E-2</v>
      </c>
      <c r="K390">
        <f t="shared" si="87"/>
        <v>-2.5511039995762985E-2</v>
      </c>
      <c r="N390" s="25"/>
      <c r="O390" s="25">
        <f t="shared" ca="1" si="88"/>
        <v>-2.5818661795788997E-2</v>
      </c>
      <c r="P390" s="27">
        <f t="shared" si="85"/>
        <v>-2.7848401022186837E-2</v>
      </c>
      <c r="Q390" s="28">
        <f t="shared" si="86"/>
        <v>40098.2448</v>
      </c>
      <c r="R390" s="25"/>
      <c r="S390" s="25">
        <f t="shared" si="90"/>
        <v>5.4632565678451639E-6</v>
      </c>
      <c r="T390" s="128">
        <v>1</v>
      </c>
      <c r="U390">
        <f t="shared" si="91"/>
        <v>5.4632565678451639E-6</v>
      </c>
      <c r="V390" s="25">
        <f t="shared" si="92"/>
        <v>2.3373610264238523E-3</v>
      </c>
    </row>
    <row r="391" spans="1:22">
      <c r="A391" s="56" t="s">
        <v>480</v>
      </c>
      <c r="B391" s="57" t="s">
        <v>292</v>
      </c>
      <c r="C391" s="58">
        <v>55116.9156</v>
      </c>
      <c r="D391" s="58">
        <v>1E-4</v>
      </c>
      <c r="E391" s="33">
        <f t="shared" si="83"/>
        <v>43660.925632362574</v>
      </c>
      <c r="F391" s="25">
        <f t="shared" si="84"/>
        <v>43661</v>
      </c>
      <c r="G391" s="25">
        <f t="shared" si="89"/>
        <v>-2.5385280001501087E-2</v>
      </c>
      <c r="K391">
        <f t="shared" si="87"/>
        <v>-2.5385280001501087E-2</v>
      </c>
      <c r="N391" s="25"/>
      <c r="O391" s="25">
        <f t="shared" ca="1" si="88"/>
        <v>-2.581939659183656E-2</v>
      </c>
      <c r="P391" s="27">
        <f t="shared" si="85"/>
        <v>-2.7848736250204571E-2</v>
      </c>
      <c r="Q391" s="28">
        <f t="shared" si="86"/>
        <v>40098.4156</v>
      </c>
      <c r="R391" s="25"/>
      <c r="S391" s="25">
        <f t="shared" si="90"/>
        <v>6.0686166892762425E-6</v>
      </c>
      <c r="T391" s="128">
        <v>1</v>
      </c>
      <c r="U391">
        <f t="shared" si="91"/>
        <v>6.0686166892762425E-6</v>
      </c>
      <c r="V391" s="25">
        <f t="shared" si="92"/>
        <v>2.4634562487034842E-3</v>
      </c>
    </row>
    <row r="392" spans="1:22">
      <c r="A392" s="139" t="s">
        <v>1082</v>
      </c>
      <c r="B392" s="139" t="s">
        <v>288</v>
      </c>
      <c r="C392" s="140">
        <v>55142.0049</v>
      </c>
      <c r="D392" s="140" t="s">
        <v>485</v>
      </c>
      <c r="E392" s="33">
        <f t="shared" si="83"/>
        <v>43734.426179369548</v>
      </c>
      <c r="F392" s="25">
        <f t="shared" si="84"/>
        <v>43734.5</v>
      </c>
      <c r="G392" s="25">
        <f t="shared" si="89"/>
        <v>-2.5198559997079428E-2</v>
      </c>
      <c r="K392">
        <f t="shared" ref="K392:K416" si="93">G392</f>
        <v>-2.5198559997079428E-2</v>
      </c>
      <c r="M392" s="25"/>
      <c r="O392" s="25">
        <f t="shared" ca="1" si="88"/>
        <v>-2.5927411610828136E-2</v>
      </c>
      <c r="P392" s="27">
        <f t="shared" si="85"/>
        <v>-2.7897979690418778E-2</v>
      </c>
      <c r="Q392" s="28">
        <f t="shared" si="86"/>
        <v>40123.5049</v>
      </c>
      <c r="S392" s="25">
        <f t="shared" si="90"/>
        <v>7.2868666807883064E-6</v>
      </c>
      <c r="T392" s="128">
        <v>1</v>
      </c>
      <c r="U392">
        <f t="shared" si="91"/>
        <v>7.2868666807883064E-6</v>
      </c>
      <c r="V392" s="25">
        <f t="shared" si="92"/>
        <v>2.6994196933393493E-3</v>
      </c>
    </row>
    <row r="393" spans="1:22">
      <c r="A393" s="139" t="s">
        <v>1082</v>
      </c>
      <c r="B393" s="139" t="s">
        <v>292</v>
      </c>
      <c r="C393" s="140">
        <v>55142.1754</v>
      </c>
      <c r="D393" s="140" t="s">
        <v>485</v>
      </c>
      <c r="E393" s="33">
        <f t="shared" si="83"/>
        <v>43734.925668923446</v>
      </c>
      <c r="F393" s="25">
        <f t="shared" si="84"/>
        <v>43735</v>
      </c>
      <c r="G393" s="25">
        <f t="shared" si="89"/>
        <v>-2.5372799995238893E-2</v>
      </c>
      <c r="K393">
        <f t="shared" si="93"/>
        <v>-2.5372799995238893E-2</v>
      </c>
      <c r="L393" s="25"/>
      <c r="O393" s="25">
        <f t="shared" ca="1" si="88"/>
        <v>-2.5928146406875699E-2</v>
      </c>
      <c r="P393" s="27">
        <f t="shared" si="85"/>
        <v>-2.7898314441179475E-2</v>
      </c>
      <c r="Q393" s="28">
        <f t="shared" si="86"/>
        <v>40123.6754</v>
      </c>
      <c r="S393" s="25">
        <f t="shared" si="90"/>
        <v>6.3782232166545681E-6</v>
      </c>
      <c r="T393" s="128">
        <v>1</v>
      </c>
      <c r="U393">
        <f t="shared" si="91"/>
        <v>6.3782232166545681E-6</v>
      </c>
      <c r="V393" s="25">
        <f t="shared" si="92"/>
        <v>2.5255144459405826E-3</v>
      </c>
    </row>
    <row r="394" spans="1:22">
      <c r="A394" s="139" t="s">
        <v>1082</v>
      </c>
      <c r="B394" s="139" t="s">
        <v>288</v>
      </c>
      <c r="C394" s="140">
        <v>55142.345000000001</v>
      </c>
      <c r="D394" s="140" t="s">
        <v>485</v>
      </c>
      <c r="E394" s="33">
        <f t="shared" si="83"/>
        <v>43735.422521875604</v>
      </c>
      <c r="F394" s="25">
        <f t="shared" si="84"/>
        <v>43735.5</v>
      </c>
      <c r="G394" s="25">
        <f t="shared" si="89"/>
        <v>-2.6447039999766275E-2</v>
      </c>
      <c r="K394">
        <f t="shared" si="93"/>
        <v>-2.6447039999766275E-2</v>
      </c>
      <c r="M394" s="25"/>
      <c r="O394" s="25">
        <f t="shared" ca="1" si="88"/>
        <v>-2.5928881202923262E-2</v>
      </c>
      <c r="P394" s="27">
        <f t="shared" si="85"/>
        <v>-2.7898649188715461E-2</v>
      </c>
      <c r="Q394" s="28">
        <f t="shared" si="86"/>
        <v>40123.845000000001</v>
      </c>
      <c r="S394" s="25">
        <f t="shared" si="90"/>
        <v>2.1071692374417129E-6</v>
      </c>
      <c r="T394" s="128">
        <v>1</v>
      </c>
      <c r="U394">
        <f t="shared" si="91"/>
        <v>2.1071692374417129E-6</v>
      </c>
      <c r="V394" s="25">
        <f t="shared" si="92"/>
        <v>1.4516091889491857E-3</v>
      </c>
    </row>
    <row r="395" spans="1:22">
      <c r="A395" s="34" t="s">
        <v>369</v>
      </c>
      <c r="B395" s="33"/>
      <c r="C395" s="58">
        <v>55171.872499999998</v>
      </c>
      <c r="D395" s="58">
        <v>2.0000000000000001E-4</v>
      </c>
      <c r="E395" s="33">
        <f t="shared" si="83"/>
        <v>43821.925030983002</v>
      </c>
      <c r="F395" s="25">
        <f t="shared" si="84"/>
        <v>43822</v>
      </c>
      <c r="G395" s="25">
        <f t="shared" si="89"/>
        <v>-2.5590559998818208E-2</v>
      </c>
      <c r="K395">
        <f t="shared" si="93"/>
        <v>-2.5590559998818208E-2</v>
      </c>
      <c r="L395" s="25"/>
      <c r="O395" s="25">
        <f t="shared" ca="1" si="88"/>
        <v>-2.6056000919151445E-2</v>
      </c>
      <c r="P395" s="27">
        <f t="shared" si="85"/>
        <v>-2.7956511977334925E-2</v>
      </c>
      <c r="Q395" s="28">
        <f t="shared" si="86"/>
        <v>40153.372499999998</v>
      </c>
      <c r="S395" s="25">
        <f t="shared" si="90"/>
        <v>5.5977287646471683E-6</v>
      </c>
      <c r="T395" s="128">
        <v>1</v>
      </c>
      <c r="U395">
        <f t="shared" si="91"/>
        <v>5.5977287646471683E-6</v>
      </c>
      <c r="V395" s="25">
        <f t="shared" si="92"/>
        <v>2.3659519785167171E-3</v>
      </c>
    </row>
    <row r="396" spans="1:22">
      <c r="A396" s="36" t="s">
        <v>466</v>
      </c>
      <c r="B396" s="102" t="s">
        <v>288</v>
      </c>
      <c r="C396" s="36">
        <v>55175.457699999999</v>
      </c>
      <c r="D396" s="36" t="s">
        <v>467</v>
      </c>
      <c r="E396" s="33">
        <f t="shared" si="83"/>
        <v>43832.428080535181</v>
      </c>
      <c r="F396" s="25">
        <f t="shared" si="84"/>
        <v>43832.5</v>
      </c>
      <c r="G396" s="25">
        <f t="shared" si="89"/>
        <v>-2.4549599998863414E-2</v>
      </c>
      <c r="K396">
        <f t="shared" si="93"/>
        <v>-2.4549599998863414E-2</v>
      </c>
      <c r="O396" s="25">
        <f t="shared" ca="1" si="88"/>
        <v>-2.607143163615025E-2</v>
      </c>
      <c r="P396" s="27">
        <f t="shared" si="85"/>
        <v>-2.796352921531229E-2</v>
      </c>
      <c r="Q396" s="28">
        <f t="shared" si="86"/>
        <v>40156.957699999999</v>
      </c>
      <c r="S396" s="25">
        <f t="shared" si="90"/>
        <v>1.1654912694923235E-5</v>
      </c>
      <c r="T396" s="128">
        <v>1</v>
      </c>
      <c r="U396">
        <f t="shared" si="91"/>
        <v>1.1654912694923235E-5</v>
      </c>
      <c r="V396" s="25">
        <f t="shared" si="92"/>
        <v>3.4139292164488758E-3</v>
      </c>
    </row>
    <row r="397" spans="1:22">
      <c r="A397" s="36" t="s">
        <v>466</v>
      </c>
      <c r="B397" s="102" t="s">
        <v>288</v>
      </c>
      <c r="C397" s="36">
        <v>55175.458400000003</v>
      </c>
      <c r="D397" s="36" t="s">
        <v>468</v>
      </c>
      <c r="E397" s="33">
        <f t="shared" si="83"/>
        <v>43832.430131225447</v>
      </c>
      <c r="F397" s="25">
        <f t="shared" si="84"/>
        <v>43832.5</v>
      </c>
      <c r="G397" s="25">
        <f t="shared" si="89"/>
        <v>-2.3849599994719028E-2</v>
      </c>
      <c r="K397">
        <f t="shared" si="93"/>
        <v>-2.3849599994719028E-2</v>
      </c>
      <c r="O397" s="25">
        <f t="shared" ca="1" si="88"/>
        <v>-2.607143163615025E-2</v>
      </c>
      <c r="P397" s="27">
        <f t="shared" si="85"/>
        <v>-2.796352921531229E-2</v>
      </c>
      <c r="Q397" s="28">
        <f t="shared" si="86"/>
        <v>40156.958400000003</v>
      </c>
      <c r="S397" s="25">
        <f t="shared" si="90"/>
        <v>1.6924413632051078E-5</v>
      </c>
      <c r="T397" s="128">
        <v>1</v>
      </c>
      <c r="U397">
        <f t="shared" si="91"/>
        <v>1.6924413632051078E-5</v>
      </c>
      <c r="V397" s="25">
        <f t="shared" si="92"/>
        <v>4.1139292205932612E-3</v>
      </c>
    </row>
    <row r="398" spans="1:22">
      <c r="A398" s="36" t="s">
        <v>466</v>
      </c>
      <c r="B398" s="102" t="s">
        <v>288</v>
      </c>
      <c r="C398" s="36">
        <v>55175.4594</v>
      </c>
      <c r="D398" s="36" t="s">
        <v>469</v>
      </c>
      <c r="E398" s="33">
        <f t="shared" si="83"/>
        <v>43832.433060782932</v>
      </c>
      <c r="F398" s="25">
        <f t="shared" si="84"/>
        <v>43832.5</v>
      </c>
      <c r="G398" s="25">
        <f t="shared" si="89"/>
        <v>-2.284959999815328E-2</v>
      </c>
      <c r="K398">
        <f t="shared" si="93"/>
        <v>-2.284959999815328E-2</v>
      </c>
      <c r="O398" s="25">
        <f t="shared" ref="O398:O429" ca="1" si="94">+C$11+C$12*F398</f>
        <v>-2.607143163615025E-2</v>
      </c>
      <c r="P398" s="27">
        <f t="shared" si="85"/>
        <v>-2.796352921531229E-2</v>
      </c>
      <c r="Q398" s="28">
        <f t="shared" si="86"/>
        <v>40156.9594</v>
      </c>
      <c r="S398" s="25">
        <f t="shared" si="90"/>
        <v>2.6152272038112556E-5</v>
      </c>
      <c r="T398" s="128">
        <v>1</v>
      </c>
      <c r="U398">
        <f t="shared" si="91"/>
        <v>2.6152272038112556E-5</v>
      </c>
      <c r="V398" s="25">
        <f t="shared" si="92"/>
        <v>5.1139292171590092E-3</v>
      </c>
    </row>
    <row r="399" spans="1:22">
      <c r="A399" s="36" t="s">
        <v>466</v>
      </c>
      <c r="B399" s="102" t="s">
        <v>288</v>
      </c>
      <c r="C399" s="36">
        <v>55175.4594</v>
      </c>
      <c r="D399" s="36" t="s">
        <v>468</v>
      </c>
      <c r="E399" s="33">
        <f t="shared" si="83"/>
        <v>43832.433060782932</v>
      </c>
      <c r="F399" s="25">
        <f t="shared" si="84"/>
        <v>43832.5</v>
      </c>
      <c r="G399" s="25">
        <f t="shared" si="89"/>
        <v>-2.284959999815328E-2</v>
      </c>
      <c r="K399">
        <f t="shared" si="93"/>
        <v>-2.284959999815328E-2</v>
      </c>
      <c r="O399" s="25">
        <f t="shared" ca="1" si="94"/>
        <v>-2.607143163615025E-2</v>
      </c>
      <c r="P399" s="27">
        <f t="shared" si="85"/>
        <v>-2.796352921531229E-2</v>
      </c>
      <c r="Q399" s="28">
        <f t="shared" si="86"/>
        <v>40156.9594</v>
      </c>
      <c r="S399" s="25">
        <f t="shared" si="90"/>
        <v>2.6152272038112556E-5</v>
      </c>
      <c r="T399" s="128">
        <v>1</v>
      </c>
      <c r="U399">
        <f t="shared" si="91"/>
        <v>2.6152272038112556E-5</v>
      </c>
      <c r="V399" s="25">
        <f t="shared" si="92"/>
        <v>5.1139292171590092E-3</v>
      </c>
    </row>
    <row r="400" spans="1:22">
      <c r="A400" s="36" t="s">
        <v>466</v>
      </c>
      <c r="B400" s="102" t="s">
        <v>292</v>
      </c>
      <c r="C400" s="36">
        <v>55175.627</v>
      </c>
      <c r="D400" s="36" t="s">
        <v>470</v>
      </c>
      <c r="E400" s="33">
        <f t="shared" si="83"/>
        <v>43832.924054620082</v>
      </c>
      <c r="F400" s="25">
        <f t="shared" si="84"/>
        <v>43833</v>
      </c>
      <c r="G400" s="25">
        <f t="shared" si="89"/>
        <v>-2.5923839995812159E-2</v>
      </c>
      <c r="K400">
        <f t="shared" si="93"/>
        <v>-2.5923839995812159E-2</v>
      </c>
      <c r="O400" s="25">
        <f t="shared" ca="1" si="94"/>
        <v>-2.6072166432197813E-2</v>
      </c>
      <c r="P400" s="27">
        <f t="shared" si="85"/>
        <v>-2.7963863334029886E-2</v>
      </c>
      <c r="Q400" s="28">
        <f t="shared" si="86"/>
        <v>40157.127</v>
      </c>
      <c r="S400" s="25">
        <f t="shared" si="90"/>
        <v>4.1616952204729971E-6</v>
      </c>
      <c r="T400" s="128">
        <v>1</v>
      </c>
      <c r="U400">
        <f t="shared" si="91"/>
        <v>4.1616952204729971E-6</v>
      </c>
      <c r="V400" s="25">
        <f t="shared" si="92"/>
        <v>2.0400233382177266E-3</v>
      </c>
    </row>
    <row r="401" spans="1:22">
      <c r="A401" s="36" t="s">
        <v>466</v>
      </c>
      <c r="B401" s="102" t="s">
        <v>292</v>
      </c>
      <c r="C401" s="36">
        <v>55175.628599999996</v>
      </c>
      <c r="D401" s="36" t="s">
        <v>471</v>
      </c>
      <c r="E401" s="33">
        <f t="shared" si="83"/>
        <v>43832.928741912074</v>
      </c>
      <c r="F401" s="25">
        <f t="shared" si="84"/>
        <v>43833</v>
      </c>
      <c r="G401" s="25">
        <f t="shared" si="89"/>
        <v>-2.4323839999851771E-2</v>
      </c>
      <c r="K401">
        <f t="shared" si="93"/>
        <v>-2.4323839999851771E-2</v>
      </c>
      <c r="O401" s="25">
        <f t="shared" ca="1" si="94"/>
        <v>-2.6072166432197813E-2</v>
      </c>
      <c r="P401" s="27">
        <f t="shared" si="85"/>
        <v>-2.7963863334029886E-2</v>
      </c>
      <c r="Q401" s="28">
        <f t="shared" si="86"/>
        <v>40157.128599999996</v>
      </c>
      <c r="S401" s="25">
        <f t="shared" si="90"/>
        <v>1.3249769873361161E-5</v>
      </c>
      <c r="T401" s="128">
        <v>1</v>
      </c>
      <c r="U401">
        <f t="shared" si="91"/>
        <v>1.3249769873361161E-5</v>
      </c>
      <c r="V401" s="25">
        <f t="shared" si="92"/>
        <v>3.6400233341781149E-3</v>
      </c>
    </row>
    <row r="402" spans="1:22">
      <c r="A402" s="103" t="s">
        <v>461</v>
      </c>
      <c r="B402" s="96" t="s">
        <v>288</v>
      </c>
      <c r="C402" s="95">
        <v>55186.380700000002</v>
      </c>
      <c r="D402" s="95">
        <v>1E-4</v>
      </c>
      <c r="E402" s="33">
        <f t="shared" si="83"/>
        <v>43864.427637117362</v>
      </c>
      <c r="F402" s="25">
        <f t="shared" si="84"/>
        <v>43864.5</v>
      </c>
      <c r="G402" s="25">
        <f t="shared" si="89"/>
        <v>-2.4700959991605487E-2</v>
      </c>
      <c r="K402">
        <f t="shared" si="93"/>
        <v>-2.4700959991605487E-2</v>
      </c>
      <c r="O402" s="25">
        <f t="shared" ca="1" si="94"/>
        <v>-2.6118458583194198E-2</v>
      </c>
      <c r="P402" s="27">
        <f t="shared" si="85"/>
        <v>-2.7984906312223355E-2</v>
      </c>
      <c r="Q402" s="28">
        <f t="shared" si="86"/>
        <v>40167.880700000002</v>
      </c>
      <c r="S402" s="25">
        <f t="shared" si="90"/>
        <v>1.0784303436699636E-5</v>
      </c>
      <c r="T402" s="128">
        <v>1</v>
      </c>
      <c r="U402">
        <f t="shared" si="91"/>
        <v>1.0784303436699636E-5</v>
      </c>
      <c r="V402" s="25">
        <f t="shared" si="92"/>
        <v>3.2839463206178685E-3</v>
      </c>
    </row>
    <row r="403" spans="1:22">
      <c r="A403" s="36" t="s">
        <v>449</v>
      </c>
      <c r="B403" s="102" t="s">
        <v>292</v>
      </c>
      <c r="C403" s="36">
        <v>55192.695</v>
      </c>
      <c r="D403" s="36">
        <v>3.0000000000000001E-3</v>
      </c>
      <c r="E403" s="33">
        <f t="shared" si="83"/>
        <v>43882.925742045205</v>
      </c>
      <c r="F403" s="25">
        <f t="shared" si="84"/>
        <v>43883</v>
      </c>
      <c r="G403" s="25">
        <f t="shared" si="89"/>
        <v>-2.5347839997266419E-2</v>
      </c>
      <c r="K403">
        <f t="shared" si="93"/>
        <v>-2.5347839997266419E-2</v>
      </c>
      <c r="O403" s="25">
        <f t="shared" ca="1" si="94"/>
        <v>-2.614564603695399E-2</v>
      </c>
      <c r="P403" s="27">
        <f t="shared" si="85"/>
        <v>-2.7997258921004995E-2</v>
      </c>
      <c r="Q403" s="28">
        <f t="shared" si="86"/>
        <v>40174.195</v>
      </c>
      <c r="S403" s="25">
        <f t="shared" si="90"/>
        <v>7.0194206334640731E-6</v>
      </c>
      <c r="T403" s="128">
        <v>1</v>
      </c>
      <c r="U403">
        <f t="shared" si="91"/>
        <v>7.0194206334640731E-6</v>
      </c>
      <c r="V403" s="25">
        <f t="shared" si="92"/>
        <v>2.6494189237385758E-3</v>
      </c>
    </row>
    <row r="404" spans="1:22">
      <c r="A404" s="103" t="s">
        <v>461</v>
      </c>
      <c r="B404" s="96" t="s">
        <v>292</v>
      </c>
      <c r="C404" s="95">
        <v>55219.320200000002</v>
      </c>
      <c r="D404" s="95">
        <v>1E-4</v>
      </c>
      <c r="E404" s="33">
        <f t="shared" si="83"/>
        <v>43960.925796417796</v>
      </c>
      <c r="F404" s="25">
        <f t="shared" si="84"/>
        <v>43961</v>
      </c>
      <c r="G404" s="25">
        <f t="shared" si="89"/>
        <v>-2.5329279997095E-2</v>
      </c>
      <c r="K404">
        <f t="shared" si="93"/>
        <v>-2.5329279997095E-2</v>
      </c>
      <c r="O404" s="25">
        <f t="shared" ca="1" si="94"/>
        <v>-2.6260274220373622E-2</v>
      </c>
      <c r="P404" s="27">
        <f t="shared" si="85"/>
        <v>-2.8049291645682727E-2</v>
      </c>
      <c r="Q404" s="28">
        <f t="shared" si="86"/>
        <v>40200.820200000002</v>
      </c>
      <c r="S404" s="25">
        <f t="shared" si="90"/>
        <v>7.3984633684529217E-6</v>
      </c>
      <c r="T404" s="128">
        <v>1</v>
      </c>
      <c r="U404">
        <f t="shared" si="91"/>
        <v>7.3984633684529217E-6</v>
      </c>
      <c r="V404" s="25">
        <f t="shared" si="92"/>
        <v>2.7200116485877265E-3</v>
      </c>
    </row>
    <row r="405" spans="1:22">
      <c r="A405" s="56" t="s">
        <v>481</v>
      </c>
      <c r="B405" s="57" t="s">
        <v>292</v>
      </c>
      <c r="C405" s="58">
        <v>55259.599099999999</v>
      </c>
      <c r="D405" s="58">
        <v>1E-4</v>
      </c>
      <c r="E405" s="33">
        <f t="shared" ref="E405:E468" si="95">+(C405-C$7)/C$8</f>
        <v>44078.925150040224</v>
      </c>
      <c r="F405" s="25">
        <f t="shared" ref="F405:F468" si="96">ROUND(2*E405,0)/2</f>
        <v>44079</v>
      </c>
      <c r="G405" s="25">
        <f t="shared" si="89"/>
        <v>-2.5549919999320991E-2</v>
      </c>
      <c r="K405">
        <f t="shared" si="93"/>
        <v>-2.5549919999320991E-2</v>
      </c>
      <c r="N405" s="25"/>
      <c r="O405" s="25">
        <f t="shared" ca="1" si="94"/>
        <v>-2.643368608759819E-2</v>
      </c>
      <c r="P405" s="27">
        <f t="shared" ref="P405:P468" si="97">+D$11+D$12*F405+D$13*F405^2</f>
        <v>-2.8127858656740921E-2</v>
      </c>
      <c r="Q405" s="28">
        <f t="shared" ref="Q405:Q468" si="98">+C405-15018.5</f>
        <v>40241.099099999999</v>
      </c>
      <c r="S405" s="25">
        <f t="shared" si="90"/>
        <v>6.6457677214200683E-6</v>
      </c>
      <c r="T405" s="128">
        <v>1</v>
      </c>
      <c r="U405">
        <f t="shared" si="91"/>
        <v>6.6457677214200683E-6</v>
      </c>
      <c r="V405" s="25">
        <f t="shared" si="92"/>
        <v>2.5779386574199294E-3</v>
      </c>
    </row>
    <row r="406" spans="1:22">
      <c r="A406" s="103" t="s">
        <v>461</v>
      </c>
      <c r="B406" s="96" t="s">
        <v>292</v>
      </c>
      <c r="C406" s="95">
        <v>55453.485000000001</v>
      </c>
      <c r="D406" s="95">
        <v>2.9999999999999997E-4</v>
      </c>
      <c r="E406" s="33">
        <f t="shared" si="95"/>
        <v>44646.925042701238</v>
      </c>
      <c r="F406" s="25">
        <f t="shared" si="96"/>
        <v>44647</v>
      </c>
      <c r="G406" s="25">
        <f t="shared" si="89"/>
        <v>-2.5586559997464065E-2</v>
      </c>
      <c r="K406">
        <f t="shared" si="93"/>
        <v>-2.5586559997464065E-2</v>
      </c>
      <c r="O406" s="25">
        <f t="shared" ca="1" si="94"/>
        <v>-2.7268414397628352E-2</v>
      </c>
      <c r="P406" s="27">
        <f t="shared" si="97"/>
        <v>-2.8503532621848352E-2</v>
      </c>
      <c r="Q406" s="28">
        <f t="shared" si="98"/>
        <v>40434.985000000001</v>
      </c>
      <c r="S406" s="25">
        <f t="shared" si="90"/>
        <v>8.5087292914073585E-6</v>
      </c>
      <c r="T406" s="128">
        <v>1</v>
      </c>
      <c r="U406">
        <f t="shared" si="91"/>
        <v>8.5087292914073585E-6</v>
      </c>
      <c r="V406" s="25">
        <f t="shared" si="92"/>
        <v>2.9169726243842876E-3</v>
      </c>
    </row>
    <row r="407" spans="1:22">
      <c r="A407" s="36" t="s">
        <v>473</v>
      </c>
      <c r="B407" s="102" t="s">
        <v>292</v>
      </c>
      <c r="C407" s="36">
        <v>55480.4519</v>
      </c>
      <c r="D407" s="36" t="s">
        <v>474</v>
      </c>
      <c r="E407" s="33">
        <f t="shared" si="95"/>
        <v>44725.926126871876</v>
      </c>
      <c r="F407" s="25">
        <f t="shared" si="96"/>
        <v>44726</v>
      </c>
      <c r="G407" s="25">
        <f t="shared" si="89"/>
        <v>-2.5216479996743146E-2</v>
      </c>
      <c r="K407">
        <f t="shared" si="93"/>
        <v>-2.5216479996743146E-2</v>
      </c>
      <c r="O407" s="25">
        <f t="shared" ca="1" si="94"/>
        <v>-2.7384512173143111E-2</v>
      </c>
      <c r="P407" s="27">
        <f t="shared" si="97"/>
        <v>-2.8555453400919389E-2</v>
      </c>
      <c r="Q407" s="28">
        <f t="shared" si="98"/>
        <v>40461.9519</v>
      </c>
      <c r="S407" s="25">
        <f t="shared" si="90"/>
        <v>1.114874339379629E-5</v>
      </c>
      <c r="T407" s="128">
        <v>1</v>
      </c>
      <c r="U407">
        <f t="shared" si="91"/>
        <v>1.114874339379629E-5</v>
      </c>
      <c r="V407" s="25">
        <f t="shared" si="92"/>
        <v>3.3389734041762431E-3</v>
      </c>
    </row>
    <row r="408" spans="1:22">
      <c r="A408" s="58" t="s">
        <v>482</v>
      </c>
      <c r="B408" s="57" t="s">
        <v>288</v>
      </c>
      <c r="C408" s="58">
        <v>55485.744299999998</v>
      </c>
      <c r="D408" s="58">
        <v>2.0000000000000001E-4</v>
      </c>
      <c r="E408" s="33">
        <f t="shared" si="95"/>
        <v>44741.43051698956</v>
      </c>
      <c r="F408" s="25">
        <f t="shared" si="96"/>
        <v>44741.5</v>
      </c>
      <c r="G408" s="25">
        <f t="shared" si="89"/>
        <v>-2.3717919997579884E-2</v>
      </c>
      <c r="K408">
        <f t="shared" si="93"/>
        <v>-2.3717919997579884E-2</v>
      </c>
      <c r="N408" s="25"/>
      <c r="O408" s="25">
        <f t="shared" ca="1" si="94"/>
        <v>-2.7407290850617536E-2</v>
      </c>
      <c r="P408" s="27">
        <f t="shared" si="97"/>
        <v>-2.8565630942431055E-2</v>
      </c>
      <c r="Q408" s="28">
        <f t="shared" si="98"/>
        <v>40467.244299999998</v>
      </c>
      <c r="S408" s="25">
        <f t="shared" si="90"/>
        <v>2.3500301404829835E-5</v>
      </c>
      <c r="T408" s="128">
        <v>1</v>
      </c>
      <c r="U408">
        <f t="shared" si="91"/>
        <v>2.3500301404829835E-5</v>
      </c>
      <c r="V408" s="25">
        <f t="shared" si="92"/>
        <v>4.8477109448511711E-3</v>
      </c>
    </row>
    <row r="409" spans="1:22">
      <c r="A409" s="56" t="s">
        <v>462</v>
      </c>
      <c r="B409" s="57" t="s">
        <v>292</v>
      </c>
      <c r="C409" s="58">
        <v>55498.884599999998</v>
      </c>
      <c r="D409" s="58">
        <v>5.0000000000000001E-4</v>
      </c>
      <c r="E409" s="33">
        <f t="shared" si="95"/>
        <v>44779.925781418453</v>
      </c>
      <c r="F409" s="25">
        <f t="shared" si="96"/>
        <v>44780</v>
      </c>
      <c r="G409" s="25">
        <f t="shared" si="89"/>
        <v>-2.533440000115661E-2</v>
      </c>
      <c r="K409">
        <f t="shared" si="93"/>
        <v>-2.533440000115661E-2</v>
      </c>
      <c r="O409" s="25">
        <f t="shared" ca="1" si="94"/>
        <v>-2.7463870146279781E-2</v>
      </c>
      <c r="P409" s="27">
        <f t="shared" si="97"/>
        <v>-2.8590897233971894E-2</v>
      </c>
      <c r="Q409" s="28">
        <f t="shared" si="98"/>
        <v>40480.384599999998</v>
      </c>
      <c r="S409" s="25">
        <f t="shared" si="90"/>
        <v>1.0604774227333608E-5</v>
      </c>
      <c r="T409" s="128">
        <v>1</v>
      </c>
      <c r="U409">
        <f t="shared" si="91"/>
        <v>1.0604774227333608E-5</v>
      </c>
      <c r="V409" s="25">
        <f t="shared" si="92"/>
        <v>3.256497232815285E-3</v>
      </c>
    </row>
    <row r="410" spans="1:22">
      <c r="A410" s="103" t="s">
        <v>461</v>
      </c>
      <c r="B410" s="96" t="s">
        <v>288</v>
      </c>
      <c r="C410" s="95">
        <v>55499.397900000004</v>
      </c>
      <c r="D410" s="95">
        <v>5.9999999999999995E-4</v>
      </c>
      <c r="E410" s="33">
        <f t="shared" si="95"/>
        <v>44781.429523283674</v>
      </c>
      <c r="F410" s="25">
        <f t="shared" si="96"/>
        <v>44781.5</v>
      </c>
      <c r="G410" s="25">
        <f t="shared" si="89"/>
        <v>-2.4057119990175124E-2</v>
      </c>
      <c r="K410">
        <f t="shared" si="93"/>
        <v>-2.4057119990175124E-2</v>
      </c>
      <c r="O410" s="25">
        <f t="shared" ca="1" si="94"/>
        <v>-2.7466074534422472E-2</v>
      </c>
      <c r="P410" s="27">
        <f t="shared" si="97"/>
        <v>-2.8591881247975848E-2</v>
      </c>
      <c r="Q410" s="28">
        <f t="shared" si="98"/>
        <v>40480.897900000004</v>
      </c>
      <c r="S410" s="25">
        <f t="shared" si="90"/>
        <v>2.05640596652504E-5</v>
      </c>
      <c r="T410" s="128">
        <v>1</v>
      </c>
      <c r="U410">
        <f t="shared" si="91"/>
        <v>2.05640596652504E-5</v>
      </c>
      <c r="V410" s="25">
        <f t="shared" si="92"/>
        <v>4.5347612578007235E-3</v>
      </c>
    </row>
    <row r="411" spans="1:22">
      <c r="A411" s="58" t="s">
        <v>482</v>
      </c>
      <c r="B411" s="57" t="s">
        <v>288</v>
      </c>
      <c r="C411" s="58">
        <v>55511.686999999998</v>
      </c>
      <c r="D411" s="58">
        <v>2.0000000000000001E-4</v>
      </c>
      <c r="E411" s="33">
        <f t="shared" si="95"/>
        <v>44817.431148367796</v>
      </c>
      <c r="F411" s="25">
        <f t="shared" si="96"/>
        <v>44817.5</v>
      </c>
      <c r="G411" s="25">
        <f t="shared" si="89"/>
        <v>-2.3502399999415502E-2</v>
      </c>
      <c r="K411">
        <f t="shared" si="93"/>
        <v>-2.3502399999415502E-2</v>
      </c>
      <c r="N411" s="25"/>
      <c r="O411" s="25">
        <f t="shared" ca="1" si="94"/>
        <v>-2.7518979849846914E-2</v>
      </c>
      <c r="P411" s="27">
        <f t="shared" si="97"/>
        <v>-2.8615488877354645E-2</v>
      </c>
      <c r="Q411" s="28">
        <f t="shared" si="98"/>
        <v>40493.186999999998</v>
      </c>
      <c r="S411" s="25">
        <f t="shared" si="90"/>
        <v>2.6143677873704967E-5</v>
      </c>
      <c r="T411" s="128">
        <v>1</v>
      </c>
      <c r="U411">
        <f t="shared" si="91"/>
        <v>2.6143677873704967E-5</v>
      </c>
      <c r="V411" s="25">
        <f t="shared" si="92"/>
        <v>5.1130888779391433E-3</v>
      </c>
    </row>
    <row r="412" spans="1:22">
      <c r="A412" s="34" t="s">
        <v>460</v>
      </c>
      <c r="B412" s="33"/>
      <c r="C412" s="58">
        <v>55520.731</v>
      </c>
      <c r="D412" s="58">
        <v>2.0000000000000001E-4</v>
      </c>
      <c r="E412" s="33">
        <f t="shared" si="95"/>
        <v>44843.926066405809</v>
      </c>
      <c r="F412" s="25">
        <f t="shared" si="96"/>
        <v>44844</v>
      </c>
      <c r="G412" s="25">
        <f t="shared" si="89"/>
        <v>-2.5237119996745605E-2</v>
      </c>
      <c r="K412">
        <f t="shared" si="93"/>
        <v>-2.5237119996745605E-2</v>
      </c>
      <c r="L412" s="25"/>
      <c r="O412" s="25">
        <f t="shared" ca="1" si="94"/>
        <v>-2.7557924040367693E-2</v>
      </c>
      <c r="P412" s="27">
        <f t="shared" si="97"/>
        <v>-2.8632856033796467E-2</v>
      </c>
      <c r="Q412" s="28">
        <f t="shared" si="98"/>
        <v>40502.231</v>
      </c>
      <c r="S412" s="25">
        <f t="shared" si="90"/>
        <v>1.1531023233325894E-5</v>
      </c>
      <c r="T412" s="128">
        <v>1</v>
      </c>
      <c r="U412">
        <f t="shared" si="91"/>
        <v>1.1531023233325894E-5</v>
      </c>
      <c r="V412" s="25">
        <f t="shared" si="92"/>
        <v>3.3957360370508623E-3</v>
      </c>
    </row>
    <row r="413" spans="1:22">
      <c r="A413" s="58" t="s">
        <v>482</v>
      </c>
      <c r="B413" s="57" t="s">
        <v>288</v>
      </c>
      <c r="C413" s="58">
        <v>55539.677100000001</v>
      </c>
      <c r="D413" s="58">
        <v>1E-4</v>
      </c>
      <c r="E413" s="33">
        <f t="shared" si="95"/>
        <v>44899.429755773344</v>
      </c>
      <c r="F413" s="25">
        <f t="shared" si="96"/>
        <v>44899.5</v>
      </c>
      <c r="G413" s="25">
        <f t="shared" si="89"/>
        <v>-2.3977759992703795E-2</v>
      </c>
      <c r="K413">
        <f t="shared" si="93"/>
        <v>-2.3977759992703795E-2</v>
      </c>
      <c r="N413" s="25"/>
      <c r="O413" s="25">
        <f t="shared" ca="1" si="94"/>
        <v>-2.763948640164704E-2</v>
      </c>
      <c r="P413" s="27">
        <f t="shared" si="97"/>
        <v>-2.8669199406357419E-2</v>
      </c>
      <c r="Q413" s="28">
        <f t="shared" si="98"/>
        <v>40521.177100000001</v>
      </c>
      <c r="S413" s="25">
        <f t="shared" si="90"/>
        <v>2.2009603771982659E-5</v>
      </c>
      <c r="T413" s="128">
        <v>1</v>
      </c>
      <c r="U413">
        <f t="shared" si="91"/>
        <v>2.2009603771982659E-5</v>
      </c>
      <c r="V413" s="25">
        <f t="shared" si="92"/>
        <v>4.6914394136536239E-3</v>
      </c>
    </row>
    <row r="414" spans="1:22">
      <c r="A414" s="139" t="s">
        <v>1065</v>
      </c>
      <c r="B414" s="139" t="s">
        <v>288</v>
      </c>
      <c r="C414" s="140">
        <v>55551.111599999997</v>
      </c>
      <c r="D414" s="140" t="s">
        <v>485</v>
      </c>
      <c r="E414" s="33">
        <f t="shared" si="95"/>
        <v>44932.927781017213</v>
      </c>
      <c r="F414" s="25">
        <f t="shared" si="96"/>
        <v>44933</v>
      </c>
      <c r="G414" s="25">
        <f t="shared" si="89"/>
        <v>-2.4651840001752134E-2</v>
      </c>
      <c r="K414">
        <f t="shared" si="93"/>
        <v>-2.4651840001752134E-2</v>
      </c>
      <c r="L414" s="25"/>
      <c r="O414" s="25">
        <f t="shared" ca="1" si="94"/>
        <v>-2.7688717736833679E-2</v>
      </c>
      <c r="P414" s="27">
        <f t="shared" si="97"/>
        <v>-2.869111716805834E-2</v>
      </c>
      <c r="Q414" s="28">
        <f t="shared" si="98"/>
        <v>40532.611599999997</v>
      </c>
      <c r="S414" s="25">
        <f t="shared" si="90"/>
        <v>1.6315760026242691E-5</v>
      </c>
      <c r="T414" s="128">
        <v>1</v>
      </c>
      <c r="U414">
        <f t="shared" si="91"/>
        <v>1.6315760026242691E-5</v>
      </c>
      <c r="V414" s="25">
        <f t="shared" si="92"/>
        <v>4.0392771663062058E-3</v>
      </c>
    </row>
    <row r="415" spans="1:22">
      <c r="A415" s="139" t="s">
        <v>1065</v>
      </c>
      <c r="B415" s="139" t="s">
        <v>288</v>
      </c>
      <c r="C415" s="140">
        <v>55554.012499999997</v>
      </c>
      <c r="D415" s="140" t="s">
        <v>485</v>
      </c>
      <c r="E415" s="33">
        <f t="shared" si="95"/>
        <v>44941.426134371533</v>
      </c>
      <c r="F415" s="25">
        <f t="shared" si="96"/>
        <v>44941.5</v>
      </c>
      <c r="G415" s="25">
        <f t="shared" si="89"/>
        <v>-2.5213920001988299E-2</v>
      </c>
      <c r="K415">
        <f t="shared" si="93"/>
        <v>-2.5213920001988299E-2</v>
      </c>
      <c r="M415" s="25"/>
      <c r="O415" s="25">
        <f t="shared" ca="1" si="94"/>
        <v>-2.770120926964223E-2</v>
      </c>
      <c r="P415" s="27">
        <f t="shared" si="97"/>
        <v>-2.8696676088733761E-2</v>
      </c>
      <c r="Q415" s="28">
        <f t="shared" si="98"/>
        <v>40535.512499999997</v>
      </c>
      <c r="S415" s="25">
        <f t="shared" si="90"/>
        <v>1.2129589959762561E-5</v>
      </c>
      <c r="T415" s="128">
        <v>1</v>
      </c>
      <c r="U415">
        <f t="shared" si="91"/>
        <v>1.2129589959762561E-5</v>
      </c>
      <c r="V415" s="25">
        <f t="shared" si="92"/>
        <v>3.4827560867454616E-3</v>
      </c>
    </row>
    <row r="416" spans="1:22">
      <c r="A416" s="139" t="s">
        <v>1065</v>
      </c>
      <c r="B416" s="139" t="s">
        <v>288</v>
      </c>
      <c r="C416" s="140">
        <v>55554.183499999999</v>
      </c>
      <c r="D416" s="140" t="s">
        <v>485</v>
      </c>
      <c r="E416" s="33">
        <f t="shared" si="95"/>
        <v>44941.927088704193</v>
      </c>
      <c r="F416" s="25">
        <f t="shared" si="96"/>
        <v>44942</v>
      </c>
      <c r="G416" s="25">
        <f t="shared" si="89"/>
        <v>-2.4888159998226911E-2</v>
      </c>
      <c r="K416">
        <f t="shared" si="93"/>
        <v>-2.4888159998226911E-2</v>
      </c>
      <c r="L416" s="25"/>
      <c r="O416" s="25">
        <f t="shared" ca="1" si="94"/>
        <v>-2.7701944065689793E-2</v>
      </c>
      <c r="P416" s="27">
        <f t="shared" si="97"/>
        <v>-2.869700305504521E-2</v>
      </c>
      <c r="Q416" s="28">
        <f t="shared" si="98"/>
        <v>40535.683499999999</v>
      </c>
      <c r="S416" s="25">
        <f t="shared" si="90"/>
        <v>1.4507285431472967E-5</v>
      </c>
      <c r="T416" s="128">
        <v>1</v>
      </c>
      <c r="U416">
        <f t="shared" si="91"/>
        <v>1.4507285431472967E-5</v>
      </c>
      <c r="V416" s="25">
        <f t="shared" si="92"/>
        <v>3.8088430568182993E-3</v>
      </c>
    </row>
    <row r="417" spans="1:22">
      <c r="A417" s="139" t="s">
        <v>968</v>
      </c>
      <c r="B417" s="139" t="s">
        <v>288</v>
      </c>
      <c r="C417" s="140">
        <v>55570.569000000003</v>
      </c>
      <c r="D417" s="140" t="s">
        <v>503</v>
      </c>
      <c r="E417" s="33">
        <f t="shared" si="95"/>
        <v>44989.929353134969</v>
      </c>
      <c r="F417" s="25">
        <f t="shared" si="96"/>
        <v>44990</v>
      </c>
      <c r="G417" s="25">
        <f t="shared" si="89"/>
        <v>-2.4115199994412251E-2</v>
      </c>
      <c r="I417">
        <f>G417</f>
        <v>-2.4115199994412251E-2</v>
      </c>
      <c r="M417" s="25"/>
      <c r="O417" s="25">
        <f t="shared" ca="1" si="94"/>
        <v>-2.777248448625573E-2</v>
      </c>
      <c r="P417" s="27">
        <f t="shared" si="97"/>
        <v>-2.8728376806697015E-2</v>
      </c>
      <c r="Q417" s="28">
        <f t="shared" si="98"/>
        <v>40552.069000000003</v>
      </c>
      <c r="S417" s="25">
        <f t="shared" si="90"/>
        <v>2.1281400301401817E-5</v>
      </c>
      <c r="T417" s="128">
        <v>0.1</v>
      </c>
      <c r="U417">
        <f t="shared" si="91"/>
        <v>2.1281400301401816E-6</v>
      </c>
      <c r="V417" s="25">
        <f t="shared" si="92"/>
        <v>4.6131768122847638E-3</v>
      </c>
    </row>
    <row r="418" spans="1:22">
      <c r="A418" s="13" t="s">
        <v>1419</v>
      </c>
      <c r="B418" s="13" t="s">
        <v>1231</v>
      </c>
      <c r="C418" s="142">
        <v>55643.275500000003</v>
      </c>
      <c r="D418" s="142" t="s">
        <v>420</v>
      </c>
      <c r="E418" s="33">
        <f t="shared" si="95"/>
        <v>45202.927225573134</v>
      </c>
      <c r="F418" s="25">
        <f t="shared" si="96"/>
        <v>45203</v>
      </c>
      <c r="G418" s="25">
        <f t="shared" si="89"/>
        <v>-2.4841439997544512E-2</v>
      </c>
      <c r="K418">
        <f t="shared" ref="K418:K430" si="99">G418</f>
        <v>-2.4841439997544512E-2</v>
      </c>
      <c r="M418" s="25"/>
      <c r="O418" s="25">
        <f t="shared" ca="1" si="94"/>
        <v>-2.8085507602517032E-2</v>
      </c>
      <c r="P418" s="27">
        <f t="shared" si="97"/>
        <v>-2.8867239287078385E-2</v>
      </c>
      <c r="Q418" s="28">
        <f t="shared" si="98"/>
        <v>40624.775500000003</v>
      </c>
      <c r="S418" s="25">
        <f t="shared" si="90"/>
        <v>1.6207059919611433E-5</v>
      </c>
      <c r="T418" s="128">
        <v>1</v>
      </c>
      <c r="U418">
        <f t="shared" si="91"/>
        <v>1.6207059919611433E-5</v>
      </c>
      <c r="V418" s="25">
        <f t="shared" si="92"/>
        <v>4.0257992895338726E-3</v>
      </c>
    </row>
    <row r="419" spans="1:22">
      <c r="A419" s="121" t="s">
        <v>498</v>
      </c>
      <c r="B419" s="122" t="s">
        <v>292</v>
      </c>
      <c r="C419" s="123">
        <v>55643.275549999998</v>
      </c>
      <c r="D419" s="123">
        <v>2.9999999999999997E-4</v>
      </c>
      <c r="E419" s="33">
        <f t="shared" si="95"/>
        <v>45202.927372050995</v>
      </c>
      <c r="F419" s="25">
        <f t="shared" si="96"/>
        <v>45203</v>
      </c>
      <c r="G419" s="25">
        <f t="shared" si="89"/>
        <v>-2.4791440002445597E-2</v>
      </c>
      <c r="K419">
        <f t="shared" si="99"/>
        <v>-2.4791440002445597E-2</v>
      </c>
      <c r="M419" s="25"/>
      <c r="O419" s="25">
        <f t="shared" ca="1" si="94"/>
        <v>-2.8085507602517032E-2</v>
      </c>
      <c r="P419" s="27">
        <f t="shared" si="97"/>
        <v>-2.8867239287078385E-2</v>
      </c>
      <c r="Q419" s="28">
        <f t="shared" si="98"/>
        <v>40624.775549999998</v>
      </c>
      <c r="S419" s="25">
        <f t="shared" si="90"/>
        <v>1.6612139808613142E-5</v>
      </c>
      <c r="T419" s="128">
        <v>1</v>
      </c>
      <c r="U419">
        <f t="shared" si="91"/>
        <v>1.6612139808613142E-5</v>
      </c>
      <c r="V419" s="25">
        <f t="shared" si="92"/>
        <v>4.0757992846327876E-3</v>
      </c>
    </row>
    <row r="420" spans="1:22">
      <c r="A420" s="121" t="s">
        <v>498</v>
      </c>
      <c r="B420" s="122" t="s">
        <v>292</v>
      </c>
      <c r="C420" s="123">
        <v>55643.275650000003</v>
      </c>
      <c r="D420" s="123">
        <v>4.0000000000000002E-4</v>
      </c>
      <c r="E420" s="33">
        <f t="shared" si="95"/>
        <v>45202.927665006755</v>
      </c>
      <c r="F420" s="25">
        <f t="shared" si="96"/>
        <v>45203</v>
      </c>
      <c r="G420" s="25">
        <f t="shared" si="89"/>
        <v>-2.4691439997695852E-2</v>
      </c>
      <c r="K420">
        <f t="shared" si="99"/>
        <v>-2.4691439997695852E-2</v>
      </c>
      <c r="M420" s="25"/>
      <c r="O420" s="25">
        <f t="shared" ca="1" si="94"/>
        <v>-2.8085507602517032E-2</v>
      </c>
      <c r="P420" s="27">
        <f t="shared" si="97"/>
        <v>-2.8867239287078385E-2</v>
      </c>
      <c r="Q420" s="28">
        <f t="shared" si="98"/>
        <v>40624.775650000003</v>
      </c>
      <c r="S420" s="25">
        <f t="shared" si="90"/>
        <v>1.7437299705207665E-5</v>
      </c>
      <c r="T420" s="128">
        <v>1</v>
      </c>
      <c r="U420">
        <f t="shared" si="91"/>
        <v>1.7437299705207665E-5</v>
      </c>
      <c r="V420" s="25">
        <f t="shared" si="92"/>
        <v>4.1757992893825327E-3</v>
      </c>
    </row>
    <row r="421" spans="1:22">
      <c r="A421" s="13" t="s">
        <v>1419</v>
      </c>
      <c r="B421" s="13" t="s">
        <v>1231</v>
      </c>
      <c r="C421" s="142">
        <v>55643.275699999998</v>
      </c>
      <c r="D421" s="142" t="s">
        <v>445</v>
      </c>
      <c r="E421" s="33">
        <f t="shared" si="95"/>
        <v>45202.927811484617</v>
      </c>
      <c r="F421" s="25">
        <f t="shared" si="96"/>
        <v>45203</v>
      </c>
      <c r="G421" s="25">
        <f t="shared" si="89"/>
        <v>-2.4641440002596937E-2</v>
      </c>
      <c r="K421">
        <f t="shared" si="99"/>
        <v>-2.4641440002596937E-2</v>
      </c>
      <c r="M421" s="25"/>
      <c r="O421" s="25">
        <f t="shared" ca="1" si="94"/>
        <v>-2.8085507602517032E-2</v>
      </c>
      <c r="P421" s="27">
        <f t="shared" si="97"/>
        <v>-2.8867239287078385E-2</v>
      </c>
      <c r="Q421" s="28">
        <f t="shared" si="98"/>
        <v>40624.775699999998</v>
      </c>
      <c r="S421" s="25">
        <f t="shared" si="90"/>
        <v>1.7857379592723914E-5</v>
      </c>
      <c r="T421" s="128">
        <v>1</v>
      </c>
      <c r="U421">
        <f t="shared" si="91"/>
        <v>1.7857379592723914E-5</v>
      </c>
      <c r="V421" s="25">
        <f t="shared" si="92"/>
        <v>4.2257992844814476E-3</v>
      </c>
    </row>
    <row r="422" spans="1:22">
      <c r="A422" s="13" t="s">
        <v>1419</v>
      </c>
      <c r="B422" s="13" t="s">
        <v>1231</v>
      </c>
      <c r="C422" s="142">
        <v>55643.275800000003</v>
      </c>
      <c r="D422" s="142" t="s">
        <v>292</v>
      </c>
      <c r="E422" s="33">
        <f t="shared" si="95"/>
        <v>45202.928104440383</v>
      </c>
      <c r="F422" s="25">
        <f t="shared" si="96"/>
        <v>45203</v>
      </c>
      <c r="G422" s="25">
        <f t="shared" si="89"/>
        <v>-2.4541439997847192E-2</v>
      </c>
      <c r="K422">
        <f t="shared" si="99"/>
        <v>-2.4541439997847192E-2</v>
      </c>
      <c r="L422" s="25"/>
      <c r="O422" s="25">
        <f t="shared" ca="1" si="94"/>
        <v>-2.8085507602517032E-2</v>
      </c>
      <c r="P422" s="27">
        <f t="shared" si="97"/>
        <v>-2.8867239287078385E-2</v>
      </c>
      <c r="Q422" s="28">
        <f t="shared" si="98"/>
        <v>40624.775800000003</v>
      </c>
      <c r="S422" s="25">
        <f t="shared" si="90"/>
        <v>1.8712539490713092E-5</v>
      </c>
      <c r="T422" s="128">
        <v>1</v>
      </c>
      <c r="U422">
        <f t="shared" si="91"/>
        <v>1.8712539490713092E-5</v>
      </c>
      <c r="V422" s="25">
        <f t="shared" si="92"/>
        <v>4.3257992892311928E-3</v>
      </c>
    </row>
    <row r="423" spans="1:22">
      <c r="A423" s="121" t="s">
        <v>498</v>
      </c>
      <c r="B423" s="122" t="s">
        <v>292</v>
      </c>
      <c r="C423" s="123">
        <v>55643.275849999998</v>
      </c>
      <c r="D423" s="123">
        <v>5.9999999999999995E-4</v>
      </c>
      <c r="E423" s="33">
        <f t="shared" si="95"/>
        <v>45202.928250918245</v>
      </c>
      <c r="F423" s="25">
        <f t="shared" si="96"/>
        <v>45203</v>
      </c>
      <c r="G423" s="25">
        <f t="shared" si="89"/>
        <v>-2.4491440002748277E-2</v>
      </c>
      <c r="K423">
        <f t="shared" si="99"/>
        <v>-2.4491440002748277E-2</v>
      </c>
      <c r="M423" s="25"/>
      <c r="O423" s="25">
        <f t="shared" ca="1" si="94"/>
        <v>-2.8085507602517032E-2</v>
      </c>
      <c r="P423" s="27">
        <f t="shared" si="97"/>
        <v>-2.8867239287078385E-2</v>
      </c>
      <c r="Q423" s="28">
        <f t="shared" si="98"/>
        <v>40624.775849999998</v>
      </c>
      <c r="S423" s="25">
        <f t="shared" si="90"/>
        <v>1.9147619376743882E-5</v>
      </c>
      <c r="T423" s="128">
        <v>1</v>
      </c>
      <c r="U423">
        <f t="shared" si="91"/>
        <v>1.9147619376743882E-5</v>
      </c>
      <c r="V423" s="25">
        <f t="shared" si="92"/>
        <v>4.3757992843301077E-3</v>
      </c>
    </row>
    <row r="424" spans="1:22">
      <c r="A424" s="56" t="s">
        <v>483</v>
      </c>
      <c r="B424" s="57" t="s">
        <v>292</v>
      </c>
      <c r="C424" s="58">
        <v>55826.919800000003</v>
      </c>
      <c r="D424" s="58">
        <v>1E-4</v>
      </c>
      <c r="E424" s="33">
        <f t="shared" si="95"/>
        <v>45740.923762133076</v>
      </c>
      <c r="F424" s="25">
        <f t="shared" si="96"/>
        <v>45741</v>
      </c>
      <c r="G424" s="25">
        <f t="shared" si="89"/>
        <v>-2.6023679994978011E-2</v>
      </c>
      <c r="K424">
        <f t="shared" si="99"/>
        <v>-2.6023679994978011E-2</v>
      </c>
      <c r="N424" s="25"/>
      <c r="O424" s="25">
        <f t="shared" ca="1" si="94"/>
        <v>-2.8876148149693498E-2</v>
      </c>
      <c r="P424" s="27">
        <f t="shared" si="97"/>
        <v>-2.9215375328412188E-2</v>
      </c>
      <c r="Q424" s="28">
        <f t="shared" si="98"/>
        <v>40808.419800000003</v>
      </c>
      <c r="S424" s="25">
        <f t="shared" si="90"/>
        <v>1.0186919101465505E-5</v>
      </c>
      <c r="T424" s="128">
        <v>1</v>
      </c>
      <c r="U424">
        <f t="shared" si="91"/>
        <v>1.0186919101465505E-5</v>
      </c>
      <c r="V424" s="25">
        <f t="shared" si="92"/>
        <v>3.1916953334341774E-3</v>
      </c>
    </row>
    <row r="425" spans="1:22">
      <c r="A425" s="121" t="s">
        <v>499</v>
      </c>
      <c r="B425" s="122" t="s">
        <v>292</v>
      </c>
      <c r="C425" s="123">
        <v>55826.919800000003</v>
      </c>
      <c r="D425" s="123">
        <v>1E-4</v>
      </c>
      <c r="E425" s="33">
        <f t="shared" si="95"/>
        <v>45740.923762133076</v>
      </c>
      <c r="F425" s="25">
        <f t="shared" si="96"/>
        <v>45741</v>
      </c>
      <c r="G425" s="25">
        <f t="shared" si="89"/>
        <v>-2.6023679994978011E-2</v>
      </c>
      <c r="K425">
        <f t="shared" si="99"/>
        <v>-2.6023679994978011E-2</v>
      </c>
      <c r="N425" s="25"/>
      <c r="O425" s="25">
        <f t="shared" ca="1" si="94"/>
        <v>-2.8876148149693498E-2</v>
      </c>
      <c r="P425" s="27">
        <f t="shared" si="97"/>
        <v>-2.9215375328412188E-2</v>
      </c>
      <c r="Q425" s="28">
        <f t="shared" si="98"/>
        <v>40808.419800000003</v>
      </c>
      <c r="S425" s="25">
        <f t="shared" si="90"/>
        <v>1.0186919101465505E-5</v>
      </c>
      <c r="T425" s="128">
        <v>1</v>
      </c>
      <c r="U425">
        <f t="shared" si="91"/>
        <v>1.0186919101465505E-5</v>
      </c>
      <c r="V425" s="25">
        <f t="shared" si="92"/>
        <v>3.1916953334341774E-3</v>
      </c>
    </row>
    <row r="426" spans="1:22">
      <c r="A426" s="56" t="s">
        <v>483</v>
      </c>
      <c r="B426" s="57" t="s">
        <v>288</v>
      </c>
      <c r="C426" s="58">
        <v>55844.841099999998</v>
      </c>
      <c r="D426" s="58">
        <v>2.0000000000000001E-4</v>
      </c>
      <c r="E426" s="33">
        <f t="shared" si="95"/>
        <v>45793.42524097368</v>
      </c>
      <c r="F426" s="25">
        <f t="shared" si="96"/>
        <v>45793.5</v>
      </c>
      <c r="G426" s="25">
        <f t="shared" si="89"/>
        <v>-2.5518880000163335E-2</v>
      </c>
      <c r="K426">
        <f t="shared" si="99"/>
        <v>-2.5518880000163335E-2</v>
      </c>
      <c r="N426" s="25"/>
      <c r="O426" s="25">
        <f t="shared" ca="1" si="94"/>
        <v>-2.8953301734687478E-2</v>
      </c>
      <c r="P426" s="27">
        <f t="shared" si="97"/>
        <v>-2.9249147771564218E-2</v>
      </c>
      <c r="Q426" s="28">
        <f t="shared" si="98"/>
        <v>40826.341099999998</v>
      </c>
      <c r="S426" s="25">
        <f t="shared" si="90"/>
        <v>1.391489764635211E-5</v>
      </c>
      <c r="T426" s="128">
        <v>1</v>
      </c>
      <c r="U426">
        <f t="shared" si="91"/>
        <v>1.391489764635211E-5</v>
      </c>
      <c r="V426" s="25">
        <f t="shared" si="92"/>
        <v>3.7302677714008831E-3</v>
      </c>
    </row>
    <row r="427" spans="1:22">
      <c r="A427" s="121" t="s">
        <v>499</v>
      </c>
      <c r="B427" s="122" t="s">
        <v>288</v>
      </c>
      <c r="C427" s="123">
        <v>55844.841099999998</v>
      </c>
      <c r="D427" s="123">
        <v>2.0000000000000001E-4</v>
      </c>
      <c r="E427" s="33">
        <f t="shared" si="95"/>
        <v>45793.42524097368</v>
      </c>
      <c r="F427" s="25">
        <f t="shared" si="96"/>
        <v>45793.5</v>
      </c>
      <c r="G427" s="25">
        <f t="shared" si="89"/>
        <v>-2.5518880000163335E-2</v>
      </c>
      <c r="K427">
        <f t="shared" si="99"/>
        <v>-2.5518880000163335E-2</v>
      </c>
      <c r="N427" s="25"/>
      <c r="O427" s="25">
        <f t="shared" ca="1" si="94"/>
        <v>-2.8953301734687478E-2</v>
      </c>
      <c r="P427" s="27">
        <f t="shared" si="97"/>
        <v>-2.9249147771564218E-2</v>
      </c>
      <c r="Q427" s="28">
        <f t="shared" si="98"/>
        <v>40826.341099999998</v>
      </c>
      <c r="S427" s="25">
        <f t="shared" si="90"/>
        <v>1.391489764635211E-5</v>
      </c>
      <c r="T427" s="128">
        <v>1</v>
      </c>
      <c r="U427">
        <f t="shared" si="91"/>
        <v>1.391489764635211E-5</v>
      </c>
      <c r="V427" s="25">
        <f t="shared" si="92"/>
        <v>3.7302677714008831E-3</v>
      </c>
    </row>
    <row r="428" spans="1:22">
      <c r="A428" s="36" t="s">
        <v>475</v>
      </c>
      <c r="B428" s="102" t="s">
        <v>288</v>
      </c>
      <c r="C428" s="36">
        <v>55846.888599999998</v>
      </c>
      <c r="D428" s="36">
        <v>2.0000000000000001E-4</v>
      </c>
      <c r="E428" s="33">
        <f t="shared" si="95"/>
        <v>45799.423509956745</v>
      </c>
      <c r="F428" s="25">
        <f t="shared" si="96"/>
        <v>45799.5</v>
      </c>
      <c r="G428" s="25">
        <f t="shared" si="89"/>
        <v>-2.6109760001418181E-2</v>
      </c>
      <c r="K428">
        <f t="shared" si="99"/>
        <v>-2.6109760001418181E-2</v>
      </c>
      <c r="O428" s="25">
        <f t="shared" ca="1" si="94"/>
        <v>-2.8962119287258212E-2</v>
      </c>
      <c r="P428" s="27">
        <f t="shared" si="97"/>
        <v>-2.9253005215606798E-2</v>
      </c>
      <c r="Q428" s="28">
        <f t="shared" si="98"/>
        <v>40828.388599999998</v>
      </c>
      <c r="S428" s="25">
        <f t="shared" si="90"/>
        <v>9.879990476519648E-6</v>
      </c>
      <c r="T428" s="128">
        <v>1</v>
      </c>
      <c r="U428">
        <f t="shared" si="91"/>
        <v>9.879990476519648E-6</v>
      </c>
      <c r="V428" s="25">
        <f t="shared" si="92"/>
        <v>3.1432452141886176E-3</v>
      </c>
    </row>
    <row r="429" spans="1:22">
      <c r="A429" s="56" t="s">
        <v>483</v>
      </c>
      <c r="B429" s="57" t="s">
        <v>288</v>
      </c>
      <c r="C429" s="58">
        <v>55865.6639</v>
      </c>
      <c r="D429" s="58">
        <v>1E-4</v>
      </c>
      <c r="E429" s="33">
        <f t="shared" si="95"/>
        <v>45854.426830903132</v>
      </c>
      <c r="F429" s="25">
        <f t="shared" si="96"/>
        <v>45854.5</v>
      </c>
      <c r="G429" s="25">
        <f t="shared" si="89"/>
        <v>-2.4976159998914227E-2</v>
      </c>
      <c r="K429">
        <f t="shared" si="99"/>
        <v>-2.4976159998914227E-2</v>
      </c>
      <c r="N429" s="25"/>
      <c r="O429" s="25">
        <f t="shared" ca="1" si="94"/>
        <v>-2.9042946852490009E-2</v>
      </c>
      <c r="P429" s="27">
        <f t="shared" si="97"/>
        <v>-2.9288343481528395E-2</v>
      </c>
      <c r="Q429" s="28">
        <f t="shared" si="98"/>
        <v>40847.1639</v>
      </c>
      <c r="S429" s="25">
        <f t="shared" si="90"/>
        <v>1.8594926387730455E-5</v>
      </c>
      <c r="T429" s="128">
        <v>1</v>
      </c>
      <c r="U429">
        <f t="shared" si="91"/>
        <v>1.8594926387730455E-5</v>
      </c>
      <c r="V429" s="25">
        <f t="shared" si="92"/>
        <v>4.3121834826141681E-3</v>
      </c>
    </row>
    <row r="430" spans="1:22">
      <c r="A430" s="121" t="s">
        <v>499</v>
      </c>
      <c r="B430" s="122" t="s">
        <v>288</v>
      </c>
      <c r="C430" s="123">
        <v>55865.6639</v>
      </c>
      <c r="D430" s="123">
        <v>1E-4</v>
      </c>
      <c r="E430" s="33">
        <f t="shared" si="95"/>
        <v>45854.426830903132</v>
      </c>
      <c r="F430" s="25">
        <f t="shared" si="96"/>
        <v>45854.5</v>
      </c>
      <c r="G430" s="25">
        <f t="shared" si="89"/>
        <v>-2.4976159998914227E-2</v>
      </c>
      <c r="K430">
        <f t="shared" si="99"/>
        <v>-2.4976159998914227E-2</v>
      </c>
      <c r="N430" s="25"/>
      <c r="O430" s="25">
        <f t="shared" ref="O430:O461" ca="1" si="100">+C$11+C$12*F430</f>
        <v>-2.9042946852490009E-2</v>
      </c>
      <c r="P430" s="27">
        <f t="shared" si="97"/>
        <v>-2.9288343481528395E-2</v>
      </c>
      <c r="Q430" s="28">
        <f t="shared" si="98"/>
        <v>40847.1639</v>
      </c>
      <c r="S430" s="25">
        <f t="shared" si="90"/>
        <v>1.8594926387730455E-5</v>
      </c>
      <c r="T430" s="128">
        <v>1</v>
      </c>
      <c r="U430">
        <f t="shared" si="91"/>
        <v>1.8594926387730455E-5</v>
      </c>
      <c r="V430" s="25">
        <f t="shared" si="92"/>
        <v>4.3121834826141681E-3</v>
      </c>
    </row>
    <row r="431" spans="1:22">
      <c r="A431" s="139" t="s">
        <v>968</v>
      </c>
      <c r="B431" s="139" t="s">
        <v>288</v>
      </c>
      <c r="C431" s="140">
        <v>55885.627</v>
      </c>
      <c r="D431" s="140" t="s">
        <v>503</v>
      </c>
      <c r="E431" s="33">
        <f t="shared" si="95"/>
        <v>45912.90988024907</v>
      </c>
      <c r="F431" s="25">
        <f t="shared" si="96"/>
        <v>45913</v>
      </c>
      <c r="G431" s="25">
        <f t="shared" si="89"/>
        <v>-3.076223999960348E-2</v>
      </c>
      <c r="I431">
        <f>G431</f>
        <v>-3.076223999960348E-2</v>
      </c>
      <c r="L431" s="25"/>
      <c r="O431" s="25">
        <f t="shared" ca="1" si="100"/>
        <v>-2.9128917990054737E-2</v>
      </c>
      <c r="P431" s="27">
        <f t="shared" si="97"/>
        <v>-2.9325887723657892E-2</v>
      </c>
      <c r="Q431" s="28">
        <f t="shared" si="98"/>
        <v>40867.127</v>
      </c>
      <c r="S431" s="25">
        <f t="shared" si="90"/>
        <v>2.0631078606140696E-6</v>
      </c>
      <c r="T431" s="128">
        <v>0.1</v>
      </c>
      <c r="U431">
        <f t="shared" si="91"/>
        <v>2.0631078606140697E-7</v>
      </c>
      <c r="V431" s="25">
        <f t="shared" si="92"/>
        <v>-1.4363522759455877E-3</v>
      </c>
    </row>
    <row r="432" spans="1:22">
      <c r="A432" s="107" t="s">
        <v>463</v>
      </c>
      <c r="B432" s="33"/>
      <c r="C432" s="58">
        <v>55901.675000000003</v>
      </c>
      <c r="D432" s="58">
        <v>2E-3</v>
      </c>
      <c r="E432" s="33">
        <f t="shared" si="95"/>
        <v>45959.923419023296</v>
      </c>
      <c r="F432" s="25">
        <f t="shared" si="96"/>
        <v>45960</v>
      </c>
      <c r="G432" s="25">
        <f t="shared" si="89"/>
        <v>-2.6140799993299879E-2</v>
      </c>
      <c r="K432">
        <f t="shared" ref="K432:K449" si="101">G432</f>
        <v>-2.6140799993299879E-2</v>
      </c>
      <c r="L432" s="25"/>
      <c r="O432" s="25">
        <f t="shared" ca="1" si="100"/>
        <v>-2.9197988818525547E-2</v>
      </c>
      <c r="P432" s="27">
        <f t="shared" si="97"/>
        <v>-2.9356019494298682E-2</v>
      </c>
      <c r="Q432" s="28">
        <f t="shared" si="98"/>
        <v>40883.175000000003</v>
      </c>
      <c r="S432" s="25">
        <f t="shared" si="90"/>
        <v>1.0337636439602994E-5</v>
      </c>
      <c r="T432" s="128">
        <v>1</v>
      </c>
      <c r="U432">
        <f t="shared" si="91"/>
        <v>1.0337636439602994E-5</v>
      </c>
      <c r="V432" s="25">
        <f t="shared" si="92"/>
        <v>3.2152195009988033E-3</v>
      </c>
    </row>
    <row r="433" spans="1:22">
      <c r="A433" s="139" t="s">
        <v>1082</v>
      </c>
      <c r="B433" s="139" t="s">
        <v>288</v>
      </c>
      <c r="C433" s="140">
        <v>55910.038699999997</v>
      </c>
      <c r="D433" s="140" t="s">
        <v>485</v>
      </c>
      <c r="E433" s="33">
        <f t="shared" si="95"/>
        <v>45984.425359093439</v>
      </c>
      <c r="F433" s="25">
        <f t="shared" si="96"/>
        <v>45984.5</v>
      </c>
      <c r="G433" s="25">
        <f t="shared" si="89"/>
        <v>-2.5478560004557949E-2</v>
      </c>
      <c r="K433">
        <f t="shared" si="101"/>
        <v>-2.5478560004557949E-2</v>
      </c>
      <c r="M433" s="25"/>
      <c r="O433" s="25">
        <f t="shared" ca="1" si="100"/>
        <v>-2.9233993824856072E-2</v>
      </c>
      <c r="P433" s="27">
        <f t="shared" si="97"/>
        <v>-2.9371715183351597E-2</v>
      </c>
      <c r="Q433" s="28">
        <f t="shared" si="98"/>
        <v>40891.538699999997</v>
      </c>
      <c r="S433" s="25">
        <f t="shared" si="90"/>
        <v>1.5156657246167808E-5</v>
      </c>
      <c r="T433" s="128">
        <v>1</v>
      </c>
      <c r="U433">
        <f t="shared" si="91"/>
        <v>1.5156657246167808E-5</v>
      </c>
      <c r="V433" s="25">
        <f t="shared" si="92"/>
        <v>3.8931551787936489E-3</v>
      </c>
    </row>
    <row r="434" spans="1:22">
      <c r="A434" s="139" t="s">
        <v>1082</v>
      </c>
      <c r="B434" s="139" t="s">
        <v>288</v>
      </c>
      <c r="C434" s="140">
        <v>55910.2091</v>
      </c>
      <c r="D434" s="140" t="s">
        <v>485</v>
      </c>
      <c r="E434" s="33">
        <f t="shared" si="95"/>
        <v>45984.924555691599</v>
      </c>
      <c r="F434" s="25">
        <f t="shared" si="96"/>
        <v>45985</v>
      </c>
      <c r="G434" s="25">
        <f t="shared" si="89"/>
        <v>-2.5752800000191201E-2</v>
      </c>
      <c r="K434">
        <f t="shared" si="101"/>
        <v>-2.5752800000191201E-2</v>
      </c>
      <c r="L434" s="25"/>
      <c r="O434" s="25">
        <f t="shared" ca="1" si="100"/>
        <v>-2.9234728620903636E-2</v>
      </c>
      <c r="P434" s="27">
        <f t="shared" si="97"/>
        <v>-2.9372035422918615E-2</v>
      </c>
      <c r="Q434" s="28">
        <f t="shared" si="98"/>
        <v>40891.7091</v>
      </c>
      <c r="S434" s="25">
        <f t="shared" si="90"/>
        <v>1.3098865045124883E-5</v>
      </c>
      <c r="T434" s="128">
        <v>1</v>
      </c>
      <c r="U434">
        <f t="shared" si="91"/>
        <v>1.3098865045124883E-5</v>
      </c>
      <c r="V434" s="25">
        <f t="shared" si="92"/>
        <v>3.619235422727414E-3</v>
      </c>
    </row>
    <row r="435" spans="1:22">
      <c r="A435" s="56" t="s">
        <v>483</v>
      </c>
      <c r="B435" s="57" t="s">
        <v>288</v>
      </c>
      <c r="C435" s="58">
        <v>55921.644500000002</v>
      </c>
      <c r="D435" s="58">
        <v>1E-4</v>
      </c>
      <c r="E435" s="33">
        <f t="shared" si="95"/>
        <v>46018.425217537238</v>
      </c>
      <c r="F435" s="25">
        <f t="shared" si="96"/>
        <v>46018.5</v>
      </c>
      <c r="G435" s="25">
        <f t="shared" si="89"/>
        <v>-2.5526879995595664E-2</v>
      </c>
      <c r="K435">
        <f t="shared" si="101"/>
        <v>-2.5526879995595664E-2</v>
      </c>
      <c r="N435" s="25"/>
      <c r="O435" s="25">
        <f t="shared" ca="1" si="100"/>
        <v>-2.9283959956090275E-2</v>
      </c>
      <c r="P435" s="27">
        <f t="shared" si="97"/>
        <v>-2.9393484128019634E-2</v>
      </c>
      <c r="Q435" s="28">
        <f t="shared" si="98"/>
        <v>40903.144500000002</v>
      </c>
      <c r="S435" s="25">
        <f t="shared" si="90"/>
        <v>1.4950627516878123E-5</v>
      </c>
      <c r="T435" s="128">
        <v>1</v>
      </c>
      <c r="U435">
        <f t="shared" si="91"/>
        <v>1.4950627516878123E-5</v>
      </c>
      <c r="V435" s="25">
        <f t="shared" si="92"/>
        <v>3.8666041324239703E-3</v>
      </c>
    </row>
    <row r="436" spans="1:22">
      <c r="A436" s="121" t="s">
        <v>499</v>
      </c>
      <c r="B436" s="122" t="s">
        <v>288</v>
      </c>
      <c r="C436" s="123">
        <v>55921.644500000002</v>
      </c>
      <c r="D436" s="123">
        <v>1E-4</v>
      </c>
      <c r="E436" s="33">
        <f t="shared" si="95"/>
        <v>46018.425217537238</v>
      </c>
      <c r="F436" s="25">
        <f t="shared" si="96"/>
        <v>46018.5</v>
      </c>
      <c r="G436" s="25">
        <f t="shared" ref="G436:G499" si="102">+C436-(C$7+F436*C$8)</f>
        <v>-2.5526879995595664E-2</v>
      </c>
      <c r="K436">
        <f t="shared" si="101"/>
        <v>-2.5526879995595664E-2</v>
      </c>
      <c r="N436" s="25"/>
      <c r="O436" s="25">
        <f t="shared" ca="1" si="100"/>
        <v>-2.9283959956090275E-2</v>
      </c>
      <c r="P436" s="27">
        <f t="shared" si="97"/>
        <v>-2.9393484128019634E-2</v>
      </c>
      <c r="Q436" s="28">
        <f t="shared" si="98"/>
        <v>40903.144500000002</v>
      </c>
      <c r="S436" s="25">
        <f t="shared" ref="S436:S499" si="103">+(P436-G436)^2</f>
        <v>1.4950627516878123E-5</v>
      </c>
      <c r="T436" s="128">
        <v>1</v>
      </c>
      <c r="U436">
        <f t="shared" ref="U436:U499" si="104">+T436*S436</f>
        <v>1.4950627516878123E-5</v>
      </c>
      <c r="V436" s="25">
        <f t="shared" ref="V436:V499" si="105">+G436-P436</f>
        <v>3.8666041324239703E-3</v>
      </c>
    </row>
    <row r="437" spans="1:22">
      <c r="A437" s="121" t="s">
        <v>500</v>
      </c>
      <c r="B437" s="122" t="s">
        <v>292</v>
      </c>
      <c r="C437" s="123">
        <v>55937.516600000003</v>
      </c>
      <c r="D437" s="123">
        <v>1E-4</v>
      </c>
      <c r="E437" s="33">
        <f t="shared" si="95"/>
        <v>46064.923447147048</v>
      </c>
      <c r="F437" s="25">
        <f t="shared" si="96"/>
        <v>46065</v>
      </c>
      <c r="G437" s="25">
        <f t="shared" si="102"/>
        <v>-2.6131199992960319E-2</v>
      </c>
      <c r="K437">
        <f t="shared" si="101"/>
        <v>-2.6131199992960319E-2</v>
      </c>
      <c r="N437" s="25"/>
      <c r="O437" s="25">
        <f t="shared" ca="1" si="100"/>
        <v>-2.9352295988513508E-2</v>
      </c>
      <c r="P437" s="27">
        <f t="shared" si="97"/>
        <v>-2.9423232219379324E-2</v>
      </c>
      <c r="Q437" s="28">
        <f t="shared" si="98"/>
        <v>40919.016600000003</v>
      </c>
      <c r="S437" s="25">
        <f t="shared" si="103"/>
        <v>1.0837476179781273E-5</v>
      </c>
      <c r="T437" s="128">
        <v>1</v>
      </c>
      <c r="U437">
        <f t="shared" si="104"/>
        <v>1.0837476179781273E-5</v>
      </c>
      <c r="V437" s="25">
        <f t="shared" si="105"/>
        <v>3.2920322264190054E-3</v>
      </c>
    </row>
    <row r="438" spans="1:22">
      <c r="A438" s="121" t="s">
        <v>500</v>
      </c>
      <c r="B438" s="122" t="s">
        <v>292</v>
      </c>
      <c r="C438" s="123">
        <v>55962.7768</v>
      </c>
      <c r="D438" s="123">
        <v>4.0000000000000002E-4</v>
      </c>
      <c r="E438" s="33">
        <f t="shared" si="95"/>
        <v>46138.924655530915</v>
      </c>
      <c r="F438" s="25">
        <f t="shared" si="96"/>
        <v>46139</v>
      </c>
      <c r="G438" s="25">
        <f t="shared" si="102"/>
        <v>-2.5718719996802974E-2</v>
      </c>
      <c r="K438">
        <f t="shared" si="101"/>
        <v>-2.5718719996802974E-2</v>
      </c>
      <c r="N438" s="25"/>
      <c r="O438" s="25">
        <f t="shared" ca="1" si="100"/>
        <v>-2.946104580355266E-2</v>
      </c>
      <c r="P438" s="27">
        <f t="shared" si="97"/>
        <v>-2.9470515758521838E-2</v>
      </c>
      <c r="Q438" s="28">
        <f t="shared" si="98"/>
        <v>40944.2768</v>
      </c>
      <c r="S438" s="25">
        <f t="shared" si="103"/>
        <v>1.407597143765163E-5</v>
      </c>
      <c r="T438" s="128">
        <v>1</v>
      </c>
      <c r="U438">
        <f t="shared" si="104"/>
        <v>1.407597143765163E-5</v>
      </c>
      <c r="V438" s="25">
        <f t="shared" si="105"/>
        <v>3.7517957617188638E-3</v>
      </c>
    </row>
    <row r="439" spans="1:22">
      <c r="A439" s="121" t="s">
        <v>500</v>
      </c>
      <c r="B439" s="122" t="s">
        <v>288</v>
      </c>
      <c r="C439" s="123">
        <v>55963.628900000003</v>
      </c>
      <c r="D439" s="123">
        <v>2.0000000000000001E-4</v>
      </c>
      <c r="E439" s="33">
        <f t="shared" si="95"/>
        <v>46141.420931477434</v>
      </c>
      <c r="F439" s="25">
        <f t="shared" si="96"/>
        <v>46141.5</v>
      </c>
      <c r="G439" s="25">
        <f t="shared" si="102"/>
        <v>-2.6989919992047362E-2</v>
      </c>
      <c r="K439">
        <f t="shared" si="101"/>
        <v>-2.6989919992047362E-2</v>
      </c>
      <c r="N439" s="25"/>
      <c r="O439" s="25">
        <f t="shared" ca="1" si="100"/>
        <v>-2.9464719783790463E-2</v>
      </c>
      <c r="P439" s="27">
        <f t="shared" si="97"/>
        <v>-2.9472111941933297E-2</v>
      </c>
      <c r="Q439" s="28">
        <f t="shared" si="98"/>
        <v>40945.128900000003</v>
      </c>
      <c r="S439" s="25">
        <f t="shared" si="103"/>
        <v>6.1612768760785422E-6</v>
      </c>
      <c r="T439" s="128">
        <v>1</v>
      </c>
      <c r="U439">
        <f t="shared" si="104"/>
        <v>6.1612768760785422E-6</v>
      </c>
      <c r="V439" s="25">
        <f t="shared" si="105"/>
        <v>2.4821919498859354E-3</v>
      </c>
    </row>
    <row r="440" spans="1:22">
      <c r="A440" s="121" t="s">
        <v>500</v>
      </c>
      <c r="B440" s="122" t="s">
        <v>288</v>
      </c>
      <c r="C440" s="123">
        <v>56182.774700000002</v>
      </c>
      <c r="D440" s="123">
        <v>1E-4</v>
      </c>
      <c r="E440" s="33">
        <f t="shared" si="95"/>
        <v>46783.421153655072</v>
      </c>
      <c r="F440" s="25">
        <f t="shared" si="96"/>
        <v>46783.5</v>
      </c>
      <c r="G440" s="25">
        <f t="shared" si="102"/>
        <v>-2.6914079993730411E-2</v>
      </c>
      <c r="K440">
        <f t="shared" si="101"/>
        <v>-2.6914079993730411E-2</v>
      </c>
      <c r="N440" s="25"/>
      <c r="O440" s="25">
        <f t="shared" ca="1" si="100"/>
        <v>-3.0408197908859763E-2</v>
      </c>
      <c r="P440" s="27">
        <f t="shared" si="97"/>
        <v>-2.9879343272174345E-2</v>
      </c>
      <c r="Q440" s="28">
        <f t="shared" si="98"/>
        <v>41164.274700000002</v>
      </c>
      <c r="S440" s="25">
        <f t="shared" si="103"/>
        <v>8.7927863104880667E-6</v>
      </c>
      <c r="T440" s="128">
        <v>1</v>
      </c>
      <c r="U440">
        <f t="shared" si="104"/>
        <v>8.7927863104880667E-6</v>
      </c>
      <c r="V440" s="25">
        <f t="shared" si="105"/>
        <v>2.9652632784439338E-3</v>
      </c>
    </row>
    <row r="441" spans="1:22">
      <c r="A441" s="56" t="s">
        <v>497</v>
      </c>
      <c r="B441" s="96" t="s">
        <v>292</v>
      </c>
      <c r="C441" s="95">
        <v>56222.371899999998</v>
      </c>
      <c r="D441" s="95">
        <v>2.0000000000000001E-4</v>
      </c>
      <c r="E441" s="33">
        <f t="shared" si="95"/>
        <v>46899.423427929141</v>
      </c>
      <c r="F441" s="25">
        <f t="shared" si="96"/>
        <v>46899.5</v>
      </c>
      <c r="G441" s="25">
        <f t="shared" si="102"/>
        <v>-2.6137759996345267E-2</v>
      </c>
      <c r="K441">
        <f t="shared" si="101"/>
        <v>-2.6137759996345267E-2</v>
      </c>
      <c r="O441" s="25">
        <f t="shared" ca="1" si="100"/>
        <v>-3.0578670591894092E-2</v>
      </c>
      <c r="P441" s="27">
        <f t="shared" si="97"/>
        <v>-2.9952356926421508E-2</v>
      </c>
      <c r="Q441" s="28">
        <f t="shared" si="98"/>
        <v>41203.871899999998</v>
      </c>
      <c r="S441" s="25">
        <f t="shared" si="103"/>
        <v>1.4551149738947087E-5</v>
      </c>
      <c r="T441" s="128">
        <v>1</v>
      </c>
      <c r="U441">
        <f t="shared" si="104"/>
        <v>1.4551149738947087E-5</v>
      </c>
      <c r="V441" s="25">
        <f t="shared" si="105"/>
        <v>3.8145969300762417E-3</v>
      </c>
    </row>
    <row r="442" spans="1:22">
      <c r="A442" s="121" t="s">
        <v>500</v>
      </c>
      <c r="B442" s="122" t="s">
        <v>292</v>
      </c>
      <c r="C442" s="123">
        <v>56243.705399999999</v>
      </c>
      <c r="D442" s="123">
        <v>1E-4</v>
      </c>
      <c r="E442" s="33">
        <f t="shared" si="95"/>
        <v>46961.921142874286</v>
      </c>
      <c r="F442" s="25">
        <f t="shared" si="96"/>
        <v>46962</v>
      </c>
      <c r="G442" s="25">
        <f t="shared" si="102"/>
        <v>-2.6917759998468682E-2</v>
      </c>
      <c r="K442">
        <f t="shared" si="101"/>
        <v>-2.6917759998468682E-2</v>
      </c>
      <c r="N442" s="25"/>
      <c r="O442" s="25">
        <f t="shared" ca="1" si="100"/>
        <v>-3.0670520097839313E-2</v>
      </c>
      <c r="P442" s="27">
        <f t="shared" si="97"/>
        <v>-2.9991624228452078E-2</v>
      </c>
      <c r="Q442" s="28">
        <f t="shared" si="98"/>
        <v>41225.205399999999</v>
      </c>
      <c r="S442" s="25">
        <f t="shared" si="103"/>
        <v>9.4486413043714167E-6</v>
      </c>
      <c r="T442" s="128">
        <v>1</v>
      </c>
      <c r="U442">
        <f t="shared" si="104"/>
        <v>9.4486413043714167E-6</v>
      </c>
      <c r="V442" s="25">
        <f t="shared" si="105"/>
        <v>3.073864229983396E-3</v>
      </c>
    </row>
    <row r="443" spans="1:22">
      <c r="A443" s="121" t="s">
        <v>500</v>
      </c>
      <c r="B443" s="122" t="s">
        <v>292</v>
      </c>
      <c r="C443" s="123">
        <v>56247.801200000002</v>
      </c>
      <c r="D443" s="123">
        <v>1E-4</v>
      </c>
      <c r="E443" s="33">
        <f t="shared" si="95"/>
        <v>46973.920024486426</v>
      </c>
      <c r="F443" s="25">
        <f t="shared" si="96"/>
        <v>46974</v>
      </c>
      <c r="G443" s="25">
        <f t="shared" si="102"/>
        <v>-2.7299519992084242E-2</v>
      </c>
      <c r="K443">
        <f t="shared" si="101"/>
        <v>-2.7299519992084242E-2</v>
      </c>
      <c r="N443" s="25"/>
      <c r="O443" s="25">
        <f t="shared" ca="1" si="100"/>
        <v>-3.0688155202980794E-2</v>
      </c>
      <c r="P443" s="27">
        <f t="shared" si="97"/>
        <v>-2.9999157784660991E-2</v>
      </c>
      <c r="Q443" s="28">
        <f t="shared" si="98"/>
        <v>41229.301200000002</v>
      </c>
      <c r="S443" s="25">
        <f t="shared" si="103"/>
        <v>7.2880442111086598E-6</v>
      </c>
      <c r="T443" s="128">
        <v>1</v>
      </c>
      <c r="U443">
        <f t="shared" si="104"/>
        <v>7.2880442111086598E-6</v>
      </c>
      <c r="V443" s="25">
        <f t="shared" si="105"/>
        <v>2.6996377925767485E-3</v>
      </c>
    </row>
    <row r="444" spans="1:22">
      <c r="A444" s="123" t="s">
        <v>501</v>
      </c>
      <c r="B444" s="122" t="s">
        <v>292</v>
      </c>
      <c r="C444" s="123">
        <v>56251.385999999999</v>
      </c>
      <c r="D444" s="123">
        <v>2.0000000000000001E-4</v>
      </c>
      <c r="E444" s="33">
        <f t="shared" si="95"/>
        <v>46984.421902215596</v>
      </c>
      <c r="F444" s="25">
        <f t="shared" si="96"/>
        <v>46984.5</v>
      </c>
      <c r="G444" s="25">
        <f t="shared" si="102"/>
        <v>-2.6658559996576514E-2</v>
      </c>
      <c r="K444">
        <f t="shared" si="101"/>
        <v>-2.6658559996576514E-2</v>
      </c>
      <c r="O444" s="25">
        <f t="shared" ca="1" si="100"/>
        <v>-3.0703585919979598E-2</v>
      </c>
      <c r="P444" s="27">
        <f t="shared" si="97"/>
        <v>-3.0005748122668461E-2</v>
      </c>
      <c r="Q444" s="28">
        <f t="shared" si="98"/>
        <v>41232.885999999999</v>
      </c>
      <c r="S444" s="25">
        <f t="shared" si="103"/>
        <v>1.1203668351450919E-5</v>
      </c>
      <c r="T444" s="128">
        <v>1</v>
      </c>
      <c r="U444">
        <f t="shared" si="104"/>
        <v>1.1203668351450919E-5</v>
      </c>
      <c r="V444" s="25">
        <f t="shared" si="105"/>
        <v>3.3471881260919469E-3</v>
      </c>
    </row>
    <row r="445" spans="1:22">
      <c r="A445" s="121" t="s">
        <v>502</v>
      </c>
      <c r="B445" s="122" t="s">
        <v>288</v>
      </c>
      <c r="C445" s="123">
        <v>56276.645799999998</v>
      </c>
      <c r="D445" s="123">
        <v>1E-4</v>
      </c>
      <c r="E445" s="33">
        <f t="shared" si="95"/>
        <v>47058.421938776468</v>
      </c>
      <c r="F445" s="25">
        <f t="shared" si="96"/>
        <v>47058.5</v>
      </c>
      <c r="G445" s="25">
        <f t="shared" si="102"/>
        <v>-2.6646079997590277E-2</v>
      </c>
      <c r="K445">
        <f t="shared" si="101"/>
        <v>-2.6646079997590277E-2</v>
      </c>
      <c r="N445" s="25"/>
      <c r="O445" s="25">
        <f t="shared" ca="1" si="100"/>
        <v>-3.0812335735018737E-2</v>
      </c>
      <c r="P445" s="27">
        <f t="shared" si="97"/>
        <v>-3.005215398612051E-2</v>
      </c>
      <c r="Q445" s="28">
        <f t="shared" si="98"/>
        <v>41258.145799999998</v>
      </c>
      <c r="S445" s="25">
        <f t="shared" si="103"/>
        <v>1.1601340015342246E-5</v>
      </c>
      <c r="T445" s="128">
        <v>1</v>
      </c>
      <c r="U445">
        <f t="shared" si="104"/>
        <v>1.1601340015342246E-5</v>
      </c>
      <c r="V445" s="25">
        <f t="shared" si="105"/>
        <v>3.4060739885302324E-3</v>
      </c>
    </row>
    <row r="446" spans="1:22">
      <c r="A446" s="33" t="s">
        <v>1201</v>
      </c>
      <c r="B446" s="57" t="s">
        <v>288</v>
      </c>
      <c r="C446" s="58">
        <v>56290.469700000001</v>
      </c>
      <c r="D446" s="58" t="s">
        <v>485</v>
      </c>
      <c r="E446" s="33">
        <f t="shared" si="95"/>
        <v>47098.919848712976</v>
      </c>
      <c r="F446" s="25">
        <f t="shared" si="96"/>
        <v>47099</v>
      </c>
      <c r="G446" s="25">
        <f t="shared" si="102"/>
        <v>-2.7359519997844473E-2</v>
      </c>
      <c r="K446">
        <f t="shared" si="101"/>
        <v>-2.7359519997844473E-2</v>
      </c>
      <c r="L446" s="25"/>
      <c r="O446" s="25">
        <f t="shared" ca="1" si="100"/>
        <v>-3.0871854214871236E-2</v>
      </c>
      <c r="P446" s="27">
        <f t="shared" si="97"/>
        <v>-3.0077521882196381E-2</v>
      </c>
      <c r="Q446" s="28">
        <f t="shared" si="98"/>
        <v>41271.969700000001</v>
      </c>
      <c r="S446" s="25">
        <f t="shared" si="103"/>
        <v>7.3875342433405274E-6</v>
      </c>
      <c r="T446" s="128">
        <v>1</v>
      </c>
      <c r="U446">
        <f t="shared" si="104"/>
        <v>7.3875342433405274E-6</v>
      </c>
      <c r="V446" s="25">
        <f t="shared" si="105"/>
        <v>2.7180018843519088E-3</v>
      </c>
    </row>
    <row r="447" spans="1:22">
      <c r="A447" s="103" t="s">
        <v>1433</v>
      </c>
      <c r="B447" s="96" t="s">
        <v>1434</v>
      </c>
      <c r="C447" s="95">
        <v>56290.469700000001</v>
      </c>
      <c r="D447" s="95">
        <v>4.0000000000000002E-4</v>
      </c>
      <c r="E447" s="33">
        <f t="shared" si="95"/>
        <v>47098.919848712976</v>
      </c>
      <c r="F447" s="25">
        <f t="shared" si="96"/>
        <v>47099</v>
      </c>
      <c r="G447" s="25">
        <f t="shared" si="102"/>
        <v>-2.7359519997844473E-2</v>
      </c>
      <c r="K447">
        <f t="shared" si="101"/>
        <v>-2.7359519997844473E-2</v>
      </c>
      <c r="O447" s="25">
        <f t="shared" ca="1" si="100"/>
        <v>-3.0871854214871236E-2</v>
      </c>
      <c r="P447" s="27">
        <f t="shared" si="97"/>
        <v>-3.0077521882196381E-2</v>
      </c>
      <c r="Q447" s="28">
        <f t="shared" si="98"/>
        <v>41271.969700000001</v>
      </c>
      <c r="S447" s="25">
        <f t="shared" si="103"/>
        <v>7.3875342433405274E-6</v>
      </c>
      <c r="T447" s="128">
        <v>1</v>
      </c>
      <c r="U447">
        <f t="shared" si="104"/>
        <v>7.3875342433405274E-6</v>
      </c>
      <c r="V447" s="25">
        <f t="shared" si="105"/>
        <v>2.7180018843519088E-3</v>
      </c>
    </row>
    <row r="448" spans="1:22">
      <c r="A448" s="56" t="s">
        <v>496</v>
      </c>
      <c r="B448" s="57" t="s">
        <v>288</v>
      </c>
      <c r="C448" s="58">
        <v>56290.6423</v>
      </c>
      <c r="D448" s="58">
        <v>3.0000000000000003E-4</v>
      </c>
      <c r="E448" s="33">
        <f t="shared" si="95"/>
        <v>47099.42549033762</v>
      </c>
      <c r="F448" s="25">
        <f t="shared" si="96"/>
        <v>47099.5</v>
      </c>
      <c r="G448" s="25">
        <f t="shared" si="102"/>
        <v>-2.5433759998122696E-2</v>
      </c>
      <c r="K448">
        <f t="shared" si="101"/>
        <v>-2.5433759998122696E-2</v>
      </c>
      <c r="L448" s="25"/>
      <c r="O448" s="25">
        <f t="shared" ca="1" si="100"/>
        <v>-3.0872589010918799E-2</v>
      </c>
      <c r="P448" s="27">
        <f t="shared" si="97"/>
        <v>-3.0077834933885453E-2</v>
      </c>
      <c r="Q448" s="28">
        <f t="shared" si="98"/>
        <v>41272.1423</v>
      </c>
      <c r="S448" s="25">
        <f t="shared" si="103"/>
        <v>2.1567432008979854E-5</v>
      </c>
      <c r="T448" s="128">
        <v>1</v>
      </c>
      <c r="U448">
        <f t="shared" si="104"/>
        <v>2.1567432008979854E-5</v>
      </c>
      <c r="V448" s="25">
        <f t="shared" si="105"/>
        <v>4.644074935762757E-3</v>
      </c>
    </row>
    <row r="449" spans="1:22">
      <c r="A449" s="58" t="s">
        <v>1437</v>
      </c>
      <c r="B449" s="57"/>
      <c r="C449" s="58">
        <v>56291.494319999998</v>
      </c>
      <c r="D449" s="205">
        <v>4.8000000000000001E-5</v>
      </c>
      <c r="E449" s="33">
        <f t="shared" si="95"/>
        <v>47101.921531919521</v>
      </c>
      <c r="F449" s="25">
        <f t="shared" si="96"/>
        <v>47102</v>
      </c>
      <c r="G449" s="25">
        <f t="shared" si="102"/>
        <v>-2.6784959998622071E-2</v>
      </c>
      <c r="K449">
        <f t="shared" si="101"/>
        <v>-2.6784959998622071E-2</v>
      </c>
      <c r="M449" s="25"/>
      <c r="O449" s="25">
        <f t="shared" ca="1" si="100"/>
        <v>-3.0876262991156603E-2</v>
      </c>
      <c r="P449" s="27">
        <f t="shared" si="97"/>
        <v>-3.0079400143960176E-2</v>
      </c>
      <c r="Q449" s="28">
        <f t="shared" si="98"/>
        <v>41272.994319999998</v>
      </c>
      <c r="S449" s="25">
        <f t="shared" si="103"/>
        <v>1.0853335871215356E-5</v>
      </c>
      <c r="T449" s="128">
        <v>1</v>
      </c>
      <c r="U449">
        <f t="shared" si="104"/>
        <v>1.0853335871215356E-5</v>
      </c>
      <c r="V449" s="25">
        <f t="shared" si="105"/>
        <v>3.2944401453381053E-3</v>
      </c>
    </row>
    <row r="450" spans="1:22">
      <c r="A450" s="33" t="s">
        <v>1424</v>
      </c>
      <c r="B450" s="57" t="s">
        <v>1231</v>
      </c>
      <c r="C450" s="58">
        <v>56291.495300000002</v>
      </c>
      <c r="D450" s="58" t="s">
        <v>445</v>
      </c>
      <c r="E450" s="33">
        <f t="shared" si="95"/>
        <v>47101.924402885888</v>
      </c>
      <c r="F450" s="25">
        <f t="shared" si="96"/>
        <v>47102</v>
      </c>
      <c r="G450" s="25">
        <f t="shared" si="102"/>
        <v>-2.5804959994275123E-2</v>
      </c>
      <c r="I450">
        <f>G450</f>
        <v>-2.5804959994275123E-2</v>
      </c>
      <c r="M450" s="25"/>
      <c r="O450" s="25">
        <f t="shared" ca="1" si="100"/>
        <v>-3.0876262991156603E-2</v>
      </c>
      <c r="P450" s="27">
        <f t="shared" si="97"/>
        <v>-3.0079400143960176E-2</v>
      </c>
      <c r="Q450" s="28">
        <f t="shared" si="98"/>
        <v>41272.995300000002</v>
      </c>
      <c r="S450" s="25">
        <f t="shared" si="103"/>
        <v>1.8270838593239581E-5</v>
      </c>
      <c r="T450" s="128">
        <v>0.1</v>
      </c>
      <c r="U450">
        <f t="shared" si="104"/>
        <v>1.8270838593239582E-6</v>
      </c>
      <c r="V450" s="25">
        <f t="shared" si="105"/>
        <v>4.2744401496850534E-3</v>
      </c>
    </row>
    <row r="451" spans="1:22">
      <c r="A451" s="56" t="s">
        <v>498</v>
      </c>
      <c r="B451" s="57" t="s">
        <v>292</v>
      </c>
      <c r="C451" s="58">
        <v>56291.495349999997</v>
      </c>
      <c r="D451" s="58">
        <v>0</v>
      </c>
      <c r="E451" s="33">
        <f t="shared" si="95"/>
        <v>47101.92454936375</v>
      </c>
      <c r="F451" s="25">
        <f t="shared" si="96"/>
        <v>47102</v>
      </c>
      <c r="G451" s="25">
        <f t="shared" si="102"/>
        <v>-2.5754959999176208E-2</v>
      </c>
      <c r="K451">
        <f t="shared" ref="K451:K482" si="106">G451</f>
        <v>-2.5754959999176208E-2</v>
      </c>
      <c r="M451" s="25"/>
      <c r="O451" s="25">
        <f t="shared" ca="1" si="100"/>
        <v>-3.0876262991156603E-2</v>
      </c>
      <c r="P451" s="27">
        <f t="shared" si="97"/>
        <v>-3.0079400143960176E-2</v>
      </c>
      <c r="Q451" s="28">
        <f t="shared" si="98"/>
        <v>41272.995349999997</v>
      </c>
      <c r="S451" s="25">
        <f t="shared" si="103"/>
        <v>1.8700782565819191E-5</v>
      </c>
      <c r="T451" s="128">
        <v>1</v>
      </c>
      <c r="U451">
        <f t="shared" si="104"/>
        <v>1.8700782565819191E-5</v>
      </c>
      <c r="V451" s="25">
        <f t="shared" si="105"/>
        <v>4.3244401447839684E-3</v>
      </c>
    </row>
    <row r="452" spans="1:22">
      <c r="A452" s="33" t="s">
        <v>968</v>
      </c>
      <c r="B452" s="57" t="s">
        <v>288</v>
      </c>
      <c r="C452" s="58">
        <v>56365.56</v>
      </c>
      <c r="D452" s="58" t="s">
        <v>503</v>
      </c>
      <c r="E452" s="33">
        <f t="shared" si="95"/>
        <v>47318.901200321736</v>
      </c>
      <c r="F452" s="25">
        <f t="shared" si="96"/>
        <v>47319</v>
      </c>
      <c r="G452" s="25">
        <f t="shared" si="102"/>
        <v>-3.3725119996233843E-2</v>
      </c>
      <c r="K452">
        <f t="shared" si="106"/>
        <v>-3.3725119996233843E-2</v>
      </c>
      <c r="M452" s="25"/>
      <c r="O452" s="25">
        <f t="shared" ca="1" si="100"/>
        <v>-3.1195164475798412E-2</v>
      </c>
      <c r="P452" s="27">
        <f t="shared" si="97"/>
        <v>-3.0214953182925067E-2</v>
      </c>
      <c r="Q452" s="28">
        <f t="shared" si="98"/>
        <v>41347.06</v>
      </c>
      <c r="S452" s="25">
        <f t="shared" si="103"/>
        <v>1.2321271057254292E-5</v>
      </c>
      <c r="T452" s="128">
        <v>1</v>
      </c>
      <c r="U452">
        <f t="shared" si="104"/>
        <v>1.2321271057254292E-5</v>
      </c>
      <c r="V452" s="25">
        <f t="shared" si="105"/>
        <v>-3.5101668133087766E-3</v>
      </c>
    </row>
    <row r="453" spans="1:22">
      <c r="A453" s="56" t="s">
        <v>498</v>
      </c>
      <c r="B453" s="57" t="s">
        <v>292</v>
      </c>
      <c r="C453" s="58">
        <v>56549.551579999999</v>
      </c>
      <c r="D453" s="58">
        <v>2.9999999999999997E-4</v>
      </c>
      <c r="E453" s="33">
        <f t="shared" si="95"/>
        <v>47857.915113610587</v>
      </c>
      <c r="F453" s="25">
        <f t="shared" si="96"/>
        <v>47858</v>
      </c>
      <c r="G453" s="25">
        <f t="shared" si="102"/>
        <v>-2.8975839995837305E-2</v>
      </c>
      <c r="K453">
        <f t="shared" si="106"/>
        <v>-2.8975839995837305E-2</v>
      </c>
      <c r="M453" s="25"/>
      <c r="O453" s="25">
        <f t="shared" ca="1" si="100"/>
        <v>-3.1987274615069991E-2</v>
      </c>
      <c r="P453" s="27">
        <f t="shared" si="97"/>
        <v>-3.0549021405778407E-2</v>
      </c>
      <c r="Q453" s="28">
        <f t="shared" si="98"/>
        <v>41531.051579999999</v>
      </c>
      <c r="S453" s="25">
        <f t="shared" si="103"/>
        <v>2.4748997485842729E-6</v>
      </c>
      <c r="T453" s="128">
        <v>1</v>
      </c>
      <c r="U453">
        <f t="shared" si="104"/>
        <v>2.4748997485842729E-6</v>
      </c>
      <c r="V453" s="25">
        <f t="shared" si="105"/>
        <v>1.5731814099411018E-3</v>
      </c>
    </row>
    <row r="454" spans="1:22">
      <c r="A454" s="33" t="s">
        <v>1427</v>
      </c>
      <c r="B454" s="57" t="s">
        <v>1231</v>
      </c>
      <c r="C454" s="58">
        <v>56549.551599999999</v>
      </c>
      <c r="D454" s="58" t="s">
        <v>445</v>
      </c>
      <c r="E454" s="33">
        <f t="shared" si="95"/>
        <v>47857.915172201734</v>
      </c>
      <c r="F454" s="25">
        <f t="shared" si="96"/>
        <v>47858</v>
      </c>
      <c r="G454" s="25">
        <f t="shared" si="102"/>
        <v>-2.8955839996342547E-2</v>
      </c>
      <c r="K454">
        <f t="shared" si="106"/>
        <v>-2.8955839996342547E-2</v>
      </c>
      <c r="L454" s="25"/>
      <c r="O454" s="25">
        <f t="shared" ca="1" si="100"/>
        <v>-3.1987274615069991E-2</v>
      </c>
      <c r="P454" s="27">
        <f t="shared" si="97"/>
        <v>-3.0549021405778407E-2</v>
      </c>
      <c r="Q454" s="28">
        <f t="shared" si="98"/>
        <v>41531.051599999999</v>
      </c>
      <c r="S454" s="25">
        <f t="shared" si="103"/>
        <v>2.5382270033720312E-6</v>
      </c>
      <c r="T454" s="128">
        <v>1</v>
      </c>
      <c r="U454">
        <f t="shared" si="104"/>
        <v>2.5382270033720312E-6</v>
      </c>
      <c r="V454" s="25">
        <f t="shared" si="105"/>
        <v>1.5931814094358593E-3</v>
      </c>
    </row>
    <row r="455" spans="1:22">
      <c r="A455" s="56" t="s">
        <v>498</v>
      </c>
      <c r="B455" s="57" t="s">
        <v>288</v>
      </c>
      <c r="C455" s="58">
        <v>56556.550170000002</v>
      </c>
      <c r="D455" s="58">
        <v>4.0000000000000002E-4</v>
      </c>
      <c r="E455" s="33">
        <f t="shared" si="95"/>
        <v>47878.417885440722</v>
      </c>
      <c r="F455" s="25">
        <f t="shared" si="96"/>
        <v>47878.5</v>
      </c>
      <c r="G455" s="25">
        <f t="shared" si="102"/>
        <v>-2.8029679997416679E-2</v>
      </c>
      <c r="K455">
        <f t="shared" si="106"/>
        <v>-2.8029679997416679E-2</v>
      </c>
      <c r="M455" s="25"/>
      <c r="O455" s="25">
        <f t="shared" ca="1" si="100"/>
        <v>-3.2017401253020022E-2</v>
      </c>
      <c r="P455" s="27">
        <f t="shared" si="97"/>
        <v>-3.0561653181285682E-2</v>
      </c>
      <c r="Q455" s="28">
        <f t="shared" si="98"/>
        <v>41538.050170000002</v>
      </c>
      <c r="S455" s="25">
        <f t="shared" si="103"/>
        <v>6.4108882038317368E-6</v>
      </c>
      <c r="T455" s="128">
        <v>1</v>
      </c>
      <c r="U455">
        <f t="shared" si="104"/>
        <v>6.4108882038317368E-6</v>
      </c>
      <c r="V455" s="25">
        <f t="shared" si="105"/>
        <v>2.5319731838690032E-3</v>
      </c>
    </row>
    <row r="456" spans="1:22">
      <c r="A456" s="33" t="s">
        <v>1427</v>
      </c>
      <c r="B456" s="57" t="s">
        <v>1227</v>
      </c>
      <c r="C456" s="58">
        <v>56556.550199999998</v>
      </c>
      <c r="D456" s="58" t="s">
        <v>445</v>
      </c>
      <c r="E456" s="33">
        <f t="shared" si="95"/>
        <v>47878.417973327436</v>
      </c>
      <c r="F456" s="25">
        <f t="shared" si="96"/>
        <v>47878.5</v>
      </c>
      <c r="G456" s="25">
        <f t="shared" si="102"/>
        <v>-2.7999680001812521E-2</v>
      </c>
      <c r="K456">
        <f t="shared" si="106"/>
        <v>-2.7999680001812521E-2</v>
      </c>
      <c r="L456" s="25"/>
      <c r="O456" s="25">
        <f t="shared" ca="1" si="100"/>
        <v>-3.2017401253020022E-2</v>
      </c>
      <c r="P456" s="27">
        <f t="shared" si="97"/>
        <v>-3.0561653181285682E-2</v>
      </c>
      <c r="Q456" s="28">
        <f t="shared" si="98"/>
        <v>41538.050199999998</v>
      </c>
      <c r="S456" s="25">
        <f t="shared" si="103"/>
        <v>6.5637065723398161E-6</v>
      </c>
      <c r="T456" s="128">
        <v>1</v>
      </c>
      <c r="U456">
        <f t="shared" si="104"/>
        <v>6.5637065723398161E-6</v>
      </c>
      <c r="V456" s="25">
        <f t="shared" si="105"/>
        <v>2.5619731794731607E-3</v>
      </c>
    </row>
    <row r="457" spans="1:22">
      <c r="A457" s="56" t="s">
        <v>1436</v>
      </c>
      <c r="B457" s="57" t="s">
        <v>292</v>
      </c>
      <c r="C457" s="58">
        <v>56590.854599999999</v>
      </c>
      <c r="D457" s="58">
        <v>1E-4</v>
      </c>
      <c r="E457" s="33">
        <f t="shared" si="95"/>
        <v>47978.914685660828</v>
      </c>
      <c r="F457" s="25">
        <f t="shared" si="96"/>
        <v>47979</v>
      </c>
      <c r="G457" s="25">
        <f t="shared" si="102"/>
        <v>-2.9121920000761747E-2</v>
      </c>
      <c r="K457">
        <f t="shared" si="106"/>
        <v>-2.9121920000761747E-2</v>
      </c>
      <c r="L457" s="25"/>
      <c r="O457" s="25">
        <f t="shared" ca="1" si="100"/>
        <v>-3.216509525857994E-2</v>
      </c>
      <c r="P457" s="27">
        <f t="shared" si="97"/>
        <v>-3.0623501262315105E-2</v>
      </c>
      <c r="Q457" s="28">
        <f t="shared" si="98"/>
        <v>41572.354599999999</v>
      </c>
      <c r="S457" s="25">
        <f t="shared" si="103"/>
        <v>2.2547462850481719E-6</v>
      </c>
      <c r="T457" s="128">
        <v>1</v>
      </c>
      <c r="U457">
        <f t="shared" si="104"/>
        <v>2.2547462850481719E-6</v>
      </c>
      <c r="V457" s="25">
        <f t="shared" si="105"/>
        <v>1.5015812615533572E-3</v>
      </c>
    </row>
    <row r="458" spans="1:22">
      <c r="A458" s="58" t="s">
        <v>1438</v>
      </c>
      <c r="B458" s="57" t="s">
        <v>288</v>
      </c>
      <c r="C458" s="206">
        <v>56592.39127</v>
      </c>
      <c r="D458" s="58">
        <v>1E-4</v>
      </c>
      <c r="E458" s="33">
        <f t="shared" si="95"/>
        <v>47983.41644878572</v>
      </c>
      <c r="F458" s="25">
        <f t="shared" si="96"/>
        <v>47983.5</v>
      </c>
      <c r="G458" s="25">
        <f t="shared" si="102"/>
        <v>-2.8520079998997971E-2</v>
      </c>
      <c r="K458">
        <f t="shared" si="106"/>
        <v>-2.8520079998997971E-2</v>
      </c>
      <c r="L458" s="25"/>
      <c r="O458" s="25">
        <f t="shared" ca="1" si="100"/>
        <v>-3.2171708423007997E-2</v>
      </c>
      <c r="P458" s="27">
        <f t="shared" si="97"/>
        <v>-3.062626753202545E-2</v>
      </c>
      <c r="Q458" s="28">
        <f t="shared" si="98"/>
        <v>41573.89127</v>
      </c>
      <c r="S458" s="25">
        <f t="shared" si="103"/>
        <v>4.4360259242803772E-6</v>
      </c>
      <c r="T458" s="128">
        <v>1</v>
      </c>
      <c r="U458">
        <f t="shared" si="104"/>
        <v>4.4360259242803772E-6</v>
      </c>
      <c r="V458" s="25">
        <f t="shared" si="105"/>
        <v>2.1061875330274787E-3</v>
      </c>
    </row>
    <row r="459" spans="1:22">
      <c r="A459" s="33" t="s">
        <v>354</v>
      </c>
      <c r="B459" s="57" t="s">
        <v>292</v>
      </c>
      <c r="C459" s="58">
        <v>56613.724199999997</v>
      </c>
      <c r="D459" s="58" t="s">
        <v>420</v>
      </c>
      <c r="E459" s="33">
        <f t="shared" si="95"/>
        <v>48045.912493883079</v>
      </c>
      <c r="F459" s="25">
        <f t="shared" si="96"/>
        <v>48046</v>
      </c>
      <c r="G459" s="25">
        <f t="shared" si="102"/>
        <v>-2.987008000491187E-2</v>
      </c>
      <c r="K459">
        <f t="shared" si="106"/>
        <v>-2.987008000491187E-2</v>
      </c>
      <c r="L459" s="25"/>
      <c r="O459" s="25">
        <f t="shared" ca="1" si="100"/>
        <v>-3.2263557928953218E-2</v>
      </c>
      <c r="P459" s="27">
        <f t="shared" si="97"/>
        <v>-3.0664660937725342E-2</v>
      </c>
      <c r="Q459" s="28">
        <f t="shared" si="98"/>
        <v>41595.224199999997</v>
      </c>
      <c r="S459" s="25">
        <f t="shared" si="103"/>
        <v>6.3135885879072712E-7</v>
      </c>
      <c r="T459" s="128">
        <v>1</v>
      </c>
      <c r="U459">
        <f t="shared" si="104"/>
        <v>6.3135885879072712E-7</v>
      </c>
      <c r="V459" s="25">
        <f t="shared" si="105"/>
        <v>7.9458093281347189E-4</v>
      </c>
    </row>
    <row r="460" spans="1:22">
      <c r="A460" s="58" t="s">
        <v>1429</v>
      </c>
      <c r="B460" s="57" t="s">
        <v>292</v>
      </c>
      <c r="C460" s="58">
        <v>56613.724199999997</v>
      </c>
      <c r="D460" s="58">
        <v>4.0000000000000002E-4</v>
      </c>
      <c r="E460" s="33">
        <f t="shared" si="95"/>
        <v>48045.912493883079</v>
      </c>
      <c r="F460" s="25">
        <f t="shared" si="96"/>
        <v>48046</v>
      </c>
      <c r="G460" s="25">
        <f t="shared" si="102"/>
        <v>-2.987008000491187E-2</v>
      </c>
      <c r="K460">
        <f t="shared" si="106"/>
        <v>-2.987008000491187E-2</v>
      </c>
      <c r="L460" s="25"/>
      <c r="O460" s="25">
        <f t="shared" ca="1" si="100"/>
        <v>-3.2263557928953218E-2</v>
      </c>
      <c r="P460" s="27">
        <f t="shared" si="97"/>
        <v>-3.0664660937725342E-2</v>
      </c>
      <c r="Q460" s="28">
        <f t="shared" si="98"/>
        <v>41595.224199999997</v>
      </c>
      <c r="S460" s="25">
        <f t="shared" si="103"/>
        <v>6.3135885879072712E-7</v>
      </c>
      <c r="T460" s="128">
        <v>1</v>
      </c>
      <c r="U460">
        <f t="shared" si="104"/>
        <v>6.3135885879072712E-7</v>
      </c>
      <c r="V460" s="25">
        <f t="shared" si="105"/>
        <v>7.9458093281347189E-4</v>
      </c>
    </row>
    <row r="461" spans="1:22">
      <c r="A461" s="34" t="s">
        <v>1429</v>
      </c>
      <c r="B461" s="57"/>
      <c r="C461" s="58">
        <v>56613.72423</v>
      </c>
      <c r="D461" s="58">
        <v>4.0000000000000002E-4</v>
      </c>
      <c r="E461" s="33">
        <f t="shared" si="95"/>
        <v>48045.912581769815</v>
      </c>
      <c r="F461" s="25">
        <f t="shared" si="96"/>
        <v>48046</v>
      </c>
      <c r="G461" s="25">
        <f t="shared" si="102"/>
        <v>-2.9840080002031755E-2</v>
      </c>
      <c r="K461">
        <f t="shared" si="106"/>
        <v>-2.9840080002031755E-2</v>
      </c>
      <c r="L461" s="25"/>
      <c r="O461" s="25">
        <f t="shared" ca="1" si="100"/>
        <v>-3.2263557928953218E-2</v>
      </c>
      <c r="P461" s="27">
        <f t="shared" si="97"/>
        <v>-3.0664660937725342E-2</v>
      </c>
      <c r="Q461" s="28">
        <f t="shared" si="98"/>
        <v>41595.22423</v>
      </c>
      <c r="S461" s="25">
        <f t="shared" si="103"/>
        <v>6.7993371950931135E-7</v>
      </c>
      <c r="T461" s="128">
        <v>1</v>
      </c>
      <c r="U461">
        <f t="shared" si="104"/>
        <v>6.7993371950931135E-7</v>
      </c>
      <c r="V461" s="25">
        <f t="shared" si="105"/>
        <v>8.2458093569358695E-4</v>
      </c>
    </row>
    <row r="462" spans="1:22">
      <c r="A462" s="56" t="s">
        <v>1436</v>
      </c>
      <c r="B462" s="57" t="s">
        <v>292</v>
      </c>
      <c r="C462" s="58">
        <v>56619.868399999999</v>
      </c>
      <c r="D462" s="58">
        <v>1E-4</v>
      </c>
      <c r="E462" s="33">
        <f t="shared" si="95"/>
        <v>48063.912281080033</v>
      </c>
      <c r="F462" s="25">
        <f t="shared" si="96"/>
        <v>48064</v>
      </c>
      <c r="G462" s="25">
        <f t="shared" si="102"/>
        <v>-2.9942720000690315E-2</v>
      </c>
      <c r="K462">
        <f t="shared" si="106"/>
        <v>-2.9942720000690315E-2</v>
      </c>
      <c r="L462" s="25"/>
      <c r="O462" s="25">
        <f t="shared" ref="O462:O493" ca="1" si="107">+C$11+C$12*F462</f>
        <v>-3.2290010586665432E-2</v>
      </c>
      <c r="P462" s="27">
        <f t="shared" si="97"/>
        <v>-3.0675708893358172E-2</v>
      </c>
      <c r="Q462" s="28">
        <f t="shared" si="98"/>
        <v>41601.368399999999</v>
      </c>
      <c r="S462" s="25">
        <f t="shared" si="103"/>
        <v>5.3727271677445075E-7</v>
      </c>
      <c r="T462" s="128">
        <v>1</v>
      </c>
      <c r="U462">
        <f t="shared" si="104"/>
        <v>5.3727271677445075E-7</v>
      </c>
      <c r="V462" s="25">
        <f t="shared" si="105"/>
        <v>7.3298889266785669E-4</v>
      </c>
    </row>
    <row r="463" spans="1:22">
      <c r="A463" s="103" t="s">
        <v>1435</v>
      </c>
      <c r="B463" s="96" t="s">
        <v>292</v>
      </c>
      <c r="C463" s="58">
        <v>56654.345099999999</v>
      </c>
      <c r="D463" s="95">
        <v>1E-3</v>
      </c>
      <c r="E463" s="33">
        <f t="shared" si="95"/>
        <v>48164.913756170827</v>
      </c>
      <c r="F463" s="25">
        <f t="shared" si="96"/>
        <v>48165</v>
      </c>
      <c r="G463" s="25">
        <f t="shared" si="102"/>
        <v>-2.9439199999615084E-2</v>
      </c>
      <c r="K463">
        <f t="shared" si="106"/>
        <v>-2.9439199999615084E-2</v>
      </c>
      <c r="L463" s="25"/>
      <c r="O463" s="25">
        <f t="shared" ca="1" si="107"/>
        <v>-3.2438439388272913E-2</v>
      </c>
      <c r="P463" s="27">
        <f t="shared" si="97"/>
        <v>-3.0737622684392701E-2</v>
      </c>
      <c r="Q463" s="28">
        <f t="shared" si="98"/>
        <v>41635.845099999999</v>
      </c>
      <c r="S463" s="25">
        <f t="shared" si="103"/>
        <v>1.685901468345115E-6</v>
      </c>
      <c r="T463" s="128">
        <v>1</v>
      </c>
      <c r="U463">
        <f t="shared" si="104"/>
        <v>1.685901468345115E-6</v>
      </c>
      <c r="V463" s="25">
        <f t="shared" si="105"/>
        <v>1.298422684777617E-3</v>
      </c>
    </row>
    <row r="464" spans="1:22">
      <c r="A464" s="214" t="s">
        <v>30</v>
      </c>
      <c r="B464" s="215" t="s">
        <v>292</v>
      </c>
      <c r="C464" s="214">
        <v>56692.575999999885</v>
      </c>
      <c r="D464" s="214" t="s">
        <v>503</v>
      </c>
      <c r="E464" s="33">
        <f t="shared" si="95"/>
        <v>48276.913376031109</v>
      </c>
      <c r="F464" s="25">
        <f t="shared" si="96"/>
        <v>48277</v>
      </c>
      <c r="G464" s="25">
        <f t="shared" si="102"/>
        <v>-2.9568960111646447E-2</v>
      </c>
      <c r="K464">
        <f t="shared" si="106"/>
        <v>-2.9568960111646447E-2</v>
      </c>
      <c r="L464" s="25"/>
      <c r="O464" s="25">
        <f t="shared" ca="1" si="107"/>
        <v>-3.2603033702926748E-2</v>
      </c>
      <c r="P464" s="27">
        <f t="shared" si="97"/>
        <v>-3.0806125704229942E-2</v>
      </c>
      <c r="Q464" s="28">
        <f t="shared" si="98"/>
        <v>41674.075999999885</v>
      </c>
      <c r="S464" s="25">
        <f t="shared" si="103"/>
        <v>1.5305787034724692E-6</v>
      </c>
      <c r="T464" s="128">
        <v>1</v>
      </c>
      <c r="U464">
        <f t="shared" si="104"/>
        <v>1.5305787034724692E-6</v>
      </c>
      <c r="V464" s="25">
        <f t="shared" si="105"/>
        <v>1.2371655925834946E-3</v>
      </c>
    </row>
    <row r="465" spans="1:22">
      <c r="A465" s="22" t="s">
        <v>1440</v>
      </c>
      <c r="B465" s="21" t="s">
        <v>292</v>
      </c>
      <c r="C465" s="22">
        <v>56905.576699999998</v>
      </c>
      <c r="D465" s="22">
        <v>2.0000000000000001E-4</v>
      </c>
      <c r="E465" s="33">
        <f t="shared" si="95"/>
        <v>48900.911174410387</v>
      </c>
      <c r="F465" s="25">
        <f t="shared" si="96"/>
        <v>48901</v>
      </c>
      <c r="G465" s="25">
        <f t="shared" si="102"/>
        <v>-3.032048000022769E-2</v>
      </c>
      <c r="K465">
        <f t="shared" si="106"/>
        <v>-3.032048000022769E-2</v>
      </c>
      <c r="L465" s="25"/>
      <c r="O465" s="25">
        <f t="shared" ca="1" si="107"/>
        <v>-3.3520059170283834E-2</v>
      </c>
      <c r="P465" s="27">
        <f t="shared" si="97"/>
        <v>-3.1184823400022207E-2</v>
      </c>
      <c r="Q465" s="28">
        <f t="shared" si="98"/>
        <v>41887.076699999998</v>
      </c>
      <c r="S465" s="25">
        <f t="shared" si="103"/>
        <v>7.470895127683442E-7</v>
      </c>
      <c r="T465" s="128">
        <v>1</v>
      </c>
      <c r="U465">
        <f t="shared" si="104"/>
        <v>7.470895127683442E-7</v>
      </c>
      <c r="V465" s="25">
        <f t="shared" si="105"/>
        <v>8.6434339979451699E-4</v>
      </c>
    </row>
    <row r="466" spans="1:22">
      <c r="A466" s="34" t="s">
        <v>1432</v>
      </c>
      <c r="B466" s="57"/>
      <c r="C466" s="58">
        <v>56929.812299999998</v>
      </c>
      <c r="D466" s="58">
        <v>2.9999999999999997E-4</v>
      </c>
      <c r="E466" s="33">
        <f t="shared" si="95"/>
        <v>48971.910758178856</v>
      </c>
      <c r="F466" s="25">
        <f t="shared" si="96"/>
        <v>48972</v>
      </c>
      <c r="G466" s="25">
        <f t="shared" si="102"/>
        <v>-3.0462560003797989E-2</v>
      </c>
      <c r="K466">
        <f t="shared" si="106"/>
        <v>-3.0462560003797989E-2</v>
      </c>
      <c r="L466" s="25"/>
      <c r="O466" s="25">
        <f t="shared" ca="1" si="107"/>
        <v>-3.3624400209037592E-2</v>
      </c>
      <c r="P466" s="27">
        <f t="shared" si="97"/>
        <v>-3.1227594154064231E-2</v>
      </c>
      <c r="Q466" s="28">
        <f t="shared" si="98"/>
        <v>41911.312299999998</v>
      </c>
      <c r="S466" s="25">
        <f t="shared" si="103"/>
        <v>5.8527725107359043E-7</v>
      </c>
      <c r="T466" s="128">
        <v>1</v>
      </c>
      <c r="U466">
        <f t="shared" si="104"/>
        <v>5.8527725107359043E-7</v>
      </c>
      <c r="V466" s="25">
        <f t="shared" si="105"/>
        <v>7.6503415026624166E-4</v>
      </c>
    </row>
    <row r="467" spans="1:22">
      <c r="A467" s="212" t="s">
        <v>26</v>
      </c>
      <c r="B467" s="213" t="s">
        <v>292</v>
      </c>
      <c r="C467" s="212">
        <v>56942.783100000001</v>
      </c>
      <c r="D467" s="212">
        <v>2.0000000000000001E-4</v>
      </c>
      <c r="E467" s="33">
        <f t="shared" si="95"/>
        <v>49009.909462611358</v>
      </c>
      <c r="F467" s="25">
        <f t="shared" si="96"/>
        <v>49010</v>
      </c>
      <c r="G467" s="25">
        <f t="shared" si="102"/>
        <v>-3.0904799998097587E-2</v>
      </c>
      <c r="K467">
        <f t="shared" si="106"/>
        <v>-3.0904799998097587E-2</v>
      </c>
      <c r="L467" s="25"/>
      <c r="O467" s="25">
        <f t="shared" ca="1" si="107"/>
        <v>-3.3680244708652288E-2</v>
      </c>
      <c r="P467" s="27">
        <f t="shared" si="97"/>
        <v>-3.1250458830056289E-2</v>
      </c>
      <c r="Q467" s="28">
        <f t="shared" si="98"/>
        <v>41924.283100000001</v>
      </c>
      <c r="S467" s="25">
        <f t="shared" si="103"/>
        <v>1.194800281110542E-7</v>
      </c>
      <c r="T467" s="128">
        <v>1</v>
      </c>
      <c r="U467">
        <f t="shared" si="104"/>
        <v>1.194800281110542E-7</v>
      </c>
      <c r="V467" s="25">
        <f t="shared" si="105"/>
        <v>3.4565883195870201E-4</v>
      </c>
    </row>
    <row r="468" spans="1:22">
      <c r="A468" s="212" t="s">
        <v>26</v>
      </c>
      <c r="B468" s="213" t="s">
        <v>292</v>
      </c>
      <c r="C468" s="212">
        <v>56956.7785</v>
      </c>
      <c r="D468" s="212">
        <v>1E-4</v>
      </c>
      <c r="E468" s="33">
        <f t="shared" si="95"/>
        <v>49050.909791659251</v>
      </c>
      <c r="F468" s="25">
        <f t="shared" si="96"/>
        <v>49051</v>
      </c>
      <c r="G468" s="25">
        <f t="shared" si="102"/>
        <v>-3.0792479999945499E-2</v>
      </c>
      <c r="K468">
        <f t="shared" si="106"/>
        <v>-3.0792479999945499E-2</v>
      </c>
      <c r="L468" s="25"/>
      <c r="O468" s="25">
        <f t="shared" ca="1" si="107"/>
        <v>-3.3740497984552351E-2</v>
      </c>
      <c r="P468" s="27">
        <f t="shared" si="97"/>
        <v>-3.127510772237823E-2</v>
      </c>
      <c r="Q468" s="28">
        <f t="shared" si="98"/>
        <v>41938.2785</v>
      </c>
      <c r="S468" s="25">
        <f t="shared" si="103"/>
        <v>2.329295184606053E-7</v>
      </c>
      <c r="T468" s="128">
        <v>1</v>
      </c>
      <c r="U468">
        <f t="shared" si="104"/>
        <v>2.329295184606053E-7</v>
      </c>
      <c r="V468" s="25">
        <f t="shared" si="105"/>
        <v>4.8262772243273105E-4</v>
      </c>
    </row>
    <row r="469" spans="1:22">
      <c r="A469" s="212" t="s">
        <v>26</v>
      </c>
      <c r="B469" s="213" t="s">
        <v>292</v>
      </c>
      <c r="C469" s="212">
        <v>56956.7785</v>
      </c>
      <c r="D469" s="212">
        <v>1E-4</v>
      </c>
      <c r="E469" s="33">
        <f t="shared" ref="E469:E528" si="108">+(C469-C$7)/C$8</f>
        <v>49050.909791659251</v>
      </c>
      <c r="F469" s="25">
        <f t="shared" ref="F469:F530" si="109">ROUND(2*E469,0)/2</f>
        <v>49051</v>
      </c>
      <c r="G469" s="25">
        <f t="shared" si="102"/>
        <v>-3.0792479999945499E-2</v>
      </c>
      <c r="K469">
        <f t="shared" si="106"/>
        <v>-3.0792479999945499E-2</v>
      </c>
      <c r="L469" s="25"/>
      <c r="O469" s="25">
        <f t="shared" ca="1" si="107"/>
        <v>-3.3740497984552351E-2</v>
      </c>
      <c r="P469" s="27">
        <f t="shared" ref="P469:P528" si="110">+D$11+D$12*F469+D$13*F469^2</f>
        <v>-3.127510772237823E-2</v>
      </c>
      <c r="Q469" s="28">
        <f t="shared" ref="Q469:Q528" si="111">+C469-15018.5</f>
        <v>41938.2785</v>
      </c>
      <c r="S469" s="25">
        <f t="shared" si="103"/>
        <v>2.329295184606053E-7</v>
      </c>
      <c r="T469" s="128">
        <v>1</v>
      </c>
      <c r="U469">
        <f t="shared" si="104"/>
        <v>2.329295184606053E-7</v>
      </c>
      <c r="V469" s="25">
        <f t="shared" si="105"/>
        <v>4.8262772243273105E-4</v>
      </c>
    </row>
    <row r="470" spans="1:22">
      <c r="A470" s="22" t="s">
        <v>1439</v>
      </c>
      <c r="B470" s="21"/>
      <c r="C470" s="22">
        <v>56963.434399999998</v>
      </c>
      <c r="D470" s="22">
        <v>5.0000000000000001E-4</v>
      </c>
      <c r="E470" s="33">
        <f t="shared" si="108"/>
        <v>49070.408633429397</v>
      </c>
      <c r="F470" s="25">
        <f t="shared" si="109"/>
        <v>49070.5</v>
      </c>
      <c r="G470" s="25">
        <f t="shared" si="102"/>
        <v>-3.1187839995254762E-2</v>
      </c>
      <c r="K470">
        <f t="shared" si="106"/>
        <v>-3.1187839995254762E-2</v>
      </c>
      <c r="L470" s="25"/>
      <c r="O470" s="25">
        <f t="shared" ca="1" si="107"/>
        <v>-3.3769155030407269E-2</v>
      </c>
      <c r="P470" s="27">
        <f t="shared" si="110"/>
        <v>-3.1286823367340996E-2</v>
      </c>
      <c r="Q470" s="28">
        <f t="shared" si="111"/>
        <v>41944.934399999998</v>
      </c>
      <c r="S470" s="25">
        <f t="shared" si="103"/>
        <v>9.7977079495617992E-9</v>
      </c>
      <c r="T470" s="128">
        <v>1</v>
      </c>
      <c r="U470">
        <f t="shared" si="104"/>
        <v>9.7977079495617992E-9</v>
      </c>
      <c r="V470" s="25">
        <f t="shared" si="105"/>
        <v>9.8983372086233756E-5</v>
      </c>
    </row>
    <row r="471" spans="1:22">
      <c r="A471" s="212" t="s">
        <v>26</v>
      </c>
      <c r="B471" s="213" t="s">
        <v>288</v>
      </c>
      <c r="C471" s="212">
        <v>56976.747799999997</v>
      </c>
      <c r="D471" s="212">
        <v>1E-4</v>
      </c>
      <c r="E471" s="33">
        <f t="shared" si="108"/>
        <v>49109.411004261689</v>
      </c>
      <c r="F471" s="25">
        <f t="shared" si="109"/>
        <v>49109.5</v>
      </c>
      <c r="G471" s="25">
        <f t="shared" si="102"/>
        <v>-3.0378559997188859E-2</v>
      </c>
      <c r="K471">
        <f t="shared" si="106"/>
        <v>-3.0378559997188859E-2</v>
      </c>
      <c r="L471" s="25"/>
      <c r="O471" s="25">
        <f t="shared" ca="1" si="107"/>
        <v>-3.3826469122117078E-2</v>
      </c>
      <c r="P471" s="27">
        <f t="shared" si="110"/>
        <v>-3.1310239942916131E-2</v>
      </c>
      <c r="Q471" s="28">
        <f t="shared" si="111"/>
        <v>41958.247799999997</v>
      </c>
      <c r="S471" s="25">
        <f t="shared" si="103"/>
        <v>8.6802752127037258E-7</v>
      </c>
      <c r="T471" s="128">
        <v>1</v>
      </c>
      <c r="U471">
        <f t="shared" si="104"/>
        <v>8.6802752127037258E-7</v>
      </c>
      <c r="V471" s="25">
        <f t="shared" si="105"/>
        <v>9.3167994572727203E-4</v>
      </c>
    </row>
    <row r="472" spans="1:22">
      <c r="A472" s="212" t="s">
        <v>26</v>
      </c>
      <c r="B472" s="213" t="s">
        <v>288</v>
      </c>
      <c r="C472" s="212">
        <v>56976.747799999997</v>
      </c>
      <c r="D472" s="212">
        <v>1E-4</v>
      </c>
      <c r="E472" s="33">
        <f t="shared" si="108"/>
        <v>49109.411004261689</v>
      </c>
      <c r="F472" s="25">
        <f t="shared" si="109"/>
        <v>49109.5</v>
      </c>
      <c r="G472" s="25">
        <f t="shared" si="102"/>
        <v>-3.0378559997188859E-2</v>
      </c>
      <c r="K472">
        <f t="shared" si="106"/>
        <v>-3.0378559997188859E-2</v>
      </c>
      <c r="L472" s="25"/>
      <c r="O472" s="25">
        <f t="shared" ca="1" si="107"/>
        <v>-3.3826469122117078E-2</v>
      </c>
      <c r="P472" s="27">
        <f t="shared" si="110"/>
        <v>-3.1310239942916131E-2</v>
      </c>
      <c r="Q472" s="28">
        <f t="shared" si="111"/>
        <v>41958.247799999997</v>
      </c>
      <c r="S472" s="25">
        <f t="shared" si="103"/>
        <v>8.6802752127037258E-7</v>
      </c>
      <c r="T472" s="128">
        <v>1</v>
      </c>
      <c r="U472">
        <f t="shared" si="104"/>
        <v>8.6802752127037258E-7</v>
      </c>
      <c r="V472" s="25">
        <f t="shared" si="105"/>
        <v>9.3167994572727203E-4</v>
      </c>
    </row>
    <row r="473" spans="1:22">
      <c r="A473" s="212" t="s">
        <v>25</v>
      </c>
      <c r="B473" s="213" t="s">
        <v>292</v>
      </c>
      <c r="C473" s="212">
        <v>57034.605799999998</v>
      </c>
      <c r="D473" s="212">
        <v>1E-4</v>
      </c>
      <c r="E473" s="33">
        <f t="shared" si="108"/>
        <v>49278.909342147941</v>
      </c>
      <c r="F473" s="25">
        <f t="shared" si="109"/>
        <v>49279</v>
      </c>
      <c r="G473" s="25">
        <f t="shared" si="102"/>
        <v>-3.0945919999794569E-2</v>
      </c>
      <c r="K473">
        <f t="shared" si="106"/>
        <v>-3.0945919999794569E-2</v>
      </c>
      <c r="L473" s="25"/>
      <c r="O473" s="25">
        <f t="shared" ca="1" si="107"/>
        <v>-3.4075564982240514E-2</v>
      </c>
      <c r="P473" s="27">
        <f t="shared" si="110"/>
        <v>-3.1411784055596553E-2</v>
      </c>
      <c r="Q473" s="28">
        <f t="shared" si="111"/>
        <v>42016.105799999998</v>
      </c>
      <c r="S473" s="25">
        <f t="shared" si="103"/>
        <v>2.1702931848827446E-7</v>
      </c>
      <c r="T473" s="128">
        <v>1</v>
      </c>
      <c r="U473">
        <f t="shared" si="104"/>
        <v>2.1702931848827446E-7</v>
      </c>
      <c r="V473" s="25">
        <f t="shared" si="105"/>
        <v>4.6586405580198442E-4</v>
      </c>
    </row>
    <row r="474" spans="1:22">
      <c r="A474" s="22" t="s">
        <v>1440</v>
      </c>
      <c r="B474" s="21" t="s">
        <v>288</v>
      </c>
      <c r="C474" s="22">
        <v>57070.2768</v>
      </c>
      <c r="D474" s="22">
        <v>2.0000000000000001E-4</v>
      </c>
      <c r="E474" s="33">
        <f t="shared" si="108"/>
        <v>49383.409587762049</v>
      </c>
      <c r="F474" s="25">
        <f t="shared" si="109"/>
        <v>49383.5</v>
      </c>
      <c r="G474" s="25">
        <f t="shared" si="102"/>
        <v>-3.0862079998769332E-2</v>
      </c>
      <c r="K474">
        <f t="shared" si="106"/>
        <v>-3.0862079998769332E-2</v>
      </c>
      <c r="L474" s="25"/>
      <c r="O474" s="25">
        <f t="shared" ca="1" si="107"/>
        <v>-3.4229137356180925E-2</v>
      </c>
      <c r="P474" s="27">
        <f t="shared" si="110"/>
        <v>-3.1474203281848946E-2</v>
      </c>
      <c r="Q474" s="28">
        <f t="shared" si="111"/>
        <v>42051.7768</v>
      </c>
      <c r="S474" s="25">
        <f t="shared" si="103"/>
        <v>3.7469491368816579E-7</v>
      </c>
      <c r="T474" s="128">
        <v>1</v>
      </c>
      <c r="U474">
        <f t="shared" si="104"/>
        <v>3.7469491368816579E-7</v>
      </c>
      <c r="V474" s="25">
        <f t="shared" si="105"/>
        <v>6.1212328307961444E-4</v>
      </c>
    </row>
    <row r="475" spans="1:22">
      <c r="A475" s="212" t="s">
        <v>23</v>
      </c>
      <c r="B475" s="213" t="s">
        <v>288</v>
      </c>
      <c r="C475" s="212">
        <v>57294.883199999997</v>
      </c>
      <c r="D475" s="212">
        <v>1E-4</v>
      </c>
      <c r="E475" s="33">
        <f t="shared" si="108"/>
        <v>50041.406951629018</v>
      </c>
      <c r="F475" s="25">
        <f t="shared" si="109"/>
        <v>50041.5</v>
      </c>
      <c r="G475" s="25">
        <f t="shared" si="102"/>
        <v>-3.1761919999553356E-2</v>
      </c>
      <c r="K475">
        <f t="shared" si="106"/>
        <v>-3.1761919999553356E-2</v>
      </c>
      <c r="L475" s="25"/>
      <c r="O475" s="25">
        <f t="shared" ca="1" si="107"/>
        <v>-3.5196128954772199E-2</v>
      </c>
      <c r="P475" s="27">
        <f t="shared" si="110"/>
        <v>-3.1863999512673713E-2</v>
      </c>
      <c r="Q475" s="28">
        <f t="shared" si="111"/>
        <v>42276.383199999997</v>
      </c>
      <c r="S475" s="25">
        <f t="shared" si="103"/>
        <v>1.0420226998889071E-8</v>
      </c>
      <c r="T475" s="128">
        <v>1</v>
      </c>
      <c r="U475">
        <f t="shared" si="104"/>
        <v>1.0420226998889071E-8</v>
      </c>
      <c r="V475" s="25">
        <f t="shared" si="105"/>
        <v>1.0207951312035668E-4</v>
      </c>
    </row>
    <row r="476" spans="1:22">
      <c r="A476" s="210" t="s">
        <v>1446</v>
      </c>
      <c r="B476" s="211" t="s">
        <v>288</v>
      </c>
      <c r="C476" s="210">
        <v>57303.075100000002</v>
      </c>
      <c r="D476" s="210" t="s">
        <v>445</v>
      </c>
      <c r="E476" s="33">
        <f t="shared" si="108"/>
        <v>50065.405593720541</v>
      </c>
      <c r="F476" s="25">
        <f t="shared" si="109"/>
        <v>50065.5</v>
      </c>
      <c r="G476" s="25">
        <f t="shared" si="102"/>
        <v>-3.2225439994363114E-2</v>
      </c>
      <c r="K476">
        <f t="shared" si="106"/>
        <v>-3.2225439994363114E-2</v>
      </c>
      <c r="L476" s="25"/>
      <c r="O476" s="25">
        <f t="shared" ca="1" si="107"/>
        <v>-3.5231399165055174E-2</v>
      </c>
      <c r="P476" s="27">
        <f t="shared" si="110"/>
        <v>-3.187811144027855E-2</v>
      </c>
      <c r="Q476" s="28">
        <f t="shared" si="111"/>
        <v>42284.575100000002</v>
      </c>
      <c r="S476" s="25">
        <f t="shared" si="103"/>
        <v>1.206371244824738E-7</v>
      </c>
      <c r="T476" s="128">
        <v>1</v>
      </c>
      <c r="U476">
        <f t="shared" si="104"/>
        <v>1.206371244824738E-7</v>
      </c>
      <c r="V476" s="25">
        <f t="shared" si="105"/>
        <v>-3.4732855408456387E-4</v>
      </c>
    </row>
    <row r="477" spans="1:22">
      <c r="A477" s="201" t="s">
        <v>1445</v>
      </c>
      <c r="B477" s="202" t="s">
        <v>292</v>
      </c>
      <c r="C477" s="203">
        <v>57319.63</v>
      </c>
      <c r="D477" s="204">
        <v>2E-3</v>
      </c>
      <c r="E477" s="33">
        <f t="shared" si="108"/>
        <v>50113.904125191941</v>
      </c>
      <c r="F477" s="25">
        <f t="shared" si="109"/>
        <v>50114</v>
      </c>
      <c r="G477" s="25">
        <f t="shared" si="102"/>
        <v>-3.2726719997299369E-2</v>
      </c>
      <c r="K477">
        <f t="shared" si="106"/>
        <v>-3.2726719997299369E-2</v>
      </c>
      <c r="L477" s="25"/>
      <c r="O477" s="25">
        <f t="shared" ca="1" si="107"/>
        <v>-3.5302674381668661E-2</v>
      </c>
      <c r="P477" s="27">
        <f t="shared" si="110"/>
        <v>-3.1906606616208977E-2</v>
      </c>
      <c r="Q477" s="28">
        <f t="shared" si="111"/>
        <v>42301.13</v>
      </c>
      <c r="S477" s="25">
        <f t="shared" si="103"/>
        <v>6.7258595784351566E-7</v>
      </c>
      <c r="T477" s="128">
        <v>1</v>
      </c>
      <c r="U477">
        <f t="shared" si="104"/>
        <v>6.7258595784351566E-7</v>
      </c>
      <c r="V477" s="25">
        <f t="shared" si="105"/>
        <v>-8.2011338109039267E-4</v>
      </c>
    </row>
    <row r="478" spans="1:22">
      <c r="A478" s="212" t="s">
        <v>23</v>
      </c>
      <c r="B478" s="213" t="s">
        <v>292</v>
      </c>
      <c r="C478" s="212">
        <v>57326.798900000002</v>
      </c>
      <c r="D478" s="212">
        <v>1E-4</v>
      </c>
      <c r="E478" s="33">
        <f t="shared" si="108"/>
        <v>50134.905829960058</v>
      </c>
      <c r="F478" s="25">
        <f t="shared" si="109"/>
        <v>50135</v>
      </c>
      <c r="G478" s="25">
        <f t="shared" si="102"/>
        <v>-3.2144799995876383E-2</v>
      </c>
      <c r="K478">
        <f t="shared" si="106"/>
        <v>-3.2144799995876383E-2</v>
      </c>
      <c r="L478" s="25"/>
      <c r="O478" s="25">
        <f t="shared" ca="1" si="107"/>
        <v>-3.5333535815666256E-2</v>
      </c>
      <c r="P478" s="27">
        <f t="shared" si="110"/>
        <v>-3.1918935320694508E-2</v>
      </c>
      <c r="Q478" s="28">
        <f t="shared" si="111"/>
        <v>42308.298900000002</v>
      </c>
      <c r="S478" s="25">
        <f t="shared" si="103"/>
        <v>5.1014851495013862E-8</v>
      </c>
      <c r="T478" s="128">
        <v>1</v>
      </c>
      <c r="U478">
        <f t="shared" si="104"/>
        <v>5.1014851495013862E-8</v>
      </c>
      <c r="V478" s="25">
        <f t="shared" si="105"/>
        <v>-2.2586467518187492E-4</v>
      </c>
    </row>
    <row r="479" spans="1:22">
      <c r="A479" s="34" t="s">
        <v>1441</v>
      </c>
      <c r="B479" s="57"/>
      <c r="C479" s="200">
        <v>57326.8</v>
      </c>
      <c r="D479" s="58">
        <v>1E-3</v>
      </c>
      <c r="E479" s="33">
        <f t="shared" si="108"/>
        <v>50134.909052473311</v>
      </c>
      <c r="F479" s="25">
        <f t="shared" si="109"/>
        <v>50135</v>
      </c>
      <c r="G479" s="25">
        <f t="shared" si="102"/>
        <v>-3.104479999456089E-2</v>
      </c>
      <c r="K479">
        <f t="shared" si="106"/>
        <v>-3.104479999456089E-2</v>
      </c>
      <c r="L479" s="25"/>
      <c r="O479" s="25">
        <f t="shared" ca="1" si="107"/>
        <v>-3.5333535815666256E-2</v>
      </c>
      <c r="P479" s="27">
        <f t="shared" si="110"/>
        <v>-3.1918935320694508E-2</v>
      </c>
      <c r="Q479" s="28">
        <f t="shared" si="111"/>
        <v>42308.3</v>
      </c>
      <c r="S479" s="25">
        <f t="shared" si="103"/>
        <v>7.6411256839472707E-7</v>
      </c>
      <c r="T479" s="128">
        <v>1</v>
      </c>
      <c r="U479">
        <f t="shared" si="104"/>
        <v>7.6411256839472707E-7</v>
      </c>
      <c r="V479" s="25">
        <f t="shared" si="105"/>
        <v>8.7413532613361822E-4</v>
      </c>
    </row>
    <row r="480" spans="1:22">
      <c r="A480" s="212" t="s">
        <v>22</v>
      </c>
      <c r="B480" s="213" t="s">
        <v>292</v>
      </c>
      <c r="C480" s="212">
        <v>57338.746099999997</v>
      </c>
      <c r="D480" s="212">
        <v>1E-4</v>
      </c>
      <c r="E480" s="33">
        <f t="shared" si="108"/>
        <v>50169.905839334628</v>
      </c>
      <c r="F480" s="25">
        <f t="shared" si="109"/>
        <v>50170</v>
      </c>
      <c r="G480" s="25">
        <f t="shared" si="102"/>
        <v>-3.2141600000613835E-2</v>
      </c>
      <c r="K480">
        <f t="shared" si="106"/>
        <v>-3.2141600000613835E-2</v>
      </c>
      <c r="L480" s="25"/>
      <c r="O480" s="25">
        <f t="shared" ca="1" si="107"/>
        <v>-3.5384971538995585E-2</v>
      </c>
      <c r="P480" s="27">
        <f t="shared" si="110"/>
        <v>-3.193947052064168E-2</v>
      </c>
      <c r="Q480" s="28">
        <f t="shared" si="111"/>
        <v>42320.246099999997</v>
      </c>
      <c r="S480" s="25">
        <f t="shared" si="103"/>
        <v>4.0856326673813641E-8</v>
      </c>
      <c r="T480" s="128">
        <v>1</v>
      </c>
      <c r="U480">
        <f t="shared" si="104"/>
        <v>4.0856326673813641E-8</v>
      </c>
      <c r="V480" s="25">
        <f t="shared" si="105"/>
        <v>-2.0212947997215458E-4</v>
      </c>
    </row>
    <row r="481" spans="1:22">
      <c r="A481" s="212" t="s">
        <v>22</v>
      </c>
      <c r="B481" s="213" t="s">
        <v>288</v>
      </c>
      <c r="C481" s="212">
        <v>57344.7189</v>
      </c>
      <c r="D481" s="212">
        <v>1E-4</v>
      </c>
      <c r="E481" s="33">
        <f t="shared" si="108"/>
        <v>50187.403500375927</v>
      </c>
      <c r="F481" s="25">
        <f t="shared" si="109"/>
        <v>50187.5</v>
      </c>
      <c r="G481" s="25">
        <f t="shared" si="102"/>
        <v>-3.2939999997324776E-2</v>
      </c>
      <c r="K481">
        <f t="shared" si="106"/>
        <v>-3.2939999997324776E-2</v>
      </c>
      <c r="L481" s="25"/>
      <c r="O481" s="25">
        <f t="shared" ca="1" si="107"/>
        <v>-3.5410689400660236E-2</v>
      </c>
      <c r="P481" s="27">
        <f t="shared" si="110"/>
        <v>-3.1949732195211189E-2</v>
      </c>
      <c r="Q481" s="28">
        <f t="shared" si="111"/>
        <v>42326.2189</v>
      </c>
      <c r="S481" s="25">
        <f t="shared" si="103"/>
        <v>9.8063031990287418E-7</v>
      </c>
      <c r="T481" s="128">
        <v>1</v>
      </c>
      <c r="U481">
        <f t="shared" si="104"/>
        <v>9.8063031990287418E-7</v>
      </c>
      <c r="V481" s="25">
        <f t="shared" si="105"/>
        <v>-9.9026780211358689E-4</v>
      </c>
    </row>
    <row r="482" spans="1:22">
      <c r="A482" s="212" t="s">
        <v>22</v>
      </c>
      <c r="B482" s="213" t="s">
        <v>292</v>
      </c>
      <c r="C482" s="212">
        <v>57375.61</v>
      </c>
      <c r="D482" s="212">
        <v>1E-4</v>
      </c>
      <c r="E482" s="33">
        <f t="shared" si="108"/>
        <v>50277.900754091548</v>
      </c>
      <c r="F482" s="25">
        <f t="shared" si="109"/>
        <v>50278</v>
      </c>
      <c r="G482" s="25">
        <f t="shared" si="102"/>
        <v>-3.3877440000651404E-2</v>
      </c>
      <c r="K482">
        <f t="shared" si="106"/>
        <v>-3.3877440000651404E-2</v>
      </c>
      <c r="L482" s="25"/>
      <c r="O482" s="25">
        <f t="shared" ca="1" si="107"/>
        <v>-3.5543687485268913E-2</v>
      </c>
      <c r="P482" s="27">
        <f t="shared" si="110"/>
        <v>-3.2002736675645238E-2</v>
      </c>
      <c r="Q482" s="28">
        <f t="shared" si="111"/>
        <v>42357.11</v>
      </c>
      <c r="S482" s="25">
        <f t="shared" si="103"/>
        <v>3.5145125567891753E-6</v>
      </c>
      <c r="T482" s="128">
        <v>1</v>
      </c>
      <c r="U482">
        <f t="shared" si="104"/>
        <v>3.5145125567891753E-6</v>
      </c>
      <c r="V482" s="25">
        <f t="shared" si="105"/>
        <v>-1.8747033250061662E-3</v>
      </c>
    </row>
    <row r="483" spans="1:22">
      <c r="A483" s="207" t="s">
        <v>1444</v>
      </c>
      <c r="B483" s="208" t="s">
        <v>292</v>
      </c>
      <c r="C483" s="209">
        <v>57383.292300000001</v>
      </c>
      <c r="D483" s="209">
        <v>2.0999999999999999E-3</v>
      </c>
      <c r="E483" s="33">
        <f t="shared" si="108"/>
        <v>50300.406493680603</v>
      </c>
      <c r="F483" s="25">
        <f t="shared" si="109"/>
        <v>50300.5</v>
      </c>
      <c r="G483" s="25">
        <f t="shared" si="102"/>
        <v>-3.1918239998049103E-2</v>
      </c>
      <c r="K483">
        <f t="shared" ref="K483:K514" si="112">G483</f>
        <v>-3.1918239998049103E-2</v>
      </c>
      <c r="L483" s="25"/>
      <c r="O483" s="25">
        <f t="shared" ca="1" si="107"/>
        <v>-3.5576753307409198E-2</v>
      </c>
      <c r="P483" s="27">
        <f t="shared" si="110"/>
        <v>-3.2015898187496554E-2</v>
      </c>
      <c r="Q483" s="28">
        <f t="shared" si="111"/>
        <v>42364.792300000001</v>
      </c>
      <c r="S483" s="25">
        <f t="shared" si="103"/>
        <v>9.5371219661542778E-9</v>
      </c>
      <c r="T483" s="128">
        <v>1</v>
      </c>
      <c r="U483">
        <f t="shared" si="104"/>
        <v>9.5371219661542778E-9</v>
      </c>
      <c r="V483" s="25">
        <f t="shared" si="105"/>
        <v>9.7658189447451249E-5</v>
      </c>
    </row>
    <row r="484" spans="1:22">
      <c r="A484" s="207" t="s">
        <v>1444</v>
      </c>
      <c r="B484" s="208" t="s">
        <v>292</v>
      </c>
      <c r="C484" s="209">
        <v>57383.462899999999</v>
      </c>
      <c r="D484" s="209">
        <v>1.9E-3</v>
      </c>
      <c r="E484" s="33">
        <f t="shared" si="108"/>
        <v>50300.906276190246</v>
      </c>
      <c r="F484" s="25">
        <f t="shared" si="109"/>
        <v>50301</v>
      </c>
      <c r="G484" s="25">
        <f t="shared" si="102"/>
        <v>-3.199247999873478E-2</v>
      </c>
      <c r="K484">
        <f t="shared" si="112"/>
        <v>-3.199247999873478E-2</v>
      </c>
      <c r="L484" s="25"/>
      <c r="O484" s="25">
        <f t="shared" ca="1" si="107"/>
        <v>-3.5577488103456761E-2</v>
      </c>
      <c r="P484" s="27">
        <f t="shared" si="110"/>
        <v>-3.201619059136937E-2</v>
      </c>
      <c r="Q484" s="28">
        <f t="shared" si="111"/>
        <v>42364.962899999999</v>
      </c>
      <c r="S484" s="25">
        <f t="shared" si="103"/>
        <v>5.6219220308349304E-10</v>
      </c>
      <c r="T484" s="128">
        <v>1</v>
      </c>
      <c r="U484">
        <f t="shared" si="104"/>
        <v>5.6219220308349304E-10</v>
      </c>
      <c r="V484" s="25">
        <f t="shared" si="105"/>
        <v>2.3710592634590411E-5</v>
      </c>
    </row>
    <row r="485" spans="1:22">
      <c r="A485" s="212" t="s">
        <v>24</v>
      </c>
      <c r="B485" s="213" t="s">
        <v>288</v>
      </c>
      <c r="C485" s="212">
        <v>57634.864300000001</v>
      </c>
      <c r="D485" s="212">
        <v>1E-4</v>
      </c>
      <c r="E485" s="33">
        <f t="shared" si="108"/>
        <v>51037.401133293468</v>
      </c>
      <c r="F485" s="25">
        <f t="shared" si="109"/>
        <v>51037.5</v>
      </c>
      <c r="G485" s="25">
        <f t="shared" si="102"/>
        <v>-3.3748000001651235E-2</v>
      </c>
      <c r="K485">
        <f t="shared" si="112"/>
        <v>-3.3748000001651235E-2</v>
      </c>
      <c r="L485" s="25"/>
      <c r="O485" s="25">
        <f t="shared" ca="1" si="107"/>
        <v>-3.6659842681515231E-2</v>
      </c>
      <c r="P485" s="27">
        <f t="shared" si="110"/>
        <v>-3.2443400747946008E-2</v>
      </c>
      <c r="Q485" s="28">
        <f t="shared" si="111"/>
        <v>42616.364300000001</v>
      </c>
      <c r="S485" s="25">
        <f t="shared" si="103"/>
        <v>1.7019792127682353E-6</v>
      </c>
      <c r="T485" s="128">
        <v>1</v>
      </c>
      <c r="U485">
        <f t="shared" si="104"/>
        <v>1.7019792127682353E-6</v>
      </c>
      <c r="V485" s="25">
        <f t="shared" si="105"/>
        <v>-1.304599253705227E-3</v>
      </c>
    </row>
    <row r="486" spans="1:22">
      <c r="A486" s="212" t="s">
        <v>24</v>
      </c>
      <c r="B486" s="213" t="s">
        <v>292</v>
      </c>
      <c r="C486" s="212">
        <v>57670.8753</v>
      </c>
      <c r="D486" s="212">
        <v>1E-4</v>
      </c>
      <c r="E486" s="33">
        <f t="shared" si="108"/>
        <v>51142.897428457865</v>
      </c>
      <c r="F486" s="25">
        <f t="shared" si="109"/>
        <v>51143</v>
      </c>
      <c r="G486" s="25">
        <f t="shared" si="102"/>
        <v>-3.5012640000786632E-2</v>
      </c>
      <c r="K486">
        <f t="shared" si="112"/>
        <v>-3.5012640000786632E-2</v>
      </c>
      <c r="L486" s="25"/>
      <c r="O486" s="25">
        <f t="shared" ca="1" si="107"/>
        <v>-3.6814884647550769E-2</v>
      </c>
      <c r="P486" s="27">
        <f t="shared" si="110"/>
        <v>-3.2504023591801934E-2</v>
      </c>
      <c r="Q486" s="28">
        <f t="shared" si="111"/>
        <v>42652.3753</v>
      </c>
      <c r="S486" s="25">
        <f t="shared" si="103"/>
        <v>6.2931562874272837E-6</v>
      </c>
      <c r="T486" s="128">
        <v>1</v>
      </c>
      <c r="U486">
        <f t="shared" si="104"/>
        <v>6.2931562874272837E-6</v>
      </c>
      <c r="V486" s="25">
        <f t="shared" si="105"/>
        <v>-2.5086164089846985E-3</v>
      </c>
    </row>
    <row r="487" spans="1:22">
      <c r="A487" s="212" t="s">
        <v>24</v>
      </c>
      <c r="B487" s="213" t="s">
        <v>288</v>
      </c>
      <c r="C487" s="212">
        <v>57676.849699999999</v>
      </c>
      <c r="D487" s="212">
        <v>1E-4</v>
      </c>
      <c r="E487" s="33">
        <f t="shared" si="108"/>
        <v>51160.399776791157</v>
      </c>
      <c r="F487" s="25">
        <f t="shared" si="109"/>
        <v>51160.5</v>
      </c>
      <c r="G487" s="25">
        <f t="shared" si="102"/>
        <v>-3.4211040001537185E-2</v>
      </c>
      <c r="K487">
        <f t="shared" si="112"/>
        <v>-3.4211040001537185E-2</v>
      </c>
      <c r="L487" s="25"/>
      <c r="O487" s="25">
        <f t="shared" ca="1" si="107"/>
        <v>-3.6840602509215434E-2</v>
      </c>
      <c r="P487" s="27">
        <f t="shared" si="110"/>
        <v>-3.2514065631393266E-2</v>
      </c>
      <c r="Q487" s="28">
        <f t="shared" si="111"/>
        <v>42658.349699999999</v>
      </c>
      <c r="S487" s="25">
        <f t="shared" si="103"/>
        <v>2.8797220129253521E-6</v>
      </c>
      <c r="T487" s="128">
        <v>1</v>
      </c>
      <c r="U487">
        <f t="shared" si="104"/>
        <v>2.8797220129253521E-6</v>
      </c>
      <c r="V487" s="25">
        <f t="shared" si="105"/>
        <v>-1.6969743701439194E-3</v>
      </c>
    </row>
    <row r="488" spans="1:22">
      <c r="A488" s="214" t="s">
        <v>29</v>
      </c>
      <c r="B488" s="215" t="s">
        <v>292</v>
      </c>
      <c r="C488" s="214">
        <v>57697.843000000001</v>
      </c>
      <c r="D488" s="214">
        <v>1E-4</v>
      </c>
      <c r="E488" s="33">
        <f t="shared" si="108"/>
        <v>51221.900856274515</v>
      </c>
      <c r="F488" s="25">
        <f t="shared" si="109"/>
        <v>51222</v>
      </c>
      <c r="G488" s="25">
        <f t="shared" si="102"/>
        <v>-3.3842559998447541E-2</v>
      </c>
      <c r="K488">
        <f t="shared" si="112"/>
        <v>-3.3842559998447541E-2</v>
      </c>
      <c r="L488" s="25"/>
      <c r="O488" s="25">
        <f t="shared" ca="1" si="107"/>
        <v>-3.6930982423065528E-2</v>
      </c>
      <c r="P488" s="27">
        <f t="shared" si="110"/>
        <v>-3.2549324893167156E-2</v>
      </c>
      <c r="Q488" s="28">
        <f t="shared" si="111"/>
        <v>42679.343000000001</v>
      </c>
      <c r="S488" s="25">
        <f t="shared" si="103"/>
        <v>1.6724570375295692E-6</v>
      </c>
      <c r="T488" s="128">
        <v>1</v>
      </c>
      <c r="U488">
        <f t="shared" si="104"/>
        <v>1.6724570375295692E-6</v>
      </c>
      <c r="V488" s="25">
        <f t="shared" si="105"/>
        <v>-1.2932351052803853E-3</v>
      </c>
    </row>
    <row r="489" spans="1:22">
      <c r="A489" s="214" t="s">
        <v>29</v>
      </c>
      <c r="B489" s="215" t="s">
        <v>288</v>
      </c>
      <c r="C489" s="214">
        <v>57698.013599999998</v>
      </c>
      <c r="D489" s="214">
        <v>2.9999999999999997E-4</v>
      </c>
      <c r="E489" s="33">
        <f t="shared" si="108"/>
        <v>51222.400638784158</v>
      </c>
      <c r="F489" s="25">
        <f t="shared" si="109"/>
        <v>51222.5</v>
      </c>
      <c r="G489" s="25">
        <f t="shared" si="102"/>
        <v>-3.3916799999133218E-2</v>
      </c>
      <c r="K489">
        <f t="shared" si="112"/>
        <v>-3.3916799999133218E-2</v>
      </c>
      <c r="L489" s="25"/>
      <c r="O489" s="25">
        <f t="shared" ca="1" si="107"/>
        <v>-3.6931717219113092E-2</v>
      </c>
      <c r="P489" s="27">
        <f t="shared" si="110"/>
        <v>-3.2549611353899985E-2</v>
      </c>
      <c r="Q489" s="28">
        <f t="shared" si="111"/>
        <v>42679.513599999998</v>
      </c>
      <c r="S489" s="25">
        <f t="shared" si="103"/>
        <v>1.8692047916546838E-6</v>
      </c>
      <c r="T489" s="128">
        <v>1</v>
      </c>
      <c r="U489">
        <f t="shared" si="104"/>
        <v>1.8692047916546838E-6</v>
      </c>
      <c r="V489" s="25">
        <f t="shared" si="105"/>
        <v>-1.3671886452332332E-3</v>
      </c>
    </row>
    <row r="490" spans="1:22">
      <c r="A490" s="212" t="s">
        <v>24</v>
      </c>
      <c r="B490" s="213" t="s">
        <v>288</v>
      </c>
      <c r="C490" s="212">
        <v>57702.792300000001</v>
      </c>
      <c r="D490" s="212">
        <v>1E-4</v>
      </c>
      <c r="E490" s="33">
        <f t="shared" si="108"/>
        <v>51236.400115213648</v>
      </c>
      <c r="F490" s="25">
        <f t="shared" si="109"/>
        <v>51236.5</v>
      </c>
      <c r="G490" s="25">
        <f t="shared" si="102"/>
        <v>-3.4095519993570633E-2</v>
      </c>
      <c r="K490">
        <f t="shared" si="112"/>
        <v>-3.4095519993570633E-2</v>
      </c>
      <c r="L490" s="25"/>
      <c r="O490" s="25">
        <f t="shared" ca="1" si="107"/>
        <v>-3.6952291508444812E-2</v>
      </c>
      <c r="P490" s="27">
        <f t="shared" si="110"/>
        <v>-3.2557630945186988E-2</v>
      </c>
      <c r="Q490" s="28">
        <f t="shared" si="111"/>
        <v>42684.292300000001</v>
      </c>
      <c r="S490" s="25">
        <f t="shared" si="103"/>
        <v>2.3651027251383532E-6</v>
      </c>
      <c r="T490" s="128">
        <v>1</v>
      </c>
      <c r="U490">
        <f t="shared" si="104"/>
        <v>2.3651027251383532E-6</v>
      </c>
      <c r="V490" s="25">
        <f t="shared" si="105"/>
        <v>-1.5378890483836449E-3</v>
      </c>
    </row>
    <row r="491" spans="1:22">
      <c r="A491" s="212" t="s">
        <v>24</v>
      </c>
      <c r="B491" s="213" t="s">
        <v>288</v>
      </c>
      <c r="C491" s="212">
        <v>57728.734600000003</v>
      </c>
      <c r="D491" s="212">
        <v>1E-4</v>
      </c>
      <c r="E491" s="33">
        <f t="shared" si="108"/>
        <v>51312.39957476889</v>
      </c>
      <c r="F491" s="25">
        <f t="shared" si="109"/>
        <v>51312.5</v>
      </c>
      <c r="G491" s="25">
        <f t="shared" si="102"/>
        <v>-3.4279999992577359E-2</v>
      </c>
      <c r="K491">
        <f t="shared" si="112"/>
        <v>-3.4279999992577359E-2</v>
      </c>
      <c r="L491" s="25"/>
      <c r="O491" s="25">
        <f t="shared" ca="1" si="107"/>
        <v>-3.7063980507674205E-2</v>
      </c>
      <c r="P491" s="27">
        <f t="shared" si="110"/>
        <v>-3.2601121755287621E-2</v>
      </c>
      <c r="Q491" s="28">
        <f t="shared" si="111"/>
        <v>42710.234600000003</v>
      </c>
      <c r="S491" s="25">
        <f t="shared" si="103"/>
        <v>2.8186321356450984E-6</v>
      </c>
      <c r="T491" s="128">
        <v>1</v>
      </c>
      <c r="U491">
        <f t="shared" si="104"/>
        <v>2.8186321356450984E-6</v>
      </c>
      <c r="V491" s="25">
        <f t="shared" si="105"/>
        <v>-1.6788782372897382E-3</v>
      </c>
    </row>
    <row r="492" spans="1:22">
      <c r="A492" s="212" t="s">
        <v>24</v>
      </c>
      <c r="B492" s="213" t="s">
        <v>292</v>
      </c>
      <c r="C492" s="212">
        <v>57731.633999999998</v>
      </c>
      <c r="D492" s="212">
        <v>2.0000000000000001E-4</v>
      </c>
      <c r="E492" s="33">
        <f t="shared" si="108"/>
        <v>51320.893533786941</v>
      </c>
      <c r="F492" s="25">
        <f t="shared" si="109"/>
        <v>51321</v>
      </c>
      <c r="G492" s="25">
        <f t="shared" si="102"/>
        <v>-3.6342079998576082E-2</v>
      </c>
      <c r="K492">
        <f t="shared" si="112"/>
        <v>-3.6342079998576082E-2</v>
      </c>
      <c r="L492" s="25"/>
      <c r="O492" s="25">
        <f t="shared" ca="1" si="107"/>
        <v>-3.7076472040482755E-2</v>
      </c>
      <c r="P492" s="27">
        <f t="shared" si="110"/>
        <v>-3.2605981226753386E-2</v>
      </c>
      <c r="Q492" s="28">
        <f t="shared" si="111"/>
        <v>42713.133999999998</v>
      </c>
      <c r="S492" s="25">
        <f t="shared" si="103"/>
        <v>1.3958434032815059E-5</v>
      </c>
      <c r="T492" s="128">
        <v>1</v>
      </c>
      <c r="U492">
        <f t="shared" si="104"/>
        <v>1.3958434032815059E-5</v>
      </c>
      <c r="V492" s="25">
        <f t="shared" si="105"/>
        <v>-3.7360987718226962E-3</v>
      </c>
    </row>
    <row r="493" spans="1:22">
      <c r="A493" s="212" t="s">
        <v>24</v>
      </c>
      <c r="B493" s="213" t="s">
        <v>292</v>
      </c>
      <c r="C493" s="212">
        <v>57731.636200000001</v>
      </c>
      <c r="D493" s="212">
        <v>1E-4</v>
      </c>
      <c r="E493" s="33">
        <f t="shared" si="108"/>
        <v>51320.899978813446</v>
      </c>
      <c r="F493" s="25">
        <f t="shared" si="109"/>
        <v>51321</v>
      </c>
      <c r="G493" s="25">
        <f t="shared" si="102"/>
        <v>-3.4142079995945096E-2</v>
      </c>
      <c r="K493">
        <f t="shared" si="112"/>
        <v>-3.4142079995945096E-2</v>
      </c>
      <c r="L493" s="25"/>
      <c r="O493" s="25">
        <f t="shared" ca="1" si="107"/>
        <v>-3.7076472040482755E-2</v>
      </c>
      <c r="P493" s="27">
        <f t="shared" si="110"/>
        <v>-3.2605981226753386E-2</v>
      </c>
      <c r="Q493" s="28">
        <f t="shared" si="111"/>
        <v>42713.136200000001</v>
      </c>
      <c r="S493" s="25">
        <f t="shared" si="103"/>
        <v>2.3595994287122864E-6</v>
      </c>
      <c r="T493" s="128">
        <v>1</v>
      </c>
      <c r="U493">
        <f t="shared" si="104"/>
        <v>2.3595994287122864E-6</v>
      </c>
      <c r="V493" s="25">
        <f t="shared" si="105"/>
        <v>-1.53609876919171E-3</v>
      </c>
    </row>
    <row r="494" spans="1:22">
      <c r="A494" s="34" t="s">
        <v>1443</v>
      </c>
      <c r="B494" s="57"/>
      <c r="C494" s="58">
        <v>57737.609499999999</v>
      </c>
      <c r="D494" s="58">
        <v>2.0000000000000001E-4</v>
      </c>
      <c r="E494" s="33">
        <f t="shared" si="108"/>
        <v>51338.399104633485</v>
      </c>
      <c r="F494" s="25">
        <f t="shared" si="109"/>
        <v>51338.5</v>
      </c>
      <c r="G494" s="25">
        <f t="shared" si="102"/>
        <v>-3.4440479998011142E-2</v>
      </c>
      <c r="K494">
        <f t="shared" si="112"/>
        <v>-3.4440479998011142E-2</v>
      </c>
      <c r="L494" s="25"/>
      <c r="O494" s="25">
        <f t="shared" ref="O494:O528" ca="1" si="113">+C$11+C$12*F494</f>
        <v>-3.710218990214742E-2</v>
      </c>
      <c r="P494" s="27">
        <f t="shared" si="110"/>
        <v>-3.2615983086461756E-2</v>
      </c>
      <c r="Q494" s="28">
        <f t="shared" si="111"/>
        <v>42719.109499999999</v>
      </c>
      <c r="S494" s="25">
        <f t="shared" si="103"/>
        <v>3.3287889802532498E-6</v>
      </c>
      <c r="T494" s="128">
        <v>1</v>
      </c>
      <c r="U494">
        <f t="shared" si="104"/>
        <v>3.3287889802532498E-6</v>
      </c>
      <c r="V494" s="25">
        <f t="shared" si="105"/>
        <v>-1.8244969115493864E-3</v>
      </c>
    </row>
    <row r="495" spans="1:22">
      <c r="A495" s="216" t="s">
        <v>27</v>
      </c>
      <c r="B495" s="217" t="s">
        <v>288</v>
      </c>
      <c r="C495" s="216">
        <v>57807.584600000002</v>
      </c>
      <c r="D495" s="216">
        <v>1E-4</v>
      </c>
      <c r="E495" s="33">
        <f t="shared" si="108"/>
        <v>51543.395183713736</v>
      </c>
      <c r="F495" s="25">
        <f t="shared" si="109"/>
        <v>51543.5</v>
      </c>
      <c r="G495" s="25">
        <f t="shared" si="102"/>
        <v>-3.5778879995632451E-2</v>
      </c>
      <c r="K495">
        <f t="shared" si="112"/>
        <v>-3.5778879995632451E-2</v>
      </c>
      <c r="L495" s="25"/>
      <c r="O495" s="25">
        <f t="shared" ca="1" si="113"/>
        <v>-3.7403456281647735E-2</v>
      </c>
      <c r="P495" s="27">
        <f t="shared" si="110"/>
        <v>-3.2732853554616873E-2</v>
      </c>
      <c r="Q495" s="28">
        <f t="shared" si="111"/>
        <v>42789.084600000002</v>
      </c>
      <c r="S495" s="25">
        <f t="shared" si="103"/>
        <v>9.278277079366031E-6</v>
      </c>
      <c r="T495" s="128">
        <v>1</v>
      </c>
      <c r="U495">
        <f t="shared" si="104"/>
        <v>9.278277079366031E-6</v>
      </c>
      <c r="V495" s="25">
        <f t="shared" si="105"/>
        <v>-3.0460264410155785E-3</v>
      </c>
    </row>
    <row r="496" spans="1:22">
      <c r="A496" s="216" t="s">
        <v>28</v>
      </c>
      <c r="B496" s="218" t="s">
        <v>292</v>
      </c>
      <c r="C496" s="216">
        <v>58009.833400000003</v>
      </c>
      <c r="D496" s="216">
        <v>1E-4</v>
      </c>
      <c r="E496" s="33">
        <f t="shared" si="108"/>
        <v>52135.89467279891</v>
      </c>
      <c r="F496" s="25">
        <f t="shared" si="109"/>
        <v>52136</v>
      </c>
      <c r="G496" s="25">
        <f t="shared" si="102"/>
        <v>-3.5953279992099851E-2</v>
      </c>
      <c r="K496">
        <f t="shared" si="112"/>
        <v>-3.5953279992099851E-2</v>
      </c>
      <c r="L496" s="25"/>
      <c r="O496" s="25">
        <f t="shared" ca="1" si="113"/>
        <v>-3.8274189598008421E-2</v>
      </c>
      <c r="P496" s="27">
        <f t="shared" si="110"/>
        <v>-3.3067590240977315E-2</v>
      </c>
      <c r="Q496" s="28">
        <f t="shared" si="111"/>
        <v>42991.333400000003</v>
      </c>
      <c r="S496" s="25">
        <f t="shared" si="103"/>
        <v>8.3272053397336437E-6</v>
      </c>
      <c r="T496" s="128">
        <v>1</v>
      </c>
      <c r="U496">
        <f t="shared" si="104"/>
        <v>8.3272053397336437E-6</v>
      </c>
      <c r="V496" s="25">
        <f t="shared" si="105"/>
        <v>-2.885689751122536E-3</v>
      </c>
    </row>
    <row r="497" spans="1:22">
      <c r="A497" s="216" t="s">
        <v>28</v>
      </c>
      <c r="B497" s="218" t="s">
        <v>292</v>
      </c>
      <c r="C497" s="216">
        <v>58025.876400000001</v>
      </c>
      <c r="D497" s="216">
        <v>1E-4</v>
      </c>
      <c r="E497" s="33">
        <f t="shared" si="108"/>
        <v>52182.893563785619</v>
      </c>
      <c r="F497" s="25">
        <f t="shared" si="109"/>
        <v>52183</v>
      </c>
      <c r="G497" s="25">
        <f t="shared" si="102"/>
        <v>-3.6331839997728821E-2</v>
      </c>
      <c r="K497">
        <f t="shared" si="112"/>
        <v>-3.6331839997728821E-2</v>
      </c>
      <c r="L497" s="25"/>
      <c r="O497" s="25">
        <f t="shared" ca="1" si="113"/>
        <v>-3.8343260426479231E-2</v>
      </c>
      <c r="P497" s="27">
        <f t="shared" si="110"/>
        <v>-3.3093949346338442E-2</v>
      </c>
      <c r="Q497" s="28">
        <f t="shared" si="111"/>
        <v>43007.376400000001</v>
      </c>
      <c r="S497" s="25">
        <f t="shared" si="103"/>
        <v>1.0483935870361216E-5</v>
      </c>
      <c r="T497" s="128">
        <v>1</v>
      </c>
      <c r="U497">
        <f t="shared" si="104"/>
        <v>1.0483935870361216E-5</v>
      </c>
      <c r="V497" s="25">
        <f t="shared" si="105"/>
        <v>-3.2378906513903793E-3</v>
      </c>
    </row>
    <row r="498" spans="1:22">
      <c r="A498" s="216" t="s">
        <v>28</v>
      </c>
      <c r="B498" s="218" t="s">
        <v>288</v>
      </c>
      <c r="C498" s="216">
        <v>58057.791799999999</v>
      </c>
      <c r="D498" s="216">
        <v>2.0000000000000001E-4</v>
      </c>
      <c r="E498" s="33">
        <f t="shared" si="108"/>
        <v>52276.391563249388</v>
      </c>
      <c r="F498" s="25">
        <f t="shared" si="109"/>
        <v>52276.5</v>
      </c>
      <c r="G498" s="25">
        <f t="shared" si="102"/>
        <v>-3.7014719993749168E-2</v>
      </c>
      <c r="K498">
        <f t="shared" si="112"/>
        <v>-3.7014719993749168E-2</v>
      </c>
      <c r="L498" s="25"/>
      <c r="O498" s="25">
        <f t="shared" ca="1" si="113"/>
        <v>-3.8480667287373288E-2</v>
      </c>
      <c r="P498" s="27">
        <f t="shared" si="110"/>
        <v>-3.3146302416635721E-2</v>
      </c>
      <c r="Q498" s="28">
        <f t="shared" si="111"/>
        <v>43039.291799999999</v>
      </c>
      <c r="S498" s="25">
        <f t="shared" si="103"/>
        <v>1.4964654550920266E-5</v>
      </c>
      <c r="T498" s="128">
        <v>1</v>
      </c>
      <c r="U498">
        <f t="shared" si="104"/>
        <v>1.4964654550920266E-5</v>
      </c>
      <c r="V498" s="25">
        <f t="shared" si="105"/>
        <v>-3.8684175771134463E-3</v>
      </c>
    </row>
    <row r="499" spans="1:22">
      <c r="A499" s="216" t="s">
        <v>28</v>
      </c>
      <c r="B499" s="218" t="s">
        <v>292</v>
      </c>
      <c r="C499" s="216">
        <v>58066.8387</v>
      </c>
      <c r="D499" s="216">
        <v>1E-4</v>
      </c>
      <c r="E499" s="33">
        <f t="shared" si="108"/>
        <v>52302.894977004151</v>
      </c>
      <c r="F499" s="25">
        <f t="shared" si="109"/>
        <v>52303</v>
      </c>
      <c r="G499" s="25">
        <f t="shared" si="102"/>
        <v>-3.5849439998855814E-2</v>
      </c>
      <c r="K499">
        <f t="shared" si="112"/>
        <v>-3.5849439998855814E-2</v>
      </c>
      <c r="L499" s="25"/>
      <c r="O499" s="25">
        <f t="shared" ca="1" si="113"/>
        <v>-3.8519611477894053E-2</v>
      </c>
      <c r="P499" s="27">
        <f t="shared" si="110"/>
        <v>-3.3161119943448593E-2</v>
      </c>
      <c r="Q499" s="28">
        <f t="shared" si="111"/>
        <v>43048.3387</v>
      </c>
      <c r="S499" s="25">
        <f t="shared" si="103"/>
        <v>7.2270647203046859E-6</v>
      </c>
      <c r="T499" s="128">
        <v>1</v>
      </c>
      <c r="U499">
        <f t="shared" si="104"/>
        <v>7.2270647203046859E-6</v>
      </c>
      <c r="V499" s="25">
        <f t="shared" si="105"/>
        <v>-2.6883200554072215E-3</v>
      </c>
    </row>
    <row r="500" spans="1:22">
      <c r="A500" s="219" t="s">
        <v>31</v>
      </c>
      <c r="B500" s="220" t="s">
        <v>288</v>
      </c>
      <c r="C500" s="221">
        <v>58067.008199999997</v>
      </c>
      <c r="D500" s="222" t="s">
        <v>445</v>
      </c>
      <c r="E500" s="33">
        <f t="shared" si="108"/>
        <v>52303.391537000542</v>
      </c>
      <c r="F500" s="25">
        <f t="shared" si="109"/>
        <v>52303.5</v>
      </c>
      <c r="G500" s="25">
        <f t="shared" ref="G500:G528" si="114">+C500-(C$7+F500*C$8)</f>
        <v>-3.7023680000856984E-2</v>
      </c>
      <c r="K500">
        <f t="shared" si="112"/>
        <v>-3.7023680000856984E-2</v>
      </c>
      <c r="L500" s="25"/>
      <c r="O500" s="25">
        <f t="shared" ca="1" si="113"/>
        <v>-3.8520346273941616E-2</v>
      </c>
      <c r="P500" s="27">
        <f t="shared" si="110"/>
        <v>-3.3161399432359032E-2</v>
      </c>
      <c r="Q500" s="28">
        <f t="shared" si="111"/>
        <v>43048.508199999997</v>
      </c>
      <c r="S500" s="25">
        <f t="shared" ref="S500:S528" si="115">+(P500-G500)^2</f>
        <v>1.491721118979687E-5</v>
      </c>
      <c r="T500" s="128">
        <v>1</v>
      </c>
      <c r="U500">
        <f t="shared" ref="U500:U528" si="116">+T500*S500</f>
        <v>1.491721118979687E-5</v>
      </c>
      <c r="V500" s="25">
        <f t="shared" ref="V500:V528" si="117">+G500-P500</f>
        <v>-3.8622805684979528E-3</v>
      </c>
    </row>
    <row r="501" spans="1:22">
      <c r="A501" s="216" t="s">
        <v>28</v>
      </c>
      <c r="B501" s="218" t="s">
        <v>292</v>
      </c>
      <c r="C501" s="216">
        <v>58086.635999999999</v>
      </c>
      <c r="D501" s="216">
        <v>1E-4</v>
      </c>
      <c r="E501" s="33">
        <f t="shared" si="108"/>
        <v>52360.892305716436</v>
      </c>
      <c r="F501" s="25">
        <f t="shared" si="109"/>
        <v>52361</v>
      </c>
      <c r="G501" s="25">
        <f t="shared" si="114"/>
        <v>-3.6761280003702268E-2</v>
      </c>
      <c r="K501">
        <f t="shared" si="112"/>
        <v>-3.6761280003702268E-2</v>
      </c>
      <c r="L501" s="25"/>
      <c r="O501" s="25">
        <f t="shared" ca="1" si="113"/>
        <v>-3.8604847819411217E-2</v>
      </c>
      <c r="P501" s="27">
        <f t="shared" si="110"/>
        <v>-3.3193519148245781E-2</v>
      </c>
      <c r="Q501" s="28">
        <f t="shared" si="111"/>
        <v>43068.135999999999</v>
      </c>
      <c r="S501" s="25">
        <f t="shared" si="115"/>
        <v>1.27289175217276E-5</v>
      </c>
      <c r="T501" s="128">
        <v>1</v>
      </c>
      <c r="U501">
        <f t="shared" si="116"/>
        <v>1.27289175217276E-5</v>
      </c>
      <c r="V501" s="25">
        <f t="shared" si="117"/>
        <v>-3.5677608554564866E-3</v>
      </c>
    </row>
    <row r="502" spans="1:22">
      <c r="A502" s="216" t="s">
        <v>28</v>
      </c>
      <c r="B502" s="218" t="s">
        <v>288</v>
      </c>
      <c r="C502" s="216">
        <v>58132.5461</v>
      </c>
      <c r="D502" s="216">
        <v>1E-4</v>
      </c>
      <c r="E502" s="33">
        <f t="shared" si="108"/>
        <v>52495.388583537861</v>
      </c>
      <c r="F502" s="25">
        <f t="shared" si="109"/>
        <v>52495.5</v>
      </c>
      <c r="G502" s="25">
        <f t="shared" si="114"/>
        <v>-3.8031839998438954E-2</v>
      </c>
      <c r="K502">
        <f t="shared" si="112"/>
        <v>-3.8031839998438954E-2</v>
      </c>
      <c r="L502" s="25"/>
      <c r="O502" s="25">
        <f t="shared" ca="1" si="113"/>
        <v>-3.8802507956205337E-2</v>
      </c>
      <c r="P502" s="27">
        <f t="shared" si="110"/>
        <v>-3.3268484803426125E-2</v>
      </c>
      <c r="Q502" s="28">
        <f t="shared" si="111"/>
        <v>43114.0461</v>
      </c>
      <c r="S502" s="25">
        <f t="shared" si="115"/>
        <v>2.2689552713855708E-5</v>
      </c>
      <c r="T502" s="128">
        <v>1</v>
      </c>
      <c r="U502">
        <f t="shared" si="116"/>
        <v>2.2689552713855708E-5</v>
      </c>
      <c r="V502" s="25">
        <f t="shared" si="117"/>
        <v>-4.7633551950128292E-3</v>
      </c>
    </row>
    <row r="503" spans="1:22">
      <c r="A503" s="45" t="s">
        <v>1447</v>
      </c>
      <c r="B503" s="57"/>
      <c r="C503" s="58">
        <v>58395.894800000002</v>
      </c>
      <c r="D503" s="58">
        <v>2.9999999999999997E-4</v>
      </c>
      <c r="E503" s="33">
        <f t="shared" si="108"/>
        <v>53266.883742971419</v>
      </c>
      <c r="F503" s="25">
        <f t="shared" si="109"/>
        <v>53267</v>
      </c>
      <c r="G503" s="25">
        <f t="shared" si="114"/>
        <v>-3.9684159994067159E-2</v>
      </c>
      <c r="K503">
        <f t="shared" si="112"/>
        <v>-3.9684159994067159E-2</v>
      </c>
      <c r="L503" s="25"/>
      <c r="O503" s="25">
        <f t="shared" ca="1" si="113"/>
        <v>-3.9936298257593136E-2</v>
      </c>
      <c r="P503" s="27">
        <f t="shared" si="110"/>
        <v>-3.3693984251731174E-2</v>
      </c>
      <c r="Q503" s="28">
        <f t="shared" si="111"/>
        <v>43377.394800000002</v>
      </c>
      <c r="S503" s="25">
        <f t="shared" si="115"/>
        <v>3.5882205424070468E-5</v>
      </c>
      <c r="T503" s="128">
        <v>1</v>
      </c>
      <c r="U503">
        <f t="shared" si="116"/>
        <v>3.5882205424070468E-5</v>
      </c>
      <c r="V503" s="25">
        <f t="shared" si="117"/>
        <v>-5.9901757423359847E-3</v>
      </c>
    </row>
    <row r="504" spans="1:22">
      <c r="A504" s="232" t="s">
        <v>1454</v>
      </c>
      <c r="B504" s="233" t="s">
        <v>292</v>
      </c>
      <c r="C504" s="234">
        <v>58395.894800000002</v>
      </c>
      <c r="D504" s="232">
        <v>2.9999999999999997E-4</v>
      </c>
      <c r="E504" s="33">
        <f t="shared" si="108"/>
        <v>53266.883742971419</v>
      </c>
      <c r="F504" s="25">
        <f t="shared" si="109"/>
        <v>53267</v>
      </c>
      <c r="G504" s="25">
        <f t="shared" si="114"/>
        <v>-3.9684159994067159E-2</v>
      </c>
      <c r="K504">
        <f t="shared" si="112"/>
        <v>-3.9684159994067159E-2</v>
      </c>
      <c r="L504" s="25"/>
      <c r="O504" s="25">
        <f t="shared" ca="1" si="113"/>
        <v>-3.9936298257593136E-2</v>
      </c>
      <c r="P504" s="27">
        <f t="shared" si="110"/>
        <v>-3.3693984251731174E-2</v>
      </c>
      <c r="Q504" s="28">
        <f t="shared" si="111"/>
        <v>43377.394800000002</v>
      </c>
      <c r="S504" s="25">
        <f t="shared" si="115"/>
        <v>3.5882205424070468E-5</v>
      </c>
      <c r="T504" s="128">
        <v>1</v>
      </c>
      <c r="U504">
        <f t="shared" si="116"/>
        <v>3.5882205424070468E-5</v>
      </c>
      <c r="V504" s="25">
        <f t="shared" si="117"/>
        <v>-5.9901757423359847E-3</v>
      </c>
    </row>
    <row r="505" spans="1:22">
      <c r="A505" s="214" t="s">
        <v>29</v>
      </c>
      <c r="B505" s="215" t="s">
        <v>292</v>
      </c>
      <c r="C505" s="214">
        <v>58406.817900000002</v>
      </c>
      <c r="D505" s="214">
        <v>1E-4</v>
      </c>
      <c r="E505" s="33">
        <f t="shared" si="108"/>
        <v>53298.883592509344</v>
      </c>
      <c r="F505" s="25">
        <f t="shared" si="109"/>
        <v>53299</v>
      </c>
      <c r="G505" s="25">
        <f t="shared" si="114"/>
        <v>-3.9735519996611401E-2</v>
      </c>
      <c r="K505">
        <f t="shared" si="112"/>
        <v>-3.9735519996611401E-2</v>
      </c>
      <c r="L505" s="25"/>
      <c r="O505" s="25">
        <f t="shared" ca="1" si="113"/>
        <v>-3.9983325204637085E-2</v>
      </c>
      <c r="P505" s="27">
        <f t="shared" si="110"/>
        <v>-3.3711467137604298E-2</v>
      </c>
      <c r="Q505" s="28">
        <f t="shared" si="111"/>
        <v>43388.317900000002</v>
      </c>
      <c r="S505" s="25">
        <f t="shared" si="115"/>
        <v>3.6289212848111658E-5</v>
      </c>
      <c r="T505" s="128">
        <v>1</v>
      </c>
      <c r="U505">
        <f t="shared" si="116"/>
        <v>3.6289212848111658E-5</v>
      </c>
      <c r="V505" s="25">
        <f t="shared" si="117"/>
        <v>-6.0240528590071035E-3</v>
      </c>
    </row>
    <row r="506" spans="1:22">
      <c r="A506" s="214" t="s">
        <v>29</v>
      </c>
      <c r="B506" s="215" t="s">
        <v>288</v>
      </c>
      <c r="C506" s="214">
        <v>58425.762300000002</v>
      </c>
      <c r="D506" s="214">
        <v>1E-4</v>
      </c>
      <c r="E506" s="33">
        <f t="shared" si="108"/>
        <v>53354.382301629128</v>
      </c>
      <c r="F506" s="25">
        <f t="shared" si="109"/>
        <v>53354.5</v>
      </c>
      <c r="G506" s="25">
        <f t="shared" si="114"/>
        <v>-4.0176159993279725E-2</v>
      </c>
      <c r="K506">
        <f t="shared" si="112"/>
        <v>-4.0176159993279725E-2</v>
      </c>
      <c r="L506" s="25"/>
      <c r="O506" s="25">
        <f t="shared" ca="1" si="113"/>
        <v>-4.0064887565916446E-2</v>
      </c>
      <c r="P506" s="27">
        <f t="shared" si="110"/>
        <v>-3.3741757697797484E-2</v>
      </c>
      <c r="Q506" s="28">
        <f t="shared" si="111"/>
        <v>43407.262300000002</v>
      </c>
      <c r="S506" s="25">
        <f t="shared" si="115"/>
        <v>4.1401532900107138E-5</v>
      </c>
      <c r="T506" s="128">
        <v>1</v>
      </c>
      <c r="U506">
        <f t="shared" si="116"/>
        <v>4.1401532900107138E-5</v>
      </c>
      <c r="V506" s="25">
        <f t="shared" si="117"/>
        <v>-6.4344022954822416E-3</v>
      </c>
    </row>
    <row r="507" spans="1:22">
      <c r="A507" s="214" t="s">
        <v>29</v>
      </c>
      <c r="B507" s="215" t="s">
        <v>288</v>
      </c>
      <c r="C507" s="214">
        <v>58488.570899999999</v>
      </c>
      <c r="D507" s="214">
        <v>1E-4</v>
      </c>
      <c r="E507" s="33">
        <f t="shared" si="108"/>
        <v>53538.383706879264</v>
      </c>
      <c r="F507" s="25">
        <f t="shared" si="109"/>
        <v>53538.5</v>
      </c>
      <c r="G507" s="25">
        <f t="shared" si="114"/>
        <v>-3.9696479994745459E-2</v>
      </c>
      <c r="K507">
        <f t="shared" si="112"/>
        <v>-3.9696479994745459E-2</v>
      </c>
      <c r="L507" s="25"/>
      <c r="O507" s="25">
        <f t="shared" ca="1" si="113"/>
        <v>-4.0335292511419166E-2</v>
      </c>
      <c r="P507" s="27">
        <f t="shared" si="110"/>
        <v>-3.3841896242900654E-2</v>
      </c>
      <c r="Q507" s="28">
        <f t="shared" si="111"/>
        <v>43470.070899999999</v>
      </c>
      <c r="S507" s="25">
        <f t="shared" si="115"/>
        <v>3.4276150907365192E-5</v>
      </c>
      <c r="T507" s="128">
        <v>1</v>
      </c>
      <c r="U507">
        <f t="shared" si="116"/>
        <v>3.4276150907365192E-5</v>
      </c>
      <c r="V507" s="25">
        <f t="shared" si="117"/>
        <v>-5.8545837518448052E-3</v>
      </c>
    </row>
    <row r="508" spans="1:22">
      <c r="A508" s="235" t="s">
        <v>1455</v>
      </c>
      <c r="B508" s="233" t="s">
        <v>288</v>
      </c>
      <c r="C508" s="234">
        <v>58740.824200000003</v>
      </c>
      <c r="D508" s="232">
        <v>1E-4</v>
      </c>
      <c r="E508" s="33">
        <f t="shared" si="108"/>
        <v>54277.374254017494</v>
      </c>
      <c r="F508" s="25">
        <f t="shared" si="109"/>
        <v>54277.5</v>
      </c>
      <c r="G508" s="25">
        <f t="shared" si="114"/>
        <v>-4.2923199995129835E-2</v>
      </c>
      <c r="K508">
        <f t="shared" si="112"/>
        <v>-4.2923199995129835E-2</v>
      </c>
      <c r="L508" s="25"/>
      <c r="O508" s="25">
        <f t="shared" ca="1" si="113"/>
        <v>-4.1421321069715453E-2</v>
      </c>
      <c r="P508" s="27">
        <f t="shared" si="110"/>
        <v>-3.4239683987348959E-2</v>
      </c>
      <c r="Q508" s="28">
        <f t="shared" si="111"/>
        <v>43722.324200000003</v>
      </c>
      <c r="S508" s="25">
        <f t="shared" si="115"/>
        <v>7.540345025738671E-5</v>
      </c>
      <c r="T508" s="128">
        <v>1</v>
      </c>
      <c r="U508">
        <f t="shared" si="116"/>
        <v>7.540345025738671E-5</v>
      </c>
      <c r="V508" s="25">
        <f t="shared" si="117"/>
        <v>-8.6835160077808754E-3</v>
      </c>
    </row>
    <row r="509" spans="1:22">
      <c r="A509" s="235" t="s">
        <v>1455</v>
      </c>
      <c r="B509" s="233" t="s">
        <v>292</v>
      </c>
      <c r="C509" s="234">
        <v>58748.8459</v>
      </c>
      <c r="D509" s="232">
        <v>1E-4</v>
      </c>
      <c r="E509" s="33">
        <f t="shared" si="108"/>
        <v>54300.874285422346</v>
      </c>
      <c r="F509" s="25">
        <f t="shared" si="109"/>
        <v>54301</v>
      </c>
      <c r="G509" s="25">
        <f t="shared" si="114"/>
        <v>-4.2912479999358766E-2</v>
      </c>
      <c r="K509">
        <f t="shared" si="112"/>
        <v>-4.2912479999358766E-2</v>
      </c>
      <c r="L509" s="25"/>
      <c r="O509" s="25">
        <f t="shared" ca="1" si="113"/>
        <v>-4.1455856483950851E-2</v>
      </c>
      <c r="P509" s="27">
        <f t="shared" si="110"/>
        <v>-3.4252217964432605E-2</v>
      </c>
      <c r="Q509" s="28">
        <f t="shared" si="111"/>
        <v>43730.3459</v>
      </c>
      <c r="S509" s="25">
        <f t="shared" si="115"/>
        <v>7.5000138513583409E-5</v>
      </c>
      <c r="T509" s="128">
        <v>1</v>
      </c>
      <c r="U509">
        <f t="shared" si="116"/>
        <v>7.5000138513583409E-5</v>
      </c>
      <c r="V509" s="25">
        <f t="shared" si="117"/>
        <v>-8.6602620349261611E-3</v>
      </c>
    </row>
    <row r="510" spans="1:22">
      <c r="A510" s="235" t="s">
        <v>1455</v>
      </c>
      <c r="B510" s="233" t="s">
        <v>292</v>
      </c>
      <c r="C510" s="234">
        <v>58762.840300000003</v>
      </c>
      <c r="D510" s="232">
        <v>1E-4</v>
      </c>
      <c r="E510" s="33">
        <f t="shared" si="108"/>
        <v>54341.871684912752</v>
      </c>
      <c r="F510" s="25">
        <f t="shared" si="109"/>
        <v>54342</v>
      </c>
      <c r="G510" s="25">
        <f t="shared" si="114"/>
        <v>-4.3800159990496468E-2</v>
      </c>
      <c r="K510">
        <f t="shared" si="112"/>
        <v>-4.3800159990496468E-2</v>
      </c>
      <c r="L510" s="25"/>
      <c r="O510" s="25">
        <f t="shared" ca="1" si="113"/>
        <v>-4.1516109759850914E-2</v>
      </c>
      <c r="P510" s="27">
        <f t="shared" si="110"/>
        <v>-3.4274068698748453E-2</v>
      </c>
      <c r="Q510" s="28">
        <f t="shared" si="111"/>
        <v>43744.340300000003</v>
      </c>
      <c r="S510" s="25">
        <f t="shared" si="115"/>
        <v>9.074641529871736E-5</v>
      </c>
      <c r="T510" s="128">
        <v>1</v>
      </c>
      <c r="U510">
        <f t="shared" si="116"/>
        <v>9.074641529871736E-5</v>
      </c>
      <c r="V510" s="25">
        <f t="shared" si="117"/>
        <v>-9.5260912917480151E-3</v>
      </c>
    </row>
    <row r="511" spans="1:22">
      <c r="A511" s="82" t="s">
        <v>1451</v>
      </c>
      <c r="B511" s="57"/>
      <c r="C511" s="115">
        <v>58783.833599999998</v>
      </c>
      <c r="D511" s="115">
        <v>2.0000000000000001E-4</v>
      </c>
      <c r="E511" s="33">
        <f t="shared" si="108"/>
        <v>54403.372764396081</v>
      </c>
      <c r="F511" s="25">
        <f t="shared" si="109"/>
        <v>54403.5</v>
      </c>
      <c r="G511" s="25">
        <f t="shared" si="114"/>
        <v>-4.3431679994682781E-2</v>
      </c>
      <c r="K511">
        <f t="shared" si="112"/>
        <v>-4.3431679994682781E-2</v>
      </c>
      <c r="L511" s="25"/>
      <c r="O511" s="25">
        <f t="shared" ca="1" si="113"/>
        <v>-4.1606489673701022E-2</v>
      </c>
      <c r="P511" s="27">
        <f t="shared" si="110"/>
        <v>-3.43068041446946E-2</v>
      </c>
      <c r="Q511" s="28">
        <f t="shared" si="111"/>
        <v>43765.333599999998</v>
      </c>
      <c r="S511" s="25">
        <f t="shared" si="115"/>
        <v>8.3263359277697537E-5</v>
      </c>
      <c r="T511" s="128">
        <v>1</v>
      </c>
      <c r="U511">
        <f t="shared" si="116"/>
        <v>8.3263359277697537E-5</v>
      </c>
      <c r="V511" s="25">
        <f t="shared" si="117"/>
        <v>-9.1248758499881816E-3</v>
      </c>
    </row>
    <row r="512" spans="1:22">
      <c r="A512" s="232" t="s">
        <v>1456</v>
      </c>
      <c r="B512" s="233" t="s">
        <v>292</v>
      </c>
      <c r="C512" s="234">
        <v>58908.595000000001</v>
      </c>
      <c r="D512" s="232">
        <v>2.0000000000000001E-4</v>
      </c>
      <c r="E512" s="33">
        <f t="shared" si="108"/>
        <v>54768.868459587116</v>
      </c>
      <c r="F512" s="25">
        <f t="shared" si="109"/>
        <v>54769</v>
      </c>
      <c r="G512" s="25">
        <f t="shared" si="114"/>
        <v>-4.4901119996211492E-2</v>
      </c>
      <c r="K512">
        <f t="shared" si="112"/>
        <v>-4.4901119996211492E-2</v>
      </c>
      <c r="L512" s="25"/>
      <c r="O512" s="25">
        <f t="shared" ca="1" si="113"/>
        <v>-4.2143625584468658E-2</v>
      </c>
      <c r="P512" s="27">
        <f t="shared" si="110"/>
        <v>-3.4500347276298818E-2</v>
      </c>
      <c r="Q512" s="28">
        <f t="shared" si="111"/>
        <v>43890.095000000001</v>
      </c>
      <c r="S512" s="25">
        <f t="shared" si="115"/>
        <v>1.0817607317127968E-4</v>
      </c>
      <c r="T512" s="128">
        <v>1</v>
      </c>
      <c r="U512">
        <f t="shared" si="116"/>
        <v>1.0817607317127968E-4</v>
      </c>
      <c r="V512" s="25">
        <f t="shared" si="117"/>
        <v>-1.0400772719912674E-2</v>
      </c>
    </row>
    <row r="513" spans="1:22">
      <c r="A513" s="232" t="s">
        <v>1457</v>
      </c>
      <c r="B513" s="233" t="s">
        <v>292</v>
      </c>
      <c r="C513" s="234">
        <v>59096.846299999997</v>
      </c>
      <c r="D513" s="232">
        <v>1E-4</v>
      </c>
      <c r="E513" s="33">
        <f t="shared" si="108"/>
        <v>55320.36146755363</v>
      </c>
      <c r="F513" s="25">
        <f t="shared" si="109"/>
        <v>55320.5</v>
      </c>
      <c r="G513" s="25">
        <f t="shared" si="114"/>
        <v>-4.7287839995988179E-2</v>
      </c>
      <c r="K513">
        <f t="shared" si="112"/>
        <v>-4.7287839995988179E-2</v>
      </c>
      <c r="L513" s="25"/>
      <c r="O513" s="25">
        <f t="shared" ca="1" si="113"/>
        <v>-4.2954105624929281E-2</v>
      </c>
      <c r="P513" s="27">
        <f t="shared" si="110"/>
        <v>-3.478912130960541E-2</v>
      </c>
      <c r="Q513" s="28">
        <f t="shared" si="111"/>
        <v>44078.346299999997</v>
      </c>
      <c r="S513" s="25">
        <f t="shared" si="115"/>
        <v>1.5621796880133381E-4</v>
      </c>
      <c r="T513" s="128">
        <v>1</v>
      </c>
      <c r="U513">
        <f t="shared" si="116"/>
        <v>1.5621796880133381E-4</v>
      </c>
      <c r="V513" s="25">
        <f t="shared" si="117"/>
        <v>-1.2498718686382769E-2</v>
      </c>
    </row>
    <row r="514" spans="1:22">
      <c r="A514" s="232" t="s">
        <v>1457</v>
      </c>
      <c r="B514" s="233" t="s">
        <v>292</v>
      </c>
      <c r="C514" s="234">
        <v>59138.831100000003</v>
      </c>
      <c r="D514" s="232">
        <v>1E-4</v>
      </c>
      <c r="E514" s="33">
        <f t="shared" si="108"/>
        <v>55443.358353316835</v>
      </c>
      <c r="F514" s="25">
        <f t="shared" si="109"/>
        <v>55443.5</v>
      </c>
      <c r="G514" s="25">
        <f t="shared" si="114"/>
        <v>-4.835087999526877E-2</v>
      </c>
      <c r="K514">
        <f t="shared" si="112"/>
        <v>-4.835087999526877E-2</v>
      </c>
      <c r="L514" s="25"/>
      <c r="O514" s="25">
        <f t="shared" ca="1" si="113"/>
        <v>-4.3134865452629484E-2</v>
      </c>
      <c r="P514" s="27">
        <f t="shared" si="110"/>
        <v>-3.4852990968667806E-2</v>
      </c>
      <c r="Q514" s="28">
        <f t="shared" si="111"/>
        <v>44120.331100000003</v>
      </c>
      <c r="S514" s="25">
        <f t="shared" si="115"/>
        <v>1.8219300817443472E-4</v>
      </c>
      <c r="T514" s="128">
        <v>1</v>
      </c>
      <c r="U514">
        <f t="shared" si="116"/>
        <v>1.8219300817443472E-4</v>
      </c>
      <c r="V514" s="25">
        <f t="shared" si="117"/>
        <v>-1.3497889026600964E-2</v>
      </c>
    </row>
    <row r="515" spans="1:22">
      <c r="A515" s="232" t="s">
        <v>1457</v>
      </c>
      <c r="B515" s="233" t="s">
        <v>292</v>
      </c>
      <c r="C515" s="234">
        <v>59172.796499999997</v>
      </c>
      <c r="D515" s="232">
        <v>5.9999999999999995E-4</v>
      </c>
      <c r="E515" s="33">
        <f t="shared" si="108"/>
        <v>55542.861945657409</v>
      </c>
      <c r="F515" s="25">
        <f t="shared" si="109"/>
        <v>55543</v>
      </c>
      <c r="G515" s="25">
        <f t="shared" si="114"/>
        <v>-4.7124639997491613E-2</v>
      </c>
      <c r="K515">
        <f t="shared" ref="K515:K528" si="118">G515</f>
        <v>-4.7124639997491613E-2</v>
      </c>
      <c r="L515" s="25"/>
      <c r="O515" s="25">
        <f t="shared" ca="1" si="113"/>
        <v>-4.3281089866094274E-2</v>
      </c>
      <c r="P515" s="27">
        <f t="shared" si="110"/>
        <v>-3.4904515105906572E-2</v>
      </c>
      <c r="Q515" s="28">
        <f t="shared" si="111"/>
        <v>44154.296499999997</v>
      </c>
      <c r="S515" s="25">
        <f t="shared" si="115"/>
        <v>1.4933145236593629E-4</v>
      </c>
      <c r="T515" s="128">
        <v>1</v>
      </c>
      <c r="U515">
        <f t="shared" si="116"/>
        <v>1.4933145236593629E-4</v>
      </c>
      <c r="V515" s="25">
        <f t="shared" si="117"/>
        <v>-1.2220124891585041E-2</v>
      </c>
    </row>
    <row r="516" spans="1:22">
      <c r="A516" s="232" t="s">
        <v>1458</v>
      </c>
      <c r="B516" s="233" t="s">
        <v>292</v>
      </c>
      <c r="C516" s="234">
        <v>59181.667800000003</v>
      </c>
      <c r="D516" s="232">
        <v>2.0000000000000001E-4</v>
      </c>
      <c r="E516" s="33">
        <f t="shared" si="108"/>
        <v>55568.850929115033</v>
      </c>
      <c r="F516" s="25">
        <f t="shared" si="109"/>
        <v>55569</v>
      </c>
      <c r="G516" s="25">
        <f t="shared" si="114"/>
        <v>-5.088511999201728E-2</v>
      </c>
      <c r="K516">
        <f t="shared" si="118"/>
        <v>-5.088511999201728E-2</v>
      </c>
      <c r="L516" s="25"/>
      <c r="O516" s="25">
        <f t="shared" ca="1" si="113"/>
        <v>-4.331929926056749E-2</v>
      </c>
      <c r="P516" s="27">
        <f t="shared" si="110"/>
        <v>-3.4917957655101348E-2</v>
      </c>
      <c r="Q516" s="28">
        <f t="shared" si="111"/>
        <v>44163.167800000003</v>
      </c>
      <c r="S516" s="25">
        <f t="shared" si="115"/>
        <v>2.5495027309342666E-4</v>
      </c>
      <c r="T516" s="128">
        <v>1</v>
      </c>
      <c r="U516">
        <f t="shared" si="116"/>
        <v>2.5495027309342666E-4</v>
      </c>
      <c r="V516" s="25">
        <f t="shared" si="117"/>
        <v>-1.5967162336915933E-2</v>
      </c>
    </row>
    <row r="517" spans="1:22">
      <c r="A517" s="232" t="s">
        <v>1457</v>
      </c>
      <c r="B517" s="233" t="s">
        <v>292</v>
      </c>
      <c r="C517" s="234">
        <v>59181.670400000003</v>
      </c>
      <c r="D517" s="232">
        <v>2.9999999999999997E-4</v>
      </c>
      <c r="E517" s="33">
        <f t="shared" si="108"/>
        <v>55568.85854596454</v>
      </c>
      <c r="F517" s="25">
        <f t="shared" si="109"/>
        <v>55569</v>
      </c>
      <c r="G517" s="25">
        <f t="shared" si="114"/>
        <v>-4.8285119992215186E-2</v>
      </c>
      <c r="K517">
        <f t="shared" si="118"/>
        <v>-4.8285119992215186E-2</v>
      </c>
      <c r="L517" s="25"/>
      <c r="O517" s="25">
        <f t="shared" ca="1" si="113"/>
        <v>-4.331929926056749E-2</v>
      </c>
      <c r="P517" s="27">
        <f t="shared" si="110"/>
        <v>-3.4917957655101348E-2</v>
      </c>
      <c r="Q517" s="28">
        <f t="shared" si="111"/>
        <v>44163.170400000003</v>
      </c>
      <c r="S517" s="25">
        <f t="shared" si="115"/>
        <v>1.7868102894675469E-4</v>
      </c>
      <c r="T517" s="128">
        <v>1</v>
      </c>
      <c r="U517">
        <f t="shared" si="116"/>
        <v>1.7868102894675469E-4</v>
      </c>
      <c r="V517" s="25">
        <f t="shared" si="117"/>
        <v>-1.3367162337113839E-2</v>
      </c>
    </row>
    <row r="518" spans="1:22">
      <c r="A518" s="232" t="s">
        <v>1457</v>
      </c>
      <c r="B518" s="233" t="s">
        <v>292</v>
      </c>
      <c r="C518" s="234">
        <v>59194.641499999998</v>
      </c>
      <c r="D518" s="232">
        <v>1E-4</v>
      </c>
      <c r="E518" s="33">
        <f t="shared" si="108"/>
        <v>55606.858129264263</v>
      </c>
      <c r="F518" s="25">
        <f t="shared" si="109"/>
        <v>55607</v>
      </c>
      <c r="G518" s="25">
        <f t="shared" si="114"/>
        <v>-4.8427360001369379E-2</v>
      </c>
      <c r="K518">
        <f t="shared" si="118"/>
        <v>-4.8427360001369379E-2</v>
      </c>
      <c r="L518" s="25"/>
      <c r="O518" s="25">
        <f t="shared" ca="1" si="113"/>
        <v>-4.3375143760182172E-2</v>
      </c>
      <c r="P518" s="27">
        <f t="shared" si="110"/>
        <v>-3.4937588772782628E-2</v>
      </c>
      <c r="Q518" s="28">
        <f t="shared" si="111"/>
        <v>44176.141499999998</v>
      </c>
      <c r="S518" s="25">
        <f t="shared" si="115"/>
        <v>1.819739277996069E-4</v>
      </c>
      <c r="T518" s="128">
        <v>1</v>
      </c>
      <c r="U518">
        <f t="shared" si="116"/>
        <v>1.819739277996069E-4</v>
      </c>
      <c r="V518" s="25">
        <f t="shared" si="117"/>
        <v>-1.3489771228586751E-2</v>
      </c>
    </row>
    <row r="519" spans="1:22">
      <c r="A519" s="232" t="s">
        <v>1457</v>
      </c>
      <c r="B519" s="233" t="s">
        <v>292</v>
      </c>
      <c r="C519" s="234">
        <v>59206.588600000003</v>
      </c>
      <c r="D519" s="232">
        <v>1E-4</v>
      </c>
      <c r="E519" s="33">
        <f t="shared" si="108"/>
        <v>55641.857845683116</v>
      </c>
      <c r="F519" s="25">
        <f t="shared" si="109"/>
        <v>55642</v>
      </c>
      <c r="G519" s="25">
        <f t="shared" si="114"/>
        <v>-4.8524159996304661E-2</v>
      </c>
      <c r="K519">
        <f t="shared" si="118"/>
        <v>-4.8524159996304661E-2</v>
      </c>
      <c r="L519" s="25"/>
      <c r="O519" s="25">
        <f t="shared" ca="1" si="113"/>
        <v>-4.3426579483511502E-2</v>
      </c>
      <c r="P519" s="27">
        <f t="shared" si="110"/>
        <v>-3.4955653587117198E-2</v>
      </c>
      <c r="Q519" s="28">
        <f t="shared" si="111"/>
        <v>44188.088600000003</v>
      </c>
      <c r="S519" s="25">
        <f t="shared" si="115"/>
        <v>1.8410436617616126E-4</v>
      </c>
      <c r="T519" s="128">
        <v>1</v>
      </c>
      <c r="U519">
        <f t="shared" si="116"/>
        <v>1.8410436617616126E-4</v>
      </c>
      <c r="V519" s="25">
        <f t="shared" si="117"/>
        <v>-1.3568506409187463E-2</v>
      </c>
    </row>
    <row r="520" spans="1:22">
      <c r="A520" s="232" t="s">
        <v>1459</v>
      </c>
      <c r="B520" s="233" t="s">
        <v>292</v>
      </c>
      <c r="C520" s="234">
        <v>59222.976699999999</v>
      </c>
      <c r="D520" s="232" t="s">
        <v>445</v>
      </c>
      <c r="E520" s="33">
        <f t="shared" si="108"/>
        <v>55689.86772696337</v>
      </c>
      <c r="F520" s="25">
        <f t="shared" si="109"/>
        <v>55690</v>
      </c>
      <c r="G520" s="25">
        <f t="shared" si="114"/>
        <v>-4.5151199999963865E-2</v>
      </c>
      <c r="K520">
        <f t="shared" si="118"/>
        <v>-4.5151199999963865E-2</v>
      </c>
      <c r="L520" s="25"/>
      <c r="O520" s="25">
        <f t="shared" ca="1" si="113"/>
        <v>-4.3497119904077425E-2</v>
      </c>
      <c r="P520" s="27">
        <f t="shared" si="110"/>
        <v>-3.4980402495146237E-2</v>
      </c>
      <c r="Q520" s="28">
        <f t="shared" si="111"/>
        <v>44204.476699999999</v>
      </c>
      <c r="S520" s="25">
        <f t="shared" si="115"/>
        <v>1.0344512188400447E-4</v>
      </c>
      <c r="T520" s="128">
        <v>1</v>
      </c>
      <c r="U520">
        <f t="shared" si="116"/>
        <v>1.0344512188400447E-4</v>
      </c>
      <c r="V520" s="25">
        <f t="shared" si="117"/>
        <v>-1.0170797504817627E-2</v>
      </c>
    </row>
    <row r="521" spans="1:22">
      <c r="A521" s="232" t="s">
        <v>1457</v>
      </c>
      <c r="B521" s="233" t="s">
        <v>292</v>
      </c>
      <c r="C521" s="234">
        <v>59225.533799999997</v>
      </c>
      <c r="D521" s="232">
        <v>2.9999999999999997E-4</v>
      </c>
      <c r="E521" s="33">
        <f t="shared" si="108"/>
        <v>55697.358898448882</v>
      </c>
      <c r="F521" s="25">
        <f t="shared" si="109"/>
        <v>55697.5</v>
      </c>
      <c r="G521" s="25">
        <f t="shared" si="114"/>
        <v>-4.816479999863077E-2</v>
      </c>
      <c r="K521">
        <f t="shared" si="118"/>
        <v>-4.816479999863077E-2</v>
      </c>
      <c r="L521" s="25"/>
      <c r="O521" s="25">
        <f t="shared" ca="1" si="113"/>
        <v>-4.3508141844790862E-2</v>
      </c>
      <c r="P521" s="27">
        <f t="shared" si="110"/>
        <v>-3.4984266827454952E-2</v>
      </c>
      <c r="Q521" s="28">
        <f t="shared" si="111"/>
        <v>44207.033799999997</v>
      </c>
      <c r="S521" s="25">
        <f t="shared" si="115"/>
        <v>1.7372645467646607E-4</v>
      </c>
      <c r="T521" s="128">
        <v>1</v>
      </c>
      <c r="U521">
        <f t="shared" si="116"/>
        <v>1.7372645467646607E-4</v>
      </c>
      <c r="V521" s="25">
        <f t="shared" si="117"/>
        <v>-1.3180533171175818E-2</v>
      </c>
    </row>
    <row r="522" spans="1:22">
      <c r="A522" s="82" t="s">
        <v>1452</v>
      </c>
      <c r="B522" s="57"/>
      <c r="C522" s="115">
        <v>59228.604800000001</v>
      </c>
      <c r="D522" s="115">
        <v>2.0000000000000001E-4</v>
      </c>
      <c r="E522" s="33">
        <f t="shared" si="108"/>
        <v>55706.355569534113</v>
      </c>
      <c r="F522" s="25">
        <f t="shared" si="109"/>
        <v>55706.5</v>
      </c>
      <c r="G522" s="25">
        <f t="shared" si="114"/>
        <v>-4.9301120001473464E-2</v>
      </c>
      <c r="K522">
        <f t="shared" si="118"/>
        <v>-4.9301120001473464E-2</v>
      </c>
      <c r="L522" s="25"/>
      <c r="O522" s="25">
        <f t="shared" ca="1" si="113"/>
        <v>-4.3521368173646963E-2</v>
      </c>
      <c r="P522" s="27">
        <f t="shared" si="110"/>
        <v>-3.4988903068486607E-2</v>
      </c>
      <c r="Q522" s="28">
        <f t="shared" si="111"/>
        <v>44210.104800000001</v>
      </c>
      <c r="S522" s="25">
        <f t="shared" si="115"/>
        <v>2.0483955353687571E-4</v>
      </c>
      <c r="T522" s="128">
        <v>1</v>
      </c>
      <c r="U522">
        <f t="shared" si="116"/>
        <v>2.0483955353687571E-4</v>
      </c>
      <c r="V522" s="25">
        <f t="shared" si="117"/>
        <v>-1.4312216932986857E-2</v>
      </c>
    </row>
    <row r="523" spans="1:22">
      <c r="A523" s="235" t="s">
        <v>1460</v>
      </c>
      <c r="B523" s="233" t="s">
        <v>288</v>
      </c>
      <c r="C523" s="234">
        <v>59466.863599999997</v>
      </c>
      <c r="D523" s="232">
        <v>1E-4</v>
      </c>
      <c r="E523" s="33">
        <f t="shared" si="108"/>
        <v>56404.348424226177</v>
      </c>
      <c r="F523" s="25">
        <f t="shared" si="109"/>
        <v>56404.5</v>
      </c>
      <c r="G523" s="25">
        <f t="shared" si="114"/>
        <v>-5.1740160000917967E-2</v>
      </c>
      <c r="K523">
        <f t="shared" si="118"/>
        <v>-5.1740160000917967E-2</v>
      </c>
      <c r="L523" s="25"/>
      <c r="O523" s="25">
        <f t="shared" ca="1" si="113"/>
        <v>-4.4547143456043187E-2</v>
      </c>
      <c r="P523" s="27">
        <f t="shared" si="110"/>
        <v>-3.5345286619197495E-2</v>
      </c>
      <c r="Q523" s="28">
        <f t="shared" si="111"/>
        <v>44448.363599999997</v>
      </c>
      <c r="S523" s="25">
        <f t="shared" si="115"/>
        <v>2.6879187320264647E-4</v>
      </c>
      <c r="T523" s="128">
        <v>1</v>
      </c>
      <c r="U523">
        <f t="shared" si="116"/>
        <v>2.6879187320264647E-4</v>
      </c>
      <c r="V523" s="25">
        <f t="shared" si="117"/>
        <v>-1.6394873381720472E-2</v>
      </c>
    </row>
    <row r="524" spans="1:22" s="238" customFormat="1" ht="12" customHeight="1">
      <c r="A524" s="235" t="s">
        <v>1460</v>
      </c>
      <c r="B524" s="233" t="s">
        <v>292</v>
      </c>
      <c r="C524" s="234">
        <v>59473.860399999998</v>
      </c>
      <c r="D524" s="232">
        <v>1E-4</v>
      </c>
      <c r="E524" s="127">
        <f t="shared" si="108"/>
        <v>56424.845952148375</v>
      </c>
      <c r="F524" s="238">
        <f t="shared" si="109"/>
        <v>56425</v>
      </c>
      <c r="G524" s="238">
        <f t="shared" si="114"/>
        <v>-5.2583999997295905E-2</v>
      </c>
      <c r="K524" s="238">
        <f t="shared" si="118"/>
        <v>-5.2583999997295905E-2</v>
      </c>
      <c r="O524" s="238">
        <f t="shared" ca="1" si="113"/>
        <v>-4.4577270093993218E-2</v>
      </c>
      <c r="P524" s="13">
        <f t="shared" si="110"/>
        <v>-3.5355658476220637E-2</v>
      </c>
      <c r="Q524" s="239">
        <f t="shared" si="111"/>
        <v>44455.360399999998</v>
      </c>
      <c r="S524" s="238">
        <f t="shared" si="115"/>
        <v>2.9681575156680605E-4</v>
      </c>
      <c r="T524" s="240">
        <v>1</v>
      </c>
      <c r="U524" s="238">
        <f t="shared" si="116"/>
        <v>2.9681575156680605E-4</v>
      </c>
      <c r="V524" s="238">
        <f t="shared" si="117"/>
        <v>-1.7228341521075267E-2</v>
      </c>
    </row>
    <row r="525" spans="1:22" s="238" customFormat="1" ht="12" customHeight="1">
      <c r="A525" s="232" t="s">
        <v>1461</v>
      </c>
      <c r="B525" s="233" t="s">
        <v>288</v>
      </c>
      <c r="C525" s="234">
        <v>59512.421300000002</v>
      </c>
      <c r="D525" s="232">
        <v>2.0000000000000001E-4</v>
      </c>
      <c r="E525" s="127">
        <f t="shared" si="108"/>
        <v>56537.812325984298</v>
      </c>
      <c r="F525" s="238">
        <f t="shared" si="109"/>
        <v>56538</v>
      </c>
      <c r="G525" s="238">
        <f t="shared" si="114"/>
        <v>-6.4062239995109849E-2</v>
      </c>
      <c r="K525" s="238">
        <f t="shared" si="118"/>
        <v>-6.4062239995109849E-2</v>
      </c>
      <c r="O525" s="238">
        <f t="shared" ca="1" si="113"/>
        <v>-4.474333400074218E-2</v>
      </c>
      <c r="P525" s="13">
        <f t="shared" si="110"/>
        <v>-3.5412732883192619E-2</v>
      </c>
      <c r="Q525" s="239">
        <f t="shared" si="111"/>
        <v>44493.921300000002</v>
      </c>
      <c r="S525" s="238">
        <f t="shared" si="115"/>
        <v>8.20794257755796E-4</v>
      </c>
      <c r="T525" s="240">
        <v>1</v>
      </c>
      <c r="U525" s="238">
        <f t="shared" si="116"/>
        <v>8.20794257755796E-4</v>
      </c>
      <c r="V525" s="238">
        <f t="shared" si="117"/>
        <v>-2.864950711191723E-2</v>
      </c>
    </row>
    <row r="526" spans="1:22" s="238" customFormat="1" ht="12" customHeight="1">
      <c r="A526" s="235" t="s">
        <v>1460</v>
      </c>
      <c r="B526" s="233" t="s">
        <v>292</v>
      </c>
      <c r="C526" s="234">
        <v>59574.557800000002</v>
      </c>
      <c r="D526" s="232">
        <v>2.9999999999999997E-4</v>
      </c>
      <c r="E526" s="127">
        <f t="shared" si="108"/>
        <v>56719.844775638092</v>
      </c>
      <c r="F526" s="238">
        <f t="shared" si="109"/>
        <v>56720</v>
      </c>
      <c r="G526" s="238">
        <f t="shared" si="114"/>
        <v>-5.2985599999374244E-2</v>
      </c>
      <c r="K526" s="238">
        <f t="shared" si="118"/>
        <v>-5.2985599999374244E-2</v>
      </c>
      <c r="O526" s="238">
        <f t="shared" ca="1" si="113"/>
        <v>-4.501079976205466E-2</v>
      </c>
      <c r="P526" s="13">
        <f t="shared" si="110"/>
        <v>-3.5504311764916446E-2</v>
      </c>
      <c r="Q526" s="239">
        <f t="shared" si="111"/>
        <v>44556.057800000002</v>
      </c>
      <c r="S526" s="238">
        <f t="shared" si="115"/>
        <v>3.0559543833619262E-4</v>
      </c>
      <c r="T526" s="240">
        <v>1</v>
      </c>
      <c r="U526" s="238">
        <f t="shared" si="116"/>
        <v>3.0559543833619262E-4</v>
      </c>
      <c r="V526" s="238">
        <f t="shared" si="117"/>
        <v>-1.7481288234457798E-2</v>
      </c>
    </row>
    <row r="527" spans="1:22" s="238" customFormat="1" ht="12" customHeight="1">
      <c r="A527" s="235" t="s">
        <v>1460</v>
      </c>
      <c r="B527" s="233" t="s">
        <v>292</v>
      </c>
      <c r="C527" s="234">
        <v>59592.308400000002</v>
      </c>
      <c r="D527" s="232">
        <v>1E-4</v>
      </c>
      <c r="E527" s="127">
        <f t="shared" si="108"/>
        <v>56771.846179013315</v>
      </c>
      <c r="F527" s="238">
        <f t="shared" si="109"/>
        <v>56772</v>
      </c>
      <c r="G527" s="238">
        <f t="shared" si="114"/>
        <v>-5.250656000134768E-2</v>
      </c>
      <c r="K527" s="238">
        <f t="shared" si="118"/>
        <v>-5.250656000134768E-2</v>
      </c>
      <c r="O527" s="238">
        <f t="shared" ca="1" si="113"/>
        <v>-4.5087218551001076E-2</v>
      </c>
      <c r="P527" s="13">
        <f t="shared" si="110"/>
        <v>-3.5530398683159256E-2</v>
      </c>
      <c r="Q527" s="239">
        <f t="shared" si="111"/>
        <v>44573.808400000002</v>
      </c>
      <c r="S527" s="238">
        <f t="shared" si="115"/>
        <v>2.881900531011569E-4</v>
      </c>
      <c r="T527" s="240">
        <v>1</v>
      </c>
      <c r="U527" s="238">
        <f t="shared" si="116"/>
        <v>2.881900531011569E-4</v>
      </c>
      <c r="V527" s="238">
        <f t="shared" si="117"/>
        <v>-1.6976161318188424E-2</v>
      </c>
    </row>
    <row r="528" spans="1:22" s="238" customFormat="1" ht="12" customHeight="1">
      <c r="A528" s="235" t="s">
        <v>1460</v>
      </c>
      <c r="B528" s="233" t="s">
        <v>288</v>
      </c>
      <c r="C528" s="234">
        <v>59610.569499999998</v>
      </c>
      <c r="D528" s="232">
        <v>1E-4</v>
      </c>
      <c r="E528" s="127">
        <f t="shared" si="108"/>
        <v>56825.343121492733</v>
      </c>
      <c r="F528" s="238">
        <f t="shared" si="109"/>
        <v>56825.5</v>
      </c>
      <c r="G528" s="238">
        <f t="shared" si="114"/>
        <v>-5.3550240001641214E-2</v>
      </c>
      <c r="K528" s="238">
        <f t="shared" si="118"/>
        <v>-5.3550240001641214E-2</v>
      </c>
      <c r="O528" s="238">
        <f t="shared" ca="1" si="113"/>
        <v>-4.5165841728090197E-2</v>
      </c>
      <c r="P528" s="13">
        <f t="shared" si="110"/>
        <v>-3.5557201706523524E-2</v>
      </c>
      <c r="Q528" s="239">
        <f t="shared" si="111"/>
        <v>44592.069499999998</v>
      </c>
      <c r="S528" s="238">
        <f t="shared" si="115"/>
        <v>3.2374942708957174E-4</v>
      </c>
      <c r="T528" s="240">
        <v>1</v>
      </c>
      <c r="U528" s="238">
        <f t="shared" si="116"/>
        <v>3.2374942708957174E-4</v>
      </c>
      <c r="V528" s="238">
        <f t="shared" si="117"/>
        <v>-1.799303829511769E-2</v>
      </c>
    </row>
    <row r="529" spans="1:22" s="238" customFormat="1" ht="12" customHeight="1">
      <c r="A529" s="236" t="s">
        <v>1463</v>
      </c>
      <c r="B529" s="237" t="s">
        <v>288</v>
      </c>
      <c r="C529" s="234">
        <v>59822.885900000001</v>
      </c>
      <c r="D529" s="232">
        <v>2.0000000000000001E-4</v>
      </c>
      <c r="E529" s="127">
        <f t="shared" ref="E529:E530" si="119">+(C529-C$7)/C$8</f>
        <v>57447.336223673832</v>
      </c>
      <c r="F529" s="238">
        <f t="shared" si="109"/>
        <v>57447.5</v>
      </c>
      <c r="G529" s="238">
        <f t="shared" ref="G529:G530" si="120">+C529-(C$7+F529*C$8)</f>
        <v>-5.5904799992276821E-2</v>
      </c>
      <c r="K529" s="238">
        <f t="shared" ref="K529:K530" si="121">G529</f>
        <v>-5.5904799992276821E-2</v>
      </c>
      <c r="O529" s="238">
        <f t="shared" ref="O529:O530" ca="1" si="122">+C$11+C$12*F529</f>
        <v>-4.6079928011257029E-2</v>
      </c>
      <c r="P529" s="13">
        <f t="shared" ref="P529:P530" si="123">+D$11+D$12*F529+D$13*F529^2</f>
        <v>-3.5866108370565697E-2</v>
      </c>
      <c r="Q529" s="239">
        <f t="shared" ref="Q529:Q530" si="124">+C529-15018.5</f>
        <v>44804.385900000001</v>
      </c>
      <c r="S529" s="238">
        <f t="shared" ref="S529:S530" si="125">+(P529-G529)^2</f>
        <v>4.0154916191003563E-4</v>
      </c>
      <c r="T529" s="240">
        <v>1</v>
      </c>
      <c r="U529" s="238">
        <f t="shared" ref="U529:U530" si="126">+T529*S529</f>
        <v>4.0154916191003563E-4</v>
      </c>
      <c r="V529" s="238">
        <f t="shared" ref="V529:V530" si="127">+G529-P529</f>
        <v>-2.0038691621711124E-2</v>
      </c>
    </row>
    <row r="530" spans="1:22" s="238" customFormat="1" ht="12" customHeight="1">
      <c r="A530" s="236" t="s">
        <v>1463</v>
      </c>
      <c r="B530" s="237" t="s">
        <v>288</v>
      </c>
      <c r="C530" s="234">
        <v>59874.770199999999</v>
      </c>
      <c r="D530" s="232">
        <v>2.9999999999999997E-4</v>
      </c>
      <c r="E530" s="127">
        <f t="shared" si="119"/>
        <v>57599.334263917044</v>
      </c>
      <c r="F530" s="238">
        <f t="shared" si="109"/>
        <v>57599.5</v>
      </c>
      <c r="G530" s="238">
        <f t="shared" si="120"/>
        <v>-5.6573759997263551E-2</v>
      </c>
      <c r="K530" s="238">
        <f t="shared" si="121"/>
        <v>-5.6573759997263551E-2</v>
      </c>
      <c r="O530" s="238">
        <f t="shared" ca="1" si="122"/>
        <v>-4.63033060097158E-2</v>
      </c>
      <c r="P530" s="13">
        <f t="shared" si="123"/>
        <v>-3.5940838054502558E-2</v>
      </c>
      <c r="Q530" s="239">
        <f t="shared" si="124"/>
        <v>44856.270199999999</v>
      </c>
      <c r="S530" s="238">
        <f t="shared" si="125"/>
        <v>4.2571746789606807E-4</v>
      </c>
      <c r="T530" s="240">
        <v>1</v>
      </c>
      <c r="U530" s="238">
        <f t="shared" si="126"/>
        <v>4.2571746789606807E-4</v>
      </c>
      <c r="V530" s="238">
        <f t="shared" si="127"/>
        <v>-2.0632921942760993E-2</v>
      </c>
    </row>
    <row r="531" spans="1:22" s="238" customFormat="1" ht="12" customHeight="1">
      <c r="C531" s="241"/>
      <c r="D531" s="241"/>
      <c r="T531" s="240"/>
    </row>
    <row r="532" spans="1:22" s="238" customFormat="1" ht="12" customHeight="1">
      <c r="C532" s="241"/>
      <c r="D532" s="241"/>
      <c r="T532" s="240"/>
    </row>
    <row r="533" spans="1:22" s="238" customFormat="1" ht="12" customHeight="1">
      <c r="C533" s="241"/>
      <c r="D533" s="241"/>
      <c r="T533" s="240"/>
    </row>
    <row r="534" spans="1:22" s="238" customFormat="1" ht="12" customHeight="1">
      <c r="C534" s="241"/>
      <c r="D534" s="241"/>
      <c r="T534" s="240"/>
    </row>
    <row r="535" spans="1:22" s="238" customFormat="1" ht="12" customHeight="1">
      <c r="C535" s="241"/>
      <c r="D535" s="241"/>
      <c r="T535" s="240"/>
    </row>
    <row r="536" spans="1:22">
      <c r="V536" s="25"/>
    </row>
    <row r="537" spans="1:22">
      <c r="V537" s="25"/>
    </row>
    <row r="538" spans="1:22">
      <c r="V538" s="25"/>
    </row>
    <row r="539" spans="1:22">
      <c r="V539" s="25"/>
    </row>
    <row r="540" spans="1:22">
      <c r="V540" s="25"/>
    </row>
    <row r="541" spans="1:22">
      <c r="V541" s="25"/>
    </row>
    <row r="542" spans="1:22">
      <c r="V542" s="25"/>
    </row>
    <row r="543" spans="1:22">
      <c r="V543" s="25"/>
    </row>
    <row r="544" spans="1:22">
      <c r="V544" s="25"/>
    </row>
    <row r="545" spans="22:22">
      <c r="V545" s="25"/>
    </row>
    <row r="546" spans="22:22">
      <c r="V546" s="25"/>
    </row>
    <row r="547" spans="22:22">
      <c r="V547" s="25"/>
    </row>
    <row r="548" spans="22:22">
      <c r="V548" s="25"/>
    </row>
  </sheetData>
  <sortState xmlns:xlrd2="http://schemas.microsoft.com/office/spreadsheetml/2017/richdata2" ref="A21:V528">
    <sortCondition ref="C21:C528"/>
  </sortState>
  <phoneticPr fontId="8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252"/>
  <sheetViews>
    <sheetView topLeftCell="A73" workbookViewId="0">
      <selection activeCell="H18" sqref="H18:J18"/>
    </sheetView>
  </sheetViews>
  <sheetFormatPr defaultRowHeight="12.75"/>
  <cols>
    <col min="1" max="1" width="18.140625" customWidth="1"/>
    <col min="2" max="2" width="9.140625" style="2"/>
    <col min="3" max="3" width="12.42578125" style="24" customWidth="1"/>
  </cols>
  <sheetData>
    <row r="1" spans="1:3" ht="18.75">
      <c r="A1" s="195" t="s">
        <v>248</v>
      </c>
    </row>
    <row r="7" spans="1:3">
      <c r="A7" t="s">
        <v>252</v>
      </c>
      <c r="C7" s="24">
        <v>40203.434300000001</v>
      </c>
    </row>
    <row r="8" spans="1:3">
      <c r="A8" t="s">
        <v>253</v>
      </c>
      <c r="C8" s="24">
        <v>0.34134794699999998</v>
      </c>
    </row>
    <row r="18" spans="1:11">
      <c r="C18" s="2">
        <v>1</v>
      </c>
      <c r="D18" s="2">
        <v>2</v>
      </c>
      <c r="E18" s="2">
        <v>3</v>
      </c>
      <c r="F18" s="2">
        <v>4</v>
      </c>
      <c r="G18" s="2">
        <v>5</v>
      </c>
      <c r="H18" s="2"/>
      <c r="I18" s="2"/>
      <c r="J18" s="2"/>
    </row>
    <row r="20" spans="1:11" ht="13.5" thickBot="1">
      <c r="E20" s="3" t="s">
        <v>259</v>
      </c>
      <c r="F20" s="3" t="s">
        <v>260</v>
      </c>
      <c r="G20" s="3" t="s">
        <v>261</v>
      </c>
    </row>
    <row r="21" spans="1:11">
      <c r="A21" t="s">
        <v>247</v>
      </c>
      <c r="B21" s="2" t="s">
        <v>288</v>
      </c>
      <c r="C21" s="24">
        <v>30647.217000000001</v>
      </c>
      <c r="D21" t="s">
        <v>289</v>
      </c>
      <c r="E21" s="33">
        <f>+(C21-C$7)/C$8</f>
        <v>-27995.531785049818</v>
      </c>
      <c r="F21" s="25">
        <f t="shared" ref="F21:F84" si="0">ROUND(2*E21,0)/2</f>
        <v>-27995.5</v>
      </c>
      <c r="G21" s="25">
        <f t="shared" ref="G21:G84" si="1">+C21-(C$7+F21*C$8)</f>
        <v>-1.0849761500139721E-2</v>
      </c>
      <c r="H21" t="s">
        <v>101</v>
      </c>
      <c r="I21" t="s">
        <v>102</v>
      </c>
      <c r="J21">
        <v>5.1999999999999998E-3</v>
      </c>
      <c r="K21" t="s">
        <v>103</v>
      </c>
    </row>
    <row r="22" spans="1:11">
      <c r="A22" t="s">
        <v>247</v>
      </c>
      <c r="B22" s="2" t="s">
        <v>292</v>
      </c>
      <c r="C22" s="24">
        <v>36646.567999999999</v>
      </c>
      <c r="D22" t="s">
        <v>289</v>
      </c>
      <c r="E22" s="33">
        <f t="shared" ref="E22:E85" si="2">+(C22-C$7)/C$8</f>
        <v>-10420.060619260152</v>
      </c>
      <c r="F22" s="25">
        <f t="shared" si="0"/>
        <v>-10420</v>
      </c>
      <c r="G22" s="25">
        <f t="shared" si="1"/>
        <v>-2.0692260004580021E-2</v>
      </c>
      <c r="H22" t="s">
        <v>104</v>
      </c>
      <c r="I22" t="s">
        <v>105</v>
      </c>
      <c r="J22" t="s">
        <v>106</v>
      </c>
      <c r="K22" t="s">
        <v>107</v>
      </c>
    </row>
    <row r="23" spans="1:11">
      <c r="A23" t="s">
        <v>247</v>
      </c>
      <c r="B23" s="2" t="s">
        <v>292</v>
      </c>
      <c r="C23" s="24">
        <v>36905.652999999998</v>
      </c>
      <c r="D23" t="s">
        <v>289</v>
      </c>
      <c r="E23" s="33">
        <f t="shared" si="2"/>
        <v>-9661.0550289907042</v>
      </c>
      <c r="F23" s="25">
        <f t="shared" si="0"/>
        <v>-9661</v>
      </c>
      <c r="G23" s="25">
        <f t="shared" si="1"/>
        <v>-1.8784033003612421E-2</v>
      </c>
      <c r="H23" t="s">
        <v>108</v>
      </c>
      <c r="I23" t="s">
        <v>109</v>
      </c>
      <c r="J23" t="s">
        <v>110</v>
      </c>
      <c r="K23" t="s">
        <v>107</v>
      </c>
    </row>
    <row r="24" spans="1:11">
      <c r="A24" t="s">
        <v>247</v>
      </c>
      <c r="B24" s="2" t="s">
        <v>288</v>
      </c>
      <c r="C24" s="24">
        <v>36910.601999999999</v>
      </c>
      <c r="D24" t="s">
        <v>289</v>
      </c>
      <c r="E24" s="33">
        <f t="shared" si="2"/>
        <v>-9646.5566262802276</v>
      </c>
      <c r="F24" s="25">
        <f t="shared" si="0"/>
        <v>-9646.5</v>
      </c>
      <c r="G24" s="25">
        <f t="shared" si="1"/>
        <v>-1.9329264505358879E-2</v>
      </c>
      <c r="H24" t="s">
        <v>111</v>
      </c>
      <c r="I24" t="s">
        <v>112</v>
      </c>
      <c r="J24" t="s">
        <v>113</v>
      </c>
      <c r="K24" t="s">
        <v>107</v>
      </c>
    </row>
    <row r="25" spans="1:11">
      <c r="A25" t="s">
        <v>247</v>
      </c>
      <c r="B25" s="2" t="s">
        <v>292</v>
      </c>
      <c r="C25" s="24">
        <v>36946.616000000002</v>
      </c>
      <c r="D25" t="s">
        <v>289</v>
      </c>
      <c r="E25" s="33">
        <f t="shared" si="2"/>
        <v>-9541.0513777017059</v>
      </c>
      <c r="F25" s="25">
        <f t="shared" si="0"/>
        <v>-9541</v>
      </c>
      <c r="G25" s="25">
        <f t="shared" si="1"/>
        <v>-1.7537672996695619E-2</v>
      </c>
      <c r="H25" t="s">
        <v>114</v>
      </c>
      <c r="I25" t="s">
        <v>115</v>
      </c>
      <c r="J25" t="s">
        <v>116</v>
      </c>
      <c r="K25" t="s">
        <v>107</v>
      </c>
    </row>
    <row r="26" spans="1:11">
      <c r="A26" t="s">
        <v>247</v>
      </c>
      <c r="B26" s="2" t="s">
        <v>292</v>
      </c>
      <c r="C26" s="24">
        <v>37257.584000000003</v>
      </c>
      <c r="D26" t="s">
        <v>289</v>
      </c>
      <c r="E26" s="33">
        <f t="shared" si="2"/>
        <v>-8630.0513182813975</v>
      </c>
      <c r="F26" s="25">
        <f t="shared" si="0"/>
        <v>-8630</v>
      </c>
      <c r="G26" s="25">
        <f t="shared" si="1"/>
        <v>-1.7517389998829458E-2</v>
      </c>
      <c r="H26" t="s">
        <v>117</v>
      </c>
      <c r="I26" t="s">
        <v>115</v>
      </c>
      <c r="J26" t="s">
        <v>118</v>
      </c>
      <c r="K26" t="s">
        <v>107</v>
      </c>
    </row>
    <row r="27" spans="1:11">
      <c r="A27" t="s">
        <v>247</v>
      </c>
      <c r="B27" s="2" t="s">
        <v>288</v>
      </c>
      <c r="C27" s="24">
        <v>37267.658000000003</v>
      </c>
      <c r="D27" t="s">
        <v>289</v>
      </c>
      <c r="E27" s="33">
        <f t="shared" si="2"/>
        <v>-8600.5389099351978</v>
      </c>
      <c r="F27" s="25">
        <f t="shared" si="0"/>
        <v>-8600.5</v>
      </c>
      <c r="G27" s="25">
        <f t="shared" si="1"/>
        <v>-1.3281826497404836E-2</v>
      </c>
      <c r="H27" t="s">
        <v>119</v>
      </c>
      <c r="I27" t="s">
        <v>120</v>
      </c>
      <c r="J27" t="s">
        <v>121</v>
      </c>
      <c r="K27" t="s">
        <v>107</v>
      </c>
    </row>
    <row r="28" spans="1:11">
      <c r="A28" t="s">
        <v>247</v>
      </c>
      <c r="B28" s="2" t="s">
        <v>288</v>
      </c>
      <c r="C28" s="24">
        <v>37295.650999999998</v>
      </c>
      <c r="D28" t="s">
        <v>289</v>
      </c>
      <c r="E28" s="33">
        <f t="shared" si="2"/>
        <v>-8518.5316787623833</v>
      </c>
      <c r="F28" s="25">
        <f t="shared" si="0"/>
        <v>-8518.5</v>
      </c>
      <c r="G28" s="25">
        <f t="shared" si="1"/>
        <v>-1.0813480505021289E-2</v>
      </c>
      <c r="H28" t="s">
        <v>122</v>
      </c>
      <c r="I28" t="s">
        <v>123</v>
      </c>
      <c r="J28">
        <v>2.0000000000000001E-4</v>
      </c>
      <c r="K28" t="s">
        <v>107</v>
      </c>
    </row>
    <row r="29" spans="1:11">
      <c r="A29" t="s">
        <v>247</v>
      </c>
      <c r="B29" s="2" t="s">
        <v>292</v>
      </c>
      <c r="C29" s="24">
        <v>37355.553999999996</v>
      </c>
      <c r="D29" t="s">
        <v>289</v>
      </c>
      <c r="E29" s="33">
        <f t="shared" si="2"/>
        <v>-8343.0421217679232</v>
      </c>
      <c r="F29" s="25">
        <f t="shared" si="0"/>
        <v>-8343</v>
      </c>
      <c r="G29" s="25">
        <f t="shared" si="1"/>
        <v>-1.4378179002960678E-2</v>
      </c>
      <c r="H29" t="s">
        <v>124</v>
      </c>
      <c r="I29" t="s">
        <v>125</v>
      </c>
      <c r="J29" t="s">
        <v>126</v>
      </c>
      <c r="K29" t="s">
        <v>107</v>
      </c>
    </row>
    <row r="30" spans="1:11">
      <c r="A30" t="s">
        <v>247</v>
      </c>
      <c r="B30" s="2" t="s">
        <v>292</v>
      </c>
      <c r="C30" s="24">
        <v>37357.607000000004</v>
      </c>
      <c r="D30" t="s">
        <v>289</v>
      </c>
      <c r="E30" s="33">
        <f t="shared" si="2"/>
        <v>-8337.0277308273871</v>
      </c>
      <c r="F30" s="25">
        <f t="shared" si="0"/>
        <v>-8337</v>
      </c>
      <c r="G30" s="25">
        <f t="shared" si="1"/>
        <v>-9.4658609959878959E-3</v>
      </c>
      <c r="H30" t="s">
        <v>127</v>
      </c>
      <c r="I30" t="s">
        <v>128</v>
      </c>
      <c r="J30">
        <v>1.1000000000000001E-3</v>
      </c>
      <c r="K30" t="s">
        <v>107</v>
      </c>
    </row>
    <row r="31" spans="1:11">
      <c r="A31" t="s">
        <v>247</v>
      </c>
      <c r="B31" s="2" t="s">
        <v>288</v>
      </c>
      <c r="C31" s="24">
        <v>37367.675999999999</v>
      </c>
      <c r="D31" t="s">
        <v>289</v>
      </c>
      <c r="E31" s="33">
        <f t="shared" si="2"/>
        <v>-8307.5299702915781</v>
      </c>
      <c r="F31" s="25">
        <f t="shared" si="0"/>
        <v>-8307.5</v>
      </c>
      <c r="G31" s="25">
        <f t="shared" si="1"/>
        <v>-1.0230297499219887E-2</v>
      </c>
      <c r="H31" t="s">
        <v>129</v>
      </c>
      <c r="I31" t="s">
        <v>130</v>
      </c>
      <c r="J31">
        <v>2.9999999999999997E-4</v>
      </c>
      <c r="K31" t="s">
        <v>107</v>
      </c>
    </row>
    <row r="32" spans="1:11">
      <c r="A32" t="s">
        <v>247</v>
      </c>
      <c r="B32" s="2" t="s">
        <v>292</v>
      </c>
      <c r="C32" s="24">
        <v>37371.595999999998</v>
      </c>
      <c r="D32" t="s">
        <v>289</v>
      </c>
      <c r="E32" s="33">
        <f t="shared" si="2"/>
        <v>-8296.0460869565541</v>
      </c>
      <c r="F32" s="25">
        <f t="shared" si="0"/>
        <v>-8296</v>
      </c>
      <c r="G32" s="25">
        <f t="shared" si="1"/>
        <v>-1.5731687999505084E-2</v>
      </c>
      <c r="H32" t="s">
        <v>131</v>
      </c>
      <c r="I32" t="s">
        <v>132</v>
      </c>
      <c r="J32" t="s">
        <v>133</v>
      </c>
      <c r="K32" t="s">
        <v>107</v>
      </c>
    </row>
    <row r="33" spans="1:11">
      <c r="A33" t="s">
        <v>247</v>
      </c>
      <c r="B33" s="2" t="s">
        <v>288</v>
      </c>
      <c r="C33" s="24">
        <v>37706.633000000002</v>
      </c>
      <c r="D33" t="s">
        <v>289</v>
      </c>
      <c r="E33" s="33">
        <f t="shared" si="2"/>
        <v>-7314.5343979467361</v>
      </c>
      <c r="F33" s="25">
        <f t="shared" si="0"/>
        <v>-7314.5</v>
      </c>
      <c r="G33" s="25">
        <f t="shared" si="1"/>
        <v>-1.1741668502509128E-2</v>
      </c>
      <c r="H33" t="s">
        <v>134</v>
      </c>
      <c r="I33" t="s">
        <v>135</v>
      </c>
      <c r="J33" t="s">
        <v>136</v>
      </c>
      <c r="K33" t="s">
        <v>107</v>
      </c>
    </row>
    <row r="34" spans="1:11">
      <c r="A34" t="s">
        <v>247</v>
      </c>
      <c r="B34" s="2" t="s">
        <v>288</v>
      </c>
      <c r="C34" s="24">
        <v>40212.491999999998</v>
      </c>
      <c r="D34" t="s">
        <v>1237</v>
      </c>
      <c r="E34" s="33">
        <f t="shared" si="2"/>
        <v>26.535094409100306</v>
      </c>
      <c r="F34" s="25">
        <f t="shared" si="0"/>
        <v>26.5</v>
      </c>
      <c r="G34" s="25">
        <f t="shared" si="1"/>
        <v>1.1979404494923074E-2</v>
      </c>
      <c r="H34">
        <v>26.5</v>
      </c>
      <c r="I34" t="s">
        <v>137</v>
      </c>
      <c r="J34" t="s">
        <v>138</v>
      </c>
      <c r="K34" t="s">
        <v>107</v>
      </c>
    </row>
    <row r="35" spans="1:11">
      <c r="A35" t="s">
        <v>247</v>
      </c>
      <c r="B35" s="2" t="s">
        <v>292</v>
      </c>
      <c r="C35" s="24">
        <v>40213.345999999998</v>
      </c>
      <c r="D35" t="s">
        <v>1237</v>
      </c>
      <c r="E35" s="33">
        <f t="shared" si="2"/>
        <v>29.036940421372819</v>
      </c>
      <c r="F35" s="25">
        <f t="shared" si="0"/>
        <v>29</v>
      </c>
      <c r="G35" s="25">
        <f t="shared" si="1"/>
        <v>1.2609536999661941E-2</v>
      </c>
      <c r="H35">
        <v>29</v>
      </c>
      <c r="I35" t="s">
        <v>139</v>
      </c>
      <c r="J35" t="s">
        <v>140</v>
      </c>
      <c r="K35" t="s">
        <v>107</v>
      </c>
    </row>
    <row r="36" spans="1:11">
      <c r="A36" t="s">
        <v>247</v>
      </c>
      <c r="B36" s="2" t="s">
        <v>288</v>
      </c>
      <c r="C36" s="24">
        <v>40229.218000000001</v>
      </c>
      <c r="D36" t="s">
        <v>1237</v>
      </c>
      <c r="E36" s="33">
        <f t="shared" si="2"/>
        <v>75.534949679952092</v>
      </c>
      <c r="F36" s="25">
        <f t="shared" si="0"/>
        <v>75.5</v>
      </c>
      <c r="G36" s="25">
        <f t="shared" si="1"/>
        <v>1.193000149942236E-2</v>
      </c>
      <c r="H36">
        <v>75.5</v>
      </c>
      <c r="I36" t="s">
        <v>141</v>
      </c>
      <c r="J36" t="s">
        <v>142</v>
      </c>
      <c r="K36" t="s">
        <v>107</v>
      </c>
    </row>
    <row r="37" spans="1:11">
      <c r="A37" t="s">
        <v>247</v>
      </c>
      <c r="B37" s="2" t="s">
        <v>292</v>
      </c>
      <c r="C37" s="24">
        <v>40504.517999999996</v>
      </c>
      <c r="D37" t="s">
        <v>1237</v>
      </c>
      <c r="E37" s="33">
        <f t="shared" si="2"/>
        <v>882.04338899977506</v>
      </c>
      <c r="F37" s="25">
        <f t="shared" si="0"/>
        <v>882</v>
      </c>
      <c r="G37" s="25">
        <f t="shared" si="1"/>
        <v>1.4810745997237973E-2</v>
      </c>
      <c r="H37">
        <v>882</v>
      </c>
      <c r="I37" t="s">
        <v>143</v>
      </c>
      <c r="J37" t="s">
        <v>144</v>
      </c>
      <c r="K37" t="s">
        <v>107</v>
      </c>
    </row>
    <row r="38" spans="1:11">
      <c r="A38" t="s">
        <v>247</v>
      </c>
      <c r="B38" s="2" t="s">
        <v>288</v>
      </c>
      <c r="C38" s="24">
        <v>40508.444000000003</v>
      </c>
      <c r="D38" t="s">
        <v>1237</v>
      </c>
      <c r="E38" s="33">
        <f t="shared" si="2"/>
        <v>893.5448497072764</v>
      </c>
      <c r="F38" s="25">
        <f t="shared" si="0"/>
        <v>893.5</v>
      </c>
      <c r="G38" s="25">
        <f t="shared" si="1"/>
        <v>1.5309355505451094E-2</v>
      </c>
      <c r="H38">
        <v>893.5</v>
      </c>
      <c r="I38" t="s">
        <v>145</v>
      </c>
      <c r="J38" t="s">
        <v>116</v>
      </c>
      <c r="K38" t="s">
        <v>107</v>
      </c>
    </row>
    <row r="39" spans="1:11">
      <c r="A39" t="s">
        <v>247</v>
      </c>
      <c r="B39" s="2" t="s">
        <v>288</v>
      </c>
      <c r="C39" s="24">
        <v>40509.468000000001</v>
      </c>
      <c r="D39" t="s">
        <v>1237</v>
      </c>
      <c r="E39" s="33">
        <f t="shared" si="2"/>
        <v>896.54472127233851</v>
      </c>
      <c r="F39" s="25">
        <f t="shared" si="0"/>
        <v>896.5</v>
      </c>
      <c r="G39" s="25">
        <f t="shared" si="1"/>
        <v>1.5265514499333221E-2</v>
      </c>
      <c r="H39">
        <v>896.5</v>
      </c>
      <c r="I39" t="s">
        <v>145</v>
      </c>
      <c r="J39" t="s">
        <v>116</v>
      </c>
      <c r="K39" t="s">
        <v>107</v>
      </c>
    </row>
    <row r="40" spans="1:11">
      <c r="A40" t="s">
        <v>247</v>
      </c>
      <c r="B40" s="2" t="s">
        <v>288</v>
      </c>
      <c r="C40" s="24">
        <v>40510.491999999998</v>
      </c>
      <c r="D40" t="s">
        <v>1237</v>
      </c>
      <c r="E40" s="33">
        <f t="shared" si="2"/>
        <v>899.5445928374005</v>
      </c>
      <c r="F40" s="25">
        <f t="shared" si="0"/>
        <v>899.5</v>
      </c>
      <c r="G40" s="25">
        <f t="shared" si="1"/>
        <v>1.5221673500491306E-2</v>
      </c>
      <c r="H40">
        <v>899.5</v>
      </c>
      <c r="I40" t="s">
        <v>146</v>
      </c>
      <c r="J40" t="s">
        <v>147</v>
      </c>
      <c r="K40" t="s">
        <v>107</v>
      </c>
    </row>
    <row r="41" spans="1:11">
      <c r="A41" t="s">
        <v>247</v>
      </c>
      <c r="B41" s="2" t="s">
        <v>288</v>
      </c>
      <c r="C41" s="24">
        <v>40511.516000000003</v>
      </c>
      <c r="D41" t="s">
        <v>1237</v>
      </c>
      <c r="E41" s="33">
        <f t="shared" si="2"/>
        <v>902.54446440248398</v>
      </c>
      <c r="F41" s="25">
        <f t="shared" si="0"/>
        <v>902.5</v>
      </c>
      <c r="G41" s="25">
        <f t="shared" si="1"/>
        <v>1.5177832501649391E-2</v>
      </c>
      <c r="H41">
        <v>902.5</v>
      </c>
      <c r="I41" t="s">
        <v>148</v>
      </c>
      <c r="J41" t="s">
        <v>149</v>
      </c>
      <c r="K41" t="s">
        <v>107</v>
      </c>
    </row>
    <row r="42" spans="1:11">
      <c r="A42" t="s">
        <v>247</v>
      </c>
      <c r="B42" s="2" t="s">
        <v>288</v>
      </c>
      <c r="C42" s="24">
        <v>40512.54</v>
      </c>
      <c r="D42" t="s">
        <v>1237</v>
      </c>
      <c r="E42" s="33">
        <f t="shared" si="2"/>
        <v>905.54433596754598</v>
      </c>
      <c r="F42" s="25">
        <f t="shared" si="0"/>
        <v>905.5</v>
      </c>
      <c r="G42" s="25">
        <f t="shared" si="1"/>
        <v>1.5133991502807476E-2</v>
      </c>
      <c r="H42">
        <v>905.5</v>
      </c>
      <c r="I42" t="s">
        <v>150</v>
      </c>
      <c r="J42" t="s">
        <v>151</v>
      </c>
      <c r="K42" t="s">
        <v>107</v>
      </c>
    </row>
    <row r="43" spans="1:11">
      <c r="A43" t="s">
        <v>247</v>
      </c>
      <c r="B43" s="2" t="s">
        <v>292</v>
      </c>
      <c r="C43" s="24">
        <v>46102.28</v>
      </c>
      <c r="D43" t="s">
        <v>289</v>
      </c>
      <c r="E43" s="33">
        <f t="shared" si="2"/>
        <v>17281.034650546757</v>
      </c>
      <c r="F43" s="25">
        <f t="shared" si="0"/>
        <v>17281</v>
      </c>
      <c r="G43" s="25">
        <f t="shared" si="1"/>
        <v>1.1827893002191558E-2</v>
      </c>
      <c r="H43">
        <v>17281</v>
      </c>
      <c r="I43">
        <v>1.18E-2</v>
      </c>
      <c r="J43">
        <v>2.5999999999999999E-3</v>
      </c>
      <c r="K43" t="s">
        <v>152</v>
      </c>
    </row>
    <row r="44" spans="1:11">
      <c r="A44" t="s">
        <v>247</v>
      </c>
      <c r="B44" s="2" t="s">
        <v>292</v>
      </c>
      <c r="C44" s="24">
        <v>46109.445</v>
      </c>
      <c r="D44" t="s">
        <v>289</v>
      </c>
      <c r="E44" s="33">
        <f t="shared" si="2"/>
        <v>17302.02496281602</v>
      </c>
      <c r="F44" s="25">
        <f t="shared" si="0"/>
        <v>17302</v>
      </c>
      <c r="G44" s="25">
        <f t="shared" si="1"/>
        <v>8.5210059987730347E-3</v>
      </c>
      <c r="H44">
        <v>17302</v>
      </c>
      <c r="I44">
        <v>8.5000000000000006E-3</v>
      </c>
      <c r="J44" t="s">
        <v>153</v>
      </c>
      <c r="K44" t="s">
        <v>152</v>
      </c>
    </row>
    <row r="45" spans="1:11">
      <c r="A45" t="s">
        <v>247</v>
      </c>
      <c r="B45" s="2" t="s">
        <v>292</v>
      </c>
      <c r="C45" s="24">
        <v>46358.627999999997</v>
      </c>
      <c r="D45" t="s">
        <v>289</v>
      </c>
      <c r="E45" s="33">
        <f t="shared" si="2"/>
        <v>18032.02202941621</v>
      </c>
      <c r="F45" s="25">
        <f t="shared" si="0"/>
        <v>18032</v>
      </c>
      <c r="G45" s="25">
        <f t="shared" si="1"/>
        <v>7.5196959951426834E-3</v>
      </c>
      <c r="H45">
        <v>18032</v>
      </c>
      <c r="I45">
        <v>7.4999999999999997E-3</v>
      </c>
      <c r="J45" t="s">
        <v>154</v>
      </c>
      <c r="K45" t="s">
        <v>155</v>
      </c>
    </row>
    <row r="46" spans="1:11">
      <c r="A46" t="s">
        <v>247</v>
      </c>
      <c r="B46" s="2" t="s">
        <v>288</v>
      </c>
      <c r="C46" s="24">
        <v>47138.428</v>
      </c>
      <c r="D46" t="s">
        <v>289</v>
      </c>
      <c r="E46" s="33">
        <f t="shared" si="2"/>
        <v>20316.494535706111</v>
      </c>
      <c r="F46" s="25">
        <f t="shared" si="0"/>
        <v>20316.5</v>
      </c>
      <c r="G46" s="25">
        <f t="shared" si="1"/>
        <v>-1.8652255021152087E-3</v>
      </c>
      <c r="H46">
        <v>20316.5</v>
      </c>
      <c r="I46" t="s">
        <v>156</v>
      </c>
      <c r="J46" t="s">
        <v>157</v>
      </c>
      <c r="K46" t="s">
        <v>158</v>
      </c>
    </row>
    <row r="47" spans="1:11">
      <c r="A47" t="s">
        <v>247</v>
      </c>
      <c r="B47" s="2" t="s">
        <v>288</v>
      </c>
      <c r="C47" s="24">
        <v>47153.45</v>
      </c>
      <c r="D47" t="s">
        <v>289</v>
      </c>
      <c r="E47" s="33">
        <f t="shared" si="2"/>
        <v>20360.5024172007</v>
      </c>
      <c r="F47" s="25">
        <f t="shared" si="0"/>
        <v>20360.5</v>
      </c>
      <c r="G47" s="25">
        <f t="shared" si="1"/>
        <v>8.2510649372125044E-4</v>
      </c>
      <c r="H47">
        <v>20360.5</v>
      </c>
      <c r="I47">
        <v>8.0000000000000004E-4</v>
      </c>
      <c r="J47" t="s">
        <v>159</v>
      </c>
      <c r="K47" t="s">
        <v>158</v>
      </c>
    </row>
    <row r="48" spans="1:11">
      <c r="A48" t="s">
        <v>247</v>
      </c>
      <c r="B48" s="2" t="s">
        <v>292</v>
      </c>
      <c r="C48" s="24">
        <v>47436.597000000002</v>
      </c>
      <c r="D48" t="s">
        <v>289</v>
      </c>
      <c r="E48" s="33">
        <f t="shared" si="2"/>
        <v>21189.999130125136</v>
      </c>
      <c r="F48" s="25">
        <f t="shared" si="0"/>
        <v>21190</v>
      </c>
      <c r="G48" s="25">
        <f t="shared" si="1"/>
        <v>-2.9692999669350684E-4</v>
      </c>
      <c r="H48">
        <v>21190</v>
      </c>
      <c r="I48" t="s">
        <v>160</v>
      </c>
      <c r="J48" t="s">
        <v>161</v>
      </c>
      <c r="K48" t="s">
        <v>162</v>
      </c>
    </row>
    <row r="49" spans="1:11">
      <c r="A49" t="s">
        <v>247</v>
      </c>
      <c r="B49" s="2" t="s">
        <v>292</v>
      </c>
      <c r="C49" s="24">
        <v>47469.366000000002</v>
      </c>
      <c r="D49" t="s">
        <v>289</v>
      </c>
      <c r="E49" s="33">
        <f t="shared" si="2"/>
        <v>21285.997949769422</v>
      </c>
      <c r="F49" s="25">
        <f t="shared" si="0"/>
        <v>21286</v>
      </c>
      <c r="G49" s="25">
        <f t="shared" si="1"/>
        <v>-6.9984199944883585E-4</v>
      </c>
      <c r="H49">
        <v>21286</v>
      </c>
      <c r="I49" t="s">
        <v>153</v>
      </c>
      <c r="J49" t="s">
        <v>163</v>
      </c>
      <c r="K49" t="s">
        <v>162</v>
      </c>
    </row>
    <row r="50" spans="1:11">
      <c r="A50" t="s">
        <v>247</v>
      </c>
      <c r="B50" s="2" t="s">
        <v>292</v>
      </c>
      <c r="C50" s="24">
        <v>47470.39</v>
      </c>
      <c r="D50" t="s">
        <v>289</v>
      </c>
      <c r="E50" s="33">
        <f t="shared" si="2"/>
        <v>21288.997821334484</v>
      </c>
      <c r="F50" s="25">
        <f t="shared" si="0"/>
        <v>21289</v>
      </c>
      <c r="G50" s="25">
        <f t="shared" si="1"/>
        <v>-7.4368299829075113E-4</v>
      </c>
      <c r="H50">
        <v>21289</v>
      </c>
      <c r="I50" t="s">
        <v>153</v>
      </c>
      <c r="J50" t="s">
        <v>163</v>
      </c>
      <c r="K50" t="s">
        <v>162</v>
      </c>
    </row>
    <row r="51" spans="1:11">
      <c r="A51" t="s">
        <v>247</v>
      </c>
      <c r="B51" s="2" t="s">
        <v>288</v>
      </c>
      <c r="C51" s="24">
        <v>47530.302100000001</v>
      </c>
      <c r="D51" t="s">
        <v>1237</v>
      </c>
      <c r="E51" s="33">
        <f t="shared" si="2"/>
        <v>21464.514037343837</v>
      </c>
      <c r="F51" s="25">
        <f t="shared" si="0"/>
        <v>21464.5</v>
      </c>
      <c r="G51" s="25">
        <f t="shared" si="1"/>
        <v>4.7916184994392097E-3</v>
      </c>
      <c r="H51">
        <v>21464.5</v>
      </c>
      <c r="I51">
        <v>4.7999999999999996E-3</v>
      </c>
      <c r="J51">
        <v>3.3E-3</v>
      </c>
      <c r="K51" t="s">
        <v>164</v>
      </c>
    </row>
    <row r="52" spans="1:11">
      <c r="A52" t="s">
        <v>247</v>
      </c>
      <c r="B52" s="2" t="s">
        <v>292</v>
      </c>
      <c r="C52" s="24">
        <v>47880.345300000001</v>
      </c>
      <c r="D52" t="s">
        <v>1237</v>
      </c>
      <c r="E52" s="33">
        <f t="shared" si="2"/>
        <v>22489.987320767454</v>
      </c>
      <c r="F52" s="25">
        <f t="shared" si="0"/>
        <v>22490</v>
      </c>
      <c r="G52" s="25">
        <f t="shared" si="1"/>
        <v>-4.3280300014885142E-3</v>
      </c>
      <c r="H52">
        <v>22490</v>
      </c>
      <c r="I52" t="s">
        <v>165</v>
      </c>
      <c r="J52" t="s">
        <v>166</v>
      </c>
      <c r="K52" t="s">
        <v>167</v>
      </c>
    </row>
    <row r="53" spans="1:11">
      <c r="A53" t="s">
        <v>247</v>
      </c>
      <c r="B53" s="2" t="s">
        <v>292</v>
      </c>
      <c r="C53" s="24">
        <v>47880.3459</v>
      </c>
      <c r="D53" t="s">
        <v>1237</v>
      </c>
      <c r="E53" s="33">
        <f t="shared" si="2"/>
        <v>22489.989078504695</v>
      </c>
      <c r="F53" s="25">
        <f t="shared" si="0"/>
        <v>22490</v>
      </c>
      <c r="G53" s="25">
        <f t="shared" si="1"/>
        <v>-3.7280300020938739E-3</v>
      </c>
      <c r="H53">
        <v>22490</v>
      </c>
      <c r="I53" t="s">
        <v>168</v>
      </c>
      <c r="J53" t="s">
        <v>136</v>
      </c>
      <c r="K53" t="s">
        <v>167</v>
      </c>
    </row>
    <row r="54" spans="1:11">
      <c r="A54" t="s">
        <v>247</v>
      </c>
      <c r="B54" s="2" t="s">
        <v>292</v>
      </c>
      <c r="C54" s="24">
        <v>48176.639000000003</v>
      </c>
      <c r="D54" t="s">
        <v>289</v>
      </c>
      <c r="E54" s="33">
        <f t="shared" si="2"/>
        <v>23357.998107426738</v>
      </c>
      <c r="F54" s="25">
        <f t="shared" si="0"/>
        <v>23358</v>
      </c>
      <c r="G54" s="25">
        <f t="shared" si="1"/>
        <v>-6.4602599741192535E-4</v>
      </c>
      <c r="H54">
        <v>23358</v>
      </c>
      <c r="I54" t="s">
        <v>153</v>
      </c>
      <c r="J54">
        <v>1.5E-3</v>
      </c>
      <c r="K54" t="s">
        <v>169</v>
      </c>
    </row>
    <row r="55" spans="1:11">
      <c r="A55" t="s">
        <v>247</v>
      </c>
      <c r="B55" s="2" t="s">
        <v>288</v>
      </c>
      <c r="C55" s="24">
        <v>48312.322999999997</v>
      </c>
      <c r="D55" t="s">
        <v>289</v>
      </c>
      <c r="E55" s="33">
        <f t="shared" si="2"/>
        <v>23755.492808046671</v>
      </c>
      <c r="F55" s="25">
        <f t="shared" si="0"/>
        <v>23755.5</v>
      </c>
      <c r="G55" s="25">
        <f t="shared" si="1"/>
        <v>-2.454958506859839E-3</v>
      </c>
      <c r="H55">
        <v>23755.5</v>
      </c>
      <c r="I55" t="s">
        <v>170</v>
      </c>
      <c r="J55">
        <v>5.0000000000000001E-4</v>
      </c>
      <c r="K55" t="s">
        <v>169</v>
      </c>
    </row>
    <row r="56" spans="1:11">
      <c r="A56" t="s">
        <v>247</v>
      </c>
      <c r="B56" s="2" t="s">
        <v>292</v>
      </c>
      <c r="C56" s="24">
        <v>48558.6008</v>
      </c>
      <c r="D56" t="s">
        <v>1237</v>
      </c>
      <c r="E56" s="33">
        <f t="shared" si="2"/>
        <v>24476.978910905826</v>
      </c>
      <c r="F56" s="25">
        <f t="shared" si="0"/>
        <v>24477</v>
      </c>
      <c r="G56" s="25">
        <f t="shared" si="1"/>
        <v>-7.198719002190046E-3</v>
      </c>
      <c r="H56">
        <v>24477</v>
      </c>
      <c r="I56" t="s">
        <v>171</v>
      </c>
      <c r="J56" t="s">
        <v>159</v>
      </c>
      <c r="K56" t="s">
        <v>172</v>
      </c>
    </row>
    <row r="57" spans="1:11">
      <c r="A57" t="s">
        <v>247</v>
      </c>
      <c r="B57" s="2" t="s">
        <v>292</v>
      </c>
      <c r="C57" s="24">
        <v>49028.292999999998</v>
      </c>
      <c r="D57" t="s">
        <v>289</v>
      </c>
      <c r="E57" s="33">
        <f t="shared" si="2"/>
        <v>25852.971367072547</v>
      </c>
      <c r="F57" s="25">
        <f t="shared" si="0"/>
        <v>25853</v>
      </c>
      <c r="G57" s="25">
        <f t="shared" si="1"/>
        <v>-9.7737910036812536E-3</v>
      </c>
      <c r="H57">
        <v>25853</v>
      </c>
      <c r="I57" t="s">
        <v>173</v>
      </c>
      <c r="J57" t="s">
        <v>174</v>
      </c>
      <c r="K57" t="s">
        <v>175</v>
      </c>
    </row>
    <row r="58" spans="1:11">
      <c r="A58" t="s">
        <v>247</v>
      </c>
      <c r="B58" s="2" t="s">
        <v>288</v>
      </c>
      <c r="C58" s="24">
        <v>49687.607000000004</v>
      </c>
      <c r="D58" t="s">
        <v>485</v>
      </c>
      <c r="E58" s="33">
        <f t="shared" si="2"/>
        <v>27784.472657162351</v>
      </c>
      <c r="F58" s="25">
        <f t="shared" si="0"/>
        <v>27784.5</v>
      </c>
      <c r="G58" s="25">
        <f t="shared" si="1"/>
        <v>-9.3334214980131947E-3</v>
      </c>
      <c r="H58">
        <v>27784.5</v>
      </c>
      <c r="I58" t="s">
        <v>176</v>
      </c>
      <c r="J58">
        <v>6.9999999999999999E-4</v>
      </c>
      <c r="K58" t="s">
        <v>177</v>
      </c>
    </row>
    <row r="59" spans="1:11">
      <c r="A59" t="s">
        <v>247</v>
      </c>
      <c r="B59" s="2" t="s">
        <v>292</v>
      </c>
      <c r="C59" s="24">
        <v>49725.667200000004</v>
      </c>
      <c r="D59" t="s">
        <v>485</v>
      </c>
      <c r="E59" s="33">
        <f t="shared" si="2"/>
        <v>27895.972375659265</v>
      </c>
      <c r="F59" s="25">
        <f t="shared" si="0"/>
        <v>27896</v>
      </c>
      <c r="G59" s="25">
        <f t="shared" si="1"/>
        <v>-9.429511999769602E-3</v>
      </c>
      <c r="H59">
        <v>27896</v>
      </c>
      <c r="I59" t="s">
        <v>178</v>
      </c>
      <c r="J59">
        <v>8.0000000000000004E-4</v>
      </c>
      <c r="K59" t="s">
        <v>179</v>
      </c>
    </row>
    <row r="60" spans="1:11">
      <c r="A60" t="s">
        <v>247</v>
      </c>
      <c r="B60" s="2" t="s">
        <v>288</v>
      </c>
      <c r="C60" s="24">
        <v>50396.925000000003</v>
      </c>
      <c r="D60" t="s">
        <v>485</v>
      </c>
      <c r="E60" s="33">
        <f t="shared" si="2"/>
        <v>29862.463769263573</v>
      </c>
      <c r="F60" s="25">
        <f t="shared" si="0"/>
        <v>29862.5</v>
      </c>
      <c r="G60" s="25">
        <f t="shared" si="1"/>
        <v>-1.2367287497909274E-2</v>
      </c>
      <c r="H60">
        <v>29862.5</v>
      </c>
      <c r="I60" t="s">
        <v>180</v>
      </c>
      <c r="J60">
        <v>5.0000000000000001E-4</v>
      </c>
      <c r="K60" t="s">
        <v>181</v>
      </c>
    </row>
    <row r="61" spans="1:11">
      <c r="A61" t="s">
        <v>247</v>
      </c>
      <c r="B61" s="2" t="s">
        <v>288</v>
      </c>
      <c r="C61" s="24">
        <v>51166.322399999997</v>
      </c>
      <c r="D61" t="s">
        <v>485</v>
      </c>
      <c r="E61" s="33">
        <f t="shared" si="2"/>
        <v>32116.461213109324</v>
      </c>
      <c r="F61" s="25">
        <f t="shared" si="0"/>
        <v>32116.5</v>
      </c>
      <c r="G61" s="25">
        <f t="shared" si="1"/>
        <v>-1.3239825500932056E-2</v>
      </c>
      <c r="H61">
        <v>32116.5</v>
      </c>
      <c r="I61" t="s">
        <v>182</v>
      </c>
      <c r="J61">
        <v>1.8E-3</v>
      </c>
      <c r="K61" t="s">
        <v>183</v>
      </c>
    </row>
    <row r="62" spans="1:11">
      <c r="A62" t="s">
        <v>247</v>
      </c>
      <c r="B62" s="2" t="s">
        <v>292</v>
      </c>
      <c r="C62" s="24">
        <v>51166.4931</v>
      </c>
      <c r="D62" t="s">
        <v>485</v>
      </c>
      <c r="E62" s="33">
        <f t="shared" si="2"/>
        <v>32116.961289355579</v>
      </c>
      <c r="F62" s="25">
        <f t="shared" si="0"/>
        <v>32117</v>
      </c>
      <c r="G62" s="25">
        <f t="shared" si="1"/>
        <v>-1.3213799000368454E-2</v>
      </c>
      <c r="H62">
        <v>32117</v>
      </c>
      <c r="I62" t="s">
        <v>182</v>
      </c>
      <c r="J62">
        <v>1.8E-3</v>
      </c>
      <c r="K62" t="s">
        <v>183</v>
      </c>
    </row>
    <row r="63" spans="1:11">
      <c r="A63" t="s">
        <v>247</v>
      </c>
      <c r="B63" s="2" t="s">
        <v>292</v>
      </c>
      <c r="C63" s="24">
        <v>51183.902999999998</v>
      </c>
      <c r="D63" t="s">
        <v>184</v>
      </c>
      <c r="E63" s="33">
        <f t="shared" si="2"/>
        <v>32167.964672129692</v>
      </c>
      <c r="F63" s="25">
        <f t="shared" si="0"/>
        <v>32168</v>
      </c>
      <c r="G63" s="25">
        <f t="shared" si="1"/>
        <v>-1.205909599957522E-2</v>
      </c>
      <c r="H63">
        <v>32168</v>
      </c>
      <c r="I63" t="s">
        <v>185</v>
      </c>
      <c r="J63">
        <v>3.0000000000000001E-3</v>
      </c>
      <c r="K63" t="s">
        <v>186</v>
      </c>
    </row>
    <row r="64" spans="1:11">
      <c r="A64" t="s">
        <v>247</v>
      </c>
      <c r="B64" s="2" t="s">
        <v>292</v>
      </c>
      <c r="C64" s="24">
        <v>51184.242299999998</v>
      </c>
      <c r="D64" t="s">
        <v>485</v>
      </c>
      <c r="E64" s="33">
        <f t="shared" si="2"/>
        <v>32168.958672541827</v>
      </c>
      <c r="F64" s="25">
        <f t="shared" si="0"/>
        <v>32169</v>
      </c>
      <c r="G64" s="25">
        <f t="shared" si="1"/>
        <v>-1.4107043003605213E-2</v>
      </c>
      <c r="H64">
        <v>32169</v>
      </c>
      <c r="I64" t="s">
        <v>187</v>
      </c>
      <c r="J64">
        <v>8.9999999999999998E-4</v>
      </c>
      <c r="K64" t="s">
        <v>183</v>
      </c>
    </row>
    <row r="65" spans="1:11">
      <c r="A65" t="s">
        <v>247</v>
      </c>
      <c r="B65" s="2" t="s">
        <v>292</v>
      </c>
      <c r="C65" s="24">
        <v>51822.9035</v>
      </c>
      <c r="D65" t="s">
        <v>485</v>
      </c>
      <c r="E65" s="33">
        <f t="shared" si="2"/>
        <v>34039.95630300363</v>
      </c>
      <c r="F65" s="25">
        <f t="shared" si="0"/>
        <v>34040</v>
      </c>
      <c r="G65" s="25">
        <f t="shared" si="1"/>
        <v>-1.491587999771582E-2</v>
      </c>
      <c r="H65">
        <v>34040</v>
      </c>
      <c r="I65" t="s">
        <v>188</v>
      </c>
      <c r="J65">
        <v>1E-3</v>
      </c>
      <c r="K65" t="s">
        <v>189</v>
      </c>
    </row>
    <row r="66" spans="1:11">
      <c r="A66" t="s">
        <v>247</v>
      </c>
      <c r="B66" s="2" t="s">
        <v>292</v>
      </c>
      <c r="C66" s="24">
        <v>51849.1875</v>
      </c>
      <c r="D66" t="s">
        <v>485</v>
      </c>
      <c r="E66" s="33">
        <f t="shared" si="2"/>
        <v>34116.956912589842</v>
      </c>
      <c r="F66" s="25">
        <f t="shared" si="0"/>
        <v>34117</v>
      </c>
      <c r="G66" s="25">
        <f t="shared" si="1"/>
        <v>-1.470779899682384E-2</v>
      </c>
      <c r="H66">
        <v>34117</v>
      </c>
      <c r="I66" t="s">
        <v>190</v>
      </c>
      <c r="J66">
        <v>1.2999999999999999E-3</v>
      </c>
      <c r="K66" t="s">
        <v>191</v>
      </c>
    </row>
    <row r="67" spans="1:11">
      <c r="A67" t="s">
        <v>247</v>
      </c>
      <c r="B67" s="2" t="s">
        <v>292</v>
      </c>
      <c r="C67" s="24">
        <v>51896.2932</v>
      </c>
      <c r="D67" t="s">
        <v>1237</v>
      </c>
      <c r="E67" s="33">
        <f t="shared" si="2"/>
        <v>34254.95598483854</v>
      </c>
      <c r="F67" s="25">
        <f t="shared" si="0"/>
        <v>34255</v>
      </c>
      <c r="G67" s="25">
        <f t="shared" si="1"/>
        <v>-1.502448500104947E-2</v>
      </c>
      <c r="H67">
        <v>34255</v>
      </c>
      <c r="I67" t="s">
        <v>192</v>
      </c>
      <c r="J67">
        <v>1E-3</v>
      </c>
      <c r="K67" t="s">
        <v>193</v>
      </c>
    </row>
    <row r="68" spans="1:11">
      <c r="A68" t="s">
        <v>247</v>
      </c>
      <c r="B68" s="2" t="s">
        <v>292</v>
      </c>
      <c r="C68" s="24">
        <v>51896.293239999999</v>
      </c>
      <c r="D68" t="s">
        <v>1237</v>
      </c>
      <c r="E68" s="33">
        <f t="shared" si="2"/>
        <v>34254.956102021024</v>
      </c>
      <c r="F68" s="25">
        <f t="shared" si="0"/>
        <v>34255</v>
      </c>
      <c r="G68" s="25">
        <f t="shared" si="1"/>
        <v>-1.4984485002059955E-2</v>
      </c>
      <c r="H68">
        <v>34255</v>
      </c>
      <c r="I68" t="s">
        <v>192</v>
      </c>
      <c r="J68">
        <v>1E-3</v>
      </c>
      <c r="K68" t="s">
        <v>193</v>
      </c>
    </row>
    <row r="69" spans="1:11">
      <c r="A69" t="s">
        <v>247</v>
      </c>
      <c r="B69" s="2" t="s">
        <v>292</v>
      </c>
      <c r="C69" s="24">
        <v>51899.365599999997</v>
      </c>
      <c r="D69" t="s">
        <v>1237</v>
      </c>
      <c r="E69" s="33">
        <f t="shared" si="2"/>
        <v>34263.956771358571</v>
      </c>
      <c r="F69" s="25">
        <f t="shared" si="0"/>
        <v>34264</v>
      </c>
      <c r="G69" s="25">
        <f t="shared" si="1"/>
        <v>-1.4756008000404108E-2</v>
      </c>
      <c r="H69">
        <v>34264</v>
      </c>
      <c r="I69" t="s">
        <v>194</v>
      </c>
      <c r="J69">
        <v>1.1999999999999999E-3</v>
      </c>
      <c r="K69" t="s">
        <v>195</v>
      </c>
    </row>
    <row r="70" spans="1:11">
      <c r="A70" t="s">
        <v>247</v>
      </c>
      <c r="B70" s="2" t="s">
        <v>292</v>
      </c>
      <c r="C70" s="24">
        <v>51911.3122</v>
      </c>
      <c r="D70" t="s">
        <v>1237</v>
      </c>
      <c r="E70" s="33">
        <f t="shared" si="2"/>
        <v>34298.955077646911</v>
      </c>
      <c r="F70" s="25">
        <f t="shared" si="0"/>
        <v>34299</v>
      </c>
      <c r="G70" s="25">
        <f t="shared" si="1"/>
        <v>-1.5334153002186213E-2</v>
      </c>
      <c r="H70">
        <v>34299</v>
      </c>
      <c r="I70" t="s">
        <v>196</v>
      </c>
      <c r="J70">
        <v>6.9999999999999999E-4</v>
      </c>
      <c r="K70" t="s">
        <v>193</v>
      </c>
    </row>
    <row r="71" spans="1:11">
      <c r="A71" t="s">
        <v>247</v>
      </c>
      <c r="B71" s="2" t="s">
        <v>292</v>
      </c>
      <c r="C71" s="24">
        <v>51911.312790000004</v>
      </c>
      <c r="D71" t="s">
        <v>1237</v>
      </c>
      <c r="E71" s="33">
        <f t="shared" si="2"/>
        <v>34298.95680608855</v>
      </c>
      <c r="F71" s="25">
        <f t="shared" si="0"/>
        <v>34299</v>
      </c>
      <c r="G71" s="25">
        <f t="shared" si="1"/>
        <v>-1.4744152998900972E-2</v>
      </c>
      <c r="H71">
        <v>34299</v>
      </c>
      <c r="I71" t="s">
        <v>190</v>
      </c>
      <c r="J71">
        <v>1.2999999999999999E-3</v>
      </c>
      <c r="K71" t="s">
        <v>193</v>
      </c>
    </row>
    <row r="72" spans="1:11">
      <c r="A72" t="s">
        <v>247</v>
      </c>
      <c r="B72" s="2" t="s">
        <v>288</v>
      </c>
      <c r="C72" s="24">
        <v>51930.254999999997</v>
      </c>
      <c r="D72" t="s">
        <v>1237</v>
      </c>
      <c r="E72" s="33">
        <f t="shared" si="2"/>
        <v>34354.449186126192</v>
      </c>
      <c r="F72" s="25">
        <f t="shared" si="0"/>
        <v>34354.5</v>
      </c>
      <c r="G72" s="25">
        <f t="shared" si="1"/>
        <v>-1.7345211505016778E-2</v>
      </c>
      <c r="H72">
        <v>34354.5</v>
      </c>
      <c r="I72" t="s">
        <v>197</v>
      </c>
      <c r="J72" t="s">
        <v>198</v>
      </c>
      <c r="K72" t="s">
        <v>193</v>
      </c>
    </row>
    <row r="73" spans="1:11">
      <c r="A73" t="s">
        <v>247</v>
      </c>
      <c r="B73" s="2" t="s">
        <v>288</v>
      </c>
      <c r="C73" s="24">
        <v>51930.256500000003</v>
      </c>
      <c r="D73" t="s">
        <v>1237</v>
      </c>
      <c r="E73" s="33">
        <f t="shared" si="2"/>
        <v>34354.453580469322</v>
      </c>
      <c r="F73" s="25">
        <f t="shared" si="0"/>
        <v>34354.5</v>
      </c>
      <c r="G73" s="25">
        <f t="shared" si="1"/>
        <v>-1.5845211499254219E-2</v>
      </c>
      <c r="H73">
        <v>34354.5</v>
      </c>
      <c r="I73" t="s">
        <v>199</v>
      </c>
      <c r="J73">
        <v>2.0000000000000001E-4</v>
      </c>
      <c r="K73" t="s">
        <v>193</v>
      </c>
    </row>
    <row r="74" spans="1:11">
      <c r="A74" t="s">
        <v>247</v>
      </c>
      <c r="B74" s="2" t="s">
        <v>292</v>
      </c>
      <c r="C74" s="24">
        <v>52185.414100000002</v>
      </c>
      <c r="D74" t="s">
        <v>485</v>
      </c>
      <c r="E74" s="33">
        <f t="shared" si="2"/>
        <v>35101.953608644384</v>
      </c>
      <c r="F74" s="25">
        <f t="shared" si="0"/>
        <v>35102</v>
      </c>
      <c r="G74" s="25">
        <f t="shared" si="1"/>
        <v>-1.5835594000236597E-2</v>
      </c>
      <c r="H74">
        <v>35102</v>
      </c>
      <c r="I74" t="s">
        <v>200</v>
      </c>
      <c r="J74">
        <v>2.9999999999999997E-4</v>
      </c>
      <c r="K74" t="s">
        <v>183</v>
      </c>
    </row>
    <row r="75" spans="1:11">
      <c r="A75" t="s">
        <v>247</v>
      </c>
      <c r="B75" s="2" t="s">
        <v>288</v>
      </c>
      <c r="C75" s="24">
        <v>52185.58167</v>
      </c>
      <c r="D75" t="s">
        <v>485</v>
      </c>
      <c r="E75" s="33">
        <f t="shared" si="2"/>
        <v>35102.444515361327</v>
      </c>
      <c r="F75" s="25">
        <f t="shared" si="0"/>
        <v>35102.5</v>
      </c>
      <c r="G75" s="25">
        <f t="shared" si="1"/>
        <v>-1.8939567497000098E-2</v>
      </c>
      <c r="H75">
        <v>35102.5</v>
      </c>
      <c r="I75" t="s">
        <v>201</v>
      </c>
      <c r="J75" t="s">
        <v>140</v>
      </c>
      <c r="K75" t="s">
        <v>202</v>
      </c>
    </row>
    <row r="76" spans="1:11">
      <c r="A76" t="s">
        <v>247</v>
      </c>
      <c r="B76" s="2" t="s">
        <v>288</v>
      </c>
      <c r="C76" s="24">
        <v>52185.585500000001</v>
      </c>
      <c r="D76" t="s">
        <v>485</v>
      </c>
      <c r="E76" s="33">
        <f t="shared" si="2"/>
        <v>35102.455735584081</v>
      </c>
      <c r="F76" s="25">
        <f t="shared" si="0"/>
        <v>35102.5</v>
      </c>
      <c r="G76" s="25">
        <f t="shared" si="1"/>
        <v>-1.5109567495528609E-2</v>
      </c>
      <c r="H76">
        <v>35102.5</v>
      </c>
      <c r="I76" t="s">
        <v>203</v>
      </c>
      <c r="J76">
        <v>1E-3</v>
      </c>
      <c r="K76" t="s">
        <v>183</v>
      </c>
    </row>
    <row r="77" spans="1:11">
      <c r="A77" t="s">
        <v>247</v>
      </c>
      <c r="B77" s="2" t="s">
        <v>288</v>
      </c>
      <c r="C77" s="24">
        <v>52193.432699999998</v>
      </c>
      <c r="D77" t="s">
        <v>485</v>
      </c>
      <c r="E77" s="33">
        <f t="shared" si="2"/>
        <v>35125.444595101071</v>
      </c>
      <c r="F77" s="25">
        <f t="shared" si="0"/>
        <v>35125.5</v>
      </c>
      <c r="G77" s="25">
        <f t="shared" si="1"/>
        <v>-1.8912348503363319E-2</v>
      </c>
      <c r="H77">
        <v>35125.5</v>
      </c>
      <c r="I77" t="s">
        <v>201</v>
      </c>
      <c r="J77" t="s">
        <v>140</v>
      </c>
      <c r="K77" t="s">
        <v>183</v>
      </c>
    </row>
    <row r="78" spans="1:11">
      <c r="A78" t="s">
        <v>247</v>
      </c>
      <c r="B78" s="2" t="s">
        <v>288</v>
      </c>
      <c r="C78" s="24">
        <v>52195.483500000002</v>
      </c>
      <c r="D78" t="s">
        <v>485</v>
      </c>
      <c r="E78" s="33">
        <f t="shared" si="2"/>
        <v>35131.452541005034</v>
      </c>
      <c r="F78" s="25">
        <f t="shared" si="0"/>
        <v>35131.5</v>
      </c>
      <c r="G78" s="25">
        <f t="shared" si="1"/>
        <v>-1.6200030499021523E-2</v>
      </c>
      <c r="H78">
        <v>35131.5</v>
      </c>
      <c r="I78" t="s">
        <v>204</v>
      </c>
      <c r="J78" t="s">
        <v>205</v>
      </c>
      <c r="K78" t="s">
        <v>183</v>
      </c>
    </row>
    <row r="79" spans="1:11">
      <c r="A79" t="s">
        <v>247</v>
      </c>
      <c r="B79" s="2" t="s">
        <v>288</v>
      </c>
      <c r="C79" s="24">
        <v>52198.553699999997</v>
      </c>
      <c r="D79" t="s">
        <v>485</v>
      </c>
      <c r="E79" s="33">
        <f t="shared" si="2"/>
        <v>35140.44688248849</v>
      </c>
      <c r="F79" s="25">
        <f t="shared" si="0"/>
        <v>35140.5</v>
      </c>
      <c r="G79" s="25">
        <f t="shared" si="1"/>
        <v>-1.8131553501007147E-2</v>
      </c>
      <c r="H79">
        <v>35140.5</v>
      </c>
      <c r="I79" t="s">
        <v>206</v>
      </c>
      <c r="J79" t="s">
        <v>207</v>
      </c>
      <c r="K79" t="s">
        <v>183</v>
      </c>
    </row>
    <row r="80" spans="1:11">
      <c r="A80" t="s">
        <v>247</v>
      </c>
      <c r="B80" s="2" t="s">
        <v>292</v>
      </c>
      <c r="C80" s="24">
        <v>52219.549099999997</v>
      </c>
      <c r="D80" t="s">
        <v>485</v>
      </c>
      <c r="E80" s="33">
        <f t="shared" si="2"/>
        <v>35201.954210083459</v>
      </c>
      <c r="F80" s="25">
        <f t="shared" si="0"/>
        <v>35202</v>
      </c>
      <c r="G80" s="25">
        <f t="shared" si="1"/>
        <v>-1.5630294001311995E-2</v>
      </c>
      <c r="H80">
        <v>35202</v>
      </c>
      <c r="I80" t="s">
        <v>208</v>
      </c>
      <c r="J80">
        <v>5.0000000000000001E-4</v>
      </c>
      <c r="K80" t="s">
        <v>183</v>
      </c>
    </row>
    <row r="81" spans="1:11">
      <c r="A81" t="s">
        <v>247</v>
      </c>
      <c r="B81" s="2" t="s">
        <v>292</v>
      </c>
      <c r="C81" s="24">
        <v>52225.352200000001</v>
      </c>
      <c r="D81" t="s">
        <v>1237</v>
      </c>
      <c r="E81" s="33">
        <f t="shared" si="2"/>
        <v>35218.954751762431</v>
      </c>
      <c r="F81" s="25">
        <f t="shared" si="0"/>
        <v>35219</v>
      </c>
      <c r="G81" s="25">
        <f t="shared" si="1"/>
        <v>-1.5445393000845797E-2</v>
      </c>
      <c r="H81">
        <v>35219</v>
      </c>
      <c r="I81" t="s">
        <v>209</v>
      </c>
      <c r="J81">
        <v>6.9999999999999999E-4</v>
      </c>
      <c r="K81" t="s">
        <v>195</v>
      </c>
    </row>
    <row r="82" spans="1:11">
      <c r="A82" t="s">
        <v>247</v>
      </c>
      <c r="B82" s="2" t="s">
        <v>288</v>
      </c>
      <c r="C82" s="24">
        <v>52225.523500000003</v>
      </c>
      <c r="D82" t="s">
        <v>1237</v>
      </c>
      <c r="E82" s="33">
        <f t="shared" si="2"/>
        <v>35219.456585745931</v>
      </c>
      <c r="F82" s="25">
        <f t="shared" si="0"/>
        <v>35219.5</v>
      </c>
      <c r="G82" s="25">
        <f t="shared" si="1"/>
        <v>-1.4819366500887554E-2</v>
      </c>
      <c r="H82">
        <v>35219.5</v>
      </c>
      <c r="I82" t="s">
        <v>194</v>
      </c>
      <c r="J82">
        <v>1.2999999999999999E-3</v>
      </c>
      <c r="K82" t="s">
        <v>195</v>
      </c>
    </row>
    <row r="83" spans="1:11">
      <c r="A83" t="s">
        <v>247</v>
      </c>
      <c r="B83" s="2" t="s">
        <v>292</v>
      </c>
      <c r="C83" s="24">
        <v>52230.130700000002</v>
      </c>
      <c r="D83" t="s">
        <v>485</v>
      </c>
      <c r="E83" s="33">
        <f t="shared" si="2"/>
        <v>35232.953664139073</v>
      </c>
      <c r="F83" s="25">
        <f t="shared" si="0"/>
        <v>35233</v>
      </c>
      <c r="G83" s="25">
        <f t="shared" si="1"/>
        <v>-1.5816651000932325E-2</v>
      </c>
      <c r="H83">
        <v>35233</v>
      </c>
      <c r="I83" t="s">
        <v>200</v>
      </c>
      <c r="J83">
        <v>2.9999999999999997E-4</v>
      </c>
      <c r="K83" t="s">
        <v>210</v>
      </c>
    </row>
    <row r="84" spans="1:11">
      <c r="A84" t="s">
        <v>247</v>
      </c>
      <c r="B84" s="2" t="s">
        <v>288</v>
      </c>
      <c r="C84" s="24">
        <v>52232.348400000003</v>
      </c>
      <c r="D84" t="s">
        <v>485</v>
      </c>
      <c r="E84" s="33">
        <f t="shared" si="2"/>
        <v>35239.450553953393</v>
      </c>
      <c r="F84" s="25">
        <f t="shared" si="0"/>
        <v>35239.5</v>
      </c>
      <c r="G84" s="25">
        <f t="shared" si="1"/>
        <v>-1.6878306501894258E-2</v>
      </c>
      <c r="H84">
        <v>35239.5</v>
      </c>
      <c r="I84" t="s">
        <v>211</v>
      </c>
      <c r="J84" t="s">
        <v>212</v>
      </c>
      <c r="K84" t="s">
        <v>213</v>
      </c>
    </row>
    <row r="85" spans="1:11">
      <c r="A85" t="s">
        <v>247</v>
      </c>
      <c r="B85" s="2" t="s">
        <v>292</v>
      </c>
      <c r="C85" s="24">
        <v>52232.519200000002</v>
      </c>
      <c r="D85" t="s">
        <v>485</v>
      </c>
      <c r="E85" s="33">
        <f t="shared" si="2"/>
        <v>35239.950923155848</v>
      </c>
      <c r="F85" s="25">
        <f t="shared" ref="F85:F127" si="3">ROUND(2*E85,0)/2</f>
        <v>35240</v>
      </c>
      <c r="G85" s="25">
        <f t="shared" ref="G85:G127" si="4">+C85-(C$7+F85*C$8)</f>
        <v>-1.675227999658091E-2</v>
      </c>
      <c r="H85">
        <v>35240</v>
      </c>
      <c r="I85" t="s">
        <v>214</v>
      </c>
      <c r="J85" t="s">
        <v>142</v>
      </c>
      <c r="K85" t="s">
        <v>213</v>
      </c>
    </row>
    <row r="86" spans="1:11">
      <c r="A86" t="s">
        <v>247</v>
      </c>
      <c r="B86" s="2" t="s">
        <v>288</v>
      </c>
      <c r="C86" s="24">
        <v>52247.367899999997</v>
      </c>
      <c r="D86" t="s">
        <v>485</v>
      </c>
      <c r="E86" s="33">
        <f t="shared" ref="E86:E127" si="5">+(C86-C$7)/C$8</f>
        <v>35283.451111542781</v>
      </c>
      <c r="F86" s="25">
        <f t="shared" si="3"/>
        <v>35283.5</v>
      </c>
      <c r="G86" s="25">
        <f t="shared" si="4"/>
        <v>-1.6687974501110148E-2</v>
      </c>
      <c r="H86">
        <v>35283.5</v>
      </c>
      <c r="I86" t="s">
        <v>215</v>
      </c>
      <c r="J86" t="s">
        <v>142</v>
      </c>
      <c r="K86" t="s">
        <v>213</v>
      </c>
    </row>
    <row r="87" spans="1:11">
      <c r="A87" t="s">
        <v>247</v>
      </c>
      <c r="B87" s="2" t="s">
        <v>288</v>
      </c>
      <c r="C87" s="24">
        <v>52250.100100000003</v>
      </c>
      <c r="D87" t="s">
        <v>485</v>
      </c>
      <c r="E87" s="33">
        <f t="shared" si="5"/>
        <v>35291.45526104483</v>
      </c>
      <c r="F87" s="25">
        <f t="shared" si="3"/>
        <v>35291.5</v>
      </c>
      <c r="G87" s="25">
        <f t="shared" si="4"/>
        <v>-1.5271550495526753E-2</v>
      </c>
      <c r="H87">
        <v>35291.5</v>
      </c>
      <c r="I87" t="s">
        <v>196</v>
      </c>
      <c r="J87">
        <v>8.0000000000000004E-4</v>
      </c>
      <c r="K87" t="s">
        <v>210</v>
      </c>
    </row>
    <row r="88" spans="1:11">
      <c r="A88" t="s">
        <v>247</v>
      </c>
      <c r="B88" s="2" t="s">
        <v>292</v>
      </c>
      <c r="C88" s="24">
        <v>52250.270400000001</v>
      </c>
      <c r="D88" t="s">
        <v>485</v>
      </c>
      <c r="E88" s="33">
        <f t="shared" si="5"/>
        <v>35291.954165466246</v>
      </c>
      <c r="F88" s="25">
        <f t="shared" si="3"/>
        <v>35292</v>
      </c>
      <c r="G88" s="25">
        <f t="shared" si="4"/>
        <v>-1.5645523999410216E-2</v>
      </c>
      <c r="H88">
        <v>35292</v>
      </c>
      <c r="I88" t="s">
        <v>132</v>
      </c>
      <c r="J88">
        <v>5.0000000000000001E-4</v>
      </c>
      <c r="K88" t="s">
        <v>210</v>
      </c>
    </row>
    <row r="89" spans="1:11">
      <c r="A89" t="s">
        <v>247</v>
      </c>
      <c r="B89" s="2" t="s">
        <v>292</v>
      </c>
      <c r="C89" s="24">
        <v>52252.317999999999</v>
      </c>
      <c r="D89" t="s">
        <v>1237</v>
      </c>
      <c r="E89" s="33">
        <f t="shared" si="5"/>
        <v>35297.952736771549</v>
      </c>
      <c r="F89" s="25">
        <f t="shared" si="3"/>
        <v>35298</v>
      </c>
      <c r="G89" s="25">
        <f t="shared" si="4"/>
        <v>-1.6133206001541112E-2</v>
      </c>
      <c r="H89">
        <v>35298</v>
      </c>
      <c r="I89" t="s">
        <v>216</v>
      </c>
      <c r="J89" t="s">
        <v>217</v>
      </c>
      <c r="K89" t="s">
        <v>195</v>
      </c>
    </row>
    <row r="90" spans="1:11">
      <c r="A90" t="s">
        <v>247</v>
      </c>
      <c r="B90" s="2" t="s">
        <v>292</v>
      </c>
      <c r="C90" s="24">
        <v>52296.693399999996</v>
      </c>
      <c r="D90" t="s">
        <v>485</v>
      </c>
      <c r="E90" s="33">
        <f t="shared" si="5"/>
        <v>35427.953225686157</v>
      </c>
      <c r="F90" s="25">
        <f t="shared" si="3"/>
        <v>35428</v>
      </c>
      <c r="G90" s="25">
        <f t="shared" si="4"/>
        <v>-1.5966316001140513E-2</v>
      </c>
      <c r="H90">
        <v>35428</v>
      </c>
      <c r="I90" t="s">
        <v>218</v>
      </c>
      <c r="J90">
        <v>2.0000000000000001E-4</v>
      </c>
      <c r="K90" t="s">
        <v>219</v>
      </c>
    </row>
    <row r="91" spans="1:11">
      <c r="A91" t="s">
        <v>247</v>
      </c>
      <c r="B91" s="2" t="s">
        <v>292</v>
      </c>
      <c r="C91" s="24">
        <v>52338.339599999999</v>
      </c>
      <c r="D91" t="s">
        <v>1237</v>
      </c>
      <c r="E91" s="33">
        <f t="shared" si="5"/>
        <v>35549.958353784968</v>
      </c>
      <c r="F91" s="25">
        <f t="shared" si="3"/>
        <v>35550</v>
      </c>
      <c r="G91" s="25">
        <f t="shared" si="4"/>
        <v>-1.4215850002074149E-2</v>
      </c>
      <c r="H91">
        <v>35550</v>
      </c>
      <c r="I91" t="s">
        <v>220</v>
      </c>
      <c r="J91">
        <v>1.9E-3</v>
      </c>
      <c r="K91" t="s">
        <v>221</v>
      </c>
    </row>
    <row r="92" spans="1:11">
      <c r="A92" t="s">
        <v>247</v>
      </c>
      <c r="B92" s="2" t="s">
        <v>292</v>
      </c>
      <c r="C92" s="24">
        <v>52592.300499999998</v>
      </c>
      <c r="D92" t="s">
        <v>1237</v>
      </c>
      <c r="E92" s="33">
        <f t="shared" si="5"/>
        <v>36293.952575024559</v>
      </c>
      <c r="F92" s="25">
        <f t="shared" si="3"/>
        <v>36294</v>
      </c>
      <c r="G92" s="25">
        <f t="shared" si="4"/>
        <v>-1.6188418005185667E-2</v>
      </c>
      <c r="H92">
        <v>36294</v>
      </c>
      <c r="I92" t="s">
        <v>204</v>
      </c>
      <c r="J92" t="s">
        <v>217</v>
      </c>
      <c r="K92" t="s">
        <v>222</v>
      </c>
    </row>
    <row r="93" spans="1:11">
      <c r="A93" t="s">
        <v>247</v>
      </c>
      <c r="B93" s="2" t="s">
        <v>288</v>
      </c>
      <c r="C93" s="24">
        <v>52592.472199999997</v>
      </c>
      <c r="D93" t="s">
        <v>1237</v>
      </c>
      <c r="E93" s="33">
        <f t="shared" si="5"/>
        <v>36294.455580832881</v>
      </c>
      <c r="F93" s="25">
        <f t="shared" si="3"/>
        <v>36294.5</v>
      </c>
      <c r="G93" s="25">
        <f t="shared" si="4"/>
        <v>-1.5162391508056317E-2</v>
      </c>
      <c r="H93">
        <v>36294.5</v>
      </c>
      <c r="I93" t="s">
        <v>223</v>
      </c>
      <c r="J93">
        <v>8.0000000000000004E-4</v>
      </c>
      <c r="K93" t="s">
        <v>222</v>
      </c>
    </row>
    <row r="94" spans="1:11">
      <c r="A94" t="s">
        <v>247</v>
      </c>
      <c r="B94" s="2" t="s">
        <v>292</v>
      </c>
      <c r="C94" s="24">
        <v>52593.324999999997</v>
      </c>
      <c r="D94" t="s">
        <v>1237</v>
      </c>
      <c r="E94" s="33">
        <f t="shared" si="5"/>
        <v>36296.953911370663</v>
      </c>
      <c r="F94" s="25">
        <f t="shared" si="3"/>
        <v>36297</v>
      </c>
      <c r="G94" s="25">
        <f t="shared" si="4"/>
        <v>-1.573225900210673E-2</v>
      </c>
      <c r="H94">
        <v>36297</v>
      </c>
      <c r="I94" t="s">
        <v>132</v>
      </c>
      <c r="J94">
        <v>2.0000000000000001E-4</v>
      </c>
      <c r="K94" t="s">
        <v>222</v>
      </c>
    </row>
    <row r="95" spans="1:11">
      <c r="A95" t="s">
        <v>247</v>
      </c>
      <c r="B95" s="2" t="s">
        <v>292</v>
      </c>
      <c r="C95" s="24">
        <v>52608.6852</v>
      </c>
      <c r="D95" t="s">
        <v>485</v>
      </c>
      <c r="E95" s="33">
        <f t="shared" si="5"/>
        <v>36341.952570759124</v>
      </c>
      <c r="F95" s="25">
        <f t="shared" si="3"/>
        <v>36342</v>
      </c>
      <c r="G95" s="25">
        <f t="shared" si="4"/>
        <v>-1.6189873997063842E-2</v>
      </c>
      <c r="H95">
        <v>36342</v>
      </c>
      <c r="I95" t="s">
        <v>204</v>
      </c>
      <c r="J95" t="s">
        <v>217</v>
      </c>
      <c r="K95" t="s">
        <v>224</v>
      </c>
    </row>
    <row r="96" spans="1:11">
      <c r="A96" t="s">
        <v>247</v>
      </c>
      <c r="B96" s="2" t="s">
        <v>288</v>
      </c>
      <c r="C96" s="24">
        <v>52614.659699999997</v>
      </c>
      <c r="D96" t="s">
        <v>485</v>
      </c>
      <c r="E96" s="33">
        <f t="shared" si="5"/>
        <v>36359.45523937777</v>
      </c>
      <c r="F96" s="25">
        <f t="shared" si="3"/>
        <v>36359.5</v>
      </c>
      <c r="G96" s="25">
        <f t="shared" si="4"/>
        <v>-1.5278946506441571E-2</v>
      </c>
      <c r="H96">
        <v>36359.5</v>
      </c>
      <c r="I96" t="s">
        <v>196</v>
      </c>
      <c r="J96">
        <v>6.9999999999999999E-4</v>
      </c>
      <c r="K96" t="s">
        <v>219</v>
      </c>
    </row>
    <row r="97" spans="1:11">
      <c r="A97" t="s">
        <v>247</v>
      </c>
      <c r="B97" s="2" t="s">
        <v>292</v>
      </c>
      <c r="C97" s="24">
        <v>52620.633000000002</v>
      </c>
      <c r="D97" t="s">
        <v>485</v>
      </c>
      <c r="E97" s="33">
        <f t="shared" si="5"/>
        <v>36376.954392521955</v>
      </c>
      <c r="F97" s="25">
        <f t="shared" si="3"/>
        <v>36377</v>
      </c>
      <c r="G97" s="25">
        <f t="shared" si="4"/>
        <v>-1.5568019000056665E-2</v>
      </c>
      <c r="H97">
        <v>36377</v>
      </c>
      <c r="I97" t="s">
        <v>208</v>
      </c>
      <c r="J97">
        <v>4.0000000000000002E-4</v>
      </c>
      <c r="K97" t="s">
        <v>219</v>
      </c>
    </row>
    <row r="98" spans="1:11">
      <c r="A98" t="s">
        <v>247</v>
      </c>
      <c r="B98" s="2" t="s">
        <v>292</v>
      </c>
      <c r="C98" s="24">
        <v>52618.244200000001</v>
      </c>
      <c r="D98" t="s">
        <v>1237</v>
      </c>
      <c r="E98" s="33">
        <f t="shared" si="5"/>
        <v>36369.956254636563</v>
      </c>
      <c r="F98" s="25">
        <f t="shared" si="3"/>
        <v>36370</v>
      </c>
      <c r="G98" s="25">
        <f t="shared" si="4"/>
        <v>-1.4932389996829443E-2</v>
      </c>
      <c r="H98">
        <v>36370</v>
      </c>
      <c r="I98" t="s">
        <v>188</v>
      </c>
      <c r="J98">
        <v>1E-3</v>
      </c>
      <c r="K98" t="s">
        <v>225</v>
      </c>
    </row>
    <row r="99" spans="1:11">
      <c r="A99" t="s">
        <v>247</v>
      </c>
      <c r="B99" s="2" t="s">
        <v>292</v>
      </c>
      <c r="C99" s="24">
        <v>52620.291599999997</v>
      </c>
      <c r="D99" t="s">
        <v>1237</v>
      </c>
      <c r="E99" s="33">
        <f t="shared" si="5"/>
        <v>36375.954240029445</v>
      </c>
      <c r="F99" s="25">
        <f t="shared" si="3"/>
        <v>36376</v>
      </c>
      <c r="G99" s="25">
        <f t="shared" si="4"/>
        <v>-1.5620072001183871E-2</v>
      </c>
      <c r="H99">
        <v>36376</v>
      </c>
      <c r="I99" t="s">
        <v>208</v>
      </c>
      <c r="J99">
        <v>2.9999999999999997E-4</v>
      </c>
      <c r="K99" t="s">
        <v>221</v>
      </c>
    </row>
    <row r="100" spans="1:11">
      <c r="A100" t="s">
        <v>247</v>
      </c>
      <c r="B100" s="2" t="s">
        <v>288</v>
      </c>
      <c r="C100" s="24">
        <v>52684.635999999999</v>
      </c>
      <c r="D100" t="s">
        <v>485</v>
      </c>
      <c r="E100" s="33">
        <f t="shared" si="5"/>
        <v>36564.455154024989</v>
      </c>
      <c r="F100" s="25">
        <f t="shared" si="3"/>
        <v>36564.5</v>
      </c>
      <c r="G100" s="25">
        <f t="shared" si="4"/>
        <v>-1.5308081499824766E-2</v>
      </c>
      <c r="H100">
        <v>36564.5</v>
      </c>
      <c r="I100" t="s">
        <v>196</v>
      </c>
      <c r="J100">
        <v>5.9999999999999995E-4</v>
      </c>
      <c r="K100" t="s">
        <v>219</v>
      </c>
    </row>
    <row r="101" spans="1:11">
      <c r="A101" t="s">
        <v>247</v>
      </c>
      <c r="B101" s="2" t="s">
        <v>292</v>
      </c>
      <c r="C101" s="24">
        <v>52902.586199999998</v>
      </c>
      <c r="D101" t="s">
        <v>485</v>
      </c>
      <c r="E101" s="33">
        <f t="shared" si="5"/>
        <v>37202.953794240915</v>
      </c>
      <c r="F101" s="25">
        <f t="shared" si="3"/>
        <v>37203</v>
      </c>
      <c r="G101" s="25">
        <f t="shared" si="4"/>
        <v>-1.5772241000377107E-2</v>
      </c>
      <c r="H101">
        <v>37203</v>
      </c>
      <c r="I101" t="s">
        <v>200</v>
      </c>
      <c r="J101" t="s">
        <v>217</v>
      </c>
      <c r="K101" t="s">
        <v>226</v>
      </c>
    </row>
    <row r="102" spans="1:11">
      <c r="A102" t="s">
        <v>247</v>
      </c>
      <c r="B102" s="2" t="s">
        <v>288</v>
      </c>
      <c r="C102" s="24">
        <v>52922.552900000002</v>
      </c>
      <c r="D102" t="s">
        <v>485</v>
      </c>
      <c r="E102" s="33">
        <f t="shared" si="5"/>
        <v>37261.44748132908</v>
      </c>
      <c r="F102" s="25">
        <f t="shared" si="3"/>
        <v>37261.5</v>
      </c>
      <c r="G102" s="25">
        <f t="shared" si="4"/>
        <v>-1.7927140499523375E-2</v>
      </c>
      <c r="H102">
        <v>37261.5</v>
      </c>
      <c r="I102" t="s">
        <v>227</v>
      </c>
      <c r="J102" t="s">
        <v>228</v>
      </c>
      <c r="K102" t="s">
        <v>229</v>
      </c>
    </row>
    <row r="103" spans="1:11">
      <c r="A103" t="s">
        <v>247</v>
      </c>
      <c r="B103" s="2" t="s">
        <v>292</v>
      </c>
      <c r="C103" s="24">
        <v>52923.408300000003</v>
      </c>
      <c r="D103" t="s">
        <v>1237</v>
      </c>
      <c r="E103" s="33">
        <f t="shared" si="5"/>
        <v>37263.953428728259</v>
      </c>
      <c r="F103" s="25">
        <f t="shared" si="3"/>
        <v>37264</v>
      </c>
      <c r="G103" s="25">
        <f t="shared" si="4"/>
        <v>-1.5897008001047652E-2</v>
      </c>
      <c r="H103">
        <v>37264</v>
      </c>
      <c r="I103" t="s">
        <v>199</v>
      </c>
      <c r="J103" t="s">
        <v>160</v>
      </c>
      <c r="K103" t="s">
        <v>230</v>
      </c>
    </row>
    <row r="104" spans="1:11">
      <c r="A104" t="s">
        <v>247</v>
      </c>
      <c r="B104" s="2" t="s">
        <v>292</v>
      </c>
      <c r="C104" s="24">
        <v>52939.7935</v>
      </c>
      <c r="D104" t="s">
        <v>485</v>
      </c>
      <c r="E104" s="33">
        <f t="shared" si="5"/>
        <v>37311.954889243847</v>
      </c>
      <c r="F104" s="25">
        <f t="shared" si="3"/>
        <v>37312</v>
      </c>
      <c r="G104" s="25">
        <f t="shared" si="4"/>
        <v>-1.5398463998280931E-2</v>
      </c>
      <c r="H104">
        <v>37312</v>
      </c>
      <c r="I104" t="s">
        <v>231</v>
      </c>
      <c r="J104">
        <v>2.0000000000000001E-4</v>
      </c>
      <c r="K104" t="s">
        <v>232</v>
      </c>
    </row>
    <row r="105" spans="1:11">
      <c r="A105" t="s">
        <v>247</v>
      </c>
      <c r="B105" s="2" t="s">
        <v>292</v>
      </c>
      <c r="C105" s="24">
        <v>52956.518600000003</v>
      </c>
      <c r="D105" t="s">
        <v>1237</v>
      </c>
      <c r="E105" s="33">
        <f t="shared" si="5"/>
        <v>37360.952107908837</v>
      </c>
      <c r="F105" s="25">
        <f t="shared" si="3"/>
        <v>37361</v>
      </c>
      <c r="G105" s="25">
        <f t="shared" si="4"/>
        <v>-1.6347866992873605E-2</v>
      </c>
      <c r="H105">
        <v>37361</v>
      </c>
      <c r="I105" t="s">
        <v>233</v>
      </c>
      <c r="J105" t="s">
        <v>212</v>
      </c>
      <c r="K105" t="s">
        <v>225</v>
      </c>
    </row>
    <row r="106" spans="1:11">
      <c r="A106" t="s">
        <v>247</v>
      </c>
      <c r="B106" s="2" t="s">
        <v>292</v>
      </c>
      <c r="C106" s="24">
        <v>52964.7111</v>
      </c>
      <c r="D106" t="s">
        <v>485</v>
      </c>
      <c r="E106" s="33">
        <f t="shared" si="5"/>
        <v>37384.952545210414</v>
      </c>
      <c r="F106" s="25">
        <f t="shared" si="3"/>
        <v>37385</v>
      </c>
      <c r="G106" s="25">
        <f t="shared" si="4"/>
        <v>-1.619859499623999E-2</v>
      </c>
      <c r="H106">
        <v>37385</v>
      </c>
      <c r="I106" t="s">
        <v>204</v>
      </c>
      <c r="J106" t="s">
        <v>153</v>
      </c>
      <c r="K106" t="s">
        <v>234</v>
      </c>
    </row>
    <row r="107" spans="1:11">
      <c r="A107" t="s">
        <v>247</v>
      </c>
      <c r="B107" s="2" t="s">
        <v>292</v>
      </c>
      <c r="C107" s="24">
        <v>52982.462200000002</v>
      </c>
      <c r="D107" t="s">
        <v>1237</v>
      </c>
      <c r="E107" s="33">
        <f t="shared" si="5"/>
        <v>37436.955494564616</v>
      </c>
      <c r="F107" s="25">
        <f t="shared" si="3"/>
        <v>37437</v>
      </c>
      <c r="G107" s="25">
        <f t="shared" si="4"/>
        <v>-1.5191838996543083E-2</v>
      </c>
      <c r="H107">
        <v>37437</v>
      </c>
      <c r="I107" t="s">
        <v>223</v>
      </c>
      <c r="J107">
        <v>2.9999999999999997E-4</v>
      </c>
      <c r="K107" t="s">
        <v>225</v>
      </c>
    </row>
    <row r="108" spans="1:11">
      <c r="A108" t="s">
        <v>247</v>
      </c>
      <c r="B108" s="2" t="s">
        <v>292</v>
      </c>
      <c r="C108" s="24">
        <v>52983.485399999998</v>
      </c>
      <c r="D108" t="s">
        <v>1237</v>
      </c>
      <c r="E108" s="33">
        <f t="shared" si="5"/>
        <v>37439.953022480011</v>
      </c>
      <c r="F108" s="25">
        <f t="shared" si="3"/>
        <v>37440</v>
      </c>
      <c r="G108" s="25">
        <f t="shared" si="4"/>
        <v>-1.6035680004279129E-2</v>
      </c>
      <c r="H108">
        <v>37440</v>
      </c>
      <c r="I108" t="s">
        <v>218</v>
      </c>
      <c r="J108" t="s">
        <v>235</v>
      </c>
      <c r="K108" t="s">
        <v>225</v>
      </c>
    </row>
    <row r="109" spans="1:11">
      <c r="A109" t="s">
        <v>247</v>
      </c>
      <c r="B109" s="2" t="s">
        <v>292</v>
      </c>
      <c r="C109" s="24">
        <v>53014.889799999997</v>
      </c>
      <c r="D109" t="s">
        <v>485</v>
      </c>
      <c r="E109" s="33">
        <f t="shared" si="5"/>
        <v>37531.954161716392</v>
      </c>
      <c r="F109" s="25">
        <f t="shared" si="3"/>
        <v>37532</v>
      </c>
      <c r="G109" s="25">
        <f t="shared" si="4"/>
        <v>-1.5646804000425618E-2</v>
      </c>
      <c r="H109">
        <v>37532</v>
      </c>
      <c r="I109" t="s">
        <v>132</v>
      </c>
      <c r="J109" t="s">
        <v>217</v>
      </c>
      <c r="K109" t="s">
        <v>232</v>
      </c>
    </row>
    <row r="110" spans="1:11">
      <c r="A110" t="s">
        <v>247</v>
      </c>
      <c r="B110" s="2" t="s">
        <v>292</v>
      </c>
      <c r="C110" s="24">
        <v>53017.620699999999</v>
      </c>
      <c r="D110" t="s">
        <v>485</v>
      </c>
      <c r="E110" s="33">
        <f t="shared" si="5"/>
        <v>37539.954502787732</v>
      </c>
      <c r="F110" s="25">
        <f t="shared" si="3"/>
        <v>37540</v>
      </c>
      <c r="G110" s="25">
        <f t="shared" si="4"/>
        <v>-1.553037999838125E-2</v>
      </c>
      <c r="H110">
        <v>37540</v>
      </c>
      <c r="I110" t="s">
        <v>209</v>
      </c>
      <c r="J110" t="s">
        <v>205</v>
      </c>
      <c r="K110" t="s">
        <v>232</v>
      </c>
    </row>
    <row r="111" spans="1:11">
      <c r="A111" t="s">
        <v>247</v>
      </c>
      <c r="B111" s="2" t="s">
        <v>288</v>
      </c>
      <c r="C111" s="24">
        <v>53017.792300000001</v>
      </c>
      <c r="D111" t="s">
        <v>485</v>
      </c>
      <c r="E111" s="33">
        <f t="shared" si="5"/>
        <v>37540.457215639857</v>
      </c>
      <c r="F111" s="25">
        <f t="shared" si="3"/>
        <v>37540.5</v>
      </c>
      <c r="G111" s="25">
        <f t="shared" si="4"/>
        <v>-1.4604353498725686E-2</v>
      </c>
      <c r="H111">
        <v>37540.5</v>
      </c>
      <c r="I111" t="s">
        <v>236</v>
      </c>
      <c r="J111">
        <v>8.0000000000000004E-4</v>
      </c>
      <c r="K111" t="s">
        <v>232</v>
      </c>
    </row>
    <row r="112" spans="1:11">
      <c r="A112" t="s">
        <v>247</v>
      </c>
      <c r="B112" s="2" t="s">
        <v>288</v>
      </c>
      <c r="C112" s="24">
        <v>53019.158000000003</v>
      </c>
      <c r="D112" t="s">
        <v>485</v>
      </c>
      <c r="E112" s="33">
        <f t="shared" si="5"/>
        <v>37544.45811856605</v>
      </c>
      <c r="F112" s="25">
        <f t="shared" si="3"/>
        <v>37544.5</v>
      </c>
      <c r="G112" s="25">
        <f t="shared" si="4"/>
        <v>-1.4296141496743076E-2</v>
      </c>
      <c r="H112">
        <v>37544.5</v>
      </c>
      <c r="I112" t="s">
        <v>237</v>
      </c>
      <c r="J112">
        <v>1.1000000000000001E-3</v>
      </c>
      <c r="K112" t="s">
        <v>191</v>
      </c>
    </row>
    <row r="113" spans="1:11">
      <c r="A113" t="s">
        <v>247</v>
      </c>
      <c r="B113" s="2" t="s">
        <v>292</v>
      </c>
      <c r="C113" s="24">
        <v>53287.626700000001</v>
      </c>
      <c r="D113" t="s">
        <v>1237</v>
      </c>
      <c r="E113" s="33">
        <f t="shared" si="5"/>
        <v>38330.953840481132</v>
      </c>
      <c r="F113" s="25">
        <f t="shared" si="3"/>
        <v>38331</v>
      </c>
      <c r="G113" s="25">
        <f t="shared" si="4"/>
        <v>-1.5756457003590185E-2</v>
      </c>
      <c r="H113">
        <v>38331</v>
      </c>
      <c r="I113" t="s">
        <v>200</v>
      </c>
      <c r="J113" t="s">
        <v>212</v>
      </c>
      <c r="K113" t="s">
        <v>238</v>
      </c>
    </row>
    <row r="114" spans="1:11">
      <c r="A114" t="s">
        <v>247</v>
      </c>
      <c r="B114" s="2" t="s">
        <v>292</v>
      </c>
      <c r="C114" s="24">
        <v>53292.7474</v>
      </c>
      <c r="D114" t="s">
        <v>485</v>
      </c>
      <c r="E114" s="33">
        <f t="shared" si="5"/>
        <v>38345.955248999933</v>
      </c>
      <c r="F114" s="25">
        <f t="shared" si="3"/>
        <v>38346</v>
      </c>
      <c r="G114" s="25">
        <f t="shared" si="4"/>
        <v>-1.5275662000931334E-2</v>
      </c>
      <c r="H114">
        <v>38346</v>
      </c>
      <c r="I114" t="s">
        <v>196</v>
      </c>
      <c r="J114" t="s">
        <v>154</v>
      </c>
      <c r="K114" t="s">
        <v>232</v>
      </c>
    </row>
    <row r="115" spans="1:11">
      <c r="A115" t="s">
        <v>247</v>
      </c>
      <c r="B115" s="2" t="s">
        <v>292</v>
      </c>
      <c r="C115" s="24">
        <v>53294.7958</v>
      </c>
      <c r="D115" t="s">
        <v>485</v>
      </c>
      <c r="E115" s="33">
        <f t="shared" si="5"/>
        <v>38351.956163954899</v>
      </c>
      <c r="F115" s="25">
        <f t="shared" si="3"/>
        <v>38352</v>
      </c>
      <c r="G115" s="25">
        <f t="shared" si="4"/>
        <v>-1.4963344001444057E-2</v>
      </c>
      <c r="H115">
        <v>38352</v>
      </c>
      <c r="I115" t="s">
        <v>192</v>
      </c>
      <c r="J115" t="s">
        <v>205</v>
      </c>
      <c r="K115" t="s">
        <v>232</v>
      </c>
    </row>
    <row r="116" spans="1:11">
      <c r="A116" t="s">
        <v>247</v>
      </c>
      <c r="B116" s="2" t="s">
        <v>292</v>
      </c>
      <c r="C116" s="24">
        <v>53297.867599999998</v>
      </c>
      <c r="D116" t="s">
        <v>485</v>
      </c>
      <c r="E116" s="33">
        <f t="shared" si="5"/>
        <v>38360.955192737682</v>
      </c>
      <c r="F116" s="25">
        <f t="shared" si="3"/>
        <v>38361</v>
      </c>
      <c r="G116" s="25">
        <f t="shared" si="4"/>
        <v>-1.5294867000193335E-2</v>
      </c>
      <c r="H116">
        <v>38361</v>
      </c>
      <c r="I116" t="s">
        <v>196</v>
      </c>
      <c r="J116" t="s">
        <v>154</v>
      </c>
      <c r="K116" t="s">
        <v>232</v>
      </c>
    </row>
    <row r="117" spans="1:11">
      <c r="A117" t="s">
        <v>247</v>
      </c>
      <c r="B117" s="2" t="s">
        <v>288</v>
      </c>
      <c r="C117" s="24">
        <v>53349.2405</v>
      </c>
      <c r="D117" t="s">
        <v>1237</v>
      </c>
      <c r="E117" s="33">
        <f t="shared" si="5"/>
        <v>38511.455292273953</v>
      </c>
      <c r="F117" s="25">
        <f t="shared" si="3"/>
        <v>38511.5</v>
      </c>
      <c r="G117" s="25">
        <f t="shared" si="4"/>
        <v>-1.5260890504578128E-2</v>
      </c>
      <c r="H117">
        <v>38511.5</v>
      </c>
      <c r="I117" t="s">
        <v>196</v>
      </c>
      <c r="J117" t="s">
        <v>235</v>
      </c>
      <c r="K117" t="s">
        <v>238</v>
      </c>
    </row>
    <row r="118" spans="1:11">
      <c r="A118" t="s">
        <v>247</v>
      </c>
      <c r="B118" s="2" t="s">
        <v>292</v>
      </c>
      <c r="C118" s="24">
        <v>53349.410600000003</v>
      </c>
      <c r="D118" t="s">
        <v>1237</v>
      </c>
      <c r="E118" s="33">
        <f t="shared" si="5"/>
        <v>38511.95361078297</v>
      </c>
      <c r="F118" s="25">
        <f t="shared" si="3"/>
        <v>38512</v>
      </c>
      <c r="G118" s="25">
        <f t="shared" si="4"/>
        <v>-1.5834863996133208E-2</v>
      </c>
      <c r="H118">
        <v>38512</v>
      </c>
      <c r="I118" t="s">
        <v>200</v>
      </c>
      <c r="J118" t="s">
        <v>239</v>
      </c>
      <c r="K118" t="s">
        <v>238</v>
      </c>
    </row>
    <row r="119" spans="1:11">
      <c r="A119" t="s">
        <v>247</v>
      </c>
      <c r="B119" s="2" t="s">
        <v>288</v>
      </c>
      <c r="C119" s="24">
        <v>53349.582900000001</v>
      </c>
      <c r="D119" t="s">
        <v>1237</v>
      </c>
      <c r="E119" s="33">
        <f t="shared" si="5"/>
        <v>38512.458374328533</v>
      </c>
      <c r="F119" s="25">
        <f t="shared" si="3"/>
        <v>38512.5</v>
      </c>
      <c r="G119" s="25">
        <f t="shared" si="4"/>
        <v>-1.4208837499609217E-2</v>
      </c>
      <c r="H119">
        <v>38512.5</v>
      </c>
      <c r="I119" t="s">
        <v>220</v>
      </c>
      <c r="J119">
        <v>5.9999999999999995E-4</v>
      </c>
      <c r="K119" t="s">
        <v>238</v>
      </c>
    </row>
    <row r="120" spans="1:11">
      <c r="A120" t="s">
        <v>247</v>
      </c>
      <c r="B120" s="2" t="s">
        <v>292</v>
      </c>
      <c r="C120" s="24">
        <v>53352.141499999998</v>
      </c>
      <c r="D120" t="s">
        <v>485</v>
      </c>
      <c r="E120" s="33">
        <f t="shared" si="5"/>
        <v>38519.953951854288</v>
      </c>
      <c r="F120" s="25">
        <f t="shared" si="3"/>
        <v>38520</v>
      </c>
      <c r="G120" s="25">
        <f t="shared" si="4"/>
        <v>-1.5718440001364797E-2</v>
      </c>
      <c r="H120">
        <v>38520</v>
      </c>
      <c r="I120" t="s">
        <v>132</v>
      </c>
      <c r="J120" t="s">
        <v>240</v>
      </c>
      <c r="K120" t="s">
        <v>191</v>
      </c>
    </row>
    <row r="121" spans="1:11">
      <c r="A121" t="s">
        <v>247</v>
      </c>
      <c r="B121" s="2" t="s">
        <v>288</v>
      </c>
      <c r="C121" s="24">
        <v>53358.116300000002</v>
      </c>
      <c r="D121" t="s">
        <v>485</v>
      </c>
      <c r="E121" s="33">
        <f t="shared" si="5"/>
        <v>38537.457499341581</v>
      </c>
      <c r="F121" s="25">
        <f t="shared" si="3"/>
        <v>38537.5</v>
      </c>
      <c r="G121" s="25">
        <f t="shared" si="4"/>
        <v>-1.4507512496493291E-2</v>
      </c>
      <c r="H121">
        <v>38537.5</v>
      </c>
      <c r="I121" t="s">
        <v>241</v>
      </c>
      <c r="J121">
        <v>2.9999999999999997E-4</v>
      </c>
      <c r="K121" t="s">
        <v>191</v>
      </c>
    </row>
    <row r="122" spans="1:11">
      <c r="A122" t="s">
        <v>247</v>
      </c>
      <c r="B122" s="2" t="s">
        <v>292</v>
      </c>
      <c r="C122" s="24">
        <v>53724.553899999999</v>
      </c>
      <c r="D122" t="s">
        <v>485</v>
      </c>
      <c r="E122" s="33">
        <f t="shared" si="5"/>
        <v>39610.959195251875</v>
      </c>
      <c r="F122" s="25">
        <f t="shared" si="3"/>
        <v>39611</v>
      </c>
      <c r="G122" s="25">
        <f t="shared" si="4"/>
        <v>-1.3928617001511157E-2</v>
      </c>
      <c r="H122">
        <v>39611</v>
      </c>
      <c r="I122" t="s">
        <v>242</v>
      </c>
      <c r="J122" t="s">
        <v>217</v>
      </c>
      <c r="K122" t="s">
        <v>243</v>
      </c>
    </row>
    <row r="123" spans="1:11">
      <c r="A123" t="s">
        <v>247</v>
      </c>
      <c r="B123" s="2" t="s">
        <v>288</v>
      </c>
      <c r="C123" s="24">
        <v>53748.618600000002</v>
      </c>
      <c r="D123" t="s">
        <v>485</v>
      </c>
      <c r="E123" s="33">
        <f t="shared" si="5"/>
        <v>39681.458227724455</v>
      </c>
      <c r="F123" s="25">
        <f t="shared" si="3"/>
        <v>39681.5</v>
      </c>
      <c r="G123" s="25">
        <f t="shared" si="4"/>
        <v>-1.4258880502893589E-2</v>
      </c>
      <c r="H123">
        <v>39681.5</v>
      </c>
      <c r="I123" t="s">
        <v>237</v>
      </c>
      <c r="J123" t="s">
        <v>142</v>
      </c>
      <c r="K123" t="s">
        <v>243</v>
      </c>
    </row>
    <row r="124" spans="1:11">
      <c r="A124" t="s">
        <v>247</v>
      </c>
      <c r="B124" s="2" t="s">
        <v>288</v>
      </c>
      <c r="C124" s="24">
        <v>53762.614099999999</v>
      </c>
      <c r="D124" t="s">
        <v>485</v>
      </c>
      <c r="E124" s="33">
        <f t="shared" si="5"/>
        <v>39722.458913748786</v>
      </c>
      <c r="F124" s="25">
        <f t="shared" si="3"/>
        <v>39722.5</v>
      </c>
      <c r="G124" s="25">
        <f t="shared" si="4"/>
        <v>-1.4024707503267564E-2</v>
      </c>
      <c r="H124">
        <v>39722.5</v>
      </c>
      <c r="I124" t="s">
        <v>244</v>
      </c>
      <c r="J124" t="s">
        <v>154</v>
      </c>
      <c r="K124" t="s">
        <v>243</v>
      </c>
    </row>
    <row r="125" spans="1:11">
      <c r="A125" t="s">
        <v>247</v>
      </c>
      <c r="B125" s="2" t="s">
        <v>288</v>
      </c>
      <c r="C125" s="24">
        <v>53776.609700000001</v>
      </c>
      <c r="D125" t="s">
        <v>485</v>
      </c>
      <c r="E125" s="33">
        <f t="shared" si="5"/>
        <v>39763.459892729341</v>
      </c>
      <c r="F125" s="25">
        <f t="shared" si="3"/>
        <v>39763.5</v>
      </c>
      <c r="G125" s="25">
        <f t="shared" si="4"/>
        <v>-1.3690534498891793E-2</v>
      </c>
      <c r="H125">
        <v>39763.5</v>
      </c>
      <c r="I125" t="s">
        <v>245</v>
      </c>
      <c r="J125" t="s">
        <v>205</v>
      </c>
      <c r="K125" t="s">
        <v>243</v>
      </c>
    </row>
    <row r="126" spans="1:11">
      <c r="A126" t="s">
        <v>247</v>
      </c>
      <c r="B126" s="2" t="s">
        <v>288</v>
      </c>
      <c r="C126" s="24">
        <v>53788.555200000003</v>
      </c>
      <c r="D126" t="s">
        <v>485</v>
      </c>
      <c r="E126" s="33">
        <f t="shared" si="5"/>
        <v>39798.454976499394</v>
      </c>
      <c r="F126" s="25">
        <f t="shared" si="3"/>
        <v>39798.5</v>
      </c>
      <c r="G126" s="25">
        <f t="shared" si="4"/>
        <v>-1.5368679494713433E-2</v>
      </c>
      <c r="H126">
        <v>39798.5</v>
      </c>
      <c r="I126" t="s">
        <v>231</v>
      </c>
      <c r="J126" t="s">
        <v>246</v>
      </c>
      <c r="K126" t="s">
        <v>243</v>
      </c>
    </row>
    <row r="127" spans="1:11">
      <c r="A127" t="s">
        <v>247</v>
      </c>
      <c r="B127" s="2" t="s">
        <v>292</v>
      </c>
      <c r="C127" s="24">
        <v>53795.554199999999</v>
      </c>
      <c r="D127" t="s">
        <v>485</v>
      </c>
      <c r="E127" s="33">
        <f t="shared" si="5"/>
        <v>39818.958981464151</v>
      </c>
      <c r="F127" s="25">
        <f t="shared" si="3"/>
        <v>39819</v>
      </c>
      <c r="G127" s="25">
        <f t="shared" si="4"/>
        <v>-1.4001593001012225E-2</v>
      </c>
      <c r="H127">
        <v>39819</v>
      </c>
      <c r="I127" t="s">
        <v>244</v>
      </c>
      <c r="J127" t="s">
        <v>235</v>
      </c>
      <c r="K127" t="s">
        <v>243</v>
      </c>
    </row>
    <row r="128" spans="1:11">
      <c r="G128" s="25"/>
    </row>
    <row r="129" spans="7:7">
      <c r="G129" s="25"/>
    </row>
    <row r="130" spans="7:7">
      <c r="G130" s="25"/>
    </row>
    <row r="131" spans="7:7">
      <c r="G131" s="25"/>
    </row>
    <row r="132" spans="7:7">
      <c r="G132" s="25"/>
    </row>
    <row r="133" spans="7:7">
      <c r="G133" s="25"/>
    </row>
    <row r="134" spans="7:7">
      <c r="G134" s="25"/>
    </row>
    <row r="135" spans="7:7">
      <c r="G135" s="25"/>
    </row>
    <row r="136" spans="7:7">
      <c r="G136" s="25"/>
    </row>
    <row r="137" spans="7:7">
      <c r="G137" s="25"/>
    </row>
    <row r="138" spans="7:7">
      <c r="G138" s="25"/>
    </row>
    <row r="139" spans="7:7">
      <c r="G139" s="25"/>
    </row>
    <row r="140" spans="7:7">
      <c r="G140" s="25"/>
    </row>
    <row r="141" spans="7:7">
      <c r="G141" s="25"/>
    </row>
    <row r="142" spans="7:7">
      <c r="G142" s="25"/>
    </row>
    <row r="143" spans="7:7">
      <c r="G143" s="25"/>
    </row>
    <row r="144" spans="7:7">
      <c r="G144" s="25"/>
    </row>
    <row r="145" spans="7:7">
      <c r="G145" s="25"/>
    </row>
    <row r="146" spans="7:7">
      <c r="G146" s="25"/>
    </row>
    <row r="147" spans="7:7">
      <c r="G147" s="25"/>
    </row>
    <row r="148" spans="7:7">
      <c r="G148" s="25"/>
    </row>
    <row r="149" spans="7:7">
      <c r="G149" s="25"/>
    </row>
    <row r="150" spans="7:7">
      <c r="G150" s="25"/>
    </row>
    <row r="151" spans="7:7">
      <c r="G151" s="25"/>
    </row>
    <row r="152" spans="7:7">
      <c r="G152" s="25"/>
    </row>
    <row r="153" spans="7:7">
      <c r="G153" s="25"/>
    </row>
    <row r="154" spans="7:7">
      <c r="G154" s="25"/>
    </row>
    <row r="155" spans="7:7">
      <c r="G155" s="25"/>
    </row>
    <row r="156" spans="7:7">
      <c r="G156" s="25"/>
    </row>
    <row r="157" spans="7:7">
      <c r="G157" s="25"/>
    </row>
    <row r="158" spans="7:7">
      <c r="G158" s="25"/>
    </row>
    <row r="159" spans="7:7">
      <c r="G159" s="25"/>
    </row>
    <row r="160" spans="7:7">
      <c r="G160" s="25"/>
    </row>
    <row r="161" spans="7:7">
      <c r="G161" s="25"/>
    </row>
    <row r="162" spans="7:7">
      <c r="G162" s="25"/>
    </row>
    <row r="163" spans="7:7">
      <c r="G163" s="25"/>
    </row>
    <row r="164" spans="7:7">
      <c r="G164" s="25"/>
    </row>
    <row r="165" spans="7:7">
      <c r="G165" s="25"/>
    </row>
    <row r="166" spans="7:7">
      <c r="G166" s="25"/>
    </row>
    <row r="167" spans="7:7">
      <c r="G167" s="25"/>
    </row>
    <row r="168" spans="7:7">
      <c r="G168" s="25"/>
    </row>
    <row r="169" spans="7:7">
      <c r="G169" s="25"/>
    </row>
    <row r="170" spans="7:7">
      <c r="G170" s="25"/>
    </row>
    <row r="171" spans="7:7">
      <c r="G171" s="25"/>
    </row>
    <row r="172" spans="7:7">
      <c r="G172" s="25"/>
    </row>
    <row r="173" spans="7:7">
      <c r="G173" s="25"/>
    </row>
    <row r="174" spans="7:7">
      <c r="G174" s="25"/>
    </row>
    <row r="175" spans="7:7">
      <c r="G175" s="25"/>
    </row>
    <row r="176" spans="7:7">
      <c r="G176" s="25"/>
    </row>
    <row r="177" spans="7:7">
      <c r="G177" s="25"/>
    </row>
    <row r="178" spans="7:7">
      <c r="G178" s="25"/>
    </row>
    <row r="179" spans="7:7">
      <c r="G179" s="25"/>
    </row>
    <row r="180" spans="7:7">
      <c r="G180" s="25"/>
    </row>
    <row r="181" spans="7:7">
      <c r="G181" s="25"/>
    </row>
    <row r="182" spans="7:7">
      <c r="G182" s="25"/>
    </row>
    <row r="183" spans="7:7">
      <c r="G183" s="25"/>
    </row>
    <row r="184" spans="7:7">
      <c r="G184" s="25"/>
    </row>
    <row r="185" spans="7:7">
      <c r="G185" s="25"/>
    </row>
    <row r="186" spans="7:7">
      <c r="G186" s="25"/>
    </row>
    <row r="187" spans="7:7">
      <c r="G187" s="25"/>
    </row>
    <row r="188" spans="7:7">
      <c r="G188" s="25"/>
    </row>
    <row r="189" spans="7:7">
      <c r="G189" s="25"/>
    </row>
    <row r="190" spans="7:7">
      <c r="G190" s="25"/>
    </row>
    <row r="191" spans="7:7">
      <c r="G191" s="25"/>
    </row>
    <row r="192" spans="7:7">
      <c r="G192" s="25"/>
    </row>
    <row r="193" spans="7:7">
      <c r="G193" s="25"/>
    </row>
    <row r="194" spans="7:7">
      <c r="G194" s="25"/>
    </row>
    <row r="195" spans="7:7">
      <c r="G195" s="25"/>
    </row>
    <row r="196" spans="7:7">
      <c r="G196" s="25"/>
    </row>
    <row r="197" spans="7:7">
      <c r="G197" s="25"/>
    </row>
    <row r="198" spans="7:7">
      <c r="G198" s="25"/>
    </row>
    <row r="199" spans="7:7">
      <c r="G199" s="25"/>
    </row>
    <row r="200" spans="7:7">
      <c r="G200" s="25"/>
    </row>
    <row r="201" spans="7:7">
      <c r="G201" s="25"/>
    </row>
    <row r="202" spans="7:7">
      <c r="G202" s="25"/>
    </row>
    <row r="203" spans="7:7">
      <c r="G203" s="25"/>
    </row>
    <row r="204" spans="7:7">
      <c r="G204" s="25"/>
    </row>
    <row r="205" spans="7:7">
      <c r="G205" s="25"/>
    </row>
    <row r="206" spans="7:7">
      <c r="G206" s="25"/>
    </row>
    <row r="207" spans="7:7">
      <c r="G207" s="25"/>
    </row>
    <row r="208" spans="7:7">
      <c r="G208" s="25"/>
    </row>
    <row r="209" spans="7:7">
      <c r="G209" s="25"/>
    </row>
    <row r="210" spans="7:7">
      <c r="G210" s="25"/>
    </row>
    <row r="211" spans="7:7">
      <c r="G211" s="25"/>
    </row>
    <row r="212" spans="7:7">
      <c r="G212" s="25"/>
    </row>
    <row r="213" spans="7:7">
      <c r="G213" s="25"/>
    </row>
    <row r="214" spans="7:7">
      <c r="G214" s="25"/>
    </row>
    <row r="215" spans="7:7">
      <c r="G215" s="25"/>
    </row>
    <row r="216" spans="7:7">
      <c r="G216" s="25"/>
    </row>
    <row r="217" spans="7:7">
      <c r="G217" s="25"/>
    </row>
    <row r="218" spans="7:7">
      <c r="G218" s="25"/>
    </row>
    <row r="219" spans="7:7">
      <c r="G219" s="25"/>
    </row>
    <row r="220" spans="7:7">
      <c r="G220" s="25"/>
    </row>
    <row r="221" spans="7:7">
      <c r="G221" s="25"/>
    </row>
    <row r="222" spans="7:7">
      <c r="G222" s="25"/>
    </row>
    <row r="223" spans="7:7">
      <c r="G223" s="25"/>
    </row>
    <row r="224" spans="7:7">
      <c r="G224" s="25"/>
    </row>
    <row r="225" spans="7:7">
      <c r="G225" s="25"/>
    </row>
    <row r="226" spans="7:7">
      <c r="G226" s="25"/>
    </row>
    <row r="227" spans="7:7">
      <c r="G227" s="25"/>
    </row>
    <row r="228" spans="7:7">
      <c r="G228" s="25"/>
    </row>
    <row r="229" spans="7:7">
      <c r="G229" s="25"/>
    </row>
    <row r="230" spans="7:7">
      <c r="G230" s="25"/>
    </row>
    <row r="231" spans="7:7">
      <c r="G231" s="25"/>
    </row>
    <row r="232" spans="7:7">
      <c r="G232" s="25"/>
    </row>
    <row r="233" spans="7:7">
      <c r="G233" s="25"/>
    </row>
    <row r="234" spans="7:7">
      <c r="G234" s="25"/>
    </row>
    <row r="235" spans="7:7">
      <c r="G235" s="25"/>
    </row>
    <row r="236" spans="7:7">
      <c r="G236" s="25"/>
    </row>
    <row r="237" spans="7:7">
      <c r="G237" s="25"/>
    </row>
    <row r="238" spans="7:7">
      <c r="G238" s="25"/>
    </row>
    <row r="239" spans="7:7">
      <c r="G239" s="25"/>
    </row>
    <row r="240" spans="7:7">
      <c r="G240" s="25"/>
    </row>
    <row r="241" spans="7:7">
      <c r="G241" s="25"/>
    </row>
    <row r="242" spans="7:7">
      <c r="G242" s="25"/>
    </row>
    <row r="243" spans="7:7">
      <c r="G243" s="25"/>
    </row>
    <row r="244" spans="7:7">
      <c r="G244" s="25"/>
    </row>
    <row r="245" spans="7:7">
      <c r="G245" s="25"/>
    </row>
    <row r="246" spans="7:7">
      <c r="G246" s="25"/>
    </row>
    <row r="247" spans="7:7">
      <c r="G247" s="25"/>
    </row>
    <row r="248" spans="7:7">
      <c r="G248" s="25"/>
    </row>
    <row r="249" spans="7:7">
      <c r="G249" s="25"/>
    </row>
    <row r="250" spans="7:7">
      <c r="G250" s="25"/>
    </row>
    <row r="251" spans="7:7">
      <c r="G251" s="25"/>
    </row>
    <row r="252" spans="7:7">
      <c r="G252" s="25"/>
    </row>
  </sheetData>
  <phoneticPr fontId="8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0"/>
  </sheetPr>
  <dimension ref="A1:AF548"/>
  <sheetViews>
    <sheetView workbookViewId="0">
      <pane xSplit="14" ySplit="21" topLeftCell="O508" activePane="bottomRight" state="frozen"/>
      <selection pane="topRight" activeCell="O1" sqref="O1"/>
      <selection pane="bottomLeft" activeCell="A22" sqref="A22"/>
      <selection pane="bottomRight" activeCell="D526" sqref="D526"/>
    </sheetView>
  </sheetViews>
  <sheetFormatPr defaultColWidth="10.28515625" defaultRowHeight="12.75"/>
  <cols>
    <col min="1" max="1" width="17.85546875" customWidth="1"/>
    <col min="2" max="2" width="5.140625" customWidth="1"/>
    <col min="3" max="3" width="11.85546875" style="24" customWidth="1"/>
    <col min="4" max="4" width="9.42578125" style="24" customWidth="1"/>
    <col min="5" max="5" width="10.5703125" customWidth="1"/>
    <col min="6" max="6" width="15.2851562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  <col min="18" max="19" width="10.28515625" customWidth="1"/>
    <col min="20" max="20" width="10.28515625" style="2" customWidth="1"/>
  </cols>
  <sheetData>
    <row r="1" spans="1:26" ht="21" thickBot="1">
      <c r="A1" s="30" t="s">
        <v>284</v>
      </c>
      <c r="Y1" s="3" t="s">
        <v>260</v>
      </c>
      <c r="Z1" s="5" t="s">
        <v>272</v>
      </c>
    </row>
    <row r="2" spans="1:26">
      <c r="A2" t="s">
        <v>274</v>
      </c>
      <c r="B2" t="s">
        <v>285</v>
      </c>
      <c r="C2" s="24" t="s">
        <v>286</v>
      </c>
      <c r="Y2" s="25">
        <v>-30000</v>
      </c>
      <c r="Z2" s="25">
        <f t="shared" ref="Z2:Z43" si="0">+D$11+D$12*Y2+D$13*Y2^2</f>
        <v>5.6531669860248268E-2</v>
      </c>
    </row>
    <row r="3" spans="1:26" ht="13.5" thickBot="1">
      <c r="A3" s="6" t="s">
        <v>36</v>
      </c>
      <c r="Y3" s="25">
        <v>-28000</v>
      </c>
      <c r="Z3" s="25">
        <f t="shared" si="0"/>
        <v>5.331627918238286E-2</v>
      </c>
    </row>
    <row r="4" spans="1:26" ht="14.25" thickTop="1" thickBot="1">
      <c r="A4" s="4" t="s">
        <v>250</v>
      </c>
      <c r="C4" s="141">
        <v>40213.324999999997</v>
      </c>
      <c r="D4" s="116">
        <v>0.34134848000000001</v>
      </c>
      <c r="Y4" s="25">
        <v>-26000</v>
      </c>
      <c r="Z4" s="25">
        <f t="shared" si="0"/>
        <v>5.0152483859834937E-2</v>
      </c>
    </row>
    <row r="5" spans="1:26" ht="13.5" thickTop="1">
      <c r="A5" s="97" t="s">
        <v>450</v>
      </c>
      <c r="B5" s="39"/>
      <c r="C5" s="231">
        <v>-9.5</v>
      </c>
      <c r="D5" s="117" t="s">
        <v>451</v>
      </c>
      <c r="Y5" s="25">
        <v>-24000</v>
      </c>
      <c r="Z5" s="25">
        <f t="shared" si="0"/>
        <v>4.7040283892604513E-2</v>
      </c>
    </row>
    <row r="6" spans="1:26">
      <c r="A6" s="4" t="s">
        <v>251</v>
      </c>
      <c r="Y6" s="25">
        <v>-22000</v>
      </c>
      <c r="Z6" s="25">
        <f t="shared" si="0"/>
        <v>4.3979679280691582E-2</v>
      </c>
    </row>
    <row r="7" spans="1:26">
      <c r="A7" t="s">
        <v>252</v>
      </c>
      <c r="C7" s="24">
        <f>+C4</f>
        <v>40213.324999999997</v>
      </c>
      <c r="D7" s="6" t="s">
        <v>36</v>
      </c>
      <c r="Y7" s="25">
        <v>-20000</v>
      </c>
      <c r="Z7" s="25">
        <f t="shared" si="0"/>
        <v>4.0970670024096149E-2</v>
      </c>
    </row>
    <row r="8" spans="1:26">
      <c r="A8" t="s">
        <v>253</v>
      </c>
      <c r="C8" s="24">
        <f>+D4</f>
        <v>0.34134848000000001</v>
      </c>
      <c r="D8" s="6" t="s">
        <v>36</v>
      </c>
      <c r="Y8" s="25">
        <v>-18000</v>
      </c>
      <c r="Z8" s="25">
        <f t="shared" si="0"/>
        <v>3.8013256122818209E-2</v>
      </c>
    </row>
    <row r="9" spans="1:26">
      <c r="A9" s="19" t="s">
        <v>452</v>
      </c>
      <c r="B9" s="52">
        <v>342</v>
      </c>
      <c r="C9" s="118" t="str">
        <f>"F"&amp;B9</f>
        <v>F342</v>
      </c>
      <c r="D9" s="118" t="str">
        <f>"G"&amp;B9</f>
        <v>G342</v>
      </c>
      <c r="Y9" s="25">
        <v>-16000</v>
      </c>
      <c r="Z9" s="25">
        <f t="shared" si="0"/>
        <v>3.5107437576857761E-2</v>
      </c>
    </row>
    <row r="10" spans="1:26" ht="13.5" thickBot="1">
      <c r="C10" s="119" t="s">
        <v>270</v>
      </c>
      <c r="D10" s="119" t="s">
        <v>271</v>
      </c>
      <c r="Y10" s="25">
        <v>-14000</v>
      </c>
      <c r="Z10" s="25">
        <f t="shared" si="0"/>
        <v>3.2253214386214812E-2</v>
      </c>
    </row>
    <row r="11" spans="1:26">
      <c r="A11" t="s">
        <v>266</v>
      </c>
      <c r="C11" s="142">
        <f ca="1">INTERCEPT(INDIRECT(D9):G883,INDIRECT(C9):$F883)</f>
        <v>3.8469678603184849E-2</v>
      </c>
      <c r="D11" s="24">
        <f>+E11*F11</f>
        <v>1.3718322000603984E-2</v>
      </c>
      <c r="E11" s="8">
        <v>1.3718322000603984</v>
      </c>
      <c r="F11">
        <v>0.01</v>
      </c>
      <c r="Y11" s="25">
        <v>-12000</v>
      </c>
      <c r="Z11" s="25">
        <f t="shared" si="0"/>
        <v>2.9450586550889352E-2</v>
      </c>
    </row>
    <row r="12" spans="1:26">
      <c r="A12" t="s">
        <v>267</v>
      </c>
      <c r="C12" s="142">
        <f ca="1">SLOPE(INDIRECT(D9):G883,INDIRECT(C9):$F883)</f>
        <v>-1.4756010813780246E-6</v>
      </c>
      <c r="D12" s="24">
        <f>+E12*F12</f>
        <v>-1.2336290128808727E-6</v>
      </c>
      <c r="E12" s="9">
        <v>-1.2336290128808727</v>
      </c>
      <c r="F12">
        <v>9.9999999999999995E-7</v>
      </c>
      <c r="Y12" s="25">
        <v>-10000</v>
      </c>
      <c r="Z12" s="25">
        <f t="shared" si="0"/>
        <v>2.6699554070881388E-2</v>
      </c>
    </row>
    <row r="13" spans="1:26" ht="13.5" thickBot="1">
      <c r="A13" t="s">
        <v>269</v>
      </c>
      <c r="C13" s="24" t="s">
        <v>264</v>
      </c>
      <c r="D13" s="24">
        <f>+E13*F13</f>
        <v>6.4494194146867827E-12</v>
      </c>
      <c r="E13" s="10">
        <v>0.64494194146867834</v>
      </c>
      <c r="F13">
        <v>9.9999999999999994E-12</v>
      </c>
      <c r="Y13" s="25">
        <v>-8000</v>
      </c>
      <c r="Z13" s="25">
        <f t="shared" si="0"/>
        <v>2.4000116946190923E-2</v>
      </c>
    </row>
    <row r="14" spans="1:26">
      <c r="A14" t="s">
        <v>273</v>
      </c>
      <c r="E14">
        <f>SUM(U21:U852)</f>
        <v>1.5708914411621075E-2</v>
      </c>
      <c r="Y14" s="25">
        <v>-6000</v>
      </c>
      <c r="Z14" s="25">
        <f t="shared" si="0"/>
        <v>2.1352275176817946E-2</v>
      </c>
    </row>
    <row r="15" spans="1:26">
      <c r="A15" s="1" t="s">
        <v>268</v>
      </c>
      <c r="C15" s="94">
        <f ca="1">(C7+C11)+(C8+C12)*INT(MAX(F21:F3435))</f>
        <v>59874.609576051917</v>
      </c>
      <c r="D15" s="94">
        <f>+C7+INT(MAX(F21:F1490))*C8+D11+D12*INT(MAX(F21:F3925))+D13*INT(MAX(F21:F3952)^2)</f>
        <v>59874.620159298756</v>
      </c>
      <c r="E15" s="99" t="s">
        <v>453</v>
      </c>
      <c r="F15" s="98">
        <v>1</v>
      </c>
      <c r="Y15" s="25">
        <v>-4000</v>
      </c>
      <c r="Z15" s="25">
        <f t="shared" si="0"/>
        <v>1.8756028762762462E-2</v>
      </c>
    </row>
    <row r="16" spans="1:26">
      <c r="A16" s="4" t="s">
        <v>254</v>
      </c>
      <c r="C16" s="143">
        <f ca="1">+C8+C12</f>
        <v>0.34134700439891863</v>
      </c>
      <c r="D16" s="94">
        <f>+C8+D12+2*D13*MAX(F21:F120)</f>
        <v>0.34134746850189063</v>
      </c>
      <c r="E16" s="99" t="s">
        <v>454</v>
      </c>
      <c r="F16" s="100">
        <f ca="1">NOW()+15018.5+$C$5/24</f>
        <v>60162.810136689812</v>
      </c>
      <c r="Y16" s="25">
        <v>-2000</v>
      </c>
      <c r="Z16" s="25">
        <f t="shared" si="0"/>
        <v>1.6211377704024477E-2</v>
      </c>
    </row>
    <row r="17" spans="1:32" ht="13.5" thickBot="1">
      <c r="A17" t="s">
        <v>281</v>
      </c>
      <c r="C17" s="230">
        <f>COUNT(C21:C4641)</f>
        <v>501</v>
      </c>
      <c r="E17" s="99" t="s">
        <v>455</v>
      </c>
      <c r="F17" s="100">
        <f ca="1">ROUND(2*(F16-$C$7)/$C$8,0)/2+F15</f>
        <v>58444</v>
      </c>
      <c r="Y17" s="25">
        <v>0</v>
      </c>
      <c r="Z17" s="25">
        <f t="shared" si="0"/>
        <v>1.3718322000603984E-2</v>
      </c>
    </row>
    <row r="18" spans="1:32" ht="14.25" thickTop="1" thickBot="1">
      <c r="A18" s="4" t="s">
        <v>458</v>
      </c>
      <c r="C18" s="144">
        <f ca="1">+C15</f>
        <v>59874.609576051917</v>
      </c>
      <c r="D18" s="124">
        <f ca="1">C16</f>
        <v>0.34134700439891863</v>
      </c>
      <c r="E18" s="99" t="s">
        <v>456</v>
      </c>
      <c r="F18" s="6">
        <f ca="1">ROUND(2*(F16-$C$15)/$C$16,0)/2+F15</f>
        <v>845.5</v>
      </c>
      <c r="Y18" s="25">
        <v>2000</v>
      </c>
      <c r="Z18" s="25">
        <f t="shared" si="0"/>
        <v>1.1276861652500986E-2</v>
      </c>
    </row>
    <row r="19" spans="1:32" ht="13.5" thickBot="1">
      <c r="A19" s="4" t="s">
        <v>459</v>
      </c>
      <c r="C19" s="145">
        <f>+D15</f>
        <v>59874.620159298756</v>
      </c>
      <c r="D19" s="120">
        <f>+D16</f>
        <v>0.34134746850189063</v>
      </c>
      <c r="E19" s="99" t="s">
        <v>457</v>
      </c>
      <c r="F19" s="101">
        <f ca="1">+$C$15+$C$16*F18-15018.5-$C$5/24</f>
        <v>45145.114301604539</v>
      </c>
      <c r="Y19" s="25">
        <v>4000</v>
      </c>
      <c r="Z19" s="25">
        <f t="shared" si="0"/>
        <v>8.8869966597154813E-3</v>
      </c>
    </row>
    <row r="20" spans="1:32" ht="15" thickBot="1">
      <c r="A20" s="3" t="s">
        <v>256</v>
      </c>
      <c r="B20" s="3" t="s">
        <v>257</v>
      </c>
      <c r="C20" s="119" t="s">
        <v>258</v>
      </c>
      <c r="D20" s="119" t="s">
        <v>263</v>
      </c>
      <c r="E20" s="3" t="s">
        <v>259</v>
      </c>
      <c r="F20" s="3" t="s">
        <v>260</v>
      </c>
      <c r="G20" s="3" t="s">
        <v>261</v>
      </c>
      <c r="H20" s="51" t="s">
        <v>289</v>
      </c>
      <c r="I20" s="51" t="s">
        <v>503</v>
      </c>
      <c r="J20" s="51" t="s">
        <v>465</v>
      </c>
      <c r="K20" s="51" t="s">
        <v>485</v>
      </c>
      <c r="L20" s="51" t="s">
        <v>504</v>
      </c>
      <c r="M20" s="51" t="s">
        <v>505</v>
      </c>
      <c r="N20" s="51" t="s">
        <v>275</v>
      </c>
      <c r="O20" s="5" t="s">
        <v>355</v>
      </c>
      <c r="P20" s="14" t="s">
        <v>272</v>
      </c>
      <c r="Q20" s="3" t="s">
        <v>265</v>
      </c>
      <c r="R20" s="5" t="s">
        <v>448</v>
      </c>
      <c r="S20" s="5" t="s">
        <v>506</v>
      </c>
      <c r="T20" s="5" t="s">
        <v>508</v>
      </c>
      <c r="U20" s="5" t="s">
        <v>507</v>
      </c>
      <c r="V20" s="62" t="s">
        <v>32</v>
      </c>
      <c r="Y20" s="25">
        <v>6000</v>
      </c>
      <c r="Z20" s="25">
        <f t="shared" si="0"/>
        <v>6.5487270222474719E-3</v>
      </c>
    </row>
    <row r="21" spans="1:32" s="25" customFormat="1">
      <c r="A21" s="33" t="s">
        <v>287</v>
      </c>
      <c r="B21" s="57" t="s">
        <v>288</v>
      </c>
      <c r="C21" s="58">
        <v>30647.217000000001</v>
      </c>
      <c r="D21" s="58" t="s">
        <v>289</v>
      </c>
      <c r="E21" s="33">
        <f t="shared" ref="E21:E84" si="1">+(C21-C$7)/C$8</f>
        <v>-28024.463445684585</v>
      </c>
      <c r="F21" s="25">
        <f t="shared" ref="F21:F84" si="2">ROUND(2*E21,0)/2</f>
        <v>-28024.5</v>
      </c>
      <c r="G21" s="25">
        <f t="shared" ref="G21:G28" si="3">+C21-(C$7+F21*C$8)</f>
        <v>1.2477760003093863E-2</v>
      </c>
      <c r="H21" s="25">
        <f>G21</f>
        <v>1.2477760003093863E-2</v>
      </c>
      <c r="J21" s="26"/>
      <c r="O21" s="25">
        <f ca="1">+C$11+C$12*F21</f>
        <v>7.9822661108263304E-2</v>
      </c>
      <c r="P21" s="27">
        <f t="shared" ref="P21:P84" si="4">+D$11+D$12*F21+D$13*F21^2</f>
        <v>5.3355355567899387E-2</v>
      </c>
      <c r="Q21" s="28">
        <f t="shared" ref="Q21:Q84" si="5">+C21-15018.5</f>
        <v>15628.717000000001</v>
      </c>
      <c r="S21" s="25">
        <f t="shared" ref="S21:S28" si="6">+(P21-G21)^2</f>
        <v>1.6709778191598083E-3</v>
      </c>
      <c r="T21" s="2">
        <v>0.1</v>
      </c>
      <c r="U21">
        <f t="shared" ref="U21:U28" si="7">+T21*S21</f>
        <v>1.6709778191598083E-4</v>
      </c>
      <c r="V21" s="25">
        <f t="shared" ref="V21:V28" si="8">+G21-P21</f>
        <v>-4.0877595564805524E-2</v>
      </c>
      <c r="Y21" s="25">
        <v>8000</v>
      </c>
      <c r="Z21" s="25">
        <f t="shared" si="0"/>
        <v>4.2620527400969556E-3</v>
      </c>
    </row>
    <row r="22" spans="1:32" s="25" customFormat="1">
      <c r="A22" s="33" t="s">
        <v>290</v>
      </c>
      <c r="B22" s="33"/>
      <c r="C22" s="58">
        <v>30647.238000000001</v>
      </c>
      <c r="D22" s="58"/>
      <c r="E22" s="33">
        <f t="shared" si="1"/>
        <v>-28024.401924977068</v>
      </c>
      <c r="F22" s="25">
        <f t="shared" si="2"/>
        <v>-28024.5</v>
      </c>
      <c r="G22" s="25">
        <f t="shared" si="3"/>
        <v>3.3477760003734147E-2</v>
      </c>
      <c r="I22" s="127">
        <f t="shared" ref="I22:I28" si="9">G22</f>
        <v>3.3477760003734147E-2</v>
      </c>
      <c r="P22" s="27">
        <f t="shared" si="4"/>
        <v>5.3355355567899387E-2</v>
      </c>
      <c r="Q22" s="28">
        <f t="shared" si="5"/>
        <v>15628.738000000001</v>
      </c>
      <c r="S22" s="25">
        <f t="shared" si="6"/>
        <v>3.9511880541252164E-4</v>
      </c>
      <c r="T22" s="2">
        <v>0.1</v>
      </c>
      <c r="U22">
        <f t="shared" si="7"/>
        <v>3.9511880541252165E-5</v>
      </c>
      <c r="V22" s="25">
        <f t="shared" si="8"/>
        <v>-1.987759556416524E-2</v>
      </c>
      <c r="Y22" s="25">
        <v>10000</v>
      </c>
      <c r="Z22" s="25">
        <f t="shared" si="0"/>
        <v>2.0269738132639346E-3</v>
      </c>
    </row>
    <row r="23" spans="1:32" s="25" customFormat="1">
      <c r="A23" s="33" t="s">
        <v>290</v>
      </c>
      <c r="B23" s="33"/>
      <c r="C23" s="58">
        <v>30647.411</v>
      </c>
      <c r="D23" s="58"/>
      <c r="E23" s="33">
        <f t="shared" si="1"/>
        <v>-28023.895111529415</v>
      </c>
      <c r="F23" s="25">
        <f t="shared" si="2"/>
        <v>-28024</v>
      </c>
      <c r="G23" s="25">
        <f t="shared" si="3"/>
        <v>3.580352000426501E-2</v>
      </c>
      <c r="I23" s="127">
        <f t="shared" si="9"/>
        <v>3.580352000426501E-2</v>
      </c>
      <c r="P23" s="27">
        <f t="shared" si="4"/>
        <v>5.3354558013250925E-2</v>
      </c>
      <c r="Q23" s="28">
        <f t="shared" si="5"/>
        <v>15628.911</v>
      </c>
      <c r="S23" s="25">
        <f t="shared" si="6"/>
        <v>3.0803893519286825E-4</v>
      </c>
      <c r="T23" s="2">
        <v>0.1</v>
      </c>
      <c r="U23">
        <f t="shared" si="7"/>
        <v>3.0803893519286829E-5</v>
      </c>
      <c r="V23" s="25">
        <f t="shared" si="8"/>
        <v>-1.7551038008985914E-2</v>
      </c>
      <c r="Y23" s="25">
        <v>12000</v>
      </c>
      <c r="Z23" s="25">
        <f t="shared" si="0"/>
        <v>-1.5650975825159204E-4</v>
      </c>
    </row>
    <row r="24" spans="1:32" s="25" customFormat="1">
      <c r="A24" s="33" t="s">
        <v>291</v>
      </c>
      <c r="B24" s="33"/>
      <c r="C24" s="58">
        <v>34389.235000000001</v>
      </c>
      <c r="D24" s="58"/>
      <c r="E24" s="33">
        <f t="shared" si="1"/>
        <v>-17062.006545334541</v>
      </c>
      <c r="F24" s="25">
        <f t="shared" si="2"/>
        <v>-17062</v>
      </c>
      <c r="G24" s="25">
        <f t="shared" si="3"/>
        <v>-2.2342399970511906E-3</v>
      </c>
      <c r="I24" s="127">
        <f t="shared" si="9"/>
        <v>-2.2342399970511906E-3</v>
      </c>
      <c r="P24" s="27">
        <f t="shared" si="4"/>
        <v>3.6644002596916303E-2</v>
      </c>
      <c r="Q24" s="28">
        <f t="shared" si="5"/>
        <v>19370.735000000001</v>
      </c>
      <c r="S24" s="25">
        <f t="shared" si="6"/>
        <v>1.5115177471953882E-3</v>
      </c>
      <c r="T24" s="2">
        <v>0.1</v>
      </c>
      <c r="U24">
        <f t="shared" si="7"/>
        <v>1.5115177471953882E-4</v>
      </c>
      <c r="V24" s="25">
        <f t="shared" si="8"/>
        <v>-3.8878242593967494E-2</v>
      </c>
      <c r="Y24" s="25">
        <v>14000</v>
      </c>
      <c r="Z24" s="25">
        <f t="shared" si="0"/>
        <v>-2.2883979744496245E-3</v>
      </c>
    </row>
    <row r="25" spans="1:32" s="25" customFormat="1">
      <c r="A25" s="33" t="s">
        <v>291</v>
      </c>
      <c r="B25" s="33"/>
      <c r="C25" s="58">
        <v>35093.275000000001</v>
      </c>
      <c r="D25" s="58"/>
      <c r="E25" s="33">
        <f t="shared" si="1"/>
        <v>-14999.48088241083</v>
      </c>
      <c r="F25" s="25">
        <f t="shared" si="2"/>
        <v>-14999.5</v>
      </c>
      <c r="G25" s="25">
        <f t="shared" si="3"/>
        <v>6.5257600072072819E-3</v>
      </c>
      <c r="I25" s="127">
        <f t="shared" si="9"/>
        <v>6.5257600072072819E-3</v>
      </c>
      <c r="P25" s="27">
        <f t="shared" si="4"/>
        <v>3.3673163007936296E-2</v>
      </c>
      <c r="Q25" s="28">
        <f t="shared" si="5"/>
        <v>20074.775000000001</v>
      </c>
      <c r="S25" s="25">
        <f t="shared" si="6"/>
        <v>7.3698148968399067E-4</v>
      </c>
      <c r="T25" s="2">
        <v>0.1</v>
      </c>
      <c r="U25">
        <f t="shared" si="7"/>
        <v>7.369814896839907E-5</v>
      </c>
      <c r="V25" s="25">
        <f t="shared" si="8"/>
        <v>-2.7147403000729015E-2</v>
      </c>
      <c r="Y25" s="25">
        <v>16000</v>
      </c>
      <c r="Z25" s="25">
        <f t="shared" si="0"/>
        <v>-4.3686908353301641E-3</v>
      </c>
      <c r="AB25" s="25">
        <v>12</v>
      </c>
      <c r="AD25" s="25" t="s">
        <v>276</v>
      </c>
      <c r="AF25" s="25" t="s">
        <v>277</v>
      </c>
    </row>
    <row r="26" spans="1:32" s="25" customFormat="1">
      <c r="A26" s="33" t="s">
        <v>291</v>
      </c>
      <c r="B26" s="33"/>
      <c r="C26" s="58">
        <v>35093.455000000002</v>
      </c>
      <c r="D26" s="58"/>
      <c r="E26" s="33">
        <f t="shared" si="1"/>
        <v>-14998.953562060669</v>
      </c>
      <c r="F26" s="25">
        <f t="shared" si="2"/>
        <v>-14999</v>
      </c>
      <c r="G26" s="25">
        <f t="shared" si="3"/>
        <v>1.5851520001888275E-2</v>
      </c>
      <c r="I26" s="127">
        <f t="shared" si="9"/>
        <v>1.5851520001888275E-2</v>
      </c>
      <c r="P26" s="27">
        <f t="shared" si="4"/>
        <v>3.3672449456975694E-2</v>
      </c>
      <c r="Q26" s="28">
        <f t="shared" si="5"/>
        <v>20074.955000000002</v>
      </c>
      <c r="S26" s="25">
        <f t="shared" si="6"/>
        <v>3.1758552664320236E-4</v>
      </c>
      <c r="T26" s="2">
        <v>0.1</v>
      </c>
      <c r="U26">
        <f t="shared" si="7"/>
        <v>3.1758552664320236E-5</v>
      </c>
      <c r="V26" s="25">
        <f t="shared" si="8"/>
        <v>-1.7820929455087418E-2</v>
      </c>
      <c r="Y26" s="25">
        <v>18000</v>
      </c>
      <c r="Z26" s="25">
        <f t="shared" si="0"/>
        <v>-6.3973883408932064E-3</v>
      </c>
    </row>
    <row r="27" spans="1:32" s="25" customFormat="1">
      <c r="A27" s="33" t="s">
        <v>291</v>
      </c>
      <c r="B27" s="33"/>
      <c r="C27" s="58">
        <v>35429.339</v>
      </c>
      <c r="D27" s="58"/>
      <c r="E27" s="33">
        <f t="shared" si="1"/>
        <v>-14014.962070433116</v>
      </c>
      <c r="F27" s="25">
        <f t="shared" si="2"/>
        <v>-14015</v>
      </c>
      <c r="G27" s="25">
        <f t="shared" si="3"/>
        <v>1.2947200004418846E-2</v>
      </c>
      <c r="I27" s="127">
        <f t="shared" si="9"/>
        <v>1.2947200004418846E-2</v>
      </c>
      <c r="P27" s="27">
        <f t="shared" si="4"/>
        <v>3.2274429028681564E-2</v>
      </c>
      <c r="Q27" s="28">
        <f t="shared" si="5"/>
        <v>20410.839</v>
      </c>
      <c r="S27" s="25">
        <f t="shared" si="6"/>
        <v>3.7354178175630321E-4</v>
      </c>
      <c r="T27" s="2">
        <v>0.1</v>
      </c>
      <c r="U27">
        <f t="shared" si="7"/>
        <v>3.7354178175630325E-5</v>
      </c>
      <c r="V27" s="25">
        <f t="shared" si="8"/>
        <v>-1.9327229024262718E-2</v>
      </c>
      <c r="Y27" s="25">
        <v>20000</v>
      </c>
      <c r="Z27" s="25">
        <f t="shared" si="0"/>
        <v>-8.3744904911387582E-3</v>
      </c>
      <c r="AA27" s="25" t="s">
        <v>278</v>
      </c>
      <c r="AB27" s="25">
        <v>6</v>
      </c>
      <c r="AD27" s="25" t="s">
        <v>276</v>
      </c>
      <c r="AF27" s="25" t="s">
        <v>277</v>
      </c>
    </row>
    <row r="28" spans="1:32" s="25" customFormat="1">
      <c r="A28" s="33" t="s">
        <v>291</v>
      </c>
      <c r="B28" s="33"/>
      <c r="C28" s="58">
        <v>35476.421000000002</v>
      </c>
      <c r="D28" s="58"/>
      <c r="E28" s="33">
        <f t="shared" si="1"/>
        <v>-13877.032644176399</v>
      </c>
      <c r="F28" s="25">
        <f t="shared" si="2"/>
        <v>-13877</v>
      </c>
      <c r="G28" s="25">
        <f t="shared" si="3"/>
        <v>-1.1143039992020931E-2</v>
      </c>
      <c r="I28" s="127">
        <f t="shared" si="9"/>
        <v>-1.1143039992020931E-2</v>
      </c>
      <c r="P28" s="27">
        <f t="shared" si="4"/>
        <v>3.2079363790432608E-2</v>
      </c>
      <c r="Q28" s="28">
        <f t="shared" si="5"/>
        <v>20457.921000000002</v>
      </c>
      <c r="S28" s="25">
        <f t="shared" si="6"/>
        <v>1.868176188733454E-3</v>
      </c>
      <c r="T28" s="2">
        <v>0.1</v>
      </c>
      <c r="U28">
        <f t="shared" si="7"/>
        <v>1.868176188733454E-4</v>
      </c>
      <c r="V28" s="25">
        <f t="shared" si="8"/>
        <v>-4.3222403782453539E-2</v>
      </c>
      <c r="Y28" s="25">
        <v>22000</v>
      </c>
      <c r="Z28" s="25">
        <f t="shared" si="0"/>
        <v>-1.0299997286066811E-2</v>
      </c>
    </row>
    <row r="29" spans="1:32" s="25" customFormat="1">
      <c r="A29" s="33" t="s">
        <v>291</v>
      </c>
      <c r="B29" s="33"/>
      <c r="C29" s="58">
        <v>35832.362000000001</v>
      </c>
      <c r="D29" s="58"/>
      <c r="E29" s="33">
        <f t="shared" si="1"/>
        <v>-12834.283017753576</v>
      </c>
      <c r="F29" s="25">
        <f t="shared" si="2"/>
        <v>-12834.5</v>
      </c>
      <c r="I29" s="127"/>
      <c r="P29" s="27">
        <f t="shared" si="4"/>
        <v>3.0613710246974336E-2</v>
      </c>
      <c r="Q29" s="28">
        <f t="shared" si="5"/>
        <v>20813.862000000001</v>
      </c>
      <c r="R29" s="25">
        <f>+C29-(C$7+F29*C$8)</f>
        <v>7.4066560002393089E-2</v>
      </c>
      <c r="S29" s="25">
        <f>+(P29-R29)^2</f>
        <v>1.8881501518669959E-3</v>
      </c>
      <c r="T29" s="2"/>
      <c r="U29"/>
      <c r="Y29" s="25">
        <v>24000</v>
      </c>
      <c r="Z29" s="25">
        <f t="shared" si="0"/>
        <v>-1.2173908725677375E-2</v>
      </c>
      <c r="AA29" s="25" t="s">
        <v>278</v>
      </c>
      <c r="AB29" s="25">
        <v>6</v>
      </c>
      <c r="AD29" s="25" t="s">
        <v>276</v>
      </c>
      <c r="AF29" s="25" t="s">
        <v>277</v>
      </c>
    </row>
    <row r="30" spans="1:32" s="25" customFormat="1">
      <c r="A30" s="33" t="s">
        <v>291</v>
      </c>
      <c r="B30" s="33"/>
      <c r="C30" s="58">
        <v>36491.408000000003</v>
      </c>
      <c r="D30" s="58"/>
      <c r="E30" s="33">
        <f t="shared" si="1"/>
        <v>-10903.569865024721</v>
      </c>
      <c r="F30" s="25">
        <f t="shared" si="2"/>
        <v>-10903.5</v>
      </c>
      <c r="G30" s="25">
        <f>+C30-(C$7+F30*C$8)</f>
        <v>-2.3848319993703626E-2</v>
      </c>
      <c r="I30" s="127">
        <f>G30</f>
        <v>-2.3848319993703626E-2</v>
      </c>
      <c r="P30" s="27">
        <f t="shared" si="4"/>
        <v>2.7935943632916245E-2</v>
      </c>
      <c r="Q30" s="28">
        <f t="shared" si="5"/>
        <v>21472.908000000003</v>
      </c>
      <c r="S30" s="25">
        <f>+(P30-G30)^2</f>
        <v>2.6816099593512657E-3</v>
      </c>
      <c r="T30" s="2">
        <v>0.1</v>
      </c>
      <c r="U30">
        <f>+T30*S30</f>
        <v>2.6816099593512656E-4</v>
      </c>
      <c r="V30" s="25">
        <f>+G30-P30</f>
        <v>-5.1784263626619871E-2</v>
      </c>
      <c r="Y30" s="25">
        <v>26000</v>
      </c>
      <c r="Z30" s="25">
        <f t="shared" si="0"/>
        <v>-1.3996224809970439E-2</v>
      </c>
    </row>
    <row r="31" spans="1:32" s="25" customFormat="1">
      <c r="A31" s="33" t="s">
        <v>291</v>
      </c>
      <c r="B31" s="33"/>
      <c r="C31" s="58">
        <v>36541.362000000001</v>
      </c>
      <c r="D31" s="58"/>
      <c r="E31" s="33">
        <f t="shared" si="1"/>
        <v>-10757.226749625474</v>
      </c>
      <c r="F31" s="25">
        <f t="shared" si="2"/>
        <v>-10757</v>
      </c>
      <c r="I31" s="127"/>
      <c r="P31" s="27">
        <f t="shared" si="4"/>
        <v>2.7734751276916735E-2</v>
      </c>
      <c r="Q31" s="28">
        <f t="shared" si="5"/>
        <v>21522.862000000001</v>
      </c>
      <c r="S31" s="25">
        <f>+(P31-R32)^2</f>
        <v>1.105345049793601E-2</v>
      </c>
      <c r="T31" s="2">
        <v>0.1</v>
      </c>
      <c r="U31">
        <f>+T31*S31</f>
        <v>1.1053450497936011E-3</v>
      </c>
      <c r="V31" s="25">
        <f>+G31-P31</f>
        <v>-2.7734751276916735E-2</v>
      </c>
      <c r="Y31" s="25">
        <v>28000</v>
      </c>
      <c r="Z31" s="25">
        <f t="shared" si="0"/>
        <v>-1.5766945538946014E-2</v>
      </c>
      <c r="AA31" s="25" t="s">
        <v>278</v>
      </c>
      <c r="AB31" s="25">
        <v>7</v>
      </c>
      <c r="AD31" s="25" t="s">
        <v>276</v>
      </c>
      <c r="AF31" s="25" t="s">
        <v>277</v>
      </c>
    </row>
    <row r="32" spans="1:32" s="25" customFormat="1">
      <c r="A32" s="33" t="s">
        <v>291</v>
      </c>
      <c r="B32" s="33"/>
      <c r="C32" s="58">
        <v>36596.232000000004</v>
      </c>
      <c r="D32" s="58"/>
      <c r="E32" s="33">
        <f t="shared" si="1"/>
        <v>-10596.481929551857</v>
      </c>
      <c r="F32" s="25">
        <f t="shared" si="2"/>
        <v>-10596.5</v>
      </c>
      <c r="G32" s="25">
        <f t="shared" ref="G32:G39" si="10">+C32-(C$7+F32*C$8)</f>
        <v>6.1683200037805364E-3</v>
      </c>
      <c r="I32" s="127">
        <f t="shared" ref="I32:I39" si="11">G32</f>
        <v>6.1683200037805364E-3</v>
      </c>
      <c r="P32" s="27">
        <f t="shared" si="4"/>
        <v>2.7514650133115177E-2</v>
      </c>
      <c r="Q32" s="28">
        <f t="shared" si="5"/>
        <v>21577.732000000004</v>
      </c>
      <c r="R32" s="25">
        <f>+C31-(C$7+F31*C$8)</f>
        <v>-7.7400639995175879E-2</v>
      </c>
      <c r="S32" s="25">
        <f t="shared" ref="S32:S39" si="12">+(P32-G32)^2</f>
        <v>4.5566580999053982E-4</v>
      </c>
      <c r="T32" s="2"/>
      <c r="U32"/>
      <c r="Y32" s="25">
        <v>30000</v>
      </c>
      <c r="Z32" s="25">
        <f t="shared" si="0"/>
        <v>-1.7486070912604096E-2</v>
      </c>
      <c r="AA32" s="25" t="s">
        <v>278</v>
      </c>
      <c r="AB32" s="25">
        <v>6</v>
      </c>
      <c r="AD32" s="25" t="s">
        <v>276</v>
      </c>
      <c r="AF32" s="25" t="s">
        <v>277</v>
      </c>
    </row>
    <row r="33" spans="1:32" s="25" customFormat="1">
      <c r="A33" s="33" t="s">
        <v>291</v>
      </c>
      <c r="B33" s="33"/>
      <c r="C33" s="58">
        <v>36598.281999999999</v>
      </c>
      <c r="D33" s="58"/>
      <c r="E33" s="33">
        <f t="shared" si="1"/>
        <v>-10590.476336675054</v>
      </c>
      <c r="F33" s="25">
        <f t="shared" si="2"/>
        <v>-10590.5</v>
      </c>
      <c r="G33" s="25">
        <f t="shared" si="10"/>
        <v>8.0774400048539974E-3</v>
      </c>
      <c r="I33" s="127">
        <f t="shared" si="11"/>
        <v>8.0774400048539974E-3</v>
      </c>
      <c r="P33" s="27">
        <f t="shared" si="4"/>
        <v>2.7506428495943057E-2</v>
      </c>
      <c r="Q33" s="28">
        <f t="shared" si="5"/>
        <v>21579.781999999999</v>
      </c>
      <c r="S33" s="25">
        <f t="shared" si="12"/>
        <v>3.7748559378687112E-4</v>
      </c>
      <c r="T33" s="2">
        <v>0.1</v>
      </c>
      <c r="U33">
        <f t="shared" ref="U33:U39" si="13">+T33*S33</f>
        <v>3.7748559378687114E-5</v>
      </c>
      <c r="V33" s="25">
        <f t="shared" ref="V33:V39" si="14">+G33-P33</f>
        <v>-1.942898849108906E-2</v>
      </c>
      <c r="Y33" s="25">
        <v>32000</v>
      </c>
      <c r="Z33" s="25">
        <f t="shared" si="0"/>
        <v>-1.9153600930944679E-2</v>
      </c>
      <c r="AA33" s="25" t="s">
        <v>278</v>
      </c>
      <c r="AB33" s="25">
        <v>10</v>
      </c>
      <c r="AD33" s="25" t="s">
        <v>276</v>
      </c>
      <c r="AF33" s="25" t="s">
        <v>277</v>
      </c>
    </row>
    <row r="34" spans="1:32" s="25" customFormat="1">
      <c r="A34" s="33" t="s">
        <v>291</v>
      </c>
      <c r="B34" s="33"/>
      <c r="C34" s="58">
        <v>36599.281000000003</v>
      </c>
      <c r="D34" s="58"/>
      <c r="E34" s="33">
        <f t="shared" si="1"/>
        <v>-10587.549708731658</v>
      </c>
      <c r="F34" s="25">
        <f t="shared" si="2"/>
        <v>-10587.5</v>
      </c>
      <c r="G34" s="25">
        <f t="shared" si="10"/>
        <v>-1.696799999626819E-2</v>
      </c>
      <c r="I34" s="127">
        <f t="shared" si="11"/>
        <v>-1.696799999626819E-2</v>
      </c>
      <c r="P34" s="27">
        <f t="shared" si="4"/>
        <v>2.750231785149132E-2</v>
      </c>
      <c r="Q34" s="28">
        <f t="shared" si="5"/>
        <v>21580.781000000003</v>
      </c>
      <c r="S34" s="25">
        <f t="shared" si="12"/>
        <v>1.977609169480758E-3</v>
      </c>
      <c r="T34" s="2">
        <v>0.1</v>
      </c>
      <c r="U34">
        <f t="shared" si="13"/>
        <v>1.977609169480758E-4</v>
      </c>
      <c r="V34" s="25">
        <f t="shared" si="14"/>
        <v>-4.4470317847759511E-2</v>
      </c>
      <c r="Y34" s="25">
        <v>34000</v>
      </c>
      <c r="Z34" s="25">
        <f t="shared" si="0"/>
        <v>-2.0769535593967763E-2</v>
      </c>
      <c r="AA34" s="25" t="s">
        <v>278</v>
      </c>
      <c r="AB34" s="25">
        <v>8</v>
      </c>
      <c r="AD34" s="25" t="s">
        <v>279</v>
      </c>
      <c r="AF34" s="25" t="s">
        <v>277</v>
      </c>
    </row>
    <row r="35" spans="1:32" s="25" customFormat="1">
      <c r="A35" s="33" t="s">
        <v>291</v>
      </c>
      <c r="B35" s="33"/>
      <c r="C35" s="58">
        <v>36605.26</v>
      </c>
      <c r="D35" s="58"/>
      <c r="E35" s="33">
        <f t="shared" si="1"/>
        <v>-10570.033884433864</v>
      </c>
      <c r="F35" s="25">
        <f t="shared" si="2"/>
        <v>-10570</v>
      </c>
      <c r="G35" s="25">
        <f t="shared" si="10"/>
        <v>-1.1566399996809196E-2</v>
      </c>
      <c r="I35" s="127">
        <f t="shared" si="11"/>
        <v>-1.1566399996809196E-2</v>
      </c>
      <c r="P35" s="27">
        <f t="shared" si="4"/>
        <v>2.7478341405918746E-2</v>
      </c>
      <c r="Q35" s="28">
        <f t="shared" si="5"/>
        <v>21586.760000000002</v>
      </c>
      <c r="S35" s="25">
        <f t="shared" si="12"/>
        <v>1.5244918312058975E-3</v>
      </c>
      <c r="T35" s="2">
        <v>0.1</v>
      </c>
      <c r="U35">
        <f t="shared" si="13"/>
        <v>1.5244918312058977E-4</v>
      </c>
      <c r="V35" s="25">
        <f t="shared" si="14"/>
        <v>-3.9044741402727942E-2</v>
      </c>
      <c r="Y35" s="25">
        <v>36000</v>
      </c>
      <c r="Z35" s="25">
        <f t="shared" si="0"/>
        <v>-2.2333874901673361E-2</v>
      </c>
      <c r="AA35" s="25" t="s">
        <v>278</v>
      </c>
      <c r="AB35" s="25">
        <v>5</v>
      </c>
      <c r="AD35" s="25" t="s">
        <v>276</v>
      </c>
      <c r="AF35" s="25" t="s">
        <v>277</v>
      </c>
    </row>
    <row r="36" spans="1:32" s="25" customFormat="1">
      <c r="A36" s="33" t="s">
        <v>291</v>
      </c>
      <c r="B36" s="33"/>
      <c r="C36" s="58">
        <v>36606.269999999997</v>
      </c>
      <c r="D36" s="58"/>
      <c r="E36" s="33">
        <f t="shared" si="1"/>
        <v>-10567.075031357985</v>
      </c>
      <c r="F36" s="25">
        <f t="shared" si="2"/>
        <v>-10567</v>
      </c>
      <c r="G36" s="25">
        <f t="shared" si="10"/>
        <v>-2.5611839999328367E-2</v>
      </c>
      <c r="I36" s="127">
        <f t="shared" si="11"/>
        <v>-2.5611839999328367E-2</v>
      </c>
      <c r="P36" s="27">
        <f t="shared" si="4"/>
        <v>2.7474231554745602E-2</v>
      </c>
      <c r="Q36" s="28">
        <f t="shared" si="5"/>
        <v>21587.769999999997</v>
      </c>
      <c r="S36" s="25">
        <f t="shared" si="12"/>
        <v>2.8181309930442613E-3</v>
      </c>
      <c r="T36" s="2">
        <v>0.1</v>
      </c>
      <c r="U36">
        <f t="shared" si="13"/>
        <v>2.8181309930442613E-4</v>
      </c>
      <c r="V36" s="25">
        <f t="shared" si="14"/>
        <v>-5.3086071554073966E-2</v>
      </c>
      <c r="Y36" s="25">
        <v>38000</v>
      </c>
      <c r="Z36" s="25">
        <f t="shared" si="0"/>
        <v>-2.384661885406146E-2</v>
      </c>
      <c r="AA36" s="25" t="s">
        <v>278</v>
      </c>
      <c r="AB36" s="25">
        <v>6</v>
      </c>
      <c r="AD36" s="25" t="s">
        <v>276</v>
      </c>
      <c r="AF36" s="25" t="s">
        <v>277</v>
      </c>
    </row>
    <row r="37" spans="1:32" s="25" customFormat="1">
      <c r="A37" s="33" t="s">
        <v>291</v>
      </c>
      <c r="B37" s="33"/>
      <c r="C37" s="58">
        <v>36608.351000000002</v>
      </c>
      <c r="D37" s="58"/>
      <c r="E37" s="33">
        <f t="shared" si="1"/>
        <v>-10560.978622198623</v>
      </c>
      <c r="F37" s="25">
        <f t="shared" si="2"/>
        <v>-10561</v>
      </c>
      <c r="G37" s="25">
        <f t="shared" si="10"/>
        <v>7.297280004422646E-3</v>
      </c>
      <c r="I37" s="127">
        <f t="shared" si="11"/>
        <v>7.297280004422646E-3</v>
      </c>
      <c r="P37" s="27">
        <f t="shared" si="4"/>
        <v>2.7466012200667956E-2</v>
      </c>
      <c r="Q37" s="28">
        <f t="shared" si="5"/>
        <v>21589.851000000002</v>
      </c>
      <c r="S37" s="25">
        <f t="shared" si="12"/>
        <v>4.0677775840386216E-4</v>
      </c>
      <c r="T37" s="2">
        <v>0.1</v>
      </c>
      <c r="U37">
        <f t="shared" si="13"/>
        <v>4.0677775840386216E-5</v>
      </c>
      <c r="V37" s="25">
        <f t="shared" si="14"/>
        <v>-2.016873219624531E-2</v>
      </c>
      <c r="Y37" s="25">
        <v>40000</v>
      </c>
      <c r="Z37" s="25">
        <f t="shared" si="0"/>
        <v>-2.5307767451132078E-2</v>
      </c>
      <c r="AA37" s="25" t="s">
        <v>278</v>
      </c>
      <c r="AB37" s="25">
        <v>6</v>
      </c>
      <c r="AD37" s="25" t="s">
        <v>276</v>
      </c>
      <c r="AF37" s="25" t="s">
        <v>277</v>
      </c>
    </row>
    <row r="38" spans="1:32" s="25" customFormat="1">
      <c r="A38" s="33" t="s">
        <v>291</v>
      </c>
      <c r="B38" s="33"/>
      <c r="C38" s="58">
        <v>36609.339</v>
      </c>
      <c r="D38" s="58"/>
      <c r="E38" s="33">
        <f t="shared" si="1"/>
        <v>-10558.084219387756</v>
      </c>
      <c r="F38" s="25">
        <f t="shared" si="2"/>
        <v>-10558</v>
      </c>
      <c r="G38" s="25">
        <f t="shared" si="10"/>
        <v>-2.8748159995302558E-2</v>
      </c>
      <c r="I38" s="127">
        <f t="shared" si="11"/>
        <v>-2.8748159995302558E-2</v>
      </c>
      <c r="P38" s="27">
        <f t="shared" si="4"/>
        <v>2.7461902697763451E-2</v>
      </c>
      <c r="Q38" s="28">
        <f t="shared" si="5"/>
        <v>21590.839</v>
      </c>
      <c r="S38" s="25">
        <f t="shared" si="12"/>
        <v>3.1595711479584115E-3</v>
      </c>
      <c r="T38" s="2">
        <v>0.1</v>
      </c>
      <c r="U38">
        <f t="shared" si="13"/>
        <v>3.1595711479584119E-4</v>
      </c>
      <c r="V38" s="25">
        <f t="shared" si="14"/>
        <v>-5.6210062693066012E-2</v>
      </c>
      <c r="Y38" s="25">
        <v>42000</v>
      </c>
      <c r="Z38" s="25">
        <f t="shared" si="0"/>
        <v>-2.6717320692885183E-2</v>
      </c>
    </row>
    <row r="39" spans="1:32" s="25" customFormat="1">
      <c r="A39" s="33" t="s">
        <v>291</v>
      </c>
      <c r="B39" s="33"/>
      <c r="C39" s="58">
        <v>36627.277000000002</v>
      </c>
      <c r="D39" s="58"/>
      <c r="E39" s="33">
        <f t="shared" si="1"/>
        <v>-10505.533816936859</v>
      </c>
      <c r="F39" s="25">
        <f t="shared" si="2"/>
        <v>-10505.5</v>
      </c>
      <c r="G39" s="25">
        <f t="shared" si="10"/>
        <v>-1.1543359993083868E-2</v>
      </c>
      <c r="I39" s="127">
        <f t="shared" si="11"/>
        <v>-1.1543359993083868E-2</v>
      </c>
      <c r="J39" s="26"/>
      <c r="P39" s="27">
        <f t="shared" si="4"/>
        <v>2.7390005188930543E-2</v>
      </c>
      <c r="Q39" s="28">
        <f t="shared" si="5"/>
        <v>21608.777000000002</v>
      </c>
      <c r="S39" s="25">
        <f t="shared" si="12"/>
        <v>1.5158069243960924E-3</v>
      </c>
      <c r="T39" s="2">
        <v>0.1</v>
      </c>
      <c r="U39">
        <f t="shared" si="13"/>
        <v>1.5158069243960924E-4</v>
      </c>
      <c r="V39" s="25">
        <f t="shared" si="14"/>
        <v>-3.8933365182014415E-2</v>
      </c>
      <c r="Y39" s="25">
        <v>44000</v>
      </c>
      <c r="Z39" s="25">
        <f t="shared" si="0"/>
        <v>-2.8075278579320798E-2</v>
      </c>
      <c r="AA39" s="25" t="s">
        <v>278</v>
      </c>
      <c r="AB39" s="25">
        <v>6</v>
      </c>
      <c r="AD39" s="25" t="s">
        <v>276</v>
      </c>
      <c r="AF39" s="25" t="s">
        <v>277</v>
      </c>
    </row>
    <row r="40" spans="1:32" s="25" customFormat="1">
      <c r="A40" s="33" t="s">
        <v>291</v>
      </c>
      <c r="B40" s="33"/>
      <c r="C40" s="58">
        <v>36629.286</v>
      </c>
      <c r="D40" s="58"/>
      <c r="E40" s="33">
        <f t="shared" si="1"/>
        <v>-10499.648335917585</v>
      </c>
      <c r="F40" s="25">
        <f t="shared" si="2"/>
        <v>-10499.5</v>
      </c>
      <c r="I40" s="127"/>
      <c r="J40" s="26"/>
      <c r="P40" s="27">
        <f t="shared" si="4"/>
        <v>2.7381790594524426E-2</v>
      </c>
      <c r="Q40" s="28">
        <f t="shared" si="5"/>
        <v>21610.786</v>
      </c>
      <c r="R40" s="25">
        <f>+C40-(C$7+F40*C$8)</f>
        <v>-5.0634239996725228E-2</v>
      </c>
      <c r="S40" s="25">
        <f>+(P40-R40)^2</f>
        <v>6.086501029214801E-3</v>
      </c>
      <c r="T40" s="2"/>
      <c r="U40"/>
      <c r="Y40" s="25">
        <v>46000</v>
      </c>
      <c r="Z40" s="25">
        <f t="shared" si="0"/>
        <v>-2.9381641110438929E-2</v>
      </c>
    </row>
    <row r="41" spans="1:32" s="25" customFormat="1">
      <c r="A41" s="33" t="s">
        <v>287</v>
      </c>
      <c r="B41" s="57" t="s">
        <v>292</v>
      </c>
      <c r="C41" s="58">
        <v>36646.567999999999</v>
      </c>
      <c r="D41" s="58" t="s">
        <v>289</v>
      </c>
      <c r="E41" s="33">
        <f t="shared" si="1"/>
        <v>-10449.019723187277</v>
      </c>
      <c r="F41" s="25">
        <f t="shared" si="2"/>
        <v>-10449</v>
      </c>
      <c r="G41" s="25">
        <f t="shared" ref="G41:G72" si="15">+C41-(C$7+F41*C$8)</f>
        <v>-6.732479996571783E-3</v>
      </c>
      <c r="H41" s="25">
        <f t="shared" ref="H41:H46" si="16">G41</f>
        <v>-6.732479996571783E-3</v>
      </c>
      <c r="J41" s="26"/>
      <c r="P41" s="27">
        <f t="shared" si="4"/>
        <v>2.7312669493412208E-2</v>
      </c>
      <c r="Q41" s="28">
        <f t="shared" si="5"/>
        <v>21628.067999999999</v>
      </c>
      <c r="S41" s="25">
        <f t="shared" ref="S41:S72" si="17">+(P41-G41)^2</f>
        <v>1.1590722037953575E-3</v>
      </c>
      <c r="T41" s="2">
        <v>0.1</v>
      </c>
      <c r="U41">
        <f t="shared" ref="U41:U72" si="18">+T41*S41</f>
        <v>1.1590722037953575E-4</v>
      </c>
      <c r="V41" s="25">
        <f t="shared" ref="V41:V72" si="19">+G41-P41</f>
        <v>-3.4045149489983995E-2</v>
      </c>
      <c r="Y41" s="25">
        <v>48000</v>
      </c>
      <c r="Z41" s="25">
        <f t="shared" si="0"/>
        <v>-3.0636408286239557E-2</v>
      </c>
    </row>
    <row r="42" spans="1:32" s="25" customFormat="1">
      <c r="A42" s="33" t="s">
        <v>287</v>
      </c>
      <c r="B42" s="57" t="s">
        <v>292</v>
      </c>
      <c r="C42" s="58">
        <v>36905.652999999998</v>
      </c>
      <c r="D42" s="58" t="s">
        <v>289</v>
      </c>
      <c r="E42" s="33">
        <f t="shared" si="1"/>
        <v>-9690.0153180702564</v>
      </c>
      <c r="F42" s="25">
        <f t="shared" si="2"/>
        <v>-9690</v>
      </c>
      <c r="G42" s="25">
        <f t="shared" si="15"/>
        <v>-5.2288000006228685E-3</v>
      </c>
      <c r="H42" s="25">
        <f t="shared" si="16"/>
        <v>-5.2288000006228685E-3</v>
      </c>
      <c r="J42" s="26"/>
      <c r="P42" s="27">
        <f t="shared" si="4"/>
        <v>2.6277762465723012E-2</v>
      </c>
      <c r="Q42" s="28">
        <f t="shared" si="5"/>
        <v>21887.152999999998</v>
      </c>
      <c r="S42" s="25">
        <f t="shared" si="17"/>
        <v>9.9266347844575499E-4</v>
      </c>
      <c r="T42" s="2">
        <v>0.1</v>
      </c>
      <c r="U42">
        <f t="shared" si="18"/>
        <v>9.9266347844575499E-5</v>
      </c>
      <c r="V42" s="25">
        <f t="shared" si="19"/>
        <v>-3.150656246634588E-2</v>
      </c>
      <c r="Y42" s="25">
        <v>50000</v>
      </c>
      <c r="Z42" s="25">
        <f t="shared" si="0"/>
        <v>-3.1839580106722699E-2</v>
      </c>
      <c r="AA42" s="25" t="s">
        <v>278</v>
      </c>
      <c r="AF42" s="25" t="s">
        <v>280</v>
      </c>
    </row>
    <row r="43" spans="1:32" s="25" customFormat="1">
      <c r="A43" s="33" t="s">
        <v>287</v>
      </c>
      <c r="B43" s="57" t="s">
        <v>288</v>
      </c>
      <c r="C43" s="58">
        <v>36910.601999999999</v>
      </c>
      <c r="D43" s="58" t="s">
        <v>289</v>
      </c>
      <c r="E43" s="33">
        <f t="shared" si="1"/>
        <v>-9675.5169379983708</v>
      </c>
      <c r="F43" s="25">
        <f t="shared" si="2"/>
        <v>-9675.5</v>
      </c>
      <c r="G43" s="25">
        <f t="shared" si="15"/>
        <v>-5.7817599954432808E-3</v>
      </c>
      <c r="H43" s="25">
        <f t="shared" si="16"/>
        <v>-5.7817599954432808E-3</v>
      </c>
      <c r="P43" s="27">
        <f t="shared" si="4"/>
        <v>2.6258063849676948E-2</v>
      </c>
      <c r="Q43" s="28">
        <f t="shared" si="5"/>
        <v>21892.101999999999</v>
      </c>
      <c r="S43" s="25">
        <f t="shared" si="17"/>
        <v>1.0265503120263351E-3</v>
      </c>
      <c r="T43" s="2">
        <v>0.1</v>
      </c>
      <c r="U43">
        <f t="shared" si="18"/>
        <v>1.0265503120263352E-4</v>
      </c>
      <c r="V43" s="25">
        <f t="shared" si="19"/>
        <v>-3.2039823845120233E-2</v>
      </c>
      <c r="Y43" s="25">
        <v>52000</v>
      </c>
      <c r="Z43" s="25">
        <f t="shared" si="0"/>
        <v>-3.2991156571888336E-2</v>
      </c>
      <c r="AA43" s="25" t="s">
        <v>278</v>
      </c>
      <c r="AB43" s="25">
        <v>8</v>
      </c>
      <c r="AD43" s="25" t="s">
        <v>276</v>
      </c>
      <c r="AF43" s="25" t="s">
        <v>277</v>
      </c>
    </row>
    <row r="44" spans="1:32" s="25" customFormat="1">
      <c r="A44" s="33" t="s">
        <v>287</v>
      </c>
      <c r="B44" s="57" t="s">
        <v>292</v>
      </c>
      <c r="C44" s="58">
        <v>36946.616000000002</v>
      </c>
      <c r="D44" s="58" t="s">
        <v>289</v>
      </c>
      <c r="E44" s="33">
        <f t="shared" si="1"/>
        <v>-9570.0118541614574</v>
      </c>
      <c r="F44" s="25">
        <f t="shared" si="2"/>
        <v>-9570</v>
      </c>
      <c r="G44" s="25">
        <f t="shared" si="15"/>
        <v>-4.0463999976054765E-3</v>
      </c>
      <c r="H44" s="25">
        <f t="shared" si="16"/>
        <v>-4.0463999976054765E-3</v>
      </c>
      <c r="P44" s="27">
        <f t="shared" si="4"/>
        <v>2.6114821086026082E-2</v>
      </c>
      <c r="Q44" s="28">
        <f t="shared" si="5"/>
        <v>21928.116000000002</v>
      </c>
      <c r="S44" s="25">
        <f t="shared" si="17"/>
        <v>9.0969925725570082E-4</v>
      </c>
      <c r="T44" s="2">
        <v>0.1</v>
      </c>
      <c r="U44">
        <f t="shared" si="18"/>
        <v>9.0969925725570082E-5</v>
      </c>
      <c r="V44" s="25">
        <f t="shared" si="19"/>
        <v>-3.0161221083631558E-2</v>
      </c>
      <c r="AA44" s="25" t="s">
        <v>278</v>
      </c>
      <c r="AF44" s="25" t="s">
        <v>280</v>
      </c>
    </row>
    <row r="45" spans="1:32" s="25" customFormat="1">
      <c r="A45" s="33" t="s">
        <v>287</v>
      </c>
      <c r="B45" s="57" t="s">
        <v>292</v>
      </c>
      <c r="C45" s="58">
        <v>37257.584000000003</v>
      </c>
      <c r="D45" s="58" t="s">
        <v>289</v>
      </c>
      <c r="E45" s="33">
        <f t="shared" si="1"/>
        <v>-8659.0132172259691</v>
      </c>
      <c r="F45" s="25">
        <f t="shared" si="2"/>
        <v>-8659</v>
      </c>
      <c r="G45" s="25">
        <f t="shared" si="15"/>
        <v>-4.5116799956304021E-3</v>
      </c>
      <c r="H45" s="25">
        <f t="shared" si="16"/>
        <v>-4.5116799956304021E-3</v>
      </c>
      <c r="P45" s="27">
        <f t="shared" si="4"/>
        <v>2.4883882004300705E-2</v>
      </c>
      <c r="Q45" s="28">
        <f t="shared" si="5"/>
        <v>22239.084000000003</v>
      </c>
      <c r="S45" s="25">
        <f t="shared" si="17"/>
        <v>8.6409906529179368E-4</v>
      </c>
      <c r="T45" s="2">
        <v>0.1</v>
      </c>
      <c r="U45">
        <f t="shared" si="18"/>
        <v>8.6409906529179379E-5</v>
      </c>
      <c r="V45" s="25">
        <f t="shared" si="19"/>
        <v>-2.9395561999931107E-2</v>
      </c>
    </row>
    <row r="46" spans="1:32" s="25" customFormat="1">
      <c r="A46" s="33" t="s">
        <v>287</v>
      </c>
      <c r="B46" s="57" t="s">
        <v>288</v>
      </c>
      <c r="C46" s="58">
        <v>37267.658000000003</v>
      </c>
      <c r="D46" s="58" t="s">
        <v>289</v>
      </c>
      <c r="E46" s="33">
        <f t="shared" si="1"/>
        <v>-8629.5008549620434</v>
      </c>
      <c r="F46" s="25">
        <f t="shared" si="2"/>
        <v>-8629.5</v>
      </c>
      <c r="G46" s="25">
        <f t="shared" si="15"/>
        <v>-2.9183999140514061E-4</v>
      </c>
      <c r="H46" s="25">
        <f t="shared" si="16"/>
        <v>-2.9183999140514061E-4</v>
      </c>
      <c r="P46" s="27">
        <f t="shared" si="4"/>
        <v>2.4844200675187968E-2</v>
      </c>
      <c r="Q46" s="28">
        <f t="shared" si="5"/>
        <v>22249.158000000003</v>
      </c>
      <c r="S46" s="25">
        <f t="shared" si="17"/>
        <v>6.3182054039262253E-4</v>
      </c>
      <c r="T46" s="2">
        <v>0.1</v>
      </c>
      <c r="U46">
        <f t="shared" si="18"/>
        <v>6.3182054039262261E-5</v>
      </c>
      <c r="V46" s="25">
        <f t="shared" si="19"/>
        <v>-2.5136040666593109E-2</v>
      </c>
    </row>
    <row r="47" spans="1:32" s="25" customFormat="1">
      <c r="A47" s="33" t="s">
        <v>291</v>
      </c>
      <c r="B47" s="33"/>
      <c r="C47" s="58">
        <v>37285.411999999997</v>
      </c>
      <c r="D47" s="58"/>
      <c r="E47" s="33">
        <f t="shared" si="1"/>
        <v>-8577.4894910913335</v>
      </c>
      <c r="F47" s="25">
        <f t="shared" si="2"/>
        <v>-8577.5</v>
      </c>
      <c r="G47" s="25">
        <f t="shared" si="15"/>
        <v>3.5872000007657334E-3</v>
      </c>
      <c r="I47" s="127">
        <f>G47</f>
        <v>3.5872000007657334E-3</v>
      </c>
      <c r="P47" s="27">
        <f t="shared" si="4"/>
        <v>2.4774281258204998E-2</v>
      </c>
      <c r="Q47" s="28">
        <f t="shared" si="5"/>
        <v>22266.911999999997</v>
      </c>
      <c r="S47" s="25">
        <f t="shared" si="17"/>
        <v>4.4889241220933416E-4</v>
      </c>
      <c r="T47" s="2">
        <v>0.1</v>
      </c>
      <c r="U47">
        <f t="shared" si="18"/>
        <v>4.4889241220933416E-5</v>
      </c>
      <c r="V47" s="25">
        <f t="shared" si="19"/>
        <v>-2.1187081257439264E-2</v>
      </c>
    </row>
    <row r="48" spans="1:32" s="25" customFormat="1">
      <c r="A48" s="33" t="s">
        <v>291</v>
      </c>
      <c r="B48" s="33"/>
      <c r="C48" s="58">
        <v>37290.355000000003</v>
      </c>
      <c r="D48" s="58"/>
      <c r="E48" s="33">
        <f t="shared" si="1"/>
        <v>-8563.0086883644362</v>
      </c>
      <c r="F48" s="25">
        <f t="shared" si="2"/>
        <v>-8563</v>
      </c>
      <c r="G48" s="25">
        <f t="shared" si="15"/>
        <v>-2.9657599952770397E-3</v>
      </c>
      <c r="I48" s="127">
        <f>G48</f>
        <v>-2.9657599952770397E-3</v>
      </c>
      <c r="P48" s="27">
        <f t="shared" si="4"/>
        <v>2.4754790716552805E-2</v>
      </c>
      <c r="Q48" s="28">
        <f t="shared" si="5"/>
        <v>22271.855000000003</v>
      </c>
      <c r="S48" s="25">
        <f t="shared" si="17"/>
        <v>7.6842893176713018E-4</v>
      </c>
      <c r="T48" s="2">
        <v>0.1</v>
      </c>
      <c r="U48">
        <f t="shared" si="18"/>
        <v>7.6842893176713018E-5</v>
      </c>
      <c r="V48" s="25">
        <f t="shared" si="19"/>
        <v>-2.7720550711829845E-2</v>
      </c>
    </row>
    <row r="49" spans="1:27" s="25" customFormat="1">
      <c r="A49" s="33" t="s">
        <v>287</v>
      </c>
      <c r="B49" s="57" t="s">
        <v>288</v>
      </c>
      <c r="C49" s="58">
        <v>37295.650999999998</v>
      </c>
      <c r="D49" s="58" t="s">
        <v>289</v>
      </c>
      <c r="E49" s="33">
        <f t="shared" si="1"/>
        <v>-8547.4937518397583</v>
      </c>
      <c r="F49" s="25">
        <f t="shared" si="2"/>
        <v>-8547.5</v>
      </c>
      <c r="G49" s="25">
        <f t="shared" si="15"/>
        <v>2.1328000002540648E-3</v>
      </c>
      <c r="H49" s="25">
        <f>G49</f>
        <v>2.1328000002540648E-3</v>
      </c>
      <c r="P49" s="27">
        <f t="shared" si="4"/>
        <v>2.4733958998594277E-2</v>
      </c>
      <c r="Q49" s="28">
        <f t="shared" si="5"/>
        <v>22277.150999999998</v>
      </c>
      <c r="S49" s="25">
        <f t="shared" si="17"/>
        <v>5.1081238806825475E-4</v>
      </c>
      <c r="T49" s="2">
        <v>0.1</v>
      </c>
      <c r="U49">
        <f t="shared" si="18"/>
        <v>5.1081238806825478E-5</v>
      </c>
      <c r="V49" s="25">
        <f t="shared" si="19"/>
        <v>-2.2601158998340212E-2</v>
      </c>
    </row>
    <row r="50" spans="1:27" s="25" customFormat="1">
      <c r="A50" s="33" t="s">
        <v>291</v>
      </c>
      <c r="B50" s="33"/>
      <c r="C50" s="58">
        <v>37314.237999999998</v>
      </c>
      <c r="D50" s="58"/>
      <c r="E50" s="33">
        <f t="shared" si="1"/>
        <v>-8493.0420665707952</v>
      </c>
      <c r="F50" s="25">
        <f t="shared" si="2"/>
        <v>-8493</v>
      </c>
      <c r="G50" s="25">
        <f t="shared" si="15"/>
        <v>-1.4359360000526067E-2</v>
      </c>
      <c r="I50" s="127">
        <f>G50</f>
        <v>-1.4359360000526067E-2</v>
      </c>
      <c r="P50" s="27">
        <f t="shared" si="4"/>
        <v>2.4660736594823558E-2</v>
      </c>
      <c r="Q50" s="28">
        <f t="shared" si="5"/>
        <v>22295.737999999998</v>
      </c>
      <c r="S50" s="25">
        <f t="shared" si="17"/>
        <v>1.5225679383104151E-3</v>
      </c>
      <c r="T50" s="2">
        <v>0.1</v>
      </c>
      <c r="U50">
        <f t="shared" si="18"/>
        <v>1.5225679383104151E-4</v>
      </c>
      <c r="V50" s="25">
        <f t="shared" si="19"/>
        <v>-3.9020096595349621E-2</v>
      </c>
    </row>
    <row r="51" spans="1:27" s="25" customFormat="1">
      <c r="A51" s="33" t="s">
        <v>291</v>
      </c>
      <c r="B51" s="33"/>
      <c r="C51" s="58">
        <v>37316.288</v>
      </c>
      <c r="D51" s="58"/>
      <c r="E51" s="33">
        <f t="shared" si="1"/>
        <v>-8487.03647369397</v>
      </c>
      <c r="F51" s="25">
        <f t="shared" si="2"/>
        <v>-8487</v>
      </c>
      <c r="G51" s="25">
        <f t="shared" si="15"/>
        <v>-1.2450239999452606E-2</v>
      </c>
      <c r="I51" s="127">
        <f>G51</f>
        <v>-1.2450239999452606E-2</v>
      </c>
      <c r="P51" s="27">
        <f t="shared" si="4"/>
        <v>2.4652677753896304E-2</v>
      </c>
      <c r="Q51" s="28">
        <f t="shared" si="5"/>
        <v>22297.788</v>
      </c>
      <c r="S51" s="25">
        <f t="shared" si="17"/>
        <v>1.3766265058117737E-3</v>
      </c>
      <c r="T51" s="2">
        <v>0.1</v>
      </c>
      <c r="U51">
        <f t="shared" si="18"/>
        <v>1.3766265058117737E-4</v>
      </c>
      <c r="V51" s="25">
        <f t="shared" si="19"/>
        <v>-3.710291775334891E-2</v>
      </c>
    </row>
    <row r="52" spans="1:27" s="25" customFormat="1">
      <c r="A52" s="33" t="s">
        <v>287</v>
      </c>
      <c r="B52" s="57" t="s">
        <v>292</v>
      </c>
      <c r="C52" s="58">
        <v>37355.553999999996</v>
      </c>
      <c r="D52" s="58" t="s">
        <v>289</v>
      </c>
      <c r="E52" s="33">
        <f t="shared" si="1"/>
        <v>-8372.0044688641956</v>
      </c>
      <c r="F52" s="25">
        <f t="shared" si="2"/>
        <v>-8372</v>
      </c>
      <c r="G52" s="25">
        <f t="shared" si="15"/>
        <v>-1.5254399986588396E-3</v>
      </c>
      <c r="H52" s="25">
        <f>G52</f>
        <v>-1.5254399986588396E-3</v>
      </c>
      <c r="P52" s="27">
        <f t="shared" si="4"/>
        <v>2.4498306379795103E-2</v>
      </c>
      <c r="Q52" s="28">
        <f t="shared" si="5"/>
        <v>22337.053999999996</v>
      </c>
      <c r="S52" s="25">
        <f t="shared" si="17"/>
        <v>6.7723537557009465E-4</v>
      </c>
      <c r="T52" s="2">
        <v>0.1</v>
      </c>
      <c r="U52">
        <f t="shared" si="18"/>
        <v>6.7723537557009473E-5</v>
      </c>
      <c r="V52" s="25">
        <f t="shared" si="19"/>
        <v>-2.6023746378453942E-2</v>
      </c>
    </row>
    <row r="53" spans="1:27" s="25" customFormat="1">
      <c r="A53" s="33" t="s">
        <v>287</v>
      </c>
      <c r="B53" s="57" t="s">
        <v>292</v>
      </c>
      <c r="C53" s="58">
        <v>37357.607000000004</v>
      </c>
      <c r="D53" s="58" t="s">
        <v>289</v>
      </c>
      <c r="E53" s="33">
        <f t="shared" si="1"/>
        <v>-8365.9900873148563</v>
      </c>
      <c r="F53" s="25">
        <f t="shared" si="2"/>
        <v>-8366</v>
      </c>
      <c r="G53" s="25">
        <f t="shared" si="15"/>
        <v>3.3836800066637807E-3</v>
      </c>
      <c r="H53" s="25">
        <f>G53</f>
        <v>3.3836800066637807E-3</v>
      </c>
      <c r="P53" s="27">
        <f t="shared" si="4"/>
        <v>2.4490256903424837E-2</v>
      </c>
      <c r="Q53" s="28">
        <f t="shared" si="5"/>
        <v>22339.107000000004</v>
      </c>
      <c r="S53" s="25">
        <f t="shared" si="17"/>
        <v>4.4548758829888758E-4</v>
      </c>
      <c r="T53" s="2">
        <v>0.1</v>
      </c>
      <c r="U53">
        <f t="shared" si="18"/>
        <v>4.4548758829888758E-5</v>
      </c>
      <c r="V53" s="25">
        <f t="shared" si="19"/>
        <v>-2.1106576896761056E-2</v>
      </c>
    </row>
    <row r="54" spans="1:27" s="25" customFormat="1">
      <c r="A54" s="33" t="s">
        <v>287</v>
      </c>
      <c r="B54" s="57" t="s">
        <v>288</v>
      </c>
      <c r="C54" s="58">
        <v>37367.675999999999</v>
      </c>
      <c r="D54" s="58" t="s">
        <v>289</v>
      </c>
      <c r="E54" s="33">
        <f t="shared" si="1"/>
        <v>-8336.4923728384474</v>
      </c>
      <c r="F54" s="25">
        <f t="shared" si="2"/>
        <v>-8336.5</v>
      </c>
      <c r="G54" s="25">
        <f t="shared" si="15"/>
        <v>2.6035200062324293E-3</v>
      </c>
      <c r="H54" s="25">
        <f>G54</f>
        <v>2.6035200062324293E-3</v>
      </c>
      <c r="P54" s="27">
        <f t="shared" si="4"/>
        <v>2.4450687065425528E-2</v>
      </c>
      <c r="Q54" s="28">
        <f t="shared" si="5"/>
        <v>22349.175999999999</v>
      </c>
      <c r="S54" s="25">
        <f t="shared" si="17"/>
        <v>4.7729870851229205E-4</v>
      </c>
      <c r="T54" s="2">
        <v>0.1</v>
      </c>
      <c r="U54">
        <f t="shared" si="18"/>
        <v>4.7729870851229206E-5</v>
      </c>
      <c r="V54" s="25">
        <f t="shared" si="19"/>
        <v>-2.1847167059193099E-2</v>
      </c>
    </row>
    <row r="55" spans="1:27" s="25" customFormat="1">
      <c r="A55" s="33" t="s">
        <v>287</v>
      </c>
      <c r="B55" s="57" t="s">
        <v>292</v>
      </c>
      <c r="C55" s="58">
        <v>37371.595999999998</v>
      </c>
      <c r="D55" s="58" t="s">
        <v>289</v>
      </c>
      <c r="E55" s="33">
        <f t="shared" si="1"/>
        <v>-8325.0085074349809</v>
      </c>
      <c r="F55" s="25">
        <f t="shared" si="2"/>
        <v>-8325</v>
      </c>
      <c r="G55" s="25">
        <f t="shared" si="15"/>
        <v>-2.9040000008535571E-3</v>
      </c>
      <c r="H55" s="25">
        <f>G55</f>
        <v>-2.9040000008535571E-3</v>
      </c>
      <c r="P55" s="27">
        <f t="shared" si="4"/>
        <v>2.443526457625925E-2</v>
      </c>
      <c r="Q55" s="28">
        <f t="shared" si="5"/>
        <v>22353.095999999998</v>
      </c>
      <c r="S55" s="25">
        <f t="shared" si="17"/>
        <v>7.4743538761737512E-4</v>
      </c>
      <c r="T55" s="2">
        <v>0.1</v>
      </c>
      <c r="U55">
        <f t="shared" si="18"/>
        <v>7.474353876173752E-5</v>
      </c>
      <c r="V55" s="25">
        <f t="shared" si="19"/>
        <v>-2.7339264577112807E-2</v>
      </c>
    </row>
    <row r="56" spans="1:27" s="25" customFormat="1">
      <c r="A56" s="33" t="s">
        <v>287</v>
      </c>
      <c r="B56" s="57" t="s">
        <v>288</v>
      </c>
      <c r="C56" s="58">
        <v>37706.633000000002</v>
      </c>
      <c r="D56" s="58" t="s">
        <v>289</v>
      </c>
      <c r="E56" s="33">
        <f t="shared" si="1"/>
        <v>-7343.4983510106604</v>
      </c>
      <c r="F56" s="25">
        <f t="shared" si="2"/>
        <v>-7343.5</v>
      </c>
      <c r="G56" s="25">
        <f t="shared" si="15"/>
        <v>5.6288000632775947E-4</v>
      </c>
      <c r="H56" s="25">
        <f>G56</f>
        <v>5.6288000632775947E-4</v>
      </c>
      <c r="P56" s="27">
        <f t="shared" si="4"/>
        <v>2.3125274447487486E-2</v>
      </c>
      <c r="Q56" s="28">
        <f t="shared" si="5"/>
        <v>22688.133000000002</v>
      </c>
      <c r="S56" s="25">
        <f t="shared" si="17"/>
        <v>5.0906164291847529E-4</v>
      </c>
      <c r="T56" s="2">
        <v>0.1</v>
      </c>
      <c r="U56">
        <f t="shared" si="18"/>
        <v>5.0906164291847532E-5</v>
      </c>
      <c r="V56" s="25">
        <f t="shared" si="19"/>
        <v>-2.2562394441159726E-2</v>
      </c>
      <c r="X56" t="s">
        <v>367</v>
      </c>
    </row>
    <row r="57" spans="1:27">
      <c r="A57" s="36" t="s">
        <v>464</v>
      </c>
      <c r="B57" s="102" t="s">
        <v>292</v>
      </c>
      <c r="C57" s="36">
        <v>40212.491999999998</v>
      </c>
      <c r="D57" s="36" t="s">
        <v>465</v>
      </c>
      <c r="E57" s="33">
        <f t="shared" si="1"/>
        <v>-2.4403213982342016</v>
      </c>
      <c r="F57" s="25">
        <f t="shared" si="2"/>
        <v>-2.5</v>
      </c>
      <c r="G57" s="25">
        <f t="shared" si="15"/>
        <v>2.0371200000226963E-2</v>
      </c>
      <c r="J57">
        <f>G57</f>
        <v>2.0371200000226963E-2</v>
      </c>
      <c r="K57" s="25"/>
      <c r="O57" s="25">
        <f ca="1">+C$11+C$12*F57</f>
        <v>3.8473367605888292E-2</v>
      </c>
      <c r="P57" s="27">
        <f t="shared" si="4"/>
        <v>1.3721406113445057E-2</v>
      </c>
      <c r="Q57" s="28">
        <f t="shared" si="5"/>
        <v>25193.991999999998</v>
      </c>
      <c r="S57" s="25">
        <f t="shared" si="17"/>
        <v>4.4219758736682008E-5</v>
      </c>
      <c r="T57" s="128">
        <v>1</v>
      </c>
      <c r="U57">
        <f t="shared" si="18"/>
        <v>4.4219758736682008E-5</v>
      </c>
      <c r="V57" s="25">
        <f t="shared" si="19"/>
        <v>6.6497938867819059E-3</v>
      </c>
    </row>
    <row r="58" spans="1:27">
      <c r="A58" s="56" t="s">
        <v>488</v>
      </c>
      <c r="B58" s="57" t="str">
        <f>IF(Y58=INT(Y58),"I","II")</f>
        <v>I</v>
      </c>
      <c r="C58" s="115">
        <v>40212.491999999998</v>
      </c>
      <c r="D58" s="115" t="s">
        <v>465</v>
      </c>
      <c r="E58" s="33">
        <f t="shared" si="1"/>
        <v>-2.4403213982342016</v>
      </c>
      <c r="F58" s="25">
        <f t="shared" si="2"/>
        <v>-2.5</v>
      </c>
      <c r="G58" s="25">
        <f t="shared" si="15"/>
        <v>2.0371200000226963E-2</v>
      </c>
      <c r="J58">
        <f>G58</f>
        <v>2.0371200000226963E-2</v>
      </c>
      <c r="N58" s="25"/>
      <c r="O58" s="25">
        <f ca="1">+C$11+C$12*F58</f>
        <v>3.8473367605888292E-2</v>
      </c>
      <c r="P58" s="27">
        <f t="shared" si="4"/>
        <v>1.3721406113445057E-2</v>
      </c>
      <c r="Q58" s="28">
        <f t="shared" si="5"/>
        <v>25193.991999999998</v>
      </c>
      <c r="S58" s="25">
        <f t="shared" si="17"/>
        <v>4.4219758736682008E-5</v>
      </c>
      <c r="T58" s="128">
        <v>1</v>
      </c>
      <c r="U58">
        <f t="shared" si="18"/>
        <v>4.4219758736682008E-5</v>
      </c>
      <c r="V58" s="25">
        <f t="shared" si="19"/>
        <v>6.6497938867819059E-3</v>
      </c>
      <c r="Y58" s="111"/>
      <c r="Z58" s="109"/>
      <c r="AA58" s="109"/>
    </row>
    <row r="59" spans="1:27" s="25" customFormat="1">
      <c r="A59" s="33" t="s">
        <v>262</v>
      </c>
      <c r="B59" s="57"/>
      <c r="C59" s="58">
        <v>40213.324999999997</v>
      </c>
      <c r="D59" s="58" t="s">
        <v>264</v>
      </c>
      <c r="E59" s="33">
        <f t="shared" si="1"/>
        <v>0</v>
      </c>
      <c r="F59" s="25">
        <f t="shared" si="2"/>
        <v>0</v>
      </c>
      <c r="G59" s="25">
        <f t="shared" si="15"/>
        <v>0</v>
      </c>
      <c r="H59" s="25">
        <f>G59</f>
        <v>0</v>
      </c>
      <c r="P59" s="27">
        <f t="shared" si="4"/>
        <v>1.3718322000603984E-2</v>
      </c>
      <c r="Q59" s="28">
        <f t="shared" si="5"/>
        <v>25194.824999999997</v>
      </c>
      <c r="S59" s="25">
        <f t="shared" si="17"/>
        <v>1.8819235851225529E-4</v>
      </c>
      <c r="T59" s="2">
        <v>0.1</v>
      </c>
      <c r="U59">
        <f t="shared" si="18"/>
        <v>1.881923585122553E-5</v>
      </c>
      <c r="V59" s="25">
        <f t="shared" si="19"/>
        <v>-1.3718322000603984E-2</v>
      </c>
    </row>
    <row r="60" spans="1:27">
      <c r="A60" s="36" t="s">
        <v>464</v>
      </c>
      <c r="B60" s="102" t="s">
        <v>292</v>
      </c>
      <c r="C60" s="36">
        <v>40213.345999999998</v>
      </c>
      <c r="D60" s="36" t="s">
        <v>465</v>
      </c>
      <c r="E60" s="33">
        <f t="shared" si="1"/>
        <v>6.1520707520479612E-2</v>
      </c>
      <c r="F60" s="25">
        <f t="shared" si="2"/>
        <v>0</v>
      </c>
      <c r="G60" s="25">
        <f t="shared" si="15"/>
        <v>2.1000000000640284E-2</v>
      </c>
      <c r="J60">
        <f t="shared" ref="J60:J75" si="20">G60</f>
        <v>2.1000000000640284E-2</v>
      </c>
      <c r="K60" s="25"/>
      <c r="O60" s="25">
        <f t="shared" ref="O60:O75" ca="1" si="21">+C$11+C$12*F60</f>
        <v>3.8469678603184849E-2</v>
      </c>
      <c r="P60" s="27">
        <f t="shared" si="4"/>
        <v>1.3718322000603984E-2</v>
      </c>
      <c r="Q60" s="28">
        <f t="shared" si="5"/>
        <v>25194.845999999998</v>
      </c>
      <c r="S60" s="25">
        <f t="shared" si="17"/>
        <v>5.3022834496212659E-5</v>
      </c>
      <c r="T60" s="128">
        <v>1</v>
      </c>
      <c r="U60">
        <f t="shared" si="18"/>
        <v>5.3022834496212659E-5</v>
      </c>
      <c r="V60" s="25">
        <f t="shared" si="19"/>
        <v>7.2816780000363006E-3</v>
      </c>
    </row>
    <row r="61" spans="1:27">
      <c r="A61" s="56" t="s">
        <v>488</v>
      </c>
      <c r="B61" s="57" t="str">
        <f>IF(Y61=INT(Y61),"I","II")</f>
        <v>I</v>
      </c>
      <c r="C61" s="115">
        <v>40213.345999999998</v>
      </c>
      <c r="D61" s="115" t="s">
        <v>465</v>
      </c>
      <c r="E61" s="33">
        <f t="shared" si="1"/>
        <v>6.1520707520479612E-2</v>
      </c>
      <c r="F61" s="25">
        <f t="shared" si="2"/>
        <v>0</v>
      </c>
      <c r="G61" s="25">
        <f t="shared" si="15"/>
        <v>2.1000000000640284E-2</v>
      </c>
      <c r="J61">
        <f t="shared" si="20"/>
        <v>2.1000000000640284E-2</v>
      </c>
      <c r="N61" s="25"/>
      <c r="O61" s="25">
        <f t="shared" ca="1" si="21"/>
        <v>3.8469678603184849E-2</v>
      </c>
      <c r="P61" s="27">
        <f t="shared" si="4"/>
        <v>1.3718322000603984E-2</v>
      </c>
      <c r="Q61" s="28">
        <f t="shared" si="5"/>
        <v>25194.845999999998</v>
      </c>
      <c r="S61" s="25">
        <f t="shared" si="17"/>
        <v>5.3022834496212659E-5</v>
      </c>
      <c r="T61" s="128">
        <v>1</v>
      </c>
      <c r="U61">
        <f t="shared" si="18"/>
        <v>5.3022834496212659E-5</v>
      </c>
      <c r="V61" s="25">
        <f t="shared" si="19"/>
        <v>7.2816780000363006E-3</v>
      </c>
      <c r="Y61" s="112"/>
      <c r="Z61" s="109"/>
      <c r="AA61" s="109"/>
    </row>
    <row r="62" spans="1:27">
      <c r="A62" s="36" t="s">
        <v>464</v>
      </c>
      <c r="B62" s="102" t="s">
        <v>292</v>
      </c>
      <c r="C62" s="36">
        <v>40229.218000000001</v>
      </c>
      <c r="D62" s="36" t="s">
        <v>465</v>
      </c>
      <c r="E62" s="33">
        <f t="shared" si="1"/>
        <v>46.559457361590319</v>
      </c>
      <c r="F62" s="25">
        <f t="shared" si="2"/>
        <v>46.5</v>
      </c>
      <c r="G62" s="25">
        <f t="shared" si="15"/>
        <v>2.0295680005801842E-2</v>
      </c>
      <c r="J62">
        <f t="shared" si="20"/>
        <v>2.0295680005801842E-2</v>
      </c>
      <c r="K62" s="25"/>
      <c r="O62" s="25">
        <f t="shared" ca="1" si="21"/>
        <v>3.8401063152900775E-2</v>
      </c>
      <c r="P62" s="27">
        <f t="shared" si="4"/>
        <v>1.3660972196762152E-2</v>
      </c>
      <c r="Q62" s="28">
        <f t="shared" si="5"/>
        <v>25210.718000000001</v>
      </c>
      <c r="S62" s="25">
        <f t="shared" si="17"/>
        <v>4.4019347711332234E-5</v>
      </c>
      <c r="T62" s="128">
        <v>1</v>
      </c>
      <c r="U62">
        <f t="shared" si="18"/>
        <v>4.4019347711332234E-5</v>
      </c>
      <c r="V62" s="25">
        <f t="shared" si="19"/>
        <v>6.6347078090396895E-3</v>
      </c>
    </row>
    <row r="63" spans="1:27">
      <c r="A63" s="56" t="s">
        <v>488</v>
      </c>
      <c r="B63" s="57" t="str">
        <f>IF(Y63=INT(Y63),"I","II")</f>
        <v>I</v>
      </c>
      <c r="C63" s="115">
        <v>40229.218000000001</v>
      </c>
      <c r="D63" s="115" t="s">
        <v>465</v>
      </c>
      <c r="E63" s="33">
        <f t="shared" si="1"/>
        <v>46.559457361590319</v>
      </c>
      <c r="F63" s="25">
        <f t="shared" si="2"/>
        <v>46.5</v>
      </c>
      <c r="G63" s="25">
        <f t="shared" si="15"/>
        <v>2.0295680005801842E-2</v>
      </c>
      <c r="J63">
        <f t="shared" si="20"/>
        <v>2.0295680005801842E-2</v>
      </c>
      <c r="N63" s="25"/>
      <c r="O63" s="25">
        <f t="shared" ca="1" si="21"/>
        <v>3.8401063152900775E-2</v>
      </c>
      <c r="P63" s="27">
        <f t="shared" si="4"/>
        <v>1.3660972196762152E-2</v>
      </c>
      <c r="Q63" s="28">
        <f t="shared" si="5"/>
        <v>25210.718000000001</v>
      </c>
      <c r="S63" s="25">
        <f t="shared" si="17"/>
        <v>4.4019347711332234E-5</v>
      </c>
      <c r="T63" s="128">
        <v>1</v>
      </c>
      <c r="U63">
        <f t="shared" si="18"/>
        <v>4.4019347711332234E-5</v>
      </c>
      <c r="V63" s="25">
        <f t="shared" si="19"/>
        <v>6.6347078090396895E-3</v>
      </c>
      <c r="Y63" s="111"/>
      <c r="Z63" s="109"/>
      <c r="AA63" s="109"/>
    </row>
    <row r="64" spans="1:27">
      <c r="A64" s="36" t="s">
        <v>464</v>
      </c>
      <c r="B64" s="102" t="s">
        <v>292</v>
      </c>
      <c r="C64" s="36">
        <v>40504.517999999996</v>
      </c>
      <c r="D64" s="36" t="s">
        <v>465</v>
      </c>
      <c r="E64" s="33">
        <f t="shared" si="1"/>
        <v>853.06663735546533</v>
      </c>
      <c r="F64" s="25">
        <f t="shared" si="2"/>
        <v>853</v>
      </c>
      <c r="G64" s="25">
        <f t="shared" si="15"/>
        <v>2.2746559996448923E-2</v>
      </c>
      <c r="J64">
        <f t="shared" si="20"/>
        <v>2.2746559996448923E-2</v>
      </c>
      <c r="K64" s="25"/>
      <c r="O64" s="25">
        <f t="shared" ca="1" si="21"/>
        <v>3.7210990880769394E-2</v>
      </c>
      <c r="P64" s="27">
        <f t="shared" si="4"/>
        <v>1.26707291082275E-2</v>
      </c>
      <c r="Q64" s="28">
        <f t="shared" si="5"/>
        <v>25486.017999999996</v>
      </c>
      <c r="S64" s="25">
        <f t="shared" si="17"/>
        <v>1.0152236808803691E-4</v>
      </c>
      <c r="T64" s="128">
        <v>1</v>
      </c>
      <c r="U64">
        <f t="shared" si="18"/>
        <v>1.0152236808803691E-4</v>
      </c>
      <c r="V64" s="25">
        <f t="shared" si="19"/>
        <v>1.0075830888221423E-2</v>
      </c>
    </row>
    <row r="65" spans="1:27">
      <c r="A65" s="56" t="s">
        <v>488</v>
      </c>
      <c r="B65" s="57" t="str">
        <f>IF(Y65=INT(Y65),"I","II")</f>
        <v>I</v>
      </c>
      <c r="C65" s="115">
        <v>40504.517999999996</v>
      </c>
      <c r="D65" s="115" t="s">
        <v>465</v>
      </c>
      <c r="E65" s="33">
        <f t="shared" si="1"/>
        <v>853.06663735546533</v>
      </c>
      <c r="F65" s="25">
        <f t="shared" si="2"/>
        <v>853</v>
      </c>
      <c r="G65" s="25">
        <f t="shared" si="15"/>
        <v>2.2746559996448923E-2</v>
      </c>
      <c r="J65">
        <f t="shared" si="20"/>
        <v>2.2746559996448923E-2</v>
      </c>
      <c r="N65" s="25"/>
      <c r="O65" s="25">
        <f t="shared" ca="1" si="21"/>
        <v>3.7210990880769394E-2</v>
      </c>
      <c r="P65" s="27">
        <f t="shared" si="4"/>
        <v>1.26707291082275E-2</v>
      </c>
      <c r="Q65" s="28">
        <f t="shared" si="5"/>
        <v>25486.017999999996</v>
      </c>
      <c r="S65" s="25">
        <f t="shared" si="17"/>
        <v>1.0152236808803691E-4</v>
      </c>
      <c r="T65" s="128">
        <v>1</v>
      </c>
      <c r="U65">
        <f t="shared" si="18"/>
        <v>1.0152236808803691E-4</v>
      </c>
      <c r="V65" s="25">
        <f t="shared" si="19"/>
        <v>1.0075830888221423E-2</v>
      </c>
      <c r="Y65" s="112"/>
      <c r="Z65" s="109"/>
      <c r="AA65" s="109"/>
    </row>
    <row r="66" spans="1:27">
      <c r="A66" s="36" t="s">
        <v>464</v>
      </c>
      <c r="B66" s="102" t="s">
        <v>292</v>
      </c>
      <c r="C66" s="36">
        <v>40508.444000000003</v>
      </c>
      <c r="D66" s="36" t="s">
        <v>465</v>
      </c>
      <c r="E66" s="33">
        <f t="shared" si="1"/>
        <v>864.5680801039631</v>
      </c>
      <c r="F66" s="25">
        <f t="shared" si="2"/>
        <v>864.5</v>
      </c>
      <c r="G66" s="25">
        <f t="shared" si="15"/>
        <v>2.3239040005137213E-2</v>
      </c>
      <c r="J66">
        <f t="shared" si="20"/>
        <v>2.3239040005137213E-2</v>
      </c>
      <c r="K66" s="25"/>
      <c r="O66" s="25">
        <f t="shared" ca="1" si="21"/>
        <v>3.7194021468333546E-2</v>
      </c>
      <c r="P66" s="27">
        <f t="shared" si="4"/>
        <v>1.2656669758674586E-2</v>
      </c>
      <c r="Q66" s="28">
        <f t="shared" si="5"/>
        <v>25489.944000000003</v>
      </c>
      <c r="S66" s="25">
        <f t="shared" si="17"/>
        <v>1.1198656003321748E-4</v>
      </c>
      <c r="T66" s="128">
        <v>1</v>
      </c>
      <c r="U66">
        <f t="shared" si="18"/>
        <v>1.1198656003321748E-4</v>
      </c>
      <c r="V66" s="25">
        <f t="shared" si="19"/>
        <v>1.0582370246462627E-2</v>
      </c>
    </row>
    <row r="67" spans="1:27">
      <c r="A67" s="56" t="s">
        <v>488</v>
      </c>
      <c r="B67" s="57" t="str">
        <f>IF(Y67=INT(Y67),"I","II")</f>
        <v>I</v>
      </c>
      <c r="C67" s="115">
        <v>40508.444000000003</v>
      </c>
      <c r="D67" s="115" t="s">
        <v>465</v>
      </c>
      <c r="E67" s="33">
        <f t="shared" si="1"/>
        <v>864.5680801039631</v>
      </c>
      <c r="F67" s="25">
        <f t="shared" si="2"/>
        <v>864.5</v>
      </c>
      <c r="G67" s="25">
        <f t="shared" si="15"/>
        <v>2.3239040005137213E-2</v>
      </c>
      <c r="J67">
        <f t="shared" si="20"/>
        <v>2.3239040005137213E-2</v>
      </c>
      <c r="N67" s="25"/>
      <c r="O67" s="25">
        <f t="shared" ca="1" si="21"/>
        <v>3.7194021468333546E-2</v>
      </c>
      <c r="P67" s="27">
        <f t="shared" si="4"/>
        <v>1.2656669758674586E-2</v>
      </c>
      <c r="Q67" s="28">
        <f t="shared" si="5"/>
        <v>25489.944000000003</v>
      </c>
      <c r="S67" s="25">
        <f t="shared" si="17"/>
        <v>1.1198656003321748E-4</v>
      </c>
      <c r="T67" s="128">
        <v>1</v>
      </c>
      <c r="U67">
        <f t="shared" si="18"/>
        <v>1.1198656003321748E-4</v>
      </c>
      <c r="V67" s="25">
        <f t="shared" si="19"/>
        <v>1.0582370246462627E-2</v>
      </c>
      <c r="Y67" s="108"/>
      <c r="Z67" s="109"/>
      <c r="AA67" s="109"/>
    </row>
    <row r="68" spans="1:27">
      <c r="A68" s="36" t="s">
        <v>464</v>
      </c>
      <c r="B68" s="102" t="s">
        <v>292</v>
      </c>
      <c r="C68" s="36">
        <v>40509.468000000001</v>
      </c>
      <c r="D68" s="36" t="s">
        <v>465</v>
      </c>
      <c r="E68" s="33">
        <f t="shared" si="1"/>
        <v>867.56794698486328</v>
      </c>
      <c r="F68" s="25">
        <f t="shared" si="2"/>
        <v>867.5</v>
      </c>
      <c r="G68" s="25">
        <f t="shared" si="15"/>
        <v>2.3193600005470216E-2</v>
      </c>
      <c r="J68">
        <f t="shared" si="20"/>
        <v>2.3193600005470216E-2</v>
      </c>
      <c r="K68" s="25"/>
      <c r="O68" s="25">
        <f t="shared" ca="1" si="21"/>
        <v>3.7189594665089414E-2</v>
      </c>
      <c r="P68" s="27">
        <f t="shared" si="4"/>
        <v>1.2653002382819221E-2</v>
      </c>
      <c r="Q68" s="28">
        <f t="shared" si="5"/>
        <v>25490.968000000001</v>
      </c>
      <c r="S68" s="25">
        <f t="shared" si="17"/>
        <v>1.1110419824263582E-4</v>
      </c>
      <c r="T68" s="128">
        <v>1</v>
      </c>
      <c r="U68">
        <f t="shared" si="18"/>
        <v>1.1110419824263582E-4</v>
      </c>
      <c r="V68" s="25">
        <f t="shared" si="19"/>
        <v>1.0540597622650996E-2</v>
      </c>
    </row>
    <row r="69" spans="1:27">
      <c r="A69" s="56" t="s">
        <v>488</v>
      </c>
      <c r="B69" s="57" t="str">
        <f>IF(Y69=INT(Y69),"I","II")</f>
        <v>I</v>
      </c>
      <c r="C69" s="115">
        <v>40509.468000000001</v>
      </c>
      <c r="D69" s="115" t="s">
        <v>465</v>
      </c>
      <c r="E69" s="33">
        <f t="shared" si="1"/>
        <v>867.56794698486328</v>
      </c>
      <c r="F69" s="25">
        <f t="shared" si="2"/>
        <v>867.5</v>
      </c>
      <c r="G69" s="25">
        <f t="shared" si="15"/>
        <v>2.3193600005470216E-2</v>
      </c>
      <c r="J69">
        <f t="shared" si="20"/>
        <v>2.3193600005470216E-2</v>
      </c>
      <c r="N69" s="25"/>
      <c r="O69" s="25">
        <f t="shared" ca="1" si="21"/>
        <v>3.7189594665089414E-2</v>
      </c>
      <c r="P69" s="27">
        <f t="shared" si="4"/>
        <v>1.2653002382819221E-2</v>
      </c>
      <c r="Q69" s="28">
        <f t="shared" si="5"/>
        <v>25490.968000000001</v>
      </c>
      <c r="S69" s="25">
        <f t="shared" si="17"/>
        <v>1.1110419824263582E-4</v>
      </c>
      <c r="T69" s="128">
        <v>1</v>
      </c>
      <c r="U69">
        <f t="shared" si="18"/>
        <v>1.1110419824263582E-4</v>
      </c>
      <c r="V69" s="25">
        <f t="shared" si="19"/>
        <v>1.0540597622650996E-2</v>
      </c>
      <c r="Y69" s="108"/>
      <c r="Z69" s="109"/>
      <c r="AA69" s="109"/>
    </row>
    <row r="70" spans="1:27">
      <c r="A70" s="36" t="s">
        <v>464</v>
      </c>
      <c r="B70" s="102" t="s">
        <v>292</v>
      </c>
      <c r="C70" s="36">
        <v>40510.491999999998</v>
      </c>
      <c r="D70" s="36" t="s">
        <v>465</v>
      </c>
      <c r="E70" s="33">
        <f t="shared" si="1"/>
        <v>870.56781386576347</v>
      </c>
      <c r="F70" s="25">
        <f t="shared" si="2"/>
        <v>870.5</v>
      </c>
      <c r="G70" s="25">
        <f t="shared" si="15"/>
        <v>2.3148159998527262E-2</v>
      </c>
      <c r="J70">
        <f t="shared" si="20"/>
        <v>2.3148159998527262E-2</v>
      </c>
      <c r="K70" s="25"/>
      <c r="O70" s="25">
        <f t="shared" ca="1" si="21"/>
        <v>3.7185167861845281E-2</v>
      </c>
      <c r="P70" s="27">
        <f t="shared" si="4"/>
        <v>1.2649335123053405E-2</v>
      </c>
      <c r="Q70" s="28">
        <f t="shared" si="5"/>
        <v>25491.991999999998</v>
      </c>
      <c r="S70" s="25">
        <f t="shared" si="17"/>
        <v>1.1022532376586864E-4</v>
      </c>
      <c r="T70" s="128">
        <v>1</v>
      </c>
      <c r="U70">
        <f t="shared" si="18"/>
        <v>1.1022532376586864E-4</v>
      </c>
      <c r="V70" s="25">
        <f t="shared" si="19"/>
        <v>1.0498824875473857E-2</v>
      </c>
    </row>
    <row r="71" spans="1:27">
      <c r="A71" s="56" t="s">
        <v>488</v>
      </c>
      <c r="B71" s="57" t="str">
        <f>IF(Y71=INT(Y71),"I","II")</f>
        <v>I</v>
      </c>
      <c r="C71" s="115">
        <v>40510.491999999998</v>
      </c>
      <c r="D71" s="115" t="s">
        <v>465</v>
      </c>
      <c r="E71" s="33">
        <f t="shared" si="1"/>
        <v>870.56781386576347</v>
      </c>
      <c r="F71" s="25">
        <f t="shared" si="2"/>
        <v>870.5</v>
      </c>
      <c r="G71" s="25">
        <f t="shared" si="15"/>
        <v>2.3148159998527262E-2</v>
      </c>
      <c r="J71">
        <f t="shared" si="20"/>
        <v>2.3148159998527262E-2</v>
      </c>
      <c r="N71" s="25"/>
      <c r="O71" s="25">
        <f t="shared" ca="1" si="21"/>
        <v>3.7185167861845281E-2</v>
      </c>
      <c r="P71" s="27">
        <f t="shared" si="4"/>
        <v>1.2649335123053405E-2</v>
      </c>
      <c r="Q71" s="28">
        <f t="shared" si="5"/>
        <v>25491.991999999998</v>
      </c>
      <c r="S71" s="25">
        <f t="shared" si="17"/>
        <v>1.1022532376586864E-4</v>
      </c>
      <c r="T71" s="128">
        <v>1</v>
      </c>
      <c r="U71">
        <f t="shared" si="18"/>
        <v>1.1022532376586864E-4</v>
      </c>
      <c r="V71" s="25">
        <f t="shared" si="19"/>
        <v>1.0498824875473857E-2</v>
      </c>
      <c r="Y71" s="108"/>
      <c r="Z71" s="109"/>
      <c r="AA71" s="109"/>
    </row>
    <row r="72" spans="1:27">
      <c r="A72" s="36" t="s">
        <v>464</v>
      </c>
      <c r="B72" s="102" t="s">
        <v>292</v>
      </c>
      <c r="C72" s="36">
        <v>40511.516000000003</v>
      </c>
      <c r="D72" s="36" t="s">
        <v>465</v>
      </c>
      <c r="E72" s="33">
        <f t="shared" si="1"/>
        <v>873.56768074668491</v>
      </c>
      <c r="F72" s="25">
        <f t="shared" si="2"/>
        <v>873.5</v>
      </c>
      <c r="G72" s="25">
        <f t="shared" si="15"/>
        <v>2.3102720006136224E-2</v>
      </c>
      <c r="J72">
        <f t="shared" si="20"/>
        <v>2.3102720006136224E-2</v>
      </c>
      <c r="K72" s="25"/>
      <c r="O72" s="25">
        <f t="shared" ca="1" si="21"/>
        <v>3.7180741058601148E-2</v>
      </c>
      <c r="P72" s="27">
        <f t="shared" si="4"/>
        <v>1.2645667979377141E-2</v>
      </c>
      <c r="Q72" s="28">
        <f t="shared" si="5"/>
        <v>25493.016000000003</v>
      </c>
      <c r="S72" s="25">
        <f t="shared" si="17"/>
        <v>1.0934993709034624E-4</v>
      </c>
      <c r="T72" s="128">
        <v>1</v>
      </c>
      <c r="U72">
        <f t="shared" si="18"/>
        <v>1.0934993709034624E-4</v>
      </c>
      <c r="V72" s="25">
        <f t="shared" si="19"/>
        <v>1.0457052026759082E-2</v>
      </c>
    </row>
    <row r="73" spans="1:27">
      <c r="A73" s="56" t="s">
        <v>488</v>
      </c>
      <c r="B73" s="57" t="str">
        <f>IF(Y73=INT(Y73),"I","II")</f>
        <v>I</v>
      </c>
      <c r="C73" s="115">
        <v>40511.516000000003</v>
      </c>
      <c r="D73" s="115" t="s">
        <v>465</v>
      </c>
      <c r="E73" s="33">
        <f t="shared" si="1"/>
        <v>873.56768074668491</v>
      </c>
      <c r="F73" s="25">
        <f t="shared" si="2"/>
        <v>873.5</v>
      </c>
      <c r="G73" s="25">
        <f t="shared" ref="G73:G103" si="22">+C73-(C$7+F73*C$8)</f>
        <v>2.3102720006136224E-2</v>
      </c>
      <c r="J73">
        <f t="shared" si="20"/>
        <v>2.3102720006136224E-2</v>
      </c>
      <c r="N73" s="25"/>
      <c r="O73" s="25">
        <f t="shared" ca="1" si="21"/>
        <v>3.7180741058601148E-2</v>
      </c>
      <c r="P73" s="27">
        <f t="shared" si="4"/>
        <v>1.2645667979377141E-2</v>
      </c>
      <c r="Q73" s="28">
        <f t="shared" si="5"/>
        <v>25493.016000000003</v>
      </c>
      <c r="S73" s="25">
        <f t="shared" ref="S73:S103" si="23">+(P73-G73)^2</f>
        <v>1.0934993709034624E-4</v>
      </c>
      <c r="T73" s="128">
        <v>1</v>
      </c>
      <c r="U73">
        <f t="shared" ref="U73:U103" si="24">+T73*S73</f>
        <v>1.0934993709034624E-4</v>
      </c>
      <c r="V73" s="25">
        <f t="shared" ref="V73:V103" si="25">+G73-P73</f>
        <v>1.0457052026759082E-2</v>
      </c>
      <c r="Y73" s="108"/>
      <c r="Z73" s="109"/>
      <c r="AA73" s="109"/>
    </row>
    <row r="74" spans="1:27">
      <c r="A74" s="36" t="s">
        <v>464</v>
      </c>
      <c r="B74" s="102" t="s">
        <v>292</v>
      </c>
      <c r="C74" s="36">
        <v>40512.54</v>
      </c>
      <c r="D74" s="36" t="s">
        <v>465</v>
      </c>
      <c r="E74" s="33">
        <f t="shared" si="1"/>
        <v>876.5675476275851</v>
      </c>
      <c r="F74" s="25">
        <f t="shared" si="2"/>
        <v>876.5</v>
      </c>
      <c r="G74" s="25">
        <f t="shared" si="22"/>
        <v>2.3057280006469227E-2</v>
      </c>
      <c r="J74">
        <f t="shared" si="20"/>
        <v>2.3057280006469227E-2</v>
      </c>
      <c r="K74" s="25"/>
      <c r="O74" s="25">
        <f t="shared" ca="1" si="21"/>
        <v>3.7176314255357008E-2</v>
      </c>
      <c r="P74" s="27">
        <f t="shared" si="4"/>
        <v>1.2642000951790425E-2</v>
      </c>
      <c r="Q74" s="28">
        <f t="shared" si="5"/>
        <v>25494.04</v>
      </c>
      <c r="S74" s="25">
        <f t="shared" si="23"/>
        <v>1.0847803778683097E-4</v>
      </c>
      <c r="T74" s="128">
        <v>1</v>
      </c>
      <c r="U74">
        <f t="shared" si="24"/>
        <v>1.0847803778683097E-4</v>
      </c>
      <c r="V74" s="25">
        <f t="shared" si="25"/>
        <v>1.0415279054678803E-2</v>
      </c>
    </row>
    <row r="75" spans="1:27">
      <c r="A75" s="56" t="s">
        <v>488</v>
      </c>
      <c r="B75" s="57" t="str">
        <f>IF(Y75=INT(Y75),"I","II")</f>
        <v>I</v>
      </c>
      <c r="C75" s="115">
        <v>40512.54</v>
      </c>
      <c r="D75" s="115" t="s">
        <v>465</v>
      </c>
      <c r="E75" s="33">
        <f t="shared" si="1"/>
        <v>876.5675476275851</v>
      </c>
      <c r="F75" s="25">
        <f t="shared" si="2"/>
        <v>876.5</v>
      </c>
      <c r="G75" s="25">
        <f t="shared" si="22"/>
        <v>2.3057280006469227E-2</v>
      </c>
      <c r="J75">
        <f t="shared" si="20"/>
        <v>2.3057280006469227E-2</v>
      </c>
      <c r="N75" s="25"/>
      <c r="O75" s="25">
        <f t="shared" ca="1" si="21"/>
        <v>3.7176314255357008E-2</v>
      </c>
      <c r="P75" s="27">
        <f t="shared" si="4"/>
        <v>1.2642000951790425E-2</v>
      </c>
      <c r="Q75" s="28">
        <f t="shared" si="5"/>
        <v>25494.04</v>
      </c>
      <c r="S75" s="25">
        <f t="shared" si="23"/>
        <v>1.0847803778683097E-4</v>
      </c>
      <c r="T75" s="128">
        <v>1</v>
      </c>
      <c r="U75">
        <f t="shared" si="24"/>
        <v>1.0847803778683097E-4</v>
      </c>
      <c r="V75" s="25">
        <f t="shared" si="25"/>
        <v>1.0415279054678803E-2</v>
      </c>
      <c r="Y75" s="108"/>
      <c r="Z75" s="109"/>
      <c r="AA75" s="109"/>
    </row>
    <row r="76" spans="1:27" s="25" customFormat="1">
      <c r="A76" s="33" t="s">
        <v>294</v>
      </c>
      <c r="B76" s="57" t="s">
        <v>288</v>
      </c>
      <c r="C76" s="58">
        <v>41932.525000000001</v>
      </c>
      <c r="D76" s="58"/>
      <c r="E76" s="33">
        <f t="shared" si="1"/>
        <v>5036.4952555230484</v>
      </c>
      <c r="F76" s="25">
        <f t="shared" si="2"/>
        <v>5036.5</v>
      </c>
      <c r="G76" s="25">
        <f t="shared" si="22"/>
        <v>-1.6195199932553805E-3</v>
      </c>
      <c r="I76" s="127">
        <f t="shared" ref="I76:I103" si="26">G76</f>
        <v>-1.6195199932553805E-3</v>
      </c>
      <c r="P76" s="27">
        <f t="shared" si="4"/>
        <v>7.6687475929220145E-3</v>
      </c>
      <c r="Q76" s="28">
        <f t="shared" si="5"/>
        <v>26914.025000000001</v>
      </c>
      <c r="S76" s="25">
        <f t="shared" si="23"/>
        <v>8.6271914752433633E-5</v>
      </c>
      <c r="T76" s="2">
        <v>0.1</v>
      </c>
      <c r="U76">
        <f t="shared" si="24"/>
        <v>8.6271914752433643E-6</v>
      </c>
      <c r="V76" s="25">
        <f t="shared" si="25"/>
        <v>-9.2882675861773942E-3</v>
      </c>
    </row>
    <row r="77" spans="1:27" s="25" customFormat="1">
      <c r="A77" s="33" t="s">
        <v>295</v>
      </c>
      <c r="B77" s="57" t="s">
        <v>288</v>
      </c>
      <c r="C77" s="58">
        <v>41972.508999999998</v>
      </c>
      <c r="D77" s="58"/>
      <c r="E77" s="33">
        <f t="shared" si="1"/>
        <v>5153.6306826384607</v>
      </c>
      <c r="F77" s="25">
        <f t="shared" si="2"/>
        <v>5153.5</v>
      </c>
      <c r="G77" s="25">
        <f t="shared" si="22"/>
        <v>4.460832000040682E-2</v>
      </c>
      <c r="I77" s="127">
        <f t="shared" si="26"/>
        <v>4.460832000040682E-2</v>
      </c>
      <c r="P77" s="27">
        <f t="shared" si="4"/>
        <v>7.5321021897237243E-3</v>
      </c>
      <c r="Q77" s="28">
        <f t="shared" si="5"/>
        <v>26954.008999999998</v>
      </c>
      <c r="S77" s="25">
        <f t="shared" si="23"/>
        <v>1.3746459271452146E-3</v>
      </c>
      <c r="T77" s="2">
        <v>0.1</v>
      </c>
      <c r="U77">
        <f t="shared" si="24"/>
        <v>1.3746459271452146E-4</v>
      </c>
      <c r="V77" s="25">
        <f t="shared" si="25"/>
        <v>3.7076217810683099E-2</v>
      </c>
    </row>
    <row r="78" spans="1:27" s="25" customFormat="1">
      <c r="A78" s="33" t="s">
        <v>295</v>
      </c>
      <c r="B78" s="57"/>
      <c r="C78" s="58">
        <v>41972.629000000001</v>
      </c>
      <c r="D78" s="58"/>
      <c r="E78" s="33">
        <f t="shared" si="1"/>
        <v>5153.9822295385748</v>
      </c>
      <c r="F78" s="25">
        <f t="shared" si="2"/>
        <v>5154</v>
      </c>
      <c r="G78" s="25">
        <f t="shared" si="22"/>
        <v>-6.0659199953079224E-3</v>
      </c>
      <c r="I78" s="127">
        <f t="shared" si="26"/>
        <v>-6.0659199953079224E-3</v>
      </c>
      <c r="P78" s="27">
        <f t="shared" si="4"/>
        <v>7.5315186139125918E-3</v>
      </c>
      <c r="Q78" s="28">
        <f t="shared" si="5"/>
        <v>26954.129000000001</v>
      </c>
      <c r="S78" s="25">
        <f t="shared" si="23"/>
        <v>1.8489033673152071E-4</v>
      </c>
      <c r="T78" s="2">
        <v>0.1</v>
      </c>
      <c r="U78">
        <f t="shared" si="24"/>
        <v>1.8489033673152071E-5</v>
      </c>
      <c r="V78" s="25">
        <f t="shared" si="25"/>
        <v>-1.3597438609220514E-2</v>
      </c>
    </row>
    <row r="79" spans="1:27" s="25" customFormat="1">
      <c r="A79" s="33" t="s">
        <v>295</v>
      </c>
      <c r="B79" s="57"/>
      <c r="C79" s="58">
        <v>41974.671999999999</v>
      </c>
      <c r="D79" s="58"/>
      <c r="E79" s="33">
        <f t="shared" si="1"/>
        <v>5159.9673155128785</v>
      </c>
      <c r="F79" s="25">
        <f t="shared" si="2"/>
        <v>5160</v>
      </c>
      <c r="G79" s="25">
        <f t="shared" si="22"/>
        <v>-1.1156799999298528E-2</v>
      </c>
      <c r="I79" s="127">
        <f t="shared" si="26"/>
        <v>-1.1156799999298528E-2</v>
      </c>
      <c r="P79" s="27">
        <f t="shared" si="4"/>
        <v>7.5245159557063646E-3</v>
      </c>
      <c r="Q79" s="28">
        <f t="shared" si="5"/>
        <v>26956.171999999999</v>
      </c>
      <c r="S79" s="25">
        <f t="shared" si="23"/>
        <v>3.4899156581072032E-4</v>
      </c>
      <c r="T79" s="2">
        <v>0.1</v>
      </c>
      <c r="U79">
        <f t="shared" si="24"/>
        <v>3.4899156581072035E-5</v>
      </c>
      <c r="V79" s="25">
        <f t="shared" si="25"/>
        <v>-1.8681315955004892E-2</v>
      </c>
    </row>
    <row r="80" spans="1:27" s="25" customFormat="1">
      <c r="A80" s="33" t="s">
        <v>296</v>
      </c>
      <c r="B80" s="57"/>
      <c r="C80" s="58">
        <v>42832.677000000003</v>
      </c>
      <c r="D80" s="58" t="s">
        <v>264</v>
      </c>
      <c r="E80" s="33">
        <f t="shared" si="1"/>
        <v>7673.5422990604975</v>
      </c>
      <c r="F80" s="25">
        <f t="shared" si="2"/>
        <v>7673.5</v>
      </c>
      <c r="G80" s="25">
        <f t="shared" si="22"/>
        <v>1.4438720005273353E-2</v>
      </c>
      <c r="I80" s="25">
        <f t="shared" si="26"/>
        <v>1.4438720005273353E-2</v>
      </c>
      <c r="P80" s="27">
        <f t="shared" si="4"/>
        <v>4.6318283684010373E-3</v>
      </c>
      <c r="Q80" s="28">
        <f t="shared" si="5"/>
        <v>27814.177000000003</v>
      </c>
      <c r="S80" s="25">
        <f t="shared" si="23"/>
        <v>9.6175123577356186E-5</v>
      </c>
      <c r="T80" s="2">
        <v>0.1</v>
      </c>
      <c r="U80">
        <f t="shared" si="24"/>
        <v>9.617512357735619E-6</v>
      </c>
      <c r="V80" s="25">
        <f t="shared" si="25"/>
        <v>9.8068916368723169E-3</v>
      </c>
    </row>
    <row r="81" spans="1:22" s="25" customFormat="1">
      <c r="A81" s="33" t="s">
        <v>296</v>
      </c>
      <c r="B81" s="57"/>
      <c r="C81" s="58">
        <v>42844.614000000001</v>
      </c>
      <c r="D81" s="58" t="s">
        <v>264</v>
      </c>
      <c r="E81" s="33">
        <f t="shared" si="1"/>
        <v>7708.5124269485668</v>
      </c>
      <c r="F81" s="25">
        <f t="shared" si="2"/>
        <v>7708.5</v>
      </c>
      <c r="G81" s="25">
        <f t="shared" si="22"/>
        <v>4.2419200035510585E-3</v>
      </c>
      <c r="I81" s="25">
        <f t="shared" si="26"/>
        <v>4.2419200035510585E-3</v>
      </c>
      <c r="P81" s="27">
        <f t="shared" si="4"/>
        <v>4.5921235268804907E-3</v>
      </c>
      <c r="Q81" s="28">
        <f t="shared" si="5"/>
        <v>27826.114000000001</v>
      </c>
      <c r="S81" s="25">
        <f t="shared" si="23"/>
        <v>1.2264250775234817E-7</v>
      </c>
      <c r="T81" s="2">
        <v>0.1</v>
      </c>
      <c r="U81">
        <f t="shared" si="24"/>
        <v>1.2264250775234818E-8</v>
      </c>
      <c r="V81" s="25">
        <f t="shared" si="25"/>
        <v>-3.5020352332943219E-4</v>
      </c>
    </row>
    <row r="82" spans="1:22" s="25" customFormat="1">
      <c r="A82" s="33" t="s">
        <v>296</v>
      </c>
      <c r="B82" s="57"/>
      <c r="C82" s="58">
        <v>42844.620999999999</v>
      </c>
      <c r="D82" s="58" t="s">
        <v>264</v>
      </c>
      <c r="E82" s="33">
        <f t="shared" si="1"/>
        <v>7708.5329338510664</v>
      </c>
      <c r="F82" s="25">
        <f t="shared" si="2"/>
        <v>7708.5</v>
      </c>
      <c r="G82" s="25">
        <f t="shared" si="22"/>
        <v>1.1241920001339167E-2</v>
      </c>
      <c r="I82" s="25">
        <f t="shared" si="26"/>
        <v>1.1241920001339167E-2</v>
      </c>
      <c r="P82" s="27">
        <f t="shared" si="4"/>
        <v>4.5921235268804907E-3</v>
      </c>
      <c r="Q82" s="28">
        <f t="shared" si="5"/>
        <v>27826.120999999999</v>
      </c>
      <c r="S82" s="25">
        <f t="shared" si="23"/>
        <v>4.4219793151723049E-5</v>
      </c>
      <c r="T82" s="2">
        <v>0.1</v>
      </c>
      <c r="U82">
        <f t="shared" si="24"/>
        <v>4.4219793151723049E-6</v>
      </c>
      <c r="V82" s="25">
        <f t="shared" si="25"/>
        <v>6.6497964744586767E-3</v>
      </c>
    </row>
    <row r="83" spans="1:22" s="25" customFormat="1">
      <c r="A83" s="33" t="s">
        <v>296</v>
      </c>
      <c r="B83" s="57"/>
      <c r="C83" s="58">
        <v>43045.847000000002</v>
      </c>
      <c r="D83" s="58" t="s">
        <v>264</v>
      </c>
      <c r="E83" s="33">
        <f t="shared" si="1"/>
        <v>8298.0360715243387</v>
      </c>
      <c r="F83" s="25">
        <f t="shared" si="2"/>
        <v>8298</v>
      </c>
      <c r="G83" s="25">
        <f t="shared" si="22"/>
        <v>1.2312960003328044E-2</v>
      </c>
      <c r="I83" s="25">
        <f t="shared" si="26"/>
        <v>1.2312960003328044E-2</v>
      </c>
      <c r="P83" s="27">
        <f t="shared" si="4"/>
        <v>3.9257548602693836E-3</v>
      </c>
      <c r="Q83" s="28">
        <f t="shared" si="5"/>
        <v>28027.347000000002</v>
      </c>
      <c r="S83" s="25">
        <f t="shared" si="23"/>
        <v>7.0345210111749646E-5</v>
      </c>
      <c r="T83" s="2">
        <v>0.1</v>
      </c>
      <c r="U83">
        <f t="shared" si="24"/>
        <v>7.0345210111749651E-6</v>
      </c>
      <c r="V83" s="25">
        <f t="shared" si="25"/>
        <v>8.3872051430586604E-3</v>
      </c>
    </row>
    <row r="84" spans="1:22" s="25" customFormat="1">
      <c r="A84" s="33" t="s">
        <v>296</v>
      </c>
      <c r="B84" s="57"/>
      <c r="C84" s="58">
        <v>43045.85</v>
      </c>
      <c r="D84" s="58" t="s">
        <v>264</v>
      </c>
      <c r="E84" s="33">
        <f t="shared" si="1"/>
        <v>8298.0448601968328</v>
      </c>
      <c r="F84" s="25">
        <f t="shared" si="2"/>
        <v>8298</v>
      </c>
      <c r="G84" s="25">
        <f t="shared" si="22"/>
        <v>1.5312960000301246E-2</v>
      </c>
      <c r="I84" s="25">
        <f t="shared" si="26"/>
        <v>1.5312960000301246E-2</v>
      </c>
      <c r="P84" s="27">
        <f t="shared" si="4"/>
        <v>3.9257548602693836E-3</v>
      </c>
      <c r="Q84" s="28">
        <f t="shared" si="5"/>
        <v>28027.35</v>
      </c>
      <c r="S84" s="25">
        <f t="shared" si="23"/>
        <v>1.2966844090116805E-4</v>
      </c>
      <c r="T84" s="2">
        <v>0.1</v>
      </c>
      <c r="U84">
        <f t="shared" si="24"/>
        <v>1.2966844090116806E-5</v>
      </c>
      <c r="V84" s="25">
        <f t="shared" si="25"/>
        <v>1.1387205140031862E-2</v>
      </c>
    </row>
    <row r="85" spans="1:22" s="25" customFormat="1">
      <c r="A85" s="33" t="s">
        <v>296</v>
      </c>
      <c r="B85" s="57"/>
      <c r="C85" s="58">
        <v>43066.828000000001</v>
      </c>
      <c r="D85" s="58" t="s">
        <v>264</v>
      </c>
      <c r="E85" s="33">
        <f t="shared" ref="E85:E148" si="27">+(C85-C$7)/C$8</f>
        <v>8359.5011174504252</v>
      </c>
      <c r="F85" s="25">
        <f t="shared" ref="F85:F148" si="28">ROUND(2*E85,0)/2</f>
        <v>8359.5</v>
      </c>
      <c r="G85" s="25">
        <f t="shared" si="22"/>
        <v>3.8144000427564606E-4</v>
      </c>
      <c r="I85" s="25">
        <f t="shared" si="26"/>
        <v>3.8144000427564606E-4</v>
      </c>
      <c r="P85" s="27">
        <f t="shared" ref="P85:P148" si="29">+D$11+D$12*F85+D$13*F85^2</f>
        <v>3.8564936950170694E-3</v>
      </c>
      <c r="Q85" s="28">
        <f t="shared" ref="Q85:Q148" si="30">+C85-15018.5</f>
        <v>28048.328000000001</v>
      </c>
      <c r="S85" s="25">
        <f t="shared" si="23"/>
        <v>1.2075998153535588E-5</v>
      </c>
      <c r="T85" s="2">
        <v>0.1</v>
      </c>
      <c r="U85">
        <f t="shared" si="24"/>
        <v>1.2075998153535589E-6</v>
      </c>
      <c r="V85" s="25">
        <f t="shared" si="25"/>
        <v>-3.4750536907414233E-3</v>
      </c>
    </row>
    <row r="86" spans="1:22" s="25" customFormat="1">
      <c r="A86" s="33" t="s">
        <v>296</v>
      </c>
      <c r="B86" s="57"/>
      <c r="C86" s="58">
        <v>43085.779000000002</v>
      </c>
      <c r="D86" s="58" t="s">
        <v>264</v>
      </c>
      <c r="E86" s="33">
        <f t="shared" si="27"/>
        <v>8415.0191616497159</v>
      </c>
      <c r="F86" s="25">
        <f t="shared" si="28"/>
        <v>8415</v>
      </c>
      <c r="G86" s="25">
        <f t="shared" si="22"/>
        <v>6.5408000082243234E-3</v>
      </c>
      <c r="I86" s="25">
        <f t="shared" si="26"/>
        <v>6.5408000082243234E-3</v>
      </c>
      <c r="P86" s="27">
        <f t="shared" si="29"/>
        <v>3.7940315959236089E-3</v>
      </c>
      <c r="Q86" s="28">
        <f t="shared" si="30"/>
        <v>28067.279000000002</v>
      </c>
      <c r="S86" s="25">
        <f t="shared" si="23"/>
        <v>7.5447367108129885E-6</v>
      </c>
      <c r="T86" s="2">
        <v>0.1</v>
      </c>
      <c r="U86">
        <f t="shared" si="24"/>
        <v>7.5447367108129889E-7</v>
      </c>
      <c r="V86" s="25">
        <f t="shared" si="25"/>
        <v>2.7467684123007145E-3</v>
      </c>
    </row>
    <row r="87" spans="1:22" s="25" customFormat="1">
      <c r="A87" s="33" t="s">
        <v>296</v>
      </c>
      <c r="B87" s="57"/>
      <c r="C87" s="58">
        <v>43098.925000000003</v>
      </c>
      <c r="D87" s="58" t="s">
        <v>264</v>
      </c>
      <c r="E87" s="33">
        <f t="shared" si="27"/>
        <v>8453.5311245563644</v>
      </c>
      <c r="F87" s="25">
        <f t="shared" si="28"/>
        <v>8453.5</v>
      </c>
      <c r="G87" s="25">
        <f t="shared" si="22"/>
        <v>1.0624320006172638E-2</v>
      </c>
      <c r="I87" s="25">
        <f t="shared" si="26"/>
        <v>1.0624320006172638E-2</v>
      </c>
      <c r="P87" s="27">
        <f t="shared" si="29"/>
        <v>3.7507253721364656E-3</v>
      </c>
      <c r="Q87" s="28">
        <f t="shared" si="30"/>
        <v>28080.425000000003</v>
      </c>
      <c r="S87" s="25">
        <f t="shared" si="23"/>
        <v>4.7246303193050867E-5</v>
      </c>
      <c r="T87" s="2">
        <v>0.1</v>
      </c>
      <c r="U87">
        <f t="shared" si="24"/>
        <v>4.7246303193050869E-6</v>
      </c>
      <c r="V87" s="25">
        <f t="shared" si="25"/>
        <v>6.8735946340361728E-3</v>
      </c>
    </row>
    <row r="88" spans="1:22" s="25" customFormat="1">
      <c r="A88" s="33" t="s">
        <v>296</v>
      </c>
      <c r="B88" s="57"/>
      <c r="C88" s="58">
        <v>43154.739000000001</v>
      </c>
      <c r="D88" s="58" t="s">
        <v>264</v>
      </c>
      <c r="E88" s="33">
        <f t="shared" si="27"/>
        <v>8617.0414469108055</v>
      </c>
      <c r="F88" s="25">
        <f t="shared" si="28"/>
        <v>8617</v>
      </c>
      <c r="G88" s="25">
        <f t="shared" si="22"/>
        <v>1.4147840003715828E-2</v>
      </c>
      <c r="I88" s="25">
        <f t="shared" si="26"/>
        <v>1.4147840003715828E-2</v>
      </c>
      <c r="P88" s="27">
        <f t="shared" si="29"/>
        <v>3.5670275306388033E-3</v>
      </c>
      <c r="Q88" s="28">
        <f t="shared" si="30"/>
        <v>28136.239000000001</v>
      </c>
      <c r="S88" s="25">
        <f t="shared" si="23"/>
        <v>1.1195359259042233E-4</v>
      </c>
      <c r="T88" s="2">
        <v>0.1</v>
      </c>
      <c r="U88">
        <f t="shared" si="24"/>
        <v>1.1195359259042234E-5</v>
      </c>
      <c r="V88" s="25">
        <f t="shared" si="25"/>
        <v>1.0580812473077024E-2</v>
      </c>
    </row>
    <row r="89" spans="1:22" s="25" customFormat="1">
      <c r="A89" s="33" t="s">
        <v>296</v>
      </c>
      <c r="B89" s="57"/>
      <c r="C89" s="58">
        <v>43165.654999999999</v>
      </c>
      <c r="D89" s="58" t="s">
        <v>264</v>
      </c>
      <c r="E89" s="33">
        <f t="shared" si="27"/>
        <v>8649.0204965904686</v>
      </c>
      <c r="F89" s="25">
        <f t="shared" si="28"/>
        <v>8649</v>
      </c>
      <c r="G89" s="25">
        <f t="shared" si="22"/>
        <v>6.9964799986337312E-3</v>
      </c>
      <c r="I89" s="25">
        <f t="shared" si="26"/>
        <v>6.9964799986337312E-3</v>
      </c>
      <c r="P89" s="27">
        <f t="shared" si="29"/>
        <v>3.5311147838462636E-3</v>
      </c>
      <c r="Q89" s="28">
        <f t="shared" si="30"/>
        <v>28147.154999999999</v>
      </c>
      <c r="S89" s="25">
        <f t="shared" si="23"/>
        <v>1.2008756071858991E-5</v>
      </c>
      <c r="T89" s="2">
        <v>0.1</v>
      </c>
      <c r="U89">
        <f t="shared" si="24"/>
        <v>1.2008756071858991E-6</v>
      </c>
      <c r="V89" s="25">
        <f t="shared" si="25"/>
        <v>3.4653652147874675E-3</v>
      </c>
    </row>
    <row r="90" spans="1:22" s="25" customFormat="1">
      <c r="A90" s="33" t="s">
        <v>296</v>
      </c>
      <c r="B90" s="57"/>
      <c r="C90" s="58">
        <v>43190.574000000001</v>
      </c>
      <c r="D90" s="58" t="s">
        <v>264</v>
      </c>
      <c r="E90" s="33">
        <f t="shared" si="27"/>
        <v>8722.0221399550501</v>
      </c>
      <c r="F90" s="25">
        <f t="shared" si="28"/>
        <v>8722</v>
      </c>
      <c r="G90" s="25">
        <f t="shared" si="22"/>
        <v>7.5574400034383871E-3</v>
      </c>
      <c r="I90" s="25">
        <f t="shared" si="26"/>
        <v>7.5574400034383871E-3</v>
      </c>
      <c r="P90" s="27">
        <f t="shared" si="29"/>
        <v>3.4492382650255934E-3</v>
      </c>
      <c r="Q90" s="28">
        <f t="shared" si="30"/>
        <v>28172.074000000001</v>
      </c>
      <c r="S90" s="25">
        <f t="shared" si="23"/>
        <v>1.6877321523497897E-5</v>
      </c>
      <c r="T90" s="2">
        <v>0.1</v>
      </c>
      <c r="U90">
        <f t="shared" si="24"/>
        <v>1.6877321523497898E-6</v>
      </c>
      <c r="V90" s="25">
        <f t="shared" si="25"/>
        <v>4.1082017384127933E-3</v>
      </c>
    </row>
    <row r="91" spans="1:22" s="25" customFormat="1">
      <c r="A91" s="33" t="s">
        <v>296</v>
      </c>
      <c r="B91" s="57"/>
      <c r="C91" s="58">
        <v>43420.807000000001</v>
      </c>
      <c r="D91" s="58" t="s">
        <v>264</v>
      </c>
      <c r="E91" s="33">
        <f t="shared" si="27"/>
        <v>9396.5029520565131</v>
      </c>
      <c r="F91" s="25">
        <f t="shared" si="28"/>
        <v>9396.5</v>
      </c>
      <c r="G91" s="25">
        <f t="shared" si="22"/>
        <v>1.0076800026581623E-3</v>
      </c>
      <c r="I91" s="25">
        <f t="shared" si="26"/>
        <v>1.0076800026581623E-3</v>
      </c>
      <c r="P91" s="27">
        <f t="shared" si="29"/>
        <v>2.6959733877584889E-3</v>
      </c>
      <c r="Q91" s="28">
        <f t="shared" si="30"/>
        <v>28402.307000000001</v>
      </c>
      <c r="S91" s="25">
        <f t="shared" si="23"/>
        <v>2.8503345541735196E-6</v>
      </c>
      <c r="T91" s="2">
        <v>0.1</v>
      </c>
      <c r="U91">
        <f t="shared" si="24"/>
        <v>2.8503345541735197E-7</v>
      </c>
      <c r="V91" s="25">
        <f t="shared" si="25"/>
        <v>-1.6882933851003266E-3</v>
      </c>
    </row>
    <row r="92" spans="1:22" s="25" customFormat="1">
      <c r="A92" s="33" t="s">
        <v>297</v>
      </c>
      <c r="B92" s="33"/>
      <c r="C92" s="58">
        <v>43483.281000000003</v>
      </c>
      <c r="D92" s="58"/>
      <c r="E92" s="33">
        <f t="shared" si="27"/>
        <v>9579.5241273668635</v>
      </c>
      <c r="F92" s="25">
        <f t="shared" si="28"/>
        <v>9579.5</v>
      </c>
      <c r="G92" s="25">
        <f t="shared" si="22"/>
        <v>8.2358400031807832E-3</v>
      </c>
      <c r="I92" s="127">
        <f t="shared" si="26"/>
        <v>8.2358400031807832E-3</v>
      </c>
      <c r="P92" s="27">
        <f t="shared" si="29"/>
        <v>2.4926155838560851E-3</v>
      </c>
      <c r="Q92" s="28">
        <f t="shared" si="30"/>
        <v>28464.781000000003</v>
      </c>
      <c r="S92" s="25">
        <f t="shared" si="23"/>
        <v>3.2984626730727518E-5</v>
      </c>
      <c r="T92" s="2">
        <v>0.1</v>
      </c>
      <c r="U92">
        <f t="shared" si="24"/>
        <v>3.2984626730727519E-6</v>
      </c>
      <c r="V92" s="25">
        <f t="shared" si="25"/>
        <v>5.7432244193246981E-3</v>
      </c>
    </row>
    <row r="93" spans="1:22" s="25" customFormat="1">
      <c r="A93" s="33" t="s">
        <v>296</v>
      </c>
      <c r="B93" s="57"/>
      <c r="C93" s="58">
        <v>43577.656000000003</v>
      </c>
      <c r="D93" s="58" t="s">
        <v>264</v>
      </c>
      <c r="E93" s="33">
        <f t="shared" si="27"/>
        <v>9856.0011165129708</v>
      </c>
      <c r="F93" s="25">
        <f t="shared" si="28"/>
        <v>9856</v>
      </c>
      <c r="G93" s="25">
        <f t="shared" si="22"/>
        <v>3.8112000765977427E-4</v>
      </c>
      <c r="I93" s="25">
        <f t="shared" si="26"/>
        <v>3.8112000765977427E-4</v>
      </c>
      <c r="P93" s="27">
        <f t="shared" si="29"/>
        <v>2.1861757983654656E-3</v>
      </c>
      <c r="Q93" s="28">
        <f t="shared" si="30"/>
        <v>28559.156000000003</v>
      </c>
      <c r="S93" s="25">
        <f t="shared" si="23"/>
        <v>3.2582264075601486E-6</v>
      </c>
      <c r="T93" s="2">
        <v>0.1</v>
      </c>
      <c r="U93">
        <f t="shared" si="24"/>
        <v>3.258226407560149E-7</v>
      </c>
      <c r="V93" s="25">
        <f t="shared" si="25"/>
        <v>-1.8050557907056913E-3</v>
      </c>
    </row>
    <row r="94" spans="1:22" s="25" customFormat="1">
      <c r="A94" s="33" t="s">
        <v>296</v>
      </c>
      <c r="B94" s="57"/>
      <c r="C94" s="58">
        <v>43802.618000000002</v>
      </c>
      <c r="D94" s="58" t="s">
        <v>264</v>
      </c>
      <c r="E94" s="33">
        <f t="shared" si="27"/>
        <v>10515.040231027262</v>
      </c>
      <c r="F94" s="25">
        <f t="shared" si="28"/>
        <v>10515</v>
      </c>
      <c r="G94" s="25">
        <f t="shared" si="22"/>
        <v>1.3732800005527679E-2</v>
      </c>
      <c r="I94" s="25">
        <f t="shared" si="26"/>
        <v>1.3732800005527679E-2</v>
      </c>
      <c r="P94" s="27">
        <f t="shared" si="29"/>
        <v>1.4597944388658199E-3</v>
      </c>
      <c r="Q94" s="28">
        <f t="shared" si="30"/>
        <v>28784.118000000002</v>
      </c>
      <c r="S94" s="25">
        <f t="shared" si="23"/>
        <v>1.5062666563931299E-4</v>
      </c>
      <c r="T94" s="2">
        <v>0.1</v>
      </c>
      <c r="U94">
        <f t="shared" si="24"/>
        <v>1.50626665639313E-5</v>
      </c>
      <c r="V94" s="25">
        <f t="shared" si="25"/>
        <v>1.227300556666186E-2</v>
      </c>
    </row>
    <row r="95" spans="1:22" s="25" customFormat="1">
      <c r="A95" s="33" t="s">
        <v>296</v>
      </c>
      <c r="B95" s="57"/>
      <c r="C95" s="58">
        <v>43876.682999999997</v>
      </c>
      <c r="D95" s="58" t="s">
        <v>264</v>
      </c>
      <c r="E95" s="33">
        <f t="shared" si="27"/>
        <v>10732.017907330363</v>
      </c>
      <c r="F95" s="25">
        <f t="shared" si="28"/>
        <v>10732</v>
      </c>
      <c r="G95" s="25">
        <f t="shared" si="22"/>
        <v>6.1126400032662787E-3</v>
      </c>
      <c r="I95" s="25">
        <f t="shared" si="26"/>
        <v>6.1126400032662787E-3</v>
      </c>
      <c r="P95" s="27">
        <f t="shared" si="29"/>
        <v>1.2218326297746065E-3</v>
      </c>
      <c r="Q95" s="28">
        <f t="shared" si="30"/>
        <v>28858.182999999997</v>
      </c>
      <c r="S95" s="25">
        <f t="shared" si="23"/>
        <v>2.3919996764600508E-5</v>
      </c>
      <c r="T95" s="2">
        <v>0.1</v>
      </c>
      <c r="U95">
        <f t="shared" si="24"/>
        <v>2.3919996764600509E-6</v>
      </c>
      <c r="V95" s="25">
        <f t="shared" si="25"/>
        <v>4.8908073734916721E-3</v>
      </c>
    </row>
    <row r="96" spans="1:22" s="25" customFormat="1">
      <c r="A96" s="33" t="s">
        <v>296</v>
      </c>
      <c r="B96" s="57"/>
      <c r="C96" s="58">
        <v>44132.860999999997</v>
      </c>
      <c r="D96" s="58" t="s">
        <v>264</v>
      </c>
      <c r="E96" s="33">
        <f t="shared" si="27"/>
        <v>11482.50608879231</v>
      </c>
      <c r="F96" s="25">
        <f t="shared" si="28"/>
        <v>11482.5</v>
      </c>
      <c r="G96" s="25">
        <f t="shared" si="22"/>
        <v>2.0784000007552095E-3</v>
      </c>
      <c r="I96" s="25">
        <f t="shared" si="26"/>
        <v>2.0784000007552095E-3</v>
      </c>
      <c r="P96" s="27">
        <f t="shared" si="29"/>
        <v>4.0351866161197425E-4</v>
      </c>
      <c r="Q96" s="28">
        <f t="shared" si="30"/>
        <v>29114.360999999997</v>
      </c>
      <c r="S96" s="25">
        <f t="shared" si="23"/>
        <v>2.805227500210237E-6</v>
      </c>
      <c r="T96" s="2">
        <v>0.1</v>
      </c>
      <c r="U96">
        <f t="shared" si="24"/>
        <v>2.8052275002102372E-7</v>
      </c>
      <c r="V96" s="25">
        <f t="shared" si="25"/>
        <v>1.6748813391432352E-3</v>
      </c>
    </row>
    <row r="97" spans="1:22" s="25" customFormat="1">
      <c r="A97" s="33" t="s">
        <v>296</v>
      </c>
      <c r="B97" s="57"/>
      <c r="C97" s="58">
        <v>44271.623</v>
      </c>
      <c r="D97" s="58" t="s">
        <v>264</v>
      </c>
      <c r="E97" s="33">
        <f t="shared" si="27"/>
        <v>11889.017346730247</v>
      </c>
      <c r="F97" s="25">
        <f t="shared" si="28"/>
        <v>11889</v>
      </c>
      <c r="G97" s="25">
        <f t="shared" si="22"/>
        <v>5.9212800042587332E-3</v>
      </c>
      <c r="I97" s="25">
        <f t="shared" si="26"/>
        <v>5.9212800042587332E-3</v>
      </c>
      <c r="P97" s="27">
        <f t="shared" si="29"/>
        <v>-3.667872784593202E-5</v>
      </c>
      <c r="Q97" s="28">
        <f t="shared" si="30"/>
        <v>29253.123</v>
      </c>
      <c r="S97" s="25">
        <f t="shared" si="23"/>
        <v>3.5497272253462229E-5</v>
      </c>
      <c r="T97" s="2">
        <v>0.1</v>
      </c>
      <c r="U97">
        <f t="shared" si="24"/>
        <v>3.5497272253462231E-6</v>
      </c>
      <c r="V97" s="25">
        <f t="shared" si="25"/>
        <v>5.9579587321046653E-3</v>
      </c>
    </row>
    <row r="98" spans="1:22" s="25" customFormat="1">
      <c r="A98" s="33" t="s">
        <v>296</v>
      </c>
      <c r="B98" s="57"/>
      <c r="C98" s="58">
        <v>44300.631000000001</v>
      </c>
      <c r="D98" s="58" t="s">
        <v>264</v>
      </c>
      <c r="E98" s="33">
        <f t="shared" si="27"/>
        <v>11973.99795071595</v>
      </c>
      <c r="F98" s="25">
        <f t="shared" si="28"/>
        <v>11974</v>
      </c>
      <c r="G98" s="25">
        <f t="shared" si="22"/>
        <v>-6.9951999466866255E-4</v>
      </c>
      <c r="I98" s="25">
        <f t="shared" si="26"/>
        <v>-6.9951999466866255E-4</v>
      </c>
      <c r="P98" s="27">
        <f t="shared" si="29"/>
        <v>-1.2845548182392882E-4</v>
      </c>
      <c r="Q98" s="28">
        <f t="shared" si="30"/>
        <v>29282.131000000001</v>
      </c>
      <c r="S98" s="25">
        <f t="shared" si="23"/>
        <v>3.2611467783059307E-7</v>
      </c>
      <c r="T98" s="2">
        <v>0.1</v>
      </c>
      <c r="U98">
        <f t="shared" si="24"/>
        <v>3.2611467783059308E-8</v>
      </c>
      <c r="V98" s="25">
        <f t="shared" si="25"/>
        <v>-5.7106451284473373E-4</v>
      </c>
    </row>
    <row r="99" spans="1:22" s="25" customFormat="1">
      <c r="A99" s="33" t="s">
        <v>296</v>
      </c>
      <c r="B99" s="57"/>
      <c r="C99" s="58">
        <v>44544.701000000001</v>
      </c>
      <c r="D99" s="58" t="s">
        <v>264</v>
      </c>
      <c r="E99" s="33">
        <f t="shared" si="27"/>
        <v>12689.015049957168</v>
      </c>
      <c r="F99" s="25">
        <f t="shared" si="28"/>
        <v>12689</v>
      </c>
      <c r="G99" s="25">
        <f t="shared" si="22"/>
        <v>5.1372800007811747E-3</v>
      </c>
      <c r="I99" s="25">
        <f t="shared" si="26"/>
        <v>5.1372800007811747E-3</v>
      </c>
      <c r="P99" s="27">
        <f t="shared" si="29"/>
        <v>-8.9677087385129262E-4</v>
      </c>
      <c r="Q99" s="28">
        <f t="shared" si="30"/>
        <v>29526.201000000001</v>
      </c>
      <c r="S99" s="25">
        <f t="shared" si="23"/>
        <v>3.6409769957652841E-5</v>
      </c>
      <c r="T99" s="2">
        <v>0.1</v>
      </c>
      <c r="U99">
        <f t="shared" si="24"/>
        <v>3.6409769957652841E-6</v>
      </c>
      <c r="V99" s="25">
        <f t="shared" si="25"/>
        <v>6.0340508746324671E-3</v>
      </c>
    </row>
    <row r="100" spans="1:22" s="25" customFormat="1">
      <c r="A100" s="33" t="s">
        <v>296</v>
      </c>
      <c r="B100" s="57"/>
      <c r="C100" s="58">
        <v>44614.675999999999</v>
      </c>
      <c r="D100" s="58" t="s">
        <v>264</v>
      </c>
      <c r="E100" s="33">
        <f t="shared" si="27"/>
        <v>12894.010836081656</v>
      </c>
      <c r="F100" s="25">
        <f t="shared" si="28"/>
        <v>12894</v>
      </c>
      <c r="G100" s="25">
        <f t="shared" si="22"/>
        <v>3.6988800056860782E-3</v>
      </c>
      <c r="I100" s="25">
        <f t="shared" si="26"/>
        <v>3.6988800056860782E-3</v>
      </c>
      <c r="P100" s="27">
        <f t="shared" si="29"/>
        <v>-1.1158407446302543E-3</v>
      </c>
      <c r="Q100" s="28">
        <f t="shared" si="30"/>
        <v>29596.175999999999</v>
      </c>
      <c r="S100" s="25">
        <f t="shared" si="23"/>
        <v>2.3181535903526664E-5</v>
      </c>
      <c r="T100" s="2">
        <v>0.1</v>
      </c>
      <c r="U100">
        <f t="shared" si="24"/>
        <v>2.3181535903526665E-6</v>
      </c>
      <c r="V100" s="25">
        <f t="shared" si="25"/>
        <v>4.8147207503163323E-3</v>
      </c>
    </row>
    <row r="101" spans="1:22" s="25" customFormat="1">
      <c r="A101" s="33" t="s">
        <v>296</v>
      </c>
      <c r="B101" s="57"/>
      <c r="C101" s="58">
        <v>44623.563999999998</v>
      </c>
      <c r="D101" s="58" t="s">
        <v>264</v>
      </c>
      <c r="E101" s="33">
        <f t="shared" si="27"/>
        <v>12920.048743149526</v>
      </c>
      <c r="F101" s="25">
        <f t="shared" si="28"/>
        <v>12920</v>
      </c>
      <c r="G101" s="25">
        <f t="shared" si="22"/>
        <v>1.663840000401251E-2</v>
      </c>
      <c r="I101" s="25">
        <f t="shared" si="26"/>
        <v>1.663840000401251E-2</v>
      </c>
      <c r="P101" s="27">
        <f t="shared" si="29"/>
        <v>-1.1435864808331205E-3</v>
      </c>
      <c r="Q101" s="28">
        <f t="shared" si="30"/>
        <v>29605.063999999998</v>
      </c>
      <c r="S101" s="25">
        <f t="shared" si="23"/>
        <v>3.1619904334723273E-4</v>
      </c>
      <c r="T101" s="2">
        <v>0.1</v>
      </c>
      <c r="U101">
        <f t="shared" si="24"/>
        <v>3.1619904334723273E-5</v>
      </c>
      <c r="V101" s="25">
        <f t="shared" si="25"/>
        <v>1.7781986484845632E-2</v>
      </c>
    </row>
    <row r="102" spans="1:22" s="25" customFormat="1">
      <c r="A102" s="33" t="s">
        <v>296</v>
      </c>
      <c r="B102" s="57"/>
      <c r="C102" s="58">
        <v>44958.752</v>
      </c>
      <c r="D102" s="58" t="s">
        <v>264</v>
      </c>
      <c r="E102" s="33">
        <f t="shared" si="27"/>
        <v>13902.001262756474</v>
      </c>
      <c r="F102" s="25">
        <f t="shared" si="28"/>
        <v>13902</v>
      </c>
      <c r="G102" s="25">
        <f t="shared" si="22"/>
        <v>4.3104000360472128E-4</v>
      </c>
      <c r="I102" s="25">
        <f t="shared" si="26"/>
        <v>4.3104000360472128E-4</v>
      </c>
      <c r="P102" s="27">
        <f t="shared" si="29"/>
        <v>-2.185137597837142E-3</v>
      </c>
      <c r="Q102" s="28">
        <f t="shared" si="30"/>
        <v>29940.252</v>
      </c>
      <c r="S102" s="25">
        <f t="shared" si="23"/>
        <v>6.8443852422861003E-6</v>
      </c>
      <c r="T102" s="2">
        <v>0.1</v>
      </c>
      <c r="U102">
        <f t="shared" si="24"/>
        <v>6.8443852422861012E-7</v>
      </c>
      <c r="V102" s="25">
        <f t="shared" si="25"/>
        <v>2.6161776014418632E-3</v>
      </c>
    </row>
    <row r="103" spans="1:22" s="25" customFormat="1">
      <c r="A103" s="33" t="s">
        <v>298</v>
      </c>
      <c r="B103" s="33"/>
      <c r="C103" s="58">
        <v>44986.398000000001</v>
      </c>
      <c r="D103" s="58"/>
      <c r="E103" s="33">
        <f t="shared" si="27"/>
        <v>13982.991809425968</v>
      </c>
      <c r="F103" s="25">
        <f t="shared" si="28"/>
        <v>13983</v>
      </c>
      <c r="G103" s="25">
        <f t="shared" si="22"/>
        <v>-2.7958399950875901E-3</v>
      </c>
      <c r="I103" s="127">
        <f t="shared" si="26"/>
        <v>-2.7958399950875901E-3</v>
      </c>
      <c r="P103" s="27">
        <f t="shared" si="29"/>
        <v>-2.2704943409898311E-3</v>
      </c>
      <c r="Q103" s="28">
        <f t="shared" si="30"/>
        <v>29967.898000000001</v>
      </c>
      <c r="S103" s="25">
        <f t="shared" si="23"/>
        <v>2.7598805627940225E-7</v>
      </c>
      <c r="T103" s="2">
        <v>0.1</v>
      </c>
      <c r="U103">
        <f t="shared" si="24"/>
        <v>2.7598805627940228E-8</v>
      </c>
      <c r="V103" s="25">
        <f t="shared" si="25"/>
        <v>-5.2534565409775901E-4</v>
      </c>
    </row>
    <row r="104" spans="1:22" s="25" customFormat="1">
      <c r="A104" s="33" t="s">
        <v>298</v>
      </c>
      <c r="B104" s="33"/>
      <c r="C104" s="58">
        <v>45011.292000000001</v>
      </c>
      <c r="D104" s="58"/>
      <c r="E104" s="33">
        <f t="shared" si="27"/>
        <v>14055.920213853022</v>
      </c>
      <c r="F104" s="25">
        <f t="shared" si="28"/>
        <v>14056</v>
      </c>
      <c r="I104" s="127"/>
      <c r="P104" s="27">
        <f t="shared" si="29"/>
        <v>-2.3473482841494405E-3</v>
      </c>
      <c r="Q104" s="28">
        <f t="shared" si="30"/>
        <v>29992.792000000001</v>
      </c>
      <c r="R104" s="25">
        <f>+C104-(C$7+F104*C$8)</f>
        <v>-2.7234879999014083E-2</v>
      </c>
      <c r="S104" s="25">
        <f>+(P104-R104)^2</f>
        <v>6.193892348583935E-4</v>
      </c>
      <c r="T104" s="2"/>
      <c r="U104"/>
    </row>
    <row r="105" spans="1:22" s="25" customFormat="1">
      <c r="A105" s="33" t="s">
        <v>299</v>
      </c>
      <c r="B105" s="33"/>
      <c r="C105" s="58">
        <v>45289.495999999999</v>
      </c>
      <c r="D105" s="58"/>
      <c r="E105" s="33">
        <f t="shared" si="27"/>
        <v>14870.934828829477</v>
      </c>
      <c r="F105" s="4">
        <f t="shared" si="28"/>
        <v>14871</v>
      </c>
      <c r="I105" s="127"/>
      <c r="P105" s="27">
        <f t="shared" si="29"/>
        <v>-3.200707609989307E-3</v>
      </c>
      <c r="Q105" s="28">
        <f t="shared" si="30"/>
        <v>30270.995999999999</v>
      </c>
      <c r="R105" s="25">
        <f>+C105-(C$7+F105*C$8)</f>
        <v>-2.2246079999604262E-2</v>
      </c>
      <c r="S105" s="25">
        <f>+(P105-R105)^2</f>
        <v>3.6272620945910773E-4</v>
      </c>
      <c r="T105" s="2"/>
      <c r="U105"/>
    </row>
    <row r="106" spans="1:22" s="25" customFormat="1">
      <c r="A106" s="33" t="s">
        <v>300</v>
      </c>
      <c r="B106" s="57"/>
      <c r="C106" s="58">
        <v>45294.303999999996</v>
      </c>
      <c r="D106" s="58"/>
      <c r="E106" s="33">
        <f t="shared" si="27"/>
        <v>14885.020141293728</v>
      </c>
      <c r="F106" s="25">
        <f t="shared" si="28"/>
        <v>14885</v>
      </c>
      <c r="G106" s="25">
        <f t="shared" ref="G106:G114" si="31">+C106-(C$7+F106*C$8)</f>
        <v>6.8752000006497838E-3</v>
      </c>
      <c r="I106" s="127">
        <f t="shared" ref="I106:I114" si="32">G106</f>
        <v>6.8752000006497838E-3</v>
      </c>
      <c r="P106" s="27">
        <f t="shared" si="29"/>
        <v>-3.2152916912321899E-3</v>
      </c>
      <c r="Q106" s="28">
        <f t="shared" si="30"/>
        <v>30275.803999999996</v>
      </c>
      <c r="S106" s="25">
        <f t="shared" ref="S106:S114" si="33">+(P106-G106)^2</f>
        <v>1.0181802258393913E-4</v>
      </c>
      <c r="T106" s="2">
        <v>0.1</v>
      </c>
      <c r="U106">
        <f t="shared" ref="U106:U114" si="34">+T106*S106</f>
        <v>1.0181802258393914E-5</v>
      </c>
      <c r="V106" s="25">
        <f t="shared" ref="V106:V114" si="35">+G106-P106</f>
        <v>1.0090491691881974E-2</v>
      </c>
    </row>
    <row r="107" spans="1:22" s="25" customFormat="1">
      <c r="A107" s="33" t="s">
        <v>296</v>
      </c>
      <c r="B107" s="57"/>
      <c r="C107" s="58">
        <v>45298.735999999997</v>
      </c>
      <c r="D107" s="58" t="s">
        <v>264</v>
      </c>
      <c r="E107" s="33">
        <f t="shared" si="27"/>
        <v>14898.003940137656</v>
      </c>
      <c r="F107" s="25">
        <f t="shared" si="28"/>
        <v>14898</v>
      </c>
      <c r="G107" s="25">
        <f t="shared" si="31"/>
        <v>1.3449600010062568E-3</v>
      </c>
      <c r="I107" s="25">
        <f t="shared" si="32"/>
        <v>1.3449600010062568E-3</v>
      </c>
      <c r="P107" s="27">
        <f t="shared" si="29"/>
        <v>-3.2288317886400818E-3</v>
      </c>
      <c r="Q107" s="28">
        <f t="shared" si="30"/>
        <v>30280.235999999997</v>
      </c>
      <c r="S107" s="25">
        <f t="shared" si="33"/>
        <v>2.0919571335036255E-5</v>
      </c>
      <c r="T107" s="2">
        <v>0.1</v>
      </c>
      <c r="U107">
        <f t="shared" si="34"/>
        <v>2.0919571335036258E-6</v>
      </c>
      <c r="V107" s="25">
        <f t="shared" si="35"/>
        <v>4.5737917896463386E-3</v>
      </c>
    </row>
    <row r="108" spans="1:22" s="25" customFormat="1">
      <c r="A108" s="33" t="s">
        <v>301</v>
      </c>
      <c r="B108" s="33"/>
      <c r="C108" s="58">
        <v>45336.288999999997</v>
      </c>
      <c r="D108" s="58"/>
      <c r="E108" s="33">
        <f t="shared" si="27"/>
        <v>15008.017612968424</v>
      </c>
      <c r="F108" s="25">
        <f t="shared" si="28"/>
        <v>15008</v>
      </c>
      <c r="G108" s="25">
        <f t="shared" si="31"/>
        <v>6.0121600035927258E-3</v>
      </c>
      <c r="I108" s="127">
        <f t="shared" si="32"/>
        <v>6.0121600035927258E-3</v>
      </c>
      <c r="P108" s="27">
        <f t="shared" si="29"/>
        <v>-3.343314582985259E-3</v>
      </c>
      <c r="Q108" s="28">
        <f t="shared" si="30"/>
        <v>30317.788999999997</v>
      </c>
      <c r="S108" s="25">
        <f t="shared" si="33"/>
        <v>8.752490474010652E-5</v>
      </c>
      <c r="T108" s="2">
        <v>0.1</v>
      </c>
      <c r="U108">
        <f t="shared" si="34"/>
        <v>8.7524904740106527E-6</v>
      </c>
      <c r="V108" s="25">
        <f t="shared" si="35"/>
        <v>9.3554745865779849E-3</v>
      </c>
    </row>
    <row r="109" spans="1:22" s="25" customFormat="1">
      <c r="A109" s="33" t="s">
        <v>296</v>
      </c>
      <c r="B109" s="57"/>
      <c r="C109" s="58">
        <v>45373.667000000001</v>
      </c>
      <c r="D109" s="58" t="s">
        <v>264</v>
      </c>
      <c r="E109" s="33">
        <f t="shared" si="27"/>
        <v>15117.518613236549</v>
      </c>
      <c r="F109" s="25">
        <f t="shared" si="28"/>
        <v>15117.5</v>
      </c>
      <c r="G109" s="25">
        <f t="shared" si="31"/>
        <v>6.3536000016028993E-3</v>
      </c>
      <c r="I109" s="25">
        <f t="shared" si="32"/>
        <v>6.3536000016028993E-3</v>
      </c>
      <c r="P109" s="27">
        <f t="shared" si="29"/>
        <v>-3.4571219875845173E-3</v>
      </c>
      <c r="Q109" s="28">
        <f t="shared" si="30"/>
        <v>30355.167000000001</v>
      </c>
      <c r="S109" s="25">
        <f t="shared" si="33"/>
        <v>9.625026594912551E-5</v>
      </c>
      <c r="T109" s="2">
        <v>0.1</v>
      </c>
      <c r="U109">
        <f t="shared" si="34"/>
        <v>9.6250265949125517E-6</v>
      </c>
      <c r="V109" s="25">
        <f t="shared" si="35"/>
        <v>9.8107219891874174E-3</v>
      </c>
    </row>
    <row r="110" spans="1:22" s="25" customFormat="1">
      <c r="A110" s="33" t="s">
        <v>302</v>
      </c>
      <c r="B110" s="57" t="s">
        <v>288</v>
      </c>
      <c r="C110" s="58">
        <v>45401.311000000002</v>
      </c>
      <c r="D110" s="58"/>
      <c r="E110" s="33">
        <f t="shared" si="27"/>
        <v>15198.503300791041</v>
      </c>
      <c r="F110" s="25">
        <f t="shared" si="28"/>
        <v>15198.5</v>
      </c>
      <c r="G110" s="25">
        <f t="shared" si="31"/>
        <v>1.1267200025031343E-3</v>
      </c>
      <c r="I110" s="127">
        <f t="shared" si="32"/>
        <v>1.1267200025031343E-3</v>
      </c>
      <c r="P110" s="27">
        <f t="shared" si="29"/>
        <v>-3.5412087691108415E-3</v>
      </c>
      <c r="Q110" s="28">
        <f t="shared" si="30"/>
        <v>30382.811000000002</v>
      </c>
      <c r="S110" s="25">
        <f t="shared" si="33"/>
        <v>2.1789559016861563E-5</v>
      </c>
      <c r="T110" s="2">
        <v>0.1</v>
      </c>
      <c r="U110">
        <f t="shared" si="34"/>
        <v>2.1789559016861562E-6</v>
      </c>
      <c r="V110" s="25">
        <f t="shared" si="35"/>
        <v>4.6679287716139758E-3</v>
      </c>
    </row>
    <row r="111" spans="1:22" s="25" customFormat="1">
      <c r="A111" s="33" t="s">
        <v>302</v>
      </c>
      <c r="B111" s="57"/>
      <c r="C111" s="58">
        <v>45407.286</v>
      </c>
      <c r="D111" s="58"/>
      <c r="E111" s="33">
        <f t="shared" si="27"/>
        <v>15216.007406858829</v>
      </c>
      <c r="F111" s="25">
        <f t="shared" si="28"/>
        <v>15216</v>
      </c>
      <c r="G111" s="25">
        <f t="shared" si="31"/>
        <v>2.5283200011472218E-3</v>
      </c>
      <c r="I111" s="127">
        <f t="shared" si="32"/>
        <v>2.5283200011472218E-3</v>
      </c>
      <c r="P111" s="27">
        <f t="shared" si="29"/>
        <v>-3.5593645491674682E-3</v>
      </c>
      <c r="Q111" s="28">
        <f t="shared" si="30"/>
        <v>30388.786</v>
      </c>
      <c r="S111" s="25">
        <f t="shared" si="33"/>
        <v>3.7059903184140167E-5</v>
      </c>
      <c r="T111" s="2">
        <v>0.1</v>
      </c>
      <c r="U111">
        <f t="shared" si="34"/>
        <v>3.705990318414017E-6</v>
      </c>
      <c r="V111" s="25">
        <f t="shared" si="35"/>
        <v>6.08768455031469E-3</v>
      </c>
    </row>
    <row r="112" spans="1:22" s="25" customFormat="1">
      <c r="A112" s="33" t="s">
        <v>303</v>
      </c>
      <c r="B112" s="57" t="s">
        <v>288</v>
      </c>
      <c r="C112" s="58">
        <v>45697.260999999999</v>
      </c>
      <c r="D112" s="58"/>
      <c r="E112" s="33">
        <f t="shared" si="27"/>
        <v>16065.505843178213</v>
      </c>
      <c r="F112" s="25">
        <f t="shared" si="28"/>
        <v>16065.5</v>
      </c>
      <c r="G112" s="25">
        <f t="shared" si="31"/>
        <v>1.9945599997299723E-3</v>
      </c>
      <c r="I112" s="127">
        <f t="shared" si="32"/>
        <v>1.9945599997299723E-3</v>
      </c>
      <c r="P112" s="27">
        <f t="shared" si="29"/>
        <v>-4.4359478829590314E-3</v>
      </c>
      <c r="Q112" s="28">
        <f t="shared" si="30"/>
        <v>30678.760999999999</v>
      </c>
      <c r="S112" s="25">
        <f t="shared" si="33"/>
        <v>4.1351431629325412E-5</v>
      </c>
      <c r="T112" s="2">
        <v>0.1</v>
      </c>
      <c r="U112">
        <f t="shared" si="34"/>
        <v>4.135143162932541E-6</v>
      </c>
      <c r="V112" s="25">
        <f t="shared" si="35"/>
        <v>6.4305078826890037E-3</v>
      </c>
    </row>
    <row r="113" spans="1:22" s="25" customFormat="1">
      <c r="A113" s="33" t="s">
        <v>296</v>
      </c>
      <c r="B113" s="57"/>
      <c r="C113" s="58">
        <v>45753.578999999998</v>
      </c>
      <c r="D113" s="58" t="s">
        <v>264</v>
      </c>
      <c r="E113" s="33">
        <f t="shared" si="27"/>
        <v>16230.492662513103</v>
      </c>
      <c r="F113" s="25">
        <f t="shared" si="28"/>
        <v>16230.5</v>
      </c>
      <c r="G113" s="25">
        <f t="shared" si="31"/>
        <v>-2.504639996914193E-3</v>
      </c>
      <c r="I113" s="25">
        <f t="shared" si="32"/>
        <v>-2.504639996914193E-3</v>
      </c>
      <c r="P113" s="27">
        <f t="shared" si="29"/>
        <v>-4.6051287459306168E-3</v>
      </c>
      <c r="Q113" s="28">
        <f t="shared" si="30"/>
        <v>30735.078999999998</v>
      </c>
      <c r="S113" s="25">
        <f t="shared" si="33"/>
        <v>4.4120529847445803E-6</v>
      </c>
      <c r="T113" s="2">
        <v>0.1</v>
      </c>
      <c r="U113">
        <f t="shared" si="34"/>
        <v>4.4120529847445805E-7</v>
      </c>
      <c r="V113" s="25">
        <f t="shared" si="35"/>
        <v>2.1004887490164237E-3</v>
      </c>
    </row>
    <row r="114" spans="1:22" s="25" customFormat="1">
      <c r="A114" s="33" t="s">
        <v>304</v>
      </c>
      <c r="B114" s="57"/>
      <c r="C114" s="58">
        <v>45991.343999999997</v>
      </c>
      <c r="D114" s="58"/>
      <c r="E114" s="33">
        <f t="shared" si="27"/>
        <v>16927.038901711236</v>
      </c>
      <c r="F114" s="25">
        <f t="shared" si="28"/>
        <v>16927</v>
      </c>
      <c r="G114" s="25">
        <f t="shared" si="31"/>
        <v>1.3279040002089459E-2</v>
      </c>
      <c r="I114" s="127">
        <f t="shared" si="32"/>
        <v>1.3279040002089459E-2</v>
      </c>
      <c r="P114" s="27">
        <f t="shared" si="29"/>
        <v>-5.3154071796172597E-3</v>
      </c>
      <c r="Q114" s="28">
        <f t="shared" si="30"/>
        <v>30972.843999999997</v>
      </c>
      <c r="S114" s="25">
        <f t="shared" si="33"/>
        <v>3.4575346599328093E-4</v>
      </c>
      <c r="T114" s="2">
        <v>0.1</v>
      </c>
      <c r="U114">
        <f t="shared" si="34"/>
        <v>3.4575346599328096E-5</v>
      </c>
      <c r="V114" s="25">
        <f t="shared" si="35"/>
        <v>1.8594447181706719E-2</v>
      </c>
    </row>
    <row r="115" spans="1:22" s="25" customFormat="1">
      <c r="A115" s="33" t="s">
        <v>298</v>
      </c>
      <c r="B115" s="33"/>
      <c r="C115" s="58">
        <v>45991.544000000002</v>
      </c>
      <c r="D115" s="58"/>
      <c r="E115" s="33">
        <f t="shared" si="27"/>
        <v>16927.624813211427</v>
      </c>
      <c r="F115" s="25">
        <f t="shared" si="28"/>
        <v>16927.5</v>
      </c>
      <c r="I115" s="127"/>
      <c r="P115" s="27">
        <f t="shared" si="29"/>
        <v>-5.3159148231889126E-3</v>
      </c>
      <c r="Q115" s="28">
        <f t="shared" si="30"/>
        <v>30973.044000000002</v>
      </c>
      <c r="R115" s="25">
        <f>+C115-(C$7+F115*C$8)</f>
        <v>4.2604800000844989E-2</v>
      </c>
      <c r="S115" s="25">
        <f>+(P115-R115)^2</f>
        <v>2.2963949092463824E-3</v>
      </c>
      <c r="T115" s="2"/>
      <c r="U115"/>
    </row>
    <row r="116" spans="1:22" s="25" customFormat="1">
      <c r="A116" s="33" t="s">
        <v>304</v>
      </c>
      <c r="B116" s="57"/>
      <c r="C116" s="58">
        <v>46005.332000000002</v>
      </c>
      <c r="D116" s="58"/>
      <c r="E116" s="33">
        <f t="shared" si="27"/>
        <v>16968.017552033642</v>
      </c>
      <c r="F116" s="25">
        <f t="shared" si="28"/>
        <v>16968</v>
      </c>
      <c r="G116" s="25">
        <f t="shared" ref="G116:G179" si="36">+C116-(C$7+F116*C$8)</f>
        <v>5.9913600052823313E-3</v>
      </c>
      <c r="I116" s="127">
        <f t="shared" ref="I116:I128" si="37">G116</f>
        <v>5.9913600052823313E-3</v>
      </c>
      <c r="P116" s="27">
        <f t="shared" si="29"/>
        <v>-5.3570232432318815E-3</v>
      </c>
      <c r="Q116" s="28">
        <f t="shared" si="30"/>
        <v>30986.832000000002</v>
      </c>
      <c r="S116" s="25">
        <f t="shared" ref="S116:S179" si="38">+(P116-G116)^2</f>
        <v>1.28785802355158E-4</v>
      </c>
      <c r="T116" s="2">
        <v>0.1</v>
      </c>
      <c r="U116">
        <f t="shared" ref="U116:U179" si="39">+T116*S116</f>
        <v>1.2878580235515801E-5</v>
      </c>
      <c r="V116" s="25">
        <f t="shared" ref="V116:V179" si="40">+G116-P116</f>
        <v>1.1348383248514213E-2</v>
      </c>
    </row>
    <row r="117" spans="1:22" s="25" customFormat="1">
      <c r="A117" s="33" t="s">
        <v>305</v>
      </c>
      <c r="B117" s="33"/>
      <c r="C117" s="58">
        <v>46006.525999999998</v>
      </c>
      <c r="D117" s="58"/>
      <c r="E117" s="33">
        <f t="shared" si="27"/>
        <v>16971.515443689688</v>
      </c>
      <c r="F117" s="25">
        <f t="shared" si="28"/>
        <v>16971.5</v>
      </c>
      <c r="G117" s="25">
        <f t="shared" si="36"/>
        <v>5.2716799982590601E-3</v>
      </c>
      <c r="I117" s="127">
        <f t="shared" si="37"/>
        <v>5.2716799982590601E-3</v>
      </c>
      <c r="P117" s="27">
        <f t="shared" si="29"/>
        <v>-5.360574829531178E-3</v>
      </c>
      <c r="Q117" s="28">
        <f t="shared" si="30"/>
        <v>30988.025999999998</v>
      </c>
      <c r="S117" s="25">
        <f t="shared" si="38"/>
        <v>1.1304484272306883E-4</v>
      </c>
      <c r="T117" s="2">
        <v>0.1</v>
      </c>
      <c r="U117">
        <f t="shared" si="39"/>
        <v>1.1304484272306884E-5</v>
      </c>
      <c r="V117" s="25">
        <f t="shared" si="40"/>
        <v>1.0632254827790238E-2</v>
      </c>
    </row>
    <row r="118" spans="1:22" s="25" customFormat="1">
      <c r="A118" s="33" t="s">
        <v>306</v>
      </c>
      <c r="B118" s="57" t="s">
        <v>288</v>
      </c>
      <c r="C118" s="58">
        <v>46023.249000000003</v>
      </c>
      <c r="D118" s="58"/>
      <c r="E118" s="33">
        <f t="shared" si="27"/>
        <v>17020.50643377702</v>
      </c>
      <c r="F118" s="25">
        <f t="shared" si="28"/>
        <v>17020.5</v>
      </c>
      <c r="G118" s="25">
        <f t="shared" si="36"/>
        <v>2.1961600068607368E-3</v>
      </c>
      <c r="I118" s="127">
        <f t="shared" si="37"/>
        <v>2.1961600068607368E-3</v>
      </c>
      <c r="P118" s="27">
        <f t="shared" si="29"/>
        <v>-5.4102804465898848E-3</v>
      </c>
      <c r="Q118" s="28">
        <f t="shared" si="30"/>
        <v>31004.749000000003</v>
      </c>
      <c r="S118" s="25">
        <f t="shared" si="38"/>
        <v>5.7857936371890099E-5</v>
      </c>
      <c r="T118" s="2">
        <v>0.1</v>
      </c>
      <c r="U118">
        <f t="shared" si="39"/>
        <v>5.7857936371890106E-6</v>
      </c>
      <c r="V118" s="25">
        <f t="shared" si="40"/>
        <v>7.6064404534506216E-3</v>
      </c>
    </row>
    <row r="119" spans="1:22" s="25" customFormat="1">
      <c r="A119" s="33" t="s">
        <v>305</v>
      </c>
      <c r="B119" s="33"/>
      <c r="C119" s="58">
        <v>46036.563999999998</v>
      </c>
      <c r="D119" s="58"/>
      <c r="E119" s="33">
        <f t="shared" si="27"/>
        <v>17059.5134919013</v>
      </c>
      <c r="F119" s="25">
        <f t="shared" si="28"/>
        <v>17059.5</v>
      </c>
      <c r="G119" s="25">
        <f t="shared" si="36"/>
        <v>4.6054400008870289E-3</v>
      </c>
      <c r="I119" s="127">
        <f t="shared" si="37"/>
        <v>4.6054400008870289E-3</v>
      </c>
      <c r="P119" s="27">
        <f t="shared" si="29"/>
        <v>-5.4498199257597881E-3</v>
      </c>
      <c r="Q119" s="28">
        <f t="shared" si="30"/>
        <v>31018.063999999998</v>
      </c>
      <c r="S119" s="25">
        <f t="shared" si="38"/>
        <v>1.0110825219242936E-4</v>
      </c>
      <c r="T119" s="2">
        <v>0.1</v>
      </c>
      <c r="U119">
        <f t="shared" si="39"/>
        <v>1.0110825219242937E-5</v>
      </c>
      <c r="V119" s="25">
        <f t="shared" si="40"/>
        <v>1.0055259926646817E-2</v>
      </c>
    </row>
    <row r="120" spans="1:22" s="25" customFormat="1">
      <c r="A120" s="33" t="s">
        <v>296</v>
      </c>
      <c r="B120" s="57"/>
      <c r="C120" s="58">
        <v>46091.692000000003</v>
      </c>
      <c r="D120" s="58" t="s">
        <v>264</v>
      </c>
      <c r="E120" s="33">
        <f t="shared" si="27"/>
        <v>17221.014137810151</v>
      </c>
      <c r="F120" s="25">
        <f t="shared" si="28"/>
        <v>17221</v>
      </c>
      <c r="G120" s="25">
        <f t="shared" si="36"/>
        <v>4.8259200048050843E-3</v>
      </c>
      <c r="I120" s="25">
        <f t="shared" si="37"/>
        <v>4.8259200048050843E-3</v>
      </c>
      <c r="P120" s="27">
        <f t="shared" si="29"/>
        <v>-5.6133450857974564E-3</v>
      </c>
      <c r="Q120" s="28">
        <f t="shared" si="30"/>
        <v>31073.192000000003</v>
      </c>
      <c r="S120" s="25">
        <f t="shared" si="38"/>
        <v>1.0897825563187287E-4</v>
      </c>
      <c r="T120" s="2">
        <v>0.1</v>
      </c>
      <c r="U120">
        <f t="shared" si="39"/>
        <v>1.0897825563187288E-5</v>
      </c>
      <c r="V120" s="25">
        <f t="shared" si="40"/>
        <v>1.0439265090602541E-2</v>
      </c>
    </row>
    <row r="121" spans="1:22" s="25" customFormat="1">
      <c r="A121" s="33" t="s">
        <v>306</v>
      </c>
      <c r="B121" s="57" t="s">
        <v>288</v>
      </c>
      <c r="C121" s="58">
        <v>46095.267</v>
      </c>
      <c r="D121" s="58"/>
      <c r="E121" s="33">
        <f t="shared" si="27"/>
        <v>17231.487305875809</v>
      </c>
      <c r="F121" s="25">
        <f t="shared" si="28"/>
        <v>17231.5</v>
      </c>
      <c r="G121" s="25">
        <f t="shared" si="36"/>
        <v>-4.3331199995009229E-3</v>
      </c>
      <c r="I121" s="127">
        <f t="shared" si="37"/>
        <v>-4.3331199995009229E-3</v>
      </c>
      <c r="P121" s="27">
        <f t="shared" si="29"/>
        <v>-5.6239651048976668E-3</v>
      </c>
      <c r="Q121" s="28">
        <f t="shared" si="30"/>
        <v>31076.767</v>
      </c>
      <c r="S121" s="25">
        <f t="shared" si="38"/>
        <v>1.666281086126731E-6</v>
      </c>
      <c r="T121" s="2">
        <v>0.1</v>
      </c>
      <c r="U121">
        <f t="shared" si="39"/>
        <v>1.6662810861267311E-7</v>
      </c>
      <c r="V121" s="25">
        <f t="shared" si="40"/>
        <v>1.2908451053967439E-3</v>
      </c>
    </row>
    <row r="122" spans="1:22" s="25" customFormat="1">
      <c r="A122" s="33" t="s">
        <v>307</v>
      </c>
      <c r="B122" s="33"/>
      <c r="C122" s="58">
        <v>46102.28</v>
      </c>
      <c r="D122" s="58"/>
      <c r="E122" s="33">
        <f t="shared" si="27"/>
        <v>17252.032292629519</v>
      </c>
      <c r="F122" s="25">
        <f t="shared" si="28"/>
        <v>17252</v>
      </c>
      <c r="G122" s="25">
        <f t="shared" si="36"/>
        <v>1.1023040002328344E-2</v>
      </c>
      <c r="I122" s="127">
        <f t="shared" si="37"/>
        <v>1.1023040002328344E-2</v>
      </c>
      <c r="P122" s="27">
        <f t="shared" si="29"/>
        <v>-5.6446953292968059E-3</v>
      </c>
      <c r="Q122" s="28">
        <f t="shared" si="30"/>
        <v>31083.78</v>
      </c>
      <c r="S122" s="25">
        <f t="shared" si="38"/>
        <v>2.7781340108510536E-4</v>
      </c>
      <c r="T122" s="2">
        <v>0.1</v>
      </c>
      <c r="U122">
        <f t="shared" si="39"/>
        <v>2.7781340108510539E-5</v>
      </c>
      <c r="V122" s="25">
        <f t="shared" si="40"/>
        <v>1.666773533162515E-2</v>
      </c>
    </row>
    <row r="123" spans="1:22" s="25" customFormat="1">
      <c r="A123" s="33" t="s">
        <v>298</v>
      </c>
      <c r="B123" s="33"/>
      <c r="C123" s="58">
        <v>46109.445</v>
      </c>
      <c r="D123" s="58"/>
      <c r="E123" s="33">
        <f t="shared" si="27"/>
        <v>17273.022572123369</v>
      </c>
      <c r="F123" s="25">
        <f t="shared" si="28"/>
        <v>17273</v>
      </c>
      <c r="G123" s="25">
        <f t="shared" si="36"/>
        <v>7.7049600004102103E-3</v>
      </c>
      <c r="I123" s="127">
        <f t="shared" si="37"/>
        <v>7.7049600004102103E-3</v>
      </c>
      <c r="P123" s="27">
        <f t="shared" si="29"/>
        <v>-5.6659255482561684E-3</v>
      </c>
      <c r="Q123" s="28">
        <f t="shared" si="30"/>
        <v>31090.945</v>
      </c>
      <c r="S123" s="25">
        <f t="shared" si="38"/>
        <v>1.787805803555354E-4</v>
      </c>
      <c r="T123" s="2">
        <v>0.1</v>
      </c>
      <c r="U123">
        <f t="shared" si="39"/>
        <v>1.787805803555354E-5</v>
      </c>
      <c r="V123" s="25">
        <f t="shared" si="40"/>
        <v>1.3370885548666379E-2</v>
      </c>
    </row>
    <row r="124" spans="1:22" s="25" customFormat="1">
      <c r="A124" s="33" t="s">
        <v>296</v>
      </c>
      <c r="B124" s="57"/>
      <c r="C124" s="58">
        <v>46114.571000000004</v>
      </c>
      <c r="D124" s="58" t="s">
        <v>264</v>
      </c>
      <c r="E124" s="33">
        <f t="shared" si="27"/>
        <v>17288.039483872923</v>
      </c>
      <c r="F124" s="25">
        <f t="shared" si="28"/>
        <v>17288</v>
      </c>
      <c r="G124" s="25">
        <f t="shared" si="36"/>
        <v>1.347776000329759E-2</v>
      </c>
      <c r="I124" s="25">
        <f t="shared" si="37"/>
        <v>1.347776000329759E-2</v>
      </c>
      <c r="P124" s="27">
        <f t="shared" si="29"/>
        <v>-5.6810865076835177E-3</v>
      </c>
      <c r="Q124" s="28">
        <f t="shared" si="30"/>
        <v>31096.071000000004</v>
      </c>
      <c r="S124" s="25">
        <f t="shared" si="38"/>
        <v>3.6706139963133298E-4</v>
      </c>
      <c r="T124" s="2">
        <v>0.1</v>
      </c>
      <c r="U124">
        <f t="shared" si="39"/>
        <v>3.6706139963133298E-5</v>
      </c>
      <c r="V124" s="25">
        <f t="shared" si="40"/>
        <v>1.9158846510981108E-2</v>
      </c>
    </row>
    <row r="125" spans="1:22" s="25" customFormat="1">
      <c r="A125" s="33" t="s">
        <v>308</v>
      </c>
      <c r="B125" s="57"/>
      <c r="C125" s="58">
        <v>46119.332999999999</v>
      </c>
      <c r="D125" s="58"/>
      <c r="E125" s="33">
        <f t="shared" si="27"/>
        <v>17301.990036692125</v>
      </c>
      <c r="F125" s="25">
        <f t="shared" si="28"/>
        <v>17302</v>
      </c>
      <c r="G125" s="25">
        <f t="shared" si="36"/>
        <v>-3.4009599985438399E-3</v>
      </c>
      <c r="I125" s="127">
        <f t="shared" si="37"/>
        <v>-3.4009599985438399E-3</v>
      </c>
      <c r="P125" s="27">
        <f t="shared" si="29"/>
        <v>-5.6952341180180957E-3</v>
      </c>
      <c r="Q125" s="28">
        <f t="shared" si="30"/>
        <v>31100.832999999999</v>
      </c>
      <c r="S125" s="25">
        <f t="shared" si="38"/>
        <v>5.2636937352893718E-6</v>
      </c>
      <c r="T125" s="2">
        <v>0.1</v>
      </c>
      <c r="U125">
        <f t="shared" si="39"/>
        <v>5.2636937352893716E-7</v>
      </c>
      <c r="V125" s="25">
        <f t="shared" si="40"/>
        <v>2.2942741194742558E-3</v>
      </c>
    </row>
    <row r="126" spans="1:22" s="25" customFormat="1">
      <c r="A126" s="33" t="s">
        <v>296</v>
      </c>
      <c r="B126" s="57"/>
      <c r="C126" s="58">
        <v>46144.6</v>
      </c>
      <c r="D126" s="58" t="s">
        <v>264</v>
      </c>
      <c r="E126" s="33">
        <f t="shared" si="27"/>
        <v>17376.011166067008</v>
      </c>
      <c r="F126" s="25">
        <f t="shared" si="28"/>
        <v>17376</v>
      </c>
      <c r="G126" s="25">
        <f t="shared" si="36"/>
        <v>3.8115200004540384E-3</v>
      </c>
      <c r="I126" s="25">
        <f t="shared" si="37"/>
        <v>3.8115200004540384E-3</v>
      </c>
      <c r="P126" s="27">
        <f t="shared" si="29"/>
        <v>-5.7699723454530524E-3</v>
      </c>
      <c r="Q126" s="28">
        <f t="shared" si="30"/>
        <v>31126.1</v>
      </c>
      <c r="S126" s="25">
        <f t="shared" si="38"/>
        <v>9.1804995574676184E-5</v>
      </c>
      <c r="T126" s="2">
        <v>0.1</v>
      </c>
      <c r="U126">
        <f t="shared" si="39"/>
        <v>9.1804995574676194E-6</v>
      </c>
      <c r="V126" s="25">
        <f t="shared" si="40"/>
        <v>9.5814923459070916E-3</v>
      </c>
    </row>
    <row r="127" spans="1:22" s="25" customFormat="1">
      <c r="A127" s="33" t="s">
        <v>309</v>
      </c>
      <c r="B127" s="57" t="s">
        <v>288</v>
      </c>
      <c r="C127" s="58">
        <v>46321.578000000001</v>
      </c>
      <c r="D127" s="58"/>
      <c r="E127" s="33">
        <f t="shared" si="27"/>
        <v>17894.478393458801</v>
      </c>
      <c r="F127" s="25">
        <f t="shared" si="28"/>
        <v>17894.5</v>
      </c>
      <c r="G127" s="25">
        <f t="shared" si="36"/>
        <v>-7.3753599936026148E-3</v>
      </c>
      <c r="I127" s="127">
        <f t="shared" si="37"/>
        <v>-7.3753599936026148E-3</v>
      </c>
      <c r="P127" s="27">
        <f t="shared" si="29"/>
        <v>-6.2916635913208164E-3</v>
      </c>
      <c r="Q127" s="28">
        <f t="shared" si="30"/>
        <v>31303.078000000001</v>
      </c>
      <c r="S127" s="25">
        <f t="shared" si="38"/>
        <v>1.1743978923185135E-6</v>
      </c>
      <c r="T127" s="2">
        <v>0.1</v>
      </c>
      <c r="U127">
        <f t="shared" si="39"/>
        <v>1.1743978923185135E-7</v>
      </c>
      <c r="V127" s="25">
        <f t="shared" si="40"/>
        <v>-1.0836964022817985E-3</v>
      </c>
    </row>
    <row r="128" spans="1:22" s="25" customFormat="1">
      <c r="A128" s="33" t="s">
        <v>309</v>
      </c>
      <c r="B128" s="57" t="s">
        <v>288</v>
      </c>
      <c r="C128" s="58">
        <v>46355.377</v>
      </c>
      <c r="D128" s="58"/>
      <c r="E128" s="33">
        <f t="shared" si="27"/>
        <v>17993.494507431242</v>
      </c>
      <c r="F128" s="25">
        <f t="shared" si="28"/>
        <v>17993.5</v>
      </c>
      <c r="G128" s="25">
        <f t="shared" si="36"/>
        <v>-1.8748799993772991E-3</v>
      </c>
      <c r="I128" s="127">
        <f t="shared" si="37"/>
        <v>-1.8748799993772991E-3</v>
      </c>
      <c r="P128" s="27">
        <f t="shared" si="29"/>
        <v>-6.3908786439645475E-3</v>
      </c>
      <c r="Q128" s="28">
        <f t="shared" si="30"/>
        <v>31336.877</v>
      </c>
      <c r="S128" s="25">
        <f t="shared" si="38"/>
        <v>2.0394243757913866E-5</v>
      </c>
      <c r="T128" s="2">
        <v>0.1</v>
      </c>
      <c r="U128">
        <f t="shared" si="39"/>
        <v>2.0394243757913866E-6</v>
      </c>
      <c r="V128" s="25">
        <f t="shared" si="40"/>
        <v>4.5159986445872484E-3</v>
      </c>
    </row>
    <row r="129" spans="1:27">
      <c r="A129" s="56" t="s">
        <v>489</v>
      </c>
      <c r="B129" s="57" t="str">
        <f>IF(Y129=INT(Y129),"I","II")</f>
        <v>I</v>
      </c>
      <c r="C129" s="125">
        <v>46358.627999999997</v>
      </c>
      <c r="D129" s="115" t="s">
        <v>289</v>
      </c>
      <c r="E129" s="33">
        <f t="shared" si="27"/>
        <v>18003.018498866611</v>
      </c>
      <c r="F129" s="25">
        <f t="shared" si="28"/>
        <v>18003</v>
      </c>
      <c r="G129" s="25">
        <f t="shared" si="36"/>
        <v>6.3145599997369573E-3</v>
      </c>
      <c r="H129" s="25">
        <f>G129</f>
        <v>6.3145599997369573E-3</v>
      </c>
      <c r="N129" s="25"/>
      <c r="O129" s="25">
        <f ca="1">+C$11+C$12*F129</f>
        <v>1.1904432335136272E-2</v>
      </c>
      <c r="P129" s="27">
        <f t="shared" si="29"/>
        <v>-6.4003926325902887E-3</v>
      </c>
      <c r="Q129" s="28">
        <f t="shared" si="30"/>
        <v>31340.127999999997</v>
      </c>
      <c r="S129" s="25">
        <f t="shared" si="38"/>
        <v>1.6167002044232556E-4</v>
      </c>
      <c r="T129" s="2">
        <v>0.1</v>
      </c>
      <c r="U129">
        <f t="shared" si="39"/>
        <v>1.6167002044232557E-5</v>
      </c>
      <c r="V129" s="25">
        <f t="shared" si="40"/>
        <v>1.2714952632327246E-2</v>
      </c>
      <c r="Y129" s="110"/>
      <c r="Z129" s="109"/>
      <c r="AA129" s="109"/>
    </row>
    <row r="130" spans="1:27" s="25" customFormat="1">
      <c r="A130" s="33" t="s">
        <v>310</v>
      </c>
      <c r="B130" s="33"/>
      <c r="C130" s="58">
        <v>46358.629000000001</v>
      </c>
      <c r="D130" s="58"/>
      <c r="E130" s="33">
        <f t="shared" si="27"/>
        <v>18003.021428424123</v>
      </c>
      <c r="F130" s="25">
        <f t="shared" si="28"/>
        <v>18003</v>
      </c>
      <c r="G130" s="25">
        <f t="shared" si="36"/>
        <v>7.3145600035786629E-3</v>
      </c>
      <c r="I130" s="127">
        <f t="shared" ref="I130:I158" si="41">G130</f>
        <v>7.3145600035786629E-3</v>
      </c>
      <c r="P130" s="27">
        <f t="shared" si="29"/>
        <v>-6.4003926325902887E-3</v>
      </c>
      <c r="Q130" s="28">
        <f t="shared" si="30"/>
        <v>31340.129000000001</v>
      </c>
      <c r="S130" s="25">
        <f t="shared" si="38"/>
        <v>1.8809992581235769E-4</v>
      </c>
      <c r="T130" s="2">
        <v>0.1</v>
      </c>
      <c r="U130">
        <f t="shared" si="39"/>
        <v>1.8809992581235769E-5</v>
      </c>
      <c r="V130" s="25">
        <f t="shared" si="40"/>
        <v>1.3714952636168952E-2</v>
      </c>
    </row>
    <row r="131" spans="1:27" s="25" customFormat="1">
      <c r="A131" s="33" t="s">
        <v>311</v>
      </c>
      <c r="B131" s="57"/>
      <c r="C131" s="58">
        <v>46373.642</v>
      </c>
      <c r="D131" s="58"/>
      <c r="E131" s="33">
        <f t="shared" si="27"/>
        <v>18047.00287518492</v>
      </c>
      <c r="F131" s="25">
        <f t="shared" si="28"/>
        <v>18047</v>
      </c>
      <c r="G131" s="25">
        <f t="shared" si="36"/>
        <v>9.8144000367028639E-4</v>
      </c>
      <c r="I131" s="127">
        <f t="shared" si="41"/>
        <v>9.8144000367028639E-4</v>
      </c>
      <c r="P131" s="27">
        <f t="shared" si="29"/>
        <v>-6.4444422400814702E-3</v>
      </c>
      <c r="Q131" s="28">
        <f t="shared" si="30"/>
        <v>31355.142</v>
      </c>
      <c r="S131" s="25">
        <f t="shared" si="38"/>
        <v>5.5143727098067624E-5</v>
      </c>
      <c r="T131" s="2">
        <v>0.1</v>
      </c>
      <c r="U131">
        <f t="shared" si="39"/>
        <v>5.5143727098067626E-6</v>
      </c>
      <c r="V131" s="25">
        <f t="shared" si="40"/>
        <v>7.4258822437517566E-3</v>
      </c>
    </row>
    <row r="132" spans="1:27" s="25" customFormat="1">
      <c r="A132" s="33" t="s">
        <v>296</v>
      </c>
      <c r="B132" s="57"/>
      <c r="C132" s="58">
        <v>46409.826000000001</v>
      </c>
      <c r="D132" s="58" t="s">
        <v>264</v>
      </c>
      <c r="E132" s="33">
        <f t="shared" si="27"/>
        <v>18153.005983796978</v>
      </c>
      <c r="F132" s="25">
        <f t="shared" si="28"/>
        <v>18153</v>
      </c>
      <c r="G132" s="25">
        <f t="shared" si="36"/>
        <v>2.0425600014277734E-3</v>
      </c>
      <c r="I132" s="25">
        <f t="shared" si="41"/>
        <v>2.0425600014277734E-3</v>
      </c>
      <c r="P132" s="27">
        <f t="shared" si="29"/>
        <v>-6.5504592032688078E-3</v>
      </c>
      <c r="Q132" s="28">
        <f t="shared" si="30"/>
        <v>31391.326000000001</v>
      </c>
      <c r="S132" s="25">
        <f t="shared" si="38"/>
        <v>7.3839979052284268E-5</v>
      </c>
      <c r="T132" s="2">
        <v>0.1</v>
      </c>
      <c r="U132">
        <f t="shared" si="39"/>
        <v>7.3839979052284273E-6</v>
      </c>
      <c r="V132" s="25">
        <f t="shared" si="40"/>
        <v>8.5930192046965812E-3</v>
      </c>
    </row>
    <row r="133" spans="1:27" s="25" customFormat="1">
      <c r="A133" s="33" t="s">
        <v>296</v>
      </c>
      <c r="B133" s="57"/>
      <c r="C133" s="58">
        <v>46413.591</v>
      </c>
      <c r="D133" s="58" t="s">
        <v>264</v>
      </c>
      <c r="E133" s="33">
        <f t="shared" si="27"/>
        <v>18164.035767787813</v>
      </c>
      <c r="F133" s="25">
        <f t="shared" si="28"/>
        <v>18164</v>
      </c>
      <c r="G133" s="25">
        <f t="shared" si="36"/>
        <v>1.2209280001115985E-2</v>
      </c>
      <c r="I133" s="25">
        <f t="shared" si="41"/>
        <v>1.2209280001115985E-2</v>
      </c>
      <c r="P133" s="27">
        <f t="shared" si="29"/>
        <v>-6.5614526631967811E-3</v>
      </c>
      <c r="Q133" s="28">
        <f t="shared" si="30"/>
        <v>31395.091</v>
      </c>
      <c r="S133" s="25">
        <f t="shared" si="38"/>
        <v>3.5234040475509823E-4</v>
      </c>
      <c r="T133" s="2">
        <v>0.1</v>
      </c>
      <c r="U133">
        <f t="shared" si="39"/>
        <v>3.5234040475509827E-5</v>
      </c>
      <c r="V133" s="25">
        <f t="shared" si="40"/>
        <v>1.8770732664312766E-2</v>
      </c>
    </row>
    <row r="134" spans="1:27" s="25" customFormat="1">
      <c r="A134" s="33" t="s">
        <v>311</v>
      </c>
      <c r="B134" s="57"/>
      <c r="C134" s="58">
        <v>46416.298999999999</v>
      </c>
      <c r="D134" s="58"/>
      <c r="E134" s="33">
        <f t="shared" si="27"/>
        <v>18171.969009500208</v>
      </c>
      <c r="F134" s="25">
        <f t="shared" si="28"/>
        <v>18172</v>
      </c>
      <c r="G134" s="25">
        <f t="shared" si="36"/>
        <v>-1.0578559995337855E-2</v>
      </c>
      <c r="I134" s="127">
        <f t="shared" si="41"/>
        <v>-1.0578559995337855E-2</v>
      </c>
      <c r="P134" s="27">
        <f t="shared" si="29"/>
        <v>-6.5694469264690122E-3</v>
      </c>
      <c r="Q134" s="28">
        <f t="shared" si="30"/>
        <v>31397.798999999999</v>
      </c>
      <c r="S134" s="25">
        <f t="shared" si="38"/>
        <v>1.6072987598974952E-5</v>
      </c>
      <c r="T134" s="2">
        <v>0.1</v>
      </c>
      <c r="U134">
        <f t="shared" si="39"/>
        <v>1.6072987598974953E-6</v>
      </c>
      <c r="V134" s="25">
        <f t="shared" si="40"/>
        <v>-4.0091130688688428E-3</v>
      </c>
    </row>
    <row r="135" spans="1:27" s="25" customFormat="1">
      <c r="A135" s="33" t="s">
        <v>296</v>
      </c>
      <c r="B135" s="57"/>
      <c r="C135" s="58">
        <v>46472.631000000001</v>
      </c>
      <c r="D135" s="58" t="s">
        <v>264</v>
      </c>
      <c r="E135" s="33">
        <f t="shared" si="27"/>
        <v>18336.996842640121</v>
      </c>
      <c r="F135" s="25">
        <f t="shared" si="28"/>
        <v>18337</v>
      </c>
      <c r="G135" s="25">
        <f t="shared" si="36"/>
        <v>-1.0777599964058027E-3</v>
      </c>
      <c r="I135" s="25">
        <f t="shared" si="41"/>
        <v>-1.0777599964058027E-3</v>
      </c>
      <c r="P135" s="27">
        <f t="shared" si="29"/>
        <v>-6.7341445077815764E-3</v>
      </c>
      <c r="Q135" s="28">
        <f t="shared" si="30"/>
        <v>31454.131000000001</v>
      </c>
      <c r="S135" s="25">
        <f t="shared" si="38"/>
        <v>3.1994685740531754E-5</v>
      </c>
      <c r="T135" s="2">
        <v>0.1</v>
      </c>
      <c r="U135">
        <f t="shared" si="39"/>
        <v>3.1994685740531756E-6</v>
      </c>
      <c r="V135" s="25">
        <f t="shared" si="40"/>
        <v>5.6563845113757737E-3</v>
      </c>
    </row>
    <row r="136" spans="1:27" s="25" customFormat="1">
      <c r="A136" s="33" t="s">
        <v>312</v>
      </c>
      <c r="B136" s="33"/>
      <c r="C136" s="58">
        <v>46737.351999999999</v>
      </c>
      <c r="D136" s="58"/>
      <c r="E136" s="33">
        <f t="shared" si="27"/>
        <v>19112.512233832127</v>
      </c>
      <c r="F136" s="25">
        <f t="shared" si="28"/>
        <v>19112.5</v>
      </c>
      <c r="G136" s="25">
        <f t="shared" si="36"/>
        <v>4.1760000021895394E-3</v>
      </c>
      <c r="I136" s="127">
        <f t="shared" si="41"/>
        <v>4.1760000021895394E-3</v>
      </c>
      <c r="P136" s="27">
        <f t="shared" si="29"/>
        <v>-7.5035192059175141E-3</v>
      </c>
      <c r="Q136" s="28">
        <f t="shared" si="30"/>
        <v>31718.851999999999</v>
      </c>
      <c r="S136" s="25">
        <f t="shared" si="38"/>
        <v>1.3641116893254161E-4</v>
      </c>
      <c r="T136" s="2">
        <v>0.1</v>
      </c>
      <c r="U136">
        <f t="shared" si="39"/>
        <v>1.3641116893254162E-5</v>
      </c>
      <c r="V136" s="25">
        <f t="shared" si="40"/>
        <v>1.1679519208107053E-2</v>
      </c>
    </row>
    <row r="137" spans="1:27" s="25" customFormat="1">
      <c r="A137" s="33" t="s">
        <v>313</v>
      </c>
      <c r="B137" s="57"/>
      <c r="C137" s="58">
        <v>46742.303</v>
      </c>
      <c r="D137" s="58"/>
      <c r="E137" s="33">
        <f t="shared" si="27"/>
        <v>19127.016473019019</v>
      </c>
      <c r="F137" s="25">
        <f t="shared" si="28"/>
        <v>19127</v>
      </c>
      <c r="G137" s="25">
        <f t="shared" si="36"/>
        <v>5.6230400005006231E-3</v>
      </c>
      <c r="I137" s="127">
        <f t="shared" si="41"/>
        <v>5.6230400005006231E-3</v>
      </c>
      <c r="P137" s="27">
        <f t="shared" si="29"/>
        <v>-7.5178307992855202E-3</v>
      </c>
      <c r="Q137" s="28">
        <f t="shared" si="30"/>
        <v>31723.803</v>
      </c>
      <c r="S137" s="25">
        <f t="shared" si="38"/>
        <v>1.7268248537667208E-4</v>
      </c>
      <c r="T137" s="2">
        <v>0.1</v>
      </c>
      <c r="U137">
        <f t="shared" si="39"/>
        <v>1.7268248537667207E-5</v>
      </c>
      <c r="V137" s="25">
        <f t="shared" si="40"/>
        <v>1.3140870799786143E-2</v>
      </c>
    </row>
    <row r="138" spans="1:27" s="25" customFormat="1">
      <c r="A138" s="33" t="s">
        <v>296</v>
      </c>
      <c r="B138" s="57"/>
      <c r="C138" s="58">
        <v>46756.800999999999</v>
      </c>
      <c r="D138" s="58" t="s">
        <v>264</v>
      </c>
      <c r="E138" s="33">
        <f t="shared" si="27"/>
        <v>19169.489197666859</v>
      </c>
      <c r="F138" s="25">
        <f t="shared" si="28"/>
        <v>19169.5</v>
      </c>
      <c r="G138" s="25">
        <f t="shared" si="36"/>
        <v>-3.6873599965474568E-3</v>
      </c>
      <c r="I138" s="25">
        <f t="shared" si="41"/>
        <v>-3.6873599965474568E-3</v>
      </c>
      <c r="P138" s="27">
        <f t="shared" si="29"/>
        <v>-7.5597629492318401E-3</v>
      </c>
      <c r="Q138" s="28">
        <f t="shared" si="30"/>
        <v>31738.300999999999</v>
      </c>
      <c r="S138" s="25">
        <f t="shared" si="38"/>
        <v>1.4995504627958729E-5</v>
      </c>
      <c r="T138" s="2">
        <v>0.1</v>
      </c>
      <c r="U138">
        <f t="shared" si="39"/>
        <v>1.4995504627958731E-6</v>
      </c>
      <c r="V138" s="25">
        <f t="shared" si="40"/>
        <v>3.8724029526843833E-3</v>
      </c>
    </row>
    <row r="139" spans="1:27" s="25" customFormat="1">
      <c r="A139" s="33" t="s">
        <v>313</v>
      </c>
      <c r="B139" s="57" t="s">
        <v>288</v>
      </c>
      <c r="C139" s="58">
        <v>46763.290999999997</v>
      </c>
      <c r="D139" s="58"/>
      <c r="E139" s="33">
        <f t="shared" si="27"/>
        <v>19188.502025847603</v>
      </c>
      <c r="F139" s="25">
        <f t="shared" si="28"/>
        <v>19188.5</v>
      </c>
      <c r="G139" s="25">
        <f t="shared" si="36"/>
        <v>6.9151999923633412E-4</v>
      </c>
      <c r="I139" s="127">
        <f t="shared" si="41"/>
        <v>6.9151999923633412E-4</v>
      </c>
      <c r="P139" s="27">
        <f t="shared" si="29"/>
        <v>-7.5785015507083137E-3</v>
      </c>
      <c r="Q139" s="28">
        <f t="shared" si="30"/>
        <v>31744.790999999997</v>
      </c>
      <c r="S139" s="25">
        <f t="shared" si="38"/>
        <v>6.8393256436548869E-5</v>
      </c>
      <c r="T139" s="2">
        <v>0.1</v>
      </c>
      <c r="U139">
        <f t="shared" si="39"/>
        <v>6.8393256436548876E-6</v>
      </c>
      <c r="V139" s="25">
        <f t="shared" si="40"/>
        <v>8.2700215499446478E-3</v>
      </c>
    </row>
    <row r="140" spans="1:27" s="25" customFormat="1">
      <c r="A140" s="33" t="s">
        <v>296</v>
      </c>
      <c r="B140" s="57"/>
      <c r="C140" s="58">
        <v>46769.606</v>
      </c>
      <c r="D140" s="58" t="s">
        <v>264</v>
      </c>
      <c r="E140" s="33">
        <f t="shared" si="27"/>
        <v>19207.002181465705</v>
      </c>
      <c r="F140" s="25">
        <f t="shared" si="28"/>
        <v>19207</v>
      </c>
      <c r="G140" s="25">
        <f t="shared" si="36"/>
        <v>7.4464000499574468E-4</v>
      </c>
      <c r="I140" s="25">
        <f t="shared" si="41"/>
        <v>7.4464000499574468E-4</v>
      </c>
      <c r="P140" s="27">
        <f t="shared" si="29"/>
        <v>-7.5967425568085837E-3</v>
      </c>
      <c r="Q140" s="28">
        <f t="shared" si="30"/>
        <v>31751.106</v>
      </c>
      <c r="S140" s="25">
        <f t="shared" si="38"/>
        <v>6.9578663042373342E-5</v>
      </c>
      <c r="T140" s="2">
        <v>0.1</v>
      </c>
      <c r="U140">
        <f t="shared" si="39"/>
        <v>6.9578663042373349E-6</v>
      </c>
      <c r="V140" s="25">
        <f t="shared" si="40"/>
        <v>8.3413825618043284E-3</v>
      </c>
    </row>
    <row r="141" spans="1:27" s="25" customFormat="1">
      <c r="A141" s="33" t="s">
        <v>313</v>
      </c>
      <c r="B141" s="57"/>
      <c r="C141" s="58">
        <v>46770.29</v>
      </c>
      <c r="D141" s="58"/>
      <c r="E141" s="33">
        <f t="shared" si="27"/>
        <v>19209.005998796314</v>
      </c>
      <c r="F141" s="25">
        <f t="shared" si="28"/>
        <v>19209</v>
      </c>
      <c r="G141" s="25">
        <f t="shared" si="36"/>
        <v>2.0476800054893829E-3</v>
      </c>
      <c r="I141" s="127">
        <f t="shared" si="41"/>
        <v>2.0476800054893829E-3</v>
      </c>
      <c r="P141" s="27">
        <f t="shared" si="29"/>
        <v>-7.5987142930418767E-3</v>
      </c>
      <c r="Q141" s="28">
        <f t="shared" si="30"/>
        <v>31751.79</v>
      </c>
      <c r="S141" s="25">
        <f t="shared" si="38"/>
        <v>9.3052922962736392E-5</v>
      </c>
      <c r="T141" s="2">
        <v>0.1</v>
      </c>
      <c r="U141">
        <f t="shared" si="39"/>
        <v>9.3052922962736396E-6</v>
      </c>
      <c r="V141" s="25">
        <f t="shared" si="40"/>
        <v>9.6463942985312596E-3</v>
      </c>
    </row>
    <row r="142" spans="1:27" s="25" customFormat="1">
      <c r="A142" s="33" t="s">
        <v>313</v>
      </c>
      <c r="B142" s="57"/>
      <c r="C142" s="58">
        <v>46770.292000000001</v>
      </c>
      <c r="D142" s="58"/>
      <c r="E142" s="33">
        <f t="shared" si="27"/>
        <v>19209.011857911319</v>
      </c>
      <c r="F142" s="25">
        <f t="shared" si="28"/>
        <v>19209</v>
      </c>
      <c r="G142" s="25">
        <f t="shared" si="36"/>
        <v>4.0476800058968365E-3</v>
      </c>
      <c r="I142" s="127">
        <f t="shared" si="41"/>
        <v>4.0476800058968365E-3</v>
      </c>
      <c r="P142" s="27">
        <f t="shared" si="29"/>
        <v>-7.5987142930418767E-3</v>
      </c>
      <c r="Q142" s="28">
        <f t="shared" si="30"/>
        <v>31751.792000000001</v>
      </c>
      <c r="S142" s="25">
        <f t="shared" si="38"/>
        <v>1.3563850016635217E-4</v>
      </c>
      <c r="T142" s="2">
        <v>0.1</v>
      </c>
      <c r="U142">
        <f t="shared" si="39"/>
        <v>1.3563850016635218E-5</v>
      </c>
      <c r="V142" s="25">
        <f t="shared" si="40"/>
        <v>1.1646394298938713E-2</v>
      </c>
    </row>
    <row r="143" spans="1:27" s="25" customFormat="1">
      <c r="A143" s="33" t="s">
        <v>313</v>
      </c>
      <c r="B143" s="57"/>
      <c r="C143" s="58">
        <v>46773.364000000001</v>
      </c>
      <c r="D143" s="58"/>
      <c r="E143" s="33">
        <f t="shared" si="27"/>
        <v>19218.01145855404</v>
      </c>
      <c r="F143" s="25">
        <f t="shared" si="28"/>
        <v>19218</v>
      </c>
      <c r="G143" s="25">
        <f t="shared" si="36"/>
        <v>3.9113600068958476E-3</v>
      </c>
      <c r="I143" s="127">
        <f t="shared" si="41"/>
        <v>3.9113600068958476E-3</v>
      </c>
      <c r="P143" s="27">
        <f t="shared" si="29"/>
        <v>-7.607586467599169E-3</v>
      </c>
      <c r="Q143" s="28">
        <f t="shared" si="30"/>
        <v>31754.864000000001</v>
      </c>
      <c r="S143" s="25">
        <f t="shared" si="38"/>
        <v>1.3268612788228118E-4</v>
      </c>
      <c r="T143" s="2">
        <v>0.1</v>
      </c>
      <c r="U143">
        <f t="shared" si="39"/>
        <v>1.3268612788228118E-5</v>
      </c>
      <c r="V143" s="25">
        <f t="shared" si="40"/>
        <v>1.1518946474495017E-2</v>
      </c>
    </row>
    <row r="144" spans="1:27" s="25" customFormat="1">
      <c r="A144" s="33" t="s">
        <v>296</v>
      </c>
      <c r="B144" s="57"/>
      <c r="C144" s="58">
        <v>46814.665999999997</v>
      </c>
      <c r="D144" s="58" t="s">
        <v>264</v>
      </c>
      <c r="E144" s="33">
        <f t="shared" si="27"/>
        <v>19339.008042455618</v>
      </c>
      <c r="F144" s="25">
        <f t="shared" si="28"/>
        <v>19339</v>
      </c>
      <c r="G144" s="25">
        <f t="shared" si="36"/>
        <v>2.7452799986349419E-3</v>
      </c>
      <c r="I144" s="25">
        <f t="shared" si="41"/>
        <v>2.7452799986349419E-3</v>
      </c>
      <c r="P144" s="27">
        <f t="shared" si="29"/>
        <v>-7.7267664761687341E-3</v>
      </c>
      <c r="Q144" s="28">
        <f t="shared" si="30"/>
        <v>31796.165999999997</v>
      </c>
      <c r="S144" s="25">
        <f t="shared" si="38"/>
        <v>1.0966375737044809E-4</v>
      </c>
      <c r="T144" s="2">
        <v>0.1</v>
      </c>
      <c r="U144">
        <f t="shared" si="39"/>
        <v>1.096637573704481E-5</v>
      </c>
      <c r="V144" s="25">
        <f t="shared" si="40"/>
        <v>1.0472046474803676E-2</v>
      </c>
    </row>
    <row r="145" spans="1:22" s="25" customFormat="1">
      <c r="A145" s="33" t="s">
        <v>314</v>
      </c>
      <c r="B145" s="57" t="s">
        <v>288</v>
      </c>
      <c r="C145" s="58">
        <v>46821.324999999997</v>
      </c>
      <c r="D145" s="58"/>
      <c r="E145" s="33">
        <f t="shared" si="27"/>
        <v>19358.515965854014</v>
      </c>
      <c r="F145" s="25">
        <f t="shared" si="28"/>
        <v>19358.5</v>
      </c>
      <c r="G145" s="25">
        <f t="shared" si="36"/>
        <v>5.4499199977726676E-3</v>
      </c>
      <c r="I145" s="127">
        <f t="shared" si="41"/>
        <v>5.4499199977726676E-3</v>
      </c>
      <c r="P145" s="27">
        <f t="shared" si="29"/>
        <v>-7.7459555019678134E-3</v>
      </c>
      <c r="Q145" s="28">
        <f t="shared" si="30"/>
        <v>31802.824999999997</v>
      </c>
      <c r="S145" s="25">
        <f t="shared" si="38"/>
        <v>1.7413113020465107E-4</v>
      </c>
      <c r="T145" s="2">
        <v>0.1</v>
      </c>
      <c r="U145">
        <f t="shared" si="39"/>
        <v>1.7413113020465109E-5</v>
      </c>
      <c r="V145" s="25">
        <f t="shared" si="40"/>
        <v>1.3195875499740481E-2</v>
      </c>
    </row>
    <row r="146" spans="1:22" s="25" customFormat="1">
      <c r="A146" s="33" t="s">
        <v>314</v>
      </c>
      <c r="B146" s="57"/>
      <c r="C146" s="58">
        <v>46825.249000000003</v>
      </c>
      <c r="D146" s="58"/>
      <c r="E146" s="33">
        <f t="shared" si="27"/>
        <v>19370.01154948751</v>
      </c>
      <c r="F146" s="25">
        <f t="shared" si="28"/>
        <v>19370</v>
      </c>
      <c r="G146" s="25">
        <f t="shared" si="36"/>
        <v>3.9424000060535036E-3</v>
      </c>
      <c r="I146" s="127">
        <f t="shared" si="41"/>
        <v>3.9424000060535036E-3</v>
      </c>
      <c r="P146" s="27">
        <f t="shared" si="29"/>
        <v>-7.7572698077082256E-3</v>
      </c>
      <c r="Q146" s="28">
        <f t="shared" si="30"/>
        <v>31806.749000000003</v>
      </c>
      <c r="S146" s="25">
        <f t="shared" si="38"/>
        <v>1.3688227375104742E-4</v>
      </c>
      <c r="T146" s="2">
        <v>0.1</v>
      </c>
      <c r="U146">
        <f t="shared" si="39"/>
        <v>1.3688227375104742E-5</v>
      </c>
      <c r="V146" s="25">
        <f t="shared" si="40"/>
        <v>1.1699669813761729E-2</v>
      </c>
    </row>
    <row r="147" spans="1:22">
      <c r="A147" s="33" t="s">
        <v>296</v>
      </c>
      <c r="B147" s="57"/>
      <c r="C147" s="58">
        <v>46857.667999999998</v>
      </c>
      <c r="D147" s="58" t="s">
        <v>264</v>
      </c>
      <c r="E147" s="33">
        <f t="shared" si="27"/>
        <v>19464.984874108712</v>
      </c>
      <c r="F147" s="25">
        <f t="shared" si="28"/>
        <v>19465</v>
      </c>
      <c r="G147" s="25">
        <f t="shared" si="36"/>
        <v>-5.1632000031531788E-3</v>
      </c>
      <c r="I147" s="25">
        <f t="shared" si="41"/>
        <v>-5.1632000031531788E-3</v>
      </c>
      <c r="P147" s="27">
        <f t="shared" si="29"/>
        <v>-7.8506705596498184E-3</v>
      </c>
      <c r="Q147" s="28">
        <f t="shared" si="30"/>
        <v>31839.167999999998</v>
      </c>
      <c r="S147" s="25">
        <f t="shared" si="38"/>
        <v>7.2224979920363574E-6</v>
      </c>
      <c r="T147" s="2">
        <v>0.1</v>
      </c>
      <c r="U147">
        <f t="shared" si="39"/>
        <v>7.2224979920363578E-7</v>
      </c>
      <c r="V147" s="25">
        <f t="shared" si="40"/>
        <v>2.6874705564966395E-3</v>
      </c>
    </row>
    <row r="148" spans="1:22">
      <c r="A148" s="33" t="s">
        <v>315</v>
      </c>
      <c r="B148" s="33"/>
      <c r="C148" s="58">
        <v>47138.428</v>
      </c>
      <c r="D148" s="58"/>
      <c r="E148" s="33">
        <f t="shared" si="27"/>
        <v>20287.487438057444</v>
      </c>
      <c r="F148" s="25">
        <f t="shared" si="28"/>
        <v>20287.5</v>
      </c>
      <c r="G148" s="25">
        <f t="shared" si="36"/>
        <v>-4.2879999964497983E-3</v>
      </c>
      <c r="I148" s="127">
        <f t="shared" si="41"/>
        <v>-4.2879999964497983E-3</v>
      </c>
      <c r="N148" s="25"/>
      <c r="P148" s="27">
        <f t="shared" si="29"/>
        <v>-8.6544574242496137E-3</v>
      </c>
      <c r="Q148" s="28">
        <f t="shared" si="30"/>
        <v>32119.928</v>
      </c>
      <c r="S148" s="25">
        <f t="shared" si="38"/>
        <v>1.9065950468788179E-5</v>
      </c>
      <c r="T148" s="2">
        <v>0.1</v>
      </c>
      <c r="U148">
        <f t="shared" si="39"/>
        <v>1.906595046878818E-6</v>
      </c>
      <c r="V148" s="25">
        <f t="shared" si="40"/>
        <v>4.3664574277998153E-3</v>
      </c>
    </row>
    <row r="149" spans="1:22">
      <c r="A149" s="33" t="s">
        <v>315</v>
      </c>
      <c r="B149" s="33"/>
      <c r="C149" s="58">
        <v>47153.45</v>
      </c>
      <c r="D149" s="58"/>
      <c r="E149" s="33">
        <f t="shared" ref="E149:E212" si="42">+(C149-C$7)/C$8</f>
        <v>20331.495250835742</v>
      </c>
      <c r="F149" s="25">
        <f t="shared" ref="F149:F212" si="43">ROUND(2*E149,0)/2</f>
        <v>20331.5</v>
      </c>
      <c r="G149" s="25">
        <f t="shared" si="36"/>
        <v>-1.6211199981626123E-3</v>
      </c>
      <c r="I149" s="127">
        <f t="shared" si="41"/>
        <v>-1.6211199981626123E-3</v>
      </c>
      <c r="N149" s="25"/>
      <c r="P149" s="27">
        <f t="shared" ref="P149:P212" si="44">+D$11+D$12*F149+D$13*F149^2</f>
        <v>-8.697210466259344E-3</v>
      </c>
      <c r="Q149" s="28">
        <f t="shared" ref="Q149:Q212" si="45">+C149-15018.5</f>
        <v>32134.949999999997</v>
      </c>
      <c r="S149" s="25">
        <f t="shared" si="38"/>
        <v>5.0071056312689424E-5</v>
      </c>
      <c r="T149" s="2">
        <v>0.1</v>
      </c>
      <c r="U149">
        <f t="shared" si="39"/>
        <v>5.0071056312689428E-6</v>
      </c>
      <c r="V149" s="25">
        <f t="shared" si="40"/>
        <v>7.0760904680967317E-3</v>
      </c>
    </row>
    <row r="150" spans="1:22">
      <c r="A150" s="33" t="s">
        <v>316</v>
      </c>
      <c r="B150" s="57" t="s">
        <v>288</v>
      </c>
      <c r="C150" s="58">
        <v>47159.266000000003</v>
      </c>
      <c r="D150" s="58"/>
      <c r="E150" s="33">
        <f t="shared" si="42"/>
        <v>20348.533557260915</v>
      </c>
      <c r="F150" s="25">
        <f t="shared" si="43"/>
        <v>20348.5</v>
      </c>
      <c r="G150" s="25">
        <f t="shared" si="36"/>
        <v>1.1454720006440766E-2</v>
      </c>
      <c r="I150" s="127">
        <f t="shared" si="41"/>
        <v>1.1454720006440766E-2</v>
      </c>
      <c r="J150" s="25"/>
      <c r="P150" s="27">
        <f t="shared" si="44"/>
        <v>-8.7137219989879E-3</v>
      </c>
      <c r="Q150" s="28">
        <f t="shared" si="45"/>
        <v>32140.766000000003</v>
      </c>
      <c r="S150" s="25">
        <f t="shared" si="38"/>
        <v>4.067660529263395E-4</v>
      </c>
      <c r="T150" s="2">
        <v>0.1</v>
      </c>
      <c r="U150">
        <f t="shared" si="39"/>
        <v>4.0676605292633955E-5</v>
      </c>
      <c r="V150" s="25">
        <f t="shared" si="40"/>
        <v>2.0168442005428666E-2</v>
      </c>
    </row>
    <row r="151" spans="1:22">
      <c r="A151" s="33" t="s">
        <v>316</v>
      </c>
      <c r="B151" s="57" t="s">
        <v>288</v>
      </c>
      <c r="C151" s="58">
        <v>47174.279000000002</v>
      </c>
      <c r="D151" s="58"/>
      <c r="E151" s="33">
        <f t="shared" si="42"/>
        <v>20392.515004021712</v>
      </c>
      <c r="F151" s="25">
        <f t="shared" si="43"/>
        <v>20392.5</v>
      </c>
      <c r="G151" s="25">
        <f t="shared" si="36"/>
        <v>5.1216000065323897E-3</v>
      </c>
      <c r="I151" s="127">
        <f t="shared" si="41"/>
        <v>5.1216000065323897E-3</v>
      </c>
      <c r="J151" s="25"/>
      <c r="P151" s="27">
        <f t="shared" si="44"/>
        <v>-8.7564404205142145E-3</v>
      </c>
      <c r="Q151" s="28">
        <f t="shared" si="45"/>
        <v>32155.779000000002</v>
      </c>
      <c r="S151" s="25">
        <f t="shared" si="38"/>
        <v>1.9260000609473989E-4</v>
      </c>
      <c r="T151" s="2">
        <v>0.1</v>
      </c>
      <c r="U151">
        <f t="shared" si="39"/>
        <v>1.9260000609473991E-5</v>
      </c>
      <c r="V151" s="25">
        <f t="shared" si="40"/>
        <v>1.3878040427046604E-2</v>
      </c>
    </row>
    <row r="152" spans="1:22">
      <c r="A152" s="33" t="s">
        <v>316</v>
      </c>
      <c r="B152" s="57" t="s">
        <v>288</v>
      </c>
      <c r="C152" s="58">
        <v>47176.334000000003</v>
      </c>
      <c r="D152" s="58"/>
      <c r="E152" s="33">
        <f t="shared" si="42"/>
        <v>20398.535244686034</v>
      </c>
      <c r="F152" s="25">
        <f t="shared" si="43"/>
        <v>20398.5</v>
      </c>
      <c r="G152" s="25">
        <f t="shared" si="36"/>
        <v>1.2030720004986506E-2</v>
      </c>
      <c r="I152" s="127">
        <f t="shared" si="41"/>
        <v>1.2030720004986506E-2</v>
      </c>
      <c r="J152" s="25"/>
      <c r="P152" s="27">
        <f t="shared" si="44"/>
        <v>-8.7622637249874322E-3</v>
      </c>
      <c r="Q152" s="28">
        <f t="shared" si="45"/>
        <v>32157.834000000003</v>
      </c>
      <c r="S152" s="25">
        <f t="shared" si="38"/>
        <v>4.3234817239496082E-4</v>
      </c>
      <c r="T152" s="2">
        <v>0.1</v>
      </c>
      <c r="U152">
        <f t="shared" si="39"/>
        <v>4.3234817239496087E-5</v>
      </c>
      <c r="V152" s="25">
        <f t="shared" si="40"/>
        <v>2.0792983729973936E-2</v>
      </c>
    </row>
    <row r="153" spans="1:22">
      <c r="A153" s="33" t="s">
        <v>317</v>
      </c>
      <c r="B153" s="57" t="s">
        <v>288</v>
      </c>
      <c r="C153" s="58">
        <v>47205.341999999997</v>
      </c>
      <c r="D153" s="58"/>
      <c r="E153" s="33">
        <f t="shared" si="42"/>
        <v>20483.515848671716</v>
      </c>
      <c r="F153" s="25">
        <f t="shared" si="43"/>
        <v>20483.5</v>
      </c>
      <c r="G153" s="25">
        <f t="shared" si="36"/>
        <v>5.4099199987831526E-3</v>
      </c>
      <c r="I153" s="127">
        <f t="shared" si="41"/>
        <v>5.4099199987831526E-3</v>
      </c>
      <c r="J153" s="25"/>
      <c r="P153" s="27">
        <f t="shared" si="44"/>
        <v>-8.8447106520988528E-3</v>
      </c>
      <c r="Q153" s="28">
        <f t="shared" si="45"/>
        <v>32186.841999999997</v>
      </c>
      <c r="S153" s="25">
        <f t="shared" si="38"/>
        <v>2.0319449499306473E-4</v>
      </c>
      <c r="T153" s="2">
        <v>0.1</v>
      </c>
      <c r="U153">
        <f t="shared" si="39"/>
        <v>2.0319449499306476E-5</v>
      </c>
      <c r="V153" s="25">
        <f t="shared" si="40"/>
        <v>1.4254630650882005E-2</v>
      </c>
    </row>
    <row r="154" spans="1:22">
      <c r="A154" s="33" t="s">
        <v>296</v>
      </c>
      <c r="B154" s="57"/>
      <c r="C154" s="58">
        <v>47212.673999999999</v>
      </c>
      <c r="D154" s="58" t="s">
        <v>264</v>
      </c>
      <c r="E154" s="33">
        <f t="shared" si="42"/>
        <v>20504.995364268216</v>
      </c>
      <c r="F154" s="25">
        <f t="shared" si="43"/>
        <v>20505</v>
      </c>
      <c r="G154" s="25">
        <f t="shared" si="36"/>
        <v>-1.5824000001884997E-3</v>
      </c>
      <c r="I154" s="25">
        <f t="shared" si="41"/>
        <v>-1.5824000001884997E-3</v>
      </c>
      <c r="P154" s="27">
        <f t="shared" si="44"/>
        <v>-8.8655501072806946E-3</v>
      </c>
      <c r="Q154" s="28">
        <f t="shared" si="45"/>
        <v>32194.173999999999</v>
      </c>
      <c r="S154" s="25">
        <f t="shared" si="38"/>
        <v>5.3044275482437049E-5</v>
      </c>
      <c r="T154" s="2">
        <v>0.1</v>
      </c>
      <c r="U154">
        <f t="shared" si="39"/>
        <v>5.3044275482437049E-6</v>
      </c>
      <c r="V154" s="25">
        <f t="shared" si="40"/>
        <v>7.2831501070921949E-3</v>
      </c>
    </row>
    <row r="155" spans="1:22">
      <c r="A155" s="33" t="s">
        <v>318</v>
      </c>
      <c r="B155" s="33"/>
      <c r="C155" s="58">
        <v>47436.597000000002</v>
      </c>
      <c r="D155" s="58"/>
      <c r="E155" s="33">
        <f t="shared" si="42"/>
        <v>21160.990668539096</v>
      </c>
      <c r="F155" s="25">
        <f t="shared" si="43"/>
        <v>21161</v>
      </c>
      <c r="G155" s="25">
        <f t="shared" si="36"/>
        <v>-3.1852799947955646E-3</v>
      </c>
      <c r="I155" s="127">
        <f t="shared" si="41"/>
        <v>-3.1852799947955646E-3</v>
      </c>
      <c r="N155" s="25"/>
      <c r="P155" s="27">
        <f t="shared" si="44"/>
        <v>-9.4985294296085331E-3</v>
      </c>
      <c r="Q155" s="28">
        <f t="shared" si="45"/>
        <v>32418.097000000002</v>
      </c>
      <c r="S155" s="25">
        <f t="shared" si="38"/>
        <v>3.9857118426166268E-5</v>
      </c>
      <c r="T155" s="2">
        <v>0.1</v>
      </c>
      <c r="U155">
        <f t="shared" si="39"/>
        <v>3.9857118426166266E-6</v>
      </c>
      <c r="V155" s="25">
        <f t="shared" si="40"/>
        <v>6.3132494348129686E-3</v>
      </c>
    </row>
    <row r="156" spans="1:22">
      <c r="A156" s="33" t="s">
        <v>319</v>
      </c>
      <c r="B156" s="33"/>
      <c r="C156" s="58">
        <v>47469.366000000002</v>
      </c>
      <c r="D156" s="58"/>
      <c r="E156" s="33">
        <f t="shared" si="42"/>
        <v>21256.989338285628</v>
      </c>
      <c r="F156" s="25">
        <f t="shared" si="43"/>
        <v>21257</v>
      </c>
      <c r="G156" s="25">
        <f t="shared" si="36"/>
        <v>-3.6393599948496558E-3</v>
      </c>
      <c r="I156" s="127">
        <f t="shared" si="41"/>
        <v>-3.6393599948496558E-3</v>
      </c>
      <c r="N156" s="25"/>
      <c r="P156" s="27">
        <f t="shared" si="44"/>
        <v>-9.5906949534628055E-3</v>
      </c>
      <c r="Q156" s="28">
        <f t="shared" si="45"/>
        <v>32450.866000000002</v>
      </c>
      <c r="S156" s="25">
        <f t="shared" si="38"/>
        <v>3.5418387789610982E-5</v>
      </c>
      <c r="T156" s="2">
        <v>0.1</v>
      </c>
      <c r="U156">
        <f t="shared" si="39"/>
        <v>3.5418387789610982E-6</v>
      </c>
      <c r="V156" s="25">
        <f t="shared" si="40"/>
        <v>5.9513349586131498E-3</v>
      </c>
    </row>
    <row r="157" spans="1:22">
      <c r="A157" s="33" t="s">
        <v>319</v>
      </c>
      <c r="B157" s="33"/>
      <c r="C157" s="58">
        <v>47470.39</v>
      </c>
      <c r="D157" s="58"/>
      <c r="E157" s="33">
        <f t="shared" si="42"/>
        <v>21259.989205166527</v>
      </c>
      <c r="F157" s="25">
        <f t="shared" si="43"/>
        <v>21260</v>
      </c>
      <c r="G157" s="25">
        <f t="shared" si="36"/>
        <v>-3.6848000017926097E-3</v>
      </c>
      <c r="I157" s="127">
        <f t="shared" si="41"/>
        <v>-3.6848000017926097E-3</v>
      </c>
      <c r="N157" s="25"/>
      <c r="P157" s="27">
        <f t="shared" si="44"/>
        <v>-9.593573210605685E-3</v>
      </c>
      <c r="Q157" s="28">
        <f t="shared" si="45"/>
        <v>32451.89</v>
      </c>
      <c r="S157" s="25">
        <f t="shared" si="38"/>
        <v>3.4913600833187168E-5</v>
      </c>
      <c r="T157" s="2">
        <v>0.1</v>
      </c>
      <c r="U157">
        <f t="shared" si="39"/>
        <v>3.4913600833187168E-6</v>
      </c>
      <c r="V157" s="25">
        <f t="shared" si="40"/>
        <v>5.9087732088130753E-3</v>
      </c>
    </row>
    <row r="158" spans="1:22">
      <c r="A158" s="33" t="s">
        <v>320</v>
      </c>
      <c r="B158" s="57" t="s">
        <v>288</v>
      </c>
      <c r="C158" s="58">
        <v>47481.493999999999</v>
      </c>
      <c r="D158" s="58"/>
      <c r="E158" s="33">
        <f t="shared" si="42"/>
        <v>21292.519011656361</v>
      </c>
      <c r="F158" s="25">
        <f t="shared" si="43"/>
        <v>21292.5</v>
      </c>
      <c r="G158" s="25">
        <f t="shared" si="36"/>
        <v>6.4896000039880164E-3</v>
      </c>
      <c r="I158" s="127">
        <f t="shared" si="41"/>
        <v>6.4896000039880164E-3</v>
      </c>
      <c r="J158" s="25"/>
      <c r="P158" s="27">
        <f t="shared" si="44"/>
        <v>-9.6247468886359027E-3</v>
      </c>
      <c r="Q158" s="28">
        <f t="shared" si="45"/>
        <v>32462.993999999999</v>
      </c>
      <c r="S158" s="25">
        <f t="shared" si="38"/>
        <v>2.5967217577581823E-4</v>
      </c>
      <c r="T158" s="2">
        <v>0.1</v>
      </c>
      <c r="U158">
        <f t="shared" si="39"/>
        <v>2.5967217577581823E-5</v>
      </c>
      <c r="V158" s="25">
        <f t="shared" si="40"/>
        <v>1.6114346892623921E-2</v>
      </c>
    </row>
    <row r="159" spans="1:22">
      <c r="A159" s="33" t="s">
        <v>320</v>
      </c>
      <c r="B159" s="57" t="s">
        <v>288</v>
      </c>
      <c r="C159" s="58">
        <v>47530.302100000001</v>
      </c>
      <c r="D159" s="58"/>
      <c r="E159" s="33">
        <f t="shared" si="42"/>
        <v>21435.505147115357</v>
      </c>
      <c r="F159" s="25">
        <f t="shared" si="43"/>
        <v>21435.5</v>
      </c>
      <c r="G159" s="25">
        <f t="shared" si="36"/>
        <v>1.7569600022397935E-3</v>
      </c>
      <c r="K159" s="25">
        <f>G159</f>
        <v>1.7569600022397935E-3</v>
      </c>
      <c r="O159" s="25">
        <f ca="1">+C$11+C$12*F159</f>
        <v>6.8394316233062052E-3</v>
      </c>
      <c r="P159" s="27">
        <f t="shared" si="44"/>
        <v>-9.761749214114511E-3</v>
      </c>
      <c r="Q159" s="28">
        <f t="shared" si="45"/>
        <v>32511.802100000001</v>
      </c>
      <c r="S159" s="25">
        <f t="shared" si="38"/>
        <v>1.3268066201092561E-4</v>
      </c>
      <c r="T159" s="128">
        <v>1</v>
      </c>
      <c r="U159">
        <f t="shared" si="39"/>
        <v>1.3268066201092561E-4</v>
      </c>
      <c r="V159" s="25">
        <f t="shared" si="40"/>
        <v>1.1518709216354305E-2</v>
      </c>
    </row>
    <row r="160" spans="1:22">
      <c r="A160" s="33" t="s">
        <v>296</v>
      </c>
      <c r="B160" s="57"/>
      <c r="C160" s="58">
        <v>47539.682000000001</v>
      </c>
      <c r="D160" s="58" t="s">
        <v>264</v>
      </c>
      <c r="E160" s="33">
        <f t="shared" si="42"/>
        <v>21462.984103517916</v>
      </c>
      <c r="F160" s="25">
        <f t="shared" si="43"/>
        <v>21463</v>
      </c>
      <c r="G160" s="25">
        <f t="shared" si="36"/>
        <v>-5.4262399935396388E-3</v>
      </c>
      <c r="I160" s="25">
        <f>G160</f>
        <v>-5.4262399935396388E-3</v>
      </c>
      <c r="P160" s="27">
        <f t="shared" si="44"/>
        <v>-9.788065575452809E-3</v>
      </c>
      <c r="Q160" s="28">
        <f t="shared" si="45"/>
        <v>32521.182000000001</v>
      </c>
      <c r="S160" s="25">
        <f t="shared" si="38"/>
        <v>1.9025522407032165E-5</v>
      </c>
      <c r="T160" s="2">
        <v>0.1</v>
      </c>
      <c r="U160">
        <f t="shared" si="39"/>
        <v>1.9025522407032167E-6</v>
      </c>
      <c r="V160" s="25">
        <f t="shared" si="40"/>
        <v>4.3618255819131702E-3</v>
      </c>
    </row>
    <row r="161" spans="1:27">
      <c r="A161" s="33" t="s">
        <v>321</v>
      </c>
      <c r="B161" s="57" t="s">
        <v>288</v>
      </c>
      <c r="C161" s="58">
        <v>47558.292000000001</v>
      </c>
      <c r="D161" s="58"/>
      <c r="E161" s="33">
        <f t="shared" si="42"/>
        <v>21517.503168609404</v>
      </c>
      <c r="F161" s="25">
        <f t="shared" si="43"/>
        <v>21517.5</v>
      </c>
      <c r="G161" s="25">
        <f t="shared" si="36"/>
        <v>1.0816000067279674E-3</v>
      </c>
      <c r="I161" s="127">
        <f>G161</f>
        <v>1.0816000067279674E-3</v>
      </c>
      <c r="K161" s="25"/>
      <c r="P161" s="27">
        <f t="shared" si="44"/>
        <v>-9.8401909963769796E-3</v>
      </c>
      <c r="Q161" s="28">
        <f t="shared" si="45"/>
        <v>32539.792000000001</v>
      </c>
      <c r="S161" s="25">
        <f t="shared" si="38"/>
        <v>1.1928551871550416E-4</v>
      </c>
      <c r="T161" s="2">
        <v>0.1</v>
      </c>
      <c r="U161">
        <f t="shared" si="39"/>
        <v>1.1928551871550416E-5</v>
      </c>
      <c r="V161" s="25">
        <f t="shared" si="40"/>
        <v>1.0921791003104947E-2</v>
      </c>
    </row>
    <row r="162" spans="1:27">
      <c r="A162" s="33" t="s">
        <v>321</v>
      </c>
      <c r="B162" s="57" t="s">
        <v>288</v>
      </c>
      <c r="C162" s="58">
        <v>47615.3</v>
      </c>
      <c r="D162" s="58"/>
      <c r="E162" s="33">
        <f t="shared" si="42"/>
        <v>21684.511382619912</v>
      </c>
      <c r="F162" s="25">
        <f t="shared" si="43"/>
        <v>21684.5</v>
      </c>
      <c r="G162" s="25">
        <f t="shared" si="36"/>
        <v>3.8854400045238435E-3</v>
      </c>
      <c r="I162" s="127">
        <f>G162</f>
        <v>3.8854400045238435E-3</v>
      </c>
      <c r="K162" s="25"/>
      <c r="P162" s="27">
        <f t="shared" si="44"/>
        <v>-9.9996761959966866E-3</v>
      </c>
      <c r="Q162" s="28">
        <f t="shared" si="45"/>
        <v>32596.800000000003</v>
      </c>
      <c r="S162" s="25">
        <f t="shared" si="38"/>
        <v>1.9279645190195768E-4</v>
      </c>
      <c r="T162" s="2">
        <v>0.1</v>
      </c>
      <c r="U162">
        <f t="shared" si="39"/>
        <v>1.927964519019577E-5</v>
      </c>
      <c r="V162" s="25">
        <f t="shared" si="40"/>
        <v>1.388511620052053E-2</v>
      </c>
    </row>
    <row r="163" spans="1:27">
      <c r="A163" s="33" t="s">
        <v>296</v>
      </c>
      <c r="B163" s="57"/>
      <c r="C163" s="58">
        <v>47847.584000000003</v>
      </c>
      <c r="D163" s="58" t="s">
        <v>264</v>
      </c>
      <c r="E163" s="33">
        <f t="shared" si="42"/>
        <v>22365.00071715569</v>
      </c>
      <c r="F163" s="25">
        <f t="shared" si="43"/>
        <v>22365</v>
      </c>
      <c r="G163" s="25">
        <f t="shared" si="36"/>
        <v>2.4480000138282776E-4</v>
      </c>
      <c r="I163" s="25">
        <f>G163</f>
        <v>2.4480000138282776E-4</v>
      </c>
      <c r="P163" s="27">
        <f t="shared" si="44"/>
        <v>-1.0645834976066941E-2</v>
      </c>
      <c r="Q163" s="28">
        <f t="shared" si="45"/>
        <v>32829.084000000003</v>
      </c>
      <c r="S163" s="25">
        <f t="shared" si="38"/>
        <v>1.1860593021205232E-4</v>
      </c>
      <c r="T163" s="2">
        <v>0.1</v>
      </c>
      <c r="U163">
        <f t="shared" si="39"/>
        <v>1.1860593021205233E-5</v>
      </c>
      <c r="V163" s="25">
        <f t="shared" si="40"/>
        <v>1.0890634977449768E-2</v>
      </c>
    </row>
    <row r="164" spans="1:27">
      <c r="A164" s="33" t="s">
        <v>322</v>
      </c>
      <c r="B164" s="33"/>
      <c r="C164" s="58">
        <v>47849.283000000003</v>
      </c>
      <c r="D164" s="58"/>
      <c r="E164" s="33">
        <f t="shared" si="42"/>
        <v>22369.978035349697</v>
      </c>
      <c r="F164" s="25">
        <f t="shared" si="43"/>
        <v>22370</v>
      </c>
      <c r="G164" s="25">
        <f t="shared" si="36"/>
        <v>-7.4975999959860928E-3</v>
      </c>
      <c r="I164" s="127">
        <f>G164</f>
        <v>-7.4975999959860928E-3</v>
      </c>
      <c r="N164" s="25"/>
      <c r="P164" s="27">
        <f t="shared" si="44"/>
        <v>-1.0650560547243764E-2</v>
      </c>
      <c r="Q164" s="28">
        <f t="shared" si="45"/>
        <v>32830.783000000003</v>
      </c>
      <c r="S164" s="25">
        <f t="shared" si="38"/>
        <v>9.9411602377870777E-6</v>
      </c>
      <c r="T164" s="2">
        <v>0.1</v>
      </c>
      <c r="U164">
        <f t="shared" si="39"/>
        <v>9.9411602377870781E-7</v>
      </c>
      <c r="V164" s="25">
        <f t="shared" si="40"/>
        <v>3.1529605512576712E-3</v>
      </c>
    </row>
    <row r="165" spans="1:27">
      <c r="A165" s="56" t="s">
        <v>490</v>
      </c>
      <c r="B165" s="57" t="str">
        <f>IF(Y165=INT(Y165),"I","II")</f>
        <v>I</v>
      </c>
      <c r="C165" s="126">
        <v>47880.345300000001</v>
      </c>
      <c r="D165" s="115" t="s">
        <v>465</v>
      </c>
      <c r="E165" s="33">
        <f t="shared" si="42"/>
        <v>22460.97682930946</v>
      </c>
      <c r="F165" s="25">
        <f t="shared" si="43"/>
        <v>22461</v>
      </c>
      <c r="G165" s="25">
        <f t="shared" si="36"/>
        <v>-7.9092799933278002E-3</v>
      </c>
      <c r="J165">
        <f>G165</f>
        <v>-7.9092799933278002E-3</v>
      </c>
      <c r="N165" s="25"/>
      <c r="O165" s="25">
        <f ca="1">+C$11+C$12*F165</f>
        <v>5.3262027143530372E-3</v>
      </c>
      <c r="P165" s="27">
        <f t="shared" si="44"/>
        <v>-1.0736509600533958E-2</v>
      </c>
      <c r="Q165" s="28">
        <f t="shared" si="45"/>
        <v>32861.845300000001</v>
      </c>
      <c r="S165" s="25">
        <f t="shared" si="38"/>
        <v>7.9932272518630841E-6</v>
      </c>
      <c r="T165" s="128">
        <v>1</v>
      </c>
      <c r="U165">
        <f t="shared" si="39"/>
        <v>7.9932272518630841E-6</v>
      </c>
      <c r="V165" s="25">
        <f t="shared" si="40"/>
        <v>2.8272296072061574E-3</v>
      </c>
      <c r="Y165" s="110"/>
      <c r="Z165" s="109"/>
      <c r="AA165" s="109"/>
    </row>
    <row r="166" spans="1:27">
      <c r="A166" s="33" t="s">
        <v>323</v>
      </c>
      <c r="B166" s="33"/>
      <c r="C166" s="58">
        <v>47880.345600000001</v>
      </c>
      <c r="D166" s="58"/>
      <c r="E166" s="33">
        <f t="shared" si="42"/>
        <v>22460.97770817671</v>
      </c>
      <c r="F166" s="25">
        <f t="shared" si="43"/>
        <v>22461</v>
      </c>
      <c r="G166" s="25">
        <f t="shared" si="36"/>
        <v>-7.60927999363048E-3</v>
      </c>
      <c r="K166" s="127">
        <f>G166</f>
        <v>-7.60927999363048E-3</v>
      </c>
      <c r="N166" s="25"/>
      <c r="O166" s="25">
        <f ca="1">+C$11+C$12*F166</f>
        <v>5.3262027143530372E-3</v>
      </c>
      <c r="P166" s="27">
        <f t="shared" si="44"/>
        <v>-1.0736509600533958E-2</v>
      </c>
      <c r="Q166" s="28">
        <f t="shared" si="45"/>
        <v>32861.845600000001</v>
      </c>
      <c r="S166" s="25">
        <f t="shared" si="38"/>
        <v>9.7795650142936789E-6</v>
      </c>
      <c r="T166" s="128">
        <v>1</v>
      </c>
      <c r="U166">
        <f t="shared" si="39"/>
        <v>9.7795650142936789E-6</v>
      </c>
      <c r="V166" s="25">
        <f t="shared" si="40"/>
        <v>3.1272296069034776E-3</v>
      </c>
    </row>
    <row r="167" spans="1:27">
      <c r="A167" s="56" t="s">
        <v>490</v>
      </c>
      <c r="B167" s="57" t="str">
        <f>IF(Y167=INT(Y167),"I","II")</f>
        <v>I</v>
      </c>
      <c r="C167" s="126">
        <v>47880.3459</v>
      </c>
      <c r="D167" s="115" t="s">
        <v>465</v>
      </c>
      <c r="E167" s="33">
        <f t="shared" si="42"/>
        <v>22460.978587043959</v>
      </c>
      <c r="F167" s="25">
        <f t="shared" si="43"/>
        <v>22461</v>
      </c>
      <c r="G167" s="25">
        <f t="shared" si="36"/>
        <v>-7.3092799939331599E-3</v>
      </c>
      <c r="J167">
        <f>G167</f>
        <v>-7.3092799939331599E-3</v>
      </c>
      <c r="N167" s="25"/>
      <c r="O167" s="25">
        <f ca="1">+C$11+C$12*F167</f>
        <v>5.3262027143530372E-3</v>
      </c>
      <c r="P167" s="27">
        <f t="shared" si="44"/>
        <v>-1.0736509600533958E-2</v>
      </c>
      <c r="Q167" s="28">
        <f t="shared" si="45"/>
        <v>32861.8459</v>
      </c>
      <c r="S167" s="25">
        <f t="shared" si="38"/>
        <v>1.1745902776361059E-5</v>
      </c>
      <c r="T167" s="128">
        <v>1</v>
      </c>
      <c r="U167">
        <f t="shared" si="39"/>
        <v>1.1745902776361059E-5</v>
      </c>
      <c r="V167" s="25">
        <f t="shared" si="40"/>
        <v>3.4272296066007978E-3</v>
      </c>
      <c r="Y167" s="110"/>
      <c r="Z167" s="109"/>
      <c r="AA167" s="109"/>
    </row>
    <row r="168" spans="1:27">
      <c r="A168" s="33" t="s">
        <v>296</v>
      </c>
      <c r="B168" s="57"/>
      <c r="C168" s="58">
        <v>47919.762999999999</v>
      </c>
      <c r="D168" s="58" t="s">
        <v>264</v>
      </c>
      <c r="E168" s="33">
        <f t="shared" si="42"/>
        <v>22576.453248012123</v>
      </c>
      <c r="F168" s="25">
        <f t="shared" si="43"/>
        <v>22576.5</v>
      </c>
      <c r="G168" s="25">
        <f t="shared" si="36"/>
        <v>-1.5958719995978754E-2</v>
      </c>
      <c r="I168" s="25">
        <f t="shared" ref="I168:I176" si="46">G168</f>
        <v>-1.5958719995978754E-2</v>
      </c>
      <c r="P168" s="27">
        <f t="shared" si="44"/>
        <v>-1.0845444960066026E-2</v>
      </c>
      <c r="Q168" s="28">
        <f t="shared" si="45"/>
        <v>32901.262999999999</v>
      </c>
      <c r="S168" s="25">
        <f t="shared" si="38"/>
        <v>2.6145581592888312E-5</v>
      </c>
      <c r="T168" s="2">
        <v>0.1</v>
      </c>
      <c r="U168">
        <f t="shared" si="39"/>
        <v>2.6145581592888313E-6</v>
      </c>
      <c r="V168" s="25">
        <f t="shared" si="40"/>
        <v>-5.1132750359127281E-3</v>
      </c>
    </row>
    <row r="169" spans="1:27">
      <c r="A169" s="33" t="s">
        <v>296</v>
      </c>
      <c r="B169" s="57"/>
      <c r="C169" s="58">
        <v>47950.665000000001</v>
      </c>
      <c r="D169" s="58" t="s">
        <v>264</v>
      </c>
      <c r="E169" s="33">
        <f t="shared" si="42"/>
        <v>22666.982433904504</v>
      </c>
      <c r="F169" s="25">
        <f t="shared" si="43"/>
        <v>22667</v>
      </c>
      <c r="G169" s="25">
        <f t="shared" si="36"/>
        <v>-5.9961599981761537E-3</v>
      </c>
      <c r="I169" s="25">
        <f t="shared" si="46"/>
        <v>-5.9961599981761537E-3</v>
      </c>
      <c r="P169" s="27">
        <f t="shared" si="44"/>
        <v>-1.0930681000922147E-2</v>
      </c>
      <c r="Q169" s="28">
        <f t="shared" si="45"/>
        <v>32932.165000000001</v>
      </c>
      <c r="S169" s="25">
        <f t="shared" si="38"/>
        <v>2.4349497526541324E-5</v>
      </c>
      <c r="T169" s="2">
        <v>0.1</v>
      </c>
      <c r="U169">
        <f t="shared" si="39"/>
        <v>2.4349497526541324E-6</v>
      </c>
      <c r="V169" s="25">
        <f t="shared" si="40"/>
        <v>4.9345210027459934E-3</v>
      </c>
    </row>
    <row r="170" spans="1:27">
      <c r="A170" s="33" t="s">
        <v>296</v>
      </c>
      <c r="B170" s="57"/>
      <c r="C170" s="58">
        <v>48135.851999999999</v>
      </c>
      <c r="D170" s="58" t="s">
        <v>264</v>
      </c>
      <c r="E170" s="33">
        <f t="shared" si="42"/>
        <v>23209.498398821059</v>
      </c>
      <c r="F170" s="25">
        <f t="shared" si="43"/>
        <v>23209.5</v>
      </c>
      <c r="G170" s="25">
        <f t="shared" si="36"/>
        <v>-5.4655999701935798E-4</v>
      </c>
      <c r="I170" s="25">
        <f t="shared" si="46"/>
        <v>-5.4655999701935798E-4</v>
      </c>
      <c r="P170" s="27">
        <f t="shared" si="44"/>
        <v>-1.1439411581955522E-2</v>
      </c>
      <c r="Q170" s="28">
        <f t="shared" si="45"/>
        <v>33117.351999999999</v>
      </c>
      <c r="S170" s="25">
        <f t="shared" si="38"/>
        <v>1.186542156514463E-4</v>
      </c>
      <c r="T170" s="2">
        <v>0.1</v>
      </c>
      <c r="U170">
        <f t="shared" si="39"/>
        <v>1.1865421565144632E-5</v>
      </c>
      <c r="V170" s="25">
        <f t="shared" si="40"/>
        <v>1.0892851584936164E-2</v>
      </c>
    </row>
    <row r="171" spans="1:27">
      <c r="A171" s="33" t="s">
        <v>324</v>
      </c>
      <c r="B171" s="33"/>
      <c r="C171" s="58">
        <v>48176.639000000003</v>
      </c>
      <c r="D171" s="58"/>
      <c r="E171" s="33">
        <f t="shared" si="42"/>
        <v>23328.986260609701</v>
      </c>
      <c r="F171" s="25">
        <f t="shared" si="43"/>
        <v>23329</v>
      </c>
      <c r="G171" s="25">
        <f t="shared" si="36"/>
        <v>-4.6899199951440096E-3</v>
      </c>
      <c r="I171" s="127">
        <f t="shared" si="46"/>
        <v>-4.6899199951440096E-3</v>
      </c>
      <c r="N171" s="25"/>
      <c r="P171" s="27">
        <f t="shared" si="44"/>
        <v>-1.1550962765495852E-2</v>
      </c>
      <c r="Q171" s="28">
        <f t="shared" si="45"/>
        <v>33158.139000000003</v>
      </c>
      <c r="S171" s="25">
        <f t="shared" si="38"/>
        <v>4.7073907896597286E-5</v>
      </c>
      <c r="T171" s="2">
        <v>0.1</v>
      </c>
      <c r="U171">
        <f t="shared" si="39"/>
        <v>4.7073907896597289E-6</v>
      </c>
      <c r="V171" s="25">
        <f t="shared" si="40"/>
        <v>6.8610427703518426E-3</v>
      </c>
    </row>
    <row r="172" spans="1:27">
      <c r="A172" s="33" t="s">
        <v>296</v>
      </c>
      <c r="B172" s="57"/>
      <c r="C172" s="58">
        <v>48210.597999999998</v>
      </c>
      <c r="D172" s="58" t="s">
        <v>264</v>
      </c>
      <c r="E172" s="33">
        <f t="shared" si="42"/>
        <v>23428.471103782271</v>
      </c>
      <c r="F172" s="25">
        <f t="shared" si="43"/>
        <v>23428.5</v>
      </c>
      <c r="G172" s="25">
        <f t="shared" si="36"/>
        <v>-9.8636799957603216E-3</v>
      </c>
      <c r="I172" s="25">
        <f t="shared" si="46"/>
        <v>-9.8636799957603216E-3</v>
      </c>
      <c r="P172" s="27">
        <f t="shared" si="44"/>
        <v>-1.164370375881342E-2</v>
      </c>
      <c r="Q172" s="28">
        <f t="shared" si="45"/>
        <v>33192.097999999998</v>
      </c>
      <c r="S172" s="25">
        <f t="shared" si="38"/>
        <v>3.1684845970337133E-6</v>
      </c>
      <c r="T172" s="2">
        <v>0.1</v>
      </c>
      <c r="U172">
        <f t="shared" si="39"/>
        <v>3.1684845970337135E-7</v>
      </c>
      <c r="V172" s="25">
        <f t="shared" si="40"/>
        <v>1.7800237630530985E-3</v>
      </c>
    </row>
    <row r="173" spans="1:27">
      <c r="A173" s="33" t="s">
        <v>296</v>
      </c>
      <c r="B173" s="57"/>
      <c r="C173" s="58">
        <v>48232.614999999998</v>
      </c>
      <c r="D173" s="58" t="s">
        <v>264</v>
      </c>
      <c r="E173" s="33">
        <f t="shared" si="42"/>
        <v>23492.971171279278</v>
      </c>
      <c r="F173" s="25">
        <f t="shared" si="43"/>
        <v>23493</v>
      </c>
      <c r="G173" s="25">
        <f t="shared" si="36"/>
        <v>-9.8406399993109517E-3</v>
      </c>
      <c r="I173" s="25">
        <f t="shared" si="46"/>
        <v>-9.8406399993109517E-3</v>
      </c>
      <c r="P173" s="27">
        <f t="shared" si="44"/>
        <v>-1.1703754070211462E-2</v>
      </c>
      <c r="Q173" s="28">
        <f t="shared" si="45"/>
        <v>33214.114999999998</v>
      </c>
      <c r="S173" s="25">
        <f t="shared" si="38"/>
        <v>3.4711940411874715E-6</v>
      </c>
      <c r="T173" s="2">
        <v>0.1</v>
      </c>
      <c r="U173">
        <f t="shared" si="39"/>
        <v>3.4711940411874715E-7</v>
      </c>
      <c r="V173" s="25">
        <f t="shared" si="40"/>
        <v>1.8631140709005102E-3</v>
      </c>
    </row>
    <row r="174" spans="1:27">
      <c r="A174" s="33" t="s">
        <v>296</v>
      </c>
      <c r="B174" s="57"/>
      <c r="C174" s="58">
        <v>48251.561999999998</v>
      </c>
      <c r="D174" s="58" t="s">
        <v>264</v>
      </c>
      <c r="E174" s="33">
        <f t="shared" si="42"/>
        <v>23548.477497248561</v>
      </c>
      <c r="F174" s="25">
        <f t="shared" si="43"/>
        <v>23548.5</v>
      </c>
      <c r="G174" s="25">
        <f t="shared" si="36"/>
        <v>-7.6812799961771816E-3</v>
      </c>
      <c r="I174" s="25">
        <f t="shared" si="46"/>
        <v>-7.6812799961771816E-3</v>
      </c>
      <c r="P174" s="27">
        <f t="shared" si="44"/>
        <v>-1.1755382315257874E-2</v>
      </c>
      <c r="Q174" s="28">
        <f t="shared" si="45"/>
        <v>33233.061999999998</v>
      </c>
      <c r="S174" s="25">
        <f t="shared" si="38"/>
        <v>1.6598309706338672E-5</v>
      </c>
      <c r="T174" s="2">
        <v>0.1</v>
      </c>
      <c r="U174">
        <f t="shared" si="39"/>
        <v>1.6598309706338672E-6</v>
      </c>
      <c r="V174" s="25">
        <f t="shared" si="40"/>
        <v>4.074102319080692E-3</v>
      </c>
    </row>
    <row r="175" spans="1:27">
      <c r="A175" s="33" t="s">
        <v>296</v>
      </c>
      <c r="B175" s="57"/>
      <c r="C175" s="58">
        <v>48295.591</v>
      </c>
      <c r="D175" s="58" t="s">
        <v>264</v>
      </c>
      <c r="E175" s="33">
        <f t="shared" si="42"/>
        <v>23677.462984455073</v>
      </c>
      <c r="F175" s="25">
        <f t="shared" si="43"/>
        <v>23677.5</v>
      </c>
      <c r="G175" s="25">
        <f t="shared" si="36"/>
        <v>-1.2635199993383139E-2</v>
      </c>
      <c r="I175" s="25">
        <f t="shared" si="46"/>
        <v>-1.2635199993383139E-2</v>
      </c>
      <c r="P175" s="27">
        <f t="shared" si="44"/>
        <v>-1.1875229601634646E-2</v>
      </c>
      <c r="Q175" s="28">
        <f t="shared" si="45"/>
        <v>33277.091</v>
      </c>
      <c r="S175" s="25">
        <f t="shared" si="38"/>
        <v>5.7755499633435863E-7</v>
      </c>
      <c r="T175" s="2">
        <v>0.1</v>
      </c>
      <c r="U175">
        <f t="shared" si="39"/>
        <v>5.7755499633435868E-8</v>
      </c>
      <c r="V175" s="25">
        <f t="shared" si="40"/>
        <v>-7.5997039174849346E-4</v>
      </c>
    </row>
    <row r="176" spans="1:27">
      <c r="A176" s="33" t="s">
        <v>324</v>
      </c>
      <c r="B176" s="33"/>
      <c r="C176" s="58">
        <v>48312.322999999997</v>
      </c>
      <c r="D176" s="58"/>
      <c r="E176" s="33">
        <f t="shared" si="42"/>
        <v>23726.480340559887</v>
      </c>
      <c r="F176" s="25">
        <f t="shared" si="43"/>
        <v>23726.5</v>
      </c>
      <c r="G176" s="25">
        <f t="shared" si="36"/>
        <v>-6.7107200011378154E-3</v>
      </c>
      <c r="I176" s="127">
        <f t="shared" si="46"/>
        <v>-6.7107200011378154E-3</v>
      </c>
      <c r="N176" s="25"/>
      <c r="P176" s="27">
        <f t="shared" si="44"/>
        <v>-1.1920696737647053E-2</v>
      </c>
      <c r="Q176" s="28">
        <f t="shared" si="45"/>
        <v>33293.822999999997</v>
      </c>
      <c r="S176" s="25">
        <f t="shared" si="38"/>
        <v>2.714385759496744E-5</v>
      </c>
      <c r="T176" s="2">
        <v>0.1</v>
      </c>
      <c r="U176">
        <f t="shared" si="39"/>
        <v>2.7143857594967441E-6</v>
      </c>
      <c r="V176" s="25">
        <f t="shared" si="40"/>
        <v>5.2099767365092371E-3</v>
      </c>
    </row>
    <row r="177" spans="1:27">
      <c r="A177" s="33" t="s">
        <v>325</v>
      </c>
      <c r="B177" s="33"/>
      <c r="C177" s="58">
        <v>48558.600599999998</v>
      </c>
      <c r="D177" s="58"/>
      <c r="E177" s="33">
        <f t="shared" si="42"/>
        <v>24447.964730940068</v>
      </c>
      <c r="F177" s="25">
        <f t="shared" si="43"/>
        <v>24448</v>
      </c>
      <c r="G177" s="25">
        <f t="shared" si="36"/>
        <v>-1.2039039997034706E-2</v>
      </c>
      <c r="K177" s="127">
        <f>G177</f>
        <v>-1.2039039997034706E-2</v>
      </c>
      <c r="N177" s="25"/>
      <c r="O177" s="25">
        <f ca="1">+C$11+C$12*F177</f>
        <v>2.3941833656549033E-3</v>
      </c>
      <c r="P177" s="27">
        <f t="shared" si="44"/>
        <v>-1.2586591784080376E-2</v>
      </c>
      <c r="Q177" s="28">
        <f t="shared" si="45"/>
        <v>33540.100599999998</v>
      </c>
      <c r="S177" s="25">
        <f t="shared" si="38"/>
        <v>2.9981295949690703E-7</v>
      </c>
      <c r="T177" s="128">
        <v>1</v>
      </c>
      <c r="U177">
        <f t="shared" si="39"/>
        <v>2.9981295949690703E-7</v>
      </c>
      <c r="V177" s="25">
        <f t="shared" si="40"/>
        <v>5.4755178704567024E-4</v>
      </c>
    </row>
    <row r="178" spans="1:27">
      <c r="A178" s="56" t="s">
        <v>491</v>
      </c>
      <c r="B178" s="57" t="str">
        <f>IF(Y178=INT(Y178),"I","II")</f>
        <v>I</v>
      </c>
      <c r="C178" s="126">
        <v>48558.6008</v>
      </c>
      <c r="D178" s="115" t="s">
        <v>465</v>
      </c>
      <c r="E178" s="33">
        <f t="shared" si="42"/>
        <v>24447.965316851572</v>
      </c>
      <c r="F178" s="25">
        <f t="shared" si="43"/>
        <v>24448</v>
      </c>
      <c r="G178" s="25">
        <f t="shared" si="36"/>
        <v>-1.1839039994811174E-2</v>
      </c>
      <c r="J178">
        <f>G178</f>
        <v>-1.1839039994811174E-2</v>
      </c>
      <c r="N178" s="25"/>
      <c r="O178" s="25">
        <f ca="1">+C$11+C$12*F178</f>
        <v>2.3941833656549033E-3</v>
      </c>
      <c r="P178" s="27">
        <f t="shared" si="44"/>
        <v>-1.2586591784080376E-2</v>
      </c>
      <c r="Q178" s="28">
        <f t="shared" si="45"/>
        <v>33540.1008</v>
      </c>
      <c r="S178" s="25">
        <f t="shared" si="38"/>
        <v>5.5883367763958678E-7</v>
      </c>
      <c r="T178" s="128">
        <v>1</v>
      </c>
      <c r="U178">
        <f t="shared" si="39"/>
        <v>5.5883367763958678E-7</v>
      </c>
      <c r="V178" s="25">
        <f t="shared" si="40"/>
        <v>7.4755178926920289E-4</v>
      </c>
      <c r="Y178" s="110"/>
      <c r="Z178" s="109"/>
      <c r="AA178" s="109"/>
    </row>
    <row r="179" spans="1:27">
      <c r="A179" s="33" t="s">
        <v>325</v>
      </c>
      <c r="B179" s="33"/>
      <c r="C179" s="58">
        <v>48558.601000000002</v>
      </c>
      <c r="D179" s="58"/>
      <c r="E179" s="33">
        <f t="shared" si="42"/>
        <v>24447.965902763081</v>
      </c>
      <c r="F179" s="25">
        <f t="shared" si="43"/>
        <v>24448</v>
      </c>
      <c r="G179" s="25">
        <f t="shared" si="36"/>
        <v>-1.1639039992587641E-2</v>
      </c>
      <c r="I179" s="127">
        <f t="shared" ref="I179:I197" si="47">G179</f>
        <v>-1.1639039992587641E-2</v>
      </c>
      <c r="N179" s="25"/>
      <c r="P179" s="27">
        <f t="shared" si="44"/>
        <v>-1.2586591784080376E-2</v>
      </c>
      <c r="Q179" s="28">
        <f t="shared" si="45"/>
        <v>33540.101000000002</v>
      </c>
      <c r="S179" s="25">
        <f t="shared" si="38"/>
        <v>8.978543975610926E-7</v>
      </c>
      <c r="T179" s="2">
        <v>0.1</v>
      </c>
      <c r="U179">
        <f t="shared" si="39"/>
        <v>8.9785439756109265E-8</v>
      </c>
      <c r="V179" s="25">
        <f t="shared" si="40"/>
        <v>9.4755179149273554E-4</v>
      </c>
    </row>
    <row r="180" spans="1:27">
      <c r="A180" s="33" t="s">
        <v>296</v>
      </c>
      <c r="B180" s="57"/>
      <c r="C180" s="58">
        <v>48568.68</v>
      </c>
      <c r="D180" s="58" t="s">
        <v>264</v>
      </c>
      <c r="E180" s="33">
        <f t="shared" si="42"/>
        <v>24477.492912814501</v>
      </c>
      <c r="F180" s="25">
        <f t="shared" si="43"/>
        <v>24477.5</v>
      </c>
      <c r="G180" s="25">
        <f t="shared" ref="G180:G243" si="48">+C180-(C$7+F180*C$8)</f>
        <v>-2.4191999982576817E-3</v>
      </c>
      <c r="I180" s="25">
        <f t="shared" si="47"/>
        <v>-2.4191999982576817E-3</v>
      </c>
      <c r="P180" s="27">
        <f t="shared" si="44"/>
        <v>-1.2613675378407949E-2</v>
      </c>
      <c r="Q180" s="28">
        <f t="shared" si="45"/>
        <v>33550.18</v>
      </c>
      <c r="S180" s="25">
        <f t="shared" ref="S180:S243" si="49">+(P180-G180)^2</f>
        <v>1.0392732827648993E-4</v>
      </c>
      <c r="T180" s="2">
        <v>0.1</v>
      </c>
      <c r="U180">
        <f t="shared" ref="U180:U243" si="50">+T180*S180</f>
        <v>1.0392732827648993E-5</v>
      </c>
      <c r="V180" s="25">
        <f t="shared" ref="V180:V243" si="51">+G180-P180</f>
        <v>1.0194475380150267E-2</v>
      </c>
    </row>
    <row r="181" spans="1:27">
      <c r="A181" s="33" t="s">
        <v>296</v>
      </c>
      <c r="B181" s="57"/>
      <c r="C181" s="58">
        <v>48679.612999999998</v>
      </c>
      <c r="D181" s="58" t="s">
        <v>264</v>
      </c>
      <c r="E181" s="33">
        <f t="shared" si="42"/>
        <v>24802.477515060269</v>
      </c>
      <c r="F181" s="25">
        <f t="shared" si="43"/>
        <v>24802.5</v>
      </c>
      <c r="G181" s="25">
        <f t="shared" si="48"/>
        <v>-7.6752000022679567E-3</v>
      </c>
      <c r="I181" s="25">
        <f t="shared" si="47"/>
        <v>-7.6752000022679567E-3</v>
      </c>
      <c r="P181" s="27">
        <f t="shared" si="44"/>
        <v>-1.291131090624861E-2</v>
      </c>
      <c r="Q181" s="28">
        <f t="shared" si="45"/>
        <v>33661.112999999998</v>
      </c>
      <c r="S181" s="25">
        <f t="shared" si="49"/>
        <v>2.7416857398785091E-5</v>
      </c>
      <c r="T181" s="2">
        <v>0.1</v>
      </c>
      <c r="U181">
        <f t="shared" si="50"/>
        <v>2.7416857398785091E-6</v>
      </c>
      <c r="V181" s="25">
        <f t="shared" si="51"/>
        <v>5.2361109039806529E-3</v>
      </c>
    </row>
    <row r="182" spans="1:27">
      <c r="A182" s="33" t="s">
        <v>296</v>
      </c>
      <c r="B182" s="57"/>
      <c r="C182" s="58">
        <v>48694.629000000001</v>
      </c>
      <c r="D182" s="58" t="s">
        <v>264</v>
      </c>
      <c r="E182" s="33">
        <f t="shared" si="42"/>
        <v>24846.467750493583</v>
      </c>
      <c r="F182" s="25">
        <f t="shared" si="43"/>
        <v>24846.5</v>
      </c>
      <c r="G182" s="25">
        <f t="shared" si="48"/>
        <v>-1.1008319997927174E-2</v>
      </c>
      <c r="I182" s="25">
        <f t="shared" si="47"/>
        <v>-1.1008319997927174E-2</v>
      </c>
      <c r="P182" s="27">
        <f t="shared" si="44"/>
        <v>-1.29515014649365E-2</v>
      </c>
      <c r="Q182" s="28">
        <f t="shared" si="45"/>
        <v>33676.129000000001</v>
      </c>
      <c r="S182" s="25">
        <f t="shared" si="49"/>
        <v>3.7759542137285154E-6</v>
      </c>
      <c r="T182" s="2">
        <v>0.1</v>
      </c>
      <c r="U182">
        <f t="shared" si="50"/>
        <v>3.7759542137285157E-7</v>
      </c>
      <c r="V182" s="25">
        <f t="shared" si="51"/>
        <v>1.9431814670093257E-3</v>
      </c>
    </row>
    <row r="183" spans="1:27">
      <c r="A183" s="33" t="s">
        <v>326</v>
      </c>
      <c r="B183" s="57"/>
      <c r="C183" s="58">
        <v>48922.656000000003</v>
      </c>
      <c r="D183" s="58" t="s">
        <v>264</v>
      </c>
      <c r="E183" s="33">
        <f t="shared" si="42"/>
        <v>25514.485958748097</v>
      </c>
      <c r="F183" s="25">
        <f t="shared" si="43"/>
        <v>25514.5</v>
      </c>
      <c r="G183" s="25">
        <f t="shared" si="48"/>
        <v>-4.7929599968483672E-3</v>
      </c>
      <c r="I183" s="25">
        <f t="shared" si="47"/>
        <v>-4.7929599968483672E-3</v>
      </c>
      <c r="P183" s="27">
        <f t="shared" si="44"/>
        <v>-1.3558599772497366E-2</v>
      </c>
      <c r="Q183" s="28">
        <f t="shared" si="45"/>
        <v>33904.156000000003</v>
      </c>
      <c r="S183" s="25">
        <f t="shared" si="49"/>
        <v>7.6836440676439832E-5</v>
      </c>
      <c r="T183" s="2">
        <v>0.1</v>
      </c>
      <c r="U183">
        <f t="shared" si="50"/>
        <v>7.6836440676439842E-6</v>
      </c>
      <c r="V183" s="25">
        <f t="shared" si="51"/>
        <v>8.7656397756489986E-3</v>
      </c>
    </row>
    <row r="184" spans="1:27">
      <c r="A184" s="33" t="s">
        <v>326</v>
      </c>
      <c r="B184" s="57"/>
      <c r="C184" s="58">
        <v>48976.754000000001</v>
      </c>
      <c r="D184" s="58" t="s">
        <v>264</v>
      </c>
      <c r="E184" s="33">
        <f t="shared" si="42"/>
        <v>25672.969160431017</v>
      </c>
      <c r="F184" s="25">
        <f t="shared" si="43"/>
        <v>25673</v>
      </c>
      <c r="G184" s="25">
        <f t="shared" si="48"/>
        <v>-1.0527039994485676E-2</v>
      </c>
      <c r="I184" s="25">
        <f t="shared" si="47"/>
        <v>-1.0527039994485676E-2</v>
      </c>
      <c r="P184" s="27">
        <f t="shared" si="44"/>
        <v>-1.3701804420517136E-2</v>
      </c>
      <c r="Q184" s="28">
        <f t="shared" si="45"/>
        <v>33958.254000000001</v>
      </c>
      <c r="S184" s="25">
        <f t="shared" si="49"/>
        <v>1.0079129160794867E-5</v>
      </c>
      <c r="T184" s="2">
        <v>0.1</v>
      </c>
      <c r="U184">
        <f t="shared" si="50"/>
        <v>1.0079129160794868E-6</v>
      </c>
      <c r="V184" s="25">
        <f t="shared" si="51"/>
        <v>3.1747644260314602E-3</v>
      </c>
    </row>
    <row r="185" spans="1:27">
      <c r="A185" s="33" t="s">
        <v>326</v>
      </c>
      <c r="B185" s="57"/>
      <c r="C185" s="58">
        <v>49005.601000000002</v>
      </c>
      <c r="D185" s="58" t="s">
        <v>264</v>
      </c>
      <c r="E185" s="33">
        <f t="shared" si="42"/>
        <v>25757.478105659076</v>
      </c>
      <c r="F185" s="25">
        <f t="shared" si="43"/>
        <v>25757.5</v>
      </c>
      <c r="G185" s="25">
        <f t="shared" si="48"/>
        <v>-7.4735999951371923E-3</v>
      </c>
      <c r="I185" s="25">
        <f t="shared" si="47"/>
        <v>-7.4735999951371923E-3</v>
      </c>
      <c r="P185" s="27">
        <f t="shared" si="44"/>
        <v>-1.3778017686995575E-2</v>
      </c>
      <c r="Q185" s="28">
        <f t="shared" si="45"/>
        <v>33987.101000000002</v>
      </c>
      <c r="S185" s="25">
        <f t="shared" si="49"/>
        <v>3.974568243341698E-5</v>
      </c>
      <c r="T185" s="2">
        <v>0.1</v>
      </c>
      <c r="U185">
        <f t="shared" si="50"/>
        <v>3.9745682433416983E-6</v>
      </c>
      <c r="V185" s="25">
        <f t="shared" si="51"/>
        <v>6.3044176918583827E-3</v>
      </c>
    </row>
    <row r="186" spans="1:27">
      <c r="A186" s="33" t="s">
        <v>326</v>
      </c>
      <c r="B186" s="57"/>
      <c r="C186" s="58">
        <v>49007.644999999997</v>
      </c>
      <c r="D186" s="58" t="s">
        <v>264</v>
      </c>
      <c r="E186" s="33">
        <f t="shared" si="42"/>
        <v>25763.466121190871</v>
      </c>
      <c r="F186" s="25">
        <f t="shared" si="43"/>
        <v>25763.5</v>
      </c>
      <c r="G186" s="25">
        <f t="shared" si="48"/>
        <v>-1.156448000256205E-2</v>
      </c>
      <c r="I186" s="25">
        <f t="shared" si="47"/>
        <v>-1.156448000256205E-2</v>
      </c>
      <c r="P186" s="27">
        <f t="shared" si="44"/>
        <v>-1.3783425777846876E-2</v>
      </c>
      <c r="Q186" s="28">
        <f t="shared" si="45"/>
        <v>33989.144999999997</v>
      </c>
      <c r="S186" s="25">
        <f t="shared" si="49"/>
        <v>4.9237203536543766E-6</v>
      </c>
      <c r="T186" s="2">
        <v>0.1</v>
      </c>
      <c r="U186">
        <f t="shared" si="50"/>
        <v>4.9237203536543768E-7</v>
      </c>
      <c r="V186" s="25">
        <f t="shared" si="51"/>
        <v>2.2189457752848259E-3</v>
      </c>
    </row>
    <row r="187" spans="1:27">
      <c r="A187" s="33" t="s">
        <v>326</v>
      </c>
      <c r="B187" s="57"/>
      <c r="C187" s="58">
        <v>49012.589</v>
      </c>
      <c r="D187" s="58" t="s">
        <v>264</v>
      </c>
      <c r="E187" s="33">
        <f t="shared" si="42"/>
        <v>25777.94985347526</v>
      </c>
      <c r="F187" s="25">
        <f t="shared" si="43"/>
        <v>25778</v>
      </c>
      <c r="G187" s="25">
        <f t="shared" si="48"/>
        <v>-1.7117439994763117E-2</v>
      </c>
      <c r="I187" s="25">
        <f t="shared" si="47"/>
        <v>-1.7117439994763117E-2</v>
      </c>
      <c r="P187" s="27">
        <f t="shared" si="44"/>
        <v>-1.3796493413647599E-2</v>
      </c>
      <c r="Q187" s="28">
        <f t="shared" si="45"/>
        <v>33994.089</v>
      </c>
      <c r="S187" s="25">
        <f t="shared" si="49"/>
        <v>1.1028686194622852E-5</v>
      </c>
      <c r="T187" s="2">
        <v>0.1</v>
      </c>
      <c r="U187">
        <f t="shared" si="50"/>
        <v>1.1028686194622852E-6</v>
      </c>
      <c r="V187" s="25">
        <f t="shared" si="51"/>
        <v>-3.3209465811155185E-3</v>
      </c>
    </row>
    <row r="188" spans="1:27">
      <c r="A188" s="33" t="s">
        <v>327</v>
      </c>
      <c r="B188" s="33"/>
      <c r="C188" s="58">
        <v>49028.292999999998</v>
      </c>
      <c r="D188" s="58"/>
      <c r="E188" s="33">
        <f t="shared" si="42"/>
        <v>25823.955624469167</v>
      </c>
      <c r="F188" s="25">
        <f t="shared" si="43"/>
        <v>25824</v>
      </c>
      <c r="G188" s="25">
        <f t="shared" si="48"/>
        <v>-1.5147520003665704E-2</v>
      </c>
      <c r="I188" s="127">
        <f t="shared" si="47"/>
        <v>-1.5147520003665704E-2</v>
      </c>
      <c r="N188" s="25"/>
      <c r="P188" s="27">
        <f t="shared" si="44"/>
        <v>-1.3837931412970831E-2</v>
      </c>
      <c r="Q188" s="28">
        <f t="shared" si="45"/>
        <v>34009.792999999998</v>
      </c>
      <c r="S188" s="25">
        <f t="shared" si="49"/>
        <v>1.7150222768781853E-6</v>
      </c>
      <c r="T188" s="2">
        <v>0.1</v>
      </c>
      <c r="U188">
        <f t="shared" si="50"/>
        <v>1.7150222768781855E-7</v>
      </c>
      <c r="V188" s="25">
        <f t="shared" si="51"/>
        <v>-1.3095885906948736E-3</v>
      </c>
    </row>
    <row r="189" spans="1:27">
      <c r="A189" s="33" t="s">
        <v>326</v>
      </c>
      <c r="B189" s="57"/>
      <c r="C189" s="58">
        <v>49036.656999999999</v>
      </c>
      <c r="D189" s="58" t="s">
        <v>264</v>
      </c>
      <c r="E189" s="33">
        <f t="shared" si="42"/>
        <v>25848.45844340658</v>
      </c>
      <c r="F189" s="25">
        <f t="shared" si="43"/>
        <v>25848.5</v>
      </c>
      <c r="G189" s="25">
        <f t="shared" si="48"/>
        <v>-1.4185280000674538E-2</v>
      </c>
      <c r="I189" s="25">
        <f t="shared" si="47"/>
        <v>-1.4185280000674538E-2</v>
      </c>
      <c r="P189" s="27">
        <f t="shared" si="44"/>
        <v>-1.3859990511981134E-2</v>
      </c>
      <c r="Q189" s="28">
        <f t="shared" si="45"/>
        <v>34018.156999999999</v>
      </c>
      <c r="S189" s="25">
        <f t="shared" si="49"/>
        <v>1.0581325145441661E-7</v>
      </c>
      <c r="T189" s="2">
        <v>0.1</v>
      </c>
      <c r="U189">
        <f t="shared" si="50"/>
        <v>1.0581325145441662E-8</v>
      </c>
      <c r="V189" s="25">
        <f t="shared" si="51"/>
        <v>-3.2528948869340463E-4</v>
      </c>
    </row>
    <row r="190" spans="1:27">
      <c r="A190" s="33" t="s">
        <v>326</v>
      </c>
      <c r="B190" s="57"/>
      <c r="C190" s="58">
        <v>49270.811999999998</v>
      </c>
      <c r="D190" s="58" t="s">
        <v>264</v>
      </c>
      <c r="E190" s="33">
        <f t="shared" si="42"/>
        <v>26534.428980026514</v>
      </c>
      <c r="F190" s="25">
        <f t="shared" si="43"/>
        <v>26534.5</v>
      </c>
      <c r="G190" s="25">
        <f t="shared" si="48"/>
        <v>-2.4242560000857338E-2</v>
      </c>
      <c r="I190" s="25">
        <f t="shared" si="47"/>
        <v>-2.4242560000857338E-2</v>
      </c>
      <c r="P190" s="27">
        <f t="shared" si="44"/>
        <v>-1.4474501817898527E-2</v>
      </c>
      <c r="Q190" s="28">
        <f t="shared" si="45"/>
        <v>34252.311999999998</v>
      </c>
      <c r="S190" s="25">
        <f t="shared" si="49"/>
        <v>9.5414960665668588E-5</v>
      </c>
      <c r="T190" s="2">
        <v>0.1</v>
      </c>
      <c r="U190">
        <f t="shared" si="50"/>
        <v>9.5414960665668598E-6</v>
      </c>
      <c r="V190" s="25">
        <f t="shared" si="51"/>
        <v>-9.7680581829588109E-3</v>
      </c>
    </row>
    <row r="191" spans="1:27">
      <c r="A191" s="33" t="s">
        <v>326</v>
      </c>
      <c r="B191" s="57"/>
      <c r="C191" s="58">
        <v>49283.788</v>
      </c>
      <c r="D191" s="58" t="s">
        <v>264</v>
      </c>
      <c r="E191" s="33">
        <f t="shared" si="42"/>
        <v>26572.442918158016</v>
      </c>
      <c r="F191" s="25">
        <f t="shared" si="43"/>
        <v>26572.5</v>
      </c>
      <c r="G191" s="25">
        <f t="shared" si="48"/>
        <v>-1.9484799995552748E-2</v>
      </c>
      <c r="I191" s="25">
        <f t="shared" si="47"/>
        <v>-1.9484799995552748E-2</v>
      </c>
      <c r="P191" s="27">
        <f t="shared" si="44"/>
        <v>-1.4508364366347479E-2</v>
      </c>
      <c r="Q191" s="28">
        <f t="shared" si="45"/>
        <v>34265.288</v>
      </c>
      <c r="S191" s="25">
        <f t="shared" si="49"/>
        <v>2.4764911571623641E-5</v>
      </c>
      <c r="T191" s="2">
        <v>0.1</v>
      </c>
      <c r="U191">
        <f t="shared" si="50"/>
        <v>2.4764911571623643E-6</v>
      </c>
      <c r="V191" s="25">
        <f t="shared" si="51"/>
        <v>-4.976435629205269E-3</v>
      </c>
    </row>
    <row r="192" spans="1:27">
      <c r="A192" s="33" t="s">
        <v>326</v>
      </c>
      <c r="B192" s="57"/>
      <c r="C192" s="58">
        <v>49311.612000000001</v>
      </c>
      <c r="D192" s="58" t="s">
        <v>264</v>
      </c>
      <c r="E192" s="33">
        <f t="shared" si="42"/>
        <v>26653.954926062666</v>
      </c>
      <c r="F192" s="25">
        <f t="shared" si="43"/>
        <v>26654</v>
      </c>
      <c r="G192" s="25">
        <f t="shared" si="48"/>
        <v>-1.538591999997152E-2</v>
      </c>
      <c r="I192" s="25">
        <f t="shared" si="47"/>
        <v>-1.538591999997152E-2</v>
      </c>
      <c r="P192" s="27">
        <f t="shared" si="44"/>
        <v>-1.4580927809065489E-2</v>
      </c>
      <c r="Q192" s="28">
        <f t="shared" si="45"/>
        <v>34293.112000000001</v>
      </c>
      <c r="S192" s="25">
        <f t="shared" si="49"/>
        <v>6.480124274196926E-7</v>
      </c>
      <c r="T192" s="2">
        <v>0.1</v>
      </c>
      <c r="U192">
        <f t="shared" si="50"/>
        <v>6.480124274196926E-8</v>
      </c>
      <c r="V192" s="25">
        <f t="shared" si="51"/>
        <v>-8.0499219090603147E-4</v>
      </c>
    </row>
    <row r="193" spans="1:22">
      <c r="A193" s="33" t="s">
        <v>326</v>
      </c>
      <c r="B193" s="57"/>
      <c r="C193" s="58">
        <v>49311.792999999998</v>
      </c>
      <c r="D193" s="58" t="s">
        <v>264</v>
      </c>
      <c r="E193" s="33">
        <f t="shared" si="42"/>
        <v>26654.485175970316</v>
      </c>
      <c r="F193" s="25">
        <f t="shared" si="43"/>
        <v>26654.5</v>
      </c>
      <c r="G193" s="25">
        <f t="shared" si="48"/>
        <v>-5.0601600014488213E-3</v>
      </c>
      <c r="I193" s="25">
        <f t="shared" si="47"/>
        <v>-5.0601600014488213E-3</v>
      </c>
      <c r="P193" s="27">
        <f t="shared" si="44"/>
        <v>-1.4581372719134497E-2</v>
      </c>
      <c r="Q193" s="28">
        <f t="shared" si="45"/>
        <v>34293.292999999998</v>
      </c>
      <c r="S193" s="25">
        <f t="shared" si="49"/>
        <v>9.0653491615419449E-5</v>
      </c>
      <c r="T193" s="2">
        <v>0.1</v>
      </c>
      <c r="U193">
        <f t="shared" si="50"/>
        <v>9.0653491615419446E-6</v>
      </c>
      <c r="V193" s="25">
        <f t="shared" si="51"/>
        <v>9.5212127176856759E-3</v>
      </c>
    </row>
    <row r="194" spans="1:22">
      <c r="A194" s="33" t="s">
        <v>326</v>
      </c>
      <c r="B194" s="57"/>
      <c r="C194" s="58">
        <v>49333.798999999999</v>
      </c>
      <c r="D194" s="58" t="s">
        <v>264</v>
      </c>
      <c r="E194" s="33">
        <f t="shared" si="42"/>
        <v>26718.953018334818</v>
      </c>
      <c r="F194" s="25">
        <f t="shared" si="43"/>
        <v>26719</v>
      </c>
      <c r="G194" s="25">
        <f t="shared" si="48"/>
        <v>-1.603711999632651E-2</v>
      </c>
      <c r="I194" s="25">
        <f t="shared" si="47"/>
        <v>-1.603711999632651E-2</v>
      </c>
      <c r="P194" s="27">
        <f t="shared" si="44"/>
        <v>-1.4638739078845445E-2</v>
      </c>
      <c r="Q194" s="28">
        <f t="shared" si="45"/>
        <v>34315.298999999999</v>
      </c>
      <c r="S194" s="25">
        <f t="shared" si="49"/>
        <v>1.9554691903751835E-6</v>
      </c>
      <c r="T194" s="2">
        <v>0.1</v>
      </c>
      <c r="U194">
        <f t="shared" si="50"/>
        <v>1.9554691903751837E-7</v>
      </c>
      <c r="V194" s="25">
        <f t="shared" si="51"/>
        <v>-1.3983809174810645E-3</v>
      </c>
    </row>
    <row r="195" spans="1:22">
      <c r="A195" s="33" t="s">
        <v>326</v>
      </c>
      <c r="B195" s="57"/>
      <c r="C195" s="58">
        <v>49397.625</v>
      </c>
      <c r="D195" s="58" t="s">
        <v>264</v>
      </c>
      <c r="E195" s="33">
        <f t="shared" si="42"/>
        <v>26905.934955386361</v>
      </c>
      <c r="F195" s="25">
        <f t="shared" si="43"/>
        <v>26906</v>
      </c>
      <c r="G195" s="25">
        <f t="shared" si="48"/>
        <v>-2.2202879998076241E-2</v>
      </c>
      <c r="I195" s="25">
        <f t="shared" si="47"/>
        <v>-2.2202879998076241E-2</v>
      </c>
      <c r="P195" s="27">
        <f t="shared" si="44"/>
        <v>-1.4804753732541117E-2</v>
      </c>
      <c r="Q195" s="28">
        <f t="shared" si="45"/>
        <v>34379.125</v>
      </c>
      <c r="S195" s="25">
        <f t="shared" si="49"/>
        <v>5.4732272240800694E-5</v>
      </c>
      <c r="T195" s="2">
        <v>0.1</v>
      </c>
      <c r="U195">
        <f t="shared" si="50"/>
        <v>5.4732272240800701E-6</v>
      </c>
      <c r="V195" s="25">
        <f t="shared" si="51"/>
        <v>-7.3981262655351248E-3</v>
      </c>
    </row>
    <row r="196" spans="1:22">
      <c r="A196" s="33" t="s">
        <v>326</v>
      </c>
      <c r="B196" s="57"/>
      <c r="C196" s="58">
        <v>49679.584999999999</v>
      </c>
      <c r="D196" s="58" t="s">
        <v>264</v>
      </c>
      <c r="E196" s="33">
        <f t="shared" si="42"/>
        <v>27731.952988336147</v>
      </c>
      <c r="F196" s="25">
        <f t="shared" si="43"/>
        <v>27732</v>
      </c>
      <c r="G196" s="25">
        <f t="shared" si="48"/>
        <v>-1.6047359997173771E-2</v>
      </c>
      <c r="I196" s="25">
        <f t="shared" si="47"/>
        <v>-1.6047359997173771E-2</v>
      </c>
      <c r="P196" s="27">
        <f t="shared" si="44"/>
        <v>-1.5532662626969517E-2</v>
      </c>
      <c r="Q196" s="28">
        <f t="shared" si="45"/>
        <v>34661.084999999999</v>
      </c>
      <c r="S196" s="25">
        <f t="shared" si="49"/>
        <v>2.6491338289517501E-7</v>
      </c>
      <c r="T196" s="2">
        <v>0.1</v>
      </c>
      <c r="U196">
        <f t="shared" si="50"/>
        <v>2.6491338289517503E-8</v>
      </c>
      <c r="V196" s="25">
        <f t="shared" si="51"/>
        <v>-5.1469737020425413E-4</v>
      </c>
    </row>
    <row r="197" spans="1:22">
      <c r="A197" s="33" t="s">
        <v>328</v>
      </c>
      <c r="B197" s="57" t="s">
        <v>288</v>
      </c>
      <c r="C197" s="58">
        <v>49687.607000000004</v>
      </c>
      <c r="D197" s="58"/>
      <c r="E197" s="33">
        <f t="shared" si="42"/>
        <v>27755.453898608266</v>
      </c>
      <c r="F197" s="25">
        <f t="shared" si="43"/>
        <v>27755.5</v>
      </c>
      <c r="G197" s="25">
        <f t="shared" si="48"/>
        <v>-1.5736639994429424E-2</v>
      </c>
      <c r="I197" s="127">
        <f t="shared" si="47"/>
        <v>-1.5736639994429424E-2</v>
      </c>
      <c r="P197" s="27">
        <f t="shared" si="44"/>
        <v>-1.555324314801757E-2</v>
      </c>
      <c r="Q197" s="28">
        <f t="shared" si="45"/>
        <v>34669.107000000004</v>
      </c>
      <c r="S197" s="25">
        <f t="shared" si="49"/>
        <v>3.3634403273813314E-8</v>
      </c>
      <c r="T197" s="2">
        <v>0.1</v>
      </c>
      <c r="U197">
        <f t="shared" si="50"/>
        <v>3.3634403273813316E-9</v>
      </c>
      <c r="V197" s="25">
        <f t="shared" si="51"/>
        <v>-1.833968464118544E-4</v>
      </c>
    </row>
    <row r="198" spans="1:22">
      <c r="A198" s="13" t="s">
        <v>1285</v>
      </c>
      <c r="B198" s="13" t="s">
        <v>288</v>
      </c>
      <c r="C198" s="142">
        <v>49689.31</v>
      </c>
      <c r="D198" s="142" t="s">
        <v>1237</v>
      </c>
      <c r="E198" s="33">
        <f t="shared" si="42"/>
        <v>27760.442935032257</v>
      </c>
      <c r="F198" s="25">
        <f t="shared" si="43"/>
        <v>27760.5</v>
      </c>
      <c r="G198" s="25">
        <f t="shared" si="48"/>
        <v>-1.9479039998259395E-2</v>
      </c>
      <c r="J198">
        <f>G198</f>
        <v>-1.9479039998259395E-2</v>
      </c>
      <c r="L198" s="25"/>
      <c r="O198" s="25">
        <f ca="1">+C$11+C$12*F198</f>
        <v>-2.4937452164097984E-3</v>
      </c>
      <c r="P198" s="27">
        <f t="shared" si="44"/>
        <v>-1.555762106324084E-2</v>
      </c>
      <c r="Q198" s="28">
        <f t="shared" si="45"/>
        <v>34670.81</v>
      </c>
      <c r="S198" s="25">
        <f t="shared" si="49"/>
        <v>1.537752646392206E-5</v>
      </c>
      <c r="T198" s="128">
        <v>1</v>
      </c>
      <c r="U198">
        <f t="shared" si="50"/>
        <v>1.537752646392206E-5</v>
      </c>
      <c r="V198" s="25">
        <f t="shared" si="51"/>
        <v>-3.9214189350185551E-3</v>
      </c>
    </row>
    <row r="199" spans="1:22">
      <c r="A199" s="33" t="s">
        <v>326</v>
      </c>
      <c r="B199" s="57" t="s">
        <v>288</v>
      </c>
      <c r="C199" s="58">
        <v>49713.542999999998</v>
      </c>
      <c r="D199" s="58"/>
      <c r="E199" s="33">
        <f t="shared" si="42"/>
        <v>27831.434901951226</v>
      </c>
      <c r="F199" s="25">
        <f t="shared" si="43"/>
        <v>27831.5</v>
      </c>
      <c r="G199" s="25">
        <f t="shared" si="48"/>
        <v>-2.2221120001631789E-2</v>
      </c>
      <c r="I199" s="127">
        <f>G199</f>
        <v>-2.2221120001631789E-2</v>
      </c>
      <c r="P199" s="27">
        <f t="shared" si="44"/>
        <v>-1.5619752658344198E-2</v>
      </c>
      <c r="Q199" s="28">
        <f t="shared" si="45"/>
        <v>34695.042999999998</v>
      </c>
      <c r="S199" s="25">
        <f t="shared" si="49"/>
        <v>4.3578050801023871E-5</v>
      </c>
      <c r="T199" s="2">
        <v>0.1</v>
      </c>
      <c r="U199">
        <f t="shared" si="50"/>
        <v>4.3578050801023875E-6</v>
      </c>
      <c r="V199" s="25">
        <f t="shared" si="51"/>
        <v>-6.6013673432875914E-3</v>
      </c>
    </row>
    <row r="200" spans="1:22">
      <c r="A200" s="33" t="s">
        <v>326</v>
      </c>
      <c r="B200" s="57"/>
      <c r="C200" s="58">
        <v>49725.667200000004</v>
      </c>
      <c r="D200" s="58">
        <v>4.0000000000000002E-4</v>
      </c>
      <c r="E200" s="33">
        <f t="shared" si="42"/>
        <v>27866.953443003484</v>
      </c>
      <c r="F200" s="25">
        <f t="shared" si="43"/>
        <v>27867</v>
      </c>
      <c r="G200" s="25">
        <f t="shared" si="48"/>
        <v>-1.5892159994109534E-2</v>
      </c>
      <c r="I200" s="25"/>
      <c r="K200">
        <f>G200</f>
        <v>-1.5892159994109534E-2</v>
      </c>
      <c r="P200" s="27">
        <f t="shared" si="44"/>
        <v>-1.5650794072253421E-2</v>
      </c>
      <c r="Q200" s="28">
        <f t="shared" si="45"/>
        <v>34707.167200000004</v>
      </c>
      <c r="S200" s="25">
        <f t="shared" si="49"/>
        <v>5.8257508233451055E-8</v>
      </c>
      <c r="T200" s="128">
        <v>1</v>
      </c>
      <c r="U200">
        <f t="shared" si="50"/>
        <v>5.8257508233451055E-8</v>
      </c>
      <c r="V200" s="25">
        <f t="shared" si="51"/>
        <v>-2.4136592185611261E-4</v>
      </c>
    </row>
    <row r="201" spans="1:22">
      <c r="A201" s="33" t="s">
        <v>326</v>
      </c>
      <c r="B201" s="57" t="s">
        <v>288</v>
      </c>
      <c r="C201" s="58">
        <v>49743.589</v>
      </c>
      <c r="D201" s="58"/>
      <c r="E201" s="33">
        <f t="shared" si="42"/>
        <v>27919.456386622853</v>
      </c>
      <c r="F201" s="25">
        <f t="shared" si="43"/>
        <v>27919.5</v>
      </c>
      <c r="G201" s="25">
        <f t="shared" si="48"/>
        <v>-1.4887359997374006E-2</v>
      </c>
      <c r="I201" s="127">
        <f t="shared" ref="I201:I206" si="52">G201</f>
        <v>-1.4887359997374006E-2</v>
      </c>
      <c r="P201" s="27">
        <f t="shared" si="44"/>
        <v>-1.5696670592280353E-2</v>
      </c>
      <c r="Q201" s="28">
        <f t="shared" si="45"/>
        <v>34725.089</v>
      </c>
      <c r="S201" s="25">
        <f t="shared" si="49"/>
        <v>6.5498363902766529E-7</v>
      </c>
      <c r="T201" s="2">
        <v>0.1</v>
      </c>
      <c r="U201">
        <f t="shared" si="50"/>
        <v>6.5498363902766526E-8</v>
      </c>
      <c r="V201" s="25">
        <f t="shared" si="51"/>
        <v>8.0931059490634699E-4</v>
      </c>
    </row>
    <row r="202" spans="1:22">
      <c r="A202" s="33" t="s">
        <v>326</v>
      </c>
      <c r="B202" s="57"/>
      <c r="C202" s="58">
        <v>49779.607000000004</v>
      </c>
      <c r="D202" s="58"/>
      <c r="E202" s="33">
        <f t="shared" si="42"/>
        <v>28024.973188689772</v>
      </c>
      <c r="F202" s="25">
        <f t="shared" si="43"/>
        <v>28025</v>
      </c>
      <c r="G202" s="25">
        <f t="shared" si="48"/>
        <v>-9.1519999914453365E-3</v>
      </c>
      <c r="I202" s="127">
        <f t="shared" si="52"/>
        <v>-9.1519999914453365E-3</v>
      </c>
      <c r="P202" s="27">
        <f t="shared" si="44"/>
        <v>-1.5788753046200341E-2</v>
      </c>
      <c r="Q202" s="28">
        <f t="shared" si="45"/>
        <v>34761.107000000004</v>
      </c>
      <c r="S202" s="25">
        <f t="shared" si="49"/>
        <v>4.4046491109799886E-5</v>
      </c>
      <c r="T202" s="2">
        <v>0.1</v>
      </c>
      <c r="U202">
        <f t="shared" si="50"/>
        <v>4.4046491109799889E-6</v>
      </c>
      <c r="V202" s="25">
        <f t="shared" si="51"/>
        <v>6.6367530547550048E-3</v>
      </c>
    </row>
    <row r="203" spans="1:22">
      <c r="A203" s="33" t="s">
        <v>326</v>
      </c>
      <c r="B203" s="57" t="s">
        <v>288</v>
      </c>
      <c r="C203" s="58">
        <v>50043.639000000003</v>
      </c>
      <c r="D203" s="58"/>
      <c r="E203" s="33">
        <f t="shared" si="42"/>
        <v>28798.470114763673</v>
      </c>
      <c r="F203" s="25">
        <f t="shared" si="43"/>
        <v>28798.5</v>
      </c>
      <c r="G203" s="25">
        <f t="shared" si="48"/>
        <v>-1.0201279998000246E-2</v>
      </c>
      <c r="I203" s="127">
        <f t="shared" si="52"/>
        <v>-1.0201279998000246E-2</v>
      </c>
      <c r="P203" s="27">
        <f t="shared" si="44"/>
        <v>-1.6459493902854262E-2</v>
      </c>
      <c r="Q203" s="28">
        <f t="shared" si="45"/>
        <v>35025.139000000003</v>
      </c>
      <c r="S203" s="25">
        <f t="shared" si="49"/>
        <v>3.9165241278908157E-5</v>
      </c>
      <c r="T203" s="2">
        <v>0.1</v>
      </c>
      <c r="U203">
        <f t="shared" si="50"/>
        <v>3.9165241278908157E-6</v>
      </c>
      <c r="V203" s="25">
        <f t="shared" si="51"/>
        <v>6.2582139048540167E-3</v>
      </c>
    </row>
    <row r="204" spans="1:22">
      <c r="A204" s="33" t="s">
        <v>326</v>
      </c>
      <c r="B204" s="57" t="s">
        <v>288</v>
      </c>
      <c r="C204" s="58">
        <v>50044.661999999997</v>
      </c>
      <c r="D204" s="58"/>
      <c r="E204" s="33">
        <f t="shared" si="42"/>
        <v>28801.46705208706</v>
      </c>
      <c r="F204" s="25">
        <f t="shared" si="43"/>
        <v>28801.5</v>
      </c>
      <c r="G204" s="25">
        <f t="shared" si="48"/>
        <v>-1.1246720001508947E-2</v>
      </c>
      <c r="I204" s="127">
        <f t="shared" si="52"/>
        <v>-1.1246720001508947E-2</v>
      </c>
      <c r="P204" s="27">
        <f t="shared" si="44"/>
        <v>-1.6462080330218041E-2</v>
      </c>
      <c r="Q204" s="28">
        <f t="shared" si="45"/>
        <v>35026.161999999997</v>
      </c>
      <c r="S204" s="25">
        <f t="shared" si="49"/>
        <v>2.7199983358272623E-5</v>
      </c>
      <c r="T204" s="2">
        <v>0.1</v>
      </c>
      <c r="U204">
        <f t="shared" si="50"/>
        <v>2.7199983358272626E-6</v>
      </c>
      <c r="V204" s="25">
        <f t="shared" si="51"/>
        <v>5.2153603287090934E-3</v>
      </c>
    </row>
    <row r="205" spans="1:22">
      <c r="A205" s="139" t="s">
        <v>600</v>
      </c>
      <c r="B205" s="139" t="s">
        <v>288</v>
      </c>
      <c r="C205" s="140">
        <v>50320.811999999998</v>
      </c>
      <c r="D205" s="140" t="s">
        <v>503</v>
      </c>
      <c r="E205" s="33">
        <f t="shared" si="42"/>
        <v>29610.464355956705</v>
      </c>
      <c r="F205" s="25">
        <f t="shared" si="43"/>
        <v>29610.5</v>
      </c>
      <c r="G205" s="25">
        <f t="shared" si="48"/>
        <v>-1.2167039996711537E-2</v>
      </c>
      <c r="I205">
        <f t="shared" si="52"/>
        <v>-1.2167039996711537E-2</v>
      </c>
      <c r="L205" s="25"/>
      <c r="O205" s="25">
        <f ca="1">+C$11+C$12*F205</f>
        <v>-5.2236072169591502E-3</v>
      </c>
      <c r="P205" s="27">
        <f t="shared" si="44"/>
        <v>-1.7155316900776464E-2</v>
      </c>
      <c r="Q205" s="28">
        <f t="shared" si="45"/>
        <v>35302.311999999998</v>
      </c>
      <c r="S205" s="25">
        <f t="shared" si="49"/>
        <v>2.4882906471627571E-5</v>
      </c>
      <c r="T205" s="128">
        <v>0.1</v>
      </c>
      <c r="U205">
        <f t="shared" si="50"/>
        <v>2.4882906471627574E-6</v>
      </c>
      <c r="V205" s="25">
        <f t="shared" si="51"/>
        <v>4.9882769040649269E-3</v>
      </c>
    </row>
    <row r="206" spans="1:22">
      <c r="A206" s="139" t="s">
        <v>600</v>
      </c>
      <c r="B206" s="139" t="s">
        <v>288</v>
      </c>
      <c r="C206" s="140">
        <v>50376.788999999997</v>
      </c>
      <c r="D206" s="140" t="s">
        <v>503</v>
      </c>
      <c r="E206" s="33">
        <f t="shared" si="42"/>
        <v>29774.452196183793</v>
      </c>
      <c r="F206" s="25">
        <f t="shared" si="43"/>
        <v>29774.5</v>
      </c>
      <c r="G206" s="25">
        <f t="shared" si="48"/>
        <v>-1.6317759997036774E-2</v>
      </c>
      <c r="I206">
        <f t="shared" si="52"/>
        <v>-1.6317759997036774E-2</v>
      </c>
      <c r="M206" s="25"/>
      <c r="O206" s="25">
        <f ca="1">+C$11+C$12*F206</f>
        <v>-5.4656057943051409E-3</v>
      </c>
      <c r="P206" s="27">
        <f t="shared" si="44"/>
        <v>-1.7294820260290573E-2</v>
      </c>
      <c r="Q206" s="28">
        <f t="shared" si="45"/>
        <v>35358.288999999997</v>
      </c>
      <c r="S206" s="25">
        <f t="shared" si="49"/>
        <v>9.5464675802958319E-7</v>
      </c>
      <c r="T206" s="128">
        <v>0.1</v>
      </c>
      <c r="U206">
        <f t="shared" si="50"/>
        <v>9.5464675802958329E-8</v>
      </c>
      <c r="V206" s="25">
        <f t="shared" si="51"/>
        <v>9.7706026325379905E-4</v>
      </c>
    </row>
    <row r="207" spans="1:22">
      <c r="A207" s="33" t="s">
        <v>329</v>
      </c>
      <c r="B207" s="57"/>
      <c r="C207" s="58">
        <v>50396.925000000003</v>
      </c>
      <c r="D207" s="58">
        <v>5.0000000000000001E-4</v>
      </c>
      <c r="E207" s="33">
        <f t="shared" si="42"/>
        <v>29833.44176602165</v>
      </c>
      <c r="F207" s="25">
        <f t="shared" si="43"/>
        <v>29833.5</v>
      </c>
      <c r="G207" s="25">
        <f t="shared" si="48"/>
        <v>-1.987807999830693E-2</v>
      </c>
      <c r="K207">
        <f>G207</f>
        <v>-1.987807999830693E-2</v>
      </c>
      <c r="P207" s="27">
        <f t="shared" si="44"/>
        <v>-1.7344922589494782E-2</v>
      </c>
      <c r="Q207" s="28">
        <f t="shared" si="45"/>
        <v>35378.425000000003</v>
      </c>
      <c r="S207" s="25">
        <f t="shared" si="49"/>
        <v>6.4168864578198786E-6</v>
      </c>
      <c r="T207" s="128">
        <v>1</v>
      </c>
      <c r="U207">
        <f t="shared" si="50"/>
        <v>6.4168864578198786E-6</v>
      </c>
      <c r="V207" s="25">
        <f t="shared" si="51"/>
        <v>-2.5331574088121485E-3</v>
      </c>
    </row>
    <row r="208" spans="1:22">
      <c r="A208" s="13" t="s">
        <v>1296</v>
      </c>
      <c r="B208" s="13" t="s">
        <v>292</v>
      </c>
      <c r="C208" s="142">
        <v>50397.095699999998</v>
      </c>
      <c r="D208" s="142" t="s">
        <v>445</v>
      </c>
      <c r="E208" s="33">
        <f t="shared" si="42"/>
        <v>29833.941841487034</v>
      </c>
      <c r="F208" s="25">
        <f t="shared" si="43"/>
        <v>29834</v>
      </c>
      <c r="G208" s="25">
        <f t="shared" si="48"/>
        <v>-1.9852320001518819E-2</v>
      </c>
      <c r="K208">
        <f>G208</f>
        <v>-1.9852320001518819E-2</v>
      </c>
      <c r="L208" s="25"/>
      <c r="O208" s="25">
        <f t="shared" ref="O208:O225" ca="1" si="53">+C$11+C$12*F208</f>
        <v>-5.5534040586471337E-3</v>
      </c>
      <c r="P208" s="27">
        <f t="shared" si="44"/>
        <v>-1.7345346993634755E-2</v>
      </c>
      <c r="Q208" s="28">
        <f t="shared" si="45"/>
        <v>35378.595699999998</v>
      </c>
      <c r="S208" s="25">
        <f t="shared" si="49"/>
        <v>6.2849136622592712E-6</v>
      </c>
      <c r="T208" s="128">
        <v>1</v>
      </c>
      <c r="U208">
        <f t="shared" si="50"/>
        <v>6.2849136622592712E-6</v>
      </c>
      <c r="V208" s="25">
        <f t="shared" si="51"/>
        <v>-2.5069730078840641E-3</v>
      </c>
    </row>
    <row r="209" spans="1:27">
      <c r="A209" s="139" t="s">
        <v>600</v>
      </c>
      <c r="B209" s="139" t="s">
        <v>292</v>
      </c>
      <c r="C209" s="140">
        <v>50474.584999999999</v>
      </c>
      <c r="D209" s="140" t="s">
        <v>503</v>
      </c>
      <c r="E209" s="33">
        <f t="shared" si="42"/>
        <v>30060.951201540436</v>
      </c>
      <c r="F209" s="25">
        <f t="shared" si="43"/>
        <v>30061</v>
      </c>
      <c r="G209" s="25">
        <f t="shared" si="48"/>
        <v>-1.6657280000799801E-2</v>
      </c>
      <c r="I209">
        <f t="shared" ref="I209:I216" si="54">G209</f>
        <v>-1.6657280000799801E-2</v>
      </c>
      <c r="L209" s="25"/>
      <c r="O209" s="25">
        <f t="shared" ca="1" si="53"/>
        <v>-5.8883655041199467E-3</v>
      </c>
      <c r="P209" s="27">
        <f t="shared" si="44"/>
        <v>-1.7537693409042432E-2</v>
      </c>
      <c r="Q209" s="28">
        <f t="shared" si="45"/>
        <v>35456.084999999999</v>
      </c>
      <c r="S209" s="25">
        <f t="shared" si="49"/>
        <v>7.7512776941340506E-7</v>
      </c>
      <c r="T209" s="128">
        <v>0.1</v>
      </c>
      <c r="U209">
        <f t="shared" si="50"/>
        <v>7.7512776941340506E-8</v>
      </c>
      <c r="V209" s="25">
        <f t="shared" si="51"/>
        <v>8.804134082426307E-4</v>
      </c>
    </row>
    <row r="210" spans="1:27">
      <c r="A210" s="139" t="s">
        <v>600</v>
      </c>
      <c r="B210" s="139" t="s">
        <v>292</v>
      </c>
      <c r="C210" s="140">
        <v>50488.586000000003</v>
      </c>
      <c r="D210" s="140" t="s">
        <v>503</v>
      </c>
      <c r="E210" s="33">
        <f t="shared" si="42"/>
        <v>30101.967936110352</v>
      </c>
      <c r="F210" s="25">
        <f t="shared" si="43"/>
        <v>30102</v>
      </c>
      <c r="G210" s="25">
        <f t="shared" si="48"/>
        <v>-1.0944959991320502E-2</v>
      </c>
      <c r="I210">
        <f t="shared" si="54"/>
        <v>-1.0944959991320502E-2</v>
      </c>
      <c r="M210" s="25"/>
      <c r="O210" s="25">
        <f t="shared" ca="1" si="53"/>
        <v>-5.9488651484564462E-3</v>
      </c>
      <c r="P210" s="27">
        <f t="shared" si="44"/>
        <v>-1.7572363525340466E-2</v>
      </c>
      <c r="Q210" s="28">
        <f t="shared" si="45"/>
        <v>35470.086000000003</v>
      </c>
      <c r="S210" s="25">
        <f t="shared" si="49"/>
        <v>4.3922477602740313E-5</v>
      </c>
      <c r="T210" s="128">
        <v>0.1</v>
      </c>
      <c r="U210">
        <f t="shared" si="50"/>
        <v>4.3922477602740318E-6</v>
      </c>
      <c r="V210" s="25">
        <f t="shared" si="51"/>
        <v>6.6274035340199641E-3</v>
      </c>
    </row>
    <row r="211" spans="1:27">
      <c r="A211" s="139" t="s">
        <v>600</v>
      </c>
      <c r="B211" s="139" t="s">
        <v>292</v>
      </c>
      <c r="C211" s="140">
        <v>50503.610999999997</v>
      </c>
      <c r="D211" s="140" t="s">
        <v>503</v>
      </c>
      <c r="E211" s="33">
        <f t="shared" si="42"/>
        <v>30145.984537561144</v>
      </c>
      <c r="F211" s="25">
        <f t="shared" si="43"/>
        <v>30146</v>
      </c>
      <c r="G211" s="25">
        <f t="shared" si="48"/>
        <v>-5.2780799960601144E-3</v>
      </c>
      <c r="I211">
        <f t="shared" si="54"/>
        <v>-5.2780799960601144E-3</v>
      </c>
      <c r="L211" s="25"/>
      <c r="O211" s="25">
        <f t="shared" ca="1" si="53"/>
        <v>-6.0137915960370783E-3</v>
      </c>
      <c r="P211" s="27">
        <f t="shared" si="44"/>
        <v>-1.7609546358587799E-2</v>
      </c>
      <c r="Q211" s="28">
        <f t="shared" si="45"/>
        <v>35485.110999999997</v>
      </c>
      <c r="S211" s="25">
        <f t="shared" si="49"/>
        <v>1.5206506265015175E-4</v>
      </c>
      <c r="T211" s="128">
        <v>0.1</v>
      </c>
      <c r="U211">
        <f t="shared" si="50"/>
        <v>1.5206506265015176E-5</v>
      </c>
      <c r="V211" s="25">
        <f t="shared" si="51"/>
        <v>1.2331466362527684E-2</v>
      </c>
    </row>
    <row r="212" spans="1:27">
      <c r="A212" s="139" t="s">
        <v>600</v>
      </c>
      <c r="B212" s="139" t="s">
        <v>292</v>
      </c>
      <c r="C212" s="140">
        <v>50517.601000000002</v>
      </c>
      <c r="D212" s="140" t="s">
        <v>503</v>
      </c>
      <c r="E212" s="33">
        <f t="shared" si="42"/>
        <v>30186.969046998554</v>
      </c>
      <c r="F212" s="25">
        <f t="shared" si="43"/>
        <v>30187</v>
      </c>
      <c r="G212" s="25">
        <f t="shared" si="48"/>
        <v>-1.0565759992459789E-2</v>
      </c>
      <c r="I212">
        <f t="shared" si="54"/>
        <v>-1.0565759992459789E-2</v>
      </c>
      <c r="M212" s="25"/>
      <c r="O212" s="25">
        <f t="shared" ca="1" si="53"/>
        <v>-6.0742912403735777E-3</v>
      </c>
      <c r="P212" s="27">
        <f t="shared" si="44"/>
        <v>-1.7644171522432521E-2</v>
      </c>
      <c r="Q212" s="28">
        <f t="shared" si="45"/>
        <v>35499.101000000002</v>
      </c>
      <c r="S212" s="25">
        <f t="shared" si="49"/>
        <v>5.0103909787650914E-5</v>
      </c>
      <c r="T212" s="128">
        <v>0.1</v>
      </c>
      <c r="U212">
        <f t="shared" si="50"/>
        <v>5.0103909787650914E-6</v>
      </c>
      <c r="V212" s="25">
        <f t="shared" si="51"/>
        <v>7.0784115299727321E-3</v>
      </c>
    </row>
    <row r="213" spans="1:27">
      <c r="A213" s="139" t="s">
        <v>600</v>
      </c>
      <c r="B213" s="139" t="s">
        <v>288</v>
      </c>
      <c r="C213" s="140">
        <v>50779.584000000003</v>
      </c>
      <c r="D213" s="140" t="s">
        <v>503</v>
      </c>
      <c r="E213" s="33">
        <f t="shared" ref="E213:E276" si="55">+(C213-C$7)/C$8</f>
        <v>30954.463309753144</v>
      </c>
      <c r="F213" s="25">
        <f t="shared" ref="F213:F276" si="56">ROUND(2*E213,0)/2</f>
        <v>30954.5</v>
      </c>
      <c r="G213" s="25">
        <f t="shared" si="48"/>
        <v>-1.2524159996246453E-2</v>
      </c>
      <c r="I213">
        <f t="shared" si="54"/>
        <v>-1.2524159996246453E-2</v>
      </c>
      <c r="L213" s="25"/>
      <c r="O213" s="25">
        <f t="shared" ca="1" si="53"/>
        <v>-7.2068150703312114E-3</v>
      </c>
      <c r="P213" s="27">
        <f t="shared" ref="P213:P276" si="57">+D$11+D$12*F213+D$13*F213^2</f>
        <v>-1.8288335681361276E-2</v>
      </c>
      <c r="Q213" s="28">
        <f t="shared" ref="Q213:Q276" si="58">+C213-15018.5</f>
        <v>35761.084000000003</v>
      </c>
      <c r="S213" s="25">
        <f t="shared" si="49"/>
        <v>3.3225721328868931E-5</v>
      </c>
      <c r="T213" s="128">
        <v>0.1</v>
      </c>
      <c r="U213">
        <f t="shared" si="50"/>
        <v>3.3225721328868933E-6</v>
      </c>
      <c r="V213" s="25">
        <f t="shared" si="51"/>
        <v>5.7641756851148224E-3</v>
      </c>
    </row>
    <row r="214" spans="1:27">
      <c r="A214" s="139" t="s">
        <v>600</v>
      </c>
      <c r="B214" s="139" t="s">
        <v>292</v>
      </c>
      <c r="C214" s="140">
        <v>51141.580999999998</v>
      </c>
      <c r="D214" s="140" t="s">
        <v>503</v>
      </c>
      <c r="E214" s="33">
        <f t="shared" si="55"/>
        <v>32014.954336401326</v>
      </c>
      <c r="F214" s="25">
        <f t="shared" si="56"/>
        <v>32015</v>
      </c>
      <c r="G214" s="25">
        <f t="shared" si="48"/>
        <v>-1.5587199995934498E-2</v>
      </c>
      <c r="I214">
        <f t="shared" si="54"/>
        <v>-1.5587199995934498E-2</v>
      </c>
      <c r="M214" s="25"/>
      <c r="O214" s="25">
        <f t="shared" ca="1" si="53"/>
        <v>-8.7716900171326065E-3</v>
      </c>
      <c r="P214" s="27">
        <f t="shared" si="57"/>
        <v>-1.9165912472380423E-2</v>
      </c>
      <c r="Q214" s="28">
        <f t="shared" si="58"/>
        <v>36123.080999999998</v>
      </c>
      <c r="S214" s="25">
        <f t="shared" si="49"/>
        <v>1.2807182989069729E-5</v>
      </c>
      <c r="T214" s="128">
        <v>0.1</v>
      </c>
      <c r="U214">
        <f t="shared" si="50"/>
        <v>1.280718298906973E-6</v>
      </c>
      <c r="V214" s="25">
        <f t="shared" si="51"/>
        <v>3.5787124764459256E-3</v>
      </c>
    </row>
    <row r="215" spans="1:27">
      <c r="A215" s="139" t="s">
        <v>600</v>
      </c>
      <c r="B215" s="139" t="s">
        <v>288</v>
      </c>
      <c r="C215" s="140">
        <v>51144.830999999998</v>
      </c>
      <c r="D215" s="140" t="s">
        <v>503</v>
      </c>
      <c r="E215" s="33">
        <f t="shared" si="55"/>
        <v>32024.475398279203</v>
      </c>
      <c r="F215" s="25">
        <f t="shared" si="56"/>
        <v>32024.5</v>
      </c>
      <c r="G215" s="25">
        <f t="shared" si="48"/>
        <v>-8.3977600006619468E-3</v>
      </c>
      <c r="I215">
        <f t="shared" si="54"/>
        <v>-8.3977600006619468E-3</v>
      </c>
      <c r="L215" s="25"/>
      <c r="O215" s="25">
        <f t="shared" ca="1" si="53"/>
        <v>-8.7857082274057016E-3</v>
      </c>
      <c r="P215" s="27">
        <f t="shared" si="57"/>
        <v>-1.9173708280854025E-2</v>
      </c>
      <c r="Q215" s="28">
        <f t="shared" si="58"/>
        <v>36126.330999999998</v>
      </c>
      <c r="S215" s="25">
        <f t="shared" si="49"/>
        <v>1.1612106133737461E-4</v>
      </c>
      <c r="T215" s="128">
        <v>0.1</v>
      </c>
      <c r="U215">
        <f t="shared" si="50"/>
        <v>1.1612106133737463E-5</v>
      </c>
      <c r="V215" s="25">
        <f t="shared" si="51"/>
        <v>1.0775948280192078E-2</v>
      </c>
    </row>
    <row r="216" spans="1:27">
      <c r="A216" s="139" t="s">
        <v>600</v>
      </c>
      <c r="B216" s="139" t="s">
        <v>292</v>
      </c>
      <c r="C216" s="140">
        <v>51156.595999999998</v>
      </c>
      <c r="D216" s="140" t="s">
        <v>503</v>
      </c>
      <c r="E216" s="33">
        <f t="shared" si="55"/>
        <v>32058.941642277125</v>
      </c>
      <c r="F216" s="25">
        <f t="shared" si="56"/>
        <v>32059</v>
      </c>
      <c r="G216" s="25">
        <f t="shared" si="48"/>
        <v>-1.992031999543542E-2</v>
      </c>
      <c r="I216">
        <f t="shared" si="54"/>
        <v>-1.992031999543542E-2</v>
      </c>
      <c r="M216" s="25"/>
      <c r="O216" s="25">
        <f t="shared" ca="1" si="53"/>
        <v>-8.8366164647132386E-3</v>
      </c>
      <c r="P216" s="27">
        <f t="shared" si="57"/>
        <v>-1.9202009584565808E-2</v>
      </c>
      <c r="Q216" s="28">
        <f t="shared" si="58"/>
        <v>36138.095999999998</v>
      </c>
      <c r="S216" s="25">
        <f t="shared" si="49"/>
        <v>5.1596984636367138E-7</v>
      </c>
      <c r="T216" s="128">
        <v>0.1</v>
      </c>
      <c r="U216">
        <f t="shared" si="50"/>
        <v>5.1596984636367142E-8</v>
      </c>
      <c r="V216" s="25">
        <f t="shared" si="51"/>
        <v>-7.1831041086961242E-4</v>
      </c>
    </row>
    <row r="217" spans="1:27">
      <c r="A217" s="33" t="s">
        <v>363</v>
      </c>
      <c r="B217" s="57" t="s">
        <v>288</v>
      </c>
      <c r="C217" s="58">
        <v>51166.322399999997</v>
      </c>
      <c r="D217" s="58"/>
      <c r="E217" s="33">
        <f t="shared" si="55"/>
        <v>32087.435690353741</v>
      </c>
      <c r="F217" s="25">
        <f t="shared" si="56"/>
        <v>32087.5</v>
      </c>
      <c r="G217" s="25">
        <f t="shared" si="48"/>
        <v>-2.1952000002784189E-2</v>
      </c>
      <c r="K217" s="127">
        <f>G217</f>
        <v>-2.1952000002784189E-2</v>
      </c>
      <c r="O217" s="25">
        <f t="shared" ca="1" si="53"/>
        <v>-8.8786710955325171E-3</v>
      </c>
      <c r="P217" s="27">
        <f t="shared" si="57"/>
        <v>-1.9225377342482114E-2</v>
      </c>
      <c r="Q217" s="28">
        <f t="shared" si="58"/>
        <v>36147.822399999997</v>
      </c>
      <c r="S217" s="25">
        <f t="shared" si="49"/>
        <v>7.4344711316727645E-6</v>
      </c>
      <c r="T217" s="128">
        <v>1</v>
      </c>
      <c r="U217">
        <f t="shared" si="50"/>
        <v>7.4344711316727645E-6</v>
      </c>
      <c r="V217" s="25">
        <f t="shared" si="51"/>
        <v>-2.7266226603020749E-3</v>
      </c>
    </row>
    <row r="218" spans="1:27">
      <c r="A218" s="33" t="s">
        <v>363</v>
      </c>
      <c r="B218" s="57"/>
      <c r="C218" s="58">
        <v>51166.4931</v>
      </c>
      <c r="D218" s="58"/>
      <c r="E218" s="33">
        <f t="shared" si="55"/>
        <v>32087.935765819147</v>
      </c>
      <c r="F218" s="25">
        <f t="shared" si="56"/>
        <v>32088</v>
      </c>
      <c r="G218" s="25">
        <f t="shared" si="48"/>
        <v>-2.1926239998720121E-2</v>
      </c>
      <c r="K218" s="127">
        <f>G218</f>
        <v>-2.1926239998720121E-2</v>
      </c>
      <c r="O218" s="25">
        <f t="shared" ca="1" si="53"/>
        <v>-8.8794088960732001E-3</v>
      </c>
      <c r="P218" s="27">
        <f t="shared" si="57"/>
        <v>-1.9225787209630734E-2</v>
      </c>
      <c r="Q218" s="28">
        <f t="shared" si="58"/>
        <v>36147.9931</v>
      </c>
      <c r="S218" s="25">
        <f t="shared" si="49"/>
        <v>7.2924452661006473E-6</v>
      </c>
      <c r="T218" s="128">
        <v>1</v>
      </c>
      <c r="U218">
        <f t="shared" si="50"/>
        <v>7.2924452661006473E-6</v>
      </c>
      <c r="V218" s="25">
        <f t="shared" si="51"/>
        <v>-2.7004527890893866E-3</v>
      </c>
    </row>
    <row r="219" spans="1:27">
      <c r="A219" s="33" t="s">
        <v>364</v>
      </c>
      <c r="B219" s="57"/>
      <c r="C219" s="58">
        <v>51183.902999999998</v>
      </c>
      <c r="D219" s="58"/>
      <c r="E219" s="33">
        <f t="shared" si="55"/>
        <v>32138.93906895382</v>
      </c>
      <c r="F219" s="25">
        <f t="shared" si="56"/>
        <v>32139</v>
      </c>
      <c r="G219" s="25">
        <f t="shared" si="48"/>
        <v>-2.0798719997401349E-2</v>
      </c>
      <c r="K219" s="127">
        <f>G219</f>
        <v>-2.0798719997401349E-2</v>
      </c>
      <c r="O219" s="25">
        <f t="shared" ca="1" si="53"/>
        <v>-8.9546645512234846E-3</v>
      </c>
      <c r="P219" s="27">
        <f t="shared" si="57"/>
        <v>-1.9267576719389556E-2</v>
      </c>
      <c r="Q219" s="28">
        <f t="shared" si="58"/>
        <v>36165.402999999998</v>
      </c>
      <c r="S219" s="25">
        <f t="shared" si="49"/>
        <v>2.3443997378006983E-6</v>
      </c>
      <c r="T219" s="128">
        <v>1</v>
      </c>
      <c r="U219">
        <f t="shared" si="50"/>
        <v>2.3443997378006983E-6</v>
      </c>
      <c r="V219" s="25">
        <f t="shared" si="51"/>
        <v>-1.5311432780117928E-3</v>
      </c>
    </row>
    <row r="220" spans="1:27">
      <c r="A220" s="33" t="s">
        <v>363</v>
      </c>
      <c r="B220" s="57"/>
      <c r="C220" s="58">
        <v>51184.242299999998</v>
      </c>
      <c r="D220" s="58"/>
      <c r="E220" s="33">
        <f t="shared" si="55"/>
        <v>32139.933067813869</v>
      </c>
      <c r="F220" s="25">
        <f t="shared" si="56"/>
        <v>32140</v>
      </c>
      <c r="G220" s="25">
        <f t="shared" si="48"/>
        <v>-2.2847200001706369E-2</v>
      </c>
      <c r="K220" s="127">
        <f>G220</f>
        <v>-2.2847200001706369E-2</v>
      </c>
      <c r="O220" s="25">
        <f t="shared" ca="1" si="53"/>
        <v>-8.9561401523048575E-3</v>
      </c>
      <c r="P220" s="27">
        <f t="shared" si="57"/>
        <v>-1.9268395786171878E-2</v>
      </c>
      <c r="Q220" s="28">
        <f t="shared" si="58"/>
        <v>36165.742299999998</v>
      </c>
      <c r="S220" s="25">
        <f t="shared" si="49"/>
        <v>1.2807839613127443E-5</v>
      </c>
      <c r="T220" s="128">
        <v>1</v>
      </c>
      <c r="U220">
        <f t="shared" si="50"/>
        <v>1.2807839613127443E-5</v>
      </c>
      <c r="V220" s="25">
        <f t="shared" si="51"/>
        <v>-3.578804215534491E-3</v>
      </c>
    </row>
    <row r="221" spans="1:27">
      <c r="A221" s="139" t="s">
        <v>600</v>
      </c>
      <c r="B221" s="139" t="s">
        <v>288</v>
      </c>
      <c r="C221" s="140">
        <v>51189.542999999998</v>
      </c>
      <c r="D221" s="140" t="s">
        <v>503</v>
      </c>
      <c r="E221" s="33">
        <f t="shared" si="55"/>
        <v>32155.461773258812</v>
      </c>
      <c r="F221" s="25">
        <f t="shared" si="56"/>
        <v>32155.5</v>
      </c>
      <c r="G221" s="25">
        <f t="shared" si="48"/>
        <v>-1.3048640001215972E-2</v>
      </c>
      <c r="I221">
        <f>G221</f>
        <v>-1.3048640001215972E-2</v>
      </c>
      <c r="L221" s="25"/>
      <c r="O221" s="25">
        <f t="shared" ca="1" si="53"/>
        <v>-8.9790119690662182E-3</v>
      </c>
      <c r="P221" s="27">
        <f t="shared" si="57"/>
        <v>-1.9281089671858889E-2</v>
      </c>
      <c r="Q221" s="28">
        <f t="shared" si="58"/>
        <v>36171.042999999998</v>
      </c>
      <c r="S221" s="25">
        <f t="shared" si="49"/>
        <v>3.8843428897097011E-5</v>
      </c>
      <c r="T221" s="128">
        <v>0.1</v>
      </c>
      <c r="U221">
        <f t="shared" si="50"/>
        <v>3.8843428897097012E-6</v>
      </c>
      <c r="V221" s="25">
        <f t="shared" si="51"/>
        <v>6.2324496706429172E-3</v>
      </c>
    </row>
    <row r="222" spans="1:27">
      <c r="A222" s="139" t="s">
        <v>600</v>
      </c>
      <c r="B222" s="139" t="s">
        <v>288</v>
      </c>
      <c r="C222" s="140">
        <v>51223.673999999999</v>
      </c>
      <c r="D222" s="140" t="s">
        <v>503</v>
      </c>
      <c r="E222" s="33">
        <f t="shared" si="55"/>
        <v>32255.450500321553</v>
      </c>
      <c r="F222" s="25">
        <f t="shared" si="56"/>
        <v>32255.5</v>
      </c>
      <c r="G222" s="25">
        <f t="shared" si="48"/>
        <v>-1.689663999422919E-2</v>
      </c>
      <c r="I222">
        <f>G222</f>
        <v>-1.689663999422919E-2</v>
      </c>
      <c r="M222" s="25"/>
      <c r="O222" s="25">
        <f t="shared" ca="1" si="53"/>
        <v>-9.1265720772040204E-3</v>
      </c>
      <c r="P222" s="27">
        <f t="shared" si="57"/>
        <v>-1.9362911217755036E-2</v>
      </c>
      <c r="Q222" s="28">
        <f t="shared" si="58"/>
        <v>36205.173999999999</v>
      </c>
      <c r="S222" s="25">
        <f t="shared" si="49"/>
        <v>6.0824937479916741E-6</v>
      </c>
      <c r="T222" s="128">
        <v>0.1</v>
      </c>
      <c r="U222">
        <f t="shared" si="50"/>
        <v>6.0824937479916745E-7</v>
      </c>
      <c r="V222" s="25">
        <f t="shared" si="51"/>
        <v>2.4662712235258462E-3</v>
      </c>
    </row>
    <row r="223" spans="1:27">
      <c r="A223" s="139" t="s">
        <v>600</v>
      </c>
      <c r="B223" s="139" t="s">
        <v>292</v>
      </c>
      <c r="C223" s="140">
        <v>51256.616999999998</v>
      </c>
      <c r="D223" s="140" t="s">
        <v>503</v>
      </c>
      <c r="E223" s="33">
        <f t="shared" si="55"/>
        <v>32351.958913073235</v>
      </c>
      <c r="F223" s="25">
        <f t="shared" si="56"/>
        <v>32352</v>
      </c>
      <c r="G223" s="25">
        <f t="shared" si="48"/>
        <v>-1.4024960000824649E-2</v>
      </c>
      <c r="I223">
        <f>G223</f>
        <v>-1.4024960000824649E-2</v>
      </c>
      <c r="L223" s="25"/>
      <c r="O223" s="25">
        <f t="shared" ca="1" si="53"/>
        <v>-9.268967581557E-3</v>
      </c>
      <c r="P223" s="27">
        <f t="shared" si="57"/>
        <v>-1.9441746714041523E-2</v>
      </c>
      <c r="Q223" s="28">
        <f t="shared" si="58"/>
        <v>36238.116999999998</v>
      </c>
      <c r="S223" s="25">
        <f t="shared" si="49"/>
        <v>2.9341578296482867E-5</v>
      </c>
      <c r="T223" s="128">
        <v>0.1</v>
      </c>
      <c r="U223">
        <f t="shared" si="50"/>
        <v>2.9341578296482869E-6</v>
      </c>
      <c r="V223" s="25">
        <f t="shared" si="51"/>
        <v>5.4167867132168743E-3</v>
      </c>
      <c r="Y223" s="108"/>
      <c r="Z223" s="109"/>
      <c r="AA223" s="114"/>
    </row>
    <row r="224" spans="1:27">
      <c r="A224" s="13" t="s">
        <v>1299</v>
      </c>
      <c r="B224" s="13" t="s">
        <v>292</v>
      </c>
      <c r="C224" s="142">
        <v>51425.915000000001</v>
      </c>
      <c r="D224" s="142" t="s">
        <v>1290</v>
      </c>
      <c r="E224" s="33">
        <f t="shared" si="55"/>
        <v>32847.92713885822</v>
      </c>
      <c r="F224" s="25">
        <f t="shared" si="56"/>
        <v>32848</v>
      </c>
      <c r="G224" s="25">
        <f t="shared" si="48"/>
        <v>-2.487103999737883E-2</v>
      </c>
      <c r="K224">
        <f>G224</f>
        <v>-2.487103999737883E-2</v>
      </c>
      <c r="L224" s="25"/>
      <c r="O224" s="25">
        <f t="shared" ca="1" si="53"/>
        <v>-1.0000865717920498E-2</v>
      </c>
      <c r="P224" s="27">
        <f t="shared" si="57"/>
        <v>-1.9845057640094997E-2</v>
      </c>
      <c r="Q224" s="28">
        <f t="shared" si="58"/>
        <v>36407.415000000001</v>
      </c>
      <c r="S224" s="25">
        <f t="shared" si="49"/>
        <v>2.5260498655728351E-5</v>
      </c>
      <c r="T224" s="128">
        <v>1</v>
      </c>
      <c r="U224">
        <f t="shared" si="50"/>
        <v>2.5260498655728351E-5</v>
      </c>
      <c r="V224" s="25">
        <f t="shared" si="51"/>
        <v>-5.0259823572838327E-3</v>
      </c>
      <c r="Y224" s="108"/>
      <c r="Z224" s="109"/>
      <c r="AA224" s="114"/>
    </row>
    <row r="225" spans="1:27">
      <c r="A225" s="139" t="s">
        <v>600</v>
      </c>
      <c r="B225" s="139" t="s">
        <v>288</v>
      </c>
      <c r="C225" s="140">
        <v>51488.904999999999</v>
      </c>
      <c r="D225" s="140" t="s">
        <v>503</v>
      </c>
      <c r="E225" s="33">
        <f t="shared" si="55"/>
        <v>33032.459965839022</v>
      </c>
      <c r="F225" s="25">
        <f t="shared" si="56"/>
        <v>33032.5</v>
      </c>
      <c r="G225" s="25">
        <f t="shared" si="48"/>
        <v>-1.36655999958748E-2</v>
      </c>
      <c r="I225">
        <f>G225</f>
        <v>-1.36655999958748E-2</v>
      </c>
      <c r="M225" s="25"/>
      <c r="O225" s="25">
        <f t="shared" ca="1" si="53"/>
        <v>-1.0273114117434749E-2</v>
      </c>
      <c r="P225" s="27">
        <f t="shared" si="57"/>
        <v>-1.9994269807945778E-2</v>
      </c>
      <c r="Q225" s="28">
        <f t="shared" si="58"/>
        <v>36470.404999999999</v>
      </c>
      <c r="S225" s="25">
        <f t="shared" si="49"/>
        <v>4.0052061590218516E-5</v>
      </c>
      <c r="T225" s="128">
        <v>0.1</v>
      </c>
      <c r="U225">
        <f t="shared" si="50"/>
        <v>4.005206159021852E-6</v>
      </c>
      <c r="V225" s="25">
        <f t="shared" si="51"/>
        <v>6.3286698120709785E-3</v>
      </c>
      <c r="Y225" s="108"/>
      <c r="Z225" s="109"/>
      <c r="AA225" s="114"/>
    </row>
    <row r="226" spans="1:27">
      <c r="A226" s="56" t="s">
        <v>334</v>
      </c>
      <c r="B226" s="103"/>
      <c r="C226" s="58">
        <v>51498.283799999997</v>
      </c>
      <c r="D226" s="58">
        <v>1E-3</v>
      </c>
      <c r="E226" s="33">
        <f t="shared" si="55"/>
        <v>33059.935699728325</v>
      </c>
      <c r="F226" s="25">
        <f t="shared" si="56"/>
        <v>33060</v>
      </c>
      <c r="G226" s="25">
        <f t="shared" si="48"/>
        <v>-2.1948800000245683E-2</v>
      </c>
      <c r="K226">
        <f>G226</f>
        <v>-2.1948800000245683E-2</v>
      </c>
      <c r="P226" s="27">
        <f t="shared" si="57"/>
        <v>-2.0016472503851711E-2</v>
      </c>
      <c r="Q226" s="28">
        <f t="shared" si="58"/>
        <v>36479.783799999997</v>
      </c>
      <c r="S226" s="25">
        <f t="shared" si="49"/>
        <v>3.7338895533201963E-6</v>
      </c>
      <c r="T226" s="128">
        <v>1</v>
      </c>
      <c r="U226">
        <f t="shared" si="50"/>
        <v>3.7338895533201963E-6</v>
      </c>
      <c r="V226" s="25">
        <f t="shared" si="51"/>
        <v>-1.9323274963939721E-3</v>
      </c>
    </row>
    <row r="227" spans="1:27">
      <c r="A227" s="139" t="s">
        <v>600</v>
      </c>
      <c r="B227" s="139" t="s">
        <v>292</v>
      </c>
      <c r="C227" s="140">
        <v>51538.563000000002</v>
      </c>
      <c r="D227" s="140" t="s">
        <v>503</v>
      </c>
      <c r="E227" s="33">
        <f t="shared" si="55"/>
        <v>33177.935932218024</v>
      </c>
      <c r="F227" s="25">
        <f t="shared" si="56"/>
        <v>33178</v>
      </c>
      <c r="G227" s="25">
        <f t="shared" si="48"/>
        <v>-2.1869439995498396E-2</v>
      </c>
      <c r="I227">
        <f>G227</f>
        <v>-2.1869439995498396E-2</v>
      </c>
      <c r="L227" s="25"/>
      <c r="O227" s="25">
        <f ca="1">+C$11+C$12*F227</f>
        <v>-1.0487814074775247E-2</v>
      </c>
      <c r="P227" s="27">
        <f t="shared" si="57"/>
        <v>-2.0111631523475226E-2</v>
      </c>
      <c r="Q227" s="28">
        <f t="shared" si="58"/>
        <v>36520.063000000002</v>
      </c>
      <c r="S227" s="25">
        <f t="shared" si="49"/>
        <v>3.0898906243164322E-6</v>
      </c>
      <c r="T227" s="128">
        <v>0.1</v>
      </c>
      <c r="U227">
        <f t="shared" si="50"/>
        <v>3.0898906243164323E-7</v>
      </c>
      <c r="V227" s="25">
        <f t="shared" si="51"/>
        <v>-1.7578084720231701E-3</v>
      </c>
    </row>
    <row r="228" spans="1:27">
      <c r="A228" s="139" t="s">
        <v>600</v>
      </c>
      <c r="B228" s="139" t="s">
        <v>292</v>
      </c>
      <c r="C228" s="140">
        <v>51544.701000000001</v>
      </c>
      <c r="D228" s="140" t="s">
        <v>503</v>
      </c>
      <c r="E228" s="33">
        <f t="shared" si="55"/>
        <v>33195.917556158456</v>
      </c>
      <c r="F228" s="25">
        <f t="shared" si="56"/>
        <v>33196</v>
      </c>
      <c r="G228" s="25">
        <f t="shared" si="48"/>
        <v>-2.8142079994722735E-2</v>
      </c>
      <c r="I228">
        <f>G228</f>
        <v>-2.8142079994722735E-2</v>
      </c>
      <c r="M228" s="25"/>
      <c r="O228" s="25">
        <f ca="1">+C$11+C$12*F228</f>
        <v>-1.0514374894240057E-2</v>
      </c>
      <c r="P228" s="27">
        <f t="shared" si="57"/>
        <v>-2.0126131517950934E-2</v>
      </c>
      <c r="Q228" s="28">
        <f t="shared" si="58"/>
        <v>36526.201000000001</v>
      </c>
      <c r="S228" s="25">
        <f t="shared" si="49"/>
        <v>6.4255429982260152E-5</v>
      </c>
      <c r="T228" s="128">
        <v>0.1</v>
      </c>
      <c r="U228">
        <f t="shared" si="50"/>
        <v>6.4255429982260155E-6</v>
      </c>
      <c r="V228" s="25">
        <f t="shared" si="51"/>
        <v>-8.015948476771801E-3</v>
      </c>
    </row>
    <row r="229" spans="1:27">
      <c r="A229" s="139" t="s">
        <v>600</v>
      </c>
      <c r="B229" s="139" t="s">
        <v>292</v>
      </c>
      <c r="C229" s="140">
        <v>51567.576000000001</v>
      </c>
      <c r="D229" s="140" t="s">
        <v>503</v>
      </c>
      <c r="E229" s="33">
        <f t="shared" si="55"/>
        <v>33262.931183991219</v>
      </c>
      <c r="F229" s="25">
        <f t="shared" si="56"/>
        <v>33263</v>
      </c>
      <c r="G229" s="25">
        <f t="shared" si="48"/>
        <v>-2.3490239997045137E-2</v>
      </c>
      <c r="I229">
        <f>G229</f>
        <v>-2.3490239997045137E-2</v>
      </c>
      <c r="L229" s="25"/>
      <c r="O229" s="25">
        <f ca="1">+C$11+C$12*F229</f>
        <v>-1.0613240166692385E-2</v>
      </c>
      <c r="P229" s="27">
        <f t="shared" si="57"/>
        <v>-2.0180066990166952E-2</v>
      </c>
      <c r="Q229" s="28">
        <f t="shared" si="58"/>
        <v>36549.076000000001</v>
      </c>
      <c r="S229" s="25">
        <f t="shared" si="49"/>
        <v>1.0957245335464965E-5</v>
      </c>
      <c r="T229" s="128">
        <v>0.1</v>
      </c>
      <c r="U229">
        <f t="shared" si="50"/>
        <v>1.0957245335464964E-6</v>
      </c>
      <c r="V229" s="25">
        <f t="shared" si="51"/>
        <v>-3.3101730068781851E-3</v>
      </c>
      <c r="Y229" s="110"/>
      <c r="Z229" s="109"/>
      <c r="AA229" s="114"/>
    </row>
    <row r="230" spans="1:27">
      <c r="A230" s="139" t="s">
        <v>600</v>
      </c>
      <c r="B230" s="139" t="s">
        <v>288</v>
      </c>
      <c r="C230" s="140">
        <v>51576.63</v>
      </c>
      <c r="D230" s="140" t="s">
        <v>503</v>
      </c>
      <c r="E230" s="33">
        <f t="shared" si="55"/>
        <v>33289.45539760423</v>
      </c>
      <c r="F230" s="25">
        <f t="shared" si="56"/>
        <v>33289.5</v>
      </c>
      <c r="G230" s="25">
        <f t="shared" si="48"/>
        <v>-1.522495999961393E-2</v>
      </c>
      <c r="I230">
        <f>G230</f>
        <v>-1.522495999961393E-2</v>
      </c>
      <c r="M230" s="25"/>
      <c r="O230" s="25">
        <f ca="1">+C$11+C$12*F230</f>
        <v>-1.0652343595348897E-2</v>
      </c>
      <c r="P230" s="27">
        <f t="shared" si="57"/>
        <v>-2.0201383696890004E-2</v>
      </c>
      <c r="Q230" s="28">
        <f t="shared" si="58"/>
        <v>36558.129999999997</v>
      </c>
      <c r="S230" s="25">
        <f t="shared" si="49"/>
        <v>2.4764792814810874E-5</v>
      </c>
      <c r="T230" s="128">
        <v>0.1</v>
      </c>
      <c r="U230">
        <f t="shared" si="50"/>
        <v>2.4764792814810877E-6</v>
      </c>
      <c r="V230" s="25">
        <f t="shared" si="51"/>
        <v>4.9764236972760743E-3</v>
      </c>
    </row>
    <row r="231" spans="1:27">
      <c r="A231" s="139" t="s">
        <v>600</v>
      </c>
      <c r="B231" s="139" t="s">
        <v>288</v>
      </c>
      <c r="C231" s="140">
        <v>51579.707000000002</v>
      </c>
      <c r="D231" s="140" t="s">
        <v>503</v>
      </c>
      <c r="E231" s="33">
        <f t="shared" si="55"/>
        <v>33298.469646034471</v>
      </c>
      <c r="F231" s="25">
        <f t="shared" si="56"/>
        <v>33298.5</v>
      </c>
      <c r="G231" s="25">
        <f t="shared" si="48"/>
        <v>-1.0361279993958306E-2</v>
      </c>
      <c r="I231">
        <f>G231</f>
        <v>-1.0361279993958306E-2</v>
      </c>
      <c r="L231" s="25"/>
      <c r="O231" s="25">
        <f ca="1">+C$11+C$12*F231</f>
        <v>-1.0665624005081302E-2</v>
      </c>
      <c r="P231" s="27">
        <f t="shared" si="57"/>
        <v>-2.0208621272546062E-2</v>
      </c>
      <c r="Q231" s="28">
        <f t="shared" si="58"/>
        <v>36561.207000000002</v>
      </c>
      <c r="S231" s="25">
        <f t="shared" si="49"/>
        <v>9.6970130256978341E-5</v>
      </c>
      <c r="T231" s="128">
        <v>0.1</v>
      </c>
      <c r="U231">
        <f t="shared" si="50"/>
        <v>9.6970130256978355E-6</v>
      </c>
      <c r="V231" s="25">
        <f t="shared" si="51"/>
        <v>9.8473412785877561E-3</v>
      </c>
    </row>
    <row r="232" spans="1:27">
      <c r="A232" s="34" t="s">
        <v>330</v>
      </c>
      <c r="B232" s="57" t="s">
        <v>292</v>
      </c>
      <c r="C232" s="58">
        <v>51822.9035</v>
      </c>
      <c r="D232" s="104">
        <v>9.0000000000000006E-5</v>
      </c>
      <c r="E232" s="33">
        <f t="shared" si="55"/>
        <v>34010.927776798664</v>
      </c>
      <c r="F232" s="25">
        <f t="shared" si="56"/>
        <v>34011</v>
      </c>
      <c r="G232" s="25">
        <f t="shared" si="48"/>
        <v>-2.4653279993799515E-2</v>
      </c>
      <c r="K232">
        <f>G232</f>
        <v>-2.4653279993799515E-2</v>
      </c>
      <c r="P232" s="27">
        <f t="shared" si="57"/>
        <v>-2.077828056700752E-2</v>
      </c>
      <c r="Q232" s="28">
        <f t="shared" si="58"/>
        <v>36804.4035</v>
      </c>
      <c r="S232" s="25">
        <f t="shared" si="49"/>
        <v>1.5015620557638287E-5</v>
      </c>
      <c r="T232" s="128">
        <v>1</v>
      </c>
      <c r="U232">
        <f t="shared" si="50"/>
        <v>1.5015620557638287E-5</v>
      </c>
      <c r="V232" s="25">
        <f t="shared" si="51"/>
        <v>-3.8749994267919946E-3</v>
      </c>
    </row>
    <row r="233" spans="1:27">
      <c r="A233" s="33" t="s">
        <v>484</v>
      </c>
      <c r="B233" s="57" t="s">
        <v>292</v>
      </c>
      <c r="C233" s="58">
        <v>51849.187400000003</v>
      </c>
      <c r="D233" s="58">
        <v>1E-4</v>
      </c>
      <c r="E233" s="33">
        <f t="shared" si="55"/>
        <v>34087.927973196201</v>
      </c>
      <c r="F233" s="25">
        <f t="shared" si="56"/>
        <v>34088</v>
      </c>
      <c r="G233" s="25">
        <f t="shared" si="48"/>
        <v>-2.4586239997006487E-2</v>
      </c>
      <c r="K233">
        <f>G233</f>
        <v>-2.4586239997006487E-2</v>
      </c>
      <c r="P233" s="27">
        <f t="shared" si="57"/>
        <v>-2.0839451677019848E-2</v>
      </c>
      <c r="Q233" s="28">
        <f t="shared" si="58"/>
        <v>36830.687400000003</v>
      </c>
      <c r="S233" s="25">
        <f t="shared" si="49"/>
        <v>1.40384227147883E-5</v>
      </c>
      <c r="T233" s="128">
        <v>1</v>
      </c>
      <c r="U233">
        <f t="shared" si="50"/>
        <v>1.40384227147883E-5</v>
      </c>
      <c r="V233" s="25">
        <f t="shared" si="51"/>
        <v>-3.7467883199866388E-3</v>
      </c>
      <c r="Y233" s="110"/>
      <c r="Z233" s="109"/>
      <c r="AA233" s="114"/>
    </row>
    <row r="234" spans="1:27">
      <c r="A234" s="33" t="s">
        <v>484</v>
      </c>
      <c r="B234" s="57" t="s">
        <v>292</v>
      </c>
      <c r="C234" s="58">
        <v>51849.1875</v>
      </c>
      <c r="D234" s="58">
        <v>1E-4</v>
      </c>
      <c r="E234" s="33">
        <f t="shared" si="55"/>
        <v>34087.928266151946</v>
      </c>
      <c r="F234" s="25">
        <f t="shared" si="56"/>
        <v>34088</v>
      </c>
      <c r="G234" s="25">
        <f t="shared" si="48"/>
        <v>-2.44862399995327E-2</v>
      </c>
      <c r="K234">
        <f>G234</f>
        <v>-2.44862399995327E-2</v>
      </c>
      <c r="P234" s="27">
        <f t="shared" si="57"/>
        <v>-2.0839451677019848E-2</v>
      </c>
      <c r="Q234" s="28">
        <f t="shared" si="58"/>
        <v>36830.6875</v>
      </c>
      <c r="S234" s="25">
        <f t="shared" si="49"/>
        <v>1.3299065069216096E-5</v>
      </c>
      <c r="T234" s="128">
        <v>1</v>
      </c>
      <c r="U234">
        <f t="shared" si="50"/>
        <v>1.3299065069216096E-5</v>
      </c>
      <c r="V234" s="25">
        <f t="shared" si="51"/>
        <v>-3.6467883225128513E-3</v>
      </c>
    </row>
    <row r="235" spans="1:27">
      <c r="A235" s="139" t="s">
        <v>600</v>
      </c>
      <c r="B235" s="139" t="s">
        <v>288</v>
      </c>
      <c r="C235" s="140">
        <v>51873.605000000003</v>
      </c>
      <c r="D235" s="140" t="s">
        <v>503</v>
      </c>
      <c r="E235" s="33">
        <f t="shared" si="55"/>
        <v>34159.460736429835</v>
      </c>
      <c r="F235" s="25">
        <f t="shared" si="56"/>
        <v>34159.5</v>
      </c>
      <c r="G235" s="25">
        <f t="shared" si="48"/>
        <v>-1.3402559990936425E-2</v>
      </c>
      <c r="I235">
        <f>G235</f>
        <v>-1.3402559990936425E-2</v>
      </c>
      <c r="M235" s="25"/>
      <c r="O235" s="25">
        <f ca="1">+C$11+C$12*F235</f>
        <v>-1.1936116536147783E-2</v>
      </c>
      <c r="P235" s="27">
        <f t="shared" si="57"/>
        <v>-2.0896184943708308E-2</v>
      </c>
      <c r="Q235" s="28">
        <f t="shared" si="58"/>
        <v>36855.105000000003</v>
      </c>
      <c r="S235" s="25">
        <f t="shared" si="49"/>
        <v>5.6154414932805405E-5</v>
      </c>
      <c r="T235" s="128">
        <v>0.1</v>
      </c>
      <c r="U235">
        <f t="shared" si="50"/>
        <v>5.6154414932805408E-6</v>
      </c>
      <c r="V235" s="25">
        <f t="shared" si="51"/>
        <v>7.493624952771883E-3</v>
      </c>
    </row>
    <row r="236" spans="1:27">
      <c r="A236" s="33" t="s">
        <v>331</v>
      </c>
      <c r="B236" s="57" t="s">
        <v>292</v>
      </c>
      <c r="C236" s="58">
        <v>51896.2932</v>
      </c>
      <c r="D236" s="58">
        <v>1E-4</v>
      </c>
      <c r="E236" s="33">
        <f t="shared" si="55"/>
        <v>34225.927122921428</v>
      </c>
      <c r="F236" s="25">
        <f t="shared" si="56"/>
        <v>34226</v>
      </c>
      <c r="G236" s="25">
        <f t="shared" si="48"/>
        <v>-2.4876479998056311E-2</v>
      </c>
      <c r="K236">
        <f t="shared" ref="K236:K243" si="59">G236</f>
        <v>-2.4876479998056311E-2</v>
      </c>
      <c r="P236" s="27">
        <f t="shared" si="57"/>
        <v>-2.0948891662767911E-2</v>
      </c>
      <c r="Q236" s="28">
        <f t="shared" si="58"/>
        <v>36877.7932</v>
      </c>
      <c r="S236" s="25">
        <f t="shared" si="49"/>
        <v>1.5425950131493507E-5</v>
      </c>
      <c r="T236" s="128">
        <v>1</v>
      </c>
      <c r="U236">
        <f t="shared" si="50"/>
        <v>1.5425950131493507E-5</v>
      </c>
      <c r="V236" s="25">
        <f t="shared" si="51"/>
        <v>-3.9275883352884004E-3</v>
      </c>
    </row>
    <row r="237" spans="1:27">
      <c r="A237" s="33" t="s">
        <v>331</v>
      </c>
      <c r="B237" s="57" t="s">
        <v>292</v>
      </c>
      <c r="C237" s="58">
        <v>51896.293239999999</v>
      </c>
      <c r="D237" s="58"/>
      <c r="E237" s="33">
        <f t="shared" si="55"/>
        <v>34225.927240103723</v>
      </c>
      <c r="F237" s="25">
        <f t="shared" si="56"/>
        <v>34226</v>
      </c>
      <c r="G237" s="25">
        <f t="shared" si="48"/>
        <v>-2.4836479999066796E-2</v>
      </c>
      <c r="K237" s="127">
        <f t="shared" si="59"/>
        <v>-2.4836479999066796E-2</v>
      </c>
      <c r="O237" s="25">
        <f ca="1">+C$11+C$12*F237</f>
        <v>-1.2034244008059421E-2</v>
      </c>
      <c r="P237" s="27">
        <f t="shared" si="57"/>
        <v>-2.0948891662767911E-2</v>
      </c>
      <c r="Q237" s="28">
        <f t="shared" si="58"/>
        <v>36877.793239999999</v>
      </c>
      <c r="S237" s="25">
        <f t="shared" si="49"/>
        <v>1.5113343072527136E-5</v>
      </c>
      <c r="T237" s="128">
        <v>1</v>
      </c>
      <c r="U237">
        <f t="shared" si="50"/>
        <v>1.5113343072527136E-5</v>
      </c>
      <c r="V237" s="25">
        <f t="shared" si="51"/>
        <v>-3.8875883362988854E-3</v>
      </c>
      <c r="Y237" s="108"/>
      <c r="Z237" s="109"/>
      <c r="AA237" s="114"/>
    </row>
    <row r="238" spans="1:27">
      <c r="A238" s="36" t="s">
        <v>332</v>
      </c>
      <c r="B238" s="105" t="s">
        <v>292</v>
      </c>
      <c r="C238" s="36">
        <v>51899.365599999997</v>
      </c>
      <c r="D238" s="36">
        <v>4.0000000000000002E-4</v>
      </c>
      <c r="E238" s="33">
        <f t="shared" si="55"/>
        <v>34234.92789538714</v>
      </c>
      <c r="F238" s="25">
        <f t="shared" si="56"/>
        <v>34235</v>
      </c>
      <c r="G238" s="25">
        <f t="shared" si="48"/>
        <v>-2.4612799999886192E-2</v>
      </c>
      <c r="K238">
        <f t="shared" si="59"/>
        <v>-2.4612799999886192E-2</v>
      </c>
      <c r="P238" s="27">
        <f t="shared" si="57"/>
        <v>-2.0956020520560902E-2</v>
      </c>
      <c r="Q238" s="28">
        <f t="shared" si="58"/>
        <v>36880.865599999997</v>
      </c>
      <c r="S238" s="25">
        <f t="shared" si="49"/>
        <v>1.337203616041454E-5</v>
      </c>
      <c r="T238" s="128">
        <v>1</v>
      </c>
      <c r="U238">
        <f t="shared" si="50"/>
        <v>1.337203616041454E-5</v>
      </c>
      <c r="V238" s="25">
        <f t="shared" si="51"/>
        <v>-3.6567794793252902E-3</v>
      </c>
    </row>
    <row r="239" spans="1:27">
      <c r="A239" s="33" t="s">
        <v>331</v>
      </c>
      <c r="B239" s="57" t="s">
        <v>292</v>
      </c>
      <c r="C239" s="58">
        <v>51911.3122</v>
      </c>
      <c r="D239" s="58">
        <v>2.0000000000000001E-4</v>
      </c>
      <c r="E239" s="33">
        <f t="shared" si="55"/>
        <v>34269.926147027232</v>
      </c>
      <c r="F239" s="25">
        <f t="shared" si="56"/>
        <v>34270</v>
      </c>
      <c r="G239" s="25">
        <f t="shared" si="48"/>
        <v>-2.5209599996742327E-2</v>
      </c>
      <c r="K239">
        <f t="shared" si="59"/>
        <v>-2.5209599996742327E-2</v>
      </c>
      <c r="P239" s="27">
        <f t="shared" si="57"/>
        <v>-2.0983733924316621E-2</v>
      </c>
      <c r="Q239" s="28">
        <f t="shared" si="58"/>
        <v>36892.8122</v>
      </c>
      <c r="S239" s="25">
        <f t="shared" si="49"/>
        <v>1.7857944062078663E-5</v>
      </c>
      <c r="T239" s="128">
        <v>1</v>
      </c>
      <c r="U239">
        <f t="shared" si="50"/>
        <v>1.7857944062078663E-5</v>
      </c>
      <c r="V239" s="25">
        <f t="shared" si="51"/>
        <v>-4.2258660724257061E-3</v>
      </c>
      <c r="Y239" s="110"/>
      <c r="Z239" s="109"/>
      <c r="AA239" s="114"/>
    </row>
    <row r="240" spans="1:27">
      <c r="A240" s="33" t="s">
        <v>331</v>
      </c>
      <c r="B240" s="57" t="s">
        <v>292</v>
      </c>
      <c r="C240" s="58">
        <v>51911.312790000004</v>
      </c>
      <c r="D240" s="58">
        <v>6.0000000000000002E-5</v>
      </c>
      <c r="E240" s="33">
        <f t="shared" si="55"/>
        <v>34269.927875466172</v>
      </c>
      <c r="F240" s="25">
        <f t="shared" si="56"/>
        <v>34270</v>
      </c>
      <c r="G240" s="25">
        <f t="shared" si="48"/>
        <v>-2.4619599993457086E-2</v>
      </c>
      <c r="K240">
        <f t="shared" si="59"/>
        <v>-2.4619599993457086E-2</v>
      </c>
      <c r="P240" s="27">
        <f t="shared" si="57"/>
        <v>-2.0983733924316621E-2</v>
      </c>
      <c r="Q240" s="28">
        <f t="shared" si="58"/>
        <v>36892.812790000004</v>
      </c>
      <c r="S240" s="25">
        <f t="shared" si="49"/>
        <v>1.3219522072726941E-5</v>
      </c>
      <c r="T240" s="128">
        <v>1</v>
      </c>
      <c r="U240">
        <f t="shared" si="50"/>
        <v>1.3219522072726941E-5</v>
      </c>
      <c r="V240" s="25">
        <f t="shared" si="51"/>
        <v>-3.6358660691404657E-3</v>
      </c>
    </row>
    <row r="241" spans="1:27">
      <c r="A241" s="13" t="s">
        <v>1306</v>
      </c>
      <c r="B241" s="13" t="s">
        <v>292</v>
      </c>
      <c r="C241" s="142">
        <v>51911.3128</v>
      </c>
      <c r="D241" s="142" t="s">
        <v>277</v>
      </c>
      <c r="E241" s="33">
        <f t="shared" si="55"/>
        <v>34269.927904761731</v>
      </c>
      <c r="F241" s="25">
        <f t="shared" si="56"/>
        <v>34270</v>
      </c>
      <c r="G241" s="25">
        <f t="shared" si="48"/>
        <v>-2.4609599997347686E-2</v>
      </c>
      <c r="K241">
        <f t="shared" si="59"/>
        <v>-2.4609599997347686E-2</v>
      </c>
      <c r="M241" s="25"/>
      <c r="O241" s="25">
        <f ca="1">+C$11+C$12*F241</f>
        <v>-1.2099170455640053E-2</v>
      </c>
      <c r="P241" s="27">
        <f t="shared" si="57"/>
        <v>-2.0983733924316621E-2</v>
      </c>
      <c r="Q241" s="28">
        <f t="shared" si="58"/>
        <v>36892.8128</v>
      </c>
      <c r="S241" s="25">
        <f t="shared" si="49"/>
        <v>1.3146904779557722E-5</v>
      </c>
      <c r="T241" s="128">
        <v>1</v>
      </c>
      <c r="U241">
        <f t="shared" si="50"/>
        <v>1.3146904779557722E-5</v>
      </c>
      <c r="V241" s="25">
        <f t="shared" si="51"/>
        <v>-3.6258660730310657E-3</v>
      </c>
    </row>
    <row r="242" spans="1:27">
      <c r="A242" s="36" t="s">
        <v>331</v>
      </c>
      <c r="B242" s="102" t="s">
        <v>288</v>
      </c>
      <c r="C242" s="36">
        <v>51930.254999999997</v>
      </c>
      <c r="D242" s="36">
        <v>5.0000000000000001E-3</v>
      </c>
      <c r="E242" s="33">
        <f t="shared" si="55"/>
        <v>34325.420168855009</v>
      </c>
      <c r="F242" s="25">
        <f t="shared" si="56"/>
        <v>34325.5</v>
      </c>
      <c r="G242" s="25">
        <f t="shared" si="48"/>
        <v>-2.7250239996646997E-2</v>
      </c>
      <c r="K242">
        <f t="shared" si="59"/>
        <v>-2.7250239996646997E-2</v>
      </c>
      <c r="P242" s="27">
        <f t="shared" si="57"/>
        <v>-2.1027647070736476E-2</v>
      </c>
      <c r="Q242" s="28">
        <f t="shared" si="58"/>
        <v>36911.754999999997</v>
      </c>
      <c r="S242" s="25">
        <f t="shared" si="49"/>
        <v>3.8720662721591657E-5</v>
      </c>
      <c r="T242" s="128">
        <v>1</v>
      </c>
      <c r="U242">
        <f t="shared" si="50"/>
        <v>3.8720662721591657E-5</v>
      </c>
      <c r="V242" s="25">
        <f t="shared" si="51"/>
        <v>-6.2225929259105209E-3</v>
      </c>
      <c r="Y242" s="110"/>
      <c r="Z242" s="109"/>
      <c r="AA242" s="114"/>
    </row>
    <row r="243" spans="1:27">
      <c r="A243" s="36" t="s">
        <v>331</v>
      </c>
      <c r="B243" s="102" t="s">
        <v>288</v>
      </c>
      <c r="C243" s="36">
        <v>51930.256500000003</v>
      </c>
      <c r="D243" s="36">
        <v>1E-4</v>
      </c>
      <c r="E243" s="33">
        <f t="shared" si="55"/>
        <v>34325.424563191278</v>
      </c>
      <c r="F243" s="25">
        <f t="shared" si="56"/>
        <v>34325.5</v>
      </c>
      <c r="G243" s="25">
        <f t="shared" si="48"/>
        <v>-2.5750239990884438E-2</v>
      </c>
      <c r="K243">
        <f t="shared" si="59"/>
        <v>-2.5750239990884438E-2</v>
      </c>
      <c r="P243" s="27">
        <f t="shared" si="57"/>
        <v>-2.1027647070736476E-2</v>
      </c>
      <c r="Q243" s="28">
        <f t="shared" si="58"/>
        <v>36911.756500000003</v>
      </c>
      <c r="S243" s="25">
        <f t="shared" si="49"/>
        <v>2.2302883889431659E-5</v>
      </c>
      <c r="T243" s="128">
        <v>1</v>
      </c>
      <c r="U243">
        <f t="shared" si="50"/>
        <v>2.2302883889431659E-5</v>
      </c>
      <c r="V243" s="25">
        <f t="shared" si="51"/>
        <v>-4.7225929201479624E-3</v>
      </c>
    </row>
    <row r="244" spans="1:27">
      <c r="A244" s="139" t="s">
        <v>600</v>
      </c>
      <c r="B244" s="139" t="s">
        <v>288</v>
      </c>
      <c r="C244" s="140">
        <v>51930.595000000001</v>
      </c>
      <c r="D244" s="140" t="s">
        <v>503</v>
      </c>
      <c r="E244" s="33">
        <f t="shared" si="55"/>
        <v>34326.41621840532</v>
      </c>
      <c r="F244" s="25">
        <f t="shared" si="56"/>
        <v>34326.5</v>
      </c>
      <c r="G244" s="25">
        <f t="shared" ref="G244:G307" si="60">+C244-(C$7+F244*C$8)</f>
        <v>-2.8598719996807631E-2</v>
      </c>
      <c r="I244">
        <f>G244</f>
        <v>-2.8598719996807631E-2</v>
      </c>
      <c r="L244" s="25"/>
      <c r="O244" s="25">
        <f t="shared" ref="O244:O251" ca="1" si="61">+C$11+C$12*F244</f>
        <v>-1.2182541916737913E-2</v>
      </c>
      <c r="P244" s="27">
        <f t="shared" si="57"/>
        <v>-2.1028437934207698E-2</v>
      </c>
      <c r="Q244" s="28">
        <f t="shared" si="58"/>
        <v>36912.095000000001</v>
      </c>
      <c r="S244" s="25">
        <f t="shared" ref="S244:S307" si="62">+(P244-G244)^2</f>
        <v>5.7309170507322301E-5</v>
      </c>
      <c r="T244" s="128">
        <v>0.1</v>
      </c>
      <c r="U244">
        <f t="shared" ref="U244:U307" si="63">+T244*S244</f>
        <v>5.7309170507322306E-6</v>
      </c>
      <c r="V244" s="25">
        <f t="shared" ref="V244:V307" si="64">+G244-P244</f>
        <v>-7.5702820625999333E-3</v>
      </c>
    </row>
    <row r="245" spans="1:27">
      <c r="A245" s="139" t="s">
        <v>600</v>
      </c>
      <c r="B245" s="139" t="s">
        <v>288</v>
      </c>
      <c r="C245" s="140">
        <v>51937.603000000003</v>
      </c>
      <c r="D245" s="140" t="s">
        <v>503</v>
      </c>
      <c r="E245" s="33">
        <f t="shared" si="55"/>
        <v>34346.946557371535</v>
      </c>
      <c r="F245" s="25">
        <f t="shared" si="56"/>
        <v>34347</v>
      </c>
      <c r="G245" s="25">
        <f t="shared" si="60"/>
        <v>-1.824255999235902E-2</v>
      </c>
      <c r="I245">
        <f>G245</f>
        <v>-1.824255999235902E-2</v>
      </c>
      <c r="M245" s="25"/>
      <c r="O245" s="25">
        <f t="shared" ca="1" si="61"/>
        <v>-1.2212791738906159E-2</v>
      </c>
      <c r="P245" s="27">
        <f t="shared" si="57"/>
        <v>-2.104464779278618E-2</v>
      </c>
      <c r="Q245" s="28">
        <f t="shared" si="58"/>
        <v>36919.103000000003</v>
      </c>
      <c r="S245" s="25">
        <f t="shared" si="62"/>
        <v>7.8516960413027212E-6</v>
      </c>
      <c r="T245" s="128">
        <v>0.1</v>
      </c>
      <c r="U245">
        <f t="shared" si="63"/>
        <v>7.8516960413027216E-7</v>
      </c>
      <c r="V245" s="25">
        <f t="shared" si="64"/>
        <v>2.8020878004271603E-3</v>
      </c>
    </row>
    <row r="246" spans="1:27">
      <c r="A246" s="139" t="s">
        <v>850</v>
      </c>
      <c r="B246" s="139" t="s">
        <v>288</v>
      </c>
      <c r="C246" s="140">
        <v>51946.641799999998</v>
      </c>
      <c r="D246" s="140" t="s">
        <v>485</v>
      </c>
      <c r="E246" s="33">
        <f t="shared" si="55"/>
        <v>34373.426241710527</v>
      </c>
      <c r="F246" s="25">
        <f t="shared" si="56"/>
        <v>34373.5</v>
      </c>
      <c r="G246" s="25">
        <f t="shared" si="60"/>
        <v>-2.5177279996569268E-2</v>
      </c>
      <c r="K246">
        <f>G246</f>
        <v>-2.5177279996569268E-2</v>
      </c>
      <c r="L246" s="25"/>
      <c r="O246" s="25">
        <f t="shared" ca="1" si="61"/>
        <v>-1.2251895167562678E-2</v>
      </c>
      <c r="P246" s="27">
        <f t="shared" si="57"/>
        <v>-2.1065593967465011E-2</v>
      </c>
      <c r="Q246" s="28">
        <f t="shared" si="58"/>
        <v>36928.141799999998</v>
      </c>
      <c r="S246" s="25">
        <f t="shared" si="62"/>
        <v>1.6905962001931133E-5</v>
      </c>
      <c r="T246" s="128">
        <v>1</v>
      </c>
      <c r="U246">
        <f t="shared" si="63"/>
        <v>1.6905962001931133E-5</v>
      </c>
      <c r="V246" s="25">
        <f t="shared" si="64"/>
        <v>-4.111686029104257E-3</v>
      </c>
    </row>
    <row r="247" spans="1:27">
      <c r="A247" s="139" t="s">
        <v>600</v>
      </c>
      <c r="B247" s="139" t="s">
        <v>288</v>
      </c>
      <c r="C247" s="140">
        <v>51951.597000000002</v>
      </c>
      <c r="D247" s="140" t="s">
        <v>503</v>
      </c>
      <c r="E247" s="33">
        <f t="shared" si="55"/>
        <v>34387.942785038926</v>
      </c>
      <c r="F247" s="25">
        <f t="shared" si="56"/>
        <v>34388</v>
      </c>
      <c r="G247" s="25">
        <f t="shared" si="60"/>
        <v>-1.9530239995219745E-2</v>
      </c>
      <c r="I247">
        <f>G247</f>
        <v>-1.9530239995219745E-2</v>
      </c>
      <c r="L247" s="25"/>
      <c r="O247" s="25">
        <f t="shared" ca="1" si="61"/>
        <v>-1.2273291383242659E-2</v>
      </c>
      <c r="P247" s="27">
        <f t="shared" si="57"/>
        <v>-2.1077051247732084E-2</v>
      </c>
      <c r="Q247" s="28">
        <f t="shared" si="58"/>
        <v>36933.097000000002</v>
      </c>
      <c r="S247" s="25">
        <f t="shared" si="62"/>
        <v>2.3926250508987928E-6</v>
      </c>
      <c r="T247" s="128">
        <v>0.1</v>
      </c>
      <c r="U247">
        <f t="shared" si="63"/>
        <v>2.3926250508987927E-7</v>
      </c>
      <c r="V247" s="25">
        <f t="shared" si="64"/>
        <v>1.5468112525123395E-3</v>
      </c>
    </row>
    <row r="248" spans="1:27">
      <c r="A248" s="139" t="s">
        <v>600</v>
      </c>
      <c r="B248" s="139" t="s">
        <v>288</v>
      </c>
      <c r="C248" s="140">
        <v>51957.58</v>
      </c>
      <c r="D248" s="140" t="s">
        <v>503</v>
      </c>
      <c r="E248" s="33">
        <f t="shared" si="55"/>
        <v>34405.470327566727</v>
      </c>
      <c r="F248" s="25">
        <f t="shared" si="56"/>
        <v>34405.5</v>
      </c>
      <c r="G248" s="25">
        <f t="shared" si="60"/>
        <v>-1.0128639994945843E-2</v>
      </c>
      <c r="I248">
        <f>G248</f>
        <v>-1.0128639994945843E-2</v>
      </c>
      <c r="M248" s="25"/>
      <c r="O248" s="25">
        <f t="shared" ca="1" si="61"/>
        <v>-1.2299114402166772E-2</v>
      </c>
      <c r="P248" s="27">
        <f t="shared" si="57"/>
        <v>-2.109087538810368E-2</v>
      </c>
      <c r="Q248" s="28">
        <f t="shared" si="58"/>
        <v>36939.08</v>
      </c>
      <c r="S248" s="25">
        <f t="shared" si="62"/>
        <v>1.2017060481500236E-4</v>
      </c>
      <c r="T248" s="128">
        <v>0.1</v>
      </c>
      <c r="U248">
        <f t="shared" si="63"/>
        <v>1.2017060481500237E-5</v>
      </c>
      <c r="V248" s="25">
        <f t="shared" si="64"/>
        <v>1.0962235393157837E-2</v>
      </c>
    </row>
    <row r="249" spans="1:27">
      <c r="A249" s="139" t="s">
        <v>600</v>
      </c>
      <c r="B249" s="139" t="s">
        <v>288</v>
      </c>
      <c r="C249" s="140">
        <v>51958.601000000002</v>
      </c>
      <c r="D249" s="140" t="s">
        <v>503</v>
      </c>
      <c r="E249" s="33">
        <f t="shared" si="55"/>
        <v>34408.461405775131</v>
      </c>
      <c r="F249" s="25">
        <f t="shared" si="56"/>
        <v>34408.5</v>
      </c>
      <c r="G249" s="25">
        <f t="shared" si="60"/>
        <v>-1.3174079991586041E-2</v>
      </c>
      <c r="I249">
        <f>G249</f>
        <v>-1.3174079991586041E-2</v>
      </c>
      <c r="L249" s="25"/>
      <c r="O249" s="25">
        <f t="shared" ca="1" si="61"/>
        <v>-1.2303541205410912E-2</v>
      </c>
      <c r="P249" s="27">
        <f t="shared" si="57"/>
        <v>-2.109324484409951E-2</v>
      </c>
      <c r="Q249" s="28">
        <f t="shared" si="58"/>
        <v>36940.101000000002</v>
      </c>
      <c r="S249" s="25">
        <f t="shared" si="62"/>
        <v>6.271317196128467E-5</v>
      </c>
      <c r="T249" s="128">
        <v>0.1</v>
      </c>
      <c r="U249">
        <f t="shared" si="63"/>
        <v>6.2713171961284675E-6</v>
      </c>
      <c r="V249" s="25">
        <f t="shared" si="64"/>
        <v>7.9191648525134689E-3</v>
      </c>
    </row>
    <row r="250" spans="1:27">
      <c r="A250" s="139" t="s">
        <v>600</v>
      </c>
      <c r="B250" s="139" t="s">
        <v>288</v>
      </c>
      <c r="C250" s="140">
        <v>51987.599000000002</v>
      </c>
      <c r="D250" s="140" t="s">
        <v>503</v>
      </c>
      <c r="E250" s="33">
        <f t="shared" si="55"/>
        <v>34493.412714185819</v>
      </c>
      <c r="F250" s="25">
        <f t="shared" si="56"/>
        <v>34493.5</v>
      </c>
      <c r="G250" s="25">
        <f t="shared" si="60"/>
        <v>-2.9794879999826662E-2</v>
      </c>
      <c r="I250">
        <f>G250</f>
        <v>-2.9794879999826662E-2</v>
      </c>
      <c r="M250" s="25"/>
      <c r="O250" s="25">
        <f t="shared" ca="1" si="61"/>
        <v>-1.2428967297328043E-2</v>
      </c>
      <c r="P250" s="27">
        <f t="shared" si="57"/>
        <v>-2.1160331188990973E-2</v>
      </c>
      <c r="Q250" s="28">
        <f t="shared" si="58"/>
        <v>36969.099000000002</v>
      </c>
      <c r="S250" s="25">
        <f t="shared" si="62"/>
        <v>7.455543316670401E-5</v>
      </c>
      <c r="T250" s="128">
        <v>0.1</v>
      </c>
      <c r="U250">
        <f t="shared" si="63"/>
        <v>7.4555433166704012E-6</v>
      </c>
      <c r="V250" s="25">
        <f t="shared" si="64"/>
        <v>-8.6345488108356891E-3</v>
      </c>
      <c r="Y250" s="108"/>
      <c r="Z250" s="113"/>
      <c r="AA250" s="114"/>
    </row>
    <row r="251" spans="1:27">
      <c r="A251" s="36" t="s">
        <v>363</v>
      </c>
      <c r="B251" s="57" t="s">
        <v>292</v>
      </c>
      <c r="C251" s="36">
        <v>52185.414100000002</v>
      </c>
      <c r="D251" s="58"/>
      <c r="E251" s="33">
        <f t="shared" si="55"/>
        <v>35072.923424179316</v>
      </c>
      <c r="F251" s="25">
        <f t="shared" si="56"/>
        <v>35073</v>
      </c>
      <c r="G251" s="25">
        <f t="shared" si="60"/>
        <v>-2.6139039997360669E-2</v>
      </c>
      <c r="K251" s="127">
        <f t="shared" ref="K251:K267" si="65">G251</f>
        <v>-2.6139039997360669E-2</v>
      </c>
      <c r="O251" s="25">
        <f t="shared" ca="1" si="61"/>
        <v>-1.3284078123986603E-2</v>
      </c>
      <c r="P251" s="27">
        <f t="shared" si="57"/>
        <v>-2.1615218683010442E-2</v>
      </c>
      <c r="Q251" s="28">
        <f t="shared" si="58"/>
        <v>37166.914100000002</v>
      </c>
      <c r="S251" s="25">
        <f t="shared" si="62"/>
        <v>2.0464959284169416E-5</v>
      </c>
      <c r="T251" s="128">
        <v>1</v>
      </c>
      <c r="U251">
        <f t="shared" si="63"/>
        <v>2.0464959284169416E-5</v>
      </c>
      <c r="V251" s="25">
        <f t="shared" si="64"/>
        <v>-4.5238213143502272E-3</v>
      </c>
    </row>
    <row r="252" spans="1:27">
      <c r="A252" s="36" t="s">
        <v>333</v>
      </c>
      <c r="B252" s="105" t="s">
        <v>288</v>
      </c>
      <c r="C252" s="106">
        <v>52185.58167</v>
      </c>
      <c r="D252" s="106">
        <v>3.0000000000000001E-5</v>
      </c>
      <c r="E252" s="33">
        <f t="shared" si="55"/>
        <v>35073.41433012973</v>
      </c>
      <c r="F252" s="25">
        <f t="shared" si="56"/>
        <v>35073.5</v>
      </c>
      <c r="G252" s="25">
        <f t="shared" si="60"/>
        <v>-2.9243279997899663E-2</v>
      </c>
      <c r="K252">
        <f t="shared" si="65"/>
        <v>-2.9243279997899663E-2</v>
      </c>
      <c r="P252" s="27">
        <f t="shared" si="57"/>
        <v>-2.16156092954174E-2</v>
      </c>
      <c r="Q252" s="28">
        <f t="shared" si="58"/>
        <v>37167.08167</v>
      </c>
      <c r="S252" s="25">
        <f t="shared" si="62"/>
        <v>5.8181360345506259E-5</v>
      </c>
      <c r="T252" s="128">
        <v>1</v>
      </c>
      <c r="U252">
        <f t="shared" si="63"/>
        <v>5.8181360345506259E-5</v>
      </c>
      <c r="V252" s="25">
        <f t="shared" si="64"/>
        <v>-7.6276707024822629E-3</v>
      </c>
    </row>
    <row r="253" spans="1:27">
      <c r="A253" s="36" t="s">
        <v>363</v>
      </c>
      <c r="B253" s="105" t="s">
        <v>288</v>
      </c>
      <c r="C253" s="106">
        <v>52185.585500000001</v>
      </c>
      <c r="D253" s="106"/>
      <c r="E253" s="33">
        <f t="shared" si="55"/>
        <v>35073.425550334963</v>
      </c>
      <c r="F253" s="25">
        <f t="shared" si="56"/>
        <v>35073.5</v>
      </c>
      <c r="G253" s="25">
        <f t="shared" si="60"/>
        <v>-2.5413279996428173E-2</v>
      </c>
      <c r="K253">
        <f t="shared" si="65"/>
        <v>-2.5413279996428173E-2</v>
      </c>
      <c r="P253" s="27">
        <f t="shared" si="57"/>
        <v>-2.16156092954174E-2</v>
      </c>
      <c r="Q253" s="28">
        <f t="shared" si="58"/>
        <v>37167.085500000001</v>
      </c>
      <c r="S253" s="25">
        <f t="shared" si="62"/>
        <v>1.4422302753315658E-5</v>
      </c>
      <c r="T253" s="128">
        <v>1</v>
      </c>
      <c r="U253">
        <f t="shared" si="63"/>
        <v>1.4422302753315658E-5</v>
      </c>
      <c r="V253" s="25">
        <f t="shared" si="64"/>
        <v>-3.7976707010107733E-3</v>
      </c>
      <c r="Y253" s="110"/>
      <c r="Z253" s="113"/>
      <c r="AA253" s="114"/>
    </row>
    <row r="254" spans="1:27">
      <c r="A254" s="56" t="s">
        <v>492</v>
      </c>
      <c r="B254" s="57" t="str">
        <f>IF(Y254=INT(Y254),"I","II")</f>
        <v>I</v>
      </c>
      <c r="C254" s="126">
        <v>52193.432699999998</v>
      </c>
      <c r="D254" s="115" t="s">
        <v>485</v>
      </c>
      <c r="E254" s="33">
        <f t="shared" si="55"/>
        <v>35096.414373955908</v>
      </c>
      <c r="F254" s="25">
        <f t="shared" si="56"/>
        <v>35096.5</v>
      </c>
      <c r="G254" s="25">
        <f t="shared" si="60"/>
        <v>-2.9228320003312547E-2</v>
      </c>
      <c r="K254">
        <f t="shared" si="65"/>
        <v>-2.9228320003312547E-2</v>
      </c>
      <c r="N254" s="25"/>
      <c r="O254" s="25">
        <f t="shared" ref="O254:O261" ca="1" si="66">+C$11+C$12*F254</f>
        <v>-1.3318754749398989E-2</v>
      </c>
      <c r="P254" s="27">
        <f t="shared" si="57"/>
        <v>-2.1633573980226105E-2</v>
      </c>
      <c r="Q254" s="28">
        <f t="shared" si="58"/>
        <v>37174.932699999998</v>
      </c>
      <c r="S254" s="25">
        <f t="shared" si="62"/>
        <v>5.7680167155187326E-5</v>
      </c>
      <c r="T254" s="128">
        <v>1</v>
      </c>
      <c r="U254">
        <f t="shared" si="63"/>
        <v>5.7680167155187326E-5</v>
      </c>
      <c r="V254" s="25">
        <f t="shared" si="64"/>
        <v>-7.5947460230864419E-3</v>
      </c>
      <c r="Y254" s="108"/>
      <c r="Z254" s="109"/>
      <c r="AA254" s="114"/>
    </row>
    <row r="255" spans="1:27">
      <c r="A255" s="56" t="s">
        <v>492</v>
      </c>
      <c r="B255" s="57" t="str">
        <f>IF(Y255=INT(Y255),"I","II")</f>
        <v>I</v>
      </c>
      <c r="C255" s="126">
        <v>52195.483500000002</v>
      </c>
      <c r="D255" s="115" t="s">
        <v>485</v>
      </c>
      <c r="E255" s="33">
        <f t="shared" si="55"/>
        <v>35102.422310478738</v>
      </c>
      <c r="F255" s="25">
        <f t="shared" si="56"/>
        <v>35102.5</v>
      </c>
      <c r="G255" s="25">
        <f t="shared" si="60"/>
        <v>-2.6519199993344955E-2</v>
      </c>
      <c r="K255">
        <f t="shared" si="65"/>
        <v>-2.6519199993344955E-2</v>
      </c>
      <c r="N255" s="25"/>
      <c r="O255" s="25">
        <f t="shared" ca="1" si="66"/>
        <v>-1.3327608355887255E-2</v>
      </c>
      <c r="P255" s="27">
        <f t="shared" si="57"/>
        <v>-2.1638259297542442E-2</v>
      </c>
      <c r="Q255" s="28">
        <f t="shared" si="58"/>
        <v>37176.983500000002</v>
      </c>
      <c r="S255" s="25">
        <f t="shared" si="62"/>
        <v>2.3823582075941119E-5</v>
      </c>
      <c r="T255" s="128">
        <v>1</v>
      </c>
      <c r="U255">
        <f t="shared" si="63"/>
        <v>2.3823582075941119E-5</v>
      </c>
      <c r="V255" s="25">
        <f t="shared" si="64"/>
        <v>-4.8809406958025131E-3</v>
      </c>
    </row>
    <row r="256" spans="1:27">
      <c r="A256" s="56" t="s">
        <v>492</v>
      </c>
      <c r="B256" s="57" t="str">
        <f>IF(Y256=INT(Y256),"I","II")</f>
        <v>I</v>
      </c>
      <c r="C256" s="126">
        <v>52198.553699999997</v>
      </c>
      <c r="D256" s="115" t="s">
        <v>485</v>
      </c>
      <c r="E256" s="33">
        <f t="shared" si="55"/>
        <v>35111.416637917937</v>
      </c>
      <c r="F256" s="25">
        <f t="shared" si="56"/>
        <v>35111.5</v>
      </c>
      <c r="G256" s="25">
        <f t="shared" si="60"/>
        <v>-2.8455519997805823E-2</v>
      </c>
      <c r="K256">
        <f t="shared" si="65"/>
        <v>-2.8455519997805823E-2</v>
      </c>
      <c r="N256" s="25"/>
      <c r="O256" s="25">
        <f t="shared" ca="1" si="66"/>
        <v>-1.334088876561966E-2</v>
      </c>
      <c r="P256" s="27">
        <f t="shared" si="57"/>
        <v>-2.1645286402845319E-2</v>
      </c>
      <c r="Q256" s="28">
        <f t="shared" si="58"/>
        <v>37180.053699999997</v>
      </c>
      <c r="S256" s="25">
        <f t="shared" si="62"/>
        <v>4.6379281617928661E-5</v>
      </c>
      <c r="T256" s="128">
        <v>1</v>
      </c>
      <c r="U256">
        <f t="shared" si="63"/>
        <v>4.6379281617928661E-5</v>
      </c>
      <c r="V256" s="25">
        <f t="shared" si="64"/>
        <v>-6.8102335949605033E-3</v>
      </c>
    </row>
    <row r="257" spans="1:22">
      <c r="A257" s="56" t="s">
        <v>361</v>
      </c>
      <c r="B257" s="57" t="s">
        <v>292</v>
      </c>
      <c r="C257" s="146">
        <v>52219.548540000003</v>
      </c>
      <c r="D257" s="58">
        <v>2.0000000000000001E-4</v>
      </c>
      <c r="E257" s="33">
        <f t="shared" si="55"/>
        <v>35172.922228919859</v>
      </c>
      <c r="F257" s="25">
        <f t="shared" si="56"/>
        <v>35173</v>
      </c>
      <c r="G257" s="25">
        <f t="shared" si="60"/>
        <v>-2.6547039989964105E-2</v>
      </c>
      <c r="K257">
        <f t="shared" si="65"/>
        <v>-2.6547039989964105E-2</v>
      </c>
      <c r="M257" s="25"/>
      <c r="O257" s="25">
        <f t="shared" ca="1" si="66"/>
        <v>-1.3431638232124406E-2</v>
      </c>
      <c r="P257" s="27">
        <f t="shared" si="57"/>
        <v>-2.1693276992678121E-2</v>
      </c>
      <c r="Q257" s="28">
        <f t="shared" si="58"/>
        <v>37201.048540000003</v>
      </c>
      <c r="S257" s="25">
        <f t="shared" si="62"/>
        <v>2.3559015233822619E-5</v>
      </c>
      <c r="T257" s="128">
        <v>1</v>
      </c>
      <c r="U257">
        <f t="shared" si="63"/>
        <v>2.3559015233822619E-5</v>
      </c>
      <c r="V257" s="25">
        <f t="shared" si="64"/>
        <v>-4.853762997285984E-3</v>
      </c>
    </row>
    <row r="258" spans="1:22">
      <c r="A258" s="56" t="s">
        <v>361</v>
      </c>
      <c r="B258" s="57" t="s">
        <v>292</v>
      </c>
      <c r="C258" s="58">
        <v>52219.548609999998</v>
      </c>
      <c r="D258" s="58">
        <v>2.0000000000000001E-4</v>
      </c>
      <c r="E258" s="33">
        <f t="shared" si="55"/>
        <v>35172.922433988868</v>
      </c>
      <c r="F258" s="25">
        <f t="shared" si="56"/>
        <v>35173</v>
      </c>
      <c r="G258" s="25">
        <f t="shared" si="60"/>
        <v>-2.6477039995370433E-2</v>
      </c>
      <c r="K258">
        <f t="shared" si="65"/>
        <v>-2.6477039995370433E-2</v>
      </c>
      <c r="M258" s="25"/>
      <c r="O258" s="25">
        <f t="shared" ca="1" si="66"/>
        <v>-1.3431638232124406E-2</v>
      </c>
      <c r="P258" s="27">
        <f t="shared" si="57"/>
        <v>-2.1693276992678121E-2</v>
      </c>
      <c r="Q258" s="28">
        <f t="shared" si="58"/>
        <v>37201.048609999998</v>
      </c>
      <c r="S258" s="25">
        <f t="shared" si="62"/>
        <v>2.288438846592776E-5</v>
      </c>
      <c r="T258" s="128">
        <v>1</v>
      </c>
      <c r="U258">
        <f t="shared" si="63"/>
        <v>2.288438846592776E-5</v>
      </c>
      <c r="V258" s="25">
        <f t="shared" si="64"/>
        <v>-4.7837630026923116E-3</v>
      </c>
    </row>
    <row r="259" spans="1:22">
      <c r="A259" s="56" t="s">
        <v>361</v>
      </c>
      <c r="B259" s="57" t="s">
        <v>292</v>
      </c>
      <c r="C259" s="58">
        <v>52219.54898</v>
      </c>
      <c r="D259" s="58">
        <v>2.0000000000000001E-4</v>
      </c>
      <c r="E259" s="33">
        <f t="shared" si="55"/>
        <v>35172.923517925148</v>
      </c>
      <c r="F259" s="25">
        <f t="shared" si="56"/>
        <v>35173</v>
      </c>
      <c r="G259" s="25">
        <f t="shared" si="60"/>
        <v>-2.6107039993803483E-2</v>
      </c>
      <c r="K259">
        <f t="shared" si="65"/>
        <v>-2.6107039993803483E-2</v>
      </c>
      <c r="M259" s="25"/>
      <c r="O259" s="25">
        <f t="shared" ca="1" si="66"/>
        <v>-1.3431638232124406E-2</v>
      </c>
      <c r="P259" s="27">
        <f t="shared" si="57"/>
        <v>-2.1693276992678121E-2</v>
      </c>
      <c r="Q259" s="28">
        <f t="shared" si="58"/>
        <v>37201.04898</v>
      </c>
      <c r="S259" s="25">
        <f t="shared" si="62"/>
        <v>1.9481303830103155E-5</v>
      </c>
      <c r="T259" s="128">
        <v>1</v>
      </c>
      <c r="U259">
        <f t="shared" si="63"/>
        <v>1.9481303830103155E-5</v>
      </c>
      <c r="V259" s="25">
        <f t="shared" si="64"/>
        <v>-4.4137630011253613E-3</v>
      </c>
    </row>
    <row r="260" spans="1:22">
      <c r="A260" s="56" t="s">
        <v>492</v>
      </c>
      <c r="B260" s="57" t="str">
        <f>IF(Y260=INT(Y260),"I","II")</f>
        <v>I</v>
      </c>
      <c r="C260" s="126">
        <v>52219.549099999997</v>
      </c>
      <c r="D260" s="115" t="s">
        <v>485</v>
      </c>
      <c r="E260" s="33">
        <f t="shared" si="55"/>
        <v>35172.923869472041</v>
      </c>
      <c r="F260" s="25">
        <f t="shared" si="56"/>
        <v>35173</v>
      </c>
      <c r="G260" s="25">
        <f t="shared" si="60"/>
        <v>-2.5987039996834937E-2</v>
      </c>
      <c r="K260">
        <f t="shared" si="65"/>
        <v>-2.5987039996834937E-2</v>
      </c>
      <c r="N260" s="25"/>
      <c r="O260" s="25">
        <f t="shared" ca="1" si="66"/>
        <v>-1.3431638232124406E-2</v>
      </c>
      <c r="P260" s="27">
        <f t="shared" si="57"/>
        <v>-2.1693276992678121E-2</v>
      </c>
      <c r="Q260" s="28">
        <f t="shared" si="58"/>
        <v>37201.049099999997</v>
      </c>
      <c r="S260" s="25">
        <f t="shared" si="62"/>
        <v>1.8436400735865767E-5</v>
      </c>
      <c r="T260" s="128">
        <v>1</v>
      </c>
      <c r="U260">
        <f t="shared" si="63"/>
        <v>1.8436400735865767E-5</v>
      </c>
      <c r="V260" s="25">
        <f t="shared" si="64"/>
        <v>-4.2937630041568163E-3</v>
      </c>
    </row>
    <row r="261" spans="1:22">
      <c r="A261" s="139" t="s">
        <v>850</v>
      </c>
      <c r="B261" s="139" t="s">
        <v>288</v>
      </c>
      <c r="C261" s="140">
        <v>52224.841099999998</v>
      </c>
      <c r="D261" s="140" t="s">
        <v>485</v>
      </c>
      <c r="E261" s="33">
        <f t="shared" si="55"/>
        <v>35188.42708776673</v>
      </c>
      <c r="F261" s="25">
        <f t="shared" si="56"/>
        <v>35188.5</v>
      </c>
      <c r="G261" s="25">
        <f t="shared" si="60"/>
        <v>-2.488848000211874E-2</v>
      </c>
      <c r="K261">
        <f t="shared" si="65"/>
        <v>-2.488848000211874E-2</v>
      </c>
      <c r="L261" s="25"/>
      <c r="O261" s="25">
        <f t="shared" ca="1" si="66"/>
        <v>-1.3454510048885766E-2</v>
      </c>
      <c r="P261" s="27">
        <f t="shared" si="57"/>
        <v>-2.1705364484603504E-2</v>
      </c>
      <c r="Q261" s="28">
        <f t="shared" si="58"/>
        <v>37206.341099999998</v>
      </c>
      <c r="S261" s="25">
        <f t="shared" si="62"/>
        <v>1.0132224397846288E-5</v>
      </c>
      <c r="T261" s="128">
        <v>1</v>
      </c>
      <c r="U261">
        <f t="shared" si="63"/>
        <v>1.0132224397846288E-5</v>
      </c>
      <c r="V261" s="25">
        <f t="shared" si="64"/>
        <v>-3.1831155175152358E-3</v>
      </c>
    </row>
    <row r="262" spans="1:22">
      <c r="A262" s="36" t="s">
        <v>332</v>
      </c>
      <c r="B262" s="105"/>
      <c r="C262" s="36">
        <v>52225.352200000001</v>
      </c>
      <c r="D262" s="36">
        <v>4.0000000000000002E-4</v>
      </c>
      <c r="E262" s="33">
        <f t="shared" si="55"/>
        <v>35189.924384605445</v>
      </c>
      <c r="F262" s="25">
        <f t="shared" si="56"/>
        <v>35190</v>
      </c>
      <c r="G262" s="25">
        <f t="shared" si="60"/>
        <v>-2.5811199993768241E-2</v>
      </c>
      <c r="K262">
        <f t="shared" si="65"/>
        <v>-2.5811199993768241E-2</v>
      </c>
      <c r="P262" s="27">
        <f t="shared" si="57"/>
        <v>-2.1706534077426412E-2</v>
      </c>
      <c r="Q262" s="28">
        <f t="shared" si="58"/>
        <v>37206.852200000001</v>
      </c>
      <c r="S262" s="25">
        <f t="shared" si="62"/>
        <v>1.6848282284778308E-5</v>
      </c>
      <c r="T262" s="128">
        <v>1</v>
      </c>
      <c r="U262">
        <f t="shared" si="63"/>
        <v>1.6848282284778308E-5</v>
      </c>
      <c r="V262" s="25">
        <f t="shared" si="64"/>
        <v>-4.1046659163418292E-3</v>
      </c>
    </row>
    <row r="263" spans="1:22">
      <c r="A263" s="36" t="s">
        <v>332</v>
      </c>
      <c r="B263" s="102" t="s">
        <v>288</v>
      </c>
      <c r="C263" s="36">
        <v>52225.523500000003</v>
      </c>
      <c r="D263" s="36">
        <v>2.0000000000000001E-4</v>
      </c>
      <c r="E263" s="33">
        <f t="shared" si="55"/>
        <v>35190.426217805354</v>
      </c>
      <c r="F263" s="25">
        <f t="shared" si="56"/>
        <v>35190.5</v>
      </c>
      <c r="G263" s="25">
        <f t="shared" si="60"/>
        <v>-2.5185439990309533E-2</v>
      </c>
      <c r="K263">
        <f t="shared" si="65"/>
        <v>-2.5185439990309533E-2</v>
      </c>
      <c r="P263" s="27">
        <f t="shared" si="57"/>
        <v>-2.1706923935251296E-2</v>
      </c>
      <c r="Q263" s="28">
        <f t="shared" si="58"/>
        <v>37207.023500000003</v>
      </c>
      <c r="S263" s="25">
        <f t="shared" si="62"/>
        <v>1.2100073945297918E-5</v>
      </c>
      <c r="T263" s="128">
        <v>1</v>
      </c>
      <c r="U263">
        <f t="shared" si="63"/>
        <v>1.2100073945297918E-5</v>
      </c>
      <c r="V263" s="25">
        <f t="shared" si="64"/>
        <v>-3.4785160550582367E-3</v>
      </c>
    </row>
    <row r="264" spans="1:22">
      <c r="A264" s="36" t="s">
        <v>365</v>
      </c>
      <c r="B264" s="102"/>
      <c r="C264" s="36">
        <v>52230.130499999999</v>
      </c>
      <c r="D264" s="36"/>
      <c r="E264" s="33">
        <f t="shared" si="55"/>
        <v>35203.922689211919</v>
      </c>
      <c r="F264" s="25">
        <f t="shared" si="56"/>
        <v>35204</v>
      </c>
      <c r="G264" s="25">
        <f t="shared" si="60"/>
        <v>-2.6389919999928679E-2</v>
      </c>
      <c r="K264" s="127">
        <f t="shared" si="65"/>
        <v>-2.6389919999928679E-2</v>
      </c>
      <c r="O264" s="25">
        <f ca="1">+C$11+C$12*F264</f>
        <v>-1.3477381865647127E-2</v>
      </c>
      <c r="P264" s="27">
        <f t="shared" si="57"/>
        <v>-2.1717448877582861E-2</v>
      </c>
      <c r="Q264" s="28">
        <f t="shared" si="58"/>
        <v>37211.630499999999</v>
      </c>
      <c r="S264" s="25">
        <f t="shared" si="62"/>
        <v>2.1831986389155591E-5</v>
      </c>
      <c r="T264" s="128">
        <v>1</v>
      </c>
      <c r="U264">
        <f t="shared" si="63"/>
        <v>2.1831986389155591E-5</v>
      </c>
      <c r="V264" s="25">
        <f t="shared" si="64"/>
        <v>-4.6724711223458185E-3</v>
      </c>
    </row>
    <row r="265" spans="1:22">
      <c r="A265" s="56" t="s">
        <v>493</v>
      </c>
      <c r="B265" s="57" t="str">
        <f>IF(Y265=INT(Y265),"I","II")</f>
        <v>I</v>
      </c>
      <c r="C265" s="126">
        <v>52230.130700000002</v>
      </c>
      <c r="D265" s="115" t="s">
        <v>485</v>
      </c>
      <c r="E265" s="33">
        <f t="shared" si="55"/>
        <v>35203.92327512343</v>
      </c>
      <c r="F265" s="25">
        <f t="shared" si="56"/>
        <v>35204</v>
      </c>
      <c r="G265" s="25">
        <f t="shared" si="60"/>
        <v>-2.6189919997705147E-2</v>
      </c>
      <c r="K265">
        <f t="shared" si="65"/>
        <v>-2.6189919997705147E-2</v>
      </c>
      <c r="N265" s="25"/>
      <c r="O265" s="25">
        <f ca="1">+C$11+C$12*F265</f>
        <v>-1.3477381865647127E-2</v>
      </c>
      <c r="P265" s="27">
        <f t="shared" si="57"/>
        <v>-2.1717448877582861E-2</v>
      </c>
      <c r="Q265" s="28">
        <f t="shared" si="58"/>
        <v>37211.630700000002</v>
      </c>
      <c r="S265" s="25">
        <f t="shared" si="62"/>
        <v>2.0002997920327894E-5</v>
      </c>
      <c r="T265" s="128">
        <v>1</v>
      </c>
      <c r="U265">
        <f t="shared" si="63"/>
        <v>2.0002997920327894E-5</v>
      </c>
      <c r="V265" s="25">
        <f t="shared" si="64"/>
        <v>-4.4724711201222858E-3</v>
      </c>
    </row>
    <row r="266" spans="1:22">
      <c r="A266" s="33" t="s">
        <v>335</v>
      </c>
      <c r="B266" s="57" t="s">
        <v>288</v>
      </c>
      <c r="C266" s="58">
        <v>52232.348400000003</v>
      </c>
      <c r="D266" s="58">
        <v>5.9999999999999995E-4</v>
      </c>
      <c r="E266" s="33">
        <f t="shared" si="55"/>
        <v>35210.420154793144</v>
      </c>
      <c r="F266" s="25">
        <f t="shared" si="56"/>
        <v>35210.5</v>
      </c>
      <c r="G266" s="25">
        <f t="shared" si="60"/>
        <v>-2.7255039996816777E-2</v>
      </c>
      <c r="K266">
        <f t="shared" si="65"/>
        <v>-2.7255039996816777E-2</v>
      </c>
      <c r="P266" s="27">
        <f t="shared" si="57"/>
        <v>-2.1722515603984645E-2</v>
      </c>
      <c r="Q266" s="28">
        <f t="shared" si="58"/>
        <v>37213.848400000003</v>
      </c>
      <c r="S266" s="25">
        <f t="shared" si="62"/>
        <v>3.0608826157282548E-5</v>
      </c>
      <c r="T266" s="128">
        <v>1</v>
      </c>
      <c r="U266">
        <f t="shared" si="63"/>
        <v>3.0608826157282548E-5</v>
      </c>
      <c r="V266" s="25">
        <f t="shared" si="64"/>
        <v>-5.5325243928321319E-3</v>
      </c>
    </row>
    <row r="267" spans="1:22">
      <c r="A267" s="33" t="s">
        <v>335</v>
      </c>
      <c r="B267" s="57" t="s">
        <v>292</v>
      </c>
      <c r="C267" s="58">
        <v>52232.519200000002</v>
      </c>
      <c r="D267" s="58">
        <v>2.9999999999999997E-4</v>
      </c>
      <c r="E267" s="33">
        <f t="shared" si="55"/>
        <v>35210.920523214299</v>
      </c>
      <c r="F267" s="25">
        <f t="shared" si="56"/>
        <v>35211</v>
      </c>
      <c r="G267" s="25">
        <f t="shared" si="60"/>
        <v>-2.7129279995278921E-2</v>
      </c>
      <c r="K267">
        <f t="shared" si="65"/>
        <v>-2.7129279995278921E-2</v>
      </c>
      <c r="P267" s="27">
        <f t="shared" si="57"/>
        <v>-2.1722905329596427E-2</v>
      </c>
      <c r="Q267" s="28">
        <f t="shared" si="58"/>
        <v>37214.019200000002</v>
      </c>
      <c r="S267" s="25">
        <f t="shared" si="62"/>
        <v>2.9228887025733496E-5</v>
      </c>
      <c r="T267" s="128">
        <v>1</v>
      </c>
      <c r="U267">
        <f t="shared" si="63"/>
        <v>2.9228887025733496E-5</v>
      </c>
      <c r="V267" s="25">
        <f t="shared" si="64"/>
        <v>-5.4063746656824938E-3</v>
      </c>
    </row>
    <row r="268" spans="1:22">
      <c r="A268" s="139" t="s">
        <v>600</v>
      </c>
      <c r="B268" s="139" t="s">
        <v>292</v>
      </c>
      <c r="C268" s="140">
        <v>52235.601999999999</v>
      </c>
      <c r="D268" s="140" t="s">
        <v>503</v>
      </c>
      <c r="E268" s="33">
        <f t="shared" si="55"/>
        <v>35219.951763078017</v>
      </c>
      <c r="F268" s="25">
        <f t="shared" si="56"/>
        <v>35220</v>
      </c>
      <c r="G268" s="25">
        <f t="shared" si="60"/>
        <v>-1.6465599997900426E-2</v>
      </c>
      <c r="I268">
        <f>G268</f>
        <v>-1.6465599997900426E-2</v>
      </c>
      <c r="L268" s="25"/>
      <c r="O268" s="25">
        <f ca="1">+C$11+C$12*F268</f>
        <v>-1.3500991482949178E-2</v>
      </c>
      <c r="P268" s="27">
        <f t="shared" si="57"/>
        <v>-2.1729919839183195E-2</v>
      </c>
      <c r="Q268" s="28">
        <f t="shared" si="58"/>
        <v>37217.101999999999</v>
      </c>
      <c r="S268" s="25">
        <f t="shared" si="62"/>
        <v>2.7713063391323438E-5</v>
      </c>
      <c r="T268" s="128">
        <v>0.1</v>
      </c>
      <c r="U268">
        <f t="shared" si="63"/>
        <v>2.7713063391323441E-6</v>
      </c>
      <c r="V268" s="25">
        <f t="shared" si="64"/>
        <v>5.2643198412827691E-3</v>
      </c>
    </row>
    <row r="269" spans="1:22">
      <c r="A269" s="33" t="s">
        <v>335</v>
      </c>
      <c r="B269" s="57" t="s">
        <v>288</v>
      </c>
      <c r="C269" s="58">
        <v>52247.367899999997</v>
      </c>
      <c r="D269" s="58">
        <v>2.0000000000000001E-4</v>
      </c>
      <c r="E269" s="33">
        <f t="shared" si="55"/>
        <v>35254.420643677688</v>
      </c>
      <c r="F269" s="25">
        <f t="shared" si="56"/>
        <v>35254.5</v>
      </c>
      <c r="G269" s="25">
        <f t="shared" si="60"/>
        <v>-2.7088160000857897E-2</v>
      </c>
      <c r="K269">
        <f t="shared" ref="K269:K274" si="67">G269</f>
        <v>-2.7088160000857897E-2</v>
      </c>
      <c r="P269" s="27">
        <f t="shared" si="57"/>
        <v>-2.1756799113632944E-2</v>
      </c>
      <c r="Q269" s="28">
        <f t="shared" si="58"/>
        <v>37228.867899999997</v>
      </c>
      <c r="S269" s="25">
        <f t="shared" si="62"/>
        <v>2.8423408909832043E-5</v>
      </c>
      <c r="T269" s="128">
        <v>1</v>
      </c>
      <c r="U269">
        <f t="shared" si="63"/>
        <v>2.8423408909832043E-5</v>
      </c>
      <c r="V269" s="25">
        <f t="shared" si="64"/>
        <v>-5.3313608872249535E-3</v>
      </c>
    </row>
    <row r="270" spans="1:22">
      <c r="A270" s="56" t="s">
        <v>493</v>
      </c>
      <c r="B270" s="57" t="str">
        <f>IF(Y270=INT(Y270),"I","II")</f>
        <v>I</v>
      </c>
      <c r="C270" s="126">
        <v>52250.100100000003</v>
      </c>
      <c r="D270" s="115" t="s">
        <v>485</v>
      </c>
      <c r="E270" s="33">
        <f t="shared" si="55"/>
        <v>35262.424780681627</v>
      </c>
      <c r="F270" s="25">
        <f t="shared" si="56"/>
        <v>35262.5</v>
      </c>
      <c r="G270" s="25">
        <f t="shared" si="60"/>
        <v>-2.5675999997474719E-2</v>
      </c>
      <c r="K270">
        <f t="shared" si="67"/>
        <v>-2.5675999997474719E-2</v>
      </c>
      <c r="N270" s="25"/>
      <c r="O270" s="25">
        <f ca="1">+C$11+C$12*F270</f>
        <v>-1.356370452890774E-2</v>
      </c>
      <c r="P270" s="27">
        <f t="shared" si="57"/>
        <v>-2.1763029796065068E-2</v>
      </c>
      <c r="Q270" s="28">
        <f t="shared" si="58"/>
        <v>37231.600100000003</v>
      </c>
      <c r="S270" s="25">
        <f t="shared" si="62"/>
        <v>1.5311335797119887E-5</v>
      </c>
      <c r="T270" s="128">
        <v>1</v>
      </c>
      <c r="U270">
        <f t="shared" si="63"/>
        <v>1.5311335797119887E-5</v>
      </c>
      <c r="V270" s="25">
        <f t="shared" si="64"/>
        <v>-3.9129702014096511E-3</v>
      </c>
    </row>
    <row r="271" spans="1:22">
      <c r="A271" s="36" t="s">
        <v>365</v>
      </c>
      <c r="B271" s="57"/>
      <c r="C271" s="58">
        <v>52250.100200000001</v>
      </c>
      <c r="D271" s="58"/>
      <c r="E271" s="33">
        <f t="shared" si="55"/>
        <v>35262.425073637365</v>
      </c>
      <c r="F271" s="25">
        <f t="shared" si="56"/>
        <v>35262.5</v>
      </c>
      <c r="G271" s="25">
        <f t="shared" si="60"/>
        <v>-2.5576000000000931E-2</v>
      </c>
      <c r="K271" s="127">
        <f t="shared" si="67"/>
        <v>-2.5576000000000931E-2</v>
      </c>
      <c r="O271" s="25">
        <f ca="1">+C$11+C$12*F271</f>
        <v>-1.356370452890774E-2</v>
      </c>
      <c r="P271" s="27">
        <f t="shared" si="57"/>
        <v>-2.1763029796065068E-2</v>
      </c>
      <c r="Q271" s="28">
        <f t="shared" si="58"/>
        <v>37231.600200000001</v>
      </c>
      <c r="S271" s="25">
        <f t="shared" si="62"/>
        <v>1.45387417761027E-5</v>
      </c>
      <c r="T271" s="128">
        <v>1</v>
      </c>
      <c r="U271">
        <f t="shared" si="63"/>
        <v>1.45387417761027E-5</v>
      </c>
      <c r="V271" s="25">
        <f t="shared" si="64"/>
        <v>-3.8129702039358636E-3</v>
      </c>
    </row>
    <row r="272" spans="1:22">
      <c r="A272" s="56" t="s">
        <v>493</v>
      </c>
      <c r="B272" s="57" t="str">
        <f>IF(Y272=INT(Y272),"I","II")</f>
        <v>I</v>
      </c>
      <c r="C272" s="126">
        <v>52250.270400000001</v>
      </c>
      <c r="D272" s="115" t="s">
        <v>485</v>
      </c>
      <c r="E272" s="33">
        <f t="shared" si="55"/>
        <v>35262.923684324021</v>
      </c>
      <c r="F272" s="25">
        <f t="shared" si="56"/>
        <v>35263</v>
      </c>
      <c r="G272" s="25">
        <f t="shared" si="60"/>
        <v>-2.6050239997857716E-2</v>
      </c>
      <c r="K272">
        <f t="shared" si="67"/>
        <v>-2.6050239997857716E-2</v>
      </c>
      <c r="N272" s="25"/>
      <c r="O272" s="25">
        <f ca="1">+C$11+C$12*F272</f>
        <v>-1.356444232944843E-2</v>
      </c>
      <c r="P272" s="27">
        <f t="shared" si="57"/>
        <v>-2.1763419186307045E-2</v>
      </c>
      <c r="Q272" s="28">
        <f t="shared" si="58"/>
        <v>37231.770400000001</v>
      </c>
      <c r="S272" s="25">
        <f t="shared" si="62"/>
        <v>1.8376832670343949E-5</v>
      </c>
      <c r="T272" s="128">
        <v>1</v>
      </c>
      <c r="U272">
        <f t="shared" si="63"/>
        <v>1.8376832670343949E-5</v>
      </c>
      <c r="V272" s="25">
        <f t="shared" si="64"/>
        <v>-4.2868208115506706E-3</v>
      </c>
    </row>
    <row r="273" spans="1:27">
      <c r="A273" s="36" t="s">
        <v>365</v>
      </c>
      <c r="B273" s="57"/>
      <c r="C273" s="58">
        <v>52250.270799999998</v>
      </c>
      <c r="D273" s="58"/>
      <c r="E273" s="33">
        <f t="shared" si="55"/>
        <v>35262.924856147009</v>
      </c>
      <c r="F273" s="25">
        <f t="shared" si="56"/>
        <v>35263</v>
      </c>
      <c r="G273" s="25">
        <f t="shared" si="60"/>
        <v>-2.5650240000686608E-2</v>
      </c>
      <c r="K273" s="127">
        <f t="shared" si="67"/>
        <v>-2.5650240000686608E-2</v>
      </c>
      <c r="O273" s="25">
        <f ca="1">+C$11+C$12*F273</f>
        <v>-1.356444232944843E-2</v>
      </c>
      <c r="P273" s="27">
        <f t="shared" si="57"/>
        <v>-2.1763419186307045E-2</v>
      </c>
      <c r="Q273" s="28">
        <f t="shared" si="58"/>
        <v>37231.770799999998</v>
      </c>
      <c r="S273" s="25">
        <f t="shared" si="62"/>
        <v>1.5107376043094209E-5</v>
      </c>
      <c r="T273" s="128">
        <v>1</v>
      </c>
      <c r="U273">
        <f t="shared" si="63"/>
        <v>1.5107376043094209E-5</v>
      </c>
      <c r="V273" s="25">
        <f t="shared" si="64"/>
        <v>-3.8868208143795629E-3</v>
      </c>
    </row>
    <row r="274" spans="1:27">
      <c r="A274" s="36" t="s">
        <v>332</v>
      </c>
      <c r="B274" s="105"/>
      <c r="C274" s="36">
        <v>52252.317999999999</v>
      </c>
      <c r="D274" s="36">
        <v>2.9999999999999997E-4</v>
      </c>
      <c r="E274" s="33">
        <f t="shared" si="55"/>
        <v>35268.922246262824</v>
      </c>
      <c r="F274" s="25">
        <f t="shared" si="56"/>
        <v>35269</v>
      </c>
      <c r="G274" s="25">
        <f t="shared" si="60"/>
        <v>-2.6541119994362816E-2</v>
      </c>
      <c r="K274">
        <f t="shared" si="67"/>
        <v>-2.6541119994362816E-2</v>
      </c>
      <c r="P274" s="27">
        <f t="shared" si="57"/>
        <v>-2.176809161768339E-2</v>
      </c>
      <c r="Q274" s="28">
        <f t="shared" si="58"/>
        <v>37233.817999999999</v>
      </c>
      <c r="S274" s="25">
        <f t="shared" si="62"/>
        <v>2.2781799884587034E-5</v>
      </c>
      <c r="T274" s="128">
        <v>1</v>
      </c>
      <c r="U274">
        <f t="shared" si="63"/>
        <v>2.2781799884587034E-5</v>
      </c>
      <c r="V274" s="25">
        <f t="shared" si="64"/>
        <v>-4.7730283766794258E-3</v>
      </c>
    </row>
    <row r="275" spans="1:27">
      <c r="A275" s="139" t="s">
        <v>600</v>
      </c>
      <c r="B275" s="139" t="s">
        <v>292</v>
      </c>
      <c r="C275" s="140">
        <v>52252.66</v>
      </c>
      <c r="D275" s="140" t="s">
        <v>503</v>
      </c>
      <c r="E275" s="33">
        <f t="shared" si="55"/>
        <v>35269.924154928143</v>
      </c>
      <c r="F275" s="25">
        <f t="shared" si="56"/>
        <v>35270</v>
      </c>
      <c r="G275" s="25">
        <f t="shared" si="60"/>
        <v>-2.5889599994115997E-2</v>
      </c>
      <c r="I275">
        <f>G275</f>
        <v>-2.5889599994115997E-2</v>
      </c>
      <c r="M275" s="25"/>
      <c r="O275" s="25">
        <f t="shared" ref="O275:O283" ca="1" si="68">+C$11+C$12*F275</f>
        <v>-1.3574771537018075E-2</v>
      </c>
      <c r="P275" s="27">
        <f t="shared" si="57"/>
        <v>-2.1768870311100176E-2</v>
      </c>
      <c r="Q275" s="28">
        <f t="shared" si="58"/>
        <v>37234.160000000003</v>
      </c>
      <c r="S275" s="25">
        <f t="shared" si="62"/>
        <v>1.6980413120487668E-5</v>
      </c>
      <c r="T275" s="128">
        <v>0.1</v>
      </c>
      <c r="U275">
        <f t="shared" si="63"/>
        <v>1.6980413120487669E-6</v>
      </c>
      <c r="V275" s="25">
        <f t="shared" si="64"/>
        <v>-4.120729683015821E-3</v>
      </c>
    </row>
    <row r="276" spans="1:27">
      <c r="A276" s="139" t="s">
        <v>850</v>
      </c>
      <c r="B276" s="139" t="s">
        <v>288</v>
      </c>
      <c r="C276" s="140">
        <v>52256.585800000001</v>
      </c>
      <c r="D276" s="140" t="s">
        <v>485</v>
      </c>
      <c r="E276" s="33">
        <f t="shared" si="55"/>
        <v>35281.42501176511</v>
      </c>
      <c r="F276" s="25">
        <f t="shared" si="56"/>
        <v>35281.5</v>
      </c>
      <c r="G276" s="25">
        <f t="shared" si="60"/>
        <v>-2.5597119994927198E-2</v>
      </c>
      <c r="K276">
        <f>G276</f>
        <v>-2.5597119994927198E-2</v>
      </c>
      <c r="M276" s="25"/>
      <c r="O276" s="25">
        <f t="shared" ca="1" si="68"/>
        <v>-1.3591740949453923E-2</v>
      </c>
      <c r="P276" s="27">
        <f t="shared" si="57"/>
        <v>-2.1777824358289198E-2</v>
      </c>
      <c r="Q276" s="28">
        <f t="shared" si="58"/>
        <v>37238.085800000001</v>
      </c>
      <c r="S276" s="25">
        <f t="shared" si="62"/>
        <v>1.4587019160042062E-5</v>
      </c>
      <c r="T276" s="128">
        <v>1</v>
      </c>
      <c r="U276">
        <f t="shared" si="63"/>
        <v>1.4587019160042062E-5</v>
      </c>
      <c r="V276" s="25">
        <f t="shared" si="64"/>
        <v>-3.8192956366379996E-3</v>
      </c>
    </row>
    <row r="277" spans="1:27">
      <c r="A277" s="139" t="s">
        <v>600</v>
      </c>
      <c r="B277" s="139" t="s">
        <v>292</v>
      </c>
      <c r="C277" s="140">
        <v>52263.591</v>
      </c>
      <c r="D277" s="140" t="s">
        <v>503</v>
      </c>
      <c r="E277" s="33">
        <f t="shared" ref="E277:E340" si="69">+(C277-C$7)/C$8</f>
        <v>35301.947147970321</v>
      </c>
      <c r="F277" s="25">
        <f t="shared" ref="F277:F340" si="70">ROUND(2*E277,0)/2</f>
        <v>35302</v>
      </c>
      <c r="G277" s="25">
        <f t="shared" si="60"/>
        <v>-1.8040959999780171E-2</v>
      </c>
      <c r="I277">
        <f>G277</f>
        <v>-1.8040959999780171E-2</v>
      </c>
      <c r="L277" s="25"/>
      <c r="O277" s="25">
        <f t="shared" ca="1" si="68"/>
        <v>-1.3621990771622176E-2</v>
      </c>
      <c r="P277" s="27">
        <f t="shared" ref="P277:P340" si="71">+D$11+D$12*F277+D$13*F277^2</f>
        <v>-2.1793781689850501E-2</v>
      </c>
      <c r="Q277" s="28">
        <f t="shared" ref="Q277:Q340" si="72">+C277-15018.5</f>
        <v>37245.091</v>
      </c>
      <c r="S277" s="25">
        <f t="shared" si="62"/>
        <v>1.4083670637462332E-5</v>
      </c>
      <c r="T277" s="128">
        <v>0.1</v>
      </c>
      <c r="U277">
        <f t="shared" si="63"/>
        <v>1.4083670637462333E-6</v>
      </c>
      <c r="V277" s="25">
        <f t="shared" si="64"/>
        <v>3.7528216900703307E-3</v>
      </c>
      <c r="Y277" s="110"/>
      <c r="Z277" s="109"/>
      <c r="AA277" s="114"/>
    </row>
    <row r="278" spans="1:27">
      <c r="A278" s="139" t="s">
        <v>850</v>
      </c>
      <c r="B278" s="139" t="s">
        <v>288</v>
      </c>
      <c r="C278" s="140">
        <v>52265.802600000003</v>
      </c>
      <c r="D278" s="140" t="s">
        <v>485</v>
      </c>
      <c r="E278" s="33">
        <f t="shared" si="69"/>
        <v>35308.426157339287</v>
      </c>
      <c r="F278" s="25">
        <f t="shared" si="70"/>
        <v>35308.5</v>
      </c>
      <c r="G278" s="25">
        <f t="shared" si="60"/>
        <v>-2.5206079990311991E-2</v>
      </c>
      <c r="K278">
        <f>G278</f>
        <v>-2.5206079990311991E-2</v>
      </c>
      <c r="L278" s="25"/>
      <c r="O278" s="25">
        <f t="shared" ca="1" si="68"/>
        <v>-1.3631582178651132E-2</v>
      </c>
      <c r="P278" s="27">
        <f t="shared" si="71"/>
        <v>-2.1798840199691947E-2</v>
      </c>
      <c r="Q278" s="28">
        <f t="shared" si="72"/>
        <v>37247.302600000003</v>
      </c>
      <c r="S278" s="25">
        <f t="shared" si="62"/>
        <v>1.1609282990784525E-5</v>
      </c>
      <c r="T278" s="128">
        <v>1</v>
      </c>
      <c r="U278">
        <f t="shared" si="63"/>
        <v>1.1609282990784525E-5</v>
      </c>
      <c r="V278" s="25">
        <f t="shared" si="64"/>
        <v>-3.4072397906200445E-3</v>
      </c>
    </row>
    <row r="279" spans="1:27">
      <c r="A279" s="56" t="s">
        <v>494</v>
      </c>
      <c r="B279" s="57" t="str">
        <f>IF(Y279=INT(Y279),"I","II")</f>
        <v>I</v>
      </c>
      <c r="C279" s="126">
        <v>52296.693399999996</v>
      </c>
      <c r="D279" s="115" t="s">
        <v>485</v>
      </c>
      <c r="E279" s="33">
        <f t="shared" si="69"/>
        <v>35398.922532187629</v>
      </c>
      <c r="F279" s="25">
        <f t="shared" si="70"/>
        <v>35399</v>
      </c>
      <c r="G279" s="25">
        <f t="shared" si="60"/>
        <v>-2.6443520000611898E-2</v>
      </c>
      <c r="K279">
        <f>G279</f>
        <v>-2.6443520000611898E-2</v>
      </c>
      <c r="N279" s="25"/>
      <c r="O279" s="25">
        <f t="shared" ca="1" si="68"/>
        <v>-1.3765124076515839E-2</v>
      </c>
      <c r="P279" s="27">
        <f t="shared" si="71"/>
        <v>-2.1869213605102279E-2</v>
      </c>
      <c r="Q279" s="28">
        <f t="shared" si="72"/>
        <v>37278.193399999996</v>
      </c>
      <c r="S279" s="25">
        <f t="shared" si="62"/>
        <v>2.0924279000000198E-5</v>
      </c>
      <c r="T279" s="128">
        <v>1</v>
      </c>
      <c r="U279">
        <f t="shared" si="63"/>
        <v>2.0924279000000198E-5</v>
      </c>
      <c r="V279" s="25">
        <f t="shared" si="64"/>
        <v>-4.5743063955096183E-3</v>
      </c>
    </row>
    <row r="280" spans="1:27">
      <c r="A280" s="139" t="s">
        <v>600</v>
      </c>
      <c r="B280" s="139" t="s">
        <v>292</v>
      </c>
      <c r="C280" s="140">
        <v>52307.620999999999</v>
      </c>
      <c r="D280" s="140" t="s">
        <v>503</v>
      </c>
      <c r="E280" s="33">
        <f t="shared" si="69"/>
        <v>35430.935564734318</v>
      </c>
      <c r="F280" s="25">
        <f t="shared" si="70"/>
        <v>35431</v>
      </c>
      <c r="G280" s="25">
        <f t="shared" si="60"/>
        <v>-2.199488000042038E-2</v>
      </c>
      <c r="I280">
        <f>G280</f>
        <v>-2.199488000042038E-2</v>
      </c>
      <c r="M280" s="25"/>
      <c r="O280" s="25">
        <f t="shared" ca="1" si="68"/>
        <v>-1.381234331111994E-2</v>
      </c>
      <c r="P280" s="27">
        <f t="shared" si="71"/>
        <v>-2.1894071737445911E-2</v>
      </c>
      <c r="Q280" s="28">
        <f t="shared" si="72"/>
        <v>37289.120999999999</v>
      </c>
      <c r="S280" s="25">
        <f t="shared" si="62"/>
        <v>1.0162305883929785E-8</v>
      </c>
      <c r="T280" s="128">
        <v>0.1</v>
      </c>
      <c r="U280">
        <f t="shared" si="63"/>
        <v>1.0162305883929786E-9</v>
      </c>
      <c r="V280" s="25">
        <f t="shared" si="64"/>
        <v>-1.0080826297446943E-4</v>
      </c>
      <c r="Y280" s="108"/>
      <c r="Z280" s="109"/>
      <c r="AA280" s="114"/>
    </row>
    <row r="281" spans="1:27">
      <c r="A281" s="139" t="s">
        <v>850</v>
      </c>
      <c r="B281" s="139" t="s">
        <v>288</v>
      </c>
      <c r="C281" s="140">
        <v>52310.519399999997</v>
      </c>
      <c r="D281" s="140" t="s">
        <v>485</v>
      </c>
      <c r="E281" s="33">
        <f t="shared" si="69"/>
        <v>35439.426594194883</v>
      </c>
      <c r="F281" s="25">
        <f t="shared" si="70"/>
        <v>35439.5</v>
      </c>
      <c r="G281" s="25">
        <f t="shared" si="60"/>
        <v>-2.5056959995708894E-2</v>
      </c>
      <c r="K281">
        <f>G281</f>
        <v>-2.5056959995708894E-2</v>
      </c>
      <c r="M281" s="25"/>
      <c r="O281" s="25">
        <f t="shared" ca="1" si="68"/>
        <v>-1.3824885920311655E-2</v>
      </c>
      <c r="P281" s="27">
        <f t="shared" si="71"/>
        <v>-2.1900672458637058E-2</v>
      </c>
      <c r="Q281" s="28">
        <f t="shared" si="72"/>
        <v>37292.019399999997</v>
      </c>
      <c r="S281" s="25">
        <f t="shared" si="62"/>
        <v>9.9621510166749941E-6</v>
      </c>
      <c r="T281" s="128">
        <v>1</v>
      </c>
      <c r="U281">
        <f t="shared" si="63"/>
        <v>9.9621510166749941E-6</v>
      </c>
      <c r="V281" s="25">
        <f t="shared" si="64"/>
        <v>-3.1562875370718356E-3</v>
      </c>
    </row>
    <row r="282" spans="1:27">
      <c r="A282" s="139" t="s">
        <v>600</v>
      </c>
      <c r="B282" s="139" t="s">
        <v>288</v>
      </c>
      <c r="C282" s="140">
        <v>52311.548999999999</v>
      </c>
      <c r="D282" s="140" t="s">
        <v>503</v>
      </c>
      <c r="E282" s="33">
        <f t="shared" si="69"/>
        <v>35442.442866597798</v>
      </c>
      <c r="F282" s="25">
        <f t="shared" si="70"/>
        <v>35442.5</v>
      </c>
      <c r="G282" s="25">
        <f t="shared" si="60"/>
        <v>-1.9502399998600595E-2</v>
      </c>
      <c r="I282">
        <f>G282</f>
        <v>-1.9502399998600595E-2</v>
      </c>
      <c r="L282" s="25"/>
      <c r="O282" s="25">
        <f t="shared" ca="1" si="68"/>
        <v>-1.3829312723555788E-2</v>
      </c>
      <c r="P282" s="27">
        <f t="shared" si="71"/>
        <v>-2.1903001902434847E-2</v>
      </c>
      <c r="Q282" s="28">
        <f t="shared" si="72"/>
        <v>37293.048999999999</v>
      </c>
      <c r="S282" s="25">
        <f t="shared" si="62"/>
        <v>5.7628895006926383E-6</v>
      </c>
      <c r="T282" s="128">
        <v>0.1</v>
      </c>
      <c r="U282">
        <f t="shared" si="63"/>
        <v>5.7628895006926383E-7</v>
      </c>
      <c r="V282" s="25">
        <f t="shared" si="64"/>
        <v>2.4006019038342527E-3</v>
      </c>
    </row>
    <row r="283" spans="1:27">
      <c r="A283" s="139" t="s">
        <v>600</v>
      </c>
      <c r="B283" s="139" t="s">
        <v>292</v>
      </c>
      <c r="C283" s="140">
        <v>52319.576000000001</v>
      </c>
      <c r="D283" s="140" t="s">
        <v>503</v>
      </c>
      <c r="E283" s="33">
        <f t="shared" si="69"/>
        <v>35465.958424657416</v>
      </c>
      <c r="F283" s="25">
        <f t="shared" si="70"/>
        <v>35466</v>
      </c>
      <c r="G283" s="25">
        <f t="shared" si="60"/>
        <v>-1.4191679998475593E-2</v>
      </c>
      <c r="I283">
        <f>G283</f>
        <v>-1.4191679998475593E-2</v>
      </c>
      <c r="M283" s="25"/>
      <c r="O283" s="25">
        <f t="shared" ca="1" si="68"/>
        <v>-1.3863989348968167E-2</v>
      </c>
      <c r="P283" s="27">
        <f t="shared" si="71"/>
        <v>-2.192124519580824E-2</v>
      </c>
      <c r="Q283" s="28">
        <f t="shared" si="72"/>
        <v>37301.076000000001</v>
      </c>
      <c r="S283" s="25">
        <f t="shared" si="62"/>
        <v>5.974617813981609E-5</v>
      </c>
      <c r="T283" s="128">
        <v>0.1</v>
      </c>
      <c r="U283">
        <f t="shared" si="63"/>
        <v>5.9746178139816092E-6</v>
      </c>
      <c r="V283" s="25">
        <f t="shared" si="64"/>
        <v>7.7295651973326475E-3</v>
      </c>
    </row>
    <row r="284" spans="1:27">
      <c r="A284" s="33" t="s">
        <v>336</v>
      </c>
      <c r="B284" s="57"/>
      <c r="C284" s="58">
        <v>52338.339599999999</v>
      </c>
      <c r="D284" s="58">
        <v>2.9999999999999997E-4</v>
      </c>
      <c r="E284" s="33">
        <f t="shared" si="69"/>
        <v>35520.927469781032</v>
      </c>
      <c r="F284" s="25">
        <f t="shared" si="70"/>
        <v>35521</v>
      </c>
      <c r="G284" s="25">
        <f t="shared" si="60"/>
        <v>-2.475807999871904E-2</v>
      </c>
      <c r="K284">
        <f>G284</f>
        <v>-2.475807999871904E-2</v>
      </c>
      <c r="P284" s="27">
        <f t="shared" si="71"/>
        <v>-2.1963914420037218E-2</v>
      </c>
      <c r="Q284" s="28">
        <f t="shared" si="72"/>
        <v>37319.839599999999</v>
      </c>
      <c r="S284" s="25">
        <f t="shared" si="62"/>
        <v>7.8073612810903238E-6</v>
      </c>
      <c r="T284" s="128">
        <v>1</v>
      </c>
      <c r="U284">
        <f t="shared" si="63"/>
        <v>7.8073612810903238E-6</v>
      </c>
      <c r="V284" s="25">
        <f t="shared" si="64"/>
        <v>-2.7941655786818224E-3</v>
      </c>
    </row>
    <row r="285" spans="1:27">
      <c r="A285" s="139" t="s">
        <v>850</v>
      </c>
      <c r="B285" s="139" t="s">
        <v>288</v>
      </c>
      <c r="C285" s="140">
        <v>52496.8946</v>
      </c>
      <c r="D285" s="140" t="s">
        <v>485</v>
      </c>
      <c r="E285" s="33">
        <f t="shared" si="69"/>
        <v>35985.423459334001</v>
      </c>
      <c r="F285" s="25">
        <f t="shared" si="70"/>
        <v>35985.5</v>
      </c>
      <c r="G285" s="25">
        <f t="shared" si="60"/>
        <v>-2.612703999329824E-2</v>
      </c>
      <c r="K285">
        <f>G285</f>
        <v>-2.612703999329824E-2</v>
      </c>
      <c r="L285" s="25"/>
      <c r="O285" s="25">
        <f ca="1">+C$11+C$12*F285</f>
        <v>-1.4630564110744051E-2</v>
      </c>
      <c r="P285" s="27">
        <f t="shared" si="71"/>
        <v>-2.2322719118865089E-2</v>
      </c>
      <c r="Q285" s="28">
        <f t="shared" si="72"/>
        <v>37478.3946</v>
      </c>
      <c r="S285" s="25">
        <f t="shared" si="62"/>
        <v>1.4472857315647813E-5</v>
      </c>
      <c r="T285" s="128">
        <v>1</v>
      </c>
      <c r="U285">
        <f t="shared" si="63"/>
        <v>1.4472857315647813E-5</v>
      </c>
      <c r="V285" s="25">
        <f t="shared" si="64"/>
        <v>-3.8043208744331508E-3</v>
      </c>
    </row>
    <row r="286" spans="1:27">
      <c r="A286" s="33" t="s">
        <v>337</v>
      </c>
      <c r="B286" s="33"/>
      <c r="C286" s="58">
        <v>52548.608999999997</v>
      </c>
      <c r="D286" s="58">
        <v>3.0000000000000001E-3</v>
      </c>
      <c r="E286" s="33">
        <f t="shared" si="69"/>
        <v>36136.923767757806</v>
      </c>
      <c r="F286" s="25">
        <f t="shared" si="70"/>
        <v>36137</v>
      </c>
      <c r="G286" s="25">
        <f t="shared" si="60"/>
        <v>-2.6021760000730865E-2</v>
      </c>
      <c r="K286">
        <f>G286</f>
        <v>-2.6021760000730865E-2</v>
      </c>
      <c r="P286" s="27">
        <f t="shared" si="71"/>
        <v>-2.2439143954178578E-2</v>
      </c>
      <c r="Q286" s="28">
        <f t="shared" si="72"/>
        <v>37530.108999999997</v>
      </c>
      <c r="S286" s="25">
        <f t="shared" si="62"/>
        <v>1.2835137737013936E-5</v>
      </c>
      <c r="T286" s="128">
        <v>1</v>
      </c>
      <c r="U286">
        <f t="shared" si="63"/>
        <v>1.2835137737013936E-5</v>
      </c>
      <c r="V286" s="25">
        <f t="shared" si="64"/>
        <v>-3.5826160465522866E-3</v>
      </c>
    </row>
    <row r="287" spans="1:27">
      <c r="A287" s="56" t="s">
        <v>337</v>
      </c>
      <c r="B287" s="57" t="s">
        <v>292</v>
      </c>
      <c r="C287" s="58">
        <v>52548.608999999997</v>
      </c>
      <c r="D287" s="58">
        <v>3.0000000000000001E-3</v>
      </c>
      <c r="E287" s="33">
        <f t="shared" si="69"/>
        <v>36136.923767757806</v>
      </c>
      <c r="F287" s="25">
        <f t="shared" si="70"/>
        <v>36137</v>
      </c>
      <c r="G287" s="25">
        <f t="shared" si="60"/>
        <v>-2.6021760000730865E-2</v>
      </c>
      <c r="K287">
        <f>G287</f>
        <v>-2.6021760000730865E-2</v>
      </c>
      <c r="P287" s="27">
        <f t="shared" si="71"/>
        <v>-2.2439143954178578E-2</v>
      </c>
      <c r="Q287" s="28">
        <f t="shared" si="72"/>
        <v>37530.108999999997</v>
      </c>
      <c r="S287" s="25">
        <f t="shared" si="62"/>
        <v>1.2835137737013936E-5</v>
      </c>
      <c r="T287" s="128">
        <v>1</v>
      </c>
      <c r="U287">
        <f t="shared" si="63"/>
        <v>1.2835137737013936E-5</v>
      </c>
      <c r="V287" s="25">
        <f t="shared" si="64"/>
        <v>-3.5826160465522866E-3</v>
      </c>
    </row>
    <row r="288" spans="1:27">
      <c r="A288" s="139" t="s">
        <v>600</v>
      </c>
      <c r="B288" s="139" t="s">
        <v>292</v>
      </c>
      <c r="C288" s="140">
        <v>52558.857000000004</v>
      </c>
      <c r="D288" s="140" t="s">
        <v>503</v>
      </c>
      <c r="E288" s="33">
        <f t="shared" si="69"/>
        <v>36166.945873026903</v>
      </c>
      <c r="F288" s="25">
        <f t="shared" si="70"/>
        <v>36167</v>
      </c>
      <c r="G288" s="25">
        <f t="shared" si="60"/>
        <v>-1.8476159995771013E-2</v>
      </c>
      <c r="I288">
        <f>G288</f>
        <v>-1.8476159995771013E-2</v>
      </c>
      <c r="L288" s="25"/>
      <c r="O288" s="25">
        <f ca="1">+C$11+C$12*F288</f>
        <v>-1.4898385707014163E-2</v>
      </c>
      <c r="P288" s="27">
        <f t="shared" si="71"/>
        <v>-2.2462163259924221E-2</v>
      </c>
      <c r="Q288" s="28">
        <f t="shared" si="72"/>
        <v>37540.357000000004</v>
      </c>
      <c r="S288" s="25">
        <f t="shared" si="62"/>
        <v>1.5888222021840031E-5</v>
      </c>
      <c r="T288" s="128">
        <v>0.1</v>
      </c>
      <c r="U288">
        <f t="shared" si="63"/>
        <v>1.5888222021840033E-6</v>
      </c>
      <c r="V288" s="25">
        <f t="shared" si="64"/>
        <v>3.9860032641532081E-3</v>
      </c>
    </row>
    <row r="289" spans="1:24">
      <c r="A289" s="33" t="s">
        <v>338</v>
      </c>
      <c r="B289" s="57" t="s">
        <v>292</v>
      </c>
      <c r="C289" s="58">
        <v>52592.300499999998</v>
      </c>
      <c r="D289" s="58">
        <v>1E-3</v>
      </c>
      <c r="E289" s="33">
        <f t="shared" si="69"/>
        <v>36264.920529307761</v>
      </c>
      <c r="F289" s="25">
        <f t="shared" si="70"/>
        <v>36265</v>
      </c>
      <c r="G289" s="25">
        <f t="shared" si="60"/>
        <v>-2.7127199995447882E-2</v>
      </c>
      <c r="K289">
        <f t="shared" ref="K289:K298" si="73">G289</f>
        <v>-2.7127199995447882E-2</v>
      </c>
      <c r="P289" s="27">
        <f t="shared" si="71"/>
        <v>-2.253727875717617E-2</v>
      </c>
      <c r="Q289" s="28">
        <f t="shared" si="72"/>
        <v>37573.800499999998</v>
      </c>
      <c r="S289" s="25">
        <f t="shared" si="62"/>
        <v>2.1067376973537723E-5</v>
      </c>
      <c r="T289" s="128">
        <v>1</v>
      </c>
      <c r="U289">
        <f t="shared" si="63"/>
        <v>2.1067376973537723E-5</v>
      </c>
      <c r="V289" s="25">
        <f t="shared" si="64"/>
        <v>-4.5899212382717117E-3</v>
      </c>
    </row>
    <row r="290" spans="1:24">
      <c r="A290" s="33" t="s">
        <v>338</v>
      </c>
      <c r="B290" s="57" t="s">
        <v>288</v>
      </c>
      <c r="C290" s="58">
        <v>52592.472199999997</v>
      </c>
      <c r="D290" s="58">
        <v>5.0000000000000001E-4</v>
      </c>
      <c r="E290" s="33">
        <f t="shared" si="69"/>
        <v>36265.423534330665</v>
      </c>
      <c r="F290" s="25">
        <f t="shared" si="70"/>
        <v>36265.5</v>
      </c>
      <c r="G290" s="25">
        <f t="shared" si="60"/>
        <v>-2.6101440002094023E-2</v>
      </c>
      <c r="K290">
        <f t="shared" si="73"/>
        <v>-2.6101440002094023E-2</v>
      </c>
      <c r="P290" s="27">
        <f t="shared" si="71"/>
        <v>-2.2537661681875185E-2</v>
      </c>
      <c r="Q290" s="28">
        <f t="shared" si="72"/>
        <v>37573.972199999997</v>
      </c>
      <c r="S290" s="25">
        <f t="shared" si="62"/>
        <v>1.27005159156618E-5</v>
      </c>
      <c r="T290" s="128">
        <v>1</v>
      </c>
      <c r="U290">
        <f t="shared" si="63"/>
        <v>1.27005159156618E-5</v>
      </c>
      <c r="V290" s="25">
        <f t="shared" si="64"/>
        <v>-3.5637783202188376E-3</v>
      </c>
    </row>
    <row r="291" spans="1:24">
      <c r="A291" s="33" t="s">
        <v>338</v>
      </c>
      <c r="B291" s="57" t="s">
        <v>292</v>
      </c>
      <c r="C291" s="58">
        <v>52593.324999999997</v>
      </c>
      <c r="D291" s="58">
        <v>2.9999999999999997E-4</v>
      </c>
      <c r="E291" s="33">
        <f t="shared" si="69"/>
        <v>36267.921860967421</v>
      </c>
      <c r="F291" s="25">
        <f t="shared" si="70"/>
        <v>36268</v>
      </c>
      <c r="G291" s="25">
        <f t="shared" si="60"/>
        <v>-2.6672640000469983E-2</v>
      </c>
      <c r="K291">
        <f t="shared" si="73"/>
        <v>-2.6672640000469983E-2</v>
      </c>
      <c r="P291" s="27">
        <f t="shared" si="71"/>
        <v>-2.2539576256999601E-2</v>
      </c>
      <c r="Q291" s="28">
        <f t="shared" si="72"/>
        <v>37574.824999999997</v>
      </c>
      <c r="S291" s="25">
        <f t="shared" si="62"/>
        <v>1.7082215907589404E-5</v>
      </c>
      <c r="T291" s="128">
        <v>1</v>
      </c>
      <c r="U291">
        <f t="shared" si="63"/>
        <v>1.7082215907589404E-5</v>
      </c>
      <c r="V291" s="25">
        <f t="shared" si="64"/>
        <v>-4.1330637434703818E-3</v>
      </c>
    </row>
    <row r="292" spans="1:24">
      <c r="A292" s="139" t="s">
        <v>600</v>
      </c>
      <c r="B292" s="139" t="s">
        <v>292</v>
      </c>
      <c r="C292" s="140">
        <v>52606.637000000002</v>
      </c>
      <c r="D292" s="140" t="s">
        <v>485</v>
      </c>
      <c r="E292" s="33">
        <f t="shared" si="69"/>
        <v>36306.920130419225</v>
      </c>
      <c r="F292" s="25">
        <f t="shared" si="70"/>
        <v>36307</v>
      </c>
      <c r="G292" s="25">
        <f t="shared" si="60"/>
        <v>-2.7263359996140935E-2</v>
      </c>
      <c r="K292">
        <f t="shared" si="73"/>
        <v>-2.7263359996140935E-2</v>
      </c>
      <c r="M292" s="25"/>
      <c r="O292" s="25">
        <f ca="1">+C$11+C$12*F292</f>
        <v>-1.5104969858407091E-2</v>
      </c>
      <c r="P292" s="27">
        <f t="shared" si="71"/>
        <v>-2.2569433190555141E-2</v>
      </c>
      <c r="Q292" s="28">
        <f t="shared" si="72"/>
        <v>37588.137000000002</v>
      </c>
      <c r="S292" s="25">
        <f t="shared" si="62"/>
        <v>2.2032948856196853E-5</v>
      </c>
      <c r="T292" s="128">
        <v>1</v>
      </c>
      <c r="U292">
        <f t="shared" si="63"/>
        <v>2.2032948856196853E-5</v>
      </c>
      <c r="V292" s="25">
        <f t="shared" si="64"/>
        <v>-4.6939268055857936E-3</v>
      </c>
    </row>
    <row r="293" spans="1:24">
      <c r="A293" s="34" t="s">
        <v>339</v>
      </c>
      <c r="B293" s="57"/>
      <c r="C293" s="58">
        <v>52608.6852</v>
      </c>
      <c r="D293" s="58">
        <v>2.0000000000000001E-4</v>
      </c>
      <c r="E293" s="33">
        <f t="shared" si="69"/>
        <v>36312.920450092533</v>
      </c>
      <c r="F293" s="25">
        <f t="shared" si="70"/>
        <v>36313</v>
      </c>
      <c r="G293" s="25">
        <f t="shared" si="60"/>
        <v>-2.7154239993251394E-2</v>
      </c>
      <c r="K293">
        <f t="shared" si="73"/>
        <v>-2.7154239993251394E-2</v>
      </c>
      <c r="P293" s="27">
        <f t="shared" si="71"/>
        <v>-2.2574024823605057E-2</v>
      </c>
      <c r="Q293" s="28">
        <f t="shared" si="72"/>
        <v>37590.1852</v>
      </c>
      <c r="S293" s="25">
        <f t="shared" si="62"/>
        <v>2.0978371000258426E-5</v>
      </c>
      <c r="T293" s="128">
        <v>1</v>
      </c>
      <c r="U293">
        <f t="shared" si="63"/>
        <v>2.0978371000258426E-5</v>
      </c>
      <c r="V293" s="25">
        <f t="shared" si="64"/>
        <v>-4.5802151696463372E-3</v>
      </c>
    </row>
    <row r="294" spans="1:24">
      <c r="A294" s="56" t="s">
        <v>494</v>
      </c>
      <c r="B294" s="57" t="str">
        <f>IF(Y294=INT(Y294),"I","II")</f>
        <v>I</v>
      </c>
      <c r="C294" s="126">
        <v>52614.659699999997</v>
      </c>
      <c r="D294" s="115" t="s">
        <v>485</v>
      </c>
      <c r="E294" s="33">
        <f t="shared" si="69"/>
        <v>36330.42309138157</v>
      </c>
      <c r="F294" s="25">
        <f t="shared" si="70"/>
        <v>36330.5</v>
      </c>
      <c r="G294" s="25">
        <f t="shared" si="60"/>
        <v>-2.625263999652816E-2</v>
      </c>
      <c r="K294">
        <f t="shared" si="73"/>
        <v>-2.625263999652816E-2</v>
      </c>
      <c r="N294" s="25"/>
      <c r="O294" s="25">
        <f ca="1">+C$11+C$12*F294</f>
        <v>-1.513964648381947E-2</v>
      </c>
      <c r="P294" s="27">
        <f t="shared" si="71"/>
        <v>-2.2587414434343582E-2</v>
      </c>
      <c r="Q294" s="28">
        <f t="shared" si="72"/>
        <v>37596.159699999997</v>
      </c>
      <c r="S294" s="25">
        <f t="shared" si="62"/>
        <v>1.3433878421691255E-5</v>
      </c>
      <c r="T294" s="128">
        <v>1</v>
      </c>
      <c r="U294">
        <f t="shared" si="63"/>
        <v>1.3433878421691255E-5</v>
      </c>
      <c r="V294" s="25">
        <f t="shared" si="64"/>
        <v>-3.6652255621845778E-3</v>
      </c>
    </row>
    <row r="295" spans="1:24">
      <c r="A295" s="41" t="s">
        <v>340</v>
      </c>
      <c r="B295" s="103"/>
      <c r="C295" s="58">
        <v>52618.244200000001</v>
      </c>
      <c r="D295" s="58">
        <v>2.0000000000000001E-4</v>
      </c>
      <c r="E295" s="33">
        <f t="shared" si="69"/>
        <v>36340.924090243505</v>
      </c>
      <c r="F295" s="25">
        <f t="shared" si="70"/>
        <v>36341</v>
      </c>
      <c r="G295" s="25">
        <f t="shared" si="60"/>
        <v>-2.5911680000717752E-2</v>
      </c>
      <c r="K295">
        <f t="shared" si="73"/>
        <v>-2.5911680000717752E-2</v>
      </c>
      <c r="P295" s="27">
        <f t="shared" si="71"/>
        <v>-2.2595446304657395E-2</v>
      </c>
      <c r="Q295" s="28">
        <f t="shared" si="72"/>
        <v>37599.744200000001</v>
      </c>
      <c r="S295" s="25">
        <f t="shared" si="62"/>
        <v>1.0997405926886136E-5</v>
      </c>
      <c r="T295" s="128">
        <v>1</v>
      </c>
      <c r="U295">
        <f t="shared" si="63"/>
        <v>1.0997405926886136E-5</v>
      </c>
      <c r="V295" s="25">
        <f t="shared" si="64"/>
        <v>-3.316233696060357E-3</v>
      </c>
    </row>
    <row r="296" spans="1:24">
      <c r="A296" s="33" t="s">
        <v>336</v>
      </c>
      <c r="B296" s="96"/>
      <c r="C296" s="58">
        <v>52620.291599999997</v>
      </c>
      <c r="D296" s="58">
        <v>2.0000000000000001E-4</v>
      </c>
      <c r="E296" s="33">
        <f t="shared" si="69"/>
        <v>36346.92206627081</v>
      </c>
      <c r="F296" s="25">
        <f t="shared" si="70"/>
        <v>36347</v>
      </c>
      <c r="G296" s="25">
        <f t="shared" si="60"/>
        <v>-2.6602559999446385E-2</v>
      </c>
      <c r="K296">
        <f t="shared" si="73"/>
        <v>-2.6602559999446385E-2</v>
      </c>
      <c r="P296" s="27">
        <f t="shared" si="71"/>
        <v>-2.2600035306344184E-2</v>
      </c>
      <c r="Q296" s="28">
        <f t="shared" si="72"/>
        <v>37601.791599999997</v>
      </c>
      <c r="S296" s="25">
        <f t="shared" si="62"/>
        <v>1.6020203918892869E-5</v>
      </c>
      <c r="T296" s="128">
        <v>1</v>
      </c>
      <c r="U296">
        <f t="shared" si="63"/>
        <v>1.6020203918892869E-5</v>
      </c>
      <c r="V296" s="25">
        <f t="shared" si="64"/>
        <v>-4.002524693102201E-3</v>
      </c>
    </row>
    <row r="297" spans="1:24">
      <c r="A297" s="56" t="s">
        <v>494</v>
      </c>
      <c r="B297" s="57" t="str">
        <f>IF(Y297=INT(Y297),"I","II")</f>
        <v>I</v>
      </c>
      <c r="C297" s="126">
        <v>52620.633000000002</v>
      </c>
      <c r="D297" s="115" t="s">
        <v>485</v>
      </c>
      <c r="E297" s="33">
        <f t="shared" si="69"/>
        <v>36347.922217201623</v>
      </c>
      <c r="F297" s="25">
        <f t="shared" si="70"/>
        <v>36348</v>
      </c>
      <c r="G297" s="25">
        <f t="shared" si="60"/>
        <v>-2.6551039991318248E-2</v>
      </c>
      <c r="K297">
        <f t="shared" si="73"/>
        <v>-2.6551039991318248E-2</v>
      </c>
      <c r="N297" s="25"/>
      <c r="O297" s="25">
        <f t="shared" ref="O297:O302" ca="1" si="74">+C$11+C$12*F297</f>
        <v>-1.5165469502743591E-2</v>
      </c>
      <c r="P297" s="27">
        <f t="shared" si="71"/>
        <v>-2.2600800094812721E-2</v>
      </c>
      <c r="Q297" s="28">
        <f t="shared" si="72"/>
        <v>37602.133000000002</v>
      </c>
      <c r="S297" s="25">
        <f t="shared" si="62"/>
        <v>1.5604395239943999E-5</v>
      </c>
      <c r="T297" s="128">
        <v>1</v>
      </c>
      <c r="U297">
        <f t="shared" si="63"/>
        <v>1.5604395239943999E-5</v>
      </c>
      <c r="V297" s="25">
        <f t="shared" si="64"/>
        <v>-3.9502398965055273E-3</v>
      </c>
    </row>
    <row r="298" spans="1:24">
      <c r="A298" s="139" t="s">
        <v>931</v>
      </c>
      <c r="B298" s="139" t="s">
        <v>292</v>
      </c>
      <c r="C298" s="140">
        <v>52645.550799999997</v>
      </c>
      <c r="D298" s="140" t="s">
        <v>485</v>
      </c>
      <c r="E298" s="33">
        <f t="shared" si="69"/>
        <v>36420.920345097184</v>
      </c>
      <c r="F298" s="25">
        <f t="shared" si="70"/>
        <v>36421</v>
      </c>
      <c r="G298" s="25">
        <f t="shared" si="60"/>
        <v>-2.7190079999854788E-2</v>
      </c>
      <c r="K298">
        <f t="shared" si="73"/>
        <v>-2.7190079999854788E-2</v>
      </c>
      <c r="L298" s="25"/>
      <c r="O298" s="25">
        <f t="shared" ca="1" si="74"/>
        <v>-1.5273188381684184E-2</v>
      </c>
      <c r="P298" s="27">
        <f t="shared" si="71"/>
        <v>-2.2656594813251746E-2</v>
      </c>
      <c r="Q298" s="28">
        <f t="shared" si="72"/>
        <v>37627.050799999997</v>
      </c>
      <c r="S298" s="25">
        <f t="shared" si="62"/>
        <v>2.0552487937149221E-5</v>
      </c>
      <c r="T298" s="128">
        <v>1</v>
      </c>
      <c r="U298">
        <f t="shared" si="63"/>
        <v>2.0552487937149221E-5</v>
      </c>
      <c r="V298" s="25">
        <f t="shared" si="64"/>
        <v>-4.5334851866030423E-3</v>
      </c>
      <c r="X298" t="s">
        <v>487</v>
      </c>
    </row>
    <row r="299" spans="1:24">
      <c r="A299" s="139" t="s">
        <v>934</v>
      </c>
      <c r="B299" s="139" t="s">
        <v>292</v>
      </c>
      <c r="C299" s="140">
        <v>52647.941899999998</v>
      </c>
      <c r="D299" s="140" t="s">
        <v>465</v>
      </c>
      <c r="E299" s="33">
        <f t="shared" si="69"/>
        <v>36427.92521003756</v>
      </c>
      <c r="F299" s="25">
        <f t="shared" si="70"/>
        <v>36428</v>
      </c>
      <c r="G299" s="25">
        <f t="shared" si="60"/>
        <v>-2.5529439997626469E-2</v>
      </c>
      <c r="J299">
        <f>G299</f>
        <v>-2.5529439997626469E-2</v>
      </c>
      <c r="L299" s="25"/>
      <c r="O299" s="25">
        <f t="shared" ca="1" si="74"/>
        <v>-1.528351758925383E-2</v>
      </c>
      <c r="P299" s="27">
        <f t="shared" si="71"/>
        <v>-2.2661941380057324E-2</v>
      </c>
      <c r="Q299" s="28">
        <f t="shared" si="72"/>
        <v>37629.441899999998</v>
      </c>
      <c r="S299" s="25">
        <f t="shared" si="62"/>
        <v>8.2225483217609565E-6</v>
      </c>
      <c r="T299" s="128">
        <v>1</v>
      </c>
      <c r="U299">
        <f t="shared" si="63"/>
        <v>8.2225483217609565E-6</v>
      </c>
      <c r="V299" s="25">
        <f t="shared" si="64"/>
        <v>-2.8674986175691447E-3</v>
      </c>
    </row>
    <row r="300" spans="1:24">
      <c r="A300" s="139" t="s">
        <v>934</v>
      </c>
      <c r="B300" s="139" t="s">
        <v>288</v>
      </c>
      <c r="C300" s="140">
        <v>52648.113100000002</v>
      </c>
      <c r="D300" s="140" t="s">
        <v>465</v>
      </c>
      <c r="E300" s="33">
        <f t="shared" si="69"/>
        <v>36428.426750281724</v>
      </c>
      <c r="F300" s="25">
        <f t="shared" si="70"/>
        <v>36428.5</v>
      </c>
      <c r="G300" s="25">
        <f t="shared" si="60"/>
        <v>-2.5003679998917505E-2</v>
      </c>
      <c r="J300">
        <f>G300</f>
        <v>-2.5003679998917505E-2</v>
      </c>
      <c r="M300" s="25"/>
      <c r="O300" s="25">
        <f t="shared" ca="1" si="74"/>
        <v>-1.528425538979452E-2</v>
      </c>
      <c r="P300" s="27">
        <f t="shared" si="71"/>
        <v>-2.2662323253500975E-2</v>
      </c>
      <c r="Q300" s="28">
        <f t="shared" si="72"/>
        <v>37629.613100000002</v>
      </c>
      <c r="S300" s="25">
        <f t="shared" si="62"/>
        <v>5.4819514093074853E-6</v>
      </c>
      <c r="T300" s="128">
        <v>1</v>
      </c>
      <c r="U300">
        <f t="shared" si="63"/>
        <v>5.4819514093074853E-6</v>
      </c>
      <c r="V300" s="25">
        <f t="shared" si="64"/>
        <v>-2.3413567454165299E-3</v>
      </c>
    </row>
    <row r="301" spans="1:24">
      <c r="A301" s="139" t="s">
        <v>940</v>
      </c>
      <c r="B301" s="139" t="s">
        <v>288</v>
      </c>
      <c r="C301" s="140">
        <v>52672.692300000002</v>
      </c>
      <c r="D301" s="140" t="s">
        <v>485</v>
      </c>
      <c r="E301" s="33">
        <f t="shared" si="69"/>
        <v>36500.432930007497</v>
      </c>
      <c r="F301" s="25">
        <f t="shared" si="70"/>
        <v>36500.5</v>
      </c>
      <c r="G301" s="25">
        <f t="shared" si="60"/>
        <v>-2.2894239991728682E-2</v>
      </c>
      <c r="K301">
        <f t="shared" ref="K301:K312" si="75">G301</f>
        <v>-2.2894239991728682E-2</v>
      </c>
      <c r="M301" s="25"/>
      <c r="O301" s="25">
        <f t="shared" ca="1" si="74"/>
        <v>-1.5390498667653733E-2</v>
      </c>
      <c r="P301" s="27">
        <f t="shared" si="71"/>
        <v>-2.2717279363416845E-2</v>
      </c>
      <c r="Q301" s="28">
        <f t="shared" si="72"/>
        <v>37654.192300000002</v>
      </c>
      <c r="S301" s="25">
        <f t="shared" si="62"/>
        <v>3.1315063972520094E-8</v>
      </c>
      <c r="T301" s="128">
        <v>1</v>
      </c>
      <c r="U301">
        <f t="shared" si="63"/>
        <v>3.1315063972520094E-8</v>
      </c>
      <c r="V301" s="25">
        <f t="shared" si="64"/>
        <v>-1.769606283118369E-4</v>
      </c>
    </row>
    <row r="302" spans="1:24" s="25" customFormat="1">
      <c r="A302" s="56" t="s">
        <v>494</v>
      </c>
      <c r="B302" s="57" t="str">
        <f>IF(Y302=INT(Y302),"I","II")</f>
        <v>I</v>
      </c>
      <c r="C302" s="126">
        <v>52684.635999999999</v>
      </c>
      <c r="D302" s="115" t="s">
        <v>485</v>
      </c>
      <c r="E302" s="33">
        <f t="shared" si="69"/>
        <v>36535.422685930818</v>
      </c>
      <c r="F302" s="25">
        <f t="shared" si="70"/>
        <v>36535.5</v>
      </c>
      <c r="G302" s="25">
        <f t="shared" si="60"/>
        <v>-2.6391039995360188E-2</v>
      </c>
      <c r="H302"/>
      <c r="I302"/>
      <c r="J302"/>
      <c r="K302">
        <f t="shared" si="75"/>
        <v>-2.6391039995360188E-2</v>
      </c>
      <c r="L302"/>
      <c r="M302"/>
      <c r="O302" s="25">
        <f t="shared" ca="1" si="74"/>
        <v>-1.5442144705501967E-2</v>
      </c>
      <c r="P302" s="27">
        <f t="shared" si="71"/>
        <v>-2.2743969985994698E-2</v>
      </c>
      <c r="Q302" s="28">
        <f t="shared" si="72"/>
        <v>37666.135999999999</v>
      </c>
      <c r="R302"/>
      <c r="S302" s="25">
        <f t="shared" si="62"/>
        <v>1.3301119653213194E-5</v>
      </c>
      <c r="T302" s="128">
        <v>1</v>
      </c>
      <c r="U302">
        <f t="shared" si="63"/>
        <v>1.3301119653213194E-5</v>
      </c>
      <c r="V302" s="25">
        <f t="shared" si="64"/>
        <v>-3.6470700093654898E-3</v>
      </c>
    </row>
    <row r="303" spans="1:24">
      <c r="A303" s="41" t="s">
        <v>341</v>
      </c>
      <c r="B303" s="96" t="s">
        <v>292</v>
      </c>
      <c r="C303" s="95">
        <v>52902.586199999998</v>
      </c>
      <c r="D303" s="95">
        <v>1E-4</v>
      </c>
      <c r="E303" s="33">
        <f t="shared" si="69"/>
        <v>37173.920329160392</v>
      </c>
      <c r="F303" s="25">
        <f t="shared" si="70"/>
        <v>37174</v>
      </c>
      <c r="G303" s="25">
        <f t="shared" si="60"/>
        <v>-2.7195520000532269E-2</v>
      </c>
      <c r="K303">
        <f t="shared" si="75"/>
        <v>-2.7195520000532269E-2</v>
      </c>
      <c r="P303" s="27">
        <f t="shared" si="71"/>
        <v>-2.3228109758517662E-2</v>
      </c>
      <c r="Q303" s="28">
        <f t="shared" si="72"/>
        <v>37884.086199999998</v>
      </c>
      <c r="S303" s="25">
        <f t="shared" si="62"/>
        <v>1.5740344028442407E-5</v>
      </c>
      <c r="T303" s="128">
        <v>1</v>
      </c>
      <c r="U303">
        <f t="shared" si="63"/>
        <v>1.5740344028442407E-5</v>
      </c>
      <c r="V303" s="25">
        <f t="shared" si="64"/>
        <v>-3.9674102420146073E-3</v>
      </c>
    </row>
    <row r="304" spans="1:24">
      <c r="A304" s="95" t="s">
        <v>341</v>
      </c>
      <c r="B304" s="96" t="s">
        <v>292</v>
      </c>
      <c r="C304" s="95">
        <v>52902.586199999998</v>
      </c>
      <c r="D304" s="95">
        <v>1E-4</v>
      </c>
      <c r="E304" s="33">
        <f t="shared" si="69"/>
        <v>37173.920329160392</v>
      </c>
      <c r="F304" s="25">
        <f t="shared" si="70"/>
        <v>37174</v>
      </c>
      <c r="G304" s="25">
        <f t="shared" si="60"/>
        <v>-2.7195520000532269E-2</v>
      </c>
      <c r="K304">
        <f t="shared" si="75"/>
        <v>-2.7195520000532269E-2</v>
      </c>
      <c r="P304" s="27">
        <f t="shared" si="71"/>
        <v>-2.3228109758517662E-2</v>
      </c>
      <c r="Q304" s="28">
        <f t="shared" si="72"/>
        <v>37884.086199999998</v>
      </c>
      <c r="S304" s="25">
        <f t="shared" si="62"/>
        <v>1.5740344028442407E-5</v>
      </c>
      <c r="T304" s="128">
        <v>1</v>
      </c>
      <c r="U304">
        <f t="shared" si="63"/>
        <v>1.5740344028442407E-5</v>
      </c>
      <c r="V304" s="25">
        <f t="shared" si="64"/>
        <v>-3.9674102420146073E-3</v>
      </c>
    </row>
    <row r="305" spans="1:22">
      <c r="A305" s="36" t="s">
        <v>342</v>
      </c>
      <c r="B305" s="105" t="s">
        <v>288</v>
      </c>
      <c r="C305" s="106">
        <v>52922.552900000002</v>
      </c>
      <c r="D305" s="106">
        <v>5.0000000000000001E-4</v>
      </c>
      <c r="E305" s="33">
        <f t="shared" si="69"/>
        <v>37232.413924913344</v>
      </c>
      <c r="F305" s="25">
        <f t="shared" si="70"/>
        <v>37232.5</v>
      </c>
      <c r="G305" s="25">
        <f t="shared" si="60"/>
        <v>-2.9381599997577723E-2</v>
      </c>
      <c r="K305">
        <f t="shared" si="75"/>
        <v>-2.9381599997577723E-2</v>
      </c>
      <c r="P305" s="27">
        <f t="shared" si="71"/>
        <v>-2.3272204150318984E-2</v>
      </c>
      <c r="Q305" s="28">
        <f t="shared" si="72"/>
        <v>37904.052900000002</v>
      </c>
      <c r="S305" s="25">
        <f t="shared" si="62"/>
        <v>3.7324717618502325E-5</v>
      </c>
      <c r="T305" s="128">
        <v>1</v>
      </c>
      <c r="U305">
        <f t="shared" si="63"/>
        <v>3.7324717618502325E-5</v>
      </c>
      <c r="V305" s="25">
        <f t="shared" si="64"/>
        <v>-6.109395847258739E-3</v>
      </c>
    </row>
    <row r="306" spans="1:22">
      <c r="A306" s="36" t="s">
        <v>343</v>
      </c>
      <c r="B306" s="105" t="s">
        <v>292</v>
      </c>
      <c r="C306" s="106">
        <v>52923.408300000003</v>
      </c>
      <c r="D306" s="58">
        <v>1E-4</v>
      </c>
      <c r="E306" s="33">
        <f t="shared" si="69"/>
        <v>37234.919868399607</v>
      </c>
      <c r="F306" s="25">
        <f t="shared" si="70"/>
        <v>37235</v>
      </c>
      <c r="G306" s="25">
        <f t="shared" si="60"/>
        <v>-2.7352799996151589E-2</v>
      </c>
      <c r="K306">
        <f t="shared" si="75"/>
        <v>-2.7352799996151589E-2</v>
      </c>
      <c r="P306" s="27">
        <f t="shared" si="71"/>
        <v>-2.3274087542500529E-2</v>
      </c>
      <c r="Q306" s="28">
        <f t="shared" si="72"/>
        <v>37904.908300000003</v>
      </c>
      <c r="S306" s="25">
        <f t="shared" si="62"/>
        <v>1.6635895279568246E-5</v>
      </c>
      <c r="T306" s="128">
        <v>1</v>
      </c>
      <c r="U306">
        <f t="shared" si="63"/>
        <v>1.6635895279568246E-5</v>
      </c>
      <c r="V306" s="25">
        <f t="shared" si="64"/>
        <v>-4.0787124536510594E-3</v>
      </c>
    </row>
    <row r="307" spans="1:22" s="25" customFormat="1">
      <c r="A307" s="139" t="s">
        <v>850</v>
      </c>
      <c r="B307" s="139" t="s">
        <v>288</v>
      </c>
      <c r="C307" s="140">
        <v>52928.699399999998</v>
      </c>
      <c r="D307" s="140" t="s">
        <v>485</v>
      </c>
      <c r="E307" s="33">
        <f t="shared" si="69"/>
        <v>37250.420450092526</v>
      </c>
      <c r="F307" s="25">
        <f t="shared" si="70"/>
        <v>37250.5</v>
      </c>
      <c r="G307" s="25">
        <f t="shared" si="60"/>
        <v>-2.7154240000527352E-2</v>
      </c>
      <c r="H307"/>
      <c r="I307"/>
      <c r="J307"/>
      <c r="K307">
        <f t="shared" si="75"/>
        <v>-2.7154240000527352E-2</v>
      </c>
      <c r="M307"/>
      <c r="N307"/>
      <c r="O307" s="25">
        <f ca="1">+C$11+C$12*F307</f>
        <v>-1.6497199478687254E-2</v>
      </c>
      <c r="P307" s="27">
        <f t="shared" si="71"/>
        <v>-2.3285762774638081E-2</v>
      </c>
      <c r="Q307" s="28">
        <f t="shared" si="72"/>
        <v>37910.199399999998</v>
      </c>
      <c r="R307"/>
      <c r="S307" s="25">
        <f t="shared" si="62"/>
        <v>1.4965116047223951E-5</v>
      </c>
      <c r="T307" s="128">
        <v>1</v>
      </c>
      <c r="U307">
        <f t="shared" si="63"/>
        <v>1.4965116047223951E-5</v>
      </c>
      <c r="V307" s="25">
        <f t="shared" si="64"/>
        <v>-3.8684772258892712E-3</v>
      </c>
    </row>
    <row r="308" spans="1:22" s="25" customFormat="1">
      <c r="A308" s="36" t="s">
        <v>366</v>
      </c>
      <c r="B308" s="105"/>
      <c r="C308" s="106">
        <v>52939.7935</v>
      </c>
      <c r="D308" s="58"/>
      <c r="E308" s="33">
        <f t="shared" si="69"/>
        <v>37282.921253963112</v>
      </c>
      <c r="F308" s="25">
        <f t="shared" si="70"/>
        <v>37283</v>
      </c>
      <c r="G308" s="25">
        <f t="shared" ref="G308:G371" si="76">+C308-(C$7+F308*C$8)</f>
        <v>-2.6879839999310207E-2</v>
      </c>
      <c r="H308"/>
      <c r="I308"/>
      <c r="J308"/>
      <c r="K308" s="127">
        <f t="shared" si="75"/>
        <v>-2.6879839999310207E-2</v>
      </c>
      <c r="L308"/>
      <c r="M308"/>
      <c r="N308"/>
      <c r="O308" s="25">
        <f ca="1">+C$11+C$12*F308</f>
        <v>-1.6545156513832038E-2</v>
      </c>
      <c r="P308" s="27">
        <f t="shared" si="71"/>
        <v>-2.331023303899352E-2</v>
      </c>
      <c r="Q308" s="28">
        <f t="shared" si="72"/>
        <v>37921.2935</v>
      </c>
      <c r="R308"/>
      <c r="S308" s="25">
        <f t="shared" ref="S308:S371" si="77">+(P308-G308)^2</f>
        <v>1.2742093851141335E-5</v>
      </c>
      <c r="T308" s="128">
        <v>1</v>
      </c>
      <c r="U308">
        <f t="shared" ref="U308:U371" si="78">+T308*S308</f>
        <v>1.2742093851141335E-5</v>
      </c>
      <c r="V308" s="25">
        <f t="shared" ref="V308:V371" si="79">+G308-P308</f>
        <v>-3.5696069603166868E-3</v>
      </c>
    </row>
    <row r="309" spans="1:22">
      <c r="A309" s="41" t="s">
        <v>340</v>
      </c>
      <c r="B309" s="103"/>
      <c r="C309" s="58">
        <v>52956.518600000003</v>
      </c>
      <c r="D309" s="58">
        <v>2.3999999999999998E-3</v>
      </c>
      <c r="E309" s="33">
        <f t="shared" si="69"/>
        <v>37331.918396121189</v>
      </c>
      <c r="F309" s="25">
        <f t="shared" si="70"/>
        <v>37332</v>
      </c>
      <c r="G309" s="25">
        <f t="shared" si="76"/>
        <v>-2.7855359992827289E-2</v>
      </c>
      <c r="K309">
        <f t="shared" si="75"/>
        <v>-2.7855359992827289E-2</v>
      </c>
      <c r="P309" s="27">
        <f t="shared" si="71"/>
        <v>-2.3347100912572961E-2</v>
      </c>
      <c r="Q309" s="28">
        <f t="shared" si="72"/>
        <v>37938.018600000003</v>
      </c>
      <c r="S309" s="25">
        <f t="shared" si="77"/>
        <v>2.0324399934695601E-5</v>
      </c>
      <c r="T309" s="128">
        <v>1</v>
      </c>
      <c r="U309">
        <f t="shared" si="78"/>
        <v>2.0324399934695601E-5</v>
      </c>
      <c r="V309" s="25">
        <f t="shared" si="79"/>
        <v>-4.5082590802543281E-3</v>
      </c>
    </row>
    <row r="310" spans="1:22">
      <c r="A310" s="34" t="s">
        <v>344</v>
      </c>
      <c r="B310" s="57"/>
      <c r="C310" s="58">
        <v>52964.7111</v>
      </c>
      <c r="D310" s="58">
        <v>1E-4</v>
      </c>
      <c r="E310" s="33">
        <f t="shared" si="69"/>
        <v>37355.918795947189</v>
      </c>
      <c r="F310" s="25">
        <f t="shared" si="70"/>
        <v>37356</v>
      </c>
      <c r="G310" s="25">
        <f t="shared" si="76"/>
        <v>-2.7718879995518364E-2</v>
      </c>
      <c r="K310">
        <f t="shared" si="75"/>
        <v>-2.7718879995518364E-2</v>
      </c>
      <c r="P310" s="27">
        <f t="shared" si="71"/>
        <v>-2.3365147347188246E-2</v>
      </c>
      <c r="Q310" s="28">
        <f t="shared" si="72"/>
        <v>37946.2111</v>
      </c>
      <c r="S310" s="25">
        <f t="shared" si="77"/>
        <v>1.8954987973135582E-5</v>
      </c>
      <c r="T310" s="128">
        <v>1</v>
      </c>
      <c r="U310">
        <f t="shared" si="78"/>
        <v>1.8954987973135582E-5</v>
      </c>
      <c r="V310" s="25">
        <f t="shared" si="79"/>
        <v>-4.3537326483301178E-3</v>
      </c>
    </row>
    <row r="311" spans="1:22">
      <c r="A311" s="41" t="s">
        <v>340</v>
      </c>
      <c r="B311" s="103"/>
      <c r="C311" s="58">
        <v>52982.462200000002</v>
      </c>
      <c r="D311" s="58">
        <v>2.3999999999999998E-3</v>
      </c>
      <c r="E311" s="33">
        <f t="shared" si="69"/>
        <v>37407.921664101166</v>
      </c>
      <c r="F311" s="25">
        <f t="shared" si="70"/>
        <v>37408</v>
      </c>
      <c r="G311" s="25">
        <f t="shared" si="76"/>
        <v>-2.6739839995570946E-2</v>
      </c>
      <c r="K311">
        <f t="shared" si="75"/>
        <v>-2.6739839995570946E-2</v>
      </c>
      <c r="P311" s="27">
        <f t="shared" si="71"/>
        <v>-2.3404222467415824E-2</v>
      </c>
      <c r="Q311" s="28">
        <f t="shared" si="72"/>
        <v>37963.962200000002</v>
      </c>
      <c r="S311" s="25">
        <f t="shared" si="77"/>
        <v>1.1126344294135692E-5</v>
      </c>
      <c r="T311" s="128">
        <v>1</v>
      </c>
      <c r="U311">
        <f t="shared" si="78"/>
        <v>1.1126344294135692E-5</v>
      </c>
      <c r="V311" s="25">
        <f t="shared" si="79"/>
        <v>-3.3356175281551229E-3</v>
      </c>
    </row>
    <row r="312" spans="1:22">
      <c r="A312" s="41" t="s">
        <v>340</v>
      </c>
      <c r="B312" s="103"/>
      <c r="C312" s="58">
        <v>52983.485399999998</v>
      </c>
      <c r="D312" s="58">
        <v>2E-3</v>
      </c>
      <c r="E312" s="33">
        <f t="shared" si="69"/>
        <v>37410.919187336061</v>
      </c>
      <c r="F312" s="25">
        <f t="shared" si="70"/>
        <v>37411</v>
      </c>
      <c r="G312" s="25">
        <f t="shared" si="76"/>
        <v>-2.7585280004132073E-2</v>
      </c>
      <c r="K312">
        <f t="shared" si="75"/>
        <v>-2.7585280004132073E-2</v>
      </c>
      <c r="P312" s="27">
        <f t="shared" si="71"/>
        <v>-2.3406475737120909E-2</v>
      </c>
      <c r="Q312" s="28">
        <f t="shared" si="72"/>
        <v>37964.985399999998</v>
      </c>
      <c r="S312" s="25">
        <f t="shared" si="77"/>
        <v>1.7462405101990716E-5</v>
      </c>
      <c r="T312" s="128">
        <v>1</v>
      </c>
      <c r="U312">
        <f t="shared" si="78"/>
        <v>1.7462405101990716E-5</v>
      </c>
      <c r="V312" s="25">
        <f t="shared" si="79"/>
        <v>-4.1788042670111644E-3</v>
      </c>
    </row>
    <row r="313" spans="1:22">
      <c r="A313" s="139" t="s">
        <v>968</v>
      </c>
      <c r="B313" s="139" t="s">
        <v>292</v>
      </c>
      <c r="C313" s="140">
        <v>52991.684000000001</v>
      </c>
      <c r="D313" s="140" t="s">
        <v>503</v>
      </c>
      <c r="E313" s="33">
        <f t="shared" si="69"/>
        <v>37434.937457462838</v>
      </c>
      <c r="F313" s="25">
        <f t="shared" si="70"/>
        <v>37435</v>
      </c>
      <c r="G313" s="25">
        <f t="shared" si="76"/>
        <v>-2.1348799993575085E-2</v>
      </c>
      <c r="I313">
        <f>G313</f>
        <v>-2.1348799993575085E-2</v>
      </c>
      <c r="M313" s="25"/>
      <c r="O313" s="25">
        <f ca="1">+C$11+C$12*F313</f>
        <v>-1.6769447878201497E-2</v>
      </c>
      <c r="P313" s="27">
        <f t="shared" si="71"/>
        <v>-2.342449771553777E-2</v>
      </c>
      <c r="Q313" s="28">
        <f t="shared" si="72"/>
        <v>37973.184000000001</v>
      </c>
      <c r="S313" s="25">
        <f t="shared" si="77"/>
        <v>4.3085210329610821E-6</v>
      </c>
      <c r="T313" s="128">
        <v>0.1</v>
      </c>
      <c r="U313">
        <f t="shared" si="78"/>
        <v>4.3085210329610824E-7</v>
      </c>
      <c r="V313" s="25">
        <f t="shared" si="79"/>
        <v>2.0756977219626854E-3</v>
      </c>
    </row>
    <row r="314" spans="1:22">
      <c r="A314" s="41" t="s">
        <v>366</v>
      </c>
      <c r="B314" s="103"/>
      <c r="C314" s="58">
        <v>53014.889799999997</v>
      </c>
      <c r="D314" s="58"/>
      <c r="E314" s="33">
        <f t="shared" si="69"/>
        <v>37502.920182916881</v>
      </c>
      <c r="F314" s="25">
        <f t="shared" si="70"/>
        <v>37503</v>
      </c>
      <c r="G314" s="25">
        <f t="shared" si="76"/>
        <v>-2.7245440003753174E-2</v>
      </c>
      <c r="K314" s="127">
        <f t="shared" ref="K314:K358" si="80">G314</f>
        <v>-2.7245440003753174E-2</v>
      </c>
      <c r="O314" s="25">
        <f ca="1">+C$11+C$12*F314</f>
        <v>-1.6869788751735205E-2</v>
      </c>
      <c r="P314" s="27">
        <f t="shared" si="71"/>
        <v>-2.3475519640151016E-2</v>
      </c>
      <c r="Q314" s="28">
        <f t="shared" si="72"/>
        <v>37996.389799999997</v>
      </c>
      <c r="S314" s="25">
        <f t="shared" si="77"/>
        <v>1.421229954790223E-5</v>
      </c>
      <c r="T314" s="128">
        <v>1</v>
      </c>
      <c r="U314">
        <f t="shared" si="78"/>
        <v>1.421229954790223E-5</v>
      </c>
      <c r="V314" s="25">
        <f t="shared" si="79"/>
        <v>-3.7699203636021583E-3</v>
      </c>
    </row>
    <row r="315" spans="1:22" s="25" customFormat="1">
      <c r="A315" s="41" t="s">
        <v>366</v>
      </c>
      <c r="B315" s="103"/>
      <c r="C315" s="58">
        <v>53017.620699999999</v>
      </c>
      <c r="D315" s="58"/>
      <c r="E315" s="33">
        <f t="shared" si="69"/>
        <v>37510.920511496057</v>
      </c>
      <c r="F315" s="25">
        <f t="shared" si="70"/>
        <v>37511</v>
      </c>
      <c r="G315" s="25">
        <f t="shared" si="76"/>
        <v>-2.7133279996633064E-2</v>
      </c>
      <c r="H315"/>
      <c r="I315"/>
      <c r="J315"/>
      <c r="K315" s="127">
        <f t="shared" si="80"/>
        <v>-2.7133279996633064E-2</v>
      </c>
      <c r="L315"/>
      <c r="M315"/>
      <c r="N315"/>
      <c r="O315" s="25">
        <f ca="1">+C$11+C$12*F315</f>
        <v>-1.6881593560386231E-2</v>
      </c>
      <c r="P315" s="27">
        <f t="shared" si="71"/>
        <v>-2.3481518298270283E-2</v>
      </c>
      <c r="Q315" s="28">
        <f t="shared" si="72"/>
        <v>37999.120699999999</v>
      </c>
      <c r="R315"/>
      <c r="S315" s="25">
        <f t="shared" si="77"/>
        <v>1.333536350162942E-5</v>
      </c>
      <c r="T315" s="128">
        <v>1</v>
      </c>
      <c r="U315">
        <f t="shared" si="78"/>
        <v>1.333536350162942E-5</v>
      </c>
      <c r="V315" s="25">
        <f t="shared" si="79"/>
        <v>-3.6517616983627807E-3</v>
      </c>
    </row>
    <row r="316" spans="1:22" s="25" customFormat="1">
      <c r="A316" s="41" t="s">
        <v>366</v>
      </c>
      <c r="B316" s="103"/>
      <c r="C316" s="58">
        <v>53017.792300000001</v>
      </c>
      <c r="D316" s="58"/>
      <c r="E316" s="33">
        <f t="shared" si="69"/>
        <v>37511.423223563215</v>
      </c>
      <c r="F316" s="25">
        <f t="shared" si="70"/>
        <v>37511.5</v>
      </c>
      <c r="G316" s="25">
        <f t="shared" si="76"/>
        <v>-2.6207520000752993E-2</v>
      </c>
      <c r="H316"/>
      <c r="I316"/>
      <c r="J316"/>
      <c r="K316" s="127">
        <f t="shared" si="80"/>
        <v>-2.6207520000752993E-2</v>
      </c>
      <c r="L316"/>
      <c r="M316"/>
      <c r="N316"/>
      <c r="O316" s="25">
        <f ca="1">+C$11+C$12*F316</f>
        <v>-1.6882331360926921E-2</v>
      </c>
      <c r="P316" s="27">
        <f t="shared" si="71"/>
        <v>-2.3481893186992706E-2</v>
      </c>
      <c r="Q316" s="28">
        <f t="shared" si="72"/>
        <v>37999.292300000001</v>
      </c>
      <c r="R316"/>
      <c r="S316" s="25">
        <f t="shared" si="77"/>
        <v>7.4290415278890525E-6</v>
      </c>
      <c r="T316" s="128">
        <v>1</v>
      </c>
      <c r="U316">
        <f t="shared" si="78"/>
        <v>7.4290415278890525E-6</v>
      </c>
      <c r="V316" s="25">
        <f t="shared" si="79"/>
        <v>-2.7256268137602867E-3</v>
      </c>
    </row>
    <row r="317" spans="1:22" s="25" customFormat="1">
      <c r="A317" s="33" t="s">
        <v>484</v>
      </c>
      <c r="B317" s="57" t="s">
        <v>288</v>
      </c>
      <c r="C317" s="58">
        <v>53019.158000000003</v>
      </c>
      <c r="D317" s="58">
        <v>2.9999999999999997E-4</v>
      </c>
      <c r="E317" s="33">
        <f t="shared" si="69"/>
        <v>37515.424120242184</v>
      </c>
      <c r="F317" s="25">
        <f t="shared" si="70"/>
        <v>37515.5</v>
      </c>
      <c r="G317" s="25">
        <f t="shared" si="76"/>
        <v>-2.5901439992594533E-2</v>
      </c>
      <c r="H317"/>
      <c r="I317"/>
      <c r="J317"/>
      <c r="K317">
        <f t="shared" si="80"/>
        <v>-2.5901439992594533E-2</v>
      </c>
      <c r="L317"/>
      <c r="M317"/>
      <c r="N317"/>
      <c r="O317"/>
      <c r="P317" s="27">
        <f t="shared" si="71"/>
        <v>-2.3484892180682521E-2</v>
      </c>
      <c r="Q317" s="28">
        <f t="shared" si="72"/>
        <v>38000.658000000003</v>
      </c>
      <c r="R317"/>
      <c r="S317" s="25">
        <f t="shared" si="77"/>
        <v>5.8397033272567298E-6</v>
      </c>
      <c r="T317" s="128">
        <v>1</v>
      </c>
      <c r="U317">
        <f t="shared" si="78"/>
        <v>5.8397033272567298E-6</v>
      </c>
      <c r="V317" s="25">
        <f t="shared" si="79"/>
        <v>-2.4165478119120114E-3</v>
      </c>
    </row>
    <row r="318" spans="1:22">
      <c r="A318" s="41" t="s">
        <v>345</v>
      </c>
      <c r="B318" s="96"/>
      <c r="C318" s="58">
        <v>53287.626700000001</v>
      </c>
      <c r="D318" s="58">
        <v>5.1999999999999998E-3</v>
      </c>
      <c r="E318" s="33">
        <f t="shared" si="69"/>
        <v>38301.918614080263</v>
      </c>
      <c r="F318" s="25">
        <f t="shared" si="70"/>
        <v>38302</v>
      </c>
      <c r="G318" s="25">
        <f t="shared" si="76"/>
        <v>-2.7780960001109634E-2</v>
      </c>
      <c r="K318">
        <f t="shared" si="80"/>
        <v>-2.7780960001109634E-2</v>
      </c>
      <c r="O318" s="25">
        <f t="shared" ref="O318:O326" ca="1" si="81">+C$11+C$12*F318</f>
        <v>-1.804879401575625E-2</v>
      </c>
      <c r="P318" s="27">
        <f t="shared" si="71"/>
        <v>-2.4070559528697296E-2</v>
      </c>
      <c r="Q318" s="28">
        <f t="shared" si="72"/>
        <v>38269.126700000001</v>
      </c>
      <c r="S318" s="25">
        <f t="shared" si="77"/>
        <v>1.3767071665677697E-5</v>
      </c>
      <c r="T318" s="128">
        <v>1</v>
      </c>
      <c r="U318">
        <f t="shared" si="78"/>
        <v>1.3767071665677697E-5</v>
      </c>
      <c r="V318" s="25">
        <f t="shared" si="79"/>
        <v>-3.7104004724123375E-3</v>
      </c>
    </row>
    <row r="319" spans="1:22">
      <c r="A319" s="41" t="s">
        <v>366</v>
      </c>
      <c r="B319" s="96"/>
      <c r="C319" s="58">
        <v>53292.7474</v>
      </c>
      <c r="D319" s="58"/>
      <c r="E319" s="33">
        <f t="shared" si="69"/>
        <v>38316.919999175043</v>
      </c>
      <c r="F319" s="25">
        <f t="shared" si="70"/>
        <v>38317</v>
      </c>
      <c r="G319" s="25">
        <f t="shared" si="76"/>
        <v>-2.730815999530023E-2</v>
      </c>
      <c r="K319" s="127">
        <f t="shared" si="80"/>
        <v>-2.730815999530023E-2</v>
      </c>
      <c r="O319" s="25">
        <f t="shared" ca="1" si="81"/>
        <v>-1.8070928031976921E-2</v>
      </c>
      <c r="P319" s="27">
        <f t="shared" si="71"/>
        <v>-2.4081651742898502E-2</v>
      </c>
      <c r="Q319" s="28">
        <f t="shared" si="72"/>
        <v>38274.2474</v>
      </c>
      <c r="S319" s="25">
        <f t="shared" si="77"/>
        <v>1.041035550281645E-5</v>
      </c>
      <c r="T319" s="128">
        <v>1</v>
      </c>
      <c r="U319">
        <f t="shared" si="78"/>
        <v>1.041035550281645E-5</v>
      </c>
      <c r="V319" s="25">
        <f t="shared" si="79"/>
        <v>-3.2265082524017275E-3</v>
      </c>
    </row>
    <row r="320" spans="1:22" s="25" customFormat="1">
      <c r="A320" s="41" t="s">
        <v>366</v>
      </c>
      <c r="B320" s="96"/>
      <c r="C320" s="58">
        <v>53294.7958</v>
      </c>
      <c r="D320" s="58"/>
      <c r="E320" s="33">
        <f t="shared" si="69"/>
        <v>38322.920904759856</v>
      </c>
      <c r="F320" s="25">
        <f t="shared" si="70"/>
        <v>38323</v>
      </c>
      <c r="G320" s="25">
        <f t="shared" si="76"/>
        <v>-2.6999039997463115E-2</v>
      </c>
      <c r="H320"/>
      <c r="I320"/>
      <c r="J320"/>
      <c r="K320" s="127">
        <f t="shared" si="80"/>
        <v>-2.6999039997463115E-2</v>
      </c>
      <c r="L320"/>
      <c r="M320"/>
      <c r="N320"/>
      <c r="O320" s="25">
        <f t="shared" ca="1" si="81"/>
        <v>-1.8079781638465187E-2</v>
      </c>
      <c r="P320" s="27">
        <f t="shared" si="71"/>
        <v>-2.4086087815952131E-2</v>
      </c>
      <c r="Q320" s="28">
        <f t="shared" si="72"/>
        <v>38276.2958</v>
      </c>
      <c r="R320"/>
      <c r="S320" s="25">
        <f t="shared" si="77"/>
        <v>8.4852904117695963E-6</v>
      </c>
      <c r="T320" s="128">
        <v>1</v>
      </c>
      <c r="U320">
        <f t="shared" si="78"/>
        <v>8.4852904117695963E-6</v>
      </c>
      <c r="V320" s="25">
        <f t="shared" si="79"/>
        <v>-2.9129521815109832E-3</v>
      </c>
    </row>
    <row r="321" spans="1:22">
      <c r="A321" s="36" t="s">
        <v>366</v>
      </c>
      <c r="B321" s="102" t="s">
        <v>292</v>
      </c>
      <c r="C321" s="36">
        <v>53297.867599999998</v>
      </c>
      <c r="D321" s="36">
        <v>5.0000000000000001E-4</v>
      </c>
      <c r="E321" s="33">
        <f t="shared" si="69"/>
        <v>38331.919919491076</v>
      </c>
      <c r="F321" s="25">
        <f t="shared" si="70"/>
        <v>38332</v>
      </c>
      <c r="G321" s="25">
        <f t="shared" si="76"/>
        <v>-2.7335359998687636E-2</v>
      </c>
      <c r="K321">
        <f t="shared" si="80"/>
        <v>-2.7335359998687636E-2</v>
      </c>
      <c r="O321" s="25">
        <f t="shared" ca="1" si="81"/>
        <v>-1.8093062048197585E-2</v>
      </c>
      <c r="P321" s="27">
        <f t="shared" si="71"/>
        <v>-2.4092741054860978E-2</v>
      </c>
      <c r="Q321" s="28">
        <f t="shared" si="72"/>
        <v>38279.367599999998</v>
      </c>
      <c r="S321" s="25">
        <f t="shared" si="77"/>
        <v>1.0514577614863513E-5</v>
      </c>
      <c r="T321" s="128">
        <v>1</v>
      </c>
      <c r="U321">
        <f t="shared" si="78"/>
        <v>1.0514577614863513E-5</v>
      </c>
      <c r="V321" s="25">
        <f t="shared" si="79"/>
        <v>-3.2426189438266584E-3</v>
      </c>
    </row>
    <row r="322" spans="1:22">
      <c r="A322" s="139" t="s">
        <v>850</v>
      </c>
      <c r="B322" s="139" t="s">
        <v>288</v>
      </c>
      <c r="C322" s="140">
        <v>53302.817799999997</v>
      </c>
      <c r="D322" s="140" t="s">
        <v>485</v>
      </c>
      <c r="E322" s="33">
        <f t="shared" si="69"/>
        <v>38346.421815031958</v>
      </c>
      <c r="F322" s="25">
        <f t="shared" si="70"/>
        <v>38346.5</v>
      </c>
      <c r="G322" s="25">
        <f t="shared" si="76"/>
        <v>-2.6688320001994725E-2</v>
      </c>
      <c r="K322">
        <f t="shared" si="80"/>
        <v>-2.6688320001994725E-2</v>
      </c>
      <c r="M322" s="25"/>
      <c r="O322" s="25">
        <f t="shared" ca="1" si="81"/>
        <v>-1.8114458263877573E-2</v>
      </c>
      <c r="P322" s="27">
        <f t="shared" si="71"/>
        <v>-2.4103457964352211E-2</v>
      </c>
      <c r="Q322" s="28">
        <f t="shared" si="72"/>
        <v>38284.317799999997</v>
      </c>
      <c r="S322" s="25">
        <f t="shared" si="77"/>
        <v>6.6815117536454112E-6</v>
      </c>
      <c r="T322" s="128">
        <v>1</v>
      </c>
      <c r="U322">
        <f t="shared" si="78"/>
        <v>6.6815117536454112E-6</v>
      </c>
      <c r="V322" s="25">
        <f t="shared" si="79"/>
        <v>-2.5848620376425144E-3</v>
      </c>
    </row>
    <row r="323" spans="1:22" s="25" customFormat="1">
      <c r="A323" s="139" t="s">
        <v>600</v>
      </c>
      <c r="B323" s="139" t="s">
        <v>292</v>
      </c>
      <c r="C323" s="140">
        <v>53341.558900000004</v>
      </c>
      <c r="D323" s="140" t="s">
        <v>485</v>
      </c>
      <c r="E323" s="33">
        <f t="shared" si="69"/>
        <v>38459.916095129549</v>
      </c>
      <c r="F323" s="25">
        <f t="shared" si="70"/>
        <v>38460</v>
      </c>
      <c r="G323" s="25">
        <f t="shared" si="76"/>
        <v>-2.8640799995628186E-2</v>
      </c>
      <c r="H323"/>
      <c r="I323"/>
      <c r="J323"/>
      <c r="K323">
        <f t="shared" si="80"/>
        <v>-2.8640799995628186E-2</v>
      </c>
      <c r="M323"/>
      <c r="N323"/>
      <c r="O323" s="25">
        <f t="shared" ca="1" si="81"/>
        <v>-1.8281938986613976E-2</v>
      </c>
      <c r="P323" s="27">
        <f t="shared" si="71"/>
        <v>-2.4187251800101069E-2</v>
      </c>
      <c r="Q323" s="28">
        <f t="shared" si="72"/>
        <v>38323.058900000004</v>
      </c>
      <c r="R323"/>
      <c r="S323" s="25">
        <f t="shared" si="77"/>
        <v>1.9834091529882838E-5</v>
      </c>
      <c r="T323" s="128">
        <v>1</v>
      </c>
      <c r="U323">
        <f t="shared" si="78"/>
        <v>1.9834091529882838E-5</v>
      </c>
      <c r="V323" s="25">
        <f t="shared" si="79"/>
        <v>-4.4535481955271169E-3</v>
      </c>
    </row>
    <row r="324" spans="1:22" s="25" customFormat="1">
      <c r="A324" s="41" t="s">
        <v>345</v>
      </c>
      <c r="B324" s="57" t="s">
        <v>288</v>
      </c>
      <c r="C324" s="58">
        <v>53349.2405</v>
      </c>
      <c r="D324" s="58">
        <v>2.0000000000000001E-4</v>
      </c>
      <c r="E324" s="33">
        <f t="shared" si="69"/>
        <v>38482.419784028338</v>
      </c>
      <c r="F324" s="25">
        <f t="shared" si="70"/>
        <v>38482.5</v>
      </c>
      <c r="G324" s="25">
        <f t="shared" si="76"/>
        <v>-2.7381599997170269E-2</v>
      </c>
      <c r="H324"/>
      <c r="I324"/>
      <c r="J324"/>
      <c r="K324">
        <f t="shared" si="80"/>
        <v>-2.7381599997170269E-2</v>
      </c>
      <c r="L324"/>
      <c r="M324"/>
      <c r="N324"/>
      <c r="O324" s="25">
        <f t="shared" ca="1" si="81"/>
        <v>-1.8315140010944982E-2</v>
      </c>
      <c r="P324" s="27">
        <f t="shared" si="71"/>
        <v>-2.4203843177691305E-2</v>
      </c>
      <c r="Q324" s="28">
        <f t="shared" si="72"/>
        <v>38330.7405</v>
      </c>
      <c r="R324"/>
      <c r="S324" s="25">
        <f t="shared" si="77"/>
        <v>1.0098138403745062E-5</v>
      </c>
      <c r="T324" s="128">
        <v>1</v>
      </c>
      <c r="U324">
        <f t="shared" si="78"/>
        <v>1.0098138403745062E-5</v>
      </c>
      <c r="V324" s="25">
        <f t="shared" si="79"/>
        <v>-3.1777568194789642E-3</v>
      </c>
    </row>
    <row r="325" spans="1:22">
      <c r="A325" s="41" t="s">
        <v>345</v>
      </c>
      <c r="B325" s="96"/>
      <c r="C325" s="58">
        <v>53349.410600000003</v>
      </c>
      <c r="D325" s="58">
        <v>5.9999999999999995E-4</v>
      </c>
      <c r="E325" s="33">
        <f t="shared" si="69"/>
        <v>38482.918101759249</v>
      </c>
      <c r="F325" s="25">
        <f t="shared" si="70"/>
        <v>38483</v>
      </c>
      <c r="G325" s="25">
        <f t="shared" si="76"/>
        <v>-2.7955839992500842E-2</v>
      </c>
      <c r="K325">
        <f t="shared" si="80"/>
        <v>-2.7955839992500842E-2</v>
      </c>
      <c r="O325" s="25">
        <f t="shared" ca="1" si="81"/>
        <v>-1.8315877811485672E-2</v>
      </c>
      <c r="P325" s="27">
        <f t="shared" si="71"/>
        <v>-2.4204211800802768E-2</v>
      </c>
      <c r="Q325" s="28">
        <f t="shared" si="72"/>
        <v>38330.910600000003</v>
      </c>
      <c r="S325" s="25">
        <f t="shared" si="77"/>
        <v>1.4074714088743761E-5</v>
      </c>
      <c r="T325" s="128">
        <v>1</v>
      </c>
      <c r="U325">
        <f t="shared" si="78"/>
        <v>1.4074714088743761E-5</v>
      </c>
      <c r="V325" s="25">
        <f t="shared" si="79"/>
        <v>-3.751628191698074E-3</v>
      </c>
    </row>
    <row r="326" spans="1:22">
      <c r="A326" s="41" t="s">
        <v>345</v>
      </c>
      <c r="B326" s="57" t="s">
        <v>288</v>
      </c>
      <c r="C326" s="58">
        <v>53349.582900000001</v>
      </c>
      <c r="D326" s="58">
        <v>6.9999999999999999E-4</v>
      </c>
      <c r="E326" s="33">
        <f t="shared" si="69"/>
        <v>38483.422864516651</v>
      </c>
      <c r="F326" s="25">
        <f t="shared" si="70"/>
        <v>38483.5</v>
      </c>
      <c r="G326" s="25">
        <f t="shared" si="76"/>
        <v>-2.6330079992476385E-2</v>
      </c>
      <c r="K326">
        <f t="shared" si="80"/>
        <v>-2.6330079992476385E-2</v>
      </c>
      <c r="O326" s="25">
        <f t="shared" ca="1" si="81"/>
        <v>-1.8316615612026362E-2</v>
      </c>
      <c r="P326" s="27">
        <f t="shared" si="71"/>
        <v>-2.4204580420689521E-2</v>
      </c>
      <c r="Q326" s="28">
        <f t="shared" si="72"/>
        <v>38331.082900000001</v>
      </c>
      <c r="S326" s="25">
        <f t="shared" si="77"/>
        <v>4.5177484296661416E-6</v>
      </c>
      <c r="T326" s="128">
        <v>1</v>
      </c>
      <c r="U326">
        <f t="shared" si="78"/>
        <v>4.5177484296661416E-6</v>
      </c>
      <c r="V326" s="25">
        <f t="shared" si="79"/>
        <v>-2.1254995717868638E-3</v>
      </c>
    </row>
    <row r="327" spans="1:22">
      <c r="A327" s="33" t="s">
        <v>484</v>
      </c>
      <c r="B327" s="57" t="s">
        <v>288</v>
      </c>
      <c r="C327" s="58">
        <v>53351.977800000001</v>
      </c>
      <c r="D327" s="58">
        <v>4.0000000000000002E-4</v>
      </c>
      <c r="E327" s="33">
        <f t="shared" si="69"/>
        <v>38490.438861775518</v>
      </c>
      <c r="F327" s="25">
        <f t="shared" si="70"/>
        <v>38490.5</v>
      </c>
      <c r="G327" s="25">
        <f t="shared" si="76"/>
        <v>-2.0869439998932648E-2</v>
      </c>
      <c r="K327">
        <f t="shared" si="80"/>
        <v>-2.0869439998932648E-2</v>
      </c>
      <c r="P327" s="27">
        <f t="shared" si="71"/>
        <v>-2.4209740760509503E-2</v>
      </c>
      <c r="Q327" s="28">
        <f t="shared" si="72"/>
        <v>38333.477800000001</v>
      </c>
      <c r="S327" s="25">
        <f t="shared" si="77"/>
        <v>1.1157609177790914E-5</v>
      </c>
      <c r="T327" s="128">
        <v>1</v>
      </c>
      <c r="U327">
        <f t="shared" si="78"/>
        <v>1.1157609177790914E-5</v>
      </c>
      <c r="V327" s="25">
        <f t="shared" si="79"/>
        <v>3.3403007615768546E-3</v>
      </c>
    </row>
    <row r="328" spans="1:22">
      <c r="A328" s="33" t="s">
        <v>484</v>
      </c>
      <c r="B328" s="57" t="s">
        <v>292</v>
      </c>
      <c r="C328" s="58">
        <v>53352.1414</v>
      </c>
      <c r="D328" s="58">
        <v>2.0000000000000001E-4</v>
      </c>
      <c r="E328" s="33">
        <f t="shared" si="69"/>
        <v>38490.918137382665</v>
      </c>
      <c r="F328" s="25">
        <f t="shared" si="70"/>
        <v>38491</v>
      </c>
      <c r="G328" s="25">
        <f t="shared" si="76"/>
        <v>-2.7943679997406434E-2</v>
      </c>
      <c r="K328">
        <f t="shared" si="80"/>
        <v>-2.7943679997406434E-2</v>
      </c>
      <c r="P328" s="27">
        <f t="shared" si="71"/>
        <v>-2.4210109332025609E-2</v>
      </c>
      <c r="Q328" s="28">
        <f t="shared" si="72"/>
        <v>38333.6414</v>
      </c>
      <c r="S328" s="25">
        <f t="shared" si="77"/>
        <v>1.3939549913392219E-5</v>
      </c>
      <c r="T328" s="128">
        <v>1</v>
      </c>
      <c r="U328">
        <f t="shared" si="78"/>
        <v>1.3939549913392219E-5</v>
      </c>
      <c r="V328" s="25">
        <f t="shared" si="79"/>
        <v>-3.7335706653808254E-3</v>
      </c>
    </row>
    <row r="329" spans="1:22">
      <c r="A329" s="56" t="s">
        <v>495</v>
      </c>
      <c r="B329" s="57" t="str">
        <f>IF(Y329=INT(Y329),"I","II")</f>
        <v>I</v>
      </c>
      <c r="C329" s="126">
        <v>53352.141499999998</v>
      </c>
      <c r="D329" s="115" t="s">
        <v>485</v>
      </c>
      <c r="E329" s="33">
        <f t="shared" si="69"/>
        <v>38490.918430338403</v>
      </c>
      <c r="F329" s="25">
        <f t="shared" si="70"/>
        <v>38491</v>
      </c>
      <c r="G329" s="25">
        <f t="shared" si="76"/>
        <v>-2.7843679999932647E-2</v>
      </c>
      <c r="K329">
        <f t="shared" si="80"/>
        <v>-2.7843679999932647E-2</v>
      </c>
      <c r="N329" s="25"/>
      <c r="O329" s="25">
        <f ca="1">+C$11+C$12*F329</f>
        <v>-1.8327682620136697E-2</v>
      </c>
      <c r="P329" s="27">
        <f t="shared" si="71"/>
        <v>-2.4210109332025609E-2</v>
      </c>
      <c r="Q329" s="28">
        <f t="shared" si="72"/>
        <v>38333.641499999998</v>
      </c>
      <c r="S329" s="25">
        <f t="shared" si="77"/>
        <v>1.3202835798674397E-5</v>
      </c>
      <c r="T329" s="128">
        <v>1</v>
      </c>
      <c r="U329">
        <f t="shared" si="78"/>
        <v>1.3202835798674397E-5</v>
      </c>
      <c r="V329" s="25">
        <f t="shared" si="79"/>
        <v>-3.6335706679070379E-3</v>
      </c>
    </row>
    <row r="330" spans="1:22">
      <c r="A330" s="33" t="s">
        <v>484</v>
      </c>
      <c r="B330" s="57" t="s">
        <v>292</v>
      </c>
      <c r="C330" s="58">
        <v>53352.141600000003</v>
      </c>
      <c r="D330" s="58">
        <v>1E-4</v>
      </c>
      <c r="E330" s="33">
        <f t="shared" si="69"/>
        <v>38490.918723294169</v>
      </c>
      <c r="F330" s="25">
        <f t="shared" si="70"/>
        <v>38491</v>
      </c>
      <c r="G330" s="25">
        <f t="shared" si="76"/>
        <v>-2.7743679995182902E-2</v>
      </c>
      <c r="K330">
        <f t="shared" si="80"/>
        <v>-2.7743679995182902E-2</v>
      </c>
      <c r="P330" s="27">
        <f t="shared" si="71"/>
        <v>-2.4210109332025609E-2</v>
      </c>
      <c r="Q330" s="28">
        <f t="shared" si="72"/>
        <v>38333.641600000003</v>
      </c>
      <c r="S330" s="25">
        <f t="shared" si="77"/>
        <v>1.2486121631525869E-5</v>
      </c>
      <c r="T330" s="128">
        <v>1</v>
      </c>
      <c r="U330">
        <f t="shared" si="78"/>
        <v>1.2486121631525869E-5</v>
      </c>
      <c r="V330" s="25">
        <f t="shared" si="79"/>
        <v>-3.5335706631572927E-3</v>
      </c>
    </row>
    <row r="331" spans="1:22">
      <c r="A331" s="33" t="s">
        <v>484</v>
      </c>
      <c r="B331" s="57" t="s">
        <v>288</v>
      </c>
      <c r="C331" s="58">
        <v>53358.116199999997</v>
      </c>
      <c r="D331" s="58">
        <v>2.0000000000000001E-4</v>
      </c>
      <c r="E331" s="33">
        <f t="shared" si="69"/>
        <v>38508.421657538944</v>
      </c>
      <c r="F331" s="25">
        <f t="shared" si="70"/>
        <v>38508.5</v>
      </c>
      <c r="G331" s="25">
        <f t="shared" si="76"/>
        <v>-2.6742080000985879E-2</v>
      </c>
      <c r="K331">
        <f t="shared" si="80"/>
        <v>-2.6742080000985879E-2</v>
      </c>
      <c r="P331" s="27">
        <f t="shared" si="71"/>
        <v>-2.4223007303522146E-2</v>
      </c>
      <c r="Q331" s="28">
        <f t="shared" si="72"/>
        <v>38339.616199999997</v>
      </c>
      <c r="S331" s="25">
        <f t="shared" si="77"/>
        <v>6.3457272551072093E-6</v>
      </c>
      <c r="T331" s="128">
        <v>1</v>
      </c>
      <c r="U331">
        <f t="shared" si="78"/>
        <v>6.3457272551072093E-6</v>
      </c>
      <c r="V331" s="25">
        <f t="shared" si="79"/>
        <v>-2.5190726974637333E-3</v>
      </c>
    </row>
    <row r="332" spans="1:22">
      <c r="A332" s="56" t="s">
        <v>495</v>
      </c>
      <c r="B332" s="57" t="str">
        <f>IF(Y332=INT(Y332),"I","II")</f>
        <v>I</v>
      </c>
      <c r="C332" s="126">
        <v>53358.116300000002</v>
      </c>
      <c r="D332" s="115" t="s">
        <v>485</v>
      </c>
      <c r="E332" s="33">
        <f t="shared" si="69"/>
        <v>38508.42195049471</v>
      </c>
      <c r="F332" s="25">
        <f t="shared" si="70"/>
        <v>38508.5</v>
      </c>
      <c r="G332" s="25">
        <f t="shared" si="76"/>
        <v>-2.6642079996236134E-2</v>
      </c>
      <c r="K332">
        <f t="shared" si="80"/>
        <v>-2.6642079996236134E-2</v>
      </c>
      <c r="N332" s="25"/>
      <c r="O332" s="25">
        <f ca="1">+C$11+C$12*F332</f>
        <v>-1.835350563906081E-2</v>
      </c>
      <c r="P332" s="27">
        <f t="shared" si="71"/>
        <v>-2.4223007303522146E-2</v>
      </c>
      <c r="Q332" s="28">
        <f t="shared" si="72"/>
        <v>38339.616300000002</v>
      </c>
      <c r="S332" s="25">
        <f t="shared" si="77"/>
        <v>5.8519126926345053E-6</v>
      </c>
      <c r="T332" s="128">
        <v>1</v>
      </c>
      <c r="U332">
        <f t="shared" si="78"/>
        <v>5.8519126926345053E-6</v>
      </c>
      <c r="V332" s="25">
        <f t="shared" si="79"/>
        <v>-2.4190726927139881E-3</v>
      </c>
    </row>
    <row r="333" spans="1:22">
      <c r="A333" s="33" t="s">
        <v>484</v>
      </c>
      <c r="B333" s="57" t="s">
        <v>288</v>
      </c>
      <c r="C333" s="58">
        <v>53358.116399999999</v>
      </c>
      <c r="D333" s="58">
        <v>1E-4</v>
      </c>
      <c r="E333" s="33">
        <f t="shared" si="69"/>
        <v>38508.422243450448</v>
      </c>
      <c r="F333" s="25">
        <f t="shared" si="70"/>
        <v>38508.5</v>
      </c>
      <c r="G333" s="25">
        <f t="shared" si="76"/>
        <v>-2.6542079998762347E-2</v>
      </c>
      <c r="K333">
        <f t="shared" si="80"/>
        <v>-2.6542079998762347E-2</v>
      </c>
      <c r="P333" s="27">
        <f t="shared" si="71"/>
        <v>-2.4223007303522146E-2</v>
      </c>
      <c r="Q333" s="28">
        <f t="shared" si="72"/>
        <v>38339.616399999999</v>
      </c>
      <c r="S333" s="25">
        <f t="shared" si="77"/>
        <v>5.3780981658086482E-6</v>
      </c>
      <c r="T333" s="128">
        <v>1</v>
      </c>
      <c r="U333">
        <f t="shared" si="78"/>
        <v>5.3780981658086482E-6</v>
      </c>
      <c r="V333" s="25">
        <f t="shared" si="79"/>
        <v>-2.3190726952402006E-3</v>
      </c>
    </row>
    <row r="334" spans="1:22">
      <c r="A334" s="139" t="s">
        <v>988</v>
      </c>
      <c r="B334" s="139" t="s">
        <v>292</v>
      </c>
      <c r="C334" s="140">
        <v>53392.419699999999</v>
      </c>
      <c r="D334" s="140" t="s">
        <v>485</v>
      </c>
      <c r="E334" s="33">
        <f t="shared" si="69"/>
        <v>38608.915733270587</v>
      </c>
      <c r="F334" s="25">
        <f t="shared" si="70"/>
        <v>38609</v>
      </c>
      <c r="G334" s="25">
        <f t="shared" si="76"/>
        <v>-2.8764319999027066E-2</v>
      </c>
      <c r="K334">
        <f t="shared" si="80"/>
        <v>-2.8764319999027066E-2</v>
      </c>
      <c r="M334" s="25"/>
      <c r="O334" s="25">
        <f t="shared" ref="O334:O365" ca="1" si="82">+C$11+C$12*F334</f>
        <v>-1.8501803547739303E-2</v>
      </c>
      <c r="P334" s="27">
        <f t="shared" si="71"/>
        <v>-2.4297002027594612E-2</v>
      </c>
      <c r="Q334" s="28">
        <f t="shared" si="72"/>
        <v>38373.919699999999</v>
      </c>
      <c r="S334" s="25">
        <f t="shared" si="77"/>
        <v>1.9956929857883373E-5</v>
      </c>
      <c r="T334" s="128">
        <v>1</v>
      </c>
      <c r="U334">
        <f t="shared" si="78"/>
        <v>1.9956929857883373E-5</v>
      </c>
      <c r="V334" s="25">
        <f t="shared" si="79"/>
        <v>-4.4673179714324537E-3</v>
      </c>
    </row>
    <row r="335" spans="1:22">
      <c r="A335" s="139" t="s">
        <v>600</v>
      </c>
      <c r="B335" s="139" t="s">
        <v>288</v>
      </c>
      <c r="C335" s="140">
        <v>53645.872900000002</v>
      </c>
      <c r="D335" s="140" t="s">
        <v>485</v>
      </c>
      <c r="E335" s="33">
        <f t="shared" si="69"/>
        <v>39351.421456454133</v>
      </c>
      <c r="F335" s="25">
        <f t="shared" si="70"/>
        <v>39351.5</v>
      </c>
      <c r="G335" s="25">
        <f t="shared" si="76"/>
        <v>-2.6810719995410182E-2</v>
      </c>
      <c r="K335">
        <f t="shared" si="80"/>
        <v>-2.6810719995410182E-2</v>
      </c>
      <c r="L335" s="25"/>
      <c r="O335" s="25">
        <f t="shared" ca="1" si="82"/>
        <v>-1.9597437350662487E-2</v>
      </c>
      <c r="P335" s="27">
        <f t="shared" si="71"/>
        <v>-2.4839642597666731E-2</v>
      </c>
      <c r="Q335" s="28">
        <f t="shared" si="72"/>
        <v>38627.372900000002</v>
      </c>
      <c r="S335" s="25">
        <f t="shared" si="77"/>
        <v>3.8851461078950944E-6</v>
      </c>
      <c r="T335" s="128">
        <v>1</v>
      </c>
      <c r="U335">
        <f t="shared" si="78"/>
        <v>3.8851461078950944E-6</v>
      </c>
      <c r="V335" s="25">
        <f t="shared" si="79"/>
        <v>-1.9710773977434509E-3</v>
      </c>
    </row>
    <row r="336" spans="1:22">
      <c r="A336" s="56" t="s">
        <v>334</v>
      </c>
      <c r="B336" s="103"/>
      <c r="C336" s="58">
        <v>53652.528599999998</v>
      </c>
      <c r="D336" s="58">
        <v>2.0000000000000001E-4</v>
      </c>
      <c r="E336" s="33">
        <f t="shared" si="69"/>
        <v>39370.919712312767</v>
      </c>
      <c r="F336" s="25">
        <f t="shared" si="70"/>
        <v>39371</v>
      </c>
      <c r="G336" s="25">
        <f t="shared" si="76"/>
        <v>-2.7406080000218935E-2</v>
      </c>
      <c r="K336">
        <f t="shared" si="80"/>
        <v>-2.7406080000218935E-2</v>
      </c>
      <c r="O336" s="25">
        <f t="shared" ca="1" si="82"/>
        <v>-1.9626211571749354E-2</v>
      </c>
      <c r="P336" s="27">
        <f t="shared" si="71"/>
        <v>-2.4853797932230394E-2</v>
      </c>
      <c r="Q336" s="28">
        <f t="shared" si="72"/>
        <v>38634.028599999998</v>
      </c>
      <c r="S336" s="25">
        <f t="shared" si="77"/>
        <v>6.5141437545758648E-6</v>
      </c>
      <c r="T336" s="128">
        <v>1</v>
      </c>
      <c r="U336">
        <f t="shared" si="78"/>
        <v>6.5141437545758648E-6</v>
      </c>
      <c r="V336" s="25">
        <f t="shared" si="79"/>
        <v>-2.5522820679885413E-3</v>
      </c>
    </row>
    <row r="337" spans="1:22">
      <c r="A337" s="56" t="s">
        <v>334</v>
      </c>
      <c r="B337" s="57" t="s">
        <v>288</v>
      </c>
      <c r="C337" s="58">
        <v>53683.420599999998</v>
      </c>
      <c r="D337" s="58">
        <v>5.9999999999999995E-4</v>
      </c>
      <c r="E337" s="33">
        <f t="shared" si="69"/>
        <v>39461.419602630136</v>
      </c>
      <c r="F337" s="25">
        <f t="shared" si="70"/>
        <v>39461.5</v>
      </c>
      <c r="G337" s="25">
        <f t="shared" si="76"/>
        <v>-2.7443519997177646E-2</v>
      </c>
      <c r="K337">
        <f t="shared" si="80"/>
        <v>-2.7443519997177646E-2</v>
      </c>
      <c r="O337" s="25">
        <f t="shared" ca="1" si="82"/>
        <v>-1.9759753469614068E-2</v>
      </c>
      <c r="P337" s="27">
        <f t="shared" si="71"/>
        <v>-2.4919428998927365E-2</v>
      </c>
      <c r="Q337" s="28">
        <f t="shared" si="72"/>
        <v>38664.920599999998</v>
      </c>
      <c r="S337" s="25">
        <f t="shared" si="77"/>
        <v>6.3710353674480988E-6</v>
      </c>
      <c r="T337" s="128">
        <v>1</v>
      </c>
      <c r="U337">
        <f t="shared" si="78"/>
        <v>6.3710353674480988E-6</v>
      </c>
      <c r="V337" s="25">
        <f t="shared" si="79"/>
        <v>-2.5240909982502807E-3</v>
      </c>
    </row>
    <row r="338" spans="1:22">
      <c r="A338" s="56" t="s">
        <v>334</v>
      </c>
      <c r="B338" s="103"/>
      <c r="C338" s="58">
        <v>53683.591200000003</v>
      </c>
      <c r="D338" s="58">
        <v>5.0000000000000001E-4</v>
      </c>
      <c r="E338" s="33">
        <f t="shared" si="69"/>
        <v>39461.919385139801</v>
      </c>
      <c r="F338" s="25">
        <f t="shared" si="70"/>
        <v>39462</v>
      </c>
      <c r="G338" s="25">
        <f t="shared" si="76"/>
        <v>-2.7517759990587365E-2</v>
      </c>
      <c r="K338">
        <f t="shared" si="80"/>
        <v>-2.7517759990587365E-2</v>
      </c>
      <c r="O338" s="25">
        <f t="shared" ca="1" si="82"/>
        <v>-1.9760491270154758E-2</v>
      </c>
      <c r="P338" s="27">
        <f t="shared" si="71"/>
        <v>-2.4919791308057222E-2</v>
      </c>
      <c r="Q338" s="28">
        <f t="shared" si="72"/>
        <v>38665.091200000003</v>
      </c>
      <c r="S338" s="25">
        <f t="shared" si="77"/>
        <v>6.7494412754074051E-6</v>
      </c>
      <c r="T338" s="128">
        <v>1</v>
      </c>
      <c r="U338">
        <f t="shared" si="78"/>
        <v>6.7494412754074051E-6</v>
      </c>
      <c r="V338" s="25">
        <f t="shared" si="79"/>
        <v>-2.5979686825301426E-3</v>
      </c>
    </row>
    <row r="339" spans="1:22">
      <c r="A339" s="139" t="s">
        <v>600</v>
      </c>
      <c r="B339" s="139" t="s">
        <v>292</v>
      </c>
      <c r="C339" s="140">
        <v>53686.663699999997</v>
      </c>
      <c r="D339" s="140" t="s">
        <v>485</v>
      </c>
      <c r="E339" s="33">
        <f t="shared" si="69"/>
        <v>39470.920450561258</v>
      </c>
      <c r="F339" s="25">
        <f t="shared" si="70"/>
        <v>39471</v>
      </c>
      <c r="G339" s="25">
        <f t="shared" si="76"/>
        <v>-2.7154080002219416E-2</v>
      </c>
      <c r="K339">
        <f t="shared" si="80"/>
        <v>-2.7154080002219416E-2</v>
      </c>
      <c r="M339" s="25"/>
      <c r="O339" s="25">
        <f t="shared" ca="1" si="82"/>
        <v>-1.9773771679887156E-2</v>
      </c>
      <c r="P339" s="27">
        <f t="shared" si="71"/>
        <v>-2.4926312320969209E-2</v>
      </c>
      <c r="Q339" s="28">
        <f t="shared" si="72"/>
        <v>38668.163699999997</v>
      </c>
      <c r="S339" s="25">
        <f t="shared" si="77"/>
        <v>4.9629488416229266E-6</v>
      </c>
      <c r="T339" s="128">
        <v>1</v>
      </c>
      <c r="U339">
        <f t="shared" si="78"/>
        <v>4.9629488416229266E-6</v>
      </c>
      <c r="V339" s="25">
        <f t="shared" si="79"/>
        <v>-2.2277676812502076E-3</v>
      </c>
    </row>
    <row r="340" spans="1:22">
      <c r="A340" s="139" t="s">
        <v>998</v>
      </c>
      <c r="B340" s="139" t="s">
        <v>292</v>
      </c>
      <c r="C340" s="140">
        <v>53702.707300000002</v>
      </c>
      <c r="D340" s="140" t="s">
        <v>485</v>
      </c>
      <c r="E340" s="33">
        <f t="shared" si="69"/>
        <v>39517.921099282481</v>
      </c>
      <c r="F340" s="25">
        <f t="shared" si="70"/>
        <v>39518</v>
      </c>
      <c r="G340" s="25">
        <f t="shared" si="76"/>
        <v>-2.693263999390183E-2</v>
      </c>
      <c r="K340">
        <f t="shared" si="80"/>
        <v>-2.693263999390183E-2</v>
      </c>
      <c r="L340" s="25"/>
      <c r="O340" s="25">
        <f t="shared" ca="1" si="82"/>
        <v>-1.9843124930711928E-2</v>
      </c>
      <c r="P340" s="27">
        <f t="shared" si="71"/>
        <v>-2.4960349524637715E-2</v>
      </c>
      <c r="Q340" s="28">
        <f t="shared" si="72"/>
        <v>38684.207300000002</v>
      </c>
      <c r="S340" s="25">
        <f t="shared" si="77"/>
        <v>3.8899296951500642E-6</v>
      </c>
      <c r="T340" s="128">
        <v>1</v>
      </c>
      <c r="U340">
        <f t="shared" si="78"/>
        <v>3.8899296951500642E-6</v>
      </c>
      <c r="V340" s="25">
        <f t="shared" si="79"/>
        <v>-1.9722904692641152E-3</v>
      </c>
    </row>
    <row r="341" spans="1:22">
      <c r="A341" s="41" t="s">
        <v>368</v>
      </c>
      <c r="B341" s="33"/>
      <c r="C341" s="58">
        <v>53724.553899999999</v>
      </c>
      <c r="D341" s="58"/>
      <c r="E341" s="33">
        <f t="shared" ref="E341:E404" si="83">+(C341-C$7)/C$8</f>
        <v>39581.921970181327</v>
      </c>
      <c r="F341" s="25">
        <f t="shared" ref="F341:F404" si="84">ROUND(2*E341,0)/2</f>
        <v>39582</v>
      </c>
      <c r="G341" s="25">
        <f t="shared" si="76"/>
        <v>-2.6635360001819208E-2</v>
      </c>
      <c r="K341" s="127">
        <f t="shared" si="80"/>
        <v>-2.6635360001819208E-2</v>
      </c>
      <c r="O341" s="25">
        <f t="shared" ca="1" si="82"/>
        <v>-1.9937563399920116E-2</v>
      </c>
      <c r="P341" s="27">
        <f t="shared" ref="P341:P404" si="85">+D$11+D$12*F341+D$13*F341^2</f>
        <v>-2.5006652240617176E-2</v>
      </c>
      <c r="Q341" s="28">
        <f t="shared" ref="Q341:Q404" si="86">+C341-15018.5</f>
        <v>38706.053899999999</v>
      </c>
      <c r="S341" s="25">
        <f t="shared" si="77"/>
        <v>2.6526889713997355E-6</v>
      </c>
      <c r="T341" s="128">
        <v>1</v>
      </c>
      <c r="U341">
        <f t="shared" si="78"/>
        <v>2.6526889713997355E-6</v>
      </c>
      <c r="V341" s="25">
        <f t="shared" si="79"/>
        <v>-1.628707761202032E-3</v>
      </c>
    </row>
    <row r="342" spans="1:22">
      <c r="A342" s="41" t="s">
        <v>368</v>
      </c>
      <c r="B342" s="33"/>
      <c r="C342" s="58">
        <v>53748.618600000002</v>
      </c>
      <c r="D342" s="58"/>
      <c r="E342" s="33">
        <f t="shared" si="83"/>
        <v>39652.420892572904</v>
      </c>
      <c r="F342" s="25">
        <f t="shared" si="84"/>
        <v>39652.5</v>
      </c>
      <c r="G342" s="25">
        <f t="shared" si="76"/>
        <v>-2.7003199997125193E-2</v>
      </c>
      <c r="K342" s="127">
        <f t="shared" si="80"/>
        <v>-2.7003199997125193E-2</v>
      </c>
      <c r="O342" s="25">
        <f t="shared" ca="1" si="82"/>
        <v>-2.0041593276157267E-2</v>
      </c>
      <c r="P342" s="27">
        <f t="shared" si="85"/>
        <v>-2.5057596421181071E-2</v>
      </c>
      <c r="Q342" s="28">
        <f t="shared" si="86"/>
        <v>38730.118600000002</v>
      </c>
      <c r="S342" s="25">
        <f t="shared" si="77"/>
        <v>3.7853732747265582E-6</v>
      </c>
      <c r="T342" s="128">
        <v>1</v>
      </c>
      <c r="U342">
        <f t="shared" si="78"/>
        <v>3.7853732747265582E-6</v>
      </c>
      <c r="V342" s="25">
        <f t="shared" si="79"/>
        <v>-1.9456035759441229E-3</v>
      </c>
    </row>
    <row r="343" spans="1:22">
      <c r="A343" s="139" t="s">
        <v>1004</v>
      </c>
      <c r="B343" s="139" t="s">
        <v>292</v>
      </c>
      <c r="C343" s="140">
        <v>53758.347500000003</v>
      </c>
      <c r="D343" s="140" t="s">
        <v>485</v>
      </c>
      <c r="E343" s="33">
        <f t="shared" si="83"/>
        <v>39680.922264543282</v>
      </c>
      <c r="F343" s="25">
        <f t="shared" si="84"/>
        <v>39681</v>
      </c>
      <c r="G343" s="25">
        <f t="shared" si="76"/>
        <v>-2.6534879994869698E-2</v>
      </c>
      <c r="K343">
        <f t="shared" si="80"/>
        <v>-2.6534879994869698E-2</v>
      </c>
      <c r="M343" s="25"/>
      <c r="O343" s="25">
        <f t="shared" ca="1" si="82"/>
        <v>-2.0083647906976546E-2</v>
      </c>
      <c r="P343" s="27">
        <f t="shared" si="85"/>
        <v>-2.5078172680116827E-2</v>
      </c>
      <c r="Q343" s="28">
        <f t="shared" si="86"/>
        <v>38739.847500000003</v>
      </c>
      <c r="S343" s="25">
        <f t="shared" si="77"/>
        <v>2.1219962008545202E-6</v>
      </c>
      <c r="T343" s="128">
        <v>1</v>
      </c>
      <c r="U343">
        <f t="shared" si="78"/>
        <v>2.1219962008545202E-6</v>
      </c>
      <c r="V343" s="25">
        <f t="shared" si="79"/>
        <v>-1.4567073147528711E-3</v>
      </c>
    </row>
    <row r="344" spans="1:22">
      <c r="A344" s="41" t="s">
        <v>368</v>
      </c>
      <c r="B344" s="33"/>
      <c r="C344" s="58">
        <v>53762.614099999999</v>
      </c>
      <c r="D344" s="58"/>
      <c r="E344" s="33">
        <f t="shared" si="83"/>
        <v>39693.421514576548</v>
      </c>
      <c r="F344" s="25">
        <f t="shared" si="84"/>
        <v>39693.5</v>
      </c>
      <c r="G344" s="25">
        <f t="shared" si="76"/>
        <v>-2.679087999422336E-2</v>
      </c>
      <c r="K344" s="127">
        <f t="shared" si="80"/>
        <v>-2.679087999422336E-2</v>
      </c>
      <c r="O344" s="25">
        <f t="shared" ca="1" si="82"/>
        <v>-2.0102092920493767E-2</v>
      </c>
      <c r="P344" s="27">
        <f t="shared" si="85"/>
        <v>-2.5087194049761188E-2</v>
      </c>
      <c r="Q344" s="28">
        <f t="shared" si="86"/>
        <v>38744.114099999999</v>
      </c>
      <c r="S344" s="25">
        <f t="shared" si="77"/>
        <v>2.9025457973579618E-6</v>
      </c>
      <c r="T344" s="128">
        <v>1</v>
      </c>
      <c r="U344">
        <f t="shared" si="78"/>
        <v>2.9025457973579618E-6</v>
      </c>
      <c r="V344" s="25">
        <f t="shared" si="79"/>
        <v>-1.7036859444621716E-3</v>
      </c>
    </row>
    <row r="345" spans="1:22">
      <c r="A345" s="41" t="s">
        <v>368</v>
      </c>
      <c r="B345" s="33"/>
      <c r="C345" s="58">
        <v>53776.609700000001</v>
      </c>
      <c r="D345" s="58"/>
      <c r="E345" s="33">
        <f t="shared" si="83"/>
        <v>39734.422429535953</v>
      </c>
      <c r="F345" s="25">
        <f t="shared" si="84"/>
        <v>39734.5</v>
      </c>
      <c r="G345" s="25">
        <f t="shared" si="76"/>
        <v>-2.6478560001123697E-2</v>
      </c>
      <c r="K345" s="127">
        <f t="shared" si="80"/>
        <v>-2.6478560001123697E-2</v>
      </c>
      <c r="O345" s="25">
        <f t="shared" ca="1" si="82"/>
        <v>-2.0162592564830266E-2</v>
      </c>
      <c r="P345" s="27">
        <f t="shared" si="85"/>
        <v>-2.5116769995393248E-2</v>
      </c>
      <c r="Q345" s="28">
        <f t="shared" si="86"/>
        <v>38758.109700000001</v>
      </c>
      <c r="S345" s="25">
        <f t="shared" si="77"/>
        <v>1.8544720197073363E-6</v>
      </c>
      <c r="T345" s="128">
        <v>1</v>
      </c>
      <c r="U345">
        <f t="shared" si="78"/>
        <v>1.8544720197073363E-6</v>
      </c>
      <c r="V345" s="25">
        <f t="shared" si="79"/>
        <v>-1.361790005730449E-3</v>
      </c>
    </row>
    <row r="346" spans="1:22">
      <c r="A346" s="41" t="s">
        <v>368</v>
      </c>
      <c r="B346" s="33"/>
      <c r="C346" s="58">
        <v>53788.555200000003</v>
      </c>
      <c r="D346" s="58"/>
      <c r="E346" s="33">
        <f t="shared" si="83"/>
        <v>39769.417458662785</v>
      </c>
      <c r="F346" s="25">
        <f t="shared" si="84"/>
        <v>39769.5</v>
      </c>
      <c r="G346" s="25">
        <f t="shared" si="76"/>
        <v>-2.8175359999295324E-2</v>
      </c>
      <c r="K346" s="127">
        <f t="shared" si="80"/>
        <v>-2.8175359999295324E-2</v>
      </c>
      <c r="O346" s="25">
        <f t="shared" ca="1" si="82"/>
        <v>-2.02142386026785E-2</v>
      </c>
      <c r="P346" s="27">
        <f t="shared" si="85"/>
        <v>-2.5142000598403991E-2</v>
      </c>
      <c r="Q346" s="28">
        <f t="shared" si="86"/>
        <v>38770.055200000003</v>
      </c>
      <c r="S346" s="25">
        <f t="shared" si="77"/>
        <v>9.2012692549758293E-6</v>
      </c>
      <c r="T346" s="128">
        <v>1</v>
      </c>
      <c r="U346">
        <f t="shared" si="78"/>
        <v>9.2012692549758293E-6</v>
      </c>
      <c r="V346" s="25">
        <f t="shared" si="79"/>
        <v>-3.0333594008913334E-3</v>
      </c>
    </row>
    <row r="347" spans="1:22">
      <c r="A347" s="41" t="s">
        <v>368</v>
      </c>
      <c r="B347" s="33"/>
      <c r="C347" s="58">
        <v>53795.554199999999</v>
      </c>
      <c r="D347" s="58"/>
      <c r="E347" s="33">
        <f t="shared" si="83"/>
        <v>39789.921431611474</v>
      </c>
      <c r="F347" s="25">
        <f t="shared" si="84"/>
        <v>39790</v>
      </c>
      <c r="G347" s="25">
        <f t="shared" si="76"/>
        <v>-2.6819200000318233E-2</v>
      </c>
      <c r="K347" s="127">
        <f t="shared" si="80"/>
        <v>-2.6819200000318233E-2</v>
      </c>
      <c r="O347" s="25">
        <f t="shared" ca="1" si="82"/>
        <v>-2.0244488424846746E-2</v>
      </c>
      <c r="P347" s="27">
        <f t="shared" si="85"/>
        <v>-2.515677118519764E-2</v>
      </c>
      <c r="Q347" s="28">
        <f t="shared" si="86"/>
        <v>38777.054199999999</v>
      </c>
      <c r="S347" s="25">
        <f t="shared" si="77"/>
        <v>2.7636695653432592E-6</v>
      </c>
      <c r="T347" s="128">
        <v>1</v>
      </c>
      <c r="U347">
        <f t="shared" si="78"/>
        <v>2.7636695653432592E-6</v>
      </c>
      <c r="V347" s="25">
        <f t="shared" si="79"/>
        <v>-1.6624288151205931E-3</v>
      </c>
    </row>
    <row r="348" spans="1:22">
      <c r="A348" s="41" t="s">
        <v>368</v>
      </c>
      <c r="B348" s="33"/>
      <c r="C348" s="58">
        <v>53796.577899999997</v>
      </c>
      <c r="D348" s="58"/>
      <c r="E348" s="33">
        <f t="shared" si="83"/>
        <v>39792.920419625123</v>
      </c>
      <c r="F348" s="25">
        <f t="shared" si="84"/>
        <v>39793</v>
      </c>
      <c r="G348" s="25">
        <f t="shared" si="76"/>
        <v>-2.7164639999682549E-2</v>
      </c>
      <c r="K348" s="127">
        <f t="shared" si="80"/>
        <v>-2.7164639999682549E-2</v>
      </c>
      <c r="O348" s="25">
        <f t="shared" ca="1" si="82"/>
        <v>-2.0248915228090879E-2</v>
      </c>
      <c r="P348" s="27">
        <f t="shared" si="85"/>
        <v>-2.5158932279800449E-2</v>
      </c>
      <c r="Q348" s="28">
        <f t="shared" si="86"/>
        <v>38778.077899999997</v>
      </c>
      <c r="S348" s="25">
        <f t="shared" si="77"/>
        <v>4.022863457594656E-6</v>
      </c>
      <c r="T348" s="128">
        <v>1</v>
      </c>
      <c r="U348">
        <f t="shared" si="78"/>
        <v>4.022863457594656E-6</v>
      </c>
      <c r="V348" s="25">
        <f t="shared" si="79"/>
        <v>-2.0057077198821008E-3</v>
      </c>
    </row>
    <row r="349" spans="1:22">
      <c r="A349" s="58" t="s">
        <v>347</v>
      </c>
      <c r="B349" s="96" t="s">
        <v>292</v>
      </c>
      <c r="C349" s="95">
        <v>53802.381099999999</v>
      </c>
      <c r="D349" s="58">
        <v>4.0000000000000002E-4</v>
      </c>
      <c r="E349" s="33">
        <f t="shared" si="83"/>
        <v>39809.921227714272</v>
      </c>
      <c r="F349" s="25">
        <f t="shared" si="84"/>
        <v>39810</v>
      </c>
      <c r="G349" s="25">
        <f t="shared" si="76"/>
        <v>-2.6888799999142066E-2</v>
      </c>
      <c r="K349">
        <f t="shared" si="80"/>
        <v>-2.6888799999142066E-2</v>
      </c>
      <c r="O349" s="25">
        <f t="shared" ca="1" si="82"/>
        <v>-2.0274000446474309E-2</v>
      </c>
      <c r="P349" s="27">
        <f t="shared" si="85"/>
        <v>-2.517117628974707E-2</v>
      </c>
      <c r="Q349" s="28">
        <f t="shared" si="86"/>
        <v>38783.881099999999</v>
      </c>
      <c r="S349" s="25">
        <f t="shared" si="77"/>
        <v>2.9502312070758242E-6</v>
      </c>
      <c r="T349" s="128">
        <v>1</v>
      </c>
      <c r="U349">
        <f t="shared" si="78"/>
        <v>2.9502312070758242E-6</v>
      </c>
      <c r="V349" s="25">
        <f t="shared" si="79"/>
        <v>-1.7176237093949956E-3</v>
      </c>
    </row>
    <row r="350" spans="1:22">
      <c r="A350" s="58" t="s">
        <v>347</v>
      </c>
      <c r="B350" s="96" t="s">
        <v>292</v>
      </c>
      <c r="C350" s="95">
        <v>53815.352500000001</v>
      </c>
      <c r="D350" s="58">
        <v>2.0000000000000001E-4</v>
      </c>
      <c r="E350" s="33">
        <f t="shared" si="83"/>
        <v>39847.921689881274</v>
      </c>
      <c r="F350" s="25">
        <f t="shared" si="84"/>
        <v>39848</v>
      </c>
      <c r="G350" s="25">
        <f t="shared" si="76"/>
        <v>-2.6731039994047023E-2</v>
      </c>
      <c r="K350">
        <f t="shared" si="80"/>
        <v>-2.6731039994047023E-2</v>
      </c>
      <c r="O350" s="25">
        <f t="shared" ca="1" si="82"/>
        <v>-2.0330073287566676E-2</v>
      </c>
      <c r="P350" s="27">
        <f t="shared" si="85"/>
        <v>-2.519853177387062E-2</v>
      </c>
      <c r="Q350" s="28">
        <f t="shared" si="86"/>
        <v>38796.852500000001</v>
      </c>
      <c r="S350" s="25">
        <f t="shared" si="77"/>
        <v>2.3485814449082475E-6</v>
      </c>
      <c r="T350" s="128">
        <v>1</v>
      </c>
      <c r="U350">
        <f t="shared" si="78"/>
        <v>2.3485814449082475E-6</v>
      </c>
      <c r="V350" s="25">
        <f t="shared" si="79"/>
        <v>-1.5325082201764033E-3</v>
      </c>
    </row>
    <row r="351" spans="1:22">
      <c r="A351" s="139" t="s">
        <v>600</v>
      </c>
      <c r="B351" s="139" t="s">
        <v>292</v>
      </c>
      <c r="C351" s="140">
        <v>54015.724300000002</v>
      </c>
      <c r="D351" s="140" t="s">
        <v>485</v>
      </c>
      <c r="E351" s="33">
        <f t="shared" si="83"/>
        <v>40434.922399537281</v>
      </c>
      <c r="F351" s="25">
        <f t="shared" si="84"/>
        <v>40435</v>
      </c>
      <c r="G351" s="25">
        <f t="shared" si="76"/>
        <v>-2.6488799994695E-2</v>
      </c>
      <c r="K351">
        <f t="shared" si="80"/>
        <v>-2.6488799994695E-2</v>
      </c>
      <c r="L351" s="25"/>
      <c r="O351" s="25">
        <f t="shared" ca="1" si="82"/>
        <v>-2.1196251122335572E-2</v>
      </c>
      <c r="P351" s="27">
        <f t="shared" si="85"/>
        <v>-2.5618735884715409E-2</v>
      </c>
      <c r="Q351" s="28">
        <f t="shared" si="86"/>
        <v>38997.224300000002</v>
      </c>
      <c r="S351" s="25">
        <f t="shared" si="77"/>
        <v>7.5701155547457901E-7</v>
      </c>
      <c r="T351" s="128">
        <v>1</v>
      </c>
      <c r="U351">
        <f t="shared" si="78"/>
        <v>7.5701155547457901E-7</v>
      </c>
      <c r="V351" s="25">
        <f t="shared" si="79"/>
        <v>-8.7006410997959166E-4</v>
      </c>
    </row>
    <row r="352" spans="1:22">
      <c r="A352" s="36" t="s">
        <v>349</v>
      </c>
      <c r="B352" s="105" t="s">
        <v>292</v>
      </c>
      <c r="C352" s="106">
        <v>54022.550799999997</v>
      </c>
      <c r="D352" s="106">
        <v>1E-4</v>
      </c>
      <c r="E352" s="33">
        <f t="shared" si="83"/>
        <v>40454.921023817071</v>
      </c>
      <c r="F352" s="25">
        <f t="shared" si="84"/>
        <v>40455</v>
      </c>
      <c r="G352" s="25">
        <f t="shared" si="76"/>
        <v>-2.6958399997965898E-2</v>
      </c>
      <c r="K352">
        <f t="shared" si="80"/>
        <v>-2.6958399997965898E-2</v>
      </c>
      <c r="O352" s="25">
        <f t="shared" ca="1" si="82"/>
        <v>-2.1225763143963135E-2</v>
      </c>
      <c r="P352" s="27">
        <f t="shared" si="85"/>
        <v>-2.5632974594243938E-2</v>
      </c>
      <c r="Q352" s="28">
        <f t="shared" si="86"/>
        <v>39004.050799999997</v>
      </c>
      <c r="S352" s="25">
        <f t="shared" si="77"/>
        <v>1.7567525008315214E-6</v>
      </c>
      <c r="T352" s="128">
        <v>1</v>
      </c>
      <c r="U352">
        <f t="shared" si="78"/>
        <v>1.7567525008315214E-6</v>
      </c>
      <c r="V352" s="25">
        <f t="shared" si="79"/>
        <v>-1.3254254037219602E-3</v>
      </c>
    </row>
    <row r="353" spans="1:22">
      <c r="A353" s="56" t="s">
        <v>346</v>
      </c>
      <c r="B353" s="96" t="s">
        <v>288</v>
      </c>
      <c r="C353" s="95">
        <v>54026.4781</v>
      </c>
      <c r="D353" s="58">
        <v>2.0000000000000001E-4</v>
      </c>
      <c r="E353" s="33">
        <f t="shared" si="83"/>
        <v>40466.426274990306</v>
      </c>
      <c r="F353" s="25">
        <f t="shared" si="84"/>
        <v>40466.5</v>
      </c>
      <c r="G353" s="25">
        <f t="shared" si="76"/>
        <v>-2.5165919993014541E-2</v>
      </c>
      <c r="K353">
        <f t="shared" si="80"/>
        <v>-2.5165919993014541E-2</v>
      </c>
      <c r="O353" s="25">
        <f t="shared" ca="1" si="82"/>
        <v>-2.1242732556398983E-2</v>
      </c>
      <c r="P353" s="27">
        <f t="shared" si="85"/>
        <v>-2.5641159515920678E-2</v>
      </c>
      <c r="Q353" s="28">
        <f t="shared" si="86"/>
        <v>39007.9781</v>
      </c>
      <c r="S353" s="25">
        <f t="shared" si="77"/>
        <v>2.2585260413205304E-7</v>
      </c>
      <c r="T353" s="128">
        <v>1</v>
      </c>
      <c r="U353">
        <f t="shared" si="78"/>
        <v>2.2585260413205304E-7</v>
      </c>
      <c r="V353" s="25">
        <f t="shared" si="79"/>
        <v>4.7523952290613736E-4</v>
      </c>
    </row>
    <row r="354" spans="1:22">
      <c r="A354" s="36" t="s">
        <v>472</v>
      </c>
      <c r="B354" s="102" t="s">
        <v>292</v>
      </c>
      <c r="C354" s="36">
        <v>54035.522400000002</v>
      </c>
      <c r="D354" s="36">
        <v>4.4000000000000002E-4</v>
      </c>
      <c r="E354" s="33">
        <f t="shared" si="83"/>
        <v>40492.922071895569</v>
      </c>
      <c r="F354" s="25">
        <f t="shared" si="84"/>
        <v>40493</v>
      </c>
      <c r="G354" s="25">
        <f t="shared" si="76"/>
        <v>-2.6600639997923281E-2</v>
      </c>
      <c r="K354">
        <f t="shared" si="80"/>
        <v>-2.6600639997923281E-2</v>
      </c>
      <c r="O354" s="25">
        <f t="shared" ca="1" si="82"/>
        <v>-2.1281835985055501E-2</v>
      </c>
      <c r="P354" s="27">
        <f t="shared" si="85"/>
        <v>-2.5660013927827768E-2</v>
      </c>
      <c r="Q354" s="28">
        <f t="shared" si="86"/>
        <v>39017.022400000002</v>
      </c>
      <c r="S354" s="25">
        <f t="shared" si="77"/>
        <v>8.8477740374332834E-7</v>
      </c>
      <c r="T354" s="128">
        <v>1</v>
      </c>
      <c r="U354">
        <f t="shared" si="78"/>
        <v>8.8477740374332834E-7</v>
      </c>
      <c r="V354" s="25">
        <f t="shared" si="79"/>
        <v>-9.4062607009551269E-4</v>
      </c>
    </row>
    <row r="355" spans="1:22">
      <c r="A355" s="33" t="s">
        <v>484</v>
      </c>
      <c r="B355" s="57" t="s">
        <v>292</v>
      </c>
      <c r="C355" s="58">
        <v>54057.3698</v>
      </c>
      <c r="D355" s="58">
        <v>1E-4</v>
      </c>
      <c r="E355" s="33">
        <f t="shared" si="83"/>
        <v>40556.925286440426</v>
      </c>
      <c r="F355" s="25">
        <f t="shared" si="84"/>
        <v>40557</v>
      </c>
      <c r="G355" s="25">
        <f t="shared" si="76"/>
        <v>-2.5503359996946529E-2</v>
      </c>
      <c r="K355">
        <f t="shared" si="80"/>
        <v>-2.5503359996946529E-2</v>
      </c>
      <c r="O355" s="25">
        <f t="shared" ca="1" si="82"/>
        <v>-2.137627445426369E-2</v>
      </c>
      <c r="P355" s="27">
        <f t="shared" si="85"/>
        <v>-2.5705511756264295E-2</v>
      </c>
      <c r="Q355" s="28">
        <f t="shared" si="86"/>
        <v>39038.8698</v>
      </c>
      <c r="S355" s="25">
        <f t="shared" si="77"/>
        <v>4.0865333795268004E-8</v>
      </c>
      <c r="T355" s="128">
        <v>1</v>
      </c>
      <c r="U355">
        <f t="shared" si="78"/>
        <v>4.0865333795268004E-8</v>
      </c>
      <c r="V355" s="25">
        <f t="shared" si="79"/>
        <v>2.0215175931776602E-4</v>
      </c>
    </row>
    <row r="356" spans="1:22">
      <c r="A356" s="36" t="s">
        <v>486</v>
      </c>
      <c r="B356" s="102" t="s">
        <v>292</v>
      </c>
      <c r="C356" s="36">
        <v>54057.3698</v>
      </c>
      <c r="D356" s="36" t="s">
        <v>485</v>
      </c>
      <c r="E356" s="33">
        <f t="shared" si="83"/>
        <v>40556.925286440426</v>
      </c>
      <c r="F356" s="25">
        <f t="shared" si="84"/>
        <v>40557</v>
      </c>
      <c r="G356" s="25">
        <f t="shared" si="76"/>
        <v>-2.5503359996946529E-2</v>
      </c>
      <c r="K356">
        <f t="shared" si="80"/>
        <v>-2.5503359996946529E-2</v>
      </c>
      <c r="O356" s="25">
        <f t="shared" ca="1" si="82"/>
        <v>-2.137627445426369E-2</v>
      </c>
      <c r="P356" s="27">
        <f t="shared" si="85"/>
        <v>-2.5705511756264295E-2</v>
      </c>
      <c r="Q356" s="28">
        <f t="shared" si="86"/>
        <v>39038.8698</v>
      </c>
      <c r="S356" s="25">
        <f t="shared" si="77"/>
        <v>4.0865333795268004E-8</v>
      </c>
      <c r="T356" s="128">
        <v>1</v>
      </c>
      <c r="U356">
        <f t="shared" si="78"/>
        <v>4.0865333795268004E-8</v>
      </c>
      <c r="V356" s="25">
        <f t="shared" si="79"/>
        <v>2.0215175931776602E-4</v>
      </c>
    </row>
    <row r="357" spans="1:22">
      <c r="A357" s="58" t="s">
        <v>348</v>
      </c>
      <c r="B357" s="57" t="s">
        <v>288</v>
      </c>
      <c r="C357" s="58">
        <v>54084.507100000003</v>
      </c>
      <c r="D357" s="58">
        <v>5.9999999999999995E-4</v>
      </c>
      <c r="E357" s="33">
        <f t="shared" si="83"/>
        <v>40636.425567209219</v>
      </c>
      <c r="F357" s="25">
        <f t="shared" si="84"/>
        <v>40636.5</v>
      </c>
      <c r="G357" s="25">
        <f t="shared" si="76"/>
        <v>-2.5407519991858862E-2</v>
      </c>
      <c r="K357">
        <f t="shared" si="80"/>
        <v>-2.5407519991858862E-2</v>
      </c>
      <c r="O357" s="25">
        <f t="shared" ca="1" si="82"/>
        <v>-2.1493584740233246E-2</v>
      </c>
      <c r="P357" s="27">
        <f t="shared" si="85"/>
        <v>-2.5761955013436227E-2</v>
      </c>
      <c r="Q357" s="28">
        <f t="shared" si="86"/>
        <v>39066.007100000003</v>
      </c>
      <c r="S357" s="25">
        <f t="shared" si="77"/>
        <v>1.2562418452054724E-7</v>
      </c>
      <c r="T357" s="128">
        <v>1</v>
      </c>
      <c r="U357">
        <f t="shared" si="78"/>
        <v>1.2562418452054724E-7</v>
      </c>
      <c r="V357" s="25">
        <f t="shared" si="79"/>
        <v>3.5443502157736506E-4</v>
      </c>
    </row>
    <row r="358" spans="1:22">
      <c r="A358" s="139" t="s">
        <v>600</v>
      </c>
      <c r="B358" s="139" t="s">
        <v>292</v>
      </c>
      <c r="C358" s="140">
        <v>54095.6005</v>
      </c>
      <c r="D358" s="140" t="s">
        <v>485</v>
      </c>
      <c r="E358" s="33">
        <f t="shared" si="83"/>
        <v>40668.924320389538</v>
      </c>
      <c r="F358" s="25">
        <f t="shared" si="84"/>
        <v>40669</v>
      </c>
      <c r="G358" s="25">
        <f t="shared" si="76"/>
        <v>-2.5833119994786102E-2</v>
      </c>
      <c r="K358">
        <f t="shared" si="80"/>
        <v>-2.5833119994786102E-2</v>
      </c>
      <c r="M358" s="25"/>
      <c r="O358" s="25">
        <f t="shared" ca="1" si="82"/>
        <v>-2.154154177537803E-2</v>
      </c>
      <c r="P358" s="27">
        <f t="shared" si="85"/>
        <v>-2.5785005825072677E-2</v>
      </c>
      <c r="Q358" s="28">
        <f t="shared" si="86"/>
        <v>39077.1005</v>
      </c>
      <c r="S358" s="25">
        <f t="shared" si="77"/>
        <v>2.3149733272123356E-9</v>
      </c>
      <c r="T358" s="128">
        <v>1</v>
      </c>
      <c r="U358">
        <f t="shared" si="78"/>
        <v>2.3149733272123356E-9</v>
      </c>
      <c r="V358" s="25">
        <f t="shared" si="79"/>
        <v>-4.8114169713425747E-5</v>
      </c>
    </row>
    <row r="359" spans="1:22">
      <c r="A359" s="139" t="s">
        <v>968</v>
      </c>
      <c r="B359" s="139" t="s">
        <v>292</v>
      </c>
      <c r="C359" s="140">
        <v>54097.652000000002</v>
      </c>
      <c r="D359" s="140" t="s">
        <v>503</v>
      </c>
      <c r="E359" s="33">
        <f t="shared" si="83"/>
        <v>40674.934307602613</v>
      </c>
      <c r="F359" s="25">
        <f t="shared" si="84"/>
        <v>40675</v>
      </c>
      <c r="G359" s="25">
        <f t="shared" si="76"/>
        <v>-2.242399999522604E-2</v>
      </c>
      <c r="I359">
        <f>G359</f>
        <v>-2.242399999522604E-2</v>
      </c>
      <c r="L359" s="25"/>
      <c r="O359" s="25">
        <f t="shared" ca="1" si="82"/>
        <v>-2.1550395381866302E-2</v>
      </c>
      <c r="P359" s="27">
        <f t="shared" si="85"/>
        <v>-2.5789259869712759E-2</v>
      </c>
      <c r="Q359" s="28">
        <f t="shared" si="86"/>
        <v>39079.152000000002</v>
      </c>
      <c r="S359" s="25">
        <f t="shared" si="77"/>
        <v>1.1324974022830362E-5</v>
      </c>
      <c r="T359" s="128">
        <v>0.1</v>
      </c>
      <c r="U359">
        <f t="shared" si="78"/>
        <v>1.1324974022830361E-6</v>
      </c>
      <c r="V359" s="25">
        <f t="shared" si="79"/>
        <v>3.3652598744867181E-3</v>
      </c>
    </row>
    <row r="360" spans="1:22">
      <c r="A360" s="95" t="s">
        <v>359</v>
      </c>
      <c r="B360" s="96" t="s">
        <v>292</v>
      </c>
      <c r="C360" s="95">
        <v>54108.2304</v>
      </c>
      <c r="D360" s="95">
        <v>1E-4</v>
      </c>
      <c r="E360" s="33">
        <f t="shared" si="83"/>
        <v>40705.924338669982</v>
      </c>
      <c r="F360" s="25">
        <f t="shared" si="84"/>
        <v>40706</v>
      </c>
      <c r="G360" s="25">
        <f t="shared" si="76"/>
        <v>-2.5826879995292984E-2</v>
      </c>
      <c r="K360">
        <f t="shared" ref="K360:K391" si="87">G360</f>
        <v>-2.5826879995292984E-2</v>
      </c>
      <c r="O360" s="25">
        <f t="shared" ca="1" si="82"/>
        <v>-2.1596139015389017E-2</v>
      </c>
      <c r="P360" s="27">
        <f t="shared" si="85"/>
        <v>-2.5811231702869079E-2</v>
      </c>
      <c r="Q360" s="28">
        <f t="shared" si="86"/>
        <v>39089.7304</v>
      </c>
      <c r="S360" s="25">
        <f t="shared" si="77"/>
        <v>2.4486905578402968E-10</v>
      </c>
      <c r="T360" s="128">
        <v>1</v>
      </c>
      <c r="U360">
        <f t="shared" si="78"/>
        <v>2.4486905578402968E-10</v>
      </c>
      <c r="V360" s="25">
        <f t="shared" si="79"/>
        <v>-1.5648292423904586E-5</v>
      </c>
    </row>
    <row r="361" spans="1:22">
      <c r="A361" s="95" t="s">
        <v>350</v>
      </c>
      <c r="B361" s="96" t="s">
        <v>292</v>
      </c>
      <c r="C361" s="95">
        <v>54116.422200000001</v>
      </c>
      <c r="D361" s="95">
        <v>2.9999999999999997E-4</v>
      </c>
      <c r="E361" s="33">
        <f t="shared" si="83"/>
        <v>40729.922687805738</v>
      </c>
      <c r="F361" s="25">
        <f t="shared" si="84"/>
        <v>40730</v>
      </c>
      <c r="G361" s="25">
        <f t="shared" si="76"/>
        <v>-2.6390399994852487E-2</v>
      </c>
      <c r="K361">
        <f t="shared" si="87"/>
        <v>-2.6390399994852487E-2</v>
      </c>
      <c r="O361" s="25">
        <f t="shared" ca="1" si="82"/>
        <v>-2.1631553441342093E-2</v>
      </c>
      <c r="P361" s="27">
        <f t="shared" si="85"/>
        <v>-2.5828233641111316E-2</v>
      </c>
      <c r="Q361" s="28">
        <f t="shared" si="86"/>
        <v>39097.922200000001</v>
      </c>
      <c r="S361" s="25">
        <f t="shared" si="77"/>
        <v>3.1603100927864357E-7</v>
      </c>
      <c r="T361" s="128">
        <v>1</v>
      </c>
      <c r="U361">
        <f t="shared" si="78"/>
        <v>3.1603100927864357E-7</v>
      </c>
      <c r="V361" s="25">
        <f t="shared" si="79"/>
        <v>-5.6216635374117113E-4</v>
      </c>
    </row>
    <row r="362" spans="1:22">
      <c r="A362" s="139" t="s">
        <v>600</v>
      </c>
      <c r="B362" s="139" t="s">
        <v>292</v>
      </c>
      <c r="C362" s="140">
        <v>54135.537400000001</v>
      </c>
      <c r="D362" s="140" t="s">
        <v>485</v>
      </c>
      <c r="E362" s="33">
        <f t="shared" si="83"/>
        <v>40785.921765346677</v>
      </c>
      <c r="F362" s="25">
        <f t="shared" si="84"/>
        <v>40786</v>
      </c>
      <c r="G362" s="25">
        <f t="shared" si="76"/>
        <v>-2.6705279997258913E-2</v>
      </c>
      <c r="K362">
        <f t="shared" si="87"/>
        <v>-2.6705279997258913E-2</v>
      </c>
      <c r="L362" s="25"/>
      <c r="O362" s="25">
        <f t="shared" ca="1" si="82"/>
        <v>-2.1714187101899263E-2</v>
      </c>
      <c r="P362" s="27">
        <f t="shared" si="85"/>
        <v>-2.5867875936944215E-2</v>
      </c>
      <c r="Q362" s="28">
        <f t="shared" si="86"/>
        <v>39117.037400000001</v>
      </c>
      <c r="S362" s="25">
        <f t="shared" si="77"/>
        <v>7.0124556023154169E-7</v>
      </c>
      <c r="T362" s="128">
        <v>1</v>
      </c>
      <c r="U362">
        <f t="shared" si="78"/>
        <v>7.0124556023154169E-7</v>
      </c>
      <c r="V362" s="25">
        <f t="shared" si="79"/>
        <v>-8.3740406031469761E-4</v>
      </c>
    </row>
    <row r="363" spans="1:22">
      <c r="A363" s="56" t="s">
        <v>477</v>
      </c>
      <c r="B363" s="57" t="s">
        <v>288</v>
      </c>
      <c r="C363" s="58">
        <v>54338.811699999998</v>
      </c>
      <c r="D363" s="58">
        <v>2.0000000000000001E-4</v>
      </c>
      <c r="E363" s="33">
        <f t="shared" si="83"/>
        <v>41381.425515648996</v>
      </c>
      <c r="F363" s="25">
        <f t="shared" si="84"/>
        <v>41381.5</v>
      </c>
      <c r="G363" s="25">
        <f t="shared" si="76"/>
        <v>-2.5425120002182666E-2</v>
      </c>
      <c r="K363">
        <f t="shared" si="87"/>
        <v>-2.5425120002182666E-2</v>
      </c>
      <c r="N363" s="25"/>
      <c r="O363" s="25">
        <f t="shared" ca="1" si="82"/>
        <v>-2.2592907545859874E-2</v>
      </c>
      <c r="P363" s="27">
        <f t="shared" si="85"/>
        <v>-2.6286927109274914E-2</v>
      </c>
      <c r="Q363" s="28">
        <f t="shared" si="86"/>
        <v>39320.311699999998</v>
      </c>
      <c r="R363" s="25"/>
      <c r="S363" s="25">
        <f t="shared" si="77"/>
        <v>7.4271148983470837E-7</v>
      </c>
      <c r="T363" s="128">
        <v>1</v>
      </c>
      <c r="U363">
        <f t="shared" si="78"/>
        <v>7.4271148983470837E-7</v>
      </c>
      <c r="V363" s="25">
        <f t="shared" si="79"/>
        <v>8.6180710709224742E-4</v>
      </c>
    </row>
    <row r="364" spans="1:22">
      <c r="A364" s="34" t="s">
        <v>357</v>
      </c>
      <c r="B364" s="33"/>
      <c r="C364" s="58">
        <v>54355.878900000003</v>
      </c>
      <c r="D364" s="58">
        <v>2.0000000000000001E-4</v>
      </c>
      <c r="E364" s="33">
        <f t="shared" si="83"/>
        <v>41431.424859428131</v>
      </c>
      <c r="F364" s="25">
        <f t="shared" si="84"/>
        <v>41431.5</v>
      </c>
      <c r="G364" s="25">
        <f t="shared" si="76"/>
        <v>-2.5649119990703184E-2</v>
      </c>
      <c r="K364">
        <f t="shared" si="87"/>
        <v>-2.5649119990703184E-2</v>
      </c>
      <c r="L364" s="25"/>
      <c r="O364" s="25">
        <f t="shared" ca="1" si="82"/>
        <v>-2.2666687599928778E-2</v>
      </c>
      <c r="P364" s="27">
        <f t="shared" si="85"/>
        <v>-2.6321903771419533E-2</v>
      </c>
      <c r="Q364" s="28">
        <f t="shared" si="86"/>
        <v>39337.378900000003</v>
      </c>
      <c r="S364" s="25">
        <f t="shared" si="77"/>
        <v>4.5263801559498427E-7</v>
      </c>
      <c r="T364" s="128">
        <v>1</v>
      </c>
      <c r="U364">
        <f t="shared" si="78"/>
        <v>4.5263801559498427E-7</v>
      </c>
      <c r="V364" s="25">
        <f t="shared" si="79"/>
        <v>6.7278378071634892E-4</v>
      </c>
    </row>
    <row r="365" spans="1:22">
      <c r="A365" s="36" t="s">
        <v>476</v>
      </c>
      <c r="B365" s="102" t="s">
        <v>292</v>
      </c>
      <c r="C365" s="36">
        <v>54389.500699999997</v>
      </c>
      <c r="D365" s="36">
        <v>2.0000000000000001E-4</v>
      </c>
      <c r="E365" s="33">
        <f t="shared" si="83"/>
        <v>41529.921855811393</v>
      </c>
      <c r="F365" s="25">
        <f t="shared" si="84"/>
        <v>41530</v>
      </c>
      <c r="G365" s="25">
        <f t="shared" si="76"/>
        <v>-2.667440000368515E-2</v>
      </c>
      <c r="K365">
        <f t="shared" si="87"/>
        <v>-2.667440000368515E-2</v>
      </c>
      <c r="O365" s="25">
        <f t="shared" ca="1" si="82"/>
        <v>-2.2812034306444511E-2</v>
      </c>
      <c r="P365" s="27">
        <f t="shared" si="85"/>
        <v>-2.639071345857431E-2</v>
      </c>
      <c r="Q365" s="28">
        <f t="shared" si="86"/>
        <v>39371.000699999997</v>
      </c>
      <c r="S365" s="25">
        <f t="shared" si="77"/>
        <v>8.0478055876924742E-8</v>
      </c>
      <c r="T365" s="128">
        <v>1</v>
      </c>
      <c r="U365">
        <f t="shared" si="78"/>
        <v>8.0478055876924742E-8</v>
      </c>
      <c r="V365" s="25">
        <f t="shared" si="79"/>
        <v>-2.8368654511084015E-4</v>
      </c>
    </row>
    <row r="366" spans="1:22">
      <c r="A366" s="36" t="s">
        <v>476</v>
      </c>
      <c r="B366" s="102" t="s">
        <v>292</v>
      </c>
      <c r="C366" s="36">
        <v>54389.500699999997</v>
      </c>
      <c r="D366" s="36">
        <v>2.9999999999999997E-4</v>
      </c>
      <c r="E366" s="33">
        <f t="shared" si="83"/>
        <v>41529.921855811393</v>
      </c>
      <c r="F366" s="25">
        <f t="shared" si="84"/>
        <v>41530</v>
      </c>
      <c r="G366" s="25">
        <f t="shared" si="76"/>
        <v>-2.667440000368515E-2</v>
      </c>
      <c r="K366">
        <f t="shared" si="87"/>
        <v>-2.667440000368515E-2</v>
      </c>
      <c r="O366" s="25">
        <f t="shared" ref="O366:O397" ca="1" si="88">+C$11+C$12*F366</f>
        <v>-2.2812034306444511E-2</v>
      </c>
      <c r="P366" s="27">
        <f t="shared" si="85"/>
        <v>-2.639071345857431E-2</v>
      </c>
      <c r="Q366" s="28">
        <f t="shared" si="86"/>
        <v>39371.000699999997</v>
      </c>
      <c r="S366" s="25">
        <f t="shared" si="77"/>
        <v>8.0478055876924742E-8</v>
      </c>
      <c r="T366" s="128">
        <v>1</v>
      </c>
      <c r="U366">
        <f t="shared" si="78"/>
        <v>8.0478055876924742E-8</v>
      </c>
      <c r="V366" s="25">
        <f t="shared" si="79"/>
        <v>-2.8368654511084015E-4</v>
      </c>
    </row>
    <row r="367" spans="1:22">
      <c r="A367" s="36" t="s">
        <v>476</v>
      </c>
      <c r="B367" s="102" t="s">
        <v>292</v>
      </c>
      <c r="C367" s="36">
        <v>54389.500899999999</v>
      </c>
      <c r="D367" s="36">
        <v>2.0000000000000001E-4</v>
      </c>
      <c r="E367" s="33">
        <f t="shared" si="83"/>
        <v>41529.922441722905</v>
      </c>
      <c r="F367" s="25">
        <f t="shared" si="84"/>
        <v>41530</v>
      </c>
      <c r="G367" s="25">
        <f t="shared" si="76"/>
        <v>-2.6474400001461618E-2</v>
      </c>
      <c r="K367">
        <f t="shared" si="87"/>
        <v>-2.6474400001461618E-2</v>
      </c>
      <c r="O367" s="25">
        <f t="shared" ca="1" si="88"/>
        <v>-2.2812034306444511E-2</v>
      </c>
      <c r="P367" s="27">
        <f t="shared" si="85"/>
        <v>-2.639071345857431E-2</v>
      </c>
      <c r="Q367" s="28">
        <f t="shared" si="86"/>
        <v>39371.000899999999</v>
      </c>
      <c r="S367" s="25">
        <f t="shared" si="77"/>
        <v>7.0034374604291589E-9</v>
      </c>
      <c r="T367" s="128">
        <v>1</v>
      </c>
      <c r="U367">
        <f t="shared" si="78"/>
        <v>7.0034374604291589E-9</v>
      </c>
      <c r="V367" s="25">
        <f t="shared" si="79"/>
        <v>-8.3686542887307508E-5</v>
      </c>
    </row>
    <row r="368" spans="1:22">
      <c r="A368" s="56" t="s">
        <v>477</v>
      </c>
      <c r="B368" s="57" t="s">
        <v>288</v>
      </c>
      <c r="C368" s="58">
        <v>54421.758800000003</v>
      </c>
      <c r="D368" s="58">
        <v>1E-4</v>
      </c>
      <c r="E368" s="33">
        <f t="shared" si="83"/>
        <v>41624.42381463074</v>
      </c>
      <c r="F368" s="25">
        <f t="shared" si="84"/>
        <v>41624.5</v>
      </c>
      <c r="G368" s="25">
        <f t="shared" si="76"/>
        <v>-2.6005759995314293E-2</v>
      </c>
      <c r="K368">
        <f t="shared" si="87"/>
        <v>-2.6005759995314293E-2</v>
      </c>
      <c r="N368" s="25"/>
      <c r="O368" s="25">
        <f t="shared" ca="1" si="88"/>
        <v>-2.2951478608634737E-2</v>
      </c>
      <c r="P368" s="27">
        <f t="shared" si="85"/>
        <v>-2.6456611215976644E-2</v>
      </c>
      <c r="Q368" s="28">
        <f t="shared" si="86"/>
        <v>39403.258800000003</v>
      </c>
      <c r="R368" s="25"/>
      <c r="S368" s="25">
        <f t="shared" si="77"/>
        <v>2.0326682317273247E-7</v>
      </c>
      <c r="T368" s="128">
        <v>1</v>
      </c>
      <c r="U368">
        <f t="shared" si="78"/>
        <v>2.0326682317273247E-7</v>
      </c>
      <c r="V368" s="25">
        <f t="shared" si="79"/>
        <v>4.5085122066235161E-4</v>
      </c>
    </row>
    <row r="369" spans="1:22">
      <c r="A369" s="56" t="s">
        <v>477</v>
      </c>
      <c r="B369" s="57" t="s">
        <v>292</v>
      </c>
      <c r="C369" s="58">
        <v>54462.550199999998</v>
      </c>
      <c r="D369" s="58">
        <v>1E-4</v>
      </c>
      <c r="E369" s="33">
        <f t="shared" si="83"/>
        <v>41743.924566472364</v>
      </c>
      <c r="F369" s="25">
        <f t="shared" si="84"/>
        <v>41744</v>
      </c>
      <c r="G369" s="25">
        <f t="shared" si="76"/>
        <v>-2.5749120002728887E-2</v>
      </c>
      <c r="K369">
        <f t="shared" si="87"/>
        <v>-2.5749120002728887E-2</v>
      </c>
      <c r="N369" s="25"/>
      <c r="O369" s="25">
        <f t="shared" ca="1" si="88"/>
        <v>-2.3127812937859406E-2</v>
      </c>
      <c r="P369" s="27">
        <f t="shared" si="85"/>
        <v>-2.6539777311530351E-2</v>
      </c>
      <c r="Q369" s="28">
        <f t="shared" si="86"/>
        <v>39444.050199999998</v>
      </c>
      <c r="R369" s="25"/>
      <c r="S369" s="25">
        <f t="shared" si="77"/>
        <v>6.2513897996117318E-7</v>
      </c>
      <c r="T369" s="128">
        <v>1</v>
      </c>
      <c r="U369">
        <f t="shared" si="78"/>
        <v>6.2513897996117318E-7</v>
      </c>
      <c r="V369" s="25">
        <f t="shared" si="79"/>
        <v>7.9065730880146373E-4</v>
      </c>
    </row>
    <row r="370" spans="1:22">
      <c r="A370" s="36" t="s">
        <v>476</v>
      </c>
      <c r="B370" s="102" t="s">
        <v>292</v>
      </c>
      <c r="C370" s="36">
        <v>54506.242769999997</v>
      </c>
      <c r="D370" s="36">
        <v>5.0000000000000001E-4</v>
      </c>
      <c r="E370" s="33">
        <f t="shared" si="83"/>
        <v>41871.924462648843</v>
      </c>
      <c r="F370" s="25">
        <f t="shared" si="84"/>
        <v>41872</v>
      </c>
      <c r="G370" s="25">
        <f t="shared" si="76"/>
        <v>-2.5784559999010526E-2</v>
      </c>
      <c r="K370">
        <f t="shared" si="87"/>
        <v>-2.5784559999010526E-2</v>
      </c>
      <c r="O370" s="25">
        <f t="shared" ca="1" si="88"/>
        <v>-2.3316689876275797E-2</v>
      </c>
      <c r="P370" s="27">
        <f t="shared" si="85"/>
        <v>-2.6628654669495457E-2</v>
      </c>
      <c r="Q370" s="28">
        <f t="shared" si="86"/>
        <v>39487.742769999997</v>
      </c>
      <c r="S370" s="25">
        <f t="shared" si="77"/>
        <v>7.1249581274106522E-7</v>
      </c>
      <c r="T370" s="128">
        <v>1</v>
      </c>
      <c r="U370">
        <f t="shared" si="78"/>
        <v>7.1249581274106522E-7</v>
      </c>
      <c r="V370" s="25">
        <f t="shared" si="79"/>
        <v>8.4409467048493156E-4</v>
      </c>
    </row>
    <row r="371" spans="1:22">
      <c r="A371" s="13" t="s">
        <v>1419</v>
      </c>
      <c r="B371" s="13" t="s">
        <v>1231</v>
      </c>
      <c r="C371" s="142">
        <v>54506.2428</v>
      </c>
      <c r="D371" s="142" t="s">
        <v>292</v>
      </c>
      <c r="E371" s="33">
        <f t="shared" si="83"/>
        <v>41871.924550535579</v>
      </c>
      <c r="F371" s="25">
        <f t="shared" si="84"/>
        <v>41872</v>
      </c>
      <c r="G371" s="25">
        <f t="shared" si="76"/>
        <v>-2.5754559996130411E-2</v>
      </c>
      <c r="K371">
        <f t="shared" si="87"/>
        <v>-2.5754559996130411E-2</v>
      </c>
      <c r="L371" s="25"/>
      <c r="O371" s="25">
        <f t="shared" ca="1" si="88"/>
        <v>-2.3316689876275797E-2</v>
      </c>
      <c r="P371" s="27">
        <f t="shared" si="85"/>
        <v>-2.6628654669495457E-2</v>
      </c>
      <c r="Q371" s="28">
        <f t="shared" si="86"/>
        <v>39487.7428</v>
      </c>
      <c r="S371" s="25">
        <f t="shared" si="77"/>
        <v>7.6404149800514751E-7</v>
      </c>
      <c r="T371" s="128">
        <v>1</v>
      </c>
      <c r="U371">
        <f t="shared" si="78"/>
        <v>7.6404149800514751E-7</v>
      </c>
      <c r="V371" s="25">
        <f t="shared" si="79"/>
        <v>8.7409467336504662E-4</v>
      </c>
    </row>
    <row r="372" spans="1:22">
      <c r="A372" s="36" t="s">
        <v>476</v>
      </c>
      <c r="B372" s="102" t="s">
        <v>292</v>
      </c>
      <c r="C372" s="36">
        <v>54506.243470000001</v>
      </c>
      <c r="D372" s="36">
        <v>5.0000000000000001E-4</v>
      </c>
      <c r="E372" s="33">
        <f t="shared" si="83"/>
        <v>41871.926513339109</v>
      </c>
      <c r="F372" s="25">
        <f t="shared" si="84"/>
        <v>41872</v>
      </c>
      <c r="G372" s="25">
        <f t="shared" ref="G372:G435" si="89">+C372-(C$7+F372*C$8)</f>
        <v>-2.508455999486614E-2</v>
      </c>
      <c r="K372">
        <f t="shared" si="87"/>
        <v>-2.508455999486614E-2</v>
      </c>
      <c r="O372" s="25">
        <f t="shared" ca="1" si="88"/>
        <v>-2.3316689876275797E-2</v>
      </c>
      <c r="P372" s="27">
        <f t="shared" si="85"/>
        <v>-2.6628654669495457E-2</v>
      </c>
      <c r="Q372" s="28">
        <f t="shared" si="86"/>
        <v>39487.743470000001</v>
      </c>
      <c r="S372" s="25">
        <f t="shared" ref="S372:S435" si="90">+(P372-G372)^2</f>
        <v>2.3842283642186162E-6</v>
      </c>
      <c r="T372" s="128">
        <v>1</v>
      </c>
      <c r="U372">
        <f t="shared" ref="U372:U435" si="91">+T372*S372</f>
        <v>2.3842283642186162E-6</v>
      </c>
      <c r="V372" s="25">
        <f t="shared" ref="V372:V435" si="92">+G372-P372</f>
        <v>1.544094674629317E-3</v>
      </c>
    </row>
    <row r="373" spans="1:22">
      <c r="A373" s="13" t="s">
        <v>1419</v>
      </c>
      <c r="B373" s="13" t="s">
        <v>1231</v>
      </c>
      <c r="C373" s="142">
        <v>54506.243499999997</v>
      </c>
      <c r="D373" s="142" t="s">
        <v>420</v>
      </c>
      <c r="E373" s="33">
        <f t="shared" si="83"/>
        <v>41871.926601225816</v>
      </c>
      <c r="F373" s="25">
        <f t="shared" si="84"/>
        <v>41872</v>
      </c>
      <c r="G373" s="25">
        <f t="shared" si="89"/>
        <v>-2.5054559999261983E-2</v>
      </c>
      <c r="K373">
        <f t="shared" si="87"/>
        <v>-2.5054559999261983E-2</v>
      </c>
      <c r="M373" s="25"/>
      <c r="O373" s="25">
        <f t="shared" ca="1" si="88"/>
        <v>-2.3316689876275797E-2</v>
      </c>
      <c r="P373" s="27">
        <f t="shared" si="85"/>
        <v>-2.6628654669495457E-2</v>
      </c>
      <c r="Q373" s="28">
        <f t="shared" si="86"/>
        <v>39487.743499999997</v>
      </c>
      <c r="S373" s="25">
        <f t="shared" si="90"/>
        <v>2.4777740308574305E-6</v>
      </c>
      <c r="T373" s="128">
        <v>1</v>
      </c>
      <c r="U373">
        <f t="shared" si="91"/>
        <v>2.4777740308574305E-6</v>
      </c>
      <c r="V373" s="25">
        <f t="shared" si="92"/>
        <v>1.5740946702334745E-3</v>
      </c>
    </row>
    <row r="374" spans="1:22">
      <c r="A374" s="95" t="s">
        <v>360</v>
      </c>
      <c r="B374" s="96" t="s">
        <v>292</v>
      </c>
      <c r="C374" s="95">
        <v>54508.290300000001</v>
      </c>
      <c r="D374" s="95">
        <v>4.0000000000000002E-4</v>
      </c>
      <c r="E374" s="33">
        <f t="shared" si="83"/>
        <v>41877.922819518644</v>
      </c>
      <c r="F374" s="25">
        <f t="shared" si="84"/>
        <v>41878</v>
      </c>
      <c r="G374" s="25">
        <f t="shared" si="89"/>
        <v>-2.6345439997385256E-2</v>
      </c>
      <c r="K374">
        <f t="shared" si="87"/>
        <v>-2.6345439997385256E-2</v>
      </c>
      <c r="O374" s="25">
        <f t="shared" ca="1" si="88"/>
        <v>-2.3325543482764062E-2</v>
      </c>
      <c r="P374" s="27">
        <f t="shared" si="85"/>
        <v>-2.6632815610316857E-2</v>
      </c>
      <c r="Q374" s="28">
        <f t="shared" si="86"/>
        <v>39489.790300000001</v>
      </c>
      <c r="R374" s="26"/>
      <c r="S374" s="25">
        <f t="shared" si="90"/>
        <v>8.2584742907813211E-8</v>
      </c>
      <c r="T374" s="128">
        <v>1</v>
      </c>
      <c r="U374">
        <f t="shared" si="91"/>
        <v>8.2584742907813211E-8</v>
      </c>
      <c r="V374" s="25">
        <f t="shared" si="92"/>
        <v>2.8737561293160074E-4</v>
      </c>
    </row>
    <row r="375" spans="1:22">
      <c r="A375" s="36" t="s">
        <v>476</v>
      </c>
      <c r="B375" s="102" t="s">
        <v>292</v>
      </c>
      <c r="C375" s="36">
        <v>54509.314570000002</v>
      </c>
      <c r="D375" s="36">
        <v>1E-4</v>
      </c>
      <c r="E375" s="33">
        <f t="shared" si="83"/>
        <v>41880.923477380078</v>
      </c>
      <c r="F375" s="25">
        <f t="shared" si="84"/>
        <v>41881</v>
      </c>
      <c r="G375" s="25">
        <f t="shared" si="89"/>
        <v>-2.612087999295909E-2</v>
      </c>
      <c r="K375">
        <f t="shared" si="87"/>
        <v>-2.612087999295909E-2</v>
      </c>
      <c r="O375" s="25">
        <f t="shared" ca="1" si="88"/>
        <v>-2.3329970286008195E-2</v>
      </c>
      <c r="P375" s="27">
        <f t="shared" si="85"/>
        <v>-2.6634895906593237E-2</v>
      </c>
      <c r="Q375" s="28">
        <f t="shared" si="86"/>
        <v>39490.814570000002</v>
      </c>
      <c r="S375" s="25">
        <f t="shared" si="90"/>
        <v>2.6421235946914697E-7</v>
      </c>
      <c r="T375" s="128">
        <v>1</v>
      </c>
      <c r="U375">
        <f t="shared" si="91"/>
        <v>2.6421235946914697E-7</v>
      </c>
      <c r="V375" s="25">
        <f t="shared" si="92"/>
        <v>5.1401591363414711E-4</v>
      </c>
    </row>
    <row r="376" spans="1:22">
      <c r="A376" s="13" t="s">
        <v>1419</v>
      </c>
      <c r="B376" s="13" t="s">
        <v>1231</v>
      </c>
      <c r="C376" s="142">
        <v>54509.314599999998</v>
      </c>
      <c r="D376" s="142" t="s">
        <v>445</v>
      </c>
      <c r="E376" s="33">
        <f t="shared" si="83"/>
        <v>41880.923565266792</v>
      </c>
      <c r="F376" s="25">
        <f t="shared" si="84"/>
        <v>41881</v>
      </c>
      <c r="G376" s="25">
        <f t="shared" si="89"/>
        <v>-2.6090879997354932E-2</v>
      </c>
      <c r="K376">
        <f t="shared" si="87"/>
        <v>-2.6090879997354932E-2</v>
      </c>
      <c r="L376" s="25"/>
      <c r="O376" s="25">
        <f t="shared" ca="1" si="88"/>
        <v>-2.3329970286008195E-2</v>
      </c>
      <c r="P376" s="27">
        <f t="shared" si="85"/>
        <v>-2.6634895906593237E-2</v>
      </c>
      <c r="Q376" s="28">
        <f t="shared" si="86"/>
        <v>39490.814599999998</v>
      </c>
      <c r="S376" s="25">
        <f t="shared" si="90"/>
        <v>2.959533095043792E-7</v>
      </c>
      <c r="T376" s="128">
        <v>1</v>
      </c>
      <c r="U376">
        <f t="shared" si="91"/>
        <v>2.959533095043792E-7</v>
      </c>
      <c r="V376" s="25">
        <f t="shared" si="92"/>
        <v>5.4401590923830456E-4</v>
      </c>
    </row>
    <row r="377" spans="1:22">
      <c r="A377" s="36" t="s">
        <v>476</v>
      </c>
      <c r="B377" s="102" t="s">
        <v>292</v>
      </c>
      <c r="C377" s="36">
        <v>54509.31467</v>
      </c>
      <c r="D377" s="36">
        <v>1E-4</v>
      </c>
      <c r="E377" s="33">
        <f t="shared" si="83"/>
        <v>41880.923770335823</v>
      </c>
      <c r="F377" s="25">
        <f t="shared" si="84"/>
        <v>41881</v>
      </c>
      <c r="G377" s="25">
        <f t="shared" si="89"/>
        <v>-2.6020879995485302E-2</v>
      </c>
      <c r="K377">
        <f t="shared" si="87"/>
        <v>-2.6020879995485302E-2</v>
      </c>
      <c r="O377" s="25">
        <f t="shared" ca="1" si="88"/>
        <v>-2.3329970286008195E-2</v>
      </c>
      <c r="P377" s="27">
        <f t="shared" si="85"/>
        <v>-2.6634895906593237E-2</v>
      </c>
      <c r="Q377" s="28">
        <f t="shared" si="86"/>
        <v>39490.81467</v>
      </c>
      <c r="S377" s="25">
        <f t="shared" si="90"/>
        <v>3.7701553909370708E-7</v>
      </c>
      <c r="T377" s="128">
        <v>1</v>
      </c>
      <c r="U377">
        <f t="shared" si="91"/>
        <v>3.7701553909370708E-7</v>
      </c>
      <c r="V377" s="25">
        <f t="shared" si="92"/>
        <v>6.1401591110793463E-4</v>
      </c>
    </row>
    <row r="378" spans="1:22">
      <c r="A378" s="36" t="s">
        <v>476</v>
      </c>
      <c r="B378" s="102" t="s">
        <v>292</v>
      </c>
      <c r="C378" s="36">
        <v>54509.31467</v>
      </c>
      <c r="D378" s="36">
        <v>2.0000000000000001E-4</v>
      </c>
      <c r="E378" s="33">
        <f t="shared" si="83"/>
        <v>41880.923770335823</v>
      </c>
      <c r="F378" s="25">
        <f t="shared" si="84"/>
        <v>41881</v>
      </c>
      <c r="G378" s="25">
        <f t="shared" si="89"/>
        <v>-2.6020879995485302E-2</v>
      </c>
      <c r="K378">
        <f t="shared" si="87"/>
        <v>-2.6020879995485302E-2</v>
      </c>
      <c r="O378" s="25">
        <f t="shared" ca="1" si="88"/>
        <v>-2.3329970286008195E-2</v>
      </c>
      <c r="P378" s="27">
        <f t="shared" si="85"/>
        <v>-2.6634895906593237E-2</v>
      </c>
      <c r="Q378" s="28">
        <f t="shared" si="86"/>
        <v>39490.81467</v>
      </c>
      <c r="S378" s="25">
        <f t="shared" si="90"/>
        <v>3.7701553909370708E-7</v>
      </c>
      <c r="T378" s="128">
        <v>1</v>
      </c>
      <c r="U378">
        <f t="shared" si="91"/>
        <v>3.7701553909370708E-7</v>
      </c>
      <c r="V378" s="25">
        <f t="shared" si="92"/>
        <v>6.1401591110793463E-4</v>
      </c>
    </row>
    <row r="379" spans="1:22">
      <c r="A379" s="13" t="s">
        <v>1419</v>
      </c>
      <c r="B379" s="13" t="s">
        <v>1231</v>
      </c>
      <c r="C379" s="142">
        <v>54509.314700000003</v>
      </c>
      <c r="D379" s="142" t="s">
        <v>292</v>
      </c>
      <c r="E379" s="33">
        <f t="shared" si="83"/>
        <v>41880.923858222559</v>
      </c>
      <c r="F379" s="25">
        <f t="shared" si="84"/>
        <v>41881</v>
      </c>
      <c r="G379" s="25">
        <f t="shared" si="89"/>
        <v>-2.5990879992605187E-2</v>
      </c>
      <c r="K379">
        <f t="shared" si="87"/>
        <v>-2.5990879992605187E-2</v>
      </c>
      <c r="M379" s="25"/>
      <c r="O379" s="25">
        <f t="shared" ca="1" si="88"/>
        <v>-2.3329970286008195E-2</v>
      </c>
      <c r="P379" s="27">
        <f t="shared" si="85"/>
        <v>-2.6634895906593237E-2</v>
      </c>
      <c r="Q379" s="28">
        <f t="shared" si="86"/>
        <v>39490.814700000003</v>
      </c>
      <c r="S379" s="25">
        <f t="shared" si="90"/>
        <v>4.1475649746986303E-7</v>
      </c>
      <c r="T379" s="128">
        <v>1</v>
      </c>
      <c r="U379">
        <f t="shared" si="91"/>
        <v>4.1475649746986303E-7</v>
      </c>
      <c r="V379" s="25">
        <f t="shared" si="92"/>
        <v>6.4401591398804969E-4</v>
      </c>
    </row>
    <row r="380" spans="1:22">
      <c r="A380" s="13" t="s">
        <v>1419</v>
      </c>
      <c r="B380" s="13" t="s">
        <v>1231</v>
      </c>
      <c r="C380" s="142">
        <v>54509.314700000003</v>
      </c>
      <c r="D380" s="142" t="s">
        <v>420</v>
      </c>
      <c r="E380" s="33">
        <f t="shared" si="83"/>
        <v>41880.923858222559</v>
      </c>
      <c r="F380" s="25">
        <f t="shared" si="84"/>
        <v>41881</v>
      </c>
      <c r="G380" s="25">
        <f t="shared" si="89"/>
        <v>-2.5990879992605187E-2</v>
      </c>
      <c r="K380">
        <f t="shared" si="87"/>
        <v>-2.5990879992605187E-2</v>
      </c>
      <c r="L380" s="25"/>
      <c r="O380" s="25">
        <f t="shared" ca="1" si="88"/>
        <v>-2.3329970286008195E-2</v>
      </c>
      <c r="P380" s="27">
        <f t="shared" si="85"/>
        <v>-2.6634895906593237E-2</v>
      </c>
      <c r="Q380" s="28">
        <f t="shared" si="86"/>
        <v>39490.814700000003</v>
      </c>
      <c r="S380" s="25">
        <f t="shared" si="90"/>
        <v>4.1475649746986303E-7</v>
      </c>
      <c r="T380" s="128">
        <v>1</v>
      </c>
      <c r="U380">
        <f t="shared" si="91"/>
        <v>4.1475649746986303E-7</v>
      </c>
      <c r="V380" s="25">
        <f t="shared" si="92"/>
        <v>6.4401591398804969E-4</v>
      </c>
    </row>
    <row r="381" spans="1:22">
      <c r="A381" s="56" t="s">
        <v>478</v>
      </c>
      <c r="B381" s="57" t="s">
        <v>288</v>
      </c>
      <c r="C381" s="58">
        <v>54708.833500000001</v>
      </c>
      <c r="D381" s="58">
        <v>2.0000000000000001E-4</v>
      </c>
      <c r="E381" s="33">
        <f t="shared" si="83"/>
        <v>42465.425655330306</v>
      </c>
      <c r="F381" s="25">
        <f t="shared" si="84"/>
        <v>42465.5</v>
      </c>
      <c r="G381" s="25">
        <f t="shared" si="89"/>
        <v>-2.5377439997100737E-2</v>
      </c>
      <c r="K381">
        <f t="shared" si="87"/>
        <v>-2.5377439997100737E-2</v>
      </c>
      <c r="N381" s="25"/>
      <c r="O381" s="25">
        <f t="shared" ca="1" si="88"/>
        <v>-2.4192459118073655E-2</v>
      </c>
      <c r="P381" s="27">
        <f t="shared" si="85"/>
        <v>-2.7037992274122818E-2</v>
      </c>
      <c r="Q381" s="28">
        <f t="shared" si="86"/>
        <v>39690.333500000001</v>
      </c>
      <c r="R381" s="25"/>
      <c r="S381" s="25">
        <f t="shared" si="90"/>
        <v>2.7574338647232197E-6</v>
      </c>
      <c r="T381" s="128">
        <v>1</v>
      </c>
      <c r="U381">
        <f t="shared" si="91"/>
        <v>2.7574338647232197E-6</v>
      </c>
      <c r="V381" s="25">
        <f t="shared" si="92"/>
        <v>1.6605522770220815E-3</v>
      </c>
    </row>
    <row r="382" spans="1:22">
      <c r="A382" s="56" t="s">
        <v>479</v>
      </c>
      <c r="B382" s="57" t="s">
        <v>292</v>
      </c>
      <c r="C382" s="58">
        <v>54781.710899999998</v>
      </c>
      <c r="D382" s="58">
        <v>1E-4</v>
      </c>
      <c r="E382" s="33">
        <f t="shared" si="83"/>
        <v>42678.924189145357</v>
      </c>
      <c r="F382" s="25">
        <f t="shared" si="84"/>
        <v>42679</v>
      </c>
      <c r="G382" s="25">
        <f t="shared" si="89"/>
        <v>-2.5877920001221355E-2</v>
      </c>
      <c r="K382">
        <f t="shared" si="87"/>
        <v>-2.5877920001221355E-2</v>
      </c>
      <c r="N382" s="25"/>
      <c r="O382" s="25">
        <f t="shared" ca="1" si="88"/>
        <v>-2.450749994894786E-2</v>
      </c>
      <c r="P382" s="27">
        <f t="shared" si="85"/>
        <v>-2.718413226011886E-2</v>
      </c>
      <c r="Q382" s="28">
        <f t="shared" si="86"/>
        <v>39763.210899999998</v>
      </c>
      <c r="R382" s="25"/>
      <c r="S382" s="25">
        <f t="shared" si="90"/>
        <v>1.706190465294123E-6</v>
      </c>
      <c r="T382" s="128">
        <v>1</v>
      </c>
      <c r="U382">
        <f t="shared" si="91"/>
        <v>1.706190465294123E-6</v>
      </c>
      <c r="V382" s="25">
        <f t="shared" si="92"/>
        <v>1.3062122588975052E-3</v>
      </c>
    </row>
    <row r="383" spans="1:22">
      <c r="A383" s="56" t="s">
        <v>479</v>
      </c>
      <c r="B383" s="57" t="s">
        <v>292</v>
      </c>
      <c r="C383" s="58">
        <v>54797.753799999999</v>
      </c>
      <c r="D383" s="58">
        <v>1E-4</v>
      </c>
      <c r="E383" s="33">
        <f t="shared" si="83"/>
        <v>42725.922787176321</v>
      </c>
      <c r="F383" s="25">
        <f t="shared" si="84"/>
        <v>42726</v>
      </c>
      <c r="G383" s="25">
        <f t="shared" si="89"/>
        <v>-2.6356479997048154E-2</v>
      </c>
      <c r="K383">
        <f t="shared" si="87"/>
        <v>-2.6356479997048154E-2</v>
      </c>
      <c r="N383" s="25"/>
      <c r="O383" s="25">
        <f t="shared" ca="1" si="88"/>
        <v>-2.4576853199772632E-2</v>
      </c>
      <c r="P383" s="27">
        <f t="shared" si="85"/>
        <v>-2.7216224628464028E-2</v>
      </c>
      <c r="Q383" s="28">
        <f t="shared" si="86"/>
        <v>39779.253799999999</v>
      </c>
      <c r="R383" s="25"/>
      <c r="S383" s="25">
        <f t="shared" si="90"/>
        <v>7.3916083124841629E-7</v>
      </c>
      <c r="T383" s="128">
        <v>1</v>
      </c>
      <c r="U383">
        <f t="shared" si="91"/>
        <v>7.3916083124841629E-7</v>
      </c>
      <c r="V383" s="25">
        <f t="shared" si="92"/>
        <v>8.5974463141587354E-4</v>
      </c>
    </row>
    <row r="384" spans="1:22">
      <c r="A384" s="95" t="s">
        <v>360</v>
      </c>
      <c r="B384" s="96" t="s">
        <v>288</v>
      </c>
      <c r="C384" s="95">
        <v>54803.389000000003</v>
      </c>
      <c r="D384" s="95">
        <v>4.0000000000000002E-4</v>
      </c>
      <c r="E384" s="33">
        <f t="shared" si="83"/>
        <v>42742.431429605327</v>
      </c>
      <c r="F384" s="25">
        <f t="shared" si="84"/>
        <v>42742.5</v>
      </c>
      <c r="G384" s="25">
        <f t="shared" si="89"/>
        <v>-2.34063999960199E-2</v>
      </c>
      <c r="K384">
        <f t="shared" si="87"/>
        <v>-2.34063999960199E-2</v>
      </c>
      <c r="O384" s="25">
        <f t="shared" ca="1" si="88"/>
        <v>-2.4601200617615372E-2</v>
      </c>
      <c r="P384" s="27">
        <f t="shared" si="85"/>
        <v>-2.7227484340823033E-2</v>
      </c>
      <c r="Q384" s="28">
        <f t="shared" si="86"/>
        <v>39784.889000000003</v>
      </c>
      <c r="R384" s="26"/>
      <c r="S384" s="25">
        <f t="shared" si="90"/>
        <v>1.4600685570099587E-5</v>
      </c>
      <c r="T384" s="128">
        <v>1</v>
      </c>
      <c r="U384">
        <f t="shared" si="91"/>
        <v>1.4600685570099587E-5</v>
      </c>
      <c r="V384" s="25">
        <f t="shared" si="92"/>
        <v>3.8210843448031329E-3</v>
      </c>
    </row>
    <row r="385" spans="1:22">
      <c r="A385" s="139" t="s">
        <v>1065</v>
      </c>
      <c r="B385" s="139" t="s">
        <v>292</v>
      </c>
      <c r="C385" s="140">
        <v>54824.037799999998</v>
      </c>
      <c r="D385" s="140" t="s">
        <v>485</v>
      </c>
      <c r="E385" s="33">
        <f t="shared" si="83"/>
        <v>42802.923276529604</v>
      </c>
      <c r="F385" s="25">
        <f t="shared" si="84"/>
        <v>42803</v>
      </c>
      <c r="G385" s="25">
        <f t="shared" si="89"/>
        <v>-2.6189439995505381E-2</v>
      </c>
      <c r="K385">
        <f t="shared" si="87"/>
        <v>-2.6189439995505381E-2</v>
      </c>
      <c r="L385" s="25"/>
      <c r="O385" s="25">
        <f t="shared" ca="1" si="88"/>
        <v>-2.4690474483038731E-2</v>
      </c>
      <c r="P385" s="27">
        <f t="shared" si="85"/>
        <v>-2.7268739908185714E-2</v>
      </c>
      <c r="Q385" s="28">
        <f t="shared" si="86"/>
        <v>39805.537799999998</v>
      </c>
      <c r="S385" s="25">
        <f t="shared" si="90"/>
        <v>1.1648883015117742E-6</v>
      </c>
      <c r="T385" s="128">
        <v>1</v>
      </c>
      <c r="U385">
        <f t="shared" si="91"/>
        <v>1.1648883015117742E-6</v>
      </c>
      <c r="V385" s="25">
        <f t="shared" si="92"/>
        <v>1.0792999126803329E-3</v>
      </c>
    </row>
    <row r="386" spans="1:22">
      <c r="A386" s="58" t="s">
        <v>356</v>
      </c>
      <c r="B386" s="57" t="s">
        <v>288</v>
      </c>
      <c r="C386" s="58">
        <v>54829.673900000002</v>
      </c>
      <c r="D386" s="58">
        <v>5.0000000000000001E-4</v>
      </c>
      <c r="E386" s="33">
        <f t="shared" si="83"/>
        <v>42819.434555560358</v>
      </c>
      <c r="F386" s="25">
        <f t="shared" si="84"/>
        <v>42819.5</v>
      </c>
      <c r="G386" s="25">
        <f t="shared" si="89"/>
        <v>-2.2339359995385166E-2</v>
      </c>
      <c r="K386">
        <f t="shared" si="87"/>
        <v>-2.2339359995385166E-2</v>
      </c>
      <c r="O386" s="25">
        <f t="shared" ca="1" si="88"/>
        <v>-2.4714821900881472E-2</v>
      </c>
      <c r="P386" s="27">
        <f t="shared" si="85"/>
        <v>-2.7279983232569985E-2</v>
      </c>
      <c r="Q386" s="28">
        <f t="shared" si="86"/>
        <v>39811.173900000002</v>
      </c>
      <c r="R386" s="26"/>
      <c r="S386" s="25">
        <f t="shared" si="90"/>
        <v>2.4409757971810594E-5</v>
      </c>
      <c r="T386" s="128">
        <v>1</v>
      </c>
      <c r="U386">
        <f t="shared" si="91"/>
        <v>2.4409757971810594E-5</v>
      </c>
      <c r="V386" s="25">
        <f t="shared" si="92"/>
        <v>4.9406232371848186E-3</v>
      </c>
    </row>
    <row r="387" spans="1:22">
      <c r="A387" s="56" t="s">
        <v>479</v>
      </c>
      <c r="B387" s="57" t="s">
        <v>288</v>
      </c>
      <c r="C387" s="58">
        <v>54830.353799999997</v>
      </c>
      <c r="D387" s="58">
        <v>1E-4</v>
      </c>
      <c r="E387" s="33">
        <f t="shared" si="83"/>
        <v>42821.426361705198</v>
      </c>
      <c r="F387" s="25">
        <f t="shared" si="84"/>
        <v>42821.5</v>
      </c>
      <c r="G387" s="25">
        <f t="shared" si="89"/>
        <v>-2.513632000045618E-2</v>
      </c>
      <c r="K387">
        <f t="shared" si="87"/>
        <v>-2.513632000045618E-2</v>
      </c>
      <c r="N387" s="25"/>
      <c r="O387" s="25">
        <f t="shared" ca="1" si="88"/>
        <v>-2.4717773103044231E-2</v>
      </c>
      <c r="P387" s="27">
        <f t="shared" si="85"/>
        <v>-2.7281345821139558E-2</v>
      </c>
      <c r="Q387" s="28">
        <f t="shared" si="86"/>
        <v>39811.853799999997</v>
      </c>
      <c r="R387" s="25"/>
      <c r="S387" s="25">
        <f t="shared" si="90"/>
        <v>4.6011357713983962E-6</v>
      </c>
      <c r="T387" s="128">
        <v>1</v>
      </c>
      <c r="U387">
        <f t="shared" si="91"/>
        <v>4.6011357713983962E-6</v>
      </c>
      <c r="V387" s="25">
        <f t="shared" si="92"/>
        <v>2.1450258206833772E-3</v>
      </c>
    </row>
    <row r="388" spans="1:22">
      <c r="A388" s="103" t="s">
        <v>461</v>
      </c>
      <c r="B388" s="96" t="s">
        <v>288</v>
      </c>
      <c r="C388" s="95">
        <v>55094.554300000003</v>
      </c>
      <c r="D388" s="95">
        <v>1E-4</v>
      </c>
      <c r="E388" s="33">
        <f t="shared" si="83"/>
        <v>43595.416918218019</v>
      </c>
      <c r="F388" s="25">
        <f t="shared" si="84"/>
        <v>43595.5</v>
      </c>
      <c r="G388" s="25">
        <f t="shared" si="89"/>
        <v>-2.835983999830205E-2</v>
      </c>
      <c r="K388">
        <f t="shared" si="87"/>
        <v>-2.835983999830205E-2</v>
      </c>
      <c r="O388" s="25">
        <f t="shared" ca="1" si="88"/>
        <v>-2.5859888340030814E-2</v>
      </c>
      <c r="P388" s="27">
        <f t="shared" si="85"/>
        <v>-2.780479392147869E-2</v>
      </c>
      <c r="Q388" s="28">
        <f t="shared" si="86"/>
        <v>40076.054300000003</v>
      </c>
      <c r="S388" s="25">
        <f t="shared" si="90"/>
        <v>3.0807614739700343E-7</v>
      </c>
      <c r="T388" s="128">
        <v>1</v>
      </c>
      <c r="U388">
        <f t="shared" si="91"/>
        <v>3.0807614739700343E-7</v>
      </c>
      <c r="V388" s="25">
        <f t="shared" si="92"/>
        <v>-5.5504607682336018E-4</v>
      </c>
    </row>
    <row r="389" spans="1:22">
      <c r="A389" s="103" t="s">
        <v>461</v>
      </c>
      <c r="B389" s="96" t="s">
        <v>292</v>
      </c>
      <c r="C389" s="95">
        <v>55101.555200000003</v>
      </c>
      <c r="D389" s="95">
        <v>1E-4</v>
      </c>
      <c r="E389" s="33">
        <f t="shared" si="83"/>
        <v>43615.926457325972</v>
      </c>
      <c r="F389" s="25">
        <f t="shared" si="84"/>
        <v>43616</v>
      </c>
      <c r="G389" s="25">
        <f t="shared" si="89"/>
        <v>-2.5103679996391293E-2</v>
      </c>
      <c r="K389">
        <f t="shared" si="87"/>
        <v>-2.5103679996391293E-2</v>
      </c>
      <c r="O389" s="25">
        <f t="shared" ca="1" si="88"/>
        <v>-2.5890138162199074E-2</v>
      </c>
      <c r="P389" s="27">
        <f t="shared" si="85"/>
        <v>-2.7818552813646435E-2</v>
      </c>
      <c r="Q389" s="28">
        <f t="shared" si="86"/>
        <v>40083.055200000003</v>
      </c>
      <c r="S389" s="25">
        <f t="shared" si="90"/>
        <v>7.3705344138708729E-6</v>
      </c>
      <c r="T389" s="128">
        <v>1</v>
      </c>
      <c r="U389">
        <f t="shared" si="91"/>
        <v>7.3705344138708729E-6</v>
      </c>
      <c r="V389" s="25">
        <f t="shared" si="92"/>
        <v>2.7148728172551422E-3</v>
      </c>
    </row>
    <row r="390" spans="1:22">
      <c r="A390" s="56" t="s">
        <v>480</v>
      </c>
      <c r="B390" s="57" t="s">
        <v>292</v>
      </c>
      <c r="C390" s="58">
        <v>55116.7448</v>
      </c>
      <c r="D390" s="58">
        <v>1E-4</v>
      </c>
      <c r="E390" s="33">
        <f t="shared" si="83"/>
        <v>43660.425263941419</v>
      </c>
      <c r="F390" s="25">
        <f t="shared" si="84"/>
        <v>43660.5</v>
      </c>
      <c r="G390" s="25">
        <f t="shared" si="89"/>
        <v>-2.5511039995762985E-2</v>
      </c>
      <c r="K390">
        <f t="shared" si="87"/>
        <v>-2.5511039995762985E-2</v>
      </c>
      <c r="N390" s="25"/>
      <c r="O390" s="25">
        <f t="shared" ca="1" si="88"/>
        <v>-2.5955802410320396E-2</v>
      </c>
      <c r="P390" s="27">
        <f t="shared" si="85"/>
        <v>-2.7848401022186837E-2</v>
      </c>
      <c r="Q390" s="28">
        <f t="shared" si="86"/>
        <v>40098.2448</v>
      </c>
      <c r="R390" s="25"/>
      <c r="S390" s="25">
        <f t="shared" si="90"/>
        <v>5.4632565678451639E-6</v>
      </c>
      <c r="T390" s="128">
        <v>1</v>
      </c>
      <c r="U390">
        <f t="shared" si="91"/>
        <v>5.4632565678451639E-6</v>
      </c>
      <c r="V390" s="25">
        <f t="shared" si="92"/>
        <v>2.3373610264238523E-3</v>
      </c>
    </row>
    <row r="391" spans="1:22">
      <c r="A391" s="56" t="s">
        <v>480</v>
      </c>
      <c r="B391" s="57" t="s">
        <v>292</v>
      </c>
      <c r="C391" s="58">
        <v>55116.9156</v>
      </c>
      <c r="D391" s="58">
        <v>1E-4</v>
      </c>
      <c r="E391" s="33">
        <f t="shared" si="83"/>
        <v>43660.925632362574</v>
      </c>
      <c r="F391" s="25">
        <f t="shared" si="84"/>
        <v>43661</v>
      </c>
      <c r="G391" s="25">
        <f t="shared" si="89"/>
        <v>-2.5385280001501087E-2</v>
      </c>
      <c r="K391">
        <f t="shared" si="87"/>
        <v>-2.5385280001501087E-2</v>
      </c>
      <c r="N391" s="25"/>
      <c r="O391" s="25">
        <f t="shared" ca="1" si="88"/>
        <v>-2.5956540210861086E-2</v>
      </c>
      <c r="P391" s="27">
        <f t="shared" si="85"/>
        <v>-2.7848736250204571E-2</v>
      </c>
      <c r="Q391" s="28">
        <f t="shared" si="86"/>
        <v>40098.4156</v>
      </c>
      <c r="R391" s="25"/>
      <c r="S391" s="25">
        <f t="shared" si="90"/>
        <v>6.0686166892762425E-6</v>
      </c>
      <c r="T391" s="128">
        <v>1</v>
      </c>
      <c r="U391">
        <f t="shared" si="91"/>
        <v>6.0686166892762425E-6</v>
      </c>
      <c r="V391" s="25">
        <f t="shared" si="92"/>
        <v>2.4634562487034842E-3</v>
      </c>
    </row>
    <row r="392" spans="1:22">
      <c r="A392" s="139" t="s">
        <v>1082</v>
      </c>
      <c r="B392" s="139" t="s">
        <v>288</v>
      </c>
      <c r="C392" s="140">
        <v>55142.0049</v>
      </c>
      <c r="D392" s="140" t="s">
        <v>485</v>
      </c>
      <c r="E392" s="33">
        <f t="shared" si="83"/>
        <v>43734.426179369548</v>
      </c>
      <c r="F392" s="25">
        <f t="shared" si="84"/>
        <v>43734.5</v>
      </c>
      <c r="G392" s="25">
        <f t="shared" si="89"/>
        <v>-2.5198559997079428E-2</v>
      </c>
      <c r="K392">
        <f t="shared" ref="K392:K416" si="93">G392</f>
        <v>-2.5198559997079428E-2</v>
      </c>
      <c r="M392" s="25"/>
      <c r="O392" s="25">
        <f t="shared" ca="1" si="88"/>
        <v>-2.6064996890342369E-2</v>
      </c>
      <c r="P392" s="27">
        <f t="shared" si="85"/>
        <v>-2.7897979690418778E-2</v>
      </c>
      <c r="Q392" s="28">
        <f t="shared" si="86"/>
        <v>40123.5049</v>
      </c>
      <c r="S392" s="25">
        <f t="shared" si="90"/>
        <v>7.2868666807883064E-6</v>
      </c>
      <c r="T392" s="128">
        <v>1</v>
      </c>
      <c r="U392">
        <f t="shared" si="91"/>
        <v>7.2868666807883064E-6</v>
      </c>
      <c r="V392" s="25">
        <f t="shared" si="92"/>
        <v>2.6994196933393493E-3</v>
      </c>
    </row>
    <row r="393" spans="1:22">
      <c r="A393" s="139" t="s">
        <v>1082</v>
      </c>
      <c r="B393" s="139" t="s">
        <v>292</v>
      </c>
      <c r="C393" s="140">
        <v>55142.1754</v>
      </c>
      <c r="D393" s="140" t="s">
        <v>485</v>
      </c>
      <c r="E393" s="33">
        <f t="shared" si="83"/>
        <v>43734.925668923446</v>
      </c>
      <c r="F393" s="25">
        <f t="shared" si="84"/>
        <v>43735</v>
      </c>
      <c r="G393" s="25">
        <f t="shared" si="89"/>
        <v>-2.5372799995238893E-2</v>
      </c>
      <c r="K393">
        <f t="shared" si="93"/>
        <v>-2.5372799995238893E-2</v>
      </c>
      <c r="L393" s="25"/>
      <c r="O393" s="25">
        <f t="shared" ca="1" si="88"/>
        <v>-2.6065734690883059E-2</v>
      </c>
      <c r="P393" s="27">
        <f t="shared" si="85"/>
        <v>-2.7898314441179475E-2</v>
      </c>
      <c r="Q393" s="28">
        <f t="shared" si="86"/>
        <v>40123.6754</v>
      </c>
      <c r="S393" s="25">
        <f t="shared" si="90"/>
        <v>6.3782232166545681E-6</v>
      </c>
      <c r="T393" s="128">
        <v>1</v>
      </c>
      <c r="U393">
        <f t="shared" si="91"/>
        <v>6.3782232166545681E-6</v>
      </c>
      <c r="V393" s="25">
        <f t="shared" si="92"/>
        <v>2.5255144459405826E-3</v>
      </c>
    </row>
    <row r="394" spans="1:22">
      <c r="A394" s="139" t="s">
        <v>1082</v>
      </c>
      <c r="B394" s="139" t="s">
        <v>288</v>
      </c>
      <c r="C394" s="140">
        <v>55142.345000000001</v>
      </c>
      <c r="D394" s="140" t="s">
        <v>485</v>
      </c>
      <c r="E394" s="33">
        <f t="shared" si="83"/>
        <v>43735.422521875604</v>
      </c>
      <c r="F394" s="25">
        <f t="shared" si="84"/>
        <v>43735.5</v>
      </c>
      <c r="G394" s="25">
        <f t="shared" si="89"/>
        <v>-2.6447039999766275E-2</v>
      </c>
      <c r="K394">
        <f t="shared" si="93"/>
        <v>-2.6447039999766275E-2</v>
      </c>
      <c r="M394" s="25"/>
      <c r="O394" s="25">
        <f t="shared" ca="1" si="88"/>
        <v>-2.6066472491423749E-2</v>
      </c>
      <c r="P394" s="27">
        <f t="shared" si="85"/>
        <v>-2.7898649188715461E-2</v>
      </c>
      <c r="Q394" s="28">
        <f t="shared" si="86"/>
        <v>40123.845000000001</v>
      </c>
      <c r="S394" s="25">
        <f t="shared" si="90"/>
        <v>2.1071692374417129E-6</v>
      </c>
      <c r="T394" s="128">
        <v>1</v>
      </c>
      <c r="U394">
        <f t="shared" si="91"/>
        <v>2.1071692374417129E-6</v>
      </c>
      <c r="V394" s="25">
        <f t="shared" si="92"/>
        <v>1.4516091889491857E-3</v>
      </c>
    </row>
    <row r="395" spans="1:22">
      <c r="A395" s="34" t="s">
        <v>369</v>
      </c>
      <c r="B395" s="33"/>
      <c r="C395" s="58">
        <v>55171.872499999998</v>
      </c>
      <c r="D395" s="58">
        <v>2.0000000000000001E-4</v>
      </c>
      <c r="E395" s="33">
        <f t="shared" si="83"/>
        <v>43821.925030983002</v>
      </c>
      <c r="F395" s="25">
        <f t="shared" si="84"/>
        <v>43822</v>
      </c>
      <c r="G395" s="25">
        <f t="shared" si="89"/>
        <v>-2.5590559998818208E-2</v>
      </c>
      <c r="K395">
        <f t="shared" si="93"/>
        <v>-2.5590559998818208E-2</v>
      </c>
      <c r="L395" s="25"/>
      <c r="O395" s="25">
        <f t="shared" ca="1" si="88"/>
        <v>-2.6194111984962944E-2</v>
      </c>
      <c r="P395" s="27">
        <f t="shared" si="85"/>
        <v>-2.7956511977334925E-2</v>
      </c>
      <c r="Q395" s="28">
        <f t="shared" si="86"/>
        <v>40153.372499999998</v>
      </c>
      <c r="S395" s="25">
        <f t="shared" si="90"/>
        <v>5.5977287646471683E-6</v>
      </c>
      <c r="T395" s="128">
        <v>1</v>
      </c>
      <c r="U395">
        <f t="shared" si="91"/>
        <v>5.5977287646471683E-6</v>
      </c>
      <c r="V395" s="25">
        <f t="shared" si="92"/>
        <v>2.3659519785167171E-3</v>
      </c>
    </row>
    <row r="396" spans="1:22">
      <c r="A396" s="36" t="s">
        <v>466</v>
      </c>
      <c r="B396" s="102" t="s">
        <v>288</v>
      </c>
      <c r="C396" s="36">
        <v>55175.457699999999</v>
      </c>
      <c r="D396" s="36" t="s">
        <v>467</v>
      </c>
      <c r="E396" s="33">
        <f t="shared" si="83"/>
        <v>43832.428080535181</v>
      </c>
      <c r="F396" s="25">
        <f t="shared" si="84"/>
        <v>43832.5</v>
      </c>
      <c r="G396" s="25">
        <f t="shared" si="89"/>
        <v>-2.4549599998863414E-2</v>
      </c>
      <c r="K396">
        <f t="shared" si="93"/>
        <v>-2.4549599998863414E-2</v>
      </c>
      <c r="O396" s="25">
        <f t="shared" ca="1" si="88"/>
        <v>-2.6209605796317419E-2</v>
      </c>
      <c r="P396" s="27">
        <f t="shared" si="85"/>
        <v>-2.796352921531229E-2</v>
      </c>
      <c r="Q396" s="28">
        <f t="shared" si="86"/>
        <v>40156.957699999999</v>
      </c>
      <c r="S396" s="25">
        <f t="shared" si="90"/>
        <v>1.1654912694923235E-5</v>
      </c>
      <c r="T396" s="128">
        <v>1</v>
      </c>
      <c r="U396">
        <f t="shared" si="91"/>
        <v>1.1654912694923235E-5</v>
      </c>
      <c r="V396" s="25">
        <f t="shared" si="92"/>
        <v>3.4139292164488758E-3</v>
      </c>
    </row>
    <row r="397" spans="1:22">
      <c r="A397" s="36" t="s">
        <v>466</v>
      </c>
      <c r="B397" s="102" t="s">
        <v>288</v>
      </c>
      <c r="C397" s="36">
        <v>55175.458400000003</v>
      </c>
      <c r="D397" s="36" t="s">
        <v>468</v>
      </c>
      <c r="E397" s="33">
        <f t="shared" si="83"/>
        <v>43832.430131225447</v>
      </c>
      <c r="F397" s="25">
        <f t="shared" si="84"/>
        <v>43832.5</v>
      </c>
      <c r="G397" s="25">
        <f t="shared" si="89"/>
        <v>-2.3849599994719028E-2</v>
      </c>
      <c r="K397">
        <f t="shared" si="93"/>
        <v>-2.3849599994719028E-2</v>
      </c>
      <c r="O397" s="25">
        <f t="shared" ca="1" si="88"/>
        <v>-2.6209605796317419E-2</v>
      </c>
      <c r="P397" s="27">
        <f t="shared" si="85"/>
        <v>-2.796352921531229E-2</v>
      </c>
      <c r="Q397" s="28">
        <f t="shared" si="86"/>
        <v>40156.958400000003</v>
      </c>
      <c r="S397" s="25">
        <f t="shared" si="90"/>
        <v>1.6924413632051078E-5</v>
      </c>
      <c r="T397" s="128">
        <v>1</v>
      </c>
      <c r="U397">
        <f t="shared" si="91"/>
        <v>1.6924413632051078E-5</v>
      </c>
      <c r="V397" s="25">
        <f t="shared" si="92"/>
        <v>4.1139292205932612E-3</v>
      </c>
    </row>
    <row r="398" spans="1:22">
      <c r="A398" s="36" t="s">
        <v>466</v>
      </c>
      <c r="B398" s="102" t="s">
        <v>288</v>
      </c>
      <c r="C398" s="36">
        <v>55175.4594</v>
      </c>
      <c r="D398" s="36" t="s">
        <v>469</v>
      </c>
      <c r="E398" s="33">
        <f t="shared" si="83"/>
        <v>43832.433060782932</v>
      </c>
      <c r="F398" s="25">
        <f t="shared" si="84"/>
        <v>43832.5</v>
      </c>
      <c r="G398" s="25">
        <f t="shared" si="89"/>
        <v>-2.284959999815328E-2</v>
      </c>
      <c r="K398">
        <f t="shared" si="93"/>
        <v>-2.284959999815328E-2</v>
      </c>
      <c r="O398" s="25">
        <f t="shared" ref="O398:O429" ca="1" si="94">+C$11+C$12*F398</f>
        <v>-2.6209605796317419E-2</v>
      </c>
      <c r="P398" s="27">
        <f t="shared" si="85"/>
        <v>-2.796352921531229E-2</v>
      </c>
      <c r="Q398" s="28">
        <f t="shared" si="86"/>
        <v>40156.9594</v>
      </c>
      <c r="S398" s="25">
        <f t="shared" si="90"/>
        <v>2.6152272038112556E-5</v>
      </c>
      <c r="T398" s="128">
        <v>1</v>
      </c>
      <c r="U398">
        <f t="shared" si="91"/>
        <v>2.6152272038112556E-5</v>
      </c>
      <c r="V398" s="25">
        <f t="shared" si="92"/>
        <v>5.1139292171590092E-3</v>
      </c>
    </row>
    <row r="399" spans="1:22">
      <c r="A399" s="36" t="s">
        <v>466</v>
      </c>
      <c r="B399" s="102" t="s">
        <v>288</v>
      </c>
      <c r="C399" s="36">
        <v>55175.4594</v>
      </c>
      <c r="D399" s="36" t="s">
        <v>468</v>
      </c>
      <c r="E399" s="33">
        <f t="shared" si="83"/>
        <v>43832.433060782932</v>
      </c>
      <c r="F399" s="25">
        <f t="shared" si="84"/>
        <v>43832.5</v>
      </c>
      <c r="G399" s="25">
        <f t="shared" si="89"/>
        <v>-2.284959999815328E-2</v>
      </c>
      <c r="K399">
        <f t="shared" si="93"/>
        <v>-2.284959999815328E-2</v>
      </c>
      <c r="O399" s="25">
        <f t="shared" ca="1" si="94"/>
        <v>-2.6209605796317419E-2</v>
      </c>
      <c r="P399" s="27">
        <f t="shared" si="85"/>
        <v>-2.796352921531229E-2</v>
      </c>
      <c r="Q399" s="28">
        <f t="shared" si="86"/>
        <v>40156.9594</v>
      </c>
      <c r="S399" s="25">
        <f t="shared" si="90"/>
        <v>2.6152272038112556E-5</v>
      </c>
      <c r="T399" s="128">
        <v>1</v>
      </c>
      <c r="U399">
        <f t="shared" si="91"/>
        <v>2.6152272038112556E-5</v>
      </c>
      <c r="V399" s="25">
        <f t="shared" si="92"/>
        <v>5.1139292171590092E-3</v>
      </c>
    </row>
    <row r="400" spans="1:22">
      <c r="A400" s="36" t="s">
        <v>466</v>
      </c>
      <c r="B400" s="102" t="s">
        <v>292</v>
      </c>
      <c r="C400" s="36">
        <v>55175.627</v>
      </c>
      <c r="D400" s="36" t="s">
        <v>470</v>
      </c>
      <c r="E400" s="33">
        <f t="shared" si="83"/>
        <v>43832.924054620082</v>
      </c>
      <c r="F400" s="25">
        <f t="shared" si="84"/>
        <v>43833</v>
      </c>
      <c r="G400" s="25">
        <f t="shared" si="89"/>
        <v>-2.5923839995812159E-2</v>
      </c>
      <c r="K400">
        <f t="shared" si="93"/>
        <v>-2.5923839995812159E-2</v>
      </c>
      <c r="O400" s="25">
        <f t="shared" ca="1" si="94"/>
        <v>-2.6210343596858095E-2</v>
      </c>
      <c r="P400" s="27">
        <f t="shared" si="85"/>
        <v>-2.7963863334029886E-2</v>
      </c>
      <c r="Q400" s="28">
        <f t="shared" si="86"/>
        <v>40157.127</v>
      </c>
      <c r="S400" s="25">
        <f t="shared" si="90"/>
        <v>4.1616952204729971E-6</v>
      </c>
      <c r="T400" s="128">
        <v>1</v>
      </c>
      <c r="U400">
        <f t="shared" si="91"/>
        <v>4.1616952204729971E-6</v>
      </c>
      <c r="V400" s="25">
        <f t="shared" si="92"/>
        <v>2.0400233382177266E-3</v>
      </c>
    </row>
    <row r="401" spans="1:22">
      <c r="A401" s="36" t="s">
        <v>466</v>
      </c>
      <c r="B401" s="102" t="s">
        <v>292</v>
      </c>
      <c r="C401" s="36">
        <v>55175.628599999996</v>
      </c>
      <c r="D401" s="36" t="s">
        <v>471</v>
      </c>
      <c r="E401" s="33">
        <f t="shared" si="83"/>
        <v>43832.928741912074</v>
      </c>
      <c r="F401" s="25">
        <f t="shared" si="84"/>
        <v>43833</v>
      </c>
      <c r="G401" s="25">
        <f t="shared" si="89"/>
        <v>-2.4323839999851771E-2</v>
      </c>
      <c r="K401">
        <f t="shared" si="93"/>
        <v>-2.4323839999851771E-2</v>
      </c>
      <c r="O401" s="25">
        <f t="shared" ca="1" si="94"/>
        <v>-2.6210343596858095E-2</v>
      </c>
      <c r="P401" s="27">
        <f t="shared" si="85"/>
        <v>-2.7963863334029886E-2</v>
      </c>
      <c r="Q401" s="28">
        <f t="shared" si="86"/>
        <v>40157.128599999996</v>
      </c>
      <c r="S401" s="25">
        <f t="shared" si="90"/>
        <v>1.3249769873361161E-5</v>
      </c>
      <c r="T401" s="128">
        <v>1</v>
      </c>
      <c r="U401">
        <f t="shared" si="91"/>
        <v>1.3249769873361161E-5</v>
      </c>
      <c r="V401" s="25">
        <f t="shared" si="92"/>
        <v>3.6400233341781149E-3</v>
      </c>
    </row>
    <row r="402" spans="1:22">
      <c r="A402" s="103" t="s">
        <v>461</v>
      </c>
      <c r="B402" s="96" t="s">
        <v>288</v>
      </c>
      <c r="C402" s="95">
        <v>55186.380700000002</v>
      </c>
      <c r="D402" s="95">
        <v>1E-4</v>
      </c>
      <c r="E402" s="33">
        <f t="shared" si="83"/>
        <v>43864.427637117362</v>
      </c>
      <c r="F402" s="25">
        <f t="shared" si="84"/>
        <v>43864.5</v>
      </c>
      <c r="G402" s="25">
        <f t="shared" si="89"/>
        <v>-2.4700959991605487E-2</v>
      </c>
      <c r="K402">
        <f t="shared" si="93"/>
        <v>-2.4700959991605487E-2</v>
      </c>
      <c r="O402" s="25">
        <f t="shared" ca="1" si="94"/>
        <v>-2.6256825030921506E-2</v>
      </c>
      <c r="P402" s="27">
        <f t="shared" si="85"/>
        <v>-2.7984906312223355E-2</v>
      </c>
      <c r="Q402" s="28">
        <f t="shared" si="86"/>
        <v>40167.880700000002</v>
      </c>
      <c r="S402" s="25">
        <f t="shared" si="90"/>
        <v>1.0784303436699636E-5</v>
      </c>
      <c r="T402" s="128">
        <v>1</v>
      </c>
      <c r="U402">
        <f t="shared" si="91"/>
        <v>1.0784303436699636E-5</v>
      </c>
      <c r="V402" s="25">
        <f t="shared" si="92"/>
        <v>3.2839463206178685E-3</v>
      </c>
    </row>
    <row r="403" spans="1:22">
      <c r="A403" s="36" t="s">
        <v>449</v>
      </c>
      <c r="B403" s="102" t="s">
        <v>292</v>
      </c>
      <c r="C403" s="36">
        <v>55192.695</v>
      </c>
      <c r="D403" s="36">
        <v>3.0000000000000001E-3</v>
      </c>
      <c r="E403" s="33">
        <f t="shared" si="83"/>
        <v>43882.925742045205</v>
      </c>
      <c r="F403" s="25">
        <f t="shared" si="84"/>
        <v>43883</v>
      </c>
      <c r="G403" s="25">
        <f t="shared" si="89"/>
        <v>-2.5347839997266419E-2</v>
      </c>
      <c r="K403">
        <f t="shared" si="93"/>
        <v>-2.5347839997266419E-2</v>
      </c>
      <c r="O403" s="25">
        <f t="shared" ca="1" si="94"/>
        <v>-2.6284123650927006E-2</v>
      </c>
      <c r="P403" s="27">
        <f t="shared" si="85"/>
        <v>-2.7997258921004995E-2</v>
      </c>
      <c r="Q403" s="28">
        <f t="shared" si="86"/>
        <v>40174.195</v>
      </c>
      <c r="S403" s="25">
        <f t="shared" si="90"/>
        <v>7.0194206334640731E-6</v>
      </c>
      <c r="T403" s="128">
        <v>1</v>
      </c>
      <c r="U403">
        <f t="shared" si="91"/>
        <v>7.0194206334640731E-6</v>
      </c>
      <c r="V403" s="25">
        <f t="shared" si="92"/>
        <v>2.6494189237385758E-3</v>
      </c>
    </row>
    <row r="404" spans="1:22">
      <c r="A404" s="103" t="s">
        <v>461</v>
      </c>
      <c r="B404" s="96" t="s">
        <v>292</v>
      </c>
      <c r="C404" s="95">
        <v>55219.320200000002</v>
      </c>
      <c r="D404" s="95">
        <v>1E-4</v>
      </c>
      <c r="E404" s="33">
        <f t="shared" si="83"/>
        <v>43960.925796417796</v>
      </c>
      <c r="F404" s="25">
        <f t="shared" si="84"/>
        <v>43961</v>
      </c>
      <c r="G404" s="25">
        <f t="shared" si="89"/>
        <v>-2.5329279997095E-2</v>
      </c>
      <c r="K404">
        <f t="shared" si="93"/>
        <v>-2.5329279997095E-2</v>
      </c>
      <c r="O404" s="25">
        <f t="shared" ca="1" si="94"/>
        <v>-2.6399220535274485E-2</v>
      </c>
      <c r="P404" s="27">
        <f t="shared" si="85"/>
        <v>-2.8049291645682727E-2</v>
      </c>
      <c r="Q404" s="28">
        <f t="shared" si="86"/>
        <v>40200.820200000002</v>
      </c>
      <c r="S404" s="25">
        <f t="shared" si="90"/>
        <v>7.3984633684529217E-6</v>
      </c>
      <c r="T404" s="128">
        <v>1</v>
      </c>
      <c r="U404">
        <f t="shared" si="91"/>
        <v>7.3984633684529217E-6</v>
      </c>
      <c r="V404" s="25">
        <f t="shared" si="92"/>
        <v>2.7200116485877265E-3</v>
      </c>
    </row>
    <row r="405" spans="1:22">
      <c r="A405" s="56" t="s">
        <v>481</v>
      </c>
      <c r="B405" s="57" t="s">
        <v>292</v>
      </c>
      <c r="C405" s="58">
        <v>55259.599099999999</v>
      </c>
      <c r="D405" s="58">
        <v>1E-4</v>
      </c>
      <c r="E405" s="33">
        <f t="shared" ref="E405:E468" si="95">+(C405-C$7)/C$8</f>
        <v>44078.925150040224</v>
      </c>
      <c r="F405" s="25">
        <f t="shared" ref="F405:F468" si="96">ROUND(2*E405,0)/2</f>
        <v>44079</v>
      </c>
      <c r="G405" s="25">
        <f t="shared" si="89"/>
        <v>-2.5549919999320991E-2</v>
      </c>
      <c r="K405">
        <f t="shared" si="93"/>
        <v>-2.5549919999320991E-2</v>
      </c>
      <c r="N405" s="25"/>
      <c r="O405" s="25">
        <f t="shared" ca="1" si="94"/>
        <v>-2.6573341462877091E-2</v>
      </c>
      <c r="P405" s="27">
        <f t="shared" ref="P405:P468" si="97">+D$11+D$12*F405+D$13*F405^2</f>
        <v>-2.8127858656740921E-2</v>
      </c>
      <c r="Q405" s="28">
        <f t="shared" ref="Q405:Q468" si="98">+C405-15018.5</f>
        <v>40241.099099999999</v>
      </c>
      <c r="S405" s="25">
        <f t="shared" si="90"/>
        <v>6.6457677214200683E-6</v>
      </c>
      <c r="T405" s="128">
        <v>1</v>
      </c>
      <c r="U405">
        <f t="shared" si="91"/>
        <v>6.6457677214200683E-6</v>
      </c>
      <c r="V405" s="25">
        <f t="shared" si="92"/>
        <v>2.5779386574199294E-3</v>
      </c>
    </row>
    <row r="406" spans="1:22">
      <c r="A406" s="103" t="s">
        <v>461</v>
      </c>
      <c r="B406" s="96" t="s">
        <v>292</v>
      </c>
      <c r="C406" s="95">
        <v>55453.485000000001</v>
      </c>
      <c r="D406" s="95">
        <v>2.9999999999999997E-4</v>
      </c>
      <c r="E406" s="33">
        <f t="shared" si="95"/>
        <v>44646.925042701238</v>
      </c>
      <c r="F406" s="25">
        <f t="shared" si="96"/>
        <v>44647</v>
      </c>
      <c r="G406" s="25">
        <f t="shared" si="89"/>
        <v>-2.5586559997464065E-2</v>
      </c>
      <c r="K406">
        <f t="shared" si="93"/>
        <v>-2.5586559997464065E-2</v>
      </c>
      <c r="O406" s="25">
        <f t="shared" ca="1" si="94"/>
        <v>-2.7411482877099817E-2</v>
      </c>
      <c r="P406" s="27">
        <f t="shared" si="97"/>
        <v>-2.8503532621848352E-2</v>
      </c>
      <c r="Q406" s="28">
        <f t="shared" si="98"/>
        <v>40434.985000000001</v>
      </c>
      <c r="S406" s="25">
        <f t="shared" si="90"/>
        <v>8.5087292914073585E-6</v>
      </c>
      <c r="T406" s="128">
        <v>1</v>
      </c>
      <c r="U406">
        <f t="shared" si="91"/>
        <v>8.5087292914073585E-6</v>
      </c>
      <c r="V406" s="25">
        <f t="shared" si="92"/>
        <v>2.9169726243842876E-3</v>
      </c>
    </row>
    <row r="407" spans="1:22">
      <c r="A407" s="36" t="s">
        <v>473</v>
      </c>
      <c r="B407" s="102" t="s">
        <v>292</v>
      </c>
      <c r="C407" s="36">
        <v>55480.4519</v>
      </c>
      <c r="D407" s="36" t="s">
        <v>474</v>
      </c>
      <c r="E407" s="33">
        <f t="shared" si="95"/>
        <v>44725.926126871876</v>
      </c>
      <c r="F407" s="25">
        <f t="shared" si="96"/>
        <v>44726</v>
      </c>
      <c r="G407" s="25">
        <f t="shared" si="89"/>
        <v>-2.5216479996743146E-2</v>
      </c>
      <c r="K407">
        <f t="shared" si="93"/>
        <v>-2.5216479996743146E-2</v>
      </c>
      <c r="O407" s="25">
        <f t="shared" ca="1" si="94"/>
        <v>-2.7528055362528676E-2</v>
      </c>
      <c r="P407" s="27">
        <f t="shared" si="97"/>
        <v>-2.8555453400919389E-2</v>
      </c>
      <c r="Q407" s="28">
        <f t="shared" si="98"/>
        <v>40461.9519</v>
      </c>
      <c r="S407" s="25">
        <f t="shared" si="90"/>
        <v>1.114874339379629E-5</v>
      </c>
      <c r="T407" s="128">
        <v>1</v>
      </c>
      <c r="U407">
        <f t="shared" si="91"/>
        <v>1.114874339379629E-5</v>
      </c>
      <c r="V407" s="25">
        <f t="shared" si="92"/>
        <v>3.3389734041762431E-3</v>
      </c>
    </row>
    <row r="408" spans="1:22">
      <c r="A408" s="58" t="s">
        <v>482</v>
      </c>
      <c r="B408" s="57" t="s">
        <v>288</v>
      </c>
      <c r="C408" s="58">
        <v>55485.744299999998</v>
      </c>
      <c r="D408" s="58">
        <v>2.0000000000000001E-4</v>
      </c>
      <c r="E408" s="33">
        <f t="shared" si="95"/>
        <v>44741.43051698956</v>
      </c>
      <c r="F408" s="25">
        <f t="shared" si="96"/>
        <v>44741.5</v>
      </c>
      <c r="G408" s="25">
        <f t="shared" si="89"/>
        <v>-2.3717919997579884E-2</v>
      </c>
      <c r="K408">
        <f t="shared" si="93"/>
        <v>-2.3717919997579884E-2</v>
      </c>
      <c r="N408" s="25"/>
      <c r="O408" s="25">
        <f t="shared" ca="1" si="94"/>
        <v>-2.7550927179290037E-2</v>
      </c>
      <c r="P408" s="27">
        <f t="shared" si="97"/>
        <v>-2.8565630942431055E-2</v>
      </c>
      <c r="Q408" s="28">
        <f t="shared" si="98"/>
        <v>40467.244299999998</v>
      </c>
      <c r="S408" s="25">
        <f t="shared" si="90"/>
        <v>2.3500301404829835E-5</v>
      </c>
      <c r="T408" s="128">
        <v>1</v>
      </c>
      <c r="U408">
        <f t="shared" si="91"/>
        <v>2.3500301404829835E-5</v>
      </c>
      <c r="V408" s="25">
        <f t="shared" si="92"/>
        <v>4.8477109448511711E-3</v>
      </c>
    </row>
    <row r="409" spans="1:22">
      <c r="A409" s="56" t="s">
        <v>462</v>
      </c>
      <c r="B409" s="57" t="s">
        <v>292</v>
      </c>
      <c r="C409" s="58">
        <v>55498.884599999998</v>
      </c>
      <c r="D409" s="58">
        <v>5.0000000000000001E-4</v>
      </c>
      <c r="E409" s="33">
        <f t="shared" si="95"/>
        <v>44779.925781418453</v>
      </c>
      <c r="F409" s="25">
        <f t="shared" si="96"/>
        <v>44780</v>
      </c>
      <c r="G409" s="25">
        <f t="shared" si="89"/>
        <v>-2.533440000115661E-2</v>
      </c>
      <c r="K409">
        <f t="shared" si="93"/>
        <v>-2.533440000115661E-2</v>
      </c>
      <c r="O409" s="25">
        <f t="shared" ca="1" si="94"/>
        <v>-2.7607737820923094E-2</v>
      </c>
      <c r="P409" s="27">
        <f t="shared" si="97"/>
        <v>-2.8590897233971894E-2</v>
      </c>
      <c r="Q409" s="28">
        <f t="shared" si="98"/>
        <v>40480.384599999998</v>
      </c>
      <c r="S409" s="25">
        <f t="shared" si="90"/>
        <v>1.0604774227333608E-5</v>
      </c>
      <c r="T409" s="128">
        <v>1</v>
      </c>
      <c r="U409">
        <f t="shared" si="91"/>
        <v>1.0604774227333608E-5</v>
      </c>
      <c r="V409" s="25">
        <f t="shared" si="92"/>
        <v>3.256497232815285E-3</v>
      </c>
    </row>
    <row r="410" spans="1:22">
      <c r="A410" s="103" t="s">
        <v>461</v>
      </c>
      <c r="B410" s="96" t="s">
        <v>288</v>
      </c>
      <c r="C410" s="95">
        <v>55499.397900000004</v>
      </c>
      <c r="D410" s="95">
        <v>5.9999999999999995E-4</v>
      </c>
      <c r="E410" s="33">
        <f t="shared" si="95"/>
        <v>44781.429523283674</v>
      </c>
      <c r="F410" s="25">
        <f t="shared" si="96"/>
        <v>44781.5</v>
      </c>
      <c r="G410" s="25">
        <f t="shared" si="89"/>
        <v>-2.4057119990175124E-2</v>
      </c>
      <c r="K410">
        <f t="shared" si="93"/>
        <v>-2.4057119990175124E-2</v>
      </c>
      <c r="O410" s="25">
        <f t="shared" ca="1" si="94"/>
        <v>-2.7609951222545163E-2</v>
      </c>
      <c r="P410" s="27">
        <f t="shared" si="97"/>
        <v>-2.8591881247975848E-2</v>
      </c>
      <c r="Q410" s="28">
        <f t="shared" si="98"/>
        <v>40480.897900000004</v>
      </c>
      <c r="S410" s="25">
        <f t="shared" si="90"/>
        <v>2.05640596652504E-5</v>
      </c>
      <c r="T410" s="128">
        <v>1</v>
      </c>
      <c r="U410">
        <f t="shared" si="91"/>
        <v>2.05640596652504E-5</v>
      </c>
      <c r="V410" s="25">
        <f t="shared" si="92"/>
        <v>4.5347612578007235E-3</v>
      </c>
    </row>
    <row r="411" spans="1:22">
      <c r="A411" s="58" t="s">
        <v>482</v>
      </c>
      <c r="B411" s="57" t="s">
        <v>288</v>
      </c>
      <c r="C411" s="58">
        <v>55511.686999999998</v>
      </c>
      <c r="D411" s="58">
        <v>2.0000000000000001E-4</v>
      </c>
      <c r="E411" s="33">
        <f t="shared" si="95"/>
        <v>44817.431148367796</v>
      </c>
      <c r="F411" s="25">
        <f t="shared" si="96"/>
        <v>44817.5</v>
      </c>
      <c r="G411" s="25">
        <f t="shared" si="89"/>
        <v>-2.3502399999415502E-2</v>
      </c>
      <c r="K411">
        <f t="shared" si="93"/>
        <v>-2.3502399999415502E-2</v>
      </c>
      <c r="N411" s="25"/>
      <c r="O411" s="25">
        <f t="shared" ca="1" si="94"/>
        <v>-2.766307286147477E-2</v>
      </c>
      <c r="P411" s="27">
        <f t="shared" si="97"/>
        <v>-2.8615488877354645E-2</v>
      </c>
      <c r="Q411" s="28">
        <f t="shared" si="98"/>
        <v>40493.186999999998</v>
      </c>
      <c r="S411" s="25">
        <f t="shared" si="90"/>
        <v>2.6143677873704967E-5</v>
      </c>
      <c r="T411" s="128">
        <v>1</v>
      </c>
      <c r="U411">
        <f t="shared" si="91"/>
        <v>2.6143677873704967E-5</v>
      </c>
      <c r="V411" s="25">
        <f t="shared" si="92"/>
        <v>5.1130888779391433E-3</v>
      </c>
    </row>
    <row r="412" spans="1:22">
      <c r="A412" s="34" t="s">
        <v>460</v>
      </c>
      <c r="B412" s="33"/>
      <c r="C412" s="58">
        <v>55520.731</v>
      </c>
      <c r="D412" s="58">
        <v>2.0000000000000001E-4</v>
      </c>
      <c r="E412" s="33">
        <f t="shared" si="95"/>
        <v>44843.926066405809</v>
      </c>
      <c r="F412" s="25">
        <f t="shared" si="96"/>
        <v>44844</v>
      </c>
      <c r="G412" s="25">
        <f t="shared" si="89"/>
        <v>-2.5237119996745605E-2</v>
      </c>
      <c r="K412">
        <f t="shared" si="93"/>
        <v>-2.5237119996745605E-2</v>
      </c>
      <c r="L412" s="25"/>
      <c r="O412" s="25">
        <f t="shared" ca="1" si="94"/>
        <v>-2.7702176290131282E-2</v>
      </c>
      <c r="P412" s="27">
        <f t="shared" si="97"/>
        <v>-2.8632856033796467E-2</v>
      </c>
      <c r="Q412" s="28">
        <f t="shared" si="98"/>
        <v>40502.231</v>
      </c>
      <c r="S412" s="25">
        <f t="shared" si="90"/>
        <v>1.1531023233325894E-5</v>
      </c>
      <c r="T412" s="128">
        <v>1</v>
      </c>
      <c r="U412">
        <f t="shared" si="91"/>
        <v>1.1531023233325894E-5</v>
      </c>
      <c r="V412" s="25">
        <f t="shared" si="92"/>
        <v>3.3957360370508623E-3</v>
      </c>
    </row>
    <row r="413" spans="1:22">
      <c r="A413" s="58" t="s">
        <v>482</v>
      </c>
      <c r="B413" s="57" t="s">
        <v>288</v>
      </c>
      <c r="C413" s="58">
        <v>55539.677100000001</v>
      </c>
      <c r="D413" s="58">
        <v>1E-4</v>
      </c>
      <c r="E413" s="33">
        <f t="shared" si="95"/>
        <v>44899.429755773344</v>
      </c>
      <c r="F413" s="25">
        <f t="shared" si="96"/>
        <v>44899.5</v>
      </c>
      <c r="G413" s="25">
        <f t="shared" si="89"/>
        <v>-2.3977759992703795E-2</v>
      </c>
      <c r="K413">
        <f t="shared" si="93"/>
        <v>-2.3977759992703795E-2</v>
      </c>
      <c r="N413" s="25"/>
      <c r="O413" s="25">
        <f t="shared" ca="1" si="94"/>
        <v>-2.7784072150147769E-2</v>
      </c>
      <c r="P413" s="27">
        <f t="shared" si="97"/>
        <v>-2.8669199406357419E-2</v>
      </c>
      <c r="Q413" s="28">
        <f t="shared" si="98"/>
        <v>40521.177100000001</v>
      </c>
      <c r="S413" s="25">
        <f t="shared" si="90"/>
        <v>2.2009603771982659E-5</v>
      </c>
      <c r="T413" s="128">
        <v>1</v>
      </c>
      <c r="U413">
        <f t="shared" si="91"/>
        <v>2.2009603771982659E-5</v>
      </c>
      <c r="V413" s="25">
        <f t="shared" si="92"/>
        <v>4.6914394136536239E-3</v>
      </c>
    </row>
    <row r="414" spans="1:22">
      <c r="A414" s="139" t="s">
        <v>1065</v>
      </c>
      <c r="B414" s="139" t="s">
        <v>288</v>
      </c>
      <c r="C414" s="140">
        <v>55551.111599999997</v>
      </c>
      <c r="D414" s="140" t="s">
        <v>485</v>
      </c>
      <c r="E414" s="33">
        <f t="shared" si="95"/>
        <v>44932.927781017213</v>
      </c>
      <c r="F414" s="25">
        <f t="shared" si="96"/>
        <v>44933</v>
      </c>
      <c r="G414" s="25">
        <f t="shared" si="89"/>
        <v>-2.4651840001752134E-2</v>
      </c>
      <c r="K414">
        <f t="shared" si="93"/>
        <v>-2.4651840001752134E-2</v>
      </c>
      <c r="L414" s="25"/>
      <c r="O414" s="25">
        <f t="shared" ca="1" si="94"/>
        <v>-2.7833504786373926E-2</v>
      </c>
      <c r="P414" s="27">
        <f t="shared" si="97"/>
        <v>-2.869111716805834E-2</v>
      </c>
      <c r="Q414" s="28">
        <f t="shared" si="98"/>
        <v>40532.611599999997</v>
      </c>
      <c r="S414" s="25">
        <f t="shared" si="90"/>
        <v>1.6315760026242691E-5</v>
      </c>
      <c r="T414" s="128">
        <v>1</v>
      </c>
      <c r="U414">
        <f t="shared" si="91"/>
        <v>1.6315760026242691E-5</v>
      </c>
      <c r="V414" s="25">
        <f t="shared" si="92"/>
        <v>4.0392771663062058E-3</v>
      </c>
    </row>
    <row r="415" spans="1:22">
      <c r="A415" s="139" t="s">
        <v>1065</v>
      </c>
      <c r="B415" s="139" t="s">
        <v>288</v>
      </c>
      <c r="C415" s="140">
        <v>55554.012499999997</v>
      </c>
      <c r="D415" s="140" t="s">
        <v>485</v>
      </c>
      <c r="E415" s="33">
        <f t="shared" si="95"/>
        <v>44941.426134371533</v>
      </c>
      <c r="F415" s="25">
        <f t="shared" si="96"/>
        <v>44941.5</v>
      </c>
      <c r="G415" s="25">
        <f t="shared" si="89"/>
        <v>-2.5213920001988299E-2</v>
      </c>
      <c r="K415">
        <f t="shared" si="93"/>
        <v>-2.5213920001988299E-2</v>
      </c>
      <c r="M415" s="25"/>
      <c r="O415" s="25">
        <f t="shared" ca="1" si="94"/>
        <v>-2.7846047395565642E-2</v>
      </c>
      <c r="P415" s="27">
        <f t="shared" si="97"/>
        <v>-2.8696676088733761E-2</v>
      </c>
      <c r="Q415" s="28">
        <f t="shared" si="98"/>
        <v>40535.512499999997</v>
      </c>
      <c r="S415" s="25">
        <f t="shared" si="90"/>
        <v>1.2129589959762561E-5</v>
      </c>
      <c r="T415" s="128">
        <v>1</v>
      </c>
      <c r="U415">
        <f t="shared" si="91"/>
        <v>1.2129589959762561E-5</v>
      </c>
      <c r="V415" s="25">
        <f t="shared" si="92"/>
        <v>3.4827560867454616E-3</v>
      </c>
    </row>
    <row r="416" spans="1:22">
      <c r="A416" s="139" t="s">
        <v>1065</v>
      </c>
      <c r="B416" s="139" t="s">
        <v>288</v>
      </c>
      <c r="C416" s="140">
        <v>55554.183499999999</v>
      </c>
      <c r="D416" s="140" t="s">
        <v>485</v>
      </c>
      <c r="E416" s="33">
        <f t="shared" si="95"/>
        <v>44941.927088704193</v>
      </c>
      <c r="F416" s="25">
        <f t="shared" si="96"/>
        <v>44942</v>
      </c>
      <c r="G416" s="25">
        <f t="shared" si="89"/>
        <v>-2.4888159998226911E-2</v>
      </c>
      <c r="K416">
        <f t="shared" si="93"/>
        <v>-2.4888159998226911E-2</v>
      </c>
      <c r="L416" s="25"/>
      <c r="O416" s="25">
        <f t="shared" ca="1" si="94"/>
        <v>-2.7846785196106331E-2</v>
      </c>
      <c r="P416" s="27">
        <f t="shared" si="97"/>
        <v>-2.869700305504521E-2</v>
      </c>
      <c r="Q416" s="28">
        <f t="shared" si="98"/>
        <v>40535.683499999999</v>
      </c>
      <c r="S416" s="25">
        <f t="shared" si="90"/>
        <v>1.4507285431472967E-5</v>
      </c>
      <c r="T416" s="128">
        <v>1</v>
      </c>
      <c r="U416">
        <f t="shared" si="91"/>
        <v>1.4507285431472967E-5</v>
      </c>
      <c r="V416" s="25">
        <f t="shared" si="92"/>
        <v>3.8088430568182993E-3</v>
      </c>
    </row>
    <row r="417" spans="1:22">
      <c r="A417" s="139" t="s">
        <v>968</v>
      </c>
      <c r="B417" s="139" t="s">
        <v>288</v>
      </c>
      <c r="C417" s="140">
        <v>55570.569000000003</v>
      </c>
      <c r="D417" s="140" t="s">
        <v>503</v>
      </c>
      <c r="E417" s="33">
        <f t="shared" si="95"/>
        <v>44989.929353134969</v>
      </c>
      <c r="F417" s="25">
        <f t="shared" si="96"/>
        <v>44990</v>
      </c>
      <c r="G417" s="25">
        <f t="shared" si="89"/>
        <v>-2.4115199994412251E-2</v>
      </c>
      <c r="I417">
        <f>G417</f>
        <v>-2.4115199994412251E-2</v>
      </c>
      <c r="M417" s="25"/>
      <c r="O417" s="25">
        <f t="shared" ca="1" si="94"/>
        <v>-2.7917614048012469E-2</v>
      </c>
      <c r="P417" s="27">
        <f t="shared" si="97"/>
        <v>-2.8728376806697015E-2</v>
      </c>
      <c r="Q417" s="28">
        <f t="shared" si="98"/>
        <v>40552.069000000003</v>
      </c>
      <c r="S417" s="25">
        <f t="shared" si="90"/>
        <v>2.1281400301401817E-5</v>
      </c>
      <c r="T417" s="128">
        <v>0.1</v>
      </c>
      <c r="U417">
        <f t="shared" si="91"/>
        <v>2.1281400301401816E-6</v>
      </c>
      <c r="V417" s="25">
        <f t="shared" si="92"/>
        <v>4.6131768122847638E-3</v>
      </c>
    </row>
    <row r="418" spans="1:22">
      <c r="A418" s="13" t="s">
        <v>1419</v>
      </c>
      <c r="B418" s="13" t="s">
        <v>1231</v>
      </c>
      <c r="C418" s="142">
        <v>55643.275500000003</v>
      </c>
      <c r="D418" s="142" t="s">
        <v>420</v>
      </c>
      <c r="E418" s="33">
        <f t="shared" si="95"/>
        <v>45202.927225573134</v>
      </c>
      <c r="F418" s="25">
        <f t="shared" si="96"/>
        <v>45203</v>
      </c>
      <c r="G418" s="25">
        <f t="shared" si="89"/>
        <v>-2.4841439997544512E-2</v>
      </c>
      <c r="K418">
        <f t="shared" ref="K418:K430" si="99">G418</f>
        <v>-2.4841439997544512E-2</v>
      </c>
      <c r="M418" s="25"/>
      <c r="O418" s="25">
        <f t="shared" ca="1" si="94"/>
        <v>-2.8231917078345999E-2</v>
      </c>
      <c r="P418" s="27">
        <f t="shared" si="97"/>
        <v>-2.8867239287078385E-2</v>
      </c>
      <c r="Q418" s="28">
        <f t="shared" si="98"/>
        <v>40624.775500000003</v>
      </c>
      <c r="S418" s="25">
        <f t="shared" si="90"/>
        <v>1.6207059919611433E-5</v>
      </c>
      <c r="T418" s="128">
        <v>1</v>
      </c>
      <c r="U418">
        <f t="shared" si="91"/>
        <v>1.6207059919611433E-5</v>
      </c>
      <c r="V418" s="25">
        <f t="shared" si="92"/>
        <v>4.0257992895338726E-3</v>
      </c>
    </row>
    <row r="419" spans="1:22">
      <c r="A419" s="121" t="s">
        <v>498</v>
      </c>
      <c r="B419" s="122" t="s">
        <v>292</v>
      </c>
      <c r="C419" s="123">
        <v>55643.275549999998</v>
      </c>
      <c r="D419" s="123">
        <v>2.9999999999999997E-4</v>
      </c>
      <c r="E419" s="33">
        <f t="shared" si="95"/>
        <v>45202.927372050995</v>
      </c>
      <c r="F419" s="25">
        <f t="shared" si="96"/>
        <v>45203</v>
      </c>
      <c r="G419" s="25">
        <f t="shared" si="89"/>
        <v>-2.4791440002445597E-2</v>
      </c>
      <c r="K419">
        <f t="shared" si="99"/>
        <v>-2.4791440002445597E-2</v>
      </c>
      <c r="M419" s="25"/>
      <c r="O419" s="25">
        <f t="shared" ca="1" si="94"/>
        <v>-2.8231917078345999E-2</v>
      </c>
      <c r="P419" s="27">
        <f t="shared" si="97"/>
        <v>-2.8867239287078385E-2</v>
      </c>
      <c r="Q419" s="28">
        <f t="shared" si="98"/>
        <v>40624.775549999998</v>
      </c>
      <c r="S419" s="25">
        <f t="shared" si="90"/>
        <v>1.6612139808613142E-5</v>
      </c>
      <c r="T419" s="128">
        <v>1</v>
      </c>
      <c r="U419">
        <f t="shared" si="91"/>
        <v>1.6612139808613142E-5</v>
      </c>
      <c r="V419" s="25">
        <f t="shared" si="92"/>
        <v>4.0757992846327876E-3</v>
      </c>
    </row>
    <row r="420" spans="1:22">
      <c r="A420" s="121" t="s">
        <v>498</v>
      </c>
      <c r="B420" s="122" t="s">
        <v>292</v>
      </c>
      <c r="C420" s="123">
        <v>55643.275650000003</v>
      </c>
      <c r="D420" s="123">
        <v>4.0000000000000002E-4</v>
      </c>
      <c r="E420" s="33">
        <f t="shared" si="95"/>
        <v>45202.927665006755</v>
      </c>
      <c r="F420" s="25">
        <f t="shared" si="96"/>
        <v>45203</v>
      </c>
      <c r="G420" s="25">
        <f t="shared" si="89"/>
        <v>-2.4691439997695852E-2</v>
      </c>
      <c r="K420">
        <f t="shared" si="99"/>
        <v>-2.4691439997695852E-2</v>
      </c>
      <c r="M420" s="25"/>
      <c r="O420" s="25">
        <f t="shared" ca="1" si="94"/>
        <v>-2.8231917078345999E-2</v>
      </c>
      <c r="P420" s="27">
        <f t="shared" si="97"/>
        <v>-2.8867239287078385E-2</v>
      </c>
      <c r="Q420" s="28">
        <f t="shared" si="98"/>
        <v>40624.775650000003</v>
      </c>
      <c r="S420" s="25">
        <f t="shared" si="90"/>
        <v>1.7437299705207665E-5</v>
      </c>
      <c r="T420" s="128">
        <v>1</v>
      </c>
      <c r="U420">
        <f t="shared" si="91"/>
        <v>1.7437299705207665E-5</v>
      </c>
      <c r="V420" s="25">
        <f t="shared" si="92"/>
        <v>4.1757992893825327E-3</v>
      </c>
    </row>
    <row r="421" spans="1:22">
      <c r="A421" s="13" t="s">
        <v>1419</v>
      </c>
      <c r="B421" s="13" t="s">
        <v>1231</v>
      </c>
      <c r="C421" s="142">
        <v>55643.275699999998</v>
      </c>
      <c r="D421" s="142" t="s">
        <v>445</v>
      </c>
      <c r="E421" s="33">
        <f t="shared" si="95"/>
        <v>45202.927811484617</v>
      </c>
      <c r="F421" s="25">
        <f t="shared" si="96"/>
        <v>45203</v>
      </c>
      <c r="G421" s="25">
        <f t="shared" si="89"/>
        <v>-2.4641440002596937E-2</v>
      </c>
      <c r="K421">
        <f t="shared" si="99"/>
        <v>-2.4641440002596937E-2</v>
      </c>
      <c r="M421" s="25"/>
      <c r="O421" s="25">
        <f t="shared" ca="1" si="94"/>
        <v>-2.8231917078345999E-2</v>
      </c>
      <c r="P421" s="27">
        <f t="shared" si="97"/>
        <v>-2.8867239287078385E-2</v>
      </c>
      <c r="Q421" s="28">
        <f t="shared" si="98"/>
        <v>40624.775699999998</v>
      </c>
      <c r="S421" s="25">
        <f t="shared" si="90"/>
        <v>1.7857379592723914E-5</v>
      </c>
      <c r="T421" s="128">
        <v>1</v>
      </c>
      <c r="U421">
        <f t="shared" si="91"/>
        <v>1.7857379592723914E-5</v>
      </c>
      <c r="V421" s="25">
        <f t="shared" si="92"/>
        <v>4.2257992844814476E-3</v>
      </c>
    </row>
    <row r="422" spans="1:22">
      <c r="A422" s="13" t="s">
        <v>1419</v>
      </c>
      <c r="B422" s="13" t="s">
        <v>1231</v>
      </c>
      <c r="C422" s="142">
        <v>55643.275800000003</v>
      </c>
      <c r="D422" s="142" t="s">
        <v>292</v>
      </c>
      <c r="E422" s="33">
        <f t="shared" si="95"/>
        <v>45202.928104440383</v>
      </c>
      <c r="F422" s="25">
        <f t="shared" si="96"/>
        <v>45203</v>
      </c>
      <c r="G422" s="25">
        <f t="shared" si="89"/>
        <v>-2.4541439997847192E-2</v>
      </c>
      <c r="K422">
        <f t="shared" si="99"/>
        <v>-2.4541439997847192E-2</v>
      </c>
      <c r="L422" s="25"/>
      <c r="O422" s="25">
        <f t="shared" ca="1" si="94"/>
        <v>-2.8231917078345999E-2</v>
      </c>
      <c r="P422" s="27">
        <f t="shared" si="97"/>
        <v>-2.8867239287078385E-2</v>
      </c>
      <c r="Q422" s="28">
        <f t="shared" si="98"/>
        <v>40624.775800000003</v>
      </c>
      <c r="S422" s="25">
        <f t="shared" si="90"/>
        <v>1.8712539490713092E-5</v>
      </c>
      <c r="T422" s="128">
        <v>1</v>
      </c>
      <c r="U422">
        <f t="shared" si="91"/>
        <v>1.8712539490713092E-5</v>
      </c>
      <c r="V422" s="25">
        <f t="shared" si="92"/>
        <v>4.3257992892311928E-3</v>
      </c>
    </row>
    <row r="423" spans="1:22">
      <c r="A423" s="121" t="s">
        <v>498</v>
      </c>
      <c r="B423" s="122" t="s">
        <v>292</v>
      </c>
      <c r="C423" s="123">
        <v>55643.275849999998</v>
      </c>
      <c r="D423" s="123">
        <v>5.9999999999999995E-4</v>
      </c>
      <c r="E423" s="33">
        <f t="shared" si="95"/>
        <v>45202.928250918245</v>
      </c>
      <c r="F423" s="25">
        <f t="shared" si="96"/>
        <v>45203</v>
      </c>
      <c r="G423" s="25">
        <f t="shared" si="89"/>
        <v>-2.4491440002748277E-2</v>
      </c>
      <c r="K423">
        <f t="shared" si="99"/>
        <v>-2.4491440002748277E-2</v>
      </c>
      <c r="M423" s="25"/>
      <c r="O423" s="25">
        <f t="shared" ca="1" si="94"/>
        <v>-2.8231917078345999E-2</v>
      </c>
      <c r="P423" s="27">
        <f t="shared" si="97"/>
        <v>-2.8867239287078385E-2</v>
      </c>
      <c r="Q423" s="28">
        <f t="shared" si="98"/>
        <v>40624.775849999998</v>
      </c>
      <c r="S423" s="25">
        <f t="shared" si="90"/>
        <v>1.9147619376743882E-5</v>
      </c>
      <c r="T423" s="128">
        <v>1</v>
      </c>
      <c r="U423">
        <f t="shared" si="91"/>
        <v>1.9147619376743882E-5</v>
      </c>
      <c r="V423" s="25">
        <f t="shared" si="92"/>
        <v>4.3757992843301077E-3</v>
      </c>
    </row>
    <row r="424" spans="1:22">
      <c r="A424" s="56" t="s">
        <v>483</v>
      </c>
      <c r="B424" s="57" t="s">
        <v>292</v>
      </c>
      <c r="C424" s="58">
        <v>55826.919800000003</v>
      </c>
      <c r="D424" s="58">
        <v>1E-4</v>
      </c>
      <c r="E424" s="33">
        <f t="shared" si="95"/>
        <v>45740.923762133076</v>
      </c>
      <c r="F424" s="25">
        <f t="shared" si="96"/>
        <v>45741</v>
      </c>
      <c r="G424" s="25">
        <f t="shared" si="89"/>
        <v>-2.6023679994978011E-2</v>
      </c>
      <c r="K424">
        <f t="shared" si="99"/>
        <v>-2.6023679994978011E-2</v>
      </c>
      <c r="N424" s="25"/>
      <c r="O424" s="25">
        <f t="shared" ca="1" si="94"/>
        <v>-2.9025790460127369E-2</v>
      </c>
      <c r="P424" s="27">
        <f t="shared" si="97"/>
        <v>-2.9215375328412188E-2</v>
      </c>
      <c r="Q424" s="28">
        <f t="shared" si="98"/>
        <v>40808.419800000003</v>
      </c>
      <c r="S424" s="25">
        <f t="shared" si="90"/>
        <v>1.0186919101465505E-5</v>
      </c>
      <c r="T424" s="128">
        <v>1</v>
      </c>
      <c r="U424">
        <f t="shared" si="91"/>
        <v>1.0186919101465505E-5</v>
      </c>
      <c r="V424" s="25">
        <f t="shared" si="92"/>
        <v>3.1916953334341774E-3</v>
      </c>
    </row>
    <row r="425" spans="1:22">
      <c r="A425" s="121" t="s">
        <v>499</v>
      </c>
      <c r="B425" s="122" t="s">
        <v>292</v>
      </c>
      <c r="C425" s="123">
        <v>55826.919800000003</v>
      </c>
      <c r="D425" s="123">
        <v>1E-4</v>
      </c>
      <c r="E425" s="33">
        <f t="shared" si="95"/>
        <v>45740.923762133076</v>
      </c>
      <c r="F425" s="25">
        <f t="shared" si="96"/>
        <v>45741</v>
      </c>
      <c r="G425" s="25">
        <f t="shared" si="89"/>
        <v>-2.6023679994978011E-2</v>
      </c>
      <c r="K425">
        <f t="shared" si="99"/>
        <v>-2.6023679994978011E-2</v>
      </c>
      <c r="N425" s="25"/>
      <c r="O425" s="25">
        <f t="shared" ca="1" si="94"/>
        <v>-2.9025790460127369E-2</v>
      </c>
      <c r="P425" s="27">
        <f t="shared" si="97"/>
        <v>-2.9215375328412188E-2</v>
      </c>
      <c r="Q425" s="28">
        <f t="shared" si="98"/>
        <v>40808.419800000003</v>
      </c>
      <c r="S425" s="25">
        <f t="shared" si="90"/>
        <v>1.0186919101465505E-5</v>
      </c>
      <c r="T425" s="128">
        <v>1</v>
      </c>
      <c r="U425">
        <f t="shared" si="91"/>
        <v>1.0186919101465505E-5</v>
      </c>
      <c r="V425" s="25">
        <f t="shared" si="92"/>
        <v>3.1916953334341774E-3</v>
      </c>
    </row>
    <row r="426" spans="1:22">
      <c r="A426" s="56" t="s">
        <v>483</v>
      </c>
      <c r="B426" s="57" t="s">
        <v>288</v>
      </c>
      <c r="C426" s="58">
        <v>55844.841099999998</v>
      </c>
      <c r="D426" s="58">
        <v>2.0000000000000001E-4</v>
      </c>
      <c r="E426" s="33">
        <f t="shared" si="95"/>
        <v>45793.42524097368</v>
      </c>
      <c r="F426" s="25">
        <f t="shared" si="96"/>
        <v>45793.5</v>
      </c>
      <c r="G426" s="25">
        <f t="shared" si="89"/>
        <v>-2.5518880000163335E-2</v>
      </c>
      <c r="K426">
        <f t="shared" si="99"/>
        <v>-2.5518880000163335E-2</v>
      </c>
      <c r="N426" s="25"/>
      <c r="O426" s="25">
        <f t="shared" ca="1" si="94"/>
        <v>-2.9103259516899717E-2</v>
      </c>
      <c r="P426" s="27">
        <f t="shared" si="97"/>
        <v>-2.9249147771564218E-2</v>
      </c>
      <c r="Q426" s="28">
        <f t="shared" si="98"/>
        <v>40826.341099999998</v>
      </c>
      <c r="S426" s="25">
        <f t="shared" si="90"/>
        <v>1.391489764635211E-5</v>
      </c>
      <c r="T426" s="128">
        <v>1</v>
      </c>
      <c r="U426">
        <f t="shared" si="91"/>
        <v>1.391489764635211E-5</v>
      </c>
      <c r="V426" s="25">
        <f t="shared" si="92"/>
        <v>3.7302677714008831E-3</v>
      </c>
    </row>
    <row r="427" spans="1:22">
      <c r="A427" s="121" t="s">
        <v>499</v>
      </c>
      <c r="B427" s="122" t="s">
        <v>288</v>
      </c>
      <c r="C427" s="123">
        <v>55844.841099999998</v>
      </c>
      <c r="D427" s="123">
        <v>2.0000000000000001E-4</v>
      </c>
      <c r="E427" s="33">
        <f t="shared" si="95"/>
        <v>45793.42524097368</v>
      </c>
      <c r="F427" s="25">
        <f t="shared" si="96"/>
        <v>45793.5</v>
      </c>
      <c r="G427" s="25">
        <f t="shared" si="89"/>
        <v>-2.5518880000163335E-2</v>
      </c>
      <c r="K427">
        <f t="shared" si="99"/>
        <v>-2.5518880000163335E-2</v>
      </c>
      <c r="N427" s="25"/>
      <c r="O427" s="25">
        <f t="shared" ca="1" si="94"/>
        <v>-2.9103259516899717E-2</v>
      </c>
      <c r="P427" s="27">
        <f t="shared" si="97"/>
        <v>-2.9249147771564218E-2</v>
      </c>
      <c r="Q427" s="28">
        <f t="shared" si="98"/>
        <v>40826.341099999998</v>
      </c>
      <c r="S427" s="25">
        <f t="shared" si="90"/>
        <v>1.391489764635211E-5</v>
      </c>
      <c r="T427" s="128">
        <v>1</v>
      </c>
      <c r="U427">
        <f t="shared" si="91"/>
        <v>1.391489764635211E-5</v>
      </c>
      <c r="V427" s="25">
        <f t="shared" si="92"/>
        <v>3.7302677714008831E-3</v>
      </c>
    </row>
    <row r="428" spans="1:22">
      <c r="A428" s="36" t="s">
        <v>475</v>
      </c>
      <c r="B428" s="102" t="s">
        <v>288</v>
      </c>
      <c r="C428" s="36">
        <v>55846.888599999998</v>
      </c>
      <c r="D428" s="36">
        <v>2.0000000000000001E-4</v>
      </c>
      <c r="E428" s="33">
        <f t="shared" si="95"/>
        <v>45799.423509956745</v>
      </c>
      <c r="F428" s="25">
        <f t="shared" si="96"/>
        <v>45799.5</v>
      </c>
      <c r="G428" s="25">
        <f t="shared" si="89"/>
        <v>-2.6109760001418181E-2</v>
      </c>
      <c r="K428">
        <f t="shared" si="99"/>
        <v>-2.6109760001418181E-2</v>
      </c>
      <c r="O428" s="25">
        <f t="shared" ca="1" si="94"/>
        <v>-2.9112113123387982E-2</v>
      </c>
      <c r="P428" s="27">
        <f t="shared" si="97"/>
        <v>-2.9253005215606798E-2</v>
      </c>
      <c r="Q428" s="28">
        <f t="shared" si="98"/>
        <v>40828.388599999998</v>
      </c>
      <c r="S428" s="25">
        <f t="shared" si="90"/>
        <v>9.879990476519648E-6</v>
      </c>
      <c r="T428" s="128">
        <v>1</v>
      </c>
      <c r="U428">
        <f t="shared" si="91"/>
        <v>9.879990476519648E-6</v>
      </c>
      <c r="V428" s="25">
        <f t="shared" si="92"/>
        <v>3.1432452141886176E-3</v>
      </c>
    </row>
    <row r="429" spans="1:22">
      <c r="A429" s="56" t="s">
        <v>483</v>
      </c>
      <c r="B429" s="57" t="s">
        <v>288</v>
      </c>
      <c r="C429" s="58">
        <v>55865.6639</v>
      </c>
      <c r="D429" s="58">
        <v>1E-4</v>
      </c>
      <c r="E429" s="33">
        <f t="shared" si="95"/>
        <v>45854.426830903132</v>
      </c>
      <c r="F429" s="25">
        <f t="shared" si="96"/>
        <v>45854.5</v>
      </c>
      <c r="G429" s="25">
        <f t="shared" si="89"/>
        <v>-2.4976159998914227E-2</v>
      </c>
      <c r="K429">
        <f t="shared" si="99"/>
        <v>-2.4976159998914227E-2</v>
      </c>
      <c r="N429" s="25"/>
      <c r="O429" s="25">
        <f t="shared" ca="1" si="94"/>
        <v>-2.9193271182863779E-2</v>
      </c>
      <c r="P429" s="27">
        <f t="shared" si="97"/>
        <v>-2.9288343481528395E-2</v>
      </c>
      <c r="Q429" s="28">
        <f t="shared" si="98"/>
        <v>40847.1639</v>
      </c>
      <c r="S429" s="25">
        <f t="shared" si="90"/>
        <v>1.8594926387730455E-5</v>
      </c>
      <c r="T429" s="128">
        <v>1</v>
      </c>
      <c r="U429">
        <f t="shared" si="91"/>
        <v>1.8594926387730455E-5</v>
      </c>
      <c r="V429" s="25">
        <f t="shared" si="92"/>
        <v>4.3121834826141681E-3</v>
      </c>
    </row>
    <row r="430" spans="1:22">
      <c r="A430" s="121" t="s">
        <v>499</v>
      </c>
      <c r="B430" s="122" t="s">
        <v>288</v>
      </c>
      <c r="C430" s="123">
        <v>55865.6639</v>
      </c>
      <c r="D430" s="123">
        <v>1E-4</v>
      </c>
      <c r="E430" s="33">
        <f t="shared" si="95"/>
        <v>45854.426830903132</v>
      </c>
      <c r="F430" s="25">
        <f t="shared" si="96"/>
        <v>45854.5</v>
      </c>
      <c r="G430" s="25">
        <f t="shared" si="89"/>
        <v>-2.4976159998914227E-2</v>
      </c>
      <c r="K430">
        <f t="shared" si="99"/>
        <v>-2.4976159998914227E-2</v>
      </c>
      <c r="N430" s="25"/>
      <c r="O430" s="25">
        <f t="shared" ref="O430:O461" ca="1" si="100">+C$11+C$12*F430</f>
        <v>-2.9193271182863779E-2</v>
      </c>
      <c r="P430" s="27">
        <f t="shared" si="97"/>
        <v>-2.9288343481528395E-2</v>
      </c>
      <c r="Q430" s="28">
        <f t="shared" si="98"/>
        <v>40847.1639</v>
      </c>
      <c r="S430" s="25">
        <f t="shared" si="90"/>
        <v>1.8594926387730455E-5</v>
      </c>
      <c r="T430" s="128">
        <v>1</v>
      </c>
      <c r="U430">
        <f t="shared" si="91"/>
        <v>1.8594926387730455E-5</v>
      </c>
      <c r="V430" s="25">
        <f t="shared" si="92"/>
        <v>4.3121834826141681E-3</v>
      </c>
    </row>
    <row r="431" spans="1:22">
      <c r="A431" s="139" t="s">
        <v>968</v>
      </c>
      <c r="B431" s="139" t="s">
        <v>288</v>
      </c>
      <c r="C431" s="140">
        <v>55885.627</v>
      </c>
      <c r="D431" s="140" t="s">
        <v>503</v>
      </c>
      <c r="E431" s="33">
        <f t="shared" si="95"/>
        <v>45912.90988024907</v>
      </c>
      <c r="F431" s="25">
        <f t="shared" si="96"/>
        <v>45913</v>
      </c>
      <c r="G431" s="25">
        <f t="shared" si="89"/>
        <v>-3.076223999960348E-2</v>
      </c>
      <c r="I431">
        <f>G431</f>
        <v>-3.076223999960348E-2</v>
      </c>
      <c r="L431" s="25"/>
      <c r="O431" s="25">
        <f t="shared" ca="1" si="100"/>
        <v>-2.9279593846124392E-2</v>
      </c>
      <c r="P431" s="27">
        <f t="shared" si="97"/>
        <v>-2.9325887723657892E-2</v>
      </c>
      <c r="Q431" s="28">
        <f t="shared" si="98"/>
        <v>40867.127</v>
      </c>
      <c r="S431" s="25">
        <f t="shared" si="90"/>
        <v>2.0631078606140696E-6</v>
      </c>
      <c r="T431" s="128">
        <v>0.1</v>
      </c>
      <c r="U431">
        <f t="shared" si="91"/>
        <v>2.0631078606140697E-7</v>
      </c>
      <c r="V431" s="25">
        <f t="shared" si="92"/>
        <v>-1.4363522759455877E-3</v>
      </c>
    </row>
    <row r="432" spans="1:22">
      <c r="A432" s="107" t="s">
        <v>463</v>
      </c>
      <c r="B432" s="33"/>
      <c r="C432" s="58">
        <v>55901.675000000003</v>
      </c>
      <c r="D432" s="58">
        <v>2E-3</v>
      </c>
      <c r="E432" s="33">
        <f t="shared" si="95"/>
        <v>45959.923419023296</v>
      </c>
      <c r="F432" s="25">
        <f t="shared" si="96"/>
        <v>45960</v>
      </c>
      <c r="G432" s="25">
        <f t="shared" si="89"/>
        <v>-2.6140799993299879E-2</v>
      </c>
      <c r="K432">
        <f t="shared" ref="K432:K449" si="101">G432</f>
        <v>-2.6140799993299879E-2</v>
      </c>
      <c r="L432" s="25"/>
      <c r="O432" s="25">
        <f t="shared" ca="1" si="100"/>
        <v>-2.9348947096949164E-2</v>
      </c>
      <c r="P432" s="27">
        <f t="shared" si="97"/>
        <v>-2.9356019494298682E-2</v>
      </c>
      <c r="Q432" s="28">
        <f t="shared" si="98"/>
        <v>40883.175000000003</v>
      </c>
      <c r="S432" s="25">
        <f t="shared" si="90"/>
        <v>1.0337636439602994E-5</v>
      </c>
      <c r="T432" s="128">
        <v>1</v>
      </c>
      <c r="U432">
        <f t="shared" si="91"/>
        <v>1.0337636439602994E-5</v>
      </c>
      <c r="V432" s="25">
        <f t="shared" si="92"/>
        <v>3.2152195009988033E-3</v>
      </c>
    </row>
    <row r="433" spans="1:22">
      <c r="A433" s="139" t="s">
        <v>1082</v>
      </c>
      <c r="B433" s="139" t="s">
        <v>288</v>
      </c>
      <c r="C433" s="140">
        <v>55910.038699999997</v>
      </c>
      <c r="D433" s="140" t="s">
        <v>485</v>
      </c>
      <c r="E433" s="33">
        <f t="shared" si="95"/>
        <v>45984.425359093439</v>
      </c>
      <c r="F433" s="25">
        <f t="shared" si="96"/>
        <v>45984.5</v>
      </c>
      <c r="G433" s="25">
        <f t="shared" si="89"/>
        <v>-2.5478560004557949E-2</v>
      </c>
      <c r="K433">
        <f t="shared" si="101"/>
        <v>-2.5478560004557949E-2</v>
      </c>
      <c r="M433" s="25"/>
      <c r="O433" s="25">
        <f t="shared" ca="1" si="100"/>
        <v>-2.9385099323442916E-2</v>
      </c>
      <c r="P433" s="27">
        <f t="shared" si="97"/>
        <v>-2.9371715183351597E-2</v>
      </c>
      <c r="Q433" s="28">
        <f t="shared" si="98"/>
        <v>40891.538699999997</v>
      </c>
      <c r="S433" s="25">
        <f t="shared" si="90"/>
        <v>1.5156657246167808E-5</v>
      </c>
      <c r="T433" s="128">
        <v>1</v>
      </c>
      <c r="U433">
        <f t="shared" si="91"/>
        <v>1.5156657246167808E-5</v>
      </c>
      <c r="V433" s="25">
        <f t="shared" si="92"/>
        <v>3.8931551787936489E-3</v>
      </c>
    </row>
    <row r="434" spans="1:22">
      <c r="A434" s="139" t="s">
        <v>1082</v>
      </c>
      <c r="B434" s="139" t="s">
        <v>288</v>
      </c>
      <c r="C434" s="140">
        <v>55910.2091</v>
      </c>
      <c r="D434" s="140" t="s">
        <v>485</v>
      </c>
      <c r="E434" s="33">
        <f t="shared" si="95"/>
        <v>45984.924555691599</v>
      </c>
      <c r="F434" s="25">
        <f t="shared" si="96"/>
        <v>45985</v>
      </c>
      <c r="G434" s="25">
        <f t="shared" si="89"/>
        <v>-2.5752800000191201E-2</v>
      </c>
      <c r="K434">
        <f t="shared" si="101"/>
        <v>-2.5752800000191201E-2</v>
      </c>
      <c r="L434" s="25"/>
      <c r="O434" s="25">
        <f t="shared" ca="1" si="100"/>
        <v>-2.9385837123983606E-2</v>
      </c>
      <c r="P434" s="27">
        <f t="shared" si="97"/>
        <v>-2.9372035422918615E-2</v>
      </c>
      <c r="Q434" s="28">
        <f t="shared" si="98"/>
        <v>40891.7091</v>
      </c>
      <c r="S434" s="25">
        <f t="shared" si="90"/>
        <v>1.3098865045124883E-5</v>
      </c>
      <c r="T434" s="128">
        <v>1</v>
      </c>
      <c r="U434">
        <f t="shared" si="91"/>
        <v>1.3098865045124883E-5</v>
      </c>
      <c r="V434" s="25">
        <f t="shared" si="92"/>
        <v>3.619235422727414E-3</v>
      </c>
    </row>
    <row r="435" spans="1:22">
      <c r="A435" s="56" t="s">
        <v>483</v>
      </c>
      <c r="B435" s="57" t="s">
        <v>288</v>
      </c>
      <c r="C435" s="58">
        <v>55921.644500000002</v>
      </c>
      <c r="D435" s="58">
        <v>1E-4</v>
      </c>
      <c r="E435" s="33">
        <f t="shared" si="95"/>
        <v>46018.425217537238</v>
      </c>
      <c r="F435" s="25">
        <f t="shared" si="96"/>
        <v>46018.5</v>
      </c>
      <c r="G435" s="25">
        <f t="shared" si="89"/>
        <v>-2.5526879995595664E-2</v>
      </c>
      <c r="K435">
        <f t="shared" si="101"/>
        <v>-2.5526879995595664E-2</v>
      </c>
      <c r="N435" s="25"/>
      <c r="O435" s="25">
        <f t="shared" ca="1" si="100"/>
        <v>-2.9435269760209777E-2</v>
      </c>
      <c r="P435" s="27">
        <f t="shared" si="97"/>
        <v>-2.9393484128019634E-2</v>
      </c>
      <c r="Q435" s="28">
        <f t="shared" si="98"/>
        <v>40903.144500000002</v>
      </c>
      <c r="S435" s="25">
        <f t="shared" si="90"/>
        <v>1.4950627516878123E-5</v>
      </c>
      <c r="T435" s="128">
        <v>1</v>
      </c>
      <c r="U435">
        <f t="shared" si="91"/>
        <v>1.4950627516878123E-5</v>
      </c>
      <c r="V435" s="25">
        <f t="shared" si="92"/>
        <v>3.8666041324239703E-3</v>
      </c>
    </row>
    <row r="436" spans="1:22">
      <c r="A436" s="121" t="s">
        <v>499</v>
      </c>
      <c r="B436" s="122" t="s">
        <v>288</v>
      </c>
      <c r="C436" s="123">
        <v>55921.644500000002</v>
      </c>
      <c r="D436" s="123">
        <v>1E-4</v>
      </c>
      <c r="E436" s="33">
        <f t="shared" si="95"/>
        <v>46018.425217537238</v>
      </c>
      <c r="F436" s="25">
        <f t="shared" si="96"/>
        <v>46018.5</v>
      </c>
      <c r="G436" s="25">
        <f t="shared" ref="G436:G499" si="102">+C436-(C$7+F436*C$8)</f>
        <v>-2.5526879995595664E-2</v>
      </c>
      <c r="K436">
        <f t="shared" si="101"/>
        <v>-2.5526879995595664E-2</v>
      </c>
      <c r="N436" s="25"/>
      <c r="O436" s="25">
        <f t="shared" ca="1" si="100"/>
        <v>-2.9435269760209777E-2</v>
      </c>
      <c r="P436" s="27">
        <f t="shared" si="97"/>
        <v>-2.9393484128019634E-2</v>
      </c>
      <c r="Q436" s="28">
        <f t="shared" si="98"/>
        <v>40903.144500000002</v>
      </c>
      <c r="S436" s="25">
        <f t="shared" ref="S436:S499" si="103">+(P436-G436)^2</f>
        <v>1.4950627516878123E-5</v>
      </c>
      <c r="T436" s="128">
        <v>1</v>
      </c>
      <c r="U436">
        <f t="shared" ref="U436:U499" si="104">+T436*S436</f>
        <v>1.4950627516878123E-5</v>
      </c>
      <c r="V436" s="25">
        <f t="shared" ref="V436:V499" si="105">+G436-P436</f>
        <v>3.8666041324239703E-3</v>
      </c>
    </row>
    <row r="437" spans="1:22">
      <c r="A437" s="121" t="s">
        <v>500</v>
      </c>
      <c r="B437" s="122" t="s">
        <v>292</v>
      </c>
      <c r="C437" s="123">
        <v>55937.516600000003</v>
      </c>
      <c r="D437" s="123">
        <v>1E-4</v>
      </c>
      <c r="E437" s="33">
        <f t="shared" si="95"/>
        <v>46064.923447147048</v>
      </c>
      <c r="F437" s="25">
        <f t="shared" si="96"/>
        <v>46065</v>
      </c>
      <c r="G437" s="25">
        <f t="shared" si="102"/>
        <v>-2.6131199992960319E-2</v>
      </c>
      <c r="K437">
        <f t="shared" si="101"/>
        <v>-2.6131199992960319E-2</v>
      </c>
      <c r="N437" s="25"/>
      <c r="O437" s="25">
        <f t="shared" ca="1" si="100"/>
        <v>-2.9503885210493859E-2</v>
      </c>
      <c r="P437" s="27">
        <f t="shared" si="97"/>
        <v>-2.9423232219379324E-2</v>
      </c>
      <c r="Q437" s="28">
        <f t="shared" si="98"/>
        <v>40919.016600000003</v>
      </c>
      <c r="S437" s="25">
        <f t="shared" si="103"/>
        <v>1.0837476179781273E-5</v>
      </c>
      <c r="T437" s="128">
        <v>1</v>
      </c>
      <c r="U437">
        <f t="shared" si="104"/>
        <v>1.0837476179781273E-5</v>
      </c>
      <c r="V437" s="25">
        <f t="shared" si="105"/>
        <v>3.2920322264190054E-3</v>
      </c>
    </row>
    <row r="438" spans="1:22">
      <c r="A438" s="121" t="s">
        <v>500</v>
      </c>
      <c r="B438" s="122" t="s">
        <v>292</v>
      </c>
      <c r="C438" s="123">
        <v>55962.7768</v>
      </c>
      <c r="D438" s="123">
        <v>4.0000000000000002E-4</v>
      </c>
      <c r="E438" s="33">
        <f t="shared" si="95"/>
        <v>46138.924655530915</v>
      </c>
      <c r="F438" s="25">
        <f t="shared" si="96"/>
        <v>46139</v>
      </c>
      <c r="G438" s="25">
        <f t="shared" si="102"/>
        <v>-2.5718719996802974E-2</v>
      </c>
      <c r="K438">
        <f t="shared" si="101"/>
        <v>-2.5718719996802974E-2</v>
      </c>
      <c r="N438" s="25"/>
      <c r="O438" s="25">
        <f t="shared" ca="1" si="100"/>
        <v>-2.9613079690515832E-2</v>
      </c>
      <c r="P438" s="27">
        <f t="shared" si="97"/>
        <v>-2.9470515758521838E-2</v>
      </c>
      <c r="Q438" s="28">
        <f t="shared" si="98"/>
        <v>40944.2768</v>
      </c>
      <c r="S438" s="25">
        <f t="shared" si="103"/>
        <v>1.407597143765163E-5</v>
      </c>
      <c r="T438" s="128">
        <v>1</v>
      </c>
      <c r="U438">
        <f t="shared" si="104"/>
        <v>1.407597143765163E-5</v>
      </c>
      <c r="V438" s="25">
        <f t="shared" si="105"/>
        <v>3.7517957617188638E-3</v>
      </c>
    </row>
    <row r="439" spans="1:22">
      <c r="A439" s="121" t="s">
        <v>500</v>
      </c>
      <c r="B439" s="122" t="s">
        <v>288</v>
      </c>
      <c r="C439" s="123">
        <v>55963.628900000003</v>
      </c>
      <c r="D439" s="123">
        <v>2.0000000000000001E-4</v>
      </c>
      <c r="E439" s="33">
        <f t="shared" si="95"/>
        <v>46141.420931477434</v>
      </c>
      <c r="F439" s="25">
        <f t="shared" si="96"/>
        <v>46141.5</v>
      </c>
      <c r="G439" s="25">
        <f t="shared" si="102"/>
        <v>-2.6989919992047362E-2</v>
      </c>
      <c r="K439">
        <f t="shared" si="101"/>
        <v>-2.6989919992047362E-2</v>
      </c>
      <c r="N439" s="25"/>
      <c r="O439" s="25">
        <f t="shared" ca="1" si="100"/>
        <v>-2.9616768693219268E-2</v>
      </c>
      <c r="P439" s="27">
        <f t="shared" si="97"/>
        <v>-2.9472111941933297E-2</v>
      </c>
      <c r="Q439" s="28">
        <f t="shared" si="98"/>
        <v>40945.128900000003</v>
      </c>
      <c r="S439" s="25">
        <f t="shared" si="103"/>
        <v>6.1612768760785422E-6</v>
      </c>
      <c r="T439" s="128">
        <v>1</v>
      </c>
      <c r="U439">
        <f t="shared" si="104"/>
        <v>6.1612768760785422E-6</v>
      </c>
      <c r="V439" s="25">
        <f t="shared" si="105"/>
        <v>2.4821919498859354E-3</v>
      </c>
    </row>
    <row r="440" spans="1:22">
      <c r="A440" s="121" t="s">
        <v>500</v>
      </c>
      <c r="B440" s="122" t="s">
        <v>288</v>
      </c>
      <c r="C440" s="123">
        <v>56182.774700000002</v>
      </c>
      <c r="D440" s="123">
        <v>1E-4</v>
      </c>
      <c r="E440" s="33">
        <f t="shared" si="95"/>
        <v>46783.421153655072</v>
      </c>
      <c r="F440" s="25">
        <f t="shared" si="96"/>
        <v>46783.5</v>
      </c>
      <c r="G440" s="25">
        <f t="shared" si="102"/>
        <v>-2.6914079993730411E-2</v>
      </c>
      <c r="K440">
        <f t="shared" si="101"/>
        <v>-2.6914079993730411E-2</v>
      </c>
      <c r="N440" s="25"/>
      <c r="O440" s="25">
        <f t="shared" ca="1" si="100"/>
        <v>-3.0564104587463968E-2</v>
      </c>
      <c r="P440" s="27">
        <f t="shared" si="97"/>
        <v>-2.9879343272174345E-2</v>
      </c>
      <c r="Q440" s="28">
        <f t="shared" si="98"/>
        <v>41164.274700000002</v>
      </c>
      <c r="S440" s="25">
        <f t="shared" si="103"/>
        <v>8.7927863104880667E-6</v>
      </c>
      <c r="T440" s="128">
        <v>1</v>
      </c>
      <c r="U440">
        <f t="shared" si="104"/>
        <v>8.7927863104880667E-6</v>
      </c>
      <c r="V440" s="25">
        <f t="shared" si="105"/>
        <v>2.9652632784439338E-3</v>
      </c>
    </row>
    <row r="441" spans="1:22">
      <c r="A441" s="56" t="s">
        <v>497</v>
      </c>
      <c r="B441" s="96" t="s">
        <v>292</v>
      </c>
      <c r="C441" s="95">
        <v>56222.371899999998</v>
      </c>
      <c r="D441" s="95">
        <v>2.0000000000000001E-4</v>
      </c>
      <c r="E441" s="33">
        <f t="shared" si="95"/>
        <v>46899.423427929141</v>
      </c>
      <c r="F441" s="25">
        <f t="shared" si="96"/>
        <v>46899.5</v>
      </c>
      <c r="G441" s="25">
        <f t="shared" si="102"/>
        <v>-2.6137759996345267E-2</v>
      </c>
      <c r="K441">
        <f t="shared" si="101"/>
        <v>-2.6137759996345267E-2</v>
      </c>
      <c r="O441" s="25">
        <f t="shared" ca="1" si="100"/>
        <v>-3.0735274312903814E-2</v>
      </c>
      <c r="P441" s="27">
        <f t="shared" si="97"/>
        <v>-2.9952356926421508E-2</v>
      </c>
      <c r="Q441" s="28">
        <f t="shared" si="98"/>
        <v>41203.871899999998</v>
      </c>
      <c r="S441" s="25">
        <f t="shared" si="103"/>
        <v>1.4551149738947087E-5</v>
      </c>
      <c r="T441" s="128">
        <v>1</v>
      </c>
      <c r="U441">
        <f t="shared" si="104"/>
        <v>1.4551149738947087E-5</v>
      </c>
      <c r="V441" s="25">
        <f t="shared" si="105"/>
        <v>3.8145969300762417E-3</v>
      </c>
    </row>
    <row r="442" spans="1:22">
      <c r="A442" s="121" t="s">
        <v>500</v>
      </c>
      <c r="B442" s="122" t="s">
        <v>292</v>
      </c>
      <c r="C442" s="123">
        <v>56243.705399999999</v>
      </c>
      <c r="D442" s="123">
        <v>1E-4</v>
      </c>
      <c r="E442" s="33">
        <f t="shared" si="95"/>
        <v>46961.921142874286</v>
      </c>
      <c r="F442" s="25">
        <f t="shared" si="96"/>
        <v>46962</v>
      </c>
      <c r="G442" s="25">
        <f t="shared" si="102"/>
        <v>-2.6917759998468682E-2</v>
      </c>
      <c r="K442">
        <f t="shared" si="101"/>
        <v>-2.6917759998468682E-2</v>
      </c>
      <c r="N442" s="25"/>
      <c r="O442" s="25">
        <f t="shared" ca="1" si="100"/>
        <v>-3.0827499380489946E-2</v>
      </c>
      <c r="P442" s="27">
        <f t="shared" si="97"/>
        <v>-2.9991624228452078E-2</v>
      </c>
      <c r="Q442" s="28">
        <f t="shared" si="98"/>
        <v>41225.205399999999</v>
      </c>
      <c r="S442" s="25">
        <f t="shared" si="103"/>
        <v>9.4486413043714167E-6</v>
      </c>
      <c r="T442" s="128">
        <v>1</v>
      </c>
      <c r="U442">
        <f t="shared" si="104"/>
        <v>9.4486413043714167E-6</v>
      </c>
      <c r="V442" s="25">
        <f t="shared" si="105"/>
        <v>3.073864229983396E-3</v>
      </c>
    </row>
    <row r="443" spans="1:22">
      <c r="A443" s="121" t="s">
        <v>500</v>
      </c>
      <c r="B443" s="122" t="s">
        <v>292</v>
      </c>
      <c r="C443" s="123">
        <v>56247.801200000002</v>
      </c>
      <c r="D443" s="123">
        <v>1E-4</v>
      </c>
      <c r="E443" s="33">
        <f t="shared" si="95"/>
        <v>46973.920024486426</v>
      </c>
      <c r="F443" s="25">
        <f t="shared" si="96"/>
        <v>46974</v>
      </c>
      <c r="G443" s="25">
        <f t="shared" si="102"/>
        <v>-2.7299519992084242E-2</v>
      </c>
      <c r="K443">
        <f t="shared" si="101"/>
        <v>-2.7299519992084242E-2</v>
      </c>
      <c r="N443" s="25"/>
      <c r="O443" s="25">
        <f t="shared" ca="1" si="100"/>
        <v>-3.0845206593466477E-2</v>
      </c>
      <c r="P443" s="27">
        <f t="shared" si="97"/>
        <v>-2.9999157784660991E-2</v>
      </c>
      <c r="Q443" s="28">
        <f t="shared" si="98"/>
        <v>41229.301200000002</v>
      </c>
      <c r="S443" s="25">
        <f t="shared" si="103"/>
        <v>7.2880442111086598E-6</v>
      </c>
      <c r="T443" s="128">
        <v>1</v>
      </c>
      <c r="U443">
        <f t="shared" si="104"/>
        <v>7.2880442111086598E-6</v>
      </c>
      <c r="V443" s="25">
        <f t="shared" si="105"/>
        <v>2.6996377925767485E-3</v>
      </c>
    </row>
    <row r="444" spans="1:22">
      <c r="A444" s="123" t="s">
        <v>501</v>
      </c>
      <c r="B444" s="122" t="s">
        <v>292</v>
      </c>
      <c r="C444" s="123">
        <v>56251.385999999999</v>
      </c>
      <c r="D444" s="123">
        <v>2.0000000000000001E-4</v>
      </c>
      <c r="E444" s="33">
        <f t="shared" si="95"/>
        <v>46984.421902215596</v>
      </c>
      <c r="F444" s="25">
        <f t="shared" si="96"/>
        <v>46984.5</v>
      </c>
      <c r="G444" s="25">
        <f t="shared" si="102"/>
        <v>-2.6658559996576514E-2</v>
      </c>
      <c r="K444">
        <f t="shared" si="101"/>
        <v>-2.6658559996576514E-2</v>
      </c>
      <c r="O444" s="25">
        <f t="shared" ca="1" si="100"/>
        <v>-3.0860700404820952E-2</v>
      </c>
      <c r="P444" s="27">
        <f t="shared" si="97"/>
        <v>-3.0005748122668461E-2</v>
      </c>
      <c r="Q444" s="28">
        <f t="shared" si="98"/>
        <v>41232.885999999999</v>
      </c>
      <c r="S444" s="25">
        <f t="shared" si="103"/>
        <v>1.1203668351450919E-5</v>
      </c>
      <c r="T444" s="128">
        <v>1</v>
      </c>
      <c r="U444">
        <f t="shared" si="104"/>
        <v>1.1203668351450919E-5</v>
      </c>
      <c r="V444" s="25">
        <f t="shared" si="105"/>
        <v>3.3471881260919469E-3</v>
      </c>
    </row>
    <row r="445" spans="1:22">
      <c r="A445" s="121" t="s">
        <v>502</v>
      </c>
      <c r="B445" s="122" t="s">
        <v>288</v>
      </c>
      <c r="C445" s="123">
        <v>56276.645799999998</v>
      </c>
      <c r="D445" s="123">
        <v>1E-4</v>
      </c>
      <c r="E445" s="33">
        <f t="shared" si="95"/>
        <v>47058.421938776468</v>
      </c>
      <c r="F445" s="25">
        <f t="shared" si="96"/>
        <v>47058.5</v>
      </c>
      <c r="G445" s="25">
        <f t="shared" si="102"/>
        <v>-2.6646079997590277E-2</v>
      </c>
      <c r="K445">
        <f t="shared" si="101"/>
        <v>-2.6646079997590277E-2</v>
      </c>
      <c r="N445" s="25"/>
      <c r="O445" s="25">
        <f t="shared" ca="1" si="100"/>
        <v>-3.0969894884842926E-2</v>
      </c>
      <c r="P445" s="27">
        <f t="shared" si="97"/>
        <v>-3.005215398612051E-2</v>
      </c>
      <c r="Q445" s="28">
        <f t="shared" si="98"/>
        <v>41258.145799999998</v>
      </c>
      <c r="S445" s="25">
        <f t="shared" si="103"/>
        <v>1.1601340015342246E-5</v>
      </c>
      <c r="T445" s="128">
        <v>1</v>
      </c>
      <c r="U445">
        <f t="shared" si="104"/>
        <v>1.1601340015342246E-5</v>
      </c>
      <c r="V445" s="25">
        <f t="shared" si="105"/>
        <v>3.4060739885302324E-3</v>
      </c>
    </row>
    <row r="446" spans="1:22">
      <c r="A446" s="139" t="s">
        <v>1201</v>
      </c>
      <c r="B446" s="139" t="s">
        <v>288</v>
      </c>
      <c r="C446" s="140">
        <v>56290.469700000001</v>
      </c>
      <c r="D446" s="140" t="s">
        <v>485</v>
      </c>
      <c r="E446" s="33">
        <f t="shared" si="95"/>
        <v>47098.919848712976</v>
      </c>
      <c r="F446" s="25">
        <f t="shared" si="96"/>
        <v>47099</v>
      </c>
      <c r="G446" s="25">
        <f t="shared" si="102"/>
        <v>-2.7359519997844473E-2</v>
      </c>
      <c r="K446">
        <f t="shared" si="101"/>
        <v>-2.7359519997844473E-2</v>
      </c>
      <c r="L446" s="25"/>
      <c r="O446" s="25">
        <f t="shared" ca="1" si="100"/>
        <v>-3.1029656728638728E-2</v>
      </c>
      <c r="P446" s="27">
        <f t="shared" si="97"/>
        <v>-3.0077521882196381E-2</v>
      </c>
      <c r="Q446" s="28">
        <f t="shared" si="98"/>
        <v>41271.969700000001</v>
      </c>
      <c r="S446" s="25">
        <f t="shared" si="103"/>
        <v>7.3875342433405274E-6</v>
      </c>
      <c r="T446" s="128">
        <v>1</v>
      </c>
      <c r="U446">
        <f t="shared" si="104"/>
        <v>7.3875342433405274E-6</v>
      </c>
      <c r="V446" s="25">
        <f t="shared" si="105"/>
        <v>2.7180018843519088E-3</v>
      </c>
    </row>
    <row r="447" spans="1:22">
      <c r="A447" s="56" t="s">
        <v>496</v>
      </c>
      <c r="B447" s="57" t="s">
        <v>288</v>
      </c>
      <c r="C447" s="58">
        <v>56290.6423</v>
      </c>
      <c r="D447" s="58">
        <v>3.0000000000000003E-4</v>
      </c>
      <c r="E447" s="33">
        <f t="shared" si="95"/>
        <v>47099.42549033762</v>
      </c>
      <c r="F447" s="25">
        <f t="shared" si="96"/>
        <v>47099.5</v>
      </c>
      <c r="G447" s="25">
        <f t="shared" si="102"/>
        <v>-2.5433759998122696E-2</v>
      </c>
      <c r="K447">
        <f t="shared" si="101"/>
        <v>-2.5433759998122696E-2</v>
      </c>
      <c r="O447" s="25">
        <f t="shared" ca="1" si="100"/>
        <v>-3.1030394529179418E-2</v>
      </c>
      <c r="P447" s="27">
        <f t="shared" si="97"/>
        <v>-3.0077834933885453E-2</v>
      </c>
      <c r="Q447" s="28">
        <f t="shared" si="98"/>
        <v>41272.1423</v>
      </c>
      <c r="S447" s="25">
        <f t="shared" si="103"/>
        <v>2.1567432008979854E-5</v>
      </c>
      <c r="T447" s="128">
        <v>1</v>
      </c>
      <c r="U447">
        <f t="shared" si="104"/>
        <v>2.1567432008979854E-5</v>
      </c>
      <c r="V447" s="25">
        <f t="shared" si="105"/>
        <v>4.644074935762757E-3</v>
      </c>
    </row>
    <row r="448" spans="1:22">
      <c r="A448" s="13" t="s">
        <v>1424</v>
      </c>
      <c r="B448" s="13" t="s">
        <v>1231</v>
      </c>
      <c r="C448" s="142">
        <v>56291.495300000002</v>
      </c>
      <c r="D448" s="142" t="s">
        <v>445</v>
      </c>
      <c r="E448" s="33">
        <f t="shared" si="95"/>
        <v>47101.924402885888</v>
      </c>
      <c r="F448" s="25">
        <f t="shared" si="96"/>
        <v>47102</v>
      </c>
      <c r="G448" s="25">
        <f t="shared" si="102"/>
        <v>-2.5804959994275123E-2</v>
      </c>
      <c r="K448">
        <f t="shared" si="101"/>
        <v>-2.5804959994275123E-2</v>
      </c>
      <c r="L448" s="25"/>
      <c r="O448" s="25">
        <f t="shared" ca="1" si="100"/>
        <v>-3.1034083531882868E-2</v>
      </c>
      <c r="P448" s="27">
        <f t="shared" si="97"/>
        <v>-3.0079400143960176E-2</v>
      </c>
      <c r="Q448" s="28">
        <f t="shared" si="98"/>
        <v>41272.995300000002</v>
      </c>
      <c r="S448" s="25">
        <f t="shared" si="103"/>
        <v>1.8270838593239581E-5</v>
      </c>
      <c r="T448" s="128">
        <v>1</v>
      </c>
      <c r="U448">
        <f t="shared" si="104"/>
        <v>1.8270838593239581E-5</v>
      </c>
      <c r="V448" s="25">
        <f t="shared" si="105"/>
        <v>4.2744401496850534E-3</v>
      </c>
    </row>
    <row r="449" spans="1:22">
      <c r="A449" s="121" t="s">
        <v>498</v>
      </c>
      <c r="B449" s="122" t="s">
        <v>292</v>
      </c>
      <c r="C449" s="123">
        <v>56291.495349999997</v>
      </c>
      <c r="D449" s="123">
        <v>0</v>
      </c>
      <c r="E449" s="33">
        <f t="shared" si="95"/>
        <v>47101.92454936375</v>
      </c>
      <c r="F449" s="25">
        <f t="shared" si="96"/>
        <v>47102</v>
      </c>
      <c r="G449" s="25">
        <f t="shared" si="102"/>
        <v>-2.5754959999176208E-2</v>
      </c>
      <c r="K449">
        <f t="shared" si="101"/>
        <v>-2.5754959999176208E-2</v>
      </c>
      <c r="M449" s="25"/>
      <c r="O449" s="25">
        <f t="shared" ca="1" si="100"/>
        <v>-3.1034083531882868E-2</v>
      </c>
      <c r="P449" s="27">
        <f t="shared" si="97"/>
        <v>-3.0079400143960176E-2</v>
      </c>
      <c r="Q449" s="28">
        <f t="shared" si="98"/>
        <v>41272.995349999997</v>
      </c>
      <c r="S449" s="25">
        <f t="shared" si="103"/>
        <v>1.8700782565819191E-5</v>
      </c>
      <c r="T449" s="128">
        <v>1</v>
      </c>
      <c r="U449">
        <f t="shared" si="104"/>
        <v>1.8700782565819191E-5</v>
      </c>
      <c r="V449" s="25">
        <f t="shared" si="105"/>
        <v>4.3244401447839684E-3</v>
      </c>
    </row>
    <row r="450" spans="1:22">
      <c r="A450" s="139" t="s">
        <v>968</v>
      </c>
      <c r="B450" s="139" t="s">
        <v>288</v>
      </c>
      <c r="C450" s="140">
        <v>56365.56</v>
      </c>
      <c r="D450" s="140" t="s">
        <v>503</v>
      </c>
      <c r="E450" s="33">
        <f t="shared" si="95"/>
        <v>47318.901200321736</v>
      </c>
      <c r="F450" s="25">
        <f t="shared" si="96"/>
        <v>47319</v>
      </c>
      <c r="G450" s="25">
        <f t="shared" si="102"/>
        <v>-3.3725119996233843E-2</v>
      </c>
      <c r="I450">
        <f>G450</f>
        <v>-3.3725119996233843E-2</v>
      </c>
      <c r="M450" s="25"/>
      <c r="O450" s="25">
        <f t="shared" ca="1" si="100"/>
        <v>-3.1354288966541889E-2</v>
      </c>
      <c r="P450" s="27">
        <f t="shared" si="97"/>
        <v>-3.0214953182925067E-2</v>
      </c>
      <c r="Q450" s="28">
        <f t="shared" si="98"/>
        <v>41347.06</v>
      </c>
      <c r="S450" s="25">
        <f t="shared" si="103"/>
        <v>1.2321271057254292E-5</v>
      </c>
      <c r="T450" s="128">
        <v>0.1</v>
      </c>
      <c r="U450">
        <f t="shared" si="104"/>
        <v>1.2321271057254293E-6</v>
      </c>
      <c r="V450" s="25">
        <f t="shared" si="105"/>
        <v>-3.5101668133087766E-3</v>
      </c>
    </row>
    <row r="451" spans="1:22">
      <c r="A451" s="121" t="s">
        <v>498</v>
      </c>
      <c r="B451" s="122" t="s">
        <v>292</v>
      </c>
      <c r="C451" s="123">
        <v>56549.551579999999</v>
      </c>
      <c r="D451" s="123">
        <v>2.9999999999999997E-4</v>
      </c>
      <c r="E451" s="33">
        <f t="shared" si="95"/>
        <v>47857.915113610587</v>
      </c>
      <c r="F451" s="25">
        <f t="shared" si="96"/>
        <v>47858</v>
      </c>
      <c r="G451" s="25">
        <f t="shared" si="102"/>
        <v>-2.8975839995837305E-2</v>
      </c>
      <c r="K451">
        <f t="shared" ref="K451:K482" si="106">G451</f>
        <v>-2.8975839995837305E-2</v>
      </c>
      <c r="M451" s="25"/>
      <c r="O451" s="25">
        <f t="shared" ca="1" si="100"/>
        <v>-3.2149637949404654E-2</v>
      </c>
      <c r="P451" s="27">
        <f t="shared" si="97"/>
        <v>-3.0549021405778407E-2</v>
      </c>
      <c r="Q451" s="28">
        <f t="shared" si="98"/>
        <v>41531.051579999999</v>
      </c>
      <c r="S451" s="25">
        <f t="shared" si="103"/>
        <v>2.4748997485842729E-6</v>
      </c>
      <c r="T451" s="128">
        <v>1</v>
      </c>
      <c r="U451">
        <f t="shared" si="104"/>
        <v>2.4748997485842729E-6</v>
      </c>
      <c r="V451" s="25">
        <f t="shared" si="105"/>
        <v>1.5731814099411018E-3</v>
      </c>
    </row>
    <row r="452" spans="1:22">
      <c r="A452" s="13" t="s">
        <v>1427</v>
      </c>
      <c r="B452" s="13" t="s">
        <v>1231</v>
      </c>
      <c r="C452" s="142">
        <v>56549.551599999999</v>
      </c>
      <c r="D452" s="142" t="s">
        <v>445</v>
      </c>
      <c r="E452" s="33">
        <f t="shared" si="95"/>
        <v>47857.915172201734</v>
      </c>
      <c r="F452" s="25">
        <f t="shared" si="96"/>
        <v>47858</v>
      </c>
      <c r="G452" s="25">
        <f t="shared" si="102"/>
        <v>-2.8955839996342547E-2</v>
      </c>
      <c r="K452">
        <f t="shared" si="106"/>
        <v>-2.8955839996342547E-2</v>
      </c>
      <c r="M452" s="25"/>
      <c r="O452" s="25">
        <f t="shared" ca="1" si="100"/>
        <v>-3.2149637949404654E-2</v>
      </c>
      <c r="P452" s="27">
        <f t="shared" si="97"/>
        <v>-3.0549021405778407E-2</v>
      </c>
      <c r="Q452" s="28">
        <f t="shared" si="98"/>
        <v>41531.051599999999</v>
      </c>
      <c r="S452" s="25">
        <f t="shared" si="103"/>
        <v>2.5382270033720312E-6</v>
      </c>
      <c r="T452" s="128">
        <v>1</v>
      </c>
      <c r="U452">
        <f t="shared" si="104"/>
        <v>2.5382270033720312E-6</v>
      </c>
      <c r="V452" s="25">
        <f t="shared" si="105"/>
        <v>1.5931814094358593E-3</v>
      </c>
    </row>
    <row r="453" spans="1:22">
      <c r="A453" s="121" t="s">
        <v>498</v>
      </c>
      <c r="B453" s="122" t="s">
        <v>288</v>
      </c>
      <c r="C453" s="123">
        <v>56556.550170000002</v>
      </c>
      <c r="D453" s="123">
        <v>4.0000000000000002E-4</v>
      </c>
      <c r="E453" s="33">
        <f t="shared" si="95"/>
        <v>47878.417885440722</v>
      </c>
      <c r="F453" s="25">
        <f t="shared" si="96"/>
        <v>47878.5</v>
      </c>
      <c r="G453" s="25">
        <f t="shared" si="102"/>
        <v>-2.8029679997416679E-2</v>
      </c>
      <c r="K453">
        <f t="shared" si="106"/>
        <v>-2.8029679997416679E-2</v>
      </c>
      <c r="M453" s="25"/>
      <c r="O453" s="25">
        <f t="shared" ca="1" si="100"/>
        <v>-3.21798877715729E-2</v>
      </c>
      <c r="P453" s="27">
        <f t="shared" si="97"/>
        <v>-3.0561653181285682E-2</v>
      </c>
      <c r="Q453" s="28">
        <f t="shared" si="98"/>
        <v>41538.050170000002</v>
      </c>
      <c r="S453" s="25">
        <f t="shared" si="103"/>
        <v>6.4108882038317368E-6</v>
      </c>
      <c r="T453" s="128">
        <v>1</v>
      </c>
      <c r="U453">
        <f t="shared" si="104"/>
        <v>6.4108882038317368E-6</v>
      </c>
      <c r="V453" s="25">
        <f t="shared" si="105"/>
        <v>2.5319731838690032E-3</v>
      </c>
    </row>
    <row r="454" spans="1:22">
      <c r="A454" s="13" t="s">
        <v>1427</v>
      </c>
      <c r="B454" s="13" t="s">
        <v>1227</v>
      </c>
      <c r="C454" s="142">
        <v>56556.550199999998</v>
      </c>
      <c r="D454" s="142" t="s">
        <v>445</v>
      </c>
      <c r="E454" s="33">
        <f t="shared" si="95"/>
        <v>47878.417973327436</v>
      </c>
      <c r="F454" s="25">
        <f t="shared" si="96"/>
        <v>47878.5</v>
      </c>
      <c r="G454" s="25">
        <f t="shared" si="102"/>
        <v>-2.7999680001812521E-2</v>
      </c>
      <c r="K454">
        <f t="shared" si="106"/>
        <v>-2.7999680001812521E-2</v>
      </c>
      <c r="L454" s="25"/>
      <c r="O454" s="25">
        <f t="shared" ca="1" si="100"/>
        <v>-3.21798877715729E-2</v>
      </c>
      <c r="P454" s="27">
        <f t="shared" si="97"/>
        <v>-3.0561653181285682E-2</v>
      </c>
      <c r="Q454" s="28">
        <f t="shared" si="98"/>
        <v>41538.050199999998</v>
      </c>
      <c r="S454" s="25">
        <f t="shared" si="103"/>
        <v>6.5637065723398161E-6</v>
      </c>
      <c r="T454" s="128">
        <v>1</v>
      </c>
      <c r="U454">
        <f t="shared" si="104"/>
        <v>6.5637065723398161E-6</v>
      </c>
      <c r="V454" s="25">
        <f t="shared" si="105"/>
        <v>2.5619731794731607E-3</v>
      </c>
    </row>
    <row r="455" spans="1:22">
      <c r="A455" s="13" t="s">
        <v>354</v>
      </c>
      <c r="B455" s="13" t="s">
        <v>292</v>
      </c>
      <c r="C455" s="142">
        <v>56613.724199999997</v>
      </c>
      <c r="D455" s="142" t="s">
        <v>420</v>
      </c>
      <c r="E455" s="33">
        <f t="shared" si="95"/>
        <v>48045.912493883079</v>
      </c>
      <c r="F455" s="25">
        <f t="shared" si="96"/>
        <v>48046</v>
      </c>
      <c r="G455" s="25">
        <f t="shared" si="102"/>
        <v>-2.987008000491187E-2</v>
      </c>
      <c r="K455">
        <f t="shared" si="106"/>
        <v>-2.987008000491187E-2</v>
      </c>
      <c r="M455" s="25"/>
      <c r="O455" s="25">
        <f t="shared" ca="1" si="100"/>
        <v>-3.2427050952703713E-2</v>
      </c>
      <c r="P455" s="27">
        <f t="shared" si="97"/>
        <v>-3.0664660937725342E-2</v>
      </c>
      <c r="Q455" s="28">
        <f t="shared" si="98"/>
        <v>41595.224199999997</v>
      </c>
      <c r="S455" s="25">
        <f t="shared" si="103"/>
        <v>6.3135885879072712E-7</v>
      </c>
      <c r="T455" s="128">
        <v>1</v>
      </c>
      <c r="U455">
        <f t="shared" si="104"/>
        <v>6.3135885879072712E-7</v>
      </c>
      <c r="V455" s="25">
        <f t="shared" si="105"/>
        <v>7.9458093281347189E-4</v>
      </c>
    </row>
    <row r="456" spans="1:22">
      <c r="A456" s="34" t="s">
        <v>1429</v>
      </c>
      <c r="B456" s="33"/>
      <c r="C456" s="58">
        <v>56613.72423</v>
      </c>
      <c r="D456" s="58">
        <v>4.0000000000000002E-4</v>
      </c>
      <c r="E456" s="33">
        <f t="shared" si="95"/>
        <v>48045.912581769815</v>
      </c>
      <c r="F456" s="25">
        <f t="shared" si="96"/>
        <v>48046</v>
      </c>
      <c r="G456" s="25">
        <f t="shared" si="102"/>
        <v>-2.9840080002031755E-2</v>
      </c>
      <c r="K456">
        <f t="shared" si="106"/>
        <v>-2.9840080002031755E-2</v>
      </c>
      <c r="L456" s="25"/>
      <c r="O456" s="25">
        <f t="shared" ca="1" si="100"/>
        <v>-3.2427050952703713E-2</v>
      </c>
      <c r="P456" s="27">
        <f t="shared" si="97"/>
        <v>-3.0664660937725342E-2</v>
      </c>
      <c r="Q456" s="28">
        <f t="shared" si="98"/>
        <v>41595.22423</v>
      </c>
      <c r="S456" s="25">
        <f t="shared" si="103"/>
        <v>6.7993371950931135E-7</v>
      </c>
      <c r="T456" s="128">
        <v>1</v>
      </c>
      <c r="U456">
        <f t="shared" si="104"/>
        <v>6.7993371950931135E-7</v>
      </c>
      <c r="V456" s="25">
        <f t="shared" si="105"/>
        <v>8.2458093569358695E-4</v>
      </c>
    </row>
    <row r="457" spans="1:22">
      <c r="A457" s="45" t="s">
        <v>1430</v>
      </c>
      <c r="B457" s="13"/>
      <c r="C457" s="58">
        <v>56929.812299999998</v>
      </c>
      <c r="D457" s="58">
        <v>2.9999999999999997E-4</v>
      </c>
      <c r="E457" s="33">
        <f t="shared" si="95"/>
        <v>48971.910758178856</v>
      </c>
      <c r="F457" s="25">
        <f t="shared" si="96"/>
        <v>48972</v>
      </c>
      <c r="G457" s="25">
        <f t="shared" si="102"/>
        <v>-3.0462560003797989E-2</v>
      </c>
      <c r="K457">
        <f t="shared" si="106"/>
        <v>-3.0462560003797989E-2</v>
      </c>
      <c r="L457" s="25"/>
      <c r="O457" s="25">
        <f t="shared" ca="1" si="100"/>
        <v>-3.3793457554059776E-2</v>
      </c>
      <c r="P457" s="27">
        <f t="shared" si="97"/>
        <v>-3.1227594154064231E-2</v>
      </c>
      <c r="Q457" s="28">
        <f t="shared" si="98"/>
        <v>41911.312299999998</v>
      </c>
      <c r="S457" s="25">
        <f t="shared" si="103"/>
        <v>5.8527725107359043E-7</v>
      </c>
      <c r="T457" s="128">
        <v>1</v>
      </c>
      <c r="U457">
        <f t="shared" si="104"/>
        <v>5.8527725107359043E-7</v>
      </c>
      <c r="V457" s="25">
        <f t="shared" si="105"/>
        <v>7.6503415026624166E-4</v>
      </c>
    </row>
    <row r="458" spans="1:22">
      <c r="A458" s="212" t="s">
        <v>26</v>
      </c>
      <c r="B458" s="213" t="s">
        <v>292</v>
      </c>
      <c r="C458" s="212">
        <v>56942.783100000001</v>
      </c>
      <c r="D458" s="212">
        <v>2.0000000000000001E-4</v>
      </c>
      <c r="E458" s="33">
        <f t="shared" si="95"/>
        <v>49009.909462611358</v>
      </c>
      <c r="F458" s="25">
        <f t="shared" si="96"/>
        <v>49010</v>
      </c>
      <c r="G458" s="25">
        <f t="shared" si="102"/>
        <v>-3.0904799998097587E-2</v>
      </c>
      <c r="K458">
        <f t="shared" si="106"/>
        <v>-3.0904799998097587E-2</v>
      </c>
      <c r="L458" s="25"/>
      <c r="O458" s="25">
        <f t="shared" ca="1" si="100"/>
        <v>-3.3849530395152129E-2</v>
      </c>
      <c r="P458" s="27">
        <f t="shared" si="97"/>
        <v>-3.1250458830056289E-2</v>
      </c>
      <c r="Q458" s="28">
        <f t="shared" si="98"/>
        <v>41924.283100000001</v>
      </c>
      <c r="S458" s="25">
        <f t="shared" si="103"/>
        <v>1.194800281110542E-7</v>
      </c>
      <c r="T458" s="128">
        <v>1</v>
      </c>
      <c r="U458">
        <f t="shared" si="104"/>
        <v>1.194800281110542E-7</v>
      </c>
      <c r="V458" s="25">
        <f t="shared" si="105"/>
        <v>3.4565883195870201E-4</v>
      </c>
    </row>
    <row r="459" spans="1:22">
      <c r="A459" s="212" t="s">
        <v>26</v>
      </c>
      <c r="B459" s="213" t="s">
        <v>292</v>
      </c>
      <c r="C459" s="212">
        <v>56956.7785</v>
      </c>
      <c r="D459" s="212">
        <v>1E-4</v>
      </c>
      <c r="E459" s="33">
        <f t="shared" si="95"/>
        <v>49050.909791659251</v>
      </c>
      <c r="F459" s="25">
        <f t="shared" si="96"/>
        <v>49051</v>
      </c>
      <c r="G459" s="25">
        <f t="shared" si="102"/>
        <v>-3.0792479999945499E-2</v>
      </c>
      <c r="K459">
        <f t="shared" si="106"/>
        <v>-3.0792479999945499E-2</v>
      </c>
      <c r="L459" s="25"/>
      <c r="O459" s="25">
        <f t="shared" ca="1" si="100"/>
        <v>-3.3910030039488635E-2</v>
      </c>
      <c r="P459" s="27">
        <f t="shared" si="97"/>
        <v>-3.127510772237823E-2</v>
      </c>
      <c r="Q459" s="28">
        <f t="shared" si="98"/>
        <v>41938.2785</v>
      </c>
      <c r="S459" s="25">
        <f t="shared" si="103"/>
        <v>2.329295184606053E-7</v>
      </c>
      <c r="T459" s="128">
        <v>1</v>
      </c>
      <c r="U459">
        <f t="shared" si="104"/>
        <v>2.329295184606053E-7</v>
      </c>
      <c r="V459" s="25">
        <f t="shared" si="105"/>
        <v>4.8262772243273105E-4</v>
      </c>
    </row>
    <row r="460" spans="1:22">
      <c r="A460" s="212" t="s">
        <v>26</v>
      </c>
      <c r="B460" s="213" t="s">
        <v>292</v>
      </c>
      <c r="C460" s="212">
        <v>56956.7785</v>
      </c>
      <c r="D460" s="212">
        <v>1E-4</v>
      </c>
      <c r="E460" s="33">
        <f t="shared" si="95"/>
        <v>49050.909791659251</v>
      </c>
      <c r="F460" s="25">
        <f t="shared" si="96"/>
        <v>49051</v>
      </c>
      <c r="G460" s="25">
        <f t="shared" si="102"/>
        <v>-3.0792479999945499E-2</v>
      </c>
      <c r="K460">
        <f t="shared" si="106"/>
        <v>-3.0792479999945499E-2</v>
      </c>
      <c r="L460" s="25"/>
      <c r="O460" s="25">
        <f t="shared" ca="1" si="100"/>
        <v>-3.3910030039488635E-2</v>
      </c>
      <c r="P460" s="27">
        <f t="shared" si="97"/>
        <v>-3.127510772237823E-2</v>
      </c>
      <c r="Q460" s="28">
        <f t="shared" si="98"/>
        <v>41938.2785</v>
      </c>
      <c r="S460" s="25">
        <f t="shared" si="103"/>
        <v>2.329295184606053E-7</v>
      </c>
      <c r="T460" s="128">
        <v>1</v>
      </c>
      <c r="U460">
        <f t="shared" si="104"/>
        <v>2.329295184606053E-7</v>
      </c>
      <c r="V460" s="25">
        <f t="shared" si="105"/>
        <v>4.8262772243273105E-4</v>
      </c>
    </row>
    <row r="461" spans="1:22">
      <c r="A461" s="22" t="s">
        <v>1439</v>
      </c>
      <c r="B461" s="21"/>
      <c r="C461" s="22">
        <v>56963.434399999998</v>
      </c>
      <c r="D461" s="22">
        <v>5.0000000000000001E-4</v>
      </c>
      <c r="E461" s="33">
        <f t="shared" si="95"/>
        <v>49070.408633429397</v>
      </c>
      <c r="F461" s="25">
        <f t="shared" si="96"/>
        <v>49070.5</v>
      </c>
      <c r="G461" s="25">
        <f t="shared" si="102"/>
        <v>-3.1187839995254762E-2</v>
      </c>
      <c r="K461">
        <f t="shared" si="106"/>
        <v>-3.1187839995254762E-2</v>
      </c>
      <c r="L461" s="25"/>
      <c r="O461" s="25">
        <f t="shared" ca="1" si="100"/>
        <v>-3.3938804260575502E-2</v>
      </c>
      <c r="P461" s="27">
        <f t="shared" si="97"/>
        <v>-3.1286823367340996E-2</v>
      </c>
      <c r="Q461" s="28">
        <f t="shared" si="98"/>
        <v>41944.934399999998</v>
      </c>
      <c r="S461" s="25">
        <f t="shared" si="103"/>
        <v>9.7977079495617992E-9</v>
      </c>
      <c r="T461" s="128">
        <v>1</v>
      </c>
      <c r="U461">
        <f t="shared" si="104"/>
        <v>9.7977079495617992E-9</v>
      </c>
      <c r="V461" s="25">
        <f t="shared" si="105"/>
        <v>9.8983372086233756E-5</v>
      </c>
    </row>
    <row r="462" spans="1:22">
      <c r="A462" s="212" t="s">
        <v>26</v>
      </c>
      <c r="B462" s="213" t="s">
        <v>288</v>
      </c>
      <c r="C462" s="212">
        <v>56976.747799999997</v>
      </c>
      <c r="D462" s="212">
        <v>1E-4</v>
      </c>
      <c r="E462" s="33">
        <f t="shared" si="95"/>
        <v>49109.411004261689</v>
      </c>
      <c r="F462" s="25">
        <f t="shared" si="96"/>
        <v>49109.5</v>
      </c>
      <c r="G462" s="25">
        <f t="shared" si="102"/>
        <v>-3.0378559997188859E-2</v>
      </c>
      <c r="K462">
        <f t="shared" si="106"/>
        <v>-3.0378559997188859E-2</v>
      </c>
      <c r="L462" s="25"/>
      <c r="O462" s="25">
        <f t="shared" ref="O462:O493" ca="1" si="107">+C$11+C$12*F462</f>
        <v>-3.3996352702749248E-2</v>
      </c>
      <c r="P462" s="27">
        <f t="shared" si="97"/>
        <v>-3.1310239942916131E-2</v>
      </c>
      <c r="Q462" s="28">
        <f t="shared" si="98"/>
        <v>41958.247799999997</v>
      </c>
      <c r="S462" s="25">
        <f t="shared" si="103"/>
        <v>8.6802752127037258E-7</v>
      </c>
      <c r="T462" s="128">
        <v>1</v>
      </c>
      <c r="U462">
        <f t="shared" si="104"/>
        <v>8.6802752127037258E-7</v>
      </c>
      <c r="V462" s="25">
        <f t="shared" si="105"/>
        <v>9.3167994572727203E-4</v>
      </c>
    </row>
    <row r="463" spans="1:22">
      <c r="A463" s="212" t="s">
        <v>26</v>
      </c>
      <c r="B463" s="213" t="s">
        <v>288</v>
      </c>
      <c r="C463" s="212">
        <v>56976.747799999997</v>
      </c>
      <c r="D463" s="212">
        <v>1E-4</v>
      </c>
      <c r="E463" s="33">
        <f t="shared" si="95"/>
        <v>49109.411004261689</v>
      </c>
      <c r="F463" s="25">
        <f t="shared" si="96"/>
        <v>49109.5</v>
      </c>
      <c r="G463" s="25">
        <f t="shared" si="102"/>
        <v>-3.0378559997188859E-2</v>
      </c>
      <c r="K463">
        <f t="shared" si="106"/>
        <v>-3.0378559997188859E-2</v>
      </c>
      <c r="L463" s="25"/>
      <c r="O463" s="25">
        <f t="shared" ca="1" si="107"/>
        <v>-3.3996352702749248E-2</v>
      </c>
      <c r="P463" s="27">
        <f t="shared" si="97"/>
        <v>-3.1310239942916131E-2</v>
      </c>
      <c r="Q463" s="28">
        <f t="shared" si="98"/>
        <v>41958.247799999997</v>
      </c>
      <c r="S463" s="25">
        <f t="shared" si="103"/>
        <v>8.6802752127037258E-7</v>
      </c>
      <c r="T463" s="128">
        <v>1</v>
      </c>
      <c r="U463">
        <f t="shared" si="104"/>
        <v>8.6802752127037258E-7</v>
      </c>
      <c r="V463" s="25">
        <f t="shared" si="105"/>
        <v>9.3167994572727203E-4</v>
      </c>
    </row>
    <row r="464" spans="1:22">
      <c r="A464" s="212" t="s">
        <v>25</v>
      </c>
      <c r="B464" s="213" t="s">
        <v>292</v>
      </c>
      <c r="C464" s="212">
        <v>57034.605799999998</v>
      </c>
      <c r="D464" s="212">
        <v>1E-4</v>
      </c>
      <c r="E464" s="33">
        <f t="shared" si="95"/>
        <v>49278.909342147941</v>
      </c>
      <c r="F464" s="25">
        <f t="shared" si="96"/>
        <v>49279</v>
      </c>
      <c r="G464" s="25">
        <f t="shared" si="102"/>
        <v>-3.0945919999794569E-2</v>
      </c>
      <c r="K464">
        <f t="shared" si="106"/>
        <v>-3.0945919999794569E-2</v>
      </c>
      <c r="L464" s="25"/>
      <c r="O464" s="25">
        <f t="shared" ca="1" si="107"/>
        <v>-3.4246467086042821E-2</v>
      </c>
      <c r="P464" s="27">
        <f t="shared" si="97"/>
        <v>-3.1411784055596553E-2</v>
      </c>
      <c r="Q464" s="28">
        <f t="shared" si="98"/>
        <v>42016.105799999998</v>
      </c>
      <c r="S464" s="25">
        <f t="shared" si="103"/>
        <v>2.1702931848827446E-7</v>
      </c>
      <c r="T464" s="128">
        <v>1</v>
      </c>
      <c r="U464">
        <f t="shared" si="104"/>
        <v>2.1702931848827446E-7</v>
      </c>
      <c r="V464" s="25">
        <f t="shared" si="105"/>
        <v>4.6586405580198442E-4</v>
      </c>
    </row>
    <row r="465" spans="1:22">
      <c r="A465" s="22" t="s">
        <v>1440</v>
      </c>
      <c r="B465" s="21" t="s">
        <v>288</v>
      </c>
      <c r="C465" s="22">
        <v>57070.2768</v>
      </c>
      <c r="D465" s="22">
        <v>2.0000000000000001E-4</v>
      </c>
      <c r="E465" s="33">
        <f t="shared" si="95"/>
        <v>49383.409587762049</v>
      </c>
      <c r="F465" s="25">
        <f t="shared" si="96"/>
        <v>49383.5</v>
      </c>
      <c r="G465" s="25">
        <f t="shared" si="102"/>
        <v>-3.0862079998769332E-2</v>
      </c>
      <c r="K465">
        <f t="shared" si="106"/>
        <v>-3.0862079998769332E-2</v>
      </c>
      <c r="L465" s="25"/>
      <c r="O465" s="25">
        <f t="shared" ca="1" si="107"/>
        <v>-3.4400667399046826E-2</v>
      </c>
      <c r="P465" s="27">
        <f t="shared" si="97"/>
        <v>-3.1474203281848946E-2</v>
      </c>
      <c r="Q465" s="28">
        <f t="shared" si="98"/>
        <v>42051.7768</v>
      </c>
      <c r="S465" s="25">
        <f t="shared" si="103"/>
        <v>3.7469491368816579E-7</v>
      </c>
      <c r="T465" s="128">
        <v>1</v>
      </c>
      <c r="U465">
        <f t="shared" si="104"/>
        <v>3.7469491368816579E-7</v>
      </c>
      <c r="V465" s="25">
        <f t="shared" si="105"/>
        <v>6.1212328307961444E-4</v>
      </c>
    </row>
    <row r="466" spans="1:22">
      <c r="A466" s="212" t="s">
        <v>23</v>
      </c>
      <c r="B466" s="213" t="s">
        <v>288</v>
      </c>
      <c r="C466" s="212">
        <v>57294.883199999997</v>
      </c>
      <c r="D466" s="212">
        <v>1E-4</v>
      </c>
      <c r="E466" s="33">
        <f t="shared" si="95"/>
        <v>50041.406951629018</v>
      </c>
      <c r="F466" s="25">
        <f t="shared" si="96"/>
        <v>50041.5</v>
      </c>
      <c r="G466" s="25">
        <f t="shared" si="102"/>
        <v>-3.1761919999553356E-2</v>
      </c>
      <c r="K466">
        <f t="shared" si="106"/>
        <v>-3.1761919999553356E-2</v>
      </c>
      <c r="L466" s="25"/>
      <c r="O466" s="25">
        <f t="shared" ca="1" si="107"/>
        <v>-3.5371612910593563E-2</v>
      </c>
      <c r="P466" s="27">
        <f t="shared" si="97"/>
        <v>-3.1863999512673713E-2</v>
      </c>
      <c r="Q466" s="28">
        <f t="shared" si="98"/>
        <v>42276.383199999997</v>
      </c>
      <c r="S466" s="25">
        <f t="shared" si="103"/>
        <v>1.0420226998889071E-8</v>
      </c>
      <c r="T466" s="128">
        <v>1</v>
      </c>
      <c r="U466">
        <f t="shared" si="104"/>
        <v>1.0420226998889071E-8</v>
      </c>
      <c r="V466" s="25">
        <f t="shared" si="105"/>
        <v>1.0207951312035668E-4</v>
      </c>
    </row>
    <row r="467" spans="1:22">
      <c r="A467" s="210" t="s">
        <v>1446</v>
      </c>
      <c r="B467" s="211" t="s">
        <v>288</v>
      </c>
      <c r="C467" s="210">
        <v>57303.075100000002</v>
      </c>
      <c r="D467" s="210" t="s">
        <v>445</v>
      </c>
      <c r="E467" s="33">
        <f t="shared" si="95"/>
        <v>50065.405593720541</v>
      </c>
      <c r="F467" s="25">
        <f t="shared" si="96"/>
        <v>50065.5</v>
      </c>
      <c r="G467" s="25">
        <f t="shared" si="102"/>
        <v>-3.2225439994363114E-2</v>
      </c>
      <c r="K467">
        <f t="shared" si="106"/>
        <v>-3.2225439994363114E-2</v>
      </c>
      <c r="L467" s="25"/>
      <c r="O467" s="25">
        <f t="shared" ca="1" si="107"/>
        <v>-3.5407027336546638E-2</v>
      </c>
      <c r="P467" s="27">
        <f t="shared" si="97"/>
        <v>-3.187811144027855E-2</v>
      </c>
      <c r="Q467" s="28">
        <f t="shared" si="98"/>
        <v>42284.575100000002</v>
      </c>
      <c r="S467" s="25">
        <f t="shared" si="103"/>
        <v>1.206371244824738E-7</v>
      </c>
      <c r="T467" s="128">
        <v>1</v>
      </c>
      <c r="U467">
        <f t="shared" si="104"/>
        <v>1.206371244824738E-7</v>
      </c>
      <c r="V467" s="25">
        <f t="shared" si="105"/>
        <v>-3.4732855408456387E-4</v>
      </c>
    </row>
    <row r="468" spans="1:22">
      <c r="A468" s="201" t="s">
        <v>1445</v>
      </c>
      <c r="B468" s="202" t="s">
        <v>292</v>
      </c>
      <c r="C468" s="203">
        <v>57319.63</v>
      </c>
      <c r="D468" s="204">
        <v>2E-3</v>
      </c>
      <c r="E468" s="33">
        <f t="shared" si="95"/>
        <v>50113.904125191941</v>
      </c>
      <c r="F468" s="25">
        <f t="shared" si="96"/>
        <v>50114</v>
      </c>
      <c r="G468" s="25">
        <f t="shared" si="102"/>
        <v>-3.2726719997299369E-2</v>
      </c>
      <c r="K468">
        <f t="shared" si="106"/>
        <v>-3.2726719997299369E-2</v>
      </c>
      <c r="L468" s="25"/>
      <c r="O468" s="25">
        <f t="shared" ca="1" si="107"/>
        <v>-3.547859398899348E-2</v>
      </c>
      <c r="P468" s="27">
        <f t="shared" si="97"/>
        <v>-3.1906606616208977E-2</v>
      </c>
      <c r="Q468" s="28">
        <f t="shared" si="98"/>
        <v>42301.13</v>
      </c>
      <c r="S468" s="25">
        <f t="shared" si="103"/>
        <v>6.7258595784351566E-7</v>
      </c>
      <c r="T468" s="128">
        <v>1</v>
      </c>
      <c r="U468">
        <f t="shared" si="104"/>
        <v>6.7258595784351566E-7</v>
      </c>
      <c r="V468" s="25">
        <f t="shared" si="105"/>
        <v>-8.2011338109039267E-4</v>
      </c>
    </row>
    <row r="469" spans="1:22">
      <c r="A469" s="212" t="s">
        <v>23</v>
      </c>
      <c r="B469" s="213" t="s">
        <v>292</v>
      </c>
      <c r="C469" s="212">
        <v>57326.798900000002</v>
      </c>
      <c r="D469" s="212">
        <v>1E-4</v>
      </c>
      <c r="E469" s="33">
        <f t="shared" ref="E469:E519" si="108">+(C469-C$7)/C$8</f>
        <v>50134.905829960058</v>
      </c>
      <c r="F469" s="25">
        <f t="shared" ref="F469:F521" si="109">ROUND(2*E469,0)/2</f>
        <v>50135</v>
      </c>
      <c r="G469" s="25">
        <f t="shared" si="102"/>
        <v>-3.2144799995876383E-2</v>
      </c>
      <c r="K469">
        <f t="shared" si="106"/>
        <v>-3.2144799995876383E-2</v>
      </c>
      <c r="L469" s="25"/>
      <c r="O469" s="25">
        <f t="shared" ca="1" si="107"/>
        <v>-3.5509581611702416E-2</v>
      </c>
      <c r="P469" s="27">
        <f t="shared" ref="P469:P519" si="110">+D$11+D$12*F469+D$13*F469^2</f>
        <v>-3.1918935320694508E-2</v>
      </c>
      <c r="Q469" s="28">
        <f t="shared" ref="Q469:Q519" si="111">+C469-15018.5</f>
        <v>42308.298900000002</v>
      </c>
      <c r="S469" s="25">
        <f t="shared" si="103"/>
        <v>5.1014851495013862E-8</v>
      </c>
      <c r="T469" s="128">
        <v>1</v>
      </c>
      <c r="U469">
        <f t="shared" si="104"/>
        <v>5.1014851495013862E-8</v>
      </c>
      <c r="V469" s="25">
        <f t="shared" si="105"/>
        <v>-2.2586467518187492E-4</v>
      </c>
    </row>
    <row r="470" spans="1:22">
      <c r="A470" s="34" t="s">
        <v>1441</v>
      </c>
      <c r="B470" s="57"/>
      <c r="C470" s="200">
        <v>57326.8</v>
      </c>
      <c r="D470" s="58">
        <v>1E-3</v>
      </c>
      <c r="E470" s="33">
        <f t="shared" si="108"/>
        <v>50134.909052473311</v>
      </c>
      <c r="F470" s="25">
        <f t="shared" si="109"/>
        <v>50135</v>
      </c>
      <c r="G470" s="25">
        <f t="shared" si="102"/>
        <v>-3.104479999456089E-2</v>
      </c>
      <c r="K470">
        <f t="shared" si="106"/>
        <v>-3.104479999456089E-2</v>
      </c>
      <c r="L470" s="25"/>
      <c r="O470" s="25">
        <f t="shared" ca="1" si="107"/>
        <v>-3.5509581611702416E-2</v>
      </c>
      <c r="P470" s="27">
        <f t="shared" si="110"/>
        <v>-3.1918935320694508E-2</v>
      </c>
      <c r="Q470" s="28">
        <f t="shared" si="111"/>
        <v>42308.3</v>
      </c>
      <c r="S470" s="25">
        <f t="shared" si="103"/>
        <v>7.6411256839472707E-7</v>
      </c>
      <c r="T470" s="128">
        <v>1</v>
      </c>
      <c r="U470">
        <f t="shared" si="104"/>
        <v>7.6411256839472707E-7</v>
      </c>
      <c r="V470" s="25">
        <f t="shared" si="105"/>
        <v>8.7413532613361822E-4</v>
      </c>
    </row>
    <row r="471" spans="1:22">
      <c r="A471" s="212" t="s">
        <v>22</v>
      </c>
      <c r="B471" s="213" t="s">
        <v>292</v>
      </c>
      <c r="C471" s="212">
        <v>57338.746099999997</v>
      </c>
      <c r="D471" s="212">
        <v>1E-4</v>
      </c>
      <c r="E471" s="33">
        <f t="shared" si="108"/>
        <v>50169.905839334628</v>
      </c>
      <c r="F471" s="25">
        <f t="shared" si="109"/>
        <v>50170</v>
      </c>
      <c r="G471" s="25">
        <f t="shared" si="102"/>
        <v>-3.2141600000613835E-2</v>
      </c>
      <c r="K471">
        <f t="shared" si="106"/>
        <v>-3.2141600000613835E-2</v>
      </c>
      <c r="L471" s="25"/>
      <c r="O471" s="25">
        <f t="shared" ca="1" si="107"/>
        <v>-3.5561227649550643E-2</v>
      </c>
      <c r="P471" s="27">
        <f t="shared" si="110"/>
        <v>-3.193947052064168E-2</v>
      </c>
      <c r="Q471" s="28">
        <f t="shared" si="111"/>
        <v>42320.246099999997</v>
      </c>
      <c r="S471" s="25">
        <f t="shared" si="103"/>
        <v>4.0856326673813641E-8</v>
      </c>
      <c r="T471" s="128">
        <v>1</v>
      </c>
      <c r="U471">
        <f t="shared" si="104"/>
        <v>4.0856326673813641E-8</v>
      </c>
      <c r="V471" s="25">
        <f t="shared" si="105"/>
        <v>-2.0212947997215458E-4</v>
      </c>
    </row>
    <row r="472" spans="1:22">
      <c r="A472" s="212" t="s">
        <v>22</v>
      </c>
      <c r="B472" s="213" t="s">
        <v>288</v>
      </c>
      <c r="C472" s="212">
        <v>57344.7189</v>
      </c>
      <c r="D472" s="212">
        <v>1E-4</v>
      </c>
      <c r="E472" s="33">
        <f t="shared" si="108"/>
        <v>50187.403500375927</v>
      </c>
      <c r="F472" s="25">
        <f t="shared" si="109"/>
        <v>50187.5</v>
      </c>
      <c r="G472" s="25">
        <f t="shared" si="102"/>
        <v>-3.2939999997324776E-2</v>
      </c>
      <c r="K472">
        <f t="shared" si="106"/>
        <v>-3.2939999997324776E-2</v>
      </c>
      <c r="L472" s="25"/>
      <c r="O472" s="25">
        <f t="shared" ca="1" si="107"/>
        <v>-3.5587050668474764E-2</v>
      </c>
      <c r="P472" s="27">
        <f t="shared" si="110"/>
        <v>-3.1949732195211189E-2</v>
      </c>
      <c r="Q472" s="28">
        <f t="shared" si="111"/>
        <v>42326.2189</v>
      </c>
      <c r="S472" s="25">
        <f t="shared" si="103"/>
        <v>9.8063031990287418E-7</v>
      </c>
      <c r="T472" s="128">
        <v>1</v>
      </c>
      <c r="U472">
        <f t="shared" si="104"/>
        <v>9.8063031990287418E-7</v>
      </c>
      <c r="V472" s="25">
        <f t="shared" si="105"/>
        <v>-9.9026780211358689E-4</v>
      </c>
    </row>
    <row r="473" spans="1:22">
      <c r="A473" s="212" t="s">
        <v>22</v>
      </c>
      <c r="B473" s="213" t="s">
        <v>292</v>
      </c>
      <c r="C473" s="212">
        <v>57375.61</v>
      </c>
      <c r="D473" s="212">
        <v>1E-4</v>
      </c>
      <c r="E473" s="33">
        <f t="shared" si="108"/>
        <v>50277.900754091548</v>
      </c>
      <c r="F473" s="25">
        <f t="shared" si="109"/>
        <v>50278</v>
      </c>
      <c r="G473" s="25">
        <f t="shared" si="102"/>
        <v>-3.3877440000651404E-2</v>
      </c>
      <c r="K473">
        <f t="shared" si="106"/>
        <v>-3.3877440000651404E-2</v>
      </c>
      <c r="L473" s="25"/>
      <c r="O473" s="25">
        <f t="shared" ca="1" si="107"/>
        <v>-3.5720592566339464E-2</v>
      </c>
      <c r="P473" s="27">
        <f t="shared" si="110"/>
        <v>-3.2002736675645238E-2</v>
      </c>
      <c r="Q473" s="28">
        <f t="shared" si="111"/>
        <v>42357.11</v>
      </c>
      <c r="S473" s="25">
        <f t="shared" si="103"/>
        <v>3.5145125567891753E-6</v>
      </c>
      <c r="T473" s="128">
        <v>1</v>
      </c>
      <c r="U473">
        <f t="shared" si="104"/>
        <v>3.5145125567891753E-6</v>
      </c>
      <c r="V473" s="25">
        <f t="shared" si="105"/>
        <v>-1.8747033250061662E-3</v>
      </c>
    </row>
    <row r="474" spans="1:22">
      <c r="A474" s="207" t="s">
        <v>1444</v>
      </c>
      <c r="B474" s="208" t="s">
        <v>292</v>
      </c>
      <c r="C474" s="209">
        <v>57383.292300000001</v>
      </c>
      <c r="D474" s="209">
        <v>2.0999999999999999E-3</v>
      </c>
      <c r="E474" s="33">
        <f t="shared" si="108"/>
        <v>50300.406493680603</v>
      </c>
      <c r="F474" s="25">
        <f t="shared" si="109"/>
        <v>50300.5</v>
      </c>
      <c r="G474" s="25">
        <f t="shared" si="102"/>
        <v>-3.1918239998049103E-2</v>
      </c>
      <c r="K474">
        <f t="shared" si="106"/>
        <v>-3.1918239998049103E-2</v>
      </c>
      <c r="L474" s="25"/>
      <c r="O474" s="25">
        <f t="shared" ca="1" si="107"/>
        <v>-3.575379359067047E-2</v>
      </c>
      <c r="P474" s="27">
        <f t="shared" si="110"/>
        <v>-3.2015898187496554E-2</v>
      </c>
      <c r="Q474" s="28">
        <f t="shared" si="111"/>
        <v>42364.792300000001</v>
      </c>
      <c r="S474" s="25">
        <f t="shared" si="103"/>
        <v>9.5371219661542778E-9</v>
      </c>
      <c r="T474" s="128">
        <v>1</v>
      </c>
      <c r="U474">
        <f t="shared" si="104"/>
        <v>9.5371219661542778E-9</v>
      </c>
      <c r="V474" s="25">
        <f t="shared" si="105"/>
        <v>9.7658189447451249E-5</v>
      </c>
    </row>
    <row r="475" spans="1:22">
      <c r="A475" s="207" t="s">
        <v>1444</v>
      </c>
      <c r="B475" s="208" t="s">
        <v>292</v>
      </c>
      <c r="C475" s="209">
        <v>57383.462899999999</v>
      </c>
      <c r="D475" s="209">
        <v>1.9E-3</v>
      </c>
      <c r="E475" s="33">
        <f t="shared" si="108"/>
        <v>50300.906276190246</v>
      </c>
      <c r="F475" s="25">
        <f t="shared" si="109"/>
        <v>50301</v>
      </c>
      <c r="G475" s="25">
        <f t="shared" si="102"/>
        <v>-3.199247999873478E-2</v>
      </c>
      <c r="K475">
        <f t="shared" si="106"/>
        <v>-3.199247999873478E-2</v>
      </c>
      <c r="L475" s="25"/>
      <c r="O475" s="25">
        <f t="shared" ca="1" si="107"/>
        <v>-3.575453139121116E-2</v>
      </c>
      <c r="P475" s="27">
        <f t="shared" si="110"/>
        <v>-3.201619059136937E-2</v>
      </c>
      <c r="Q475" s="28">
        <f t="shared" si="111"/>
        <v>42364.962899999999</v>
      </c>
      <c r="S475" s="25">
        <f t="shared" si="103"/>
        <v>5.6219220308349304E-10</v>
      </c>
      <c r="T475" s="128">
        <v>1</v>
      </c>
      <c r="U475">
        <f t="shared" si="104"/>
        <v>5.6219220308349304E-10</v>
      </c>
      <c r="V475" s="25">
        <f t="shared" si="105"/>
        <v>2.3710592634590411E-5</v>
      </c>
    </row>
    <row r="476" spans="1:22">
      <c r="A476" s="212" t="s">
        <v>24</v>
      </c>
      <c r="B476" s="213" t="s">
        <v>288</v>
      </c>
      <c r="C476" s="212">
        <v>57634.864300000001</v>
      </c>
      <c r="D476" s="212">
        <v>1E-4</v>
      </c>
      <c r="E476" s="33">
        <f t="shared" si="108"/>
        <v>51037.401133293468</v>
      </c>
      <c r="F476" s="25">
        <f t="shared" si="109"/>
        <v>51037.5</v>
      </c>
      <c r="G476" s="25">
        <f t="shared" si="102"/>
        <v>-3.3748000001651235E-2</v>
      </c>
      <c r="K476">
        <f t="shared" si="106"/>
        <v>-3.3748000001651235E-2</v>
      </c>
      <c r="L476" s="25"/>
      <c r="O476" s="25">
        <f t="shared" ca="1" si="107"/>
        <v>-3.6841311587646079E-2</v>
      </c>
      <c r="P476" s="27">
        <f t="shared" si="110"/>
        <v>-3.2443400747946008E-2</v>
      </c>
      <c r="Q476" s="28">
        <f t="shared" si="111"/>
        <v>42616.364300000001</v>
      </c>
      <c r="S476" s="25">
        <f t="shared" si="103"/>
        <v>1.7019792127682353E-6</v>
      </c>
      <c r="T476" s="128">
        <v>1</v>
      </c>
      <c r="U476">
        <f t="shared" si="104"/>
        <v>1.7019792127682353E-6</v>
      </c>
      <c r="V476" s="25">
        <f t="shared" si="105"/>
        <v>-1.304599253705227E-3</v>
      </c>
    </row>
    <row r="477" spans="1:22">
      <c r="A477" s="212" t="s">
        <v>24</v>
      </c>
      <c r="B477" s="213" t="s">
        <v>292</v>
      </c>
      <c r="C477" s="212">
        <v>57670.8753</v>
      </c>
      <c r="D477" s="212">
        <v>1E-4</v>
      </c>
      <c r="E477" s="33">
        <f t="shared" si="108"/>
        <v>51142.897428457865</v>
      </c>
      <c r="F477" s="25">
        <f t="shared" si="109"/>
        <v>51143</v>
      </c>
      <c r="G477" s="25">
        <f t="shared" si="102"/>
        <v>-3.5012640000786632E-2</v>
      </c>
      <c r="K477">
        <f t="shared" si="106"/>
        <v>-3.5012640000786632E-2</v>
      </c>
      <c r="L477" s="25"/>
      <c r="O477" s="25">
        <f t="shared" ca="1" si="107"/>
        <v>-3.6996987501731464E-2</v>
      </c>
      <c r="P477" s="27">
        <f t="shared" si="110"/>
        <v>-3.2504023591801934E-2</v>
      </c>
      <c r="Q477" s="28">
        <f t="shared" si="111"/>
        <v>42652.3753</v>
      </c>
      <c r="S477" s="25">
        <f t="shared" si="103"/>
        <v>6.2931562874272837E-6</v>
      </c>
      <c r="T477" s="128">
        <v>1</v>
      </c>
      <c r="U477">
        <f t="shared" si="104"/>
        <v>6.2931562874272837E-6</v>
      </c>
      <c r="V477" s="25">
        <f t="shared" si="105"/>
        <v>-2.5086164089846985E-3</v>
      </c>
    </row>
    <row r="478" spans="1:22">
      <c r="A478" s="212" t="s">
        <v>24</v>
      </c>
      <c r="B478" s="213" t="s">
        <v>288</v>
      </c>
      <c r="C478" s="212">
        <v>57676.849699999999</v>
      </c>
      <c r="D478" s="212">
        <v>1E-4</v>
      </c>
      <c r="E478" s="33">
        <f t="shared" si="108"/>
        <v>51160.399776791157</v>
      </c>
      <c r="F478" s="25">
        <f t="shared" si="109"/>
        <v>51160.5</v>
      </c>
      <c r="G478" s="25">
        <f t="shared" si="102"/>
        <v>-3.4211040001537185E-2</v>
      </c>
      <c r="K478">
        <f t="shared" si="106"/>
        <v>-3.4211040001537185E-2</v>
      </c>
      <c r="L478" s="25"/>
      <c r="O478" s="25">
        <f t="shared" ca="1" si="107"/>
        <v>-3.702281052065557E-2</v>
      </c>
      <c r="P478" s="27">
        <f t="shared" si="110"/>
        <v>-3.2514065631393266E-2</v>
      </c>
      <c r="Q478" s="28">
        <f t="shared" si="111"/>
        <v>42658.349699999999</v>
      </c>
      <c r="S478" s="25">
        <f t="shared" si="103"/>
        <v>2.8797220129253521E-6</v>
      </c>
      <c r="T478" s="128">
        <v>1</v>
      </c>
      <c r="U478">
        <f t="shared" si="104"/>
        <v>2.8797220129253521E-6</v>
      </c>
      <c r="V478" s="25">
        <f t="shared" si="105"/>
        <v>-1.6969743701439194E-3</v>
      </c>
    </row>
    <row r="479" spans="1:22">
      <c r="A479" s="214" t="s">
        <v>29</v>
      </c>
      <c r="B479" s="215" t="s">
        <v>292</v>
      </c>
      <c r="C479" s="214">
        <v>57697.843000000001</v>
      </c>
      <c r="D479" s="214">
        <v>1E-4</v>
      </c>
      <c r="E479" s="33">
        <f t="shared" si="108"/>
        <v>51221.900856274515</v>
      </c>
      <c r="F479" s="25">
        <f t="shared" si="109"/>
        <v>51222</v>
      </c>
      <c r="G479" s="25">
        <f t="shared" si="102"/>
        <v>-3.3842559998447541E-2</v>
      </c>
      <c r="K479">
        <f t="shared" si="106"/>
        <v>-3.3842559998447541E-2</v>
      </c>
      <c r="L479" s="25"/>
      <c r="O479" s="25">
        <f t="shared" ca="1" si="107"/>
        <v>-3.7113559987160323E-2</v>
      </c>
      <c r="P479" s="27">
        <f t="shared" si="110"/>
        <v>-3.2549324893167156E-2</v>
      </c>
      <c r="Q479" s="28">
        <f t="shared" si="111"/>
        <v>42679.343000000001</v>
      </c>
      <c r="S479" s="25">
        <f t="shared" si="103"/>
        <v>1.6724570375295692E-6</v>
      </c>
      <c r="T479" s="128">
        <v>1</v>
      </c>
      <c r="U479">
        <f t="shared" si="104"/>
        <v>1.6724570375295692E-6</v>
      </c>
      <c r="V479" s="25">
        <f t="shared" si="105"/>
        <v>-1.2932351052803853E-3</v>
      </c>
    </row>
    <row r="480" spans="1:22">
      <c r="A480" s="214" t="s">
        <v>29</v>
      </c>
      <c r="B480" s="215" t="s">
        <v>288</v>
      </c>
      <c r="C480" s="214">
        <v>57698.013599999998</v>
      </c>
      <c r="D480" s="214">
        <v>2.9999999999999997E-4</v>
      </c>
      <c r="E480" s="33">
        <f t="shared" si="108"/>
        <v>51222.400638784158</v>
      </c>
      <c r="F480" s="25">
        <f t="shared" si="109"/>
        <v>51222.5</v>
      </c>
      <c r="G480" s="25">
        <f t="shared" si="102"/>
        <v>-3.3916799999133218E-2</v>
      </c>
      <c r="K480">
        <f t="shared" si="106"/>
        <v>-3.3916799999133218E-2</v>
      </c>
      <c r="L480" s="25"/>
      <c r="O480" s="25">
        <f t="shared" ca="1" si="107"/>
        <v>-3.7114297787701013E-2</v>
      </c>
      <c r="P480" s="27">
        <f t="shared" si="110"/>
        <v>-3.2549611353899985E-2</v>
      </c>
      <c r="Q480" s="28">
        <f t="shared" si="111"/>
        <v>42679.513599999998</v>
      </c>
      <c r="S480" s="25">
        <f t="shared" si="103"/>
        <v>1.8692047916546838E-6</v>
      </c>
      <c r="T480" s="128">
        <v>1</v>
      </c>
      <c r="U480">
        <f t="shared" si="104"/>
        <v>1.8692047916546838E-6</v>
      </c>
      <c r="V480" s="25">
        <f t="shared" si="105"/>
        <v>-1.3671886452332332E-3</v>
      </c>
    </row>
    <row r="481" spans="1:22">
      <c r="A481" s="212" t="s">
        <v>24</v>
      </c>
      <c r="B481" s="213" t="s">
        <v>288</v>
      </c>
      <c r="C481" s="212">
        <v>57702.792300000001</v>
      </c>
      <c r="D481" s="212">
        <v>1E-4</v>
      </c>
      <c r="E481" s="33">
        <f t="shared" si="108"/>
        <v>51236.400115213648</v>
      </c>
      <c r="F481" s="25">
        <f t="shared" si="109"/>
        <v>51236.5</v>
      </c>
      <c r="G481" s="25">
        <f t="shared" si="102"/>
        <v>-3.4095519993570633E-2</v>
      </c>
      <c r="K481">
        <f t="shared" si="106"/>
        <v>-3.4095519993570633E-2</v>
      </c>
      <c r="L481" s="25"/>
      <c r="O481" s="25">
        <f t="shared" ca="1" si="107"/>
        <v>-3.7134956202840304E-2</v>
      </c>
      <c r="P481" s="27">
        <f t="shared" si="110"/>
        <v>-3.2557630945186988E-2</v>
      </c>
      <c r="Q481" s="28">
        <f t="shared" si="111"/>
        <v>42684.292300000001</v>
      </c>
      <c r="S481" s="25">
        <f t="shared" si="103"/>
        <v>2.3651027251383532E-6</v>
      </c>
      <c r="T481" s="128">
        <v>1</v>
      </c>
      <c r="U481">
        <f t="shared" si="104"/>
        <v>2.3651027251383532E-6</v>
      </c>
      <c r="V481" s="25">
        <f t="shared" si="105"/>
        <v>-1.5378890483836449E-3</v>
      </c>
    </row>
    <row r="482" spans="1:22">
      <c r="A482" s="212" t="s">
        <v>24</v>
      </c>
      <c r="B482" s="213" t="s">
        <v>288</v>
      </c>
      <c r="C482" s="212">
        <v>57728.734600000003</v>
      </c>
      <c r="D482" s="212">
        <v>1E-4</v>
      </c>
      <c r="E482" s="33">
        <f t="shared" si="108"/>
        <v>51312.39957476889</v>
      </c>
      <c r="F482" s="25">
        <f t="shared" si="109"/>
        <v>51312.5</v>
      </c>
      <c r="G482" s="25">
        <f t="shared" si="102"/>
        <v>-3.4279999992577359E-2</v>
      </c>
      <c r="K482">
        <f t="shared" si="106"/>
        <v>-3.4279999992577359E-2</v>
      </c>
      <c r="L482" s="25"/>
      <c r="O482" s="25">
        <f t="shared" ca="1" si="107"/>
        <v>-3.7247101885025037E-2</v>
      </c>
      <c r="P482" s="27">
        <f t="shared" si="110"/>
        <v>-3.2601121755287621E-2</v>
      </c>
      <c r="Q482" s="28">
        <f t="shared" si="111"/>
        <v>42710.234600000003</v>
      </c>
      <c r="S482" s="25">
        <f t="shared" si="103"/>
        <v>2.8186321356450984E-6</v>
      </c>
      <c r="T482" s="128">
        <v>1</v>
      </c>
      <c r="U482">
        <f t="shared" si="104"/>
        <v>2.8186321356450984E-6</v>
      </c>
      <c r="V482" s="25">
        <f t="shared" si="105"/>
        <v>-1.6788782372897382E-3</v>
      </c>
    </row>
    <row r="483" spans="1:22">
      <c r="A483" s="212" t="s">
        <v>24</v>
      </c>
      <c r="B483" s="213" t="s">
        <v>292</v>
      </c>
      <c r="C483" s="212">
        <v>57731.633999999998</v>
      </c>
      <c r="D483" s="212">
        <v>2.0000000000000001E-4</v>
      </c>
      <c r="E483" s="33">
        <f t="shared" si="108"/>
        <v>51320.893533786941</v>
      </c>
      <c r="F483" s="25">
        <f t="shared" si="109"/>
        <v>51321</v>
      </c>
      <c r="G483" s="25">
        <f t="shared" si="102"/>
        <v>-3.6342079998576082E-2</v>
      </c>
      <c r="K483">
        <f t="shared" ref="K483:K519" si="112">G483</f>
        <v>-3.6342079998576082E-2</v>
      </c>
      <c r="L483" s="25"/>
      <c r="O483" s="25">
        <f t="shared" ca="1" si="107"/>
        <v>-3.7259644494216752E-2</v>
      </c>
      <c r="P483" s="27">
        <f t="shared" si="110"/>
        <v>-3.2605981226753386E-2</v>
      </c>
      <c r="Q483" s="28">
        <f t="shared" si="111"/>
        <v>42713.133999999998</v>
      </c>
      <c r="S483" s="25">
        <f t="shared" si="103"/>
        <v>1.3958434032815059E-5</v>
      </c>
      <c r="T483" s="128">
        <v>1</v>
      </c>
      <c r="U483">
        <f t="shared" si="104"/>
        <v>1.3958434032815059E-5</v>
      </c>
      <c r="V483" s="25">
        <f t="shared" si="105"/>
        <v>-3.7360987718226962E-3</v>
      </c>
    </row>
    <row r="484" spans="1:22">
      <c r="A484" s="212" t="s">
        <v>24</v>
      </c>
      <c r="B484" s="213" t="s">
        <v>292</v>
      </c>
      <c r="C484" s="212">
        <v>57731.636200000001</v>
      </c>
      <c r="D484" s="212">
        <v>1E-4</v>
      </c>
      <c r="E484" s="33">
        <f t="shared" si="108"/>
        <v>51320.899978813446</v>
      </c>
      <c r="F484" s="25">
        <f t="shared" si="109"/>
        <v>51321</v>
      </c>
      <c r="G484" s="25">
        <f t="shared" si="102"/>
        <v>-3.4142079995945096E-2</v>
      </c>
      <c r="K484">
        <f t="shared" si="112"/>
        <v>-3.4142079995945096E-2</v>
      </c>
      <c r="L484" s="25"/>
      <c r="O484" s="25">
        <f t="shared" ca="1" si="107"/>
        <v>-3.7259644494216752E-2</v>
      </c>
      <c r="P484" s="27">
        <f t="shared" si="110"/>
        <v>-3.2605981226753386E-2</v>
      </c>
      <c r="Q484" s="28">
        <f t="shared" si="111"/>
        <v>42713.136200000001</v>
      </c>
      <c r="S484" s="25">
        <f t="shared" si="103"/>
        <v>2.3595994287122864E-6</v>
      </c>
      <c r="T484" s="128">
        <v>1</v>
      </c>
      <c r="U484">
        <f t="shared" si="104"/>
        <v>2.3595994287122864E-6</v>
      </c>
      <c r="V484" s="25">
        <f t="shared" si="105"/>
        <v>-1.53609876919171E-3</v>
      </c>
    </row>
    <row r="485" spans="1:22">
      <c r="A485" s="34" t="s">
        <v>1443</v>
      </c>
      <c r="B485" s="57"/>
      <c r="C485" s="58">
        <v>57737.609499999999</v>
      </c>
      <c r="D485" s="58">
        <v>2.0000000000000001E-4</v>
      </c>
      <c r="E485" s="33">
        <f t="shared" si="108"/>
        <v>51338.399104633485</v>
      </c>
      <c r="F485" s="25">
        <f t="shared" si="109"/>
        <v>51338.5</v>
      </c>
      <c r="G485" s="25">
        <f t="shared" si="102"/>
        <v>-3.4440479998011142E-2</v>
      </c>
      <c r="K485">
        <f t="shared" si="112"/>
        <v>-3.4440479998011142E-2</v>
      </c>
      <c r="L485" s="25"/>
      <c r="O485" s="25">
        <f t="shared" ca="1" si="107"/>
        <v>-3.7285467513140859E-2</v>
      </c>
      <c r="P485" s="27">
        <f t="shared" si="110"/>
        <v>-3.2615983086461756E-2</v>
      </c>
      <c r="Q485" s="28">
        <f t="shared" si="111"/>
        <v>42719.109499999999</v>
      </c>
      <c r="S485" s="25">
        <f t="shared" si="103"/>
        <v>3.3287889802532498E-6</v>
      </c>
      <c r="T485" s="128">
        <v>1</v>
      </c>
      <c r="U485">
        <f t="shared" si="104"/>
        <v>3.3287889802532498E-6</v>
      </c>
      <c r="V485" s="25">
        <f t="shared" si="105"/>
        <v>-1.8244969115493864E-3</v>
      </c>
    </row>
    <row r="486" spans="1:22">
      <c r="A486" s="216" t="s">
        <v>27</v>
      </c>
      <c r="B486" s="217" t="s">
        <v>288</v>
      </c>
      <c r="C486" s="216">
        <v>57807.584600000002</v>
      </c>
      <c r="D486" s="216">
        <v>1E-4</v>
      </c>
      <c r="E486" s="33">
        <f t="shared" si="108"/>
        <v>51543.395183713736</v>
      </c>
      <c r="F486" s="25">
        <f t="shared" si="109"/>
        <v>51543.5</v>
      </c>
      <c r="G486" s="25">
        <f t="shared" si="102"/>
        <v>-3.5778879995632451E-2</v>
      </c>
      <c r="K486">
        <f t="shared" si="112"/>
        <v>-3.5778879995632451E-2</v>
      </c>
      <c r="L486" s="25"/>
      <c r="O486" s="25">
        <f t="shared" ca="1" si="107"/>
        <v>-3.7587965734823363E-2</v>
      </c>
      <c r="P486" s="27">
        <f t="shared" si="110"/>
        <v>-3.2732853554616873E-2</v>
      </c>
      <c r="Q486" s="28">
        <f t="shared" si="111"/>
        <v>42789.084600000002</v>
      </c>
      <c r="S486" s="25">
        <f t="shared" si="103"/>
        <v>9.278277079366031E-6</v>
      </c>
      <c r="T486" s="128">
        <v>1</v>
      </c>
      <c r="U486">
        <f t="shared" si="104"/>
        <v>9.278277079366031E-6</v>
      </c>
      <c r="V486" s="25">
        <f t="shared" si="105"/>
        <v>-3.0460264410155785E-3</v>
      </c>
    </row>
    <row r="487" spans="1:22">
      <c r="A487" s="216" t="s">
        <v>28</v>
      </c>
      <c r="B487" s="218" t="s">
        <v>292</v>
      </c>
      <c r="C487" s="216">
        <v>58009.833400000003</v>
      </c>
      <c r="D487" s="216">
        <v>1E-4</v>
      </c>
      <c r="E487" s="33">
        <f t="shared" si="108"/>
        <v>52135.89467279891</v>
      </c>
      <c r="F487" s="25">
        <f t="shared" si="109"/>
        <v>52136</v>
      </c>
      <c r="G487" s="25">
        <f t="shared" si="102"/>
        <v>-3.5953279992099851E-2</v>
      </c>
      <c r="K487">
        <f t="shared" si="112"/>
        <v>-3.5953279992099851E-2</v>
      </c>
      <c r="L487" s="25"/>
      <c r="O487" s="25">
        <f t="shared" ca="1" si="107"/>
        <v>-3.8462259375539841E-2</v>
      </c>
      <c r="P487" s="27">
        <f t="shared" si="110"/>
        <v>-3.3067590240977315E-2</v>
      </c>
      <c r="Q487" s="28">
        <f t="shared" si="111"/>
        <v>42991.333400000003</v>
      </c>
      <c r="S487" s="25">
        <f t="shared" si="103"/>
        <v>8.3272053397336437E-6</v>
      </c>
      <c r="T487" s="128">
        <v>1</v>
      </c>
      <c r="U487">
        <f t="shared" si="104"/>
        <v>8.3272053397336437E-6</v>
      </c>
      <c r="V487" s="25">
        <f t="shared" si="105"/>
        <v>-2.885689751122536E-3</v>
      </c>
    </row>
    <row r="488" spans="1:22">
      <c r="A488" s="216" t="s">
        <v>28</v>
      </c>
      <c r="B488" s="218" t="s">
        <v>292</v>
      </c>
      <c r="C488" s="216">
        <v>58025.876400000001</v>
      </c>
      <c r="D488" s="216">
        <v>1E-4</v>
      </c>
      <c r="E488" s="33">
        <f t="shared" si="108"/>
        <v>52182.893563785619</v>
      </c>
      <c r="F488" s="25">
        <f t="shared" si="109"/>
        <v>52183</v>
      </c>
      <c r="G488" s="25">
        <f t="shared" si="102"/>
        <v>-3.6331839997728821E-2</v>
      </c>
      <c r="K488">
        <f t="shared" si="112"/>
        <v>-3.6331839997728821E-2</v>
      </c>
      <c r="L488" s="25"/>
      <c r="O488" s="25">
        <f t="shared" ca="1" si="107"/>
        <v>-3.8531612626364613E-2</v>
      </c>
      <c r="P488" s="27">
        <f t="shared" si="110"/>
        <v>-3.3093949346338442E-2</v>
      </c>
      <c r="Q488" s="28">
        <f t="shared" si="111"/>
        <v>43007.376400000001</v>
      </c>
      <c r="S488" s="25">
        <f t="shared" si="103"/>
        <v>1.0483935870361216E-5</v>
      </c>
      <c r="T488" s="128">
        <v>1</v>
      </c>
      <c r="U488">
        <f t="shared" si="104"/>
        <v>1.0483935870361216E-5</v>
      </c>
      <c r="V488" s="25">
        <f t="shared" si="105"/>
        <v>-3.2378906513903793E-3</v>
      </c>
    </row>
    <row r="489" spans="1:22">
      <c r="A489" s="216" t="s">
        <v>28</v>
      </c>
      <c r="B489" s="218" t="s">
        <v>288</v>
      </c>
      <c r="C489" s="216">
        <v>58057.791799999999</v>
      </c>
      <c r="D489" s="216">
        <v>2.0000000000000001E-4</v>
      </c>
      <c r="E489" s="33">
        <f t="shared" si="108"/>
        <v>52276.391563249388</v>
      </c>
      <c r="F489" s="25">
        <f t="shared" si="109"/>
        <v>52276.5</v>
      </c>
      <c r="G489" s="25">
        <f t="shared" si="102"/>
        <v>-3.7014719993749168E-2</v>
      </c>
      <c r="K489">
        <f t="shared" si="112"/>
        <v>-3.7014719993749168E-2</v>
      </c>
      <c r="L489" s="25"/>
      <c r="O489" s="25">
        <f t="shared" ca="1" si="107"/>
        <v>-3.8669581327473453E-2</v>
      </c>
      <c r="P489" s="27">
        <f t="shared" si="110"/>
        <v>-3.3146302416635721E-2</v>
      </c>
      <c r="Q489" s="28">
        <f t="shared" si="111"/>
        <v>43039.291799999999</v>
      </c>
      <c r="S489" s="25">
        <f t="shared" si="103"/>
        <v>1.4964654550920266E-5</v>
      </c>
      <c r="T489" s="128">
        <v>1</v>
      </c>
      <c r="U489">
        <f t="shared" si="104"/>
        <v>1.4964654550920266E-5</v>
      </c>
      <c r="V489" s="25">
        <f t="shared" si="105"/>
        <v>-3.8684175771134463E-3</v>
      </c>
    </row>
    <row r="490" spans="1:22">
      <c r="A490" s="216" t="s">
        <v>28</v>
      </c>
      <c r="B490" s="218" t="s">
        <v>292</v>
      </c>
      <c r="C490" s="216">
        <v>58066.8387</v>
      </c>
      <c r="D490" s="216">
        <v>1E-4</v>
      </c>
      <c r="E490" s="33">
        <f t="shared" si="108"/>
        <v>52302.894977004151</v>
      </c>
      <c r="F490" s="25">
        <f t="shared" si="109"/>
        <v>52303</v>
      </c>
      <c r="G490" s="25">
        <f t="shared" si="102"/>
        <v>-3.5849439998855814E-2</v>
      </c>
      <c r="K490">
        <f t="shared" si="112"/>
        <v>-3.5849439998855814E-2</v>
      </c>
      <c r="L490" s="25"/>
      <c r="O490" s="25">
        <f t="shared" ca="1" si="107"/>
        <v>-3.8708684756129964E-2</v>
      </c>
      <c r="P490" s="27">
        <f t="shared" si="110"/>
        <v>-3.3161119943448593E-2</v>
      </c>
      <c r="Q490" s="28">
        <f t="shared" si="111"/>
        <v>43048.3387</v>
      </c>
      <c r="S490" s="25">
        <f t="shared" si="103"/>
        <v>7.2270647203046859E-6</v>
      </c>
      <c r="T490" s="128">
        <v>1</v>
      </c>
      <c r="U490">
        <f t="shared" si="104"/>
        <v>7.2270647203046859E-6</v>
      </c>
      <c r="V490" s="25">
        <f t="shared" si="105"/>
        <v>-2.6883200554072215E-3</v>
      </c>
    </row>
    <row r="491" spans="1:22">
      <c r="A491" s="219" t="s">
        <v>31</v>
      </c>
      <c r="B491" s="220" t="s">
        <v>288</v>
      </c>
      <c r="C491" s="221">
        <v>58067.008199999997</v>
      </c>
      <c r="D491" s="222" t="s">
        <v>445</v>
      </c>
      <c r="E491" s="33">
        <f t="shared" si="108"/>
        <v>52303.391537000542</v>
      </c>
      <c r="F491" s="25">
        <f t="shared" si="109"/>
        <v>52303.5</v>
      </c>
      <c r="G491" s="25">
        <f t="shared" si="102"/>
        <v>-3.7023680000856984E-2</v>
      </c>
      <c r="K491">
        <f t="shared" si="112"/>
        <v>-3.7023680000856984E-2</v>
      </c>
      <c r="L491" s="25"/>
      <c r="O491" s="25">
        <f t="shared" ca="1" si="107"/>
        <v>-3.8709422556670654E-2</v>
      </c>
      <c r="P491" s="27">
        <f t="shared" si="110"/>
        <v>-3.3161399432359032E-2</v>
      </c>
      <c r="Q491" s="28">
        <f t="shared" si="111"/>
        <v>43048.508199999997</v>
      </c>
      <c r="S491" s="25">
        <f t="shared" si="103"/>
        <v>1.491721118979687E-5</v>
      </c>
      <c r="T491" s="128">
        <v>1</v>
      </c>
      <c r="U491">
        <f t="shared" si="104"/>
        <v>1.491721118979687E-5</v>
      </c>
      <c r="V491" s="25">
        <f t="shared" si="105"/>
        <v>-3.8622805684979528E-3</v>
      </c>
    </row>
    <row r="492" spans="1:22">
      <c r="A492" s="216" t="s">
        <v>28</v>
      </c>
      <c r="B492" s="218" t="s">
        <v>292</v>
      </c>
      <c r="C492" s="216">
        <v>58086.635999999999</v>
      </c>
      <c r="D492" s="216">
        <v>1E-4</v>
      </c>
      <c r="E492" s="33">
        <f t="shared" si="108"/>
        <v>52360.892305716436</v>
      </c>
      <c r="F492" s="25">
        <f t="shared" si="109"/>
        <v>52361</v>
      </c>
      <c r="G492" s="25">
        <f t="shared" si="102"/>
        <v>-3.6761280003702268E-2</v>
      </c>
      <c r="K492">
        <f t="shared" si="112"/>
        <v>-3.6761280003702268E-2</v>
      </c>
      <c r="L492" s="25"/>
      <c r="O492" s="25">
        <f t="shared" ca="1" si="107"/>
        <v>-3.8794269618849901E-2</v>
      </c>
      <c r="P492" s="27">
        <f t="shared" si="110"/>
        <v>-3.3193519148245781E-2</v>
      </c>
      <c r="Q492" s="28">
        <f t="shared" si="111"/>
        <v>43068.135999999999</v>
      </c>
      <c r="S492" s="25">
        <f t="shared" si="103"/>
        <v>1.27289175217276E-5</v>
      </c>
      <c r="T492" s="128">
        <v>1</v>
      </c>
      <c r="U492">
        <f t="shared" si="104"/>
        <v>1.27289175217276E-5</v>
      </c>
      <c r="V492" s="25">
        <f t="shared" si="105"/>
        <v>-3.5677608554564866E-3</v>
      </c>
    </row>
    <row r="493" spans="1:22">
      <c r="A493" s="216" t="s">
        <v>28</v>
      </c>
      <c r="B493" s="218" t="s">
        <v>288</v>
      </c>
      <c r="C493" s="216">
        <v>58132.5461</v>
      </c>
      <c r="D493" s="216">
        <v>1E-4</v>
      </c>
      <c r="E493" s="33">
        <f t="shared" si="108"/>
        <v>52495.388583537861</v>
      </c>
      <c r="F493" s="25">
        <f t="shared" si="109"/>
        <v>52495.5</v>
      </c>
      <c r="G493" s="25">
        <f t="shared" si="102"/>
        <v>-3.8031839998438954E-2</v>
      </c>
      <c r="K493">
        <f t="shared" si="112"/>
        <v>-3.8031839998438954E-2</v>
      </c>
      <c r="L493" s="25"/>
      <c r="O493" s="25">
        <f t="shared" ca="1" si="107"/>
        <v>-3.8992737964295233E-2</v>
      </c>
      <c r="P493" s="27">
        <f t="shared" si="110"/>
        <v>-3.3268484803426125E-2</v>
      </c>
      <c r="Q493" s="28">
        <f t="shared" si="111"/>
        <v>43114.0461</v>
      </c>
      <c r="S493" s="25">
        <f t="shared" si="103"/>
        <v>2.2689552713855708E-5</v>
      </c>
      <c r="T493" s="128">
        <v>1</v>
      </c>
      <c r="U493">
        <f t="shared" si="104"/>
        <v>2.2689552713855708E-5</v>
      </c>
      <c r="V493" s="25">
        <f t="shared" si="105"/>
        <v>-4.7633551950128292E-3</v>
      </c>
    </row>
    <row r="494" spans="1:22">
      <c r="A494" s="45" t="s">
        <v>1447</v>
      </c>
      <c r="B494" s="57"/>
      <c r="C494" s="58">
        <v>58395.894800000002</v>
      </c>
      <c r="D494" s="58">
        <v>2.9999999999999997E-4</v>
      </c>
      <c r="E494" s="33">
        <f t="shared" si="108"/>
        <v>53266.883742971419</v>
      </c>
      <c r="F494" s="25">
        <f t="shared" si="109"/>
        <v>53267</v>
      </c>
      <c r="G494" s="25">
        <f t="shared" si="102"/>
        <v>-3.9684159994067159E-2</v>
      </c>
      <c r="K494">
        <f t="shared" si="112"/>
        <v>-3.9684159994067159E-2</v>
      </c>
      <c r="L494" s="25"/>
      <c r="O494" s="25">
        <f t="shared" ref="O494:O519" ca="1" si="113">+C$11+C$12*F494</f>
        <v>-4.013116419857838E-2</v>
      </c>
      <c r="P494" s="27">
        <f t="shared" si="110"/>
        <v>-3.3693984251731174E-2</v>
      </c>
      <c r="Q494" s="28">
        <f t="shared" si="111"/>
        <v>43377.394800000002</v>
      </c>
      <c r="S494" s="25">
        <f t="shared" si="103"/>
        <v>3.5882205424070468E-5</v>
      </c>
      <c r="T494" s="128">
        <v>1</v>
      </c>
      <c r="U494">
        <f t="shared" si="104"/>
        <v>3.5882205424070468E-5</v>
      </c>
      <c r="V494" s="25">
        <f t="shared" si="105"/>
        <v>-5.9901757423359847E-3</v>
      </c>
    </row>
    <row r="495" spans="1:22">
      <c r="A495" s="232" t="s">
        <v>1454</v>
      </c>
      <c r="B495" s="233" t="s">
        <v>292</v>
      </c>
      <c r="C495" s="234">
        <v>58395.894800000002</v>
      </c>
      <c r="D495" s="232">
        <v>2.9999999999999997E-4</v>
      </c>
      <c r="E495" s="33">
        <f t="shared" si="108"/>
        <v>53266.883742971419</v>
      </c>
      <c r="F495" s="25">
        <f t="shared" si="109"/>
        <v>53267</v>
      </c>
      <c r="G495" s="25">
        <f t="shared" si="102"/>
        <v>-3.9684159994067159E-2</v>
      </c>
      <c r="K495">
        <f t="shared" si="112"/>
        <v>-3.9684159994067159E-2</v>
      </c>
      <c r="L495" s="25"/>
      <c r="O495" s="25">
        <f t="shared" ca="1" si="113"/>
        <v>-4.013116419857838E-2</v>
      </c>
      <c r="P495" s="27">
        <f t="shared" si="110"/>
        <v>-3.3693984251731174E-2</v>
      </c>
      <c r="Q495" s="28">
        <f t="shared" si="111"/>
        <v>43377.394800000002</v>
      </c>
      <c r="S495" s="25">
        <f t="shared" si="103"/>
        <v>3.5882205424070468E-5</v>
      </c>
      <c r="T495" s="128">
        <v>1</v>
      </c>
      <c r="U495">
        <f t="shared" si="104"/>
        <v>3.5882205424070468E-5</v>
      </c>
      <c r="V495" s="25">
        <f t="shared" si="105"/>
        <v>-5.9901757423359847E-3</v>
      </c>
    </row>
    <row r="496" spans="1:22">
      <c r="A496" s="214" t="s">
        <v>29</v>
      </c>
      <c r="B496" s="215" t="s">
        <v>292</v>
      </c>
      <c r="C496" s="214">
        <v>58406.817900000002</v>
      </c>
      <c r="D496" s="214">
        <v>1E-4</v>
      </c>
      <c r="E496" s="33">
        <f t="shared" si="108"/>
        <v>53298.883592509344</v>
      </c>
      <c r="F496" s="25">
        <f t="shared" si="109"/>
        <v>53299</v>
      </c>
      <c r="G496" s="25">
        <f t="shared" si="102"/>
        <v>-3.9735519996611401E-2</v>
      </c>
      <c r="K496">
        <f t="shared" si="112"/>
        <v>-3.9735519996611401E-2</v>
      </c>
      <c r="L496" s="25"/>
      <c r="O496" s="25">
        <f t="shared" ca="1" si="113"/>
        <v>-4.0178383433182481E-2</v>
      </c>
      <c r="P496" s="27">
        <f t="shared" si="110"/>
        <v>-3.3711467137604298E-2</v>
      </c>
      <c r="Q496" s="28">
        <f t="shared" si="111"/>
        <v>43388.317900000002</v>
      </c>
      <c r="S496" s="25">
        <f t="shared" si="103"/>
        <v>3.6289212848111658E-5</v>
      </c>
      <c r="T496" s="128">
        <v>1</v>
      </c>
      <c r="U496">
        <f t="shared" si="104"/>
        <v>3.6289212848111658E-5</v>
      </c>
      <c r="V496" s="25">
        <f t="shared" si="105"/>
        <v>-6.0240528590071035E-3</v>
      </c>
    </row>
    <row r="497" spans="1:22">
      <c r="A497" s="214" t="s">
        <v>29</v>
      </c>
      <c r="B497" s="215" t="s">
        <v>288</v>
      </c>
      <c r="C497" s="214">
        <v>58425.762300000002</v>
      </c>
      <c r="D497" s="214">
        <v>1E-4</v>
      </c>
      <c r="E497" s="33">
        <f t="shared" si="108"/>
        <v>53354.382301629128</v>
      </c>
      <c r="F497" s="25">
        <f t="shared" si="109"/>
        <v>53354.5</v>
      </c>
      <c r="G497" s="25">
        <f t="shared" si="102"/>
        <v>-4.0176159993279725E-2</v>
      </c>
      <c r="K497">
        <f t="shared" si="112"/>
        <v>-4.0176159993279725E-2</v>
      </c>
      <c r="L497" s="25"/>
      <c r="O497" s="25">
        <f t="shared" ca="1" si="113"/>
        <v>-4.0260279293198968E-2</v>
      </c>
      <c r="P497" s="27">
        <f t="shared" si="110"/>
        <v>-3.3741757697797484E-2</v>
      </c>
      <c r="Q497" s="28">
        <f t="shared" si="111"/>
        <v>43407.262300000002</v>
      </c>
      <c r="S497" s="25">
        <f t="shared" si="103"/>
        <v>4.1401532900107138E-5</v>
      </c>
      <c r="T497" s="128">
        <v>1</v>
      </c>
      <c r="U497">
        <f t="shared" si="104"/>
        <v>4.1401532900107138E-5</v>
      </c>
      <c r="V497" s="25">
        <f t="shared" si="105"/>
        <v>-6.4344022954822416E-3</v>
      </c>
    </row>
    <row r="498" spans="1:22">
      <c r="A498" s="214" t="s">
        <v>29</v>
      </c>
      <c r="B498" s="215" t="s">
        <v>288</v>
      </c>
      <c r="C498" s="214">
        <v>58488.570899999999</v>
      </c>
      <c r="D498" s="214">
        <v>1E-4</v>
      </c>
      <c r="E498" s="33">
        <f t="shared" si="108"/>
        <v>53538.383706879264</v>
      </c>
      <c r="F498" s="25">
        <f t="shared" si="109"/>
        <v>53538.5</v>
      </c>
      <c r="G498" s="25">
        <f t="shared" si="102"/>
        <v>-3.9696479994745459E-2</v>
      </c>
      <c r="K498">
        <f t="shared" si="112"/>
        <v>-3.9696479994745459E-2</v>
      </c>
      <c r="L498" s="25"/>
      <c r="O498" s="25">
        <f t="shared" ca="1" si="113"/>
        <v>-4.0531789892172522E-2</v>
      </c>
      <c r="P498" s="27">
        <f t="shared" si="110"/>
        <v>-3.3841896242900654E-2</v>
      </c>
      <c r="Q498" s="28">
        <f t="shared" si="111"/>
        <v>43470.070899999999</v>
      </c>
      <c r="S498" s="25">
        <f t="shared" si="103"/>
        <v>3.4276150907365192E-5</v>
      </c>
      <c r="T498" s="128">
        <v>1</v>
      </c>
      <c r="U498">
        <f t="shared" si="104"/>
        <v>3.4276150907365192E-5</v>
      </c>
      <c r="V498" s="25">
        <f t="shared" si="105"/>
        <v>-5.8545837518448052E-3</v>
      </c>
    </row>
    <row r="499" spans="1:22">
      <c r="A499" s="235" t="s">
        <v>1455</v>
      </c>
      <c r="B499" s="233" t="s">
        <v>288</v>
      </c>
      <c r="C499" s="234">
        <v>58740.824200000003</v>
      </c>
      <c r="D499" s="232">
        <v>1E-4</v>
      </c>
      <c r="E499" s="33">
        <f t="shared" si="108"/>
        <v>54277.374254017494</v>
      </c>
      <c r="F499" s="25">
        <f t="shared" si="109"/>
        <v>54277.5</v>
      </c>
      <c r="G499" s="25">
        <f t="shared" si="102"/>
        <v>-4.2923199995129835E-2</v>
      </c>
      <c r="K499">
        <f t="shared" si="112"/>
        <v>-4.2923199995129835E-2</v>
      </c>
      <c r="L499" s="25"/>
      <c r="O499" s="25">
        <f t="shared" ca="1" si="113"/>
        <v>-4.1622259091310877E-2</v>
      </c>
      <c r="P499" s="27">
        <f t="shared" si="110"/>
        <v>-3.4239683987348959E-2</v>
      </c>
      <c r="Q499" s="28">
        <f t="shared" si="111"/>
        <v>43722.324200000003</v>
      </c>
      <c r="S499" s="25">
        <f t="shared" si="103"/>
        <v>7.540345025738671E-5</v>
      </c>
      <c r="T499" s="128">
        <v>1</v>
      </c>
      <c r="U499">
        <f t="shared" si="104"/>
        <v>7.540345025738671E-5</v>
      </c>
      <c r="V499" s="25">
        <f t="shared" si="105"/>
        <v>-8.6835160077808754E-3</v>
      </c>
    </row>
    <row r="500" spans="1:22">
      <c r="A500" s="235" t="s">
        <v>1455</v>
      </c>
      <c r="B500" s="233" t="s">
        <v>292</v>
      </c>
      <c r="C500" s="234">
        <v>58748.8459</v>
      </c>
      <c r="D500" s="232">
        <v>1E-4</v>
      </c>
      <c r="E500" s="33">
        <f t="shared" si="108"/>
        <v>54300.874285422346</v>
      </c>
      <c r="F500" s="25">
        <f t="shared" si="109"/>
        <v>54301</v>
      </c>
      <c r="G500" s="25">
        <f t="shared" ref="G500:G519" si="114">+C500-(C$7+F500*C$8)</f>
        <v>-4.2912479999358766E-2</v>
      </c>
      <c r="K500">
        <f t="shared" si="112"/>
        <v>-4.2912479999358766E-2</v>
      </c>
      <c r="L500" s="25"/>
      <c r="O500" s="25">
        <f t="shared" ca="1" si="113"/>
        <v>-4.1656935716723263E-2</v>
      </c>
      <c r="P500" s="27">
        <f t="shared" si="110"/>
        <v>-3.4252217964432605E-2</v>
      </c>
      <c r="Q500" s="28">
        <f t="shared" si="111"/>
        <v>43730.3459</v>
      </c>
      <c r="S500" s="25">
        <f t="shared" ref="S500:S519" si="115">+(P500-G500)^2</f>
        <v>7.5000138513583409E-5</v>
      </c>
      <c r="T500" s="128">
        <v>1</v>
      </c>
      <c r="U500">
        <f t="shared" ref="U500:U519" si="116">+T500*S500</f>
        <v>7.5000138513583409E-5</v>
      </c>
      <c r="V500" s="25">
        <f t="shared" ref="V500:V519" si="117">+G500-P500</f>
        <v>-8.6602620349261611E-3</v>
      </c>
    </row>
    <row r="501" spans="1:22">
      <c r="A501" s="235" t="s">
        <v>1455</v>
      </c>
      <c r="B501" s="233" t="s">
        <v>292</v>
      </c>
      <c r="C501" s="234">
        <v>58762.840300000003</v>
      </c>
      <c r="D501" s="232">
        <v>1E-4</v>
      </c>
      <c r="E501" s="33">
        <f t="shared" si="108"/>
        <v>54341.871684912752</v>
      </c>
      <c r="F501" s="25">
        <f t="shared" si="109"/>
        <v>54342</v>
      </c>
      <c r="G501" s="25">
        <f t="shared" si="114"/>
        <v>-4.3800159990496468E-2</v>
      </c>
      <c r="K501">
        <f t="shared" si="112"/>
        <v>-4.3800159990496468E-2</v>
      </c>
      <c r="L501" s="25"/>
      <c r="O501" s="25">
        <f t="shared" ca="1" si="113"/>
        <v>-4.1717435361059756E-2</v>
      </c>
      <c r="P501" s="27">
        <f t="shared" si="110"/>
        <v>-3.4274068698748453E-2</v>
      </c>
      <c r="Q501" s="28">
        <f t="shared" si="111"/>
        <v>43744.340300000003</v>
      </c>
      <c r="S501" s="25">
        <f t="shared" si="115"/>
        <v>9.074641529871736E-5</v>
      </c>
      <c r="T501" s="128">
        <v>1</v>
      </c>
      <c r="U501">
        <f t="shared" si="116"/>
        <v>9.074641529871736E-5</v>
      </c>
      <c r="V501" s="25">
        <f t="shared" si="117"/>
        <v>-9.5260912917480151E-3</v>
      </c>
    </row>
    <row r="502" spans="1:22">
      <c r="A502" s="82" t="s">
        <v>1451</v>
      </c>
      <c r="B502" s="57"/>
      <c r="C502" s="115">
        <v>58783.833599999998</v>
      </c>
      <c r="D502" s="115">
        <v>2.0000000000000001E-4</v>
      </c>
      <c r="E502" s="33">
        <f t="shared" si="108"/>
        <v>54403.372764396081</v>
      </c>
      <c r="F502" s="25">
        <f t="shared" si="109"/>
        <v>54403.5</v>
      </c>
      <c r="G502" s="25">
        <f t="shared" si="114"/>
        <v>-4.3431679994682781E-2</v>
      </c>
      <c r="K502">
        <f t="shared" si="112"/>
        <v>-4.3431679994682781E-2</v>
      </c>
      <c r="L502" s="25"/>
      <c r="O502" s="25">
        <f t="shared" ca="1" si="113"/>
        <v>-4.1808184827564508E-2</v>
      </c>
      <c r="P502" s="27">
        <f t="shared" si="110"/>
        <v>-3.43068041446946E-2</v>
      </c>
      <c r="Q502" s="28">
        <f t="shared" si="111"/>
        <v>43765.333599999998</v>
      </c>
      <c r="S502" s="25">
        <f t="shared" si="115"/>
        <v>8.3263359277697537E-5</v>
      </c>
      <c r="T502" s="128">
        <v>1</v>
      </c>
      <c r="U502">
        <f t="shared" si="116"/>
        <v>8.3263359277697537E-5</v>
      </c>
      <c r="V502" s="25">
        <f t="shared" si="117"/>
        <v>-9.1248758499881816E-3</v>
      </c>
    </row>
    <row r="503" spans="1:22">
      <c r="A503" s="232" t="s">
        <v>1456</v>
      </c>
      <c r="B503" s="233" t="s">
        <v>292</v>
      </c>
      <c r="C503" s="234">
        <v>58908.595000000001</v>
      </c>
      <c r="D503" s="232">
        <v>2.0000000000000001E-4</v>
      </c>
      <c r="E503" s="33">
        <f t="shared" si="108"/>
        <v>54768.868459587116</v>
      </c>
      <c r="F503" s="25">
        <f t="shared" si="109"/>
        <v>54769</v>
      </c>
      <c r="G503" s="25">
        <f t="shared" si="114"/>
        <v>-4.4901119996211492E-2</v>
      </c>
      <c r="K503">
        <f t="shared" si="112"/>
        <v>-4.4901119996211492E-2</v>
      </c>
      <c r="L503" s="25"/>
      <c r="O503" s="25">
        <f t="shared" ca="1" si="113"/>
        <v>-4.234751702280818E-2</v>
      </c>
      <c r="P503" s="27">
        <f t="shared" si="110"/>
        <v>-3.4500347276298818E-2</v>
      </c>
      <c r="Q503" s="28">
        <f t="shared" si="111"/>
        <v>43890.095000000001</v>
      </c>
      <c r="S503" s="25">
        <f t="shared" si="115"/>
        <v>1.0817607317127968E-4</v>
      </c>
      <c r="T503" s="128">
        <v>1</v>
      </c>
      <c r="U503">
        <f t="shared" si="116"/>
        <v>1.0817607317127968E-4</v>
      </c>
      <c r="V503" s="25">
        <f t="shared" si="117"/>
        <v>-1.0400772719912674E-2</v>
      </c>
    </row>
    <row r="504" spans="1:22">
      <c r="A504" s="232" t="s">
        <v>1457</v>
      </c>
      <c r="B504" s="233" t="s">
        <v>292</v>
      </c>
      <c r="C504" s="234">
        <v>59096.846299999997</v>
      </c>
      <c r="D504" s="232">
        <v>1E-4</v>
      </c>
      <c r="E504" s="33">
        <f t="shared" si="108"/>
        <v>55320.36146755363</v>
      </c>
      <c r="F504" s="25">
        <f t="shared" si="109"/>
        <v>55320.5</v>
      </c>
      <c r="G504" s="25">
        <f t="shared" si="114"/>
        <v>-4.7287839995988179E-2</v>
      </c>
      <c r="K504">
        <f t="shared" si="112"/>
        <v>-4.7287839995988179E-2</v>
      </c>
      <c r="L504" s="25"/>
      <c r="O504" s="25">
        <f t="shared" ca="1" si="113"/>
        <v>-4.3161311019188152E-2</v>
      </c>
      <c r="P504" s="27">
        <f t="shared" si="110"/>
        <v>-3.478912130960541E-2</v>
      </c>
      <c r="Q504" s="28">
        <f t="shared" si="111"/>
        <v>44078.346299999997</v>
      </c>
      <c r="S504" s="25">
        <f t="shared" si="115"/>
        <v>1.5621796880133381E-4</v>
      </c>
      <c r="T504" s="128">
        <v>1</v>
      </c>
      <c r="U504">
        <f t="shared" si="116"/>
        <v>1.5621796880133381E-4</v>
      </c>
      <c r="V504" s="25">
        <f t="shared" si="117"/>
        <v>-1.2498718686382769E-2</v>
      </c>
    </row>
    <row r="505" spans="1:22">
      <c r="A505" s="232" t="s">
        <v>1457</v>
      </c>
      <c r="B505" s="233" t="s">
        <v>292</v>
      </c>
      <c r="C505" s="234">
        <v>59138.831100000003</v>
      </c>
      <c r="D505" s="232">
        <v>1E-4</v>
      </c>
      <c r="E505" s="33">
        <f t="shared" si="108"/>
        <v>55443.358353316835</v>
      </c>
      <c r="F505" s="25">
        <f t="shared" si="109"/>
        <v>55443.5</v>
      </c>
      <c r="G505" s="25">
        <f t="shared" si="114"/>
        <v>-4.835087999526877E-2</v>
      </c>
      <c r="K505">
        <f t="shared" si="112"/>
        <v>-4.835087999526877E-2</v>
      </c>
      <c r="L505" s="25"/>
      <c r="O505" s="25">
        <f t="shared" ca="1" si="113"/>
        <v>-4.3342809952197657E-2</v>
      </c>
      <c r="P505" s="27">
        <f t="shared" si="110"/>
        <v>-3.4852990968667806E-2</v>
      </c>
      <c r="Q505" s="28">
        <f t="shared" si="111"/>
        <v>44120.331100000003</v>
      </c>
      <c r="S505" s="25">
        <f t="shared" si="115"/>
        <v>1.8219300817443472E-4</v>
      </c>
      <c r="T505" s="128">
        <v>1</v>
      </c>
      <c r="U505">
        <f t="shared" si="116"/>
        <v>1.8219300817443472E-4</v>
      </c>
      <c r="V505" s="25">
        <f t="shared" si="117"/>
        <v>-1.3497889026600964E-2</v>
      </c>
    </row>
    <row r="506" spans="1:22">
      <c r="A506" s="232" t="s">
        <v>1457</v>
      </c>
      <c r="B506" s="233" t="s">
        <v>292</v>
      </c>
      <c r="C506" s="234">
        <v>59172.796499999997</v>
      </c>
      <c r="D506" s="232">
        <v>5.9999999999999995E-4</v>
      </c>
      <c r="E506" s="33">
        <f t="shared" si="108"/>
        <v>55542.861945657409</v>
      </c>
      <c r="F506" s="25">
        <f t="shared" si="109"/>
        <v>55543</v>
      </c>
      <c r="G506" s="25">
        <f t="shared" si="114"/>
        <v>-4.7124639997491613E-2</v>
      </c>
      <c r="K506">
        <f t="shared" si="112"/>
        <v>-4.7124639997491613E-2</v>
      </c>
      <c r="L506" s="25"/>
      <c r="O506" s="25">
        <f t="shared" ca="1" si="113"/>
        <v>-4.3489632259794762E-2</v>
      </c>
      <c r="P506" s="27">
        <f t="shared" si="110"/>
        <v>-3.4904515105906572E-2</v>
      </c>
      <c r="Q506" s="28">
        <f t="shared" si="111"/>
        <v>44154.296499999997</v>
      </c>
      <c r="S506" s="25">
        <f t="shared" si="115"/>
        <v>1.4933145236593629E-4</v>
      </c>
      <c r="T506" s="128">
        <v>1</v>
      </c>
      <c r="U506">
        <f t="shared" si="116"/>
        <v>1.4933145236593629E-4</v>
      </c>
      <c r="V506" s="25">
        <f t="shared" si="117"/>
        <v>-1.2220124891585041E-2</v>
      </c>
    </row>
    <row r="507" spans="1:22">
      <c r="A507" s="232" t="s">
        <v>1458</v>
      </c>
      <c r="B507" s="233" t="s">
        <v>292</v>
      </c>
      <c r="C507" s="234">
        <v>59181.667800000003</v>
      </c>
      <c r="D507" s="232">
        <v>2.0000000000000001E-4</v>
      </c>
      <c r="E507" s="33">
        <f t="shared" si="108"/>
        <v>55568.850929115033</v>
      </c>
      <c r="F507" s="25">
        <f t="shared" si="109"/>
        <v>55569</v>
      </c>
      <c r="G507" s="25">
        <f t="shared" si="114"/>
        <v>-5.088511999201728E-2</v>
      </c>
      <c r="K507">
        <f t="shared" si="112"/>
        <v>-5.088511999201728E-2</v>
      </c>
      <c r="L507" s="25"/>
      <c r="O507" s="25">
        <f t="shared" ca="1" si="113"/>
        <v>-4.3527997887910598E-2</v>
      </c>
      <c r="P507" s="27">
        <f t="shared" si="110"/>
        <v>-3.4917957655101348E-2</v>
      </c>
      <c r="Q507" s="28">
        <f t="shared" si="111"/>
        <v>44163.167800000003</v>
      </c>
      <c r="S507" s="25">
        <f t="shared" si="115"/>
        <v>2.5495027309342666E-4</v>
      </c>
      <c r="T507" s="128">
        <v>1</v>
      </c>
      <c r="U507">
        <f t="shared" si="116"/>
        <v>2.5495027309342666E-4</v>
      </c>
      <c r="V507" s="25">
        <f t="shared" si="117"/>
        <v>-1.5967162336915933E-2</v>
      </c>
    </row>
    <row r="508" spans="1:22">
      <c r="A508" s="232" t="s">
        <v>1457</v>
      </c>
      <c r="B508" s="233" t="s">
        <v>292</v>
      </c>
      <c r="C508" s="234">
        <v>59181.670400000003</v>
      </c>
      <c r="D508" s="232">
        <v>2.9999999999999997E-4</v>
      </c>
      <c r="E508" s="33">
        <f t="shared" si="108"/>
        <v>55568.85854596454</v>
      </c>
      <c r="F508" s="25">
        <f t="shared" si="109"/>
        <v>55569</v>
      </c>
      <c r="G508" s="25">
        <f t="shared" si="114"/>
        <v>-4.8285119992215186E-2</v>
      </c>
      <c r="K508">
        <f t="shared" si="112"/>
        <v>-4.8285119992215186E-2</v>
      </c>
      <c r="L508" s="25"/>
      <c r="O508" s="25">
        <f t="shared" ca="1" si="113"/>
        <v>-4.3527997887910598E-2</v>
      </c>
      <c r="P508" s="27">
        <f t="shared" si="110"/>
        <v>-3.4917957655101348E-2</v>
      </c>
      <c r="Q508" s="28">
        <f t="shared" si="111"/>
        <v>44163.170400000003</v>
      </c>
      <c r="S508" s="25">
        <f t="shared" si="115"/>
        <v>1.7868102894675469E-4</v>
      </c>
      <c r="T508" s="128">
        <v>1</v>
      </c>
      <c r="U508">
        <f t="shared" si="116"/>
        <v>1.7868102894675469E-4</v>
      </c>
      <c r="V508" s="25">
        <f t="shared" si="117"/>
        <v>-1.3367162337113839E-2</v>
      </c>
    </row>
    <row r="509" spans="1:22">
      <c r="A509" s="232" t="s">
        <v>1457</v>
      </c>
      <c r="B509" s="233" t="s">
        <v>292</v>
      </c>
      <c r="C509" s="234">
        <v>59194.641499999998</v>
      </c>
      <c r="D509" s="232">
        <v>1E-4</v>
      </c>
      <c r="E509" s="33">
        <f t="shared" si="108"/>
        <v>55606.858129264263</v>
      </c>
      <c r="F509" s="25">
        <f t="shared" si="109"/>
        <v>55607</v>
      </c>
      <c r="G509" s="25">
        <f t="shared" si="114"/>
        <v>-4.8427360001369379E-2</v>
      </c>
      <c r="K509">
        <f t="shared" si="112"/>
        <v>-4.8427360001369379E-2</v>
      </c>
      <c r="L509" s="25"/>
      <c r="O509" s="25">
        <f t="shared" ca="1" si="113"/>
        <v>-4.3584070729002965E-2</v>
      </c>
      <c r="P509" s="27">
        <f t="shared" si="110"/>
        <v>-3.4937588772782628E-2</v>
      </c>
      <c r="Q509" s="28">
        <f t="shared" si="111"/>
        <v>44176.141499999998</v>
      </c>
      <c r="S509" s="25">
        <f t="shared" si="115"/>
        <v>1.819739277996069E-4</v>
      </c>
      <c r="T509" s="128">
        <v>1</v>
      </c>
      <c r="U509">
        <f t="shared" si="116"/>
        <v>1.819739277996069E-4</v>
      </c>
      <c r="V509" s="25">
        <f t="shared" si="117"/>
        <v>-1.3489771228586751E-2</v>
      </c>
    </row>
    <row r="510" spans="1:22">
      <c r="A510" s="232" t="s">
        <v>1457</v>
      </c>
      <c r="B510" s="233" t="s">
        <v>292</v>
      </c>
      <c r="C510" s="234">
        <v>59206.588600000003</v>
      </c>
      <c r="D510" s="232">
        <v>1E-4</v>
      </c>
      <c r="E510" s="33">
        <f t="shared" si="108"/>
        <v>55641.857845683116</v>
      </c>
      <c r="F510" s="25">
        <f t="shared" si="109"/>
        <v>55642</v>
      </c>
      <c r="G510" s="25">
        <f t="shared" si="114"/>
        <v>-4.8524159996304661E-2</v>
      </c>
      <c r="K510">
        <f t="shared" si="112"/>
        <v>-4.8524159996304661E-2</v>
      </c>
      <c r="L510" s="25"/>
      <c r="O510" s="25">
        <f t="shared" ca="1" si="113"/>
        <v>-4.3635716766851192E-2</v>
      </c>
      <c r="P510" s="27">
        <f t="shared" si="110"/>
        <v>-3.4955653587117198E-2</v>
      </c>
      <c r="Q510" s="28">
        <f t="shared" si="111"/>
        <v>44188.088600000003</v>
      </c>
      <c r="S510" s="25">
        <f t="shared" si="115"/>
        <v>1.8410436617616126E-4</v>
      </c>
      <c r="T510" s="128">
        <v>1</v>
      </c>
      <c r="U510">
        <f t="shared" si="116"/>
        <v>1.8410436617616126E-4</v>
      </c>
      <c r="V510" s="25">
        <f t="shared" si="117"/>
        <v>-1.3568506409187463E-2</v>
      </c>
    </row>
    <row r="511" spans="1:22">
      <c r="A511" s="232" t="s">
        <v>1459</v>
      </c>
      <c r="B511" s="233" t="s">
        <v>292</v>
      </c>
      <c r="C511" s="234">
        <v>59222.976699999999</v>
      </c>
      <c r="D511" s="232" t="s">
        <v>445</v>
      </c>
      <c r="E511" s="33">
        <f t="shared" si="108"/>
        <v>55689.86772696337</v>
      </c>
      <c r="F511" s="25">
        <f t="shared" si="109"/>
        <v>55690</v>
      </c>
      <c r="G511" s="25">
        <f t="shared" si="114"/>
        <v>-4.5151199999963865E-2</v>
      </c>
      <c r="K511">
        <f t="shared" si="112"/>
        <v>-4.5151199999963865E-2</v>
      </c>
      <c r="L511" s="25"/>
      <c r="O511" s="25">
        <f t="shared" ca="1" si="113"/>
        <v>-4.3706545618757343E-2</v>
      </c>
      <c r="P511" s="27">
        <f t="shared" si="110"/>
        <v>-3.4980402495146237E-2</v>
      </c>
      <c r="Q511" s="28">
        <f t="shared" si="111"/>
        <v>44204.476699999999</v>
      </c>
      <c r="S511" s="25">
        <f t="shared" si="115"/>
        <v>1.0344512188400447E-4</v>
      </c>
      <c r="T511" s="128">
        <v>1</v>
      </c>
      <c r="U511">
        <f t="shared" si="116"/>
        <v>1.0344512188400447E-4</v>
      </c>
      <c r="V511" s="25">
        <f t="shared" si="117"/>
        <v>-1.0170797504817627E-2</v>
      </c>
    </row>
    <row r="512" spans="1:22">
      <c r="A512" s="232" t="s">
        <v>1457</v>
      </c>
      <c r="B512" s="233" t="s">
        <v>292</v>
      </c>
      <c r="C512" s="234">
        <v>59225.533799999997</v>
      </c>
      <c r="D512" s="232">
        <v>2.9999999999999997E-4</v>
      </c>
      <c r="E512" s="33">
        <f t="shared" si="108"/>
        <v>55697.358898448882</v>
      </c>
      <c r="F512" s="25">
        <f t="shared" si="109"/>
        <v>55697.5</v>
      </c>
      <c r="G512" s="25">
        <f t="shared" si="114"/>
        <v>-4.816479999863077E-2</v>
      </c>
      <c r="K512">
        <f t="shared" si="112"/>
        <v>-4.816479999863077E-2</v>
      </c>
      <c r="L512" s="25"/>
      <c r="O512" s="25">
        <f t="shared" ca="1" si="113"/>
        <v>-4.3717612626867679E-2</v>
      </c>
      <c r="P512" s="27">
        <f t="shared" si="110"/>
        <v>-3.4984266827454952E-2</v>
      </c>
      <c r="Q512" s="28">
        <f t="shared" si="111"/>
        <v>44207.033799999997</v>
      </c>
      <c r="S512" s="25">
        <f t="shared" si="115"/>
        <v>1.7372645467646607E-4</v>
      </c>
      <c r="T512" s="128">
        <v>1</v>
      </c>
      <c r="U512">
        <f t="shared" si="116"/>
        <v>1.7372645467646607E-4</v>
      </c>
      <c r="V512" s="25">
        <f t="shared" si="117"/>
        <v>-1.3180533171175818E-2</v>
      </c>
    </row>
    <row r="513" spans="1:22">
      <c r="A513" s="82" t="s">
        <v>1452</v>
      </c>
      <c r="B513" s="57"/>
      <c r="C513" s="115">
        <v>59228.604800000001</v>
      </c>
      <c r="D513" s="115">
        <v>2.0000000000000001E-4</v>
      </c>
      <c r="E513" s="33">
        <f t="shared" si="108"/>
        <v>55706.355569534113</v>
      </c>
      <c r="F513" s="25">
        <f t="shared" si="109"/>
        <v>55706.5</v>
      </c>
      <c r="G513" s="25">
        <f t="shared" si="114"/>
        <v>-4.9301120001473464E-2</v>
      </c>
      <c r="K513">
        <f t="shared" si="112"/>
        <v>-4.9301120001473464E-2</v>
      </c>
      <c r="L513" s="25"/>
      <c r="O513" s="25">
        <f t="shared" ca="1" si="113"/>
        <v>-4.373089303660007E-2</v>
      </c>
      <c r="P513" s="27">
        <f t="shared" si="110"/>
        <v>-3.4988903068486607E-2</v>
      </c>
      <c r="Q513" s="28">
        <f t="shared" si="111"/>
        <v>44210.104800000001</v>
      </c>
      <c r="S513" s="25">
        <f t="shared" si="115"/>
        <v>2.0483955353687571E-4</v>
      </c>
      <c r="T513" s="128">
        <v>1</v>
      </c>
      <c r="U513">
        <f t="shared" si="116"/>
        <v>2.0483955353687571E-4</v>
      </c>
      <c r="V513" s="25">
        <f t="shared" si="117"/>
        <v>-1.4312216932986857E-2</v>
      </c>
    </row>
    <row r="514" spans="1:22">
      <c r="A514" s="235" t="s">
        <v>1460</v>
      </c>
      <c r="B514" s="233" t="s">
        <v>288</v>
      </c>
      <c r="C514" s="234">
        <v>59466.863599999997</v>
      </c>
      <c r="D514" s="232">
        <v>1E-4</v>
      </c>
      <c r="E514" s="33">
        <f t="shared" si="108"/>
        <v>56404.348424226177</v>
      </c>
      <c r="F514" s="25">
        <f t="shared" si="109"/>
        <v>56404.5</v>
      </c>
      <c r="G514" s="25">
        <f t="shared" si="114"/>
        <v>-5.1740160000917967E-2</v>
      </c>
      <c r="K514">
        <f t="shared" si="112"/>
        <v>-5.1740160000917967E-2</v>
      </c>
      <c r="L514" s="25"/>
      <c r="O514" s="25">
        <f t="shared" ca="1" si="113"/>
        <v>-4.4760862591401933E-2</v>
      </c>
      <c r="P514" s="27">
        <f t="shared" si="110"/>
        <v>-3.5345286619197495E-2</v>
      </c>
      <c r="Q514" s="28">
        <f t="shared" si="111"/>
        <v>44448.363599999997</v>
      </c>
      <c r="S514" s="25">
        <f t="shared" si="115"/>
        <v>2.6879187320264647E-4</v>
      </c>
      <c r="T514" s="128">
        <v>1</v>
      </c>
      <c r="U514">
        <f t="shared" si="116"/>
        <v>2.6879187320264647E-4</v>
      </c>
      <c r="V514" s="25">
        <f t="shared" si="117"/>
        <v>-1.6394873381720472E-2</v>
      </c>
    </row>
    <row r="515" spans="1:22">
      <c r="A515" s="235" t="s">
        <v>1460</v>
      </c>
      <c r="B515" s="233" t="s">
        <v>292</v>
      </c>
      <c r="C515" s="234">
        <v>59473.860399999998</v>
      </c>
      <c r="D515" s="232">
        <v>1E-4</v>
      </c>
      <c r="E515" s="33">
        <f t="shared" si="108"/>
        <v>56424.845952148375</v>
      </c>
      <c r="F515" s="25">
        <f t="shared" si="109"/>
        <v>56425</v>
      </c>
      <c r="G515" s="25">
        <f t="shared" si="114"/>
        <v>-5.2583999997295905E-2</v>
      </c>
      <c r="K515">
        <f t="shared" si="112"/>
        <v>-5.2583999997295905E-2</v>
      </c>
      <c r="L515" s="25"/>
      <c r="O515" s="25">
        <f t="shared" ca="1" si="113"/>
        <v>-4.4791112413570193E-2</v>
      </c>
      <c r="P515" s="27">
        <f t="shared" si="110"/>
        <v>-3.5355658476220637E-2</v>
      </c>
      <c r="Q515" s="28">
        <f t="shared" si="111"/>
        <v>44455.360399999998</v>
      </c>
      <c r="S515" s="25">
        <f t="shared" si="115"/>
        <v>2.9681575156680605E-4</v>
      </c>
      <c r="T515" s="128">
        <v>1</v>
      </c>
      <c r="U515">
        <f t="shared" si="116"/>
        <v>2.9681575156680605E-4</v>
      </c>
      <c r="V515" s="25">
        <f t="shared" si="117"/>
        <v>-1.7228341521075267E-2</v>
      </c>
    </row>
    <row r="516" spans="1:22" ht="12" customHeight="1">
      <c r="A516" s="232" t="s">
        <v>1461</v>
      </c>
      <c r="B516" s="233" t="s">
        <v>288</v>
      </c>
      <c r="C516" s="234">
        <v>59512.421300000002</v>
      </c>
      <c r="D516" s="232">
        <v>2.0000000000000001E-4</v>
      </c>
      <c r="E516" s="33">
        <f t="shared" si="108"/>
        <v>56537.812325984298</v>
      </c>
      <c r="F516" s="25">
        <f t="shared" si="109"/>
        <v>56538</v>
      </c>
      <c r="G516" s="25">
        <f t="shared" si="114"/>
        <v>-6.4062239995109849E-2</v>
      </c>
      <c r="K516">
        <f t="shared" si="112"/>
        <v>-6.4062239995109849E-2</v>
      </c>
      <c r="L516" s="25"/>
      <c r="O516" s="25">
        <f t="shared" ca="1" si="113"/>
        <v>-4.4957855335765899E-2</v>
      </c>
      <c r="P516" s="27">
        <f t="shared" si="110"/>
        <v>-3.5412732883192619E-2</v>
      </c>
      <c r="Q516" s="28">
        <f t="shared" si="111"/>
        <v>44493.921300000002</v>
      </c>
      <c r="S516" s="25">
        <f t="shared" si="115"/>
        <v>8.20794257755796E-4</v>
      </c>
      <c r="T516" s="128">
        <v>1</v>
      </c>
      <c r="U516">
        <f t="shared" si="116"/>
        <v>8.20794257755796E-4</v>
      </c>
      <c r="V516" s="25">
        <f t="shared" si="117"/>
        <v>-2.864950711191723E-2</v>
      </c>
    </row>
    <row r="517" spans="1:22" ht="12" customHeight="1">
      <c r="A517" s="235" t="s">
        <v>1460</v>
      </c>
      <c r="B517" s="233" t="s">
        <v>292</v>
      </c>
      <c r="C517" s="234">
        <v>59574.557800000002</v>
      </c>
      <c r="D517" s="232">
        <v>2.9999999999999997E-4</v>
      </c>
      <c r="E517" s="33">
        <f t="shared" si="108"/>
        <v>56719.844775638092</v>
      </c>
      <c r="F517" s="25">
        <f t="shared" si="109"/>
        <v>56720</v>
      </c>
      <c r="G517" s="25">
        <f t="shared" si="114"/>
        <v>-5.2985599999374244E-2</v>
      </c>
      <c r="K517">
        <f t="shared" si="112"/>
        <v>-5.2985599999374244E-2</v>
      </c>
      <c r="L517" s="25"/>
      <c r="O517" s="25">
        <f t="shared" ca="1" si="113"/>
        <v>-4.5226414732576707E-2</v>
      </c>
      <c r="P517" s="27">
        <f t="shared" si="110"/>
        <v>-3.5504311764916446E-2</v>
      </c>
      <c r="Q517" s="28">
        <f t="shared" si="111"/>
        <v>44556.057800000002</v>
      </c>
      <c r="S517" s="25">
        <f t="shared" si="115"/>
        <v>3.0559543833619262E-4</v>
      </c>
      <c r="T517" s="128">
        <v>1</v>
      </c>
      <c r="U517">
        <f t="shared" si="116"/>
        <v>3.0559543833619262E-4</v>
      </c>
      <c r="V517" s="25">
        <f t="shared" si="117"/>
        <v>-1.7481288234457798E-2</v>
      </c>
    </row>
    <row r="518" spans="1:22" ht="12" customHeight="1">
      <c r="A518" s="235" t="s">
        <v>1460</v>
      </c>
      <c r="B518" s="233" t="s">
        <v>292</v>
      </c>
      <c r="C518" s="234">
        <v>59592.308400000002</v>
      </c>
      <c r="D518" s="232">
        <v>1E-4</v>
      </c>
      <c r="E518" s="33">
        <f t="shared" si="108"/>
        <v>56771.846179013315</v>
      </c>
      <c r="F518" s="25">
        <f t="shared" si="109"/>
        <v>56772</v>
      </c>
      <c r="G518" s="25">
        <f t="shared" si="114"/>
        <v>-5.250656000134768E-2</v>
      </c>
      <c r="K518">
        <f t="shared" si="112"/>
        <v>-5.250656000134768E-2</v>
      </c>
      <c r="L518" s="25"/>
      <c r="O518" s="25">
        <f t="shared" ca="1" si="113"/>
        <v>-4.5303145988808365E-2</v>
      </c>
      <c r="P518" s="27">
        <f t="shared" si="110"/>
        <v>-3.5530398683159256E-2</v>
      </c>
      <c r="Q518" s="28">
        <f t="shared" si="111"/>
        <v>44573.808400000002</v>
      </c>
      <c r="S518" s="25">
        <f t="shared" si="115"/>
        <v>2.881900531011569E-4</v>
      </c>
      <c r="T518" s="128">
        <v>1</v>
      </c>
      <c r="U518">
        <f t="shared" si="116"/>
        <v>2.881900531011569E-4</v>
      </c>
      <c r="V518" s="25">
        <f t="shared" si="117"/>
        <v>-1.6976161318188424E-2</v>
      </c>
    </row>
    <row r="519" spans="1:22" ht="12" customHeight="1">
      <c r="A519" s="235" t="s">
        <v>1460</v>
      </c>
      <c r="B519" s="233" t="s">
        <v>288</v>
      </c>
      <c r="C519" s="234">
        <v>59610.569499999998</v>
      </c>
      <c r="D519" s="232">
        <v>1E-4</v>
      </c>
      <c r="E519" s="33">
        <f t="shared" si="108"/>
        <v>56825.343121492733</v>
      </c>
      <c r="F519" s="25">
        <f t="shared" si="109"/>
        <v>56825.5</v>
      </c>
      <c r="G519" s="25">
        <f t="shared" si="114"/>
        <v>-5.3550240001641214E-2</v>
      </c>
      <c r="K519">
        <f t="shared" si="112"/>
        <v>-5.3550240001641214E-2</v>
      </c>
      <c r="L519" s="25"/>
      <c r="O519" s="25">
        <f t="shared" ca="1" si="113"/>
        <v>-4.5382090646662092E-2</v>
      </c>
      <c r="P519" s="27">
        <f t="shared" si="110"/>
        <v>-3.5557201706523524E-2</v>
      </c>
      <c r="Q519" s="28">
        <f t="shared" si="111"/>
        <v>44592.069499999998</v>
      </c>
      <c r="S519" s="25">
        <f t="shared" si="115"/>
        <v>3.2374942708957174E-4</v>
      </c>
      <c r="T519" s="128">
        <v>1</v>
      </c>
      <c r="U519">
        <f t="shared" si="116"/>
        <v>3.2374942708957174E-4</v>
      </c>
      <c r="V519" s="25">
        <f t="shared" si="117"/>
        <v>-1.799303829511769E-2</v>
      </c>
    </row>
    <row r="520" spans="1:22" ht="12" customHeight="1">
      <c r="A520" s="236" t="s">
        <v>1462</v>
      </c>
      <c r="B520" s="237" t="s">
        <v>288</v>
      </c>
      <c r="C520" s="234">
        <v>59822.885900000001</v>
      </c>
      <c r="D520" s="232">
        <v>2.0000000000000001E-4</v>
      </c>
      <c r="E520" s="33">
        <f t="shared" ref="E520:E521" si="118">+(C520-C$7)/C$8</f>
        <v>57447.336223673832</v>
      </c>
      <c r="F520" s="25">
        <f t="shared" si="109"/>
        <v>57447.5</v>
      </c>
      <c r="G520" s="25">
        <f t="shared" ref="G520:G521" si="119">+C520-(C$7+F520*C$8)</f>
        <v>-5.5904799992276821E-2</v>
      </c>
      <c r="K520">
        <f t="shared" ref="K520:K521" si="120">G520</f>
        <v>-5.5904799992276821E-2</v>
      </c>
      <c r="L520" s="25"/>
      <c r="O520" s="25">
        <f t="shared" ref="O520:O521" ca="1" si="121">+C$11+C$12*F520</f>
        <v>-4.6299914519279221E-2</v>
      </c>
      <c r="P520" s="27">
        <f t="shared" ref="P520:P521" si="122">+D$11+D$12*F520+D$13*F520^2</f>
        <v>-3.5866108370565697E-2</v>
      </c>
      <c r="Q520" s="28">
        <f t="shared" ref="Q520:Q521" si="123">+C520-15018.5</f>
        <v>44804.385900000001</v>
      </c>
      <c r="S520" s="25">
        <f t="shared" ref="S520:S521" si="124">+(P520-G520)^2</f>
        <v>4.0154916191003563E-4</v>
      </c>
      <c r="T520" s="128">
        <v>1</v>
      </c>
      <c r="U520">
        <f t="shared" ref="U520:U521" si="125">+T520*S520</f>
        <v>4.0154916191003563E-4</v>
      </c>
      <c r="V520" s="25">
        <f t="shared" ref="V520:V521" si="126">+G520-P520</f>
        <v>-2.0038691621711124E-2</v>
      </c>
    </row>
    <row r="521" spans="1:22" ht="12" customHeight="1">
      <c r="A521" s="236" t="s">
        <v>1462</v>
      </c>
      <c r="B521" s="237" t="s">
        <v>288</v>
      </c>
      <c r="C521" s="234">
        <v>59874.770199999999</v>
      </c>
      <c r="D521" s="232">
        <v>2.9999999999999997E-4</v>
      </c>
      <c r="E521" s="33">
        <f t="shared" si="118"/>
        <v>57599.334263917044</v>
      </c>
      <c r="F521" s="25">
        <f t="shared" si="109"/>
        <v>57599.5</v>
      </c>
      <c r="G521" s="25">
        <f t="shared" si="119"/>
        <v>-5.6573759997263551E-2</v>
      </c>
      <c r="K521">
        <f t="shared" si="120"/>
        <v>-5.6573759997263551E-2</v>
      </c>
      <c r="L521" s="25"/>
      <c r="O521" s="25">
        <f t="shared" ca="1" si="121"/>
        <v>-4.6524205883648674E-2</v>
      </c>
      <c r="P521" s="27">
        <f t="shared" si="122"/>
        <v>-3.5940838054502558E-2</v>
      </c>
      <c r="Q521" s="28">
        <f t="shared" si="123"/>
        <v>44856.270199999999</v>
      </c>
      <c r="S521" s="25">
        <f t="shared" si="124"/>
        <v>4.2571746789606807E-4</v>
      </c>
      <c r="T521" s="128">
        <v>1</v>
      </c>
      <c r="U521">
        <f t="shared" si="125"/>
        <v>4.2571746789606807E-4</v>
      </c>
      <c r="V521" s="25">
        <f t="shared" si="126"/>
        <v>-2.0632921942760993E-2</v>
      </c>
    </row>
    <row r="522" spans="1:22" ht="12" customHeight="1">
      <c r="V522" s="25"/>
    </row>
    <row r="523" spans="1:22" ht="12" customHeight="1">
      <c r="V523" s="25"/>
    </row>
    <row r="524" spans="1:22" ht="12" customHeight="1">
      <c r="V524" s="25"/>
    </row>
    <row r="525" spans="1:22" ht="12" customHeight="1">
      <c r="V525" s="25"/>
    </row>
    <row r="526" spans="1:22" ht="12" customHeight="1">
      <c r="V526" s="25"/>
    </row>
    <row r="527" spans="1:22" ht="12" customHeight="1">
      <c r="V527" s="25"/>
    </row>
    <row r="528" spans="1:22" ht="12" customHeight="1">
      <c r="V528" s="25"/>
    </row>
    <row r="529" spans="22:22">
      <c r="V529" s="25"/>
    </row>
    <row r="530" spans="22:22">
      <c r="V530" s="25"/>
    </row>
    <row r="531" spans="22:22">
      <c r="V531" s="25"/>
    </row>
    <row r="532" spans="22:22">
      <c r="V532" s="25"/>
    </row>
    <row r="533" spans="22:22">
      <c r="V533" s="25"/>
    </row>
    <row r="534" spans="22:22">
      <c r="V534" s="25"/>
    </row>
    <row r="535" spans="22:22">
      <c r="V535" s="25"/>
    </row>
    <row r="536" spans="22:22">
      <c r="V536" s="25"/>
    </row>
    <row r="537" spans="22:22">
      <c r="V537" s="25"/>
    </row>
    <row r="538" spans="22:22">
      <c r="V538" s="25"/>
    </row>
    <row r="539" spans="22:22">
      <c r="V539" s="25"/>
    </row>
    <row r="540" spans="22:22">
      <c r="V540" s="25"/>
    </row>
    <row r="541" spans="22:22">
      <c r="V541" s="25"/>
    </row>
    <row r="542" spans="22:22">
      <c r="V542" s="25"/>
    </row>
    <row r="543" spans="22:22">
      <c r="V543" s="25"/>
    </row>
    <row r="544" spans="22:22">
      <c r="V544" s="25"/>
    </row>
    <row r="545" spans="22:22">
      <c r="V545" s="25"/>
    </row>
    <row r="546" spans="22:22">
      <c r="V546" s="25"/>
    </row>
    <row r="547" spans="22:22">
      <c r="V547" s="25"/>
    </row>
    <row r="548" spans="22:22">
      <c r="V548" s="25"/>
    </row>
  </sheetData>
  <sortState xmlns:xlrd2="http://schemas.microsoft.com/office/spreadsheetml/2017/richdata2" ref="A21:V519">
    <sortCondition ref="C21:C519"/>
  </sortState>
  <phoneticPr fontId="8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5"/>
  </sheetPr>
  <dimension ref="A1:CD763"/>
  <sheetViews>
    <sheetView workbookViewId="0">
      <pane xSplit="14" ySplit="20" topLeftCell="AK526" activePane="bottomRight" state="frozen"/>
      <selection pane="topRight" activeCell="O1" sqref="O1"/>
      <selection pane="bottomLeft" activeCell="A21" sqref="A21"/>
      <selection pane="bottomRight" activeCell="E532" sqref="E532:AU534"/>
    </sheetView>
  </sheetViews>
  <sheetFormatPr defaultColWidth="10.28515625" defaultRowHeight="12.75"/>
  <cols>
    <col min="1" max="1" width="17.7109375" customWidth="1"/>
    <col min="2" max="2" width="5.140625" style="2" customWidth="1"/>
    <col min="3" max="3" width="11.85546875" style="24" customWidth="1"/>
    <col min="4" max="4" width="9.42578125" style="24" customWidth="1"/>
    <col min="5" max="5" width="10.5703125" customWidth="1"/>
    <col min="6" max="6" width="15.2851562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  <col min="18" max="19" width="10.28515625" customWidth="1"/>
    <col min="20" max="20" width="10.28515625" style="2" customWidth="1"/>
    <col min="21" max="26" width="10.28515625" customWidth="1"/>
    <col min="27" max="27" width="12.140625" customWidth="1"/>
    <col min="28" max="28" width="9.42578125" customWidth="1"/>
    <col min="29" max="31" width="10.42578125" customWidth="1"/>
    <col min="32" max="32" width="10.5703125" customWidth="1"/>
    <col min="33" max="35" width="10.28515625" customWidth="1"/>
    <col min="36" max="36" width="16.85546875" customWidth="1"/>
    <col min="37" max="37" width="13.28515625" customWidth="1"/>
    <col min="38" max="52" width="10.28515625" customWidth="1"/>
    <col min="53" max="53" width="11.85546875" customWidth="1"/>
    <col min="54" max="54" width="14.7109375" customWidth="1"/>
  </cols>
  <sheetData>
    <row r="1" spans="1:64" ht="21" thickBot="1">
      <c r="A1" s="30" t="s">
        <v>284</v>
      </c>
      <c r="W1" s="3" t="s">
        <v>260</v>
      </c>
      <c r="X1" s="5" t="s">
        <v>272</v>
      </c>
      <c r="AA1" s="154" t="s">
        <v>43</v>
      </c>
      <c r="AB1" s="155"/>
      <c r="AC1" s="155" t="s">
        <v>44</v>
      </c>
      <c r="AD1" s="155" t="s">
        <v>45</v>
      </c>
      <c r="AE1" s="18"/>
      <c r="AW1" s="156" t="s">
        <v>260</v>
      </c>
      <c r="AX1" s="157" t="s">
        <v>46</v>
      </c>
      <c r="AY1" s="5" t="s">
        <v>47</v>
      </c>
      <c r="AZ1" s="158" t="s">
        <v>48</v>
      </c>
      <c r="BA1" s="159" t="s">
        <v>49</v>
      </c>
      <c r="BB1" s="158" t="s">
        <v>50</v>
      </c>
      <c r="BC1" s="159" t="s">
        <v>51</v>
      </c>
      <c r="BD1" s="158" t="s">
        <v>52</v>
      </c>
      <c r="BE1" s="160" t="s">
        <v>53</v>
      </c>
      <c r="BF1" s="159" t="s">
        <v>54</v>
      </c>
      <c r="BG1" s="158" t="s">
        <v>55</v>
      </c>
      <c r="BH1" s="160" t="s">
        <v>56</v>
      </c>
      <c r="BI1" s="159" t="s">
        <v>57</v>
      </c>
      <c r="BJ1" s="158" t="s">
        <v>58</v>
      </c>
      <c r="BK1" s="160" t="s">
        <v>59</v>
      </c>
      <c r="BL1" s="159" t="s">
        <v>412</v>
      </c>
    </row>
    <row r="2" spans="1:64" ht="16.5" thickBot="1">
      <c r="A2" t="s">
        <v>274</v>
      </c>
      <c r="B2" s="2" t="s">
        <v>285</v>
      </c>
      <c r="D2" s="24" t="s">
        <v>286</v>
      </c>
      <c r="W2" s="25">
        <v>-30000</v>
      </c>
      <c r="X2" s="25">
        <f t="shared" ref="X2:X20" si="0">+D$11+D$12*W2+D$13*W2^2</f>
        <v>5.6531669860248268E-2</v>
      </c>
      <c r="AA2" s="161" t="s">
        <v>79</v>
      </c>
      <c r="AB2" s="162">
        <f>C7</f>
        <v>50000.124799999998</v>
      </c>
      <c r="AC2" s="163" t="s">
        <v>80</v>
      </c>
      <c r="AD2" s="162">
        <f>C8</f>
        <v>0.34134803000000002</v>
      </c>
      <c r="AE2" s="164" t="s">
        <v>40</v>
      </c>
      <c r="AI2" s="4" t="s">
        <v>92</v>
      </c>
      <c r="AW2">
        <v>-60000</v>
      </c>
      <c r="AX2">
        <f t="shared" ref="AX2:AX44" si="1">AB$3+AB$4*AW2+AB$5*AW2^2+AZ2</f>
        <v>-1.4549803195426671E-2</v>
      </c>
      <c r="AY2">
        <f t="shared" ref="AY2:AY44" si="2">AB$3+AB$4*AW2+AB$5*AW2^2</f>
        <v>-8.7999999999999988E-3</v>
      </c>
      <c r="AZ2" s="4">
        <f t="shared" ref="AZ2:AZ44" si="3">$AB$6*($AB$11/BA2*BB2+$AB$12)</f>
        <v>-5.7498031954266718E-3</v>
      </c>
      <c r="BA2">
        <f t="shared" ref="BA2:BA44" si="4">1+$AB$7*COS(BC2)</f>
        <v>0.65430962996400011</v>
      </c>
      <c r="BB2">
        <f t="shared" ref="BB2:BB44" si="5">SIN(BC2+$AB$9)</f>
        <v>-0.3852597462254867</v>
      </c>
      <c r="BC2">
        <f t="shared" ref="BC2:BC44" si="6">2*ATAN(BD2)</f>
        <v>2.7770819333045877</v>
      </c>
      <c r="BD2">
        <f t="shared" ref="BD2:BD44" si="7">SQRT((1+$AB$7)/(1-$AB$7))*TAN(BE2/2)</f>
        <v>5.4259203312106905</v>
      </c>
      <c r="BE2">
        <f t="shared" ref="BE2:BK11" si="8">$BL2+$AB$7*SIN(BF2)</f>
        <v>-3.6723318967737808</v>
      </c>
      <c r="BF2">
        <f t="shared" si="8"/>
        <v>-3.6725797558384068</v>
      </c>
      <c r="BG2">
        <f t="shared" si="8"/>
        <v>-3.6718030762999008</v>
      </c>
      <c r="BH2">
        <f t="shared" si="8"/>
        <v>-3.6742380287836163</v>
      </c>
      <c r="BI2">
        <f t="shared" si="8"/>
        <v>-3.6666158367039392</v>
      </c>
      <c r="BJ2">
        <f t="shared" si="8"/>
        <v>-3.6905916470450562</v>
      </c>
      <c r="BK2">
        <f t="shared" si="8"/>
        <v>-3.6162504454167106</v>
      </c>
      <c r="BL2">
        <f t="shared" ref="BL2:BL44" si="9">$AB$9+$AB$18*(AW2-AB$15)</f>
        <v>-3.8596942629974587</v>
      </c>
    </row>
    <row r="3" spans="1:64" ht="13.5" thickBot="1">
      <c r="A3" s="151" t="s">
        <v>37</v>
      </c>
      <c r="B3" s="197"/>
      <c r="C3" s="152"/>
      <c r="D3" s="153"/>
      <c r="E3" s="191" t="s">
        <v>87</v>
      </c>
      <c r="F3" s="190"/>
      <c r="W3" s="25">
        <v>-28000</v>
      </c>
      <c r="X3" s="25">
        <f t="shared" si="0"/>
        <v>5.331627918238286E-2</v>
      </c>
      <c r="AA3" s="165" t="s">
        <v>60</v>
      </c>
      <c r="AB3" s="166">
        <f t="shared" ref="AB3:AB10" si="10">AC3*AD3</f>
        <v>2E-3</v>
      </c>
      <c r="AC3" s="167">
        <v>0.2</v>
      </c>
      <c r="AD3">
        <v>0.01</v>
      </c>
      <c r="AE3" s="168"/>
      <c r="AH3" s="167">
        <v>0.15641486540780183</v>
      </c>
      <c r="AI3" s="167">
        <v>0.2</v>
      </c>
      <c r="AW3">
        <v>-58000</v>
      </c>
      <c r="AX3">
        <f t="shared" si="1"/>
        <v>-1.743566438001503E-2</v>
      </c>
      <c r="AY3">
        <f t="shared" si="2"/>
        <v>-8.0919999999999985E-3</v>
      </c>
      <c r="AZ3" s="4">
        <f t="shared" si="3"/>
        <v>-9.3436643800150296E-3</v>
      </c>
      <c r="BA3">
        <f t="shared" si="4"/>
        <v>0.64081086228816142</v>
      </c>
      <c r="BB3">
        <f t="shared" si="5"/>
        <v>-0.49485663349457709</v>
      </c>
      <c r="BC3">
        <f t="shared" si="6"/>
        <v>2.8992624939368099</v>
      </c>
      <c r="BD3">
        <f t="shared" si="7"/>
        <v>8.2127750527012555</v>
      </c>
      <c r="BE3">
        <f t="shared" si="8"/>
        <v>-3.4969184592888944</v>
      </c>
      <c r="BF3">
        <f t="shared" si="8"/>
        <v>-3.4972141498884506</v>
      </c>
      <c r="BG3">
        <f t="shared" si="8"/>
        <v>-3.4963617799414335</v>
      </c>
      <c r="BH3">
        <f t="shared" si="8"/>
        <v>-3.4988195899409069</v>
      </c>
      <c r="BI3">
        <f t="shared" si="8"/>
        <v>-3.4917385457705952</v>
      </c>
      <c r="BJ3">
        <f t="shared" si="8"/>
        <v>-3.5121905561010047</v>
      </c>
      <c r="BK3">
        <f t="shared" si="8"/>
        <v>-3.4535237396234622</v>
      </c>
      <c r="BL3">
        <f t="shared" si="9"/>
        <v>-3.6257424847884918</v>
      </c>
    </row>
    <row r="4" spans="1:64" ht="14.25" thickTop="1" thickBot="1">
      <c r="A4" s="4" t="s">
        <v>250</v>
      </c>
      <c r="C4" s="141">
        <v>40213.324999999997</v>
      </c>
      <c r="D4" s="116">
        <v>0.34134848000000001</v>
      </c>
      <c r="E4" s="194" t="s">
        <v>1442</v>
      </c>
      <c r="W4" s="25">
        <v>-26000</v>
      </c>
      <c r="X4" s="25">
        <f t="shared" si="0"/>
        <v>5.0152483859834937E-2</v>
      </c>
      <c r="AA4" s="169" t="s">
        <v>61</v>
      </c>
      <c r="AB4" s="170">
        <f t="shared" si="10"/>
        <v>0</v>
      </c>
      <c r="AC4" s="171">
        <v>0</v>
      </c>
      <c r="AD4">
        <v>9.9999999999999995E-8</v>
      </c>
      <c r="AE4" s="168"/>
      <c r="AF4">
        <v>-3</v>
      </c>
      <c r="AH4" s="171">
        <v>9.0557040028774622</v>
      </c>
      <c r="AI4" s="171">
        <v>0</v>
      </c>
      <c r="AW4">
        <v>-56000</v>
      </c>
      <c r="AX4">
        <f t="shared" si="1"/>
        <v>-2.0006396542314876E-2</v>
      </c>
      <c r="AY4">
        <f t="shared" si="2"/>
        <v>-7.4079999999999997E-3</v>
      </c>
      <c r="AZ4" s="4">
        <f t="shared" si="3"/>
        <v>-1.2598396542314878E-2</v>
      </c>
      <c r="BA4">
        <f t="shared" si="4"/>
        <v>0.63284909016290758</v>
      </c>
      <c r="BB4">
        <f t="shared" si="5"/>
        <v>-0.59383870393188543</v>
      </c>
      <c r="BC4">
        <f t="shared" si="6"/>
        <v>3.0174141826835226</v>
      </c>
      <c r="BD4">
        <f t="shared" si="7"/>
        <v>16.085149671211589</v>
      </c>
      <c r="BE4">
        <f t="shared" si="8"/>
        <v>-3.3244374396757368</v>
      </c>
      <c r="BF4">
        <f t="shared" si="8"/>
        <v>-3.3246491594576026</v>
      </c>
      <c r="BG4">
        <f t="shared" si="8"/>
        <v>-3.3240672520475547</v>
      </c>
      <c r="BH4">
        <f t="shared" si="8"/>
        <v>-3.3256667632165593</v>
      </c>
      <c r="BI4">
        <f t="shared" si="8"/>
        <v>-3.3212712572677425</v>
      </c>
      <c r="BJ4">
        <f t="shared" si="8"/>
        <v>-3.3333589461487567</v>
      </c>
      <c r="BK4">
        <f t="shared" si="8"/>
        <v>-3.3001802419304274</v>
      </c>
      <c r="BL4">
        <f t="shared" si="9"/>
        <v>-3.3917907065795259</v>
      </c>
    </row>
    <row r="5" spans="1:64" ht="14.25" thickTop="1" thickBot="1">
      <c r="A5" s="97" t="s">
        <v>450</v>
      </c>
      <c r="B5" s="198"/>
      <c r="C5" s="231">
        <v>-9.5</v>
      </c>
      <c r="D5" s="117" t="s">
        <v>451</v>
      </c>
      <c r="W5" s="25">
        <v>-24000</v>
      </c>
      <c r="X5" s="25">
        <f t="shared" si="0"/>
        <v>4.7040283892604513E-2</v>
      </c>
      <c r="AA5" s="169" t="s">
        <v>283</v>
      </c>
      <c r="AB5" s="170">
        <f t="shared" si="10"/>
        <v>-2.9999999999999997E-12</v>
      </c>
      <c r="AC5" s="171">
        <v>-0.3</v>
      </c>
      <c r="AD5">
        <v>9.9999999999999994E-12</v>
      </c>
      <c r="AE5" s="168"/>
      <c r="AF5" s="171">
        <v>0.6987842707661861</v>
      </c>
      <c r="AH5" s="171">
        <v>-0.51876718847106384</v>
      </c>
      <c r="AI5" s="171">
        <v>-0.3</v>
      </c>
      <c r="AW5">
        <v>-54000</v>
      </c>
      <c r="AX5">
        <f t="shared" si="1"/>
        <v>-2.2204213267695939E-2</v>
      </c>
      <c r="AY5">
        <f t="shared" si="2"/>
        <v>-6.7479999999999988E-3</v>
      </c>
      <c r="AZ5" s="4">
        <f t="shared" si="3"/>
        <v>-1.545621326769594E-2</v>
      </c>
      <c r="BA5">
        <f t="shared" si="4"/>
        <v>0.63001195533746013</v>
      </c>
      <c r="BB5">
        <f t="shared" si="5"/>
        <v>-0.68307236880961653</v>
      </c>
      <c r="BC5">
        <f t="shared" si="6"/>
        <v>3.1335537610199626</v>
      </c>
      <c r="BD5">
        <f t="shared" si="7"/>
        <v>248.78914750794627</v>
      </c>
      <c r="BE5">
        <f t="shared" si="8"/>
        <v>-3.1534471602933172</v>
      </c>
      <c r="BF5">
        <f t="shared" si="8"/>
        <v>-3.1534625757753885</v>
      </c>
      <c r="BG5">
        <f t="shared" si="8"/>
        <v>-3.1534209093853627</v>
      </c>
      <c r="BH5">
        <f t="shared" si="8"/>
        <v>-3.1535335292036386</v>
      </c>
      <c r="BI5">
        <f t="shared" si="8"/>
        <v>-3.15322913016387</v>
      </c>
      <c r="BJ5">
        <f t="shared" si="8"/>
        <v>-3.1540518900059782</v>
      </c>
      <c r="BK5">
        <f t="shared" si="8"/>
        <v>-3.1518280711288758</v>
      </c>
      <c r="BL5">
        <f t="shared" si="9"/>
        <v>-3.1578389283705599</v>
      </c>
    </row>
    <row r="6" spans="1:64">
      <c r="A6" s="4" t="s">
        <v>251</v>
      </c>
      <c r="W6" s="25">
        <v>-22000</v>
      </c>
      <c r="X6" s="25">
        <f t="shared" si="0"/>
        <v>4.3979679280691582E-2</v>
      </c>
      <c r="Z6" s="191" t="s">
        <v>88</v>
      </c>
      <c r="AA6" s="169" t="s">
        <v>62</v>
      </c>
      <c r="AB6" s="192">
        <f t="shared" si="10"/>
        <v>2.2700000000000001E-2</v>
      </c>
      <c r="AC6" s="173">
        <v>2.27</v>
      </c>
      <c r="AD6">
        <v>0.01</v>
      </c>
      <c r="AE6" s="168" t="s">
        <v>40</v>
      </c>
      <c r="AH6" s="171">
        <v>0.7</v>
      </c>
      <c r="AI6" s="173">
        <v>2.27</v>
      </c>
      <c r="AW6">
        <v>-52000</v>
      </c>
      <c r="AX6">
        <f t="shared" si="1"/>
        <v>-2.3974010937978359E-2</v>
      </c>
      <c r="AY6">
        <f t="shared" si="2"/>
        <v>-6.1119999999999994E-3</v>
      </c>
      <c r="AZ6" s="4">
        <f t="shared" si="3"/>
        <v>-1.7862010937978359E-2</v>
      </c>
      <c r="BA6">
        <f t="shared" si="4"/>
        <v>0.63215460942556467</v>
      </c>
      <c r="BB6">
        <f t="shared" si="5"/>
        <v>-0.76301937573041778</v>
      </c>
      <c r="BC6">
        <f t="shared" si="6"/>
        <v>-3.0336210901693388</v>
      </c>
      <c r="BD6">
        <f t="shared" si="7"/>
        <v>-18.505397001438777</v>
      </c>
      <c r="BE6">
        <f t="shared" si="8"/>
        <v>-2.9825532124261618</v>
      </c>
      <c r="BF6">
        <f t="shared" si="8"/>
        <v>-2.9823637367033573</v>
      </c>
      <c r="BG6">
        <f t="shared" si="8"/>
        <v>-2.9828823727805238</v>
      </c>
      <c r="BH6">
        <f t="shared" si="8"/>
        <v>-2.9814626507492052</v>
      </c>
      <c r="BI6">
        <f t="shared" si="8"/>
        <v>-2.985348253533028</v>
      </c>
      <c r="BJ6">
        <f t="shared" si="8"/>
        <v>-2.9747080049547412</v>
      </c>
      <c r="BK6">
        <f t="shared" si="8"/>
        <v>-3.0038033973387859</v>
      </c>
      <c r="BL6">
        <f t="shared" si="9"/>
        <v>-2.9238871501615931</v>
      </c>
    </row>
    <row r="7" spans="1:64">
      <c r="A7" t="s">
        <v>252</v>
      </c>
      <c r="C7" s="24">
        <v>50000.124799999998</v>
      </c>
      <c r="D7" s="151" t="s">
        <v>37</v>
      </c>
      <c r="W7" s="25">
        <v>-20000</v>
      </c>
      <c r="X7" s="25">
        <f t="shared" si="0"/>
        <v>4.0970670024096149E-2</v>
      </c>
      <c r="Z7" s="191" t="s">
        <v>89</v>
      </c>
      <c r="AA7" s="172" t="s">
        <v>73</v>
      </c>
      <c r="AB7" s="173">
        <f t="shared" si="10"/>
        <v>0.37</v>
      </c>
      <c r="AC7" s="173">
        <v>0.37</v>
      </c>
      <c r="AD7">
        <v>1</v>
      </c>
      <c r="AE7" s="168"/>
      <c r="AH7" s="173">
        <v>0.5</v>
      </c>
      <c r="AI7" s="173">
        <v>0.37</v>
      </c>
      <c r="AW7">
        <v>-50000</v>
      </c>
      <c r="AX7">
        <f t="shared" si="1"/>
        <v>-2.5259576539932951E-2</v>
      </c>
      <c r="AY7">
        <f t="shared" si="2"/>
        <v>-5.4999999999999997E-3</v>
      </c>
      <c r="AZ7" s="4">
        <f t="shared" si="3"/>
        <v>-1.975957653993295E-2</v>
      </c>
      <c r="BA7">
        <f t="shared" si="4"/>
        <v>0.63938635024052415</v>
      </c>
      <c r="BB7">
        <f t="shared" si="5"/>
        <v>-0.8336742095870785</v>
      </c>
      <c r="BC7">
        <f t="shared" si="6"/>
        <v>-2.9158649149537577</v>
      </c>
      <c r="BD7">
        <f t="shared" si="7"/>
        <v>-8.8225781329123087</v>
      </c>
      <c r="BE7">
        <f t="shared" si="8"/>
        <v>-2.8103637319446193</v>
      </c>
      <c r="BF7">
        <f t="shared" si="8"/>
        <v>-2.8100711558732914</v>
      </c>
      <c r="BG7">
        <f t="shared" si="8"/>
        <v>-2.8109073188869003</v>
      </c>
      <c r="BH7">
        <f t="shared" si="8"/>
        <v>-2.8085169806803352</v>
      </c>
      <c r="BI7">
        <f t="shared" si="8"/>
        <v>-2.8153450448216986</v>
      </c>
      <c r="BJ7">
        <f t="shared" si="8"/>
        <v>-2.7957972958871569</v>
      </c>
      <c r="BK7">
        <f t="shared" si="8"/>
        <v>-2.8514245472531194</v>
      </c>
      <c r="BL7">
        <f t="shared" si="9"/>
        <v>-2.6899353719526271</v>
      </c>
    </row>
    <row r="8" spans="1:64" ht="15.75">
      <c r="A8" t="s">
        <v>253</v>
      </c>
      <c r="C8" s="24">
        <v>0.34134803000000002</v>
      </c>
      <c r="D8" s="151" t="s">
        <v>37</v>
      </c>
      <c r="W8" s="25">
        <v>-18000</v>
      </c>
      <c r="X8" s="25">
        <f t="shared" si="0"/>
        <v>3.8013256122818209E-2</v>
      </c>
      <c r="Z8" s="191" t="s">
        <v>90</v>
      </c>
      <c r="AA8" s="169" t="s">
        <v>81</v>
      </c>
      <c r="AB8" s="173">
        <f t="shared" si="10"/>
        <v>18335</v>
      </c>
      <c r="AC8" s="173">
        <v>1.8334999999999999</v>
      </c>
      <c r="AD8" s="174">
        <v>10000</v>
      </c>
      <c r="AE8" s="168" t="s">
        <v>40</v>
      </c>
      <c r="AF8">
        <f>365.24*AG8</f>
        <v>18335.048000000003</v>
      </c>
      <c r="AG8">
        <v>50.2</v>
      </c>
      <c r="AH8" s="171">
        <v>1.3712046644696732</v>
      </c>
      <c r="AI8" s="173">
        <v>1.8334999999999999</v>
      </c>
      <c r="AW8">
        <v>-48000</v>
      </c>
      <c r="AX8">
        <f t="shared" si="1"/>
        <v>-2.6000593303711319E-2</v>
      </c>
      <c r="AY8">
        <f t="shared" si="2"/>
        <v>-4.9119999999999997E-3</v>
      </c>
      <c r="AZ8" s="4">
        <f t="shared" si="3"/>
        <v>-2.1088593303711319E-2</v>
      </c>
      <c r="BA8">
        <f t="shared" si="4"/>
        <v>0.65208062686774149</v>
      </c>
      <c r="BB8">
        <f t="shared" si="5"/>
        <v>-0.89445868276037144</v>
      </c>
      <c r="BC8">
        <f t="shared" si="6"/>
        <v>-2.7943735131191816</v>
      </c>
      <c r="BD8">
        <f t="shared" si="7"/>
        <v>-5.7020646505524004</v>
      </c>
      <c r="BE8">
        <f t="shared" si="8"/>
        <v>-2.6354473703781616</v>
      </c>
      <c r="BF8">
        <f t="shared" si="8"/>
        <v>-2.6351869084554984</v>
      </c>
      <c r="BG8">
        <f t="shared" si="8"/>
        <v>-2.6359917104780459</v>
      </c>
      <c r="BH8">
        <f t="shared" si="8"/>
        <v>-2.6335037888177193</v>
      </c>
      <c r="BI8">
        <f t="shared" si="8"/>
        <v>-2.6411837889368246</v>
      </c>
      <c r="BJ8">
        <f t="shared" si="8"/>
        <v>-2.6173689936144271</v>
      </c>
      <c r="BK8">
        <f t="shared" si="8"/>
        <v>-2.6902470815677155</v>
      </c>
      <c r="BL8">
        <f t="shared" si="9"/>
        <v>-2.4559835937436612</v>
      </c>
    </row>
    <row r="9" spans="1:64" ht="16.5" thickBot="1">
      <c r="A9" s="19" t="s">
        <v>452</v>
      </c>
      <c r="B9" s="87">
        <v>450</v>
      </c>
      <c r="C9" s="118" t="str">
        <f>"F"&amp;B9</f>
        <v>F450</v>
      </c>
      <c r="D9" s="118" t="str">
        <f>"G"&amp;B9</f>
        <v>G450</v>
      </c>
      <c r="W9" s="25">
        <v>-16000</v>
      </c>
      <c r="X9" s="25">
        <f t="shared" si="0"/>
        <v>3.5107437576857761E-2</v>
      </c>
      <c r="Z9" s="191" t="s">
        <v>91</v>
      </c>
      <c r="AA9" s="175" t="s">
        <v>82</v>
      </c>
      <c r="AB9" s="193">
        <f t="shared" si="10"/>
        <v>0.76</v>
      </c>
      <c r="AC9" s="173">
        <v>0.76</v>
      </c>
      <c r="AD9">
        <v>1</v>
      </c>
      <c r="AE9" s="168" t="s">
        <v>64</v>
      </c>
      <c r="AF9">
        <f>RADIANS(AG9)</f>
        <v>0.94247779607693793</v>
      </c>
      <c r="AG9">
        <v>54</v>
      </c>
      <c r="AH9" s="171">
        <v>4.7532566982231366</v>
      </c>
      <c r="AI9" s="173">
        <v>0.76</v>
      </c>
      <c r="AW9">
        <v>-46000</v>
      </c>
      <c r="AX9">
        <f t="shared" si="1"/>
        <v>-2.6130502625522918E-2</v>
      </c>
      <c r="AY9">
        <f t="shared" si="2"/>
        <v>-4.3479999999999994E-3</v>
      </c>
      <c r="AZ9" s="4">
        <f t="shared" si="3"/>
        <v>-2.1782502625522917E-2</v>
      </c>
      <c r="BA9">
        <f t="shared" si="4"/>
        <v>0.67091238969863842</v>
      </c>
      <c r="BB9">
        <f t="shared" si="5"/>
        <v>-0.94405212446605347</v>
      </c>
      <c r="BC9">
        <f t="shared" si="6"/>
        <v>-2.666884100626179</v>
      </c>
      <c r="BD9">
        <f t="shared" si="7"/>
        <v>-4.1336945183888858</v>
      </c>
      <c r="BE9">
        <f t="shared" si="8"/>
        <v>-2.4562596935703072</v>
      </c>
      <c r="BF9">
        <f t="shared" si="8"/>
        <v>-2.4561079265658319</v>
      </c>
      <c r="BG9">
        <f t="shared" si="8"/>
        <v>-2.4566376847044982</v>
      </c>
      <c r="BH9">
        <f t="shared" si="8"/>
        <v>-2.4547875111183095</v>
      </c>
      <c r="BI9">
        <f t="shared" si="8"/>
        <v>-2.4612371070950738</v>
      </c>
      <c r="BJ9">
        <f t="shared" si="8"/>
        <v>-2.438603825789122</v>
      </c>
      <c r="BK9">
        <f t="shared" si="8"/>
        <v>-2.516305946895939</v>
      </c>
      <c r="BL9">
        <f t="shared" si="9"/>
        <v>-2.2220318155346952</v>
      </c>
    </row>
    <row r="10" spans="1:64" ht="13.5" thickBot="1">
      <c r="C10" s="119" t="s">
        <v>270</v>
      </c>
      <c r="D10" s="119" t="s">
        <v>271</v>
      </c>
      <c r="W10" s="25">
        <v>-14000</v>
      </c>
      <c r="X10" s="25">
        <f t="shared" si="0"/>
        <v>3.2253214386214812E-2</v>
      </c>
      <c r="AA10" s="176" t="s">
        <v>75</v>
      </c>
      <c r="AB10" s="177">
        <f t="shared" si="10"/>
        <v>43000</v>
      </c>
      <c r="AC10" s="189">
        <v>4.3</v>
      </c>
      <c r="AD10">
        <v>10000</v>
      </c>
      <c r="AE10" s="168" t="s">
        <v>74</v>
      </c>
      <c r="AF10">
        <v>48000</v>
      </c>
      <c r="AH10" s="178">
        <v>3.5</v>
      </c>
      <c r="AI10" s="189">
        <v>4.3</v>
      </c>
      <c r="AW10">
        <v>-44000</v>
      </c>
      <c r="AX10">
        <f t="shared" si="1"/>
        <v>-2.557454059558276E-2</v>
      </c>
      <c r="AY10">
        <f t="shared" si="2"/>
        <v>-3.8079999999999998E-3</v>
      </c>
      <c r="AZ10" s="4">
        <f t="shared" si="3"/>
        <v>-2.1766540595582761E-2</v>
      </c>
      <c r="BA10">
        <f t="shared" si="4"/>
        <v>0.69693281657446826</v>
      </c>
      <c r="BB10">
        <f t="shared" si="5"/>
        <v>-0.98009810976263878</v>
      </c>
      <c r="BC10">
        <f t="shared" si="6"/>
        <v>-2.5306375490140955</v>
      </c>
      <c r="BD10">
        <f t="shared" si="7"/>
        <v>-3.1710979564222752</v>
      </c>
      <c r="BE10">
        <f t="shared" si="8"/>
        <v>-2.2710290669452462</v>
      </c>
      <c r="BF10">
        <f t="shared" si="8"/>
        <v>-2.2709749434440138</v>
      </c>
      <c r="BG10">
        <f t="shared" si="8"/>
        <v>-2.2712019304229463</v>
      </c>
      <c r="BH10">
        <f t="shared" si="8"/>
        <v>-2.2702495663879585</v>
      </c>
      <c r="BI10">
        <f t="shared" si="8"/>
        <v>-2.2742381952167303</v>
      </c>
      <c r="BJ10">
        <f t="shared" si="8"/>
        <v>-2.2574047707041287</v>
      </c>
      <c r="BK10">
        <f t="shared" si="8"/>
        <v>-2.326331508704119</v>
      </c>
      <c r="BL10">
        <f t="shared" si="9"/>
        <v>-1.9880800373257286</v>
      </c>
    </row>
    <row r="11" spans="1:64" ht="14.25">
      <c r="A11" t="s">
        <v>266</v>
      </c>
      <c r="C11" s="142">
        <f ca="1">INTERCEPT(INDIRECT(D9):G881,INDIRECT(C9):$F881)</f>
        <v>2.6630947541643264E-2</v>
      </c>
      <c r="D11" s="24">
        <f>+E11*F11</f>
        <v>1.3718322000603984E-2</v>
      </c>
      <c r="E11" s="8">
        <v>1.3718322000603984</v>
      </c>
      <c r="F11">
        <v>0.01</v>
      </c>
      <c r="W11" s="25">
        <v>-12000</v>
      </c>
      <c r="X11" s="25">
        <f t="shared" si="0"/>
        <v>2.9450586550889352E-2</v>
      </c>
      <c r="AA11" s="179" t="s">
        <v>65</v>
      </c>
      <c r="AB11" s="6">
        <f>1-AB7^2</f>
        <v>0.86309999999999998</v>
      </c>
      <c r="AC11" s="6">
        <f>SUM(AE21:AE622)</f>
        <v>1.2723225428554227E-4</v>
      </c>
      <c r="AD11" s="188" t="s">
        <v>85</v>
      </c>
      <c r="AE11" s="168"/>
      <c r="AH11">
        <v>1.0388728223946515E-4</v>
      </c>
      <c r="AI11">
        <v>1.0388728223946515E-4</v>
      </c>
      <c r="AW11">
        <v>-42000</v>
      </c>
      <c r="AX11">
        <f t="shared" si="1"/>
        <v>-2.4247443622518381E-2</v>
      </c>
      <c r="AY11">
        <f t="shared" si="2"/>
        <v>-3.2919999999999998E-3</v>
      </c>
      <c r="AZ11" s="4">
        <f t="shared" si="3"/>
        <v>-2.0955443622518381E-2</v>
      </c>
      <c r="BA11">
        <f t="shared" si="4"/>
        <v>0.73168976741617842</v>
      </c>
      <c r="BB11">
        <f t="shared" si="5"/>
        <v>-0.99868594140450639</v>
      </c>
      <c r="BC11">
        <f t="shared" si="6"/>
        <v>-2.3820671077144091</v>
      </c>
      <c r="BD11">
        <f t="shared" si="7"/>
        <v>-2.5054011720971978</v>
      </c>
      <c r="BE11">
        <f t="shared" si="8"/>
        <v>-2.0776178523555444</v>
      </c>
      <c r="BF11">
        <f t="shared" si="8"/>
        <v>-2.0776086999616155</v>
      </c>
      <c r="BG11">
        <f t="shared" si="8"/>
        <v>-2.0776596588247491</v>
      </c>
      <c r="BH11">
        <f t="shared" si="8"/>
        <v>-2.0773758696456426</v>
      </c>
      <c r="BI11">
        <f t="shared" si="8"/>
        <v>-2.0789544468446661</v>
      </c>
      <c r="BJ11">
        <f t="shared" si="8"/>
        <v>-2.0701158106467772</v>
      </c>
      <c r="BK11">
        <f t="shared" si="8"/>
        <v>-2.1179276948766486</v>
      </c>
      <c r="BL11">
        <f t="shared" si="9"/>
        <v>-1.7541282591167626</v>
      </c>
    </row>
    <row r="12" spans="1:64">
      <c r="A12" t="s">
        <v>267</v>
      </c>
      <c r="C12" s="142">
        <f ca="1">SLOPE(INDIRECT(D9):G881,INDIRECT(C9):$F881)</f>
        <v>-2.2296810434420114E-6</v>
      </c>
      <c r="D12" s="24">
        <f>+E12*F12</f>
        <v>-1.2336290128808727E-6</v>
      </c>
      <c r="E12" s="9">
        <v>-1.2336290128808727</v>
      </c>
      <c r="F12">
        <v>9.9999999999999995E-7</v>
      </c>
      <c r="W12" s="25">
        <v>-10000</v>
      </c>
      <c r="X12" s="25">
        <f t="shared" si="0"/>
        <v>2.6699554070881388E-2</v>
      </c>
      <c r="AA12" s="180" t="s">
        <v>66</v>
      </c>
      <c r="AB12" s="6">
        <f>AB7*SIN(AB9)</f>
        <v>0.25490093469090397</v>
      </c>
      <c r="AE12" s="168"/>
      <c r="AW12">
        <v>-40000</v>
      </c>
      <c r="AX12">
        <f t="shared" si="1"/>
        <v>-2.2051595642321686E-2</v>
      </c>
      <c r="AY12">
        <f t="shared" si="2"/>
        <v>-2.7999999999999995E-3</v>
      </c>
      <c r="AZ12" s="4">
        <f t="shared" si="3"/>
        <v>-1.9251595642321685E-2</v>
      </c>
      <c r="BA12">
        <f t="shared" si="4"/>
        <v>0.77739153901505209</v>
      </c>
      <c r="BB12">
        <f t="shared" si="5"/>
        <v>-0.99345869356117511</v>
      </c>
      <c r="BC12">
        <f t="shared" si="6"/>
        <v>-2.2163546355010975</v>
      </c>
      <c r="BD12">
        <f t="shared" si="7"/>
        <v>-2.0051536035926882</v>
      </c>
      <c r="BE12">
        <f t="shared" ref="BE12:BK21" si="11">$BL12+$AB$7*SIN(BF12)</f>
        <v>-1.8733685886568543</v>
      </c>
      <c r="BF12">
        <f t="shared" si="11"/>
        <v>-1.8733682863348144</v>
      </c>
      <c r="BG12">
        <f t="shared" si="11"/>
        <v>-1.8733710284420524</v>
      </c>
      <c r="BH12">
        <f t="shared" si="11"/>
        <v>-1.873346156227482</v>
      </c>
      <c r="BI12">
        <f t="shared" si="11"/>
        <v>-1.8735716865349974</v>
      </c>
      <c r="BJ12">
        <f t="shared" si="11"/>
        <v>-1.8715206804661091</v>
      </c>
      <c r="BK12">
        <f t="shared" si="11"/>
        <v>-1.8897025438933195</v>
      </c>
      <c r="BL12">
        <f t="shared" si="9"/>
        <v>-1.5201764809077967</v>
      </c>
    </row>
    <row r="13" spans="1:64" ht="13.5" thickBot="1">
      <c r="A13" t="s">
        <v>269</v>
      </c>
      <c r="C13" s="24" t="s">
        <v>264</v>
      </c>
      <c r="D13" s="24">
        <f>+E13*F13</f>
        <v>6.4494194146867827E-12</v>
      </c>
      <c r="E13" s="10">
        <v>0.64494194146867834</v>
      </c>
      <c r="F13">
        <v>9.9999999999999994E-12</v>
      </c>
      <c r="W13" s="25">
        <v>-8000</v>
      </c>
      <c r="X13" s="25">
        <f t="shared" si="0"/>
        <v>2.4000116946190923E-2</v>
      </c>
      <c r="AA13" s="181" t="s">
        <v>67</v>
      </c>
      <c r="AB13" s="6">
        <f>AB6*86400*300000/149600000</f>
        <v>3.9330481283422469</v>
      </c>
      <c r="AC13" t="s">
        <v>86</v>
      </c>
      <c r="AE13" s="168"/>
      <c r="AW13">
        <v>-38000</v>
      </c>
      <c r="AX13">
        <f t="shared" si="1"/>
        <v>-1.8877991998646985E-2</v>
      </c>
      <c r="AY13">
        <f t="shared" si="2"/>
        <v>-2.3319999999999999E-3</v>
      </c>
      <c r="AZ13" s="4">
        <f t="shared" si="3"/>
        <v>-1.6545991998646984E-2</v>
      </c>
      <c r="BA13">
        <f t="shared" si="4"/>
        <v>0.83707717429421291</v>
      </c>
      <c r="BB13">
        <f t="shared" si="5"/>
        <v>-0.95413730176643374</v>
      </c>
      <c r="BC13">
        <f t="shared" si="6"/>
        <v>-2.0267647020475428</v>
      </c>
      <c r="BD13">
        <f t="shared" si="7"/>
        <v>-1.6042278291190084</v>
      </c>
      <c r="BE13">
        <f t="shared" si="11"/>
        <v>-1.6549163805180966</v>
      </c>
      <c r="BF13">
        <f t="shared" si="11"/>
        <v>-1.6549163808925598</v>
      </c>
      <c r="BG13">
        <f t="shared" si="11"/>
        <v>-1.6549163688471904</v>
      </c>
      <c r="BH13">
        <f t="shared" si="11"/>
        <v>-1.6549167563101843</v>
      </c>
      <c r="BI13">
        <f t="shared" si="11"/>
        <v>-1.654904291908347</v>
      </c>
      <c r="BJ13">
        <f t="shared" si="11"/>
        <v>-1.6553043431160679</v>
      </c>
      <c r="BK13">
        <f t="shared" si="11"/>
        <v>-1.6413440448001602</v>
      </c>
      <c r="BL13">
        <f t="shared" si="9"/>
        <v>-1.2862247026988303</v>
      </c>
    </row>
    <row r="14" spans="1:64">
      <c r="A14" t="s">
        <v>273</v>
      </c>
      <c r="E14">
        <f>SUM(U21:U850)</f>
        <v>0.18212657092937873</v>
      </c>
      <c r="W14" s="25">
        <v>-6000</v>
      </c>
      <c r="X14" s="25">
        <f t="shared" si="0"/>
        <v>2.1352275176817946E-2</v>
      </c>
      <c r="AA14" s="181" t="s">
        <v>68</v>
      </c>
      <c r="AB14" s="6">
        <f>2*AB5*365.24/C8</f>
        <v>-6.4199579531775825E-9</v>
      </c>
      <c r="AC14" t="s">
        <v>42</v>
      </c>
      <c r="AE14" s="168"/>
      <c r="AW14">
        <v>-36000</v>
      </c>
      <c r="AX14">
        <f t="shared" si="1"/>
        <v>-1.4615055028637233E-2</v>
      </c>
      <c r="AY14">
        <f t="shared" si="2"/>
        <v>-1.8879999999999995E-3</v>
      </c>
      <c r="AZ14" s="4">
        <f t="shared" si="3"/>
        <v>-1.2727055028637234E-2</v>
      </c>
      <c r="BA14">
        <f t="shared" si="4"/>
        <v>0.91462016181677308</v>
      </c>
      <c r="BB14">
        <f t="shared" si="5"/>
        <v>-0.86424680396452491</v>
      </c>
      <c r="BC14">
        <f t="shared" si="6"/>
        <v>-1.8036512355546717</v>
      </c>
      <c r="BD14">
        <f t="shared" si="7"/>
        <v>-1.264893813864322</v>
      </c>
      <c r="BE14">
        <f t="shared" si="11"/>
        <v>-1.417959919396877</v>
      </c>
      <c r="BF14">
        <f t="shared" si="11"/>
        <v>-1.417959892005054</v>
      </c>
      <c r="BG14">
        <f t="shared" si="11"/>
        <v>-1.4179594057280533</v>
      </c>
      <c r="BH14">
        <f t="shared" si="11"/>
        <v>-1.417950773286148</v>
      </c>
      <c r="BI14">
        <f t="shared" si="11"/>
        <v>-1.4177976096795784</v>
      </c>
      <c r="BJ14">
        <f t="shared" si="11"/>
        <v>-1.4151049160652269</v>
      </c>
      <c r="BK14">
        <f t="shared" si="11"/>
        <v>-1.3736371368903282</v>
      </c>
      <c r="BL14">
        <f t="shared" si="9"/>
        <v>-1.0522729244898643</v>
      </c>
    </row>
    <row r="15" spans="1:64" ht="15.75">
      <c r="A15" s="1" t="s">
        <v>268</v>
      </c>
      <c r="C15" s="94">
        <f ca="1">(C7+C11)+(C8+C12)*INT(MAX(F21:F3433))</f>
        <v>59874.602742574316</v>
      </c>
      <c r="D15" s="94">
        <f>+C7+INT(MAX(F21:F1488))*C8+D11+D12*INT(MAX(F21:F3923))+D13*INT(MAX(F21:F3950)^2)</f>
        <v>59874.624040990864</v>
      </c>
      <c r="E15" s="99" t="s">
        <v>453</v>
      </c>
      <c r="F15" s="98">
        <v>1</v>
      </c>
      <c r="W15" s="25">
        <v>-4000</v>
      </c>
      <c r="X15" s="25">
        <f t="shared" si="0"/>
        <v>1.8756028762762462E-2</v>
      </c>
      <c r="AA15" s="180" t="s">
        <v>83</v>
      </c>
      <c r="AB15" s="6">
        <f>(AB10-AB2)/AD2</f>
        <v>-20507.295149762536</v>
      </c>
      <c r="AC15" t="s">
        <v>76</v>
      </c>
      <c r="AE15" s="168"/>
      <c r="AW15">
        <v>-34000</v>
      </c>
      <c r="AX15">
        <f t="shared" si="1"/>
        <v>-9.1781203592650011E-3</v>
      </c>
      <c r="AY15">
        <f t="shared" si="2"/>
        <v>-1.4679999999999997E-3</v>
      </c>
      <c r="AZ15" s="4">
        <f t="shared" si="3"/>
        <v>-7.7101203592650014E-3</v>
      </c>
      <c r="BA15">
        <f t="shared" si="4"/>
        <v>1.0139036409154287</v>
      </c>
      <c r="BB15">
        <f t="shared" si="5"/>
        <v>-0.69843619127307377</v>
      </c>
      <c r="BC15">
        <f t="shared" si="6"/>
        <v>-1.5332100696888198</v>
      </c>
      <c r="BD15">
        <f t="shared" si="7"/>
        <v>-0.96310281257461627</v>
      </c>
      <c r="BE15">
        <f t="shared" si="11"/>
        <v>-1.1571090304454779</v>
      </c>
      <c r="BF15">
        <f t="shared" si="11"/>
        <v>-1.1571043770968514</v>
      </c>
      <c r="BG15">
        <f t="shared" si="11"/>
        <v>-1.1570730925138946</v>
      </c>
      <c r="BH15">
        <f t="shared" si="11"/>
        <v>-1.1568628232958373</v>
      </c>
      <c r="BI15">
        <f t="shared" si="11"/>
        <v>-1.1554521692504656</v>
      </c>
      <c r="BJ15">
        <f t="shared" si="11"/>
        <v>-1.1461024881535067</v>
      </c>
      <c r="BK15">
        <f t="shared" si="11"/>
        <v>-1.0884209428802802</v>
      </c>
      <c r="BL15">
        <f t="shared" si="9"/>
        <v>-0.81832114628089814</v>
      </c>
    </row>
    <row r="16" spans="1:64">
      <c r="A16" s="4" t="s">
        <v>254</v>
      </c>
      <c r="C16" s="143">
        <f ca="1">+C8+C12</f>
        <v>0.34134580031895656</v>
      </c>
      <c r="D16" s="94">
        <f>+C8+D12+2*D13*MAX(F21:F120)</f>
        <v>0.34134664867928255</v>
      </c>
      <c r="E16" s="99" t="s">
        <v>454</v>
      </c>
      <c r="F16" s="100">
        <f ca="1">NOW()+15018.5+$C$5/24</f>
        <v>60162.810136689812</v>
      </c>
      <c r="W16" s="25">
        <v>-2000</v>
      </c>
      <c r="X16" s="25">
        <f t="shared" si="0"/>
        <v>1.6211377704024477E-2</v>
      </c>
      <c r="AA16" s="179" t="s">
        <v>39</v>
      </c>
      <c r="AB16">
        <f>AB8/365.24</f>
        <v>50.199868579564118</v>
      </c>
      <c r="AC16" t="s">
        <v>41</v>
      </c>
      <c r="AD16" s="6"/>
      <c r="AE16" s="168"/>
      <c r="AW16">
        <v>-32000</v>
      </c>
      <c r="AX16">
        <f t="shared" si="1"/>
        <v>-2.5900248422957598E-3</v>
      </c>
      <c r="AY16">
        <f t="shared" si="2"/>
        <v>-1.0719999999999996E-3</v>
      </c>
      <c r="AZ16" s="4">
        <f t="shared" si="3"/>
        <v>-1.51802484229576E-3</v>
      </c>
      <c r="BA16">
        <f t="shared" si="4"/>
        <v>1.1351202206316442</v>
      </c>
      <c r="BB16">
        <f t="shared" si="5"/>
        <v>-0.42318675344182932</v>
      </c>
      <c r="BC16">
        <f t="shared" si="6"/>
        <v>-1.1969596659926383</v>
      </c>
      <c r="BD16">
        <f t="shared" si="7"/>
        <v>-0.68190745436660227</v>
      </c>
      <c r="BE16">
        <f t="shared" si="11"/>
        <v>-0.86626645643399125</v>
      </c>
      <c r="BF16">
        <f t="shared" si="11"/>
        <v>-0.86621688848109069</v>
      </c>
      <c r="BG16">
        <f t="shared" si="11"/>
        <v>-0.86601008229981402</v>
      </c>
      <c r="BH16">
        <f t="shared" si="11"/>
        <v>-0.86514779261049535</v>
      </c>
      <c r="BI16">
        <f t="shared" si="11"/>
        <v>-0.86156178743049217</v>
      </c>
      <c r="BJ16">
        <f t="shared" si="11"/>
        <v>-0.846806166904296</v>
      </c>
      <c r="BK16">
        <f t="shared" si="11"/>
        <v>-0.78848856569929771</v>
      </c>
      <c r="BL16">
        <f t="shared" si="9"/>
        <v>-0.58436936807193218</v>
      </c>
    </row>
    <row r="17" spans="1:82" ht="13.5" thickBot="1">
      <c r="A17" t="s">
        <v>281</v>
      </c>
      <c r="C17" s="230">
        <f>COUNT(C21:C4639)</f>
        <v>514</v>
      </c>
      <c r="E17" s="99" t="s">
        <v>455</v>
      </c>
      <c r="F17" s="100">
        <f ca="1">ROUND(2*(F16-$C$7)/$C$8,0)/2+F15</f>
        <v>29773</v>
      </c>
      <c r="W17" s="25">
        <v>0</v>
      </c>
      <c r="X17" s="25">
        <f t="shared" si="0"/>
        <v>1.3718322000603984E-2</v>
      </c>
      <c r="AA17" s="179" t="s">
        <v>78</v>
      </c>
      <c r="AB17" s="6">
        <f>2*AB5*365.24/AD2</f>
        <v>-6.4199579531775825E-9</v>
      </c>
      <c r="AE17" s="168"/>
      <c r="AW17">
        <v>-30000</v>
      </c>
      <c r="AX17">
        <f t="shared" si="1"/>
        <v>4.835497712376572E-3</v>
      </c>
      <c r="AY17">
        <f t="shared" si="2"/>
        <v>-6.9999999999999967E-4</v>
      </c>
      <c r="AZ17" s="4">
        <f t="shared" si="3"/>
        <v>5.5354977123765721E-3</v>
      </c>
      <c r="BA17">
        <f t="shared" si="4"/>
        <v>1.2640305079529142</v>
      </c>
      <c r="BB17">
        <f t="shared" si="5"/>
        <v>-1.6177730434414495E-2</v>
      </c>
      <c r="BC17">
        <f t="shared" si="6"/>
        <v>-0.7761784361873395</v>
      </c>
      <c r="BD17">
        <f t="shared" si="7"/>
        <v>-0.40882302608694121</v>
      </c>
      <c r="BE17">
        <f t="shared" si="11"/>
        <v>-0.54088254360018206</v>
      </c>
      <c r="BF17">
        <f t="shared" si="11"/>
        <v>-0.54073952175457274</v>
      </c>
      <c r="BG17">
        <f t="shared" si="11"/>
        <v>-0.5402887104798304</v>
      </c>
      <c r="BH17">
        <f t="shared" si="11"/>
        <v>-0.53886852970008392</v>
      </c>
      <c r="BI17">
        <f t="shared" si="11"/>
        <v>-0.53440241456806303</v>
      </c>
      <c r="BJ17">
        <f t="shared" si="11"/>
        <v>-0.52043349104178627</v>
      </c>
      <c r="BK17">
        <f t="shared" si="11"/>
        <v>-0.47743490838849645</v>
      </c>
      <c r="BL17">
        <f t="shared" si="9"/>
        <v>-0.35041758986296601</v>
      </c>
    </row>
    <row r="18" spans="1:82" ht="17.25" thickTop="1" thickBot="1">
      <c r="A18" s="4" t="s">
        <v>458</v>
      </c>
      <c r="C18" s="144">
        <f ca="1">+C15</f>
        <v>59874.602742574316</v>
      </c>
      <c r="D18" s="124">
        <f ca="1">C16</f>
        <v>0.34134580031895656</v>
      </c>
      <c r="E18" s="99" t="s">
        <v>456</v>
      </c>
      <c r="F18" s="6">
        <f ca="1">ROUND(2*(F16-$C$15)/$C$16,0)/2+F15</f>
        <v>845.5</v>
      </c>
      <c r="W18" s="25">
        <v>2000</v>
      </c>
      <c r="X18" s="25">
        <f t="shared" si="0"/>
        <v>1.1276861652500986E-2</v>
      </c>
      <c r="AA18" s="182" t="s">
        <v>84</v>
      </c>
      <c r="AB18" s="183">
        <f>2*PI()/AB8*AD2</f>
        <v>1.1697588910448305E-4</v>
      </c>
      <c r="AC18" s="184" t="s">
        <v>63</v>
      </c>
      <c r="AD18" s="184"/>
      <c r="AE18" s="185"/>
      <c r="AW18">
        <v>-28000</v>
      </c>
      <c r="AX18">
        <f t="shared" si="1"/>
        <v>1.2222205967337189E-2</v>
      </c>
      <c r="AY18">
        <f t="shared" si="2"/>
        <v>-3.5199999999999988E-4</v>
      </c>
      <c r="AZ18" s="4">
        <f t="shared" si="3"/>
        <v>1.2574205967337189E-2</v>
      </c>
      <c r="BA18">
        <f t="shared" si="4"/>
        <v>1.3565228710103381</v>
      </c>
      <c r="BB18">
        <f t="shared" si="5"/>
        <v>0.46997968421174974</v>
      </c>
      <c r="BC18">
        <f t="shared" si="6"/>
        <v>-0.27073223822782844</v>
      </c>
      <c r="BD18">
        <f t="shared" si="7"/>
        <v>-0.13619904025428714</v>
      </c>
      <c r="BE18">
        <f t="shared" si="11"/>
        <v>-0.18419747689971658</v>
      </c>
      <c r="BF18">
        <f t="shared" si="11"/>
        <v>-0.18409668212822794</v>
      </c>
      <c r="BG18">
        <f t="shared" si="11"/>
        <v>-0.18381958852670083</v>
      </c>
      <c r="BH18">
        <f t="shared" si="11"/>
        <v>-0.18305790758234075</v>
      </c>
      <c r="BI18">
        <f t="shared" si="11"/>
        <v>-0.18096473422050541</v>
      </c>
      <c r="BJ18">
        <f t="shared" si="11"/>
        <v>-0.1752165868647256</v>
      </c>
      <c r="BK18">
        <f t="shared" si="11"/>
        <v>-0.15946080852706584</v>
      </c>
      <c r="BL18">
        <f t="shared" si="9"/>
        <v>-0.11646581165399983</v>
      </c>
    </row>
    <row r="19" spans="1:82" ht="13.5" thickBot="1">
      <c r="A19" s="4" t="s">
        <v>459</v>
      </c>
      <c r="C19" s="145">
        <f>+D15</f>
        <v>59874.624040990864</v>
      </c>
      <c r="D19" s="120">
        <f>+D16</f>
        <v>0.34134664867928255</v>
      </c>
      <c r="E19" s="99" t="s">
        <v>457</v>
      </c>
      <c r="F19" s="101">
        <f ca="1">+$C$15+$C$16*F18-15018.5-$C$5/24</f>
        <v>45145.106450077328</v>
      </c>
      <c r="W19" s="25">
        <v>4000</v>
      </c>
      <c r="X19" s="25">
        <f t="shared" si="0"/>
        <v>8.8869966597154813E-3</v>
      </c>
      <c r="AA19" s="186"/>
      <c r="AC19" s="186"/>
      <c r="AW19">
        <v>-26000</v>
      </c>
      <c r="AX19">
        <f t="shared" si="1"/>
        <v>1.8165203643642373E-2</v>
      </c>
      <c r="AY19">
        <f t="shared" si="2"/>
        <v>-2.7999999999999813E-5</v>
      </c>
      <c r="AZ19" s="4">
        <f t="shared" si="3"/>
        <v>1.8193203643642374E-2</v>
      </c>
      <c r="BA19">
        <f t="shared" si="4"/>
        <v>1.356290330862947</v>
      </c>
      <c r="BB19">
        <f t="shared" si="5"/>
        <v>0.85887667551581726</v>
      </c>
      <c r="BC19">
        <f t="shared" si="6"/>
        <v>0.27307241111109304</v>
      </c>
      <c r="BD19">
        <f t="shared" si="7"/>
        <v>0.13739102251216728</v>
      </c>
      <c r="BE19">
        <f t="shared" si="11"/>
        <v>0.18580031093310778</v>
      </c>
      <c r="BF19">
        <f t="shared" si="11"/>
        <v>0.18569879875113243</v>
      </c>
      <c r="BG19">
        <f t="shared" si="11"/>
        <v>0.18541964940899786</v>
      </c>
      <c r="BH19">
        <f t="shared" si="11"/>
        <v>0.1846520891889383</v>
      </c>
      <c r="BI19">
        <f t="shared" si="11"/>
        <v>0.18254214053139545</v>
      </c>
      <c r="BJ19">
        <f t="shared" si="11"/>
        <v>0.17674629800490399</v>
      </c>
      <c r="BK19">
        <f t="shared" si="11"/>
        <v>0.16085584122660426</v>
      </c>
      <c r="BL19">
        <f t="shared" si="9"/>
        <v>0.11748596655496624</v>
      </c>
    </row>
    <row r="20" spans="1:82" ht="15" thickBot="1">
      <c r="A20" s="3" t="s">
        <v>256</v>
      </c>
      <c r="B20" s="3" t="s">
        <v>257</v>
      </c>
      <c r="C20" s="119" t="s">
        <v>258</v>
      </c>
      <c r="D20" s="119" t="s">
        <v>263</v>
      </c>
      <c r="E20" s="3" t="s">
        <v>259</v>
      </c>
      <c r="F20" s="3" t="s">
        <v>260</v>
      </c>
      <c r="G20" s="3" t="s">
        <v>261</v>
      </c>
      <c r="H20" s="51" t="s">
        <v>289</v>
      </c>
      <c r="I20" s="51" t="s">
        <v>503</v>
      </c>
      <c r="J20" s="51" t="s">
        <v>465</v>
      </c>
      <c r="K20" s="51" t="s">
        <v>485</v>
      </c>
      <c r="L20" s="51" t="s">
        <v>504</v>
      </c>
      <c r="M20" s="51" t="s">
        <v>505</v>
      </c>
      <c r="N20" s="51" t="s">
        <v>275</v>
      </c>
      <c r="O20" s="5" t="s">
        <v>355</v>
      </c>
      <c r="P20" s="14" t="s">
        <v>272</v>
      </c>
      <c r="Q20" s="3" t="s">
        <v>265</v>
      </c>
      <c r="R20" s="5" t="s">
        <v>448</v>
      </c>
      <c r="S20" s="5" t="s">
        <v>506</v>
      </c>
      <c r="T20" s="5" t="s">
        <v>508</v>
      </c>
      <c r="U20" s="5" t="s">
        <v>507</v>
      </c>
      <c r="V20" s="62" t="s">
        <v>32</v>
      </c>
      <c r="W20" s="25">
        <v>6000</v>
      </c>
      <c r="X20" s="25">
        <f t="shared" si="0"/>
        <v>6.5487270222474719E-3</v>
      </c>
      <c r="Z20" s="3" t="s">
        <v>260</v>
      </c>
      <c r="AA20" s="5" t="s">
        <v>77</v>
      </c>
      <c r="AB20" s="5" t="s">
        <v>69</v>
      </c>
      <c r="AC20" s="5" t="s">
        <v>70</v>
      </c>
      <c r="AD20" s="5" t="s">
        <v>71</v>
      </c>
      <c r="AE20" s="5" t="s">
        <v>507</v>
      </c>
      <c r="AF20" s="3" t="s">
        <v>265</v>
      </c>
      <c r="AG20" s="159" t="s">
        <v>38</v>
      </c>
      <c r="AH20" s="5" t="s">
        <v>48</v>
      </c>
      <c r="AI20" s="5" t="s">
        <v>49</v>
      </c>
      <c r="AJ20" s="5" t="s">
        <v>50</v>
      </c>
      <c r="AK20" s="5" t="s">
        <v>72</v>
      </c>
      <c r="AL20" s="5" t="s">
        <v>51</v>
      </c>
      <c r="AM20" s="5" t="s">
        <v>52</v>
      </c>
      <c r="AN20" s="3" t="s">
        <v>53</v>
      </c>
      <c r="AO20" s="3" t="s">
        <v>54</v>
      </c>
      <c r="AP20" s="3" t="s">
        <v>55</v>
      </c>
      <c r="AQ20" s="3" t="s">
        <v>56</v>
      </c>
      <c r="AR20" s="3" t="s">
        <v>57</v>
      </c>
      <c r="AS20" s="3" t="s">
        <v>58</v>
      </c>
      <c r="AT20" s="3" t="s">
        <v>59</v>
      </c>
      <c r="AU20" s="3" t="s">
        <v>412</v>
      </c>
      <c r="AV20" s="187"/>
      <c r="AW20">
        <v>-24000</v>
      </c>
      <c r="AX20">
        <f t="shared" si="1"/>
        <v>2.1556406650430921E-2</v>
      </c>
      <c r="AY20">
        <f t="shared" si="2"/>
        <v>2.7200000000000011E-4</v>
      </c>
      <c r="AZ20" s="4">
        <f t="shared" si="3"/>
        <v>2.128440665043092E-2</v>
      </c>
      <c r="BA20">
        <f t="shared" si="4"/>
        <v>1.2635032050624642</v>
      </c>
      <c r="BB20">
        <f t="shared" si="5"/>
        <v>0.99946913324346565</v>
      </c>
      <c r="BC20">
        <f t="shared" si="6"/>
        <v>0.77821063259932688</v>
      </c>
      <c r="BD20">
        <f t="shared" si="7"/>
        <v>0.41000944440527409</v>
      </c>
      <c r="BE20">
        <f t="shared" si="11"/>
        <v>0.54237647017312751</v>
      </c>
      <c r="BF20">
        <f t="shared" si="11"/>
        <v>0.54223374423645865</v>
      </c>
      <c r="BG20">
        <f t="shared" si="11"/>
        <v>0.5417834613256014</v>
      </c>
      <c r="BH20">
        <f t="shared" si="11"/>
        <v>0.54036367237366301</v>
      </c>
      <c r="BI20">
        <f t="shared" si="11"/>
        <v>0.53589481345925394</v>
      </c>
      <c r="BJ20">
        <f t="shared" si="11"/>
        <v>0.52190521607517737</v>
      </c>
      <c r="BK20">
        <f t="shared" si="11"/>
        <v>0.4788095161546585</v>
      </c>
      <c r="BL20">
        <f t="shared" si="9"/>
        <v>0.35143774476393236</v>
      </c>
    </row>
    <row r="21" spans="1:82" s="25" customFormat="1">
      <c r="A21" s="33" t="s">
        <v>287</v>
      </c>
      <c r="B21" s="57" t="s">
        <v>288</v>
      </c>
      <c r="C21" s="58">
        <v>30647.217000000001</v>
      </c>
      <c r="D21" s="58" t="s">
        <v>289</v>
      </c>
      <c r="E21" s="33">
        <f t="shared" ref="E21:E84" si="12">+(C21-C$7)/C$8</f>
        <v>-56695.53095121128</v>
      </c>
      <c r="F21" s="25">
        <f t="shared" ref="F21:F84" si="13">ROUND(2*E21,0)/2</f>
        <v>-56695.5</v>
      </c>
      <c r="G21" s="25">
        <f t="shared" ref="G21:G28" si="14">+C21-(C$7+F21*C$8)</f>
        <v>-1.0565134994976688E-2</v>
      </c>
      <c r="H21" s="25">
        <f>G21</f>
        <v>-1.0565134994976688E-2</v>
      </c>
      <c r="J21" s="26"/>
      <c r="P21" s="27">
        <f t="shared" ref="P21:P84" si="15">+D$11+D$12*F21+D$13*F21^2</f>
        <v>0.10439041867434731</v>
      </c>
      <c r="Q21" s="28">
        <f t="shared" ref="Q21:Q84" si="16">+C21-15018.5</f>
        <v>15628.717000000001</v>
      </c>
      <c r="S21" s="25">
        <f t="shared" ref="S21:S28" si="17">+(P21-G21)^2</f>
        <v>1.3214779319420831E-2</v>
      </c>
      <c r="T21" s="2">
        <v>0.1</v>
      </c>
      <c r="U21">
        <f t="shared" ref="U21:U28" si="18">+T21*S21</f>
        <v>1.3214779319420831E-3</v>
      </c>
      <c r="V21" s="25">
        <f t="shared" ref="V21:V28" si="19">+G21-P21</f>
        <v>-0.114955553669324</v>
      </c>
      <c r="W21" s="25">
        <v>8000</v>
      </c>
      <c r="X21" s="25">
        <f t="shared" ref="X21:X43" si="20">+D$11+D$12*W21+D$13*W21^2</f>
        <v>4.2620527400969556E-3</v>
      </c>
      <c r="Z21">
        <f t="shared" ref="Z21:Z84" si="21">F21</f>
        <v>-56695.5</v>
      </c>
      <c r="AA21" s="25">
        <f t="shared" ref="AA21:AA84" si="22">AB$3+AB$4*Z21+AB$5*Z21^2+AH21</f>
        <v>-1.9151869035358426E-2</v>
      </c>
      <c r="AB21" s="25">
        <f t="shared" ref="AB21:AB84" si="23">+G21-AA21</f>
        <v>8.5867340403817383E-3</v>
      </c>
      <c r="AC21" s="25">
        <f t="shared" ref="AC21:AC84" si="24">+G21-P21</f>
        <v>-0.114955553669324</v>
      </c>
      <c r="AE21" s="25">
        <f t="shared" ref="AE21:AE84" si="25">+(G21-AA21)^2*S21</f>
        <v>9.7435212834072041E-7</v>
      </c>
      <c r="AF21" s="28">
        <f t="shared" ref="AF21:AF84" si="26">+C21-15018.5</f>
        <v>15628.717000000001</v>
      </c>
      <c r="AG21" s="128"/>
      <c r="AH21">
        <f t="shared" ref="AH21:AH84" si="27">$AB$6*($AB$11/AI21*AJ21+$AB$12)</f>
        <v>-1.1508729874608428E-2</v>
      </c>
      <c r="AI21">
        <f t="shared" ref="AI21:AI84" si="28">1+$AB$7*COS(AL21)</f>
        <v>0.63502150119669598</v>
      </c>
      <c r="AJ21">
        <f t="shared" ref="AJ21:AJ84" si="29">SIN(AL21+$AB$9)</f>
        <v>-0.56055928181576298</v>
      </c>
      <c r="AK21">
        <f t="shared" ref="AK21:AK84" si="30">$AB$7*SIN(AL21)</f>
        <v>6.0751093910205695E-2</v>
      </c>
      <c r="AL21">
        <f t="shared" ref="AL21:AL84" si="31">2*ATAN(AM21)</f>
        <v>2.9766536672370001</v>
      </c>
      <c r="AM21">
        <f t="shared" ref="AM21:AM84" si="32">SQRT((1+$AB$7)/(1-$AB$7))*TAN(AN21/2)</f>
        <v>12.098193653757946</v>
      </c>
      <c r="AN21" s="25">
        <f t="shared" ref="AN21:AT30" si="33">$AU21+$AB$7*SIN(AO21)</f>
        <v>-3.3841767833556284</v>
      </c>
      <c r="AO21" s="25">
        <f t="shared" si="33"/>
        <v>-3.3844336460350135</v>
      </c>
      <c r="AP21" s="25">
        <f t="shared" si="33"/>
        <v>-3.383718500747277</v>
      </c>
      <c r="AQ21" s="25">
        <f t="shared" si="33"/>
        <v>-3.3857098904609253</v>
      </c>
      <c r="AR21" s="25">
        <f t="shared" si="33"/>
        <v>-3.3801671036436294</v>
      </c>
      <c r="AS21" s="25">
        <f t="shared" si="33"/>
        <v>-3.3956139159522611</v>
      </c>
      <c r="AT21" s="25">
        <f t="shared" si="33"/>
        <v>-3.3527074322738972</v>
      </c>
      <c r="AU21" s="25">
        <f t="shared" ref="AU21:AU84" si="34">$AB$9+$AB$18*(F21-AB$15)</f>
        <v>-3.4731474374516944</v>
      </c>
      <c r="AW21">
        <v>-22000</v>
      </c>
      <c r="AX21">
        <f t="shared" si="1"/>
        <v>2.2320677115835363E-2</v>
      </c>
      <c r="AY21">
        <f t="shared" si="2"/>
        <v>5.4800000000000009E-4</v>
      </c>
      <c r="AZ21" s="4">
        <f t="shared" si="3"/>
        <v>2.1772677115835363E-2</v>
      </c>
      <c r="BA21">
        <f t="shared" si="4"/>
        <v>1.1345556142201667</v>
      </c>
      <c r="BB21">
        <f t="shared" si="5"/>
        <v>0.92574248313449348</v>
      </c>
      <c r="BC21">
        <f t="shared" si="6"/>
        <v>1.1985983161514064</v>
      </c>
      <c r="BD21">
        <f t="shared" si="7"/>
        <v>0.68310843504728569</v>
      </c>
      <c r="BE21">
        <f t="shared" si="11"/>
        <v>0.86760793260322744</v>
      </c>
      <c r="BF21">
        <f t="shared" si="11"/>
        <v>0.8675587194826726</v>
      </c>
      <c r="BG21">
        <f t="shared" si="11"/>
        <v>0.86735306887819763</v>
      </c>
      <c r="BH21">
        <f t="shared" si="11"/>
        <v>0.86649423995908692</v>
      </c>
      <c r="BI21">
        <f t="shared" si="11"/>
        <v>0.86291697269700829</v>
      </c>
      <c r="BJ21">
        <f t="shared" si="11"/>
        <v>0.84817424849890433</v>
      </c>
      <c r="BK21">
        <f t="shared" si="11"/>
        <v>0.78982343643575681</v>
      </c>
      <c r="BL21">
        <f t="shared" si="9"/>
        <v>0.58538952297289848</v>
      </c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</row>
    <row r="22" spans="1:82" s="25" customFormat="1">
      <c r="A22" s="33" t="s">
        <v>290</v>
      </c>
      <c r="B22" s="57"/>
      <c r="C22" s="58">
        <v>30647.238000000001</v>
      </c>
      <c r="D22" s="58"/>
      <c r="E22" s="33">
        <f t="shared" si="12"/>
        <v>-56695.469430422658</v>
      </c>
      <c r="F22" s="25">
        <f t="shared" si="13"/>
        <v>-56695.5</v>
      </c>
      <c r="G22" s="25">
        <f t="shared" si="14"/>
        <v>1.0434865005663596E-2</v>
      </c>
      <c r="I22" s="127">
        <f t="shared" ref="I22:I28" si="35">G22</f>
        <v>1.0434865005663596E-2</v>
      </c>
      <c r="P22" s="27">
        <f t="shared" si="15"/>
        <v>0.10439041867434731</v>
      </c>
      <c r="Q22" s="28">
        <f t="shared" si="16"/>
        <v>15628.738000000001</v>
      </c>
      <c r="S22" s="25">
        <f t="shared" si="17"/>
        <v>8.8276460651889061E-3</v>
      </c>
      <c r="T22" s="2">
        <v>0.1</v>
      </c>
      <c r="U22">
        <f t="shared" si="18"/>
        <v>8.8276460651889063E-4</v>
      </c>
      <c r="V22" s="25">
        <f t="shared" si="19"/>
        <v>-9.3955553668683717E-2</v>
      </c>
      <c r="W22" s="25">
        <v>10000</v>
      </c>
      <c r="X22" s="25">
        <f t="shared" si="20"/>
        <v>2.0269738132639346E-3</v>
      </c>
      <c r="Z22">
        <f t="shared" si="21"/>
        <v>-56695.5</v>
      </c>
      <c r="AA22" s="25">
        <f t="shared" si="22"/>
        <v>-1.9151869035358426E-2</v>
      </c>
      <c r="AB22" s="25">
        <f t="shared" si="23"/>
        <v>2.9586734041022023E-2</v>
      </c>
      <c r="AC22" s="25">
        <f t="shared" si="24"/>
        <v>-9.3955553668683717E-2</v>
      </c>
      <c r="AE22" s="25">
        <f t="shared" si="25"/>
        <v>7.7274991843331827E-6</v>
      </c>
      <c r="AF22" s="28">
        <f t="shared" si="26"/>
        <v>15628.738000000001</v>
      </c>
      <c r="AG22" s="128"/>
      <c r="AH22">
        <f t="shared" si="27"/>
        <v>-1.1508729874608428E-2</v>
      </c>
      <c r="AI22">
        <f t="shared" si="28"/>
        <v>0.63502150119669598</v>
      </c>
      <c r="AJ22">
        <f t="shared" si="29"/>
        <v>-0.56055928181576298</v>
      </c>
      <c r="AK22">
        <f t="shared" si="30"/>
        <v>6.0751093910205695E-2</v>
      </c>
      <c r="AL22">
        <f t="shared" si="31"/>
        <v>2.9766536672370001</v>
      </c>
      <c r="AM22">
        <f t="shared" si="32"/>
        <v>12.098193653757946</v>
      </c>
      <c r="AN22" s="25">
        <f t="shared" si="33"/>
        <v>-3.3841767833556284</v>
      </c>
      <c r="AO22" s="25">
        <f t="shared" si="33"/>
        <v>-3.3844336460350135</v>
      </c>
      <c r="AP22" s="25">
        <f t="shared" si="33"/>
        <v>-3.383718500747277</v>
      </c>
      <c r="AQ22" s="25">
        <f t="shared" si="33"/>
        <v>-3.3857098904609253</v>
      </c>
      <c r="AR22" s="25">
        <f t="shared" si="33"/>
        <v>-3.3801671036436294</v>
      </c>
      <c r="AS22" s="25">
        <f t="shared" si="33"/>
        <v>-3.3956139159522611</v>
      </c>
      <c r="AT22" s="25">
        <f t="shared" si="33"/>
        <v>-3.3527074322738972</v>
      </c>
      <c r="AU22" s="25">
        <f t="shared" si="34"/>
        <v>-3.4731474374516944</v>
      </c>
      <c r="AW22">
        <v>-20000</v>
      </c>
      <c r="AX22">
        <f t="shared" si="1"/>
        <v>2.1073313490386363E-2</v>
      </c>
      <c r="AY22">
        <f t="shared" si="2"/>
        <v>8.0000000000000015E-4</v>
      </c>
      <c r="AZ22" s="4">
        <f t="shared" si="3"/>
        <v>2.0273313490386365E-2</v>
      </c>
      <c r="BA22">
        <f t="shared" si="4"/>
        <v>1.0134202804732957</v>
      </c>
      <c r="BB22">
        <f t="shared" si="5"/>
        <v>0.74934695046282318</v>
      </c>
      <c r="BC22">
        <f t="shared" si="6"/>
        <v>1.5345173408248654</v>
      </c>
      <c r="BD22">
        <f t="shared" si="7"/>
        <v>0.96436353276951547</v>
      </c>
      <c r="BE22">
        <f t="shared" ref="BE22:BK31" si="36">$BL22+$AB$7*SIN(BF22)</f>
        <v>1.1583071580898909</v>
      </c>
      <c r="BF22">
        <f t="shared" si="36"/>
        <v>1.1583025704167471</v>
      </c>
      <c r="BG22">
        <f t="shared" si="36"/>
        <v>1.1582716429333573</v>
      </c>
      <c r="BH22">
        <f t="shared" si="36"/>
        <v>1.1580632044318415</v>
      </c>
      <c r="BI22">
        <f t="shared" si="36"/>
        <v>1.1566609937762056</v>
      </c>
      <c r="BJ22">
        <f t="shared" si="36"/>
        <v>1.1473417256074367</v>
      </c>
      <c r="BK22">
        <f t="shared" si="36"/>
        <v>1.0896989295327251</v>
      </c>
      <c r="BL22">
        <f t="shared" si="9"/>
        <v>0.81934130118186455</v>
      </c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</row>
    <row r="23" spans="1:82" s="25" customFormat="1">
      <c r="A23" s="33" t="s">
        <v>290</v>
      </c>
      <c r="B23" s="57"/>
      <c r="C23" s="58">
        <v>30647.411</v>
      </c>
      <c r="D23" s="58"/>
      <c r="E23" s="33">
        <f t="shared" si="12"/>
        <v>-56694.962616306868</v>
      </c>
      <c r="F23" s="25">
        <f t="shared" si="13"/>
        <v>-56695</v>
      </c>
      <c r="G23" s="25">
        <f t="shared" si="14"/>
        <v>1.2760850004269741E-2</v>
      </c>
      <c r="I23" s="127">
        <f t="shared" si="35"/>
        <v>1.2760850004269741E-2</v>
      </c>
      <c r="P23" s="27">
        <f t="shared" si="15"/>
        <v>0.1043894362083948</v>
      </c>
      <c r="Q23" s="28">
        <f t="shared" si="16"/>
        <v>15628.911</v>
      </c>
      <c r="S23" s="25">
        <f t="shared" si="17"/>
        <v>8.3957978097667779E-3</v>
      </c>
      <c r="T23" s="2">
        <v>0.1</v>
      </c>
      <c r="U23">
        <f t="shared" si="18"/>
        <v>8.3957978097667788E-4</v>
      </c>
      <c r="V23" s="25">
        <f t="shared" si="19"/>
        <v>-9.1628586204125062E-2</v>
      </c>
      <c r="W23" s="25">
        <v>12000</v>
      </c>
      <c r="X23" s="25">
        <f t="shared" si="20"/>
        <v>-1.5650975825159204E-4</v>
      </c>
      <c r="Z23">
        <f t="shared" si="21"/>
        <v>-56695</v>
      </c>
      <c r="AA23" s="25">
        <f t="shared" si="22"/>
        <v>-1.9152499007507658E-2</v>
      </c>
      <c r="AB23" s="25">
        <f t="shared" si="23"/>
        <v>3.1913349011777399E-2</v>
      </c>
      <c r="AC23" s="25">
        <f t="shared" si="24"/>
        <v>-9.1628586204125062E-2</v>
      </c>
      <c r="AE23" s="25">
        <f t="shared" si="25"/>
        <v>8.5507997288205244E-6</v>
      </c>
      <c r="AF23" s="28">
        <f t="shared" si="26"/>
        <v>15628.911</v>
      </c>
      <c r="AG23" s="128"/>
      <c r="AH23">
        <f t="shared" si="27"/>
        <v>-1.1509529932507661E-2</v>
      </c>
      <c r="AI23">
        <f t="shared" si="28"/>
        <v>0.63501971469936769</v>
      </c>
      <c r="AJ23">
        <f t="shared" si="29"/>
        <v>-0.560583635944508</v>
      </c>
      <c r="AK23">
        <f t="shared" si="30"/>
        <v>6.0740360073587157E-2</v>
      </c>
      <c r="AL23">
        <f t="shared" si="31"/>
        <v>2.976683076669016</v>
      </c>
      <c r="AM23">
        <f t="shared" si="32"/>
        <v>12.100361018772395</v>
      </c>
      <c r="AN23" s="25">
        <f t="shared" si="33"/>
        <v>-3.3841337575138364</v>
      </c>
      <c r="AO23" s="25">
        <f t="shared" si="33"/>
        <v>-3.3843905935777805</v>
      </c>
      <c r="AP23" s="25">
        <f t="shared" si="33"/>
        <v>-3.3836755299983929</v>
      </c>
      <c r="AQ23" s="25">
        <f t="shared" si="33"/>
        <v>-3.3856666709062884</v>
      </c>
      <c r="AR23" s="25">
        <f t="shared" si="33"/>
        <v>-3.3801246350510241</v>
      </c>
      <c r="AS23" s="25">
        <f t="shared" si="33"/>
        <v>-3.395569185236393</v>
      </c>
      <c r="AT23" s="25">
        <f t="shared" si="33"/>
        <v>-3.3526694064744156</v>
      </c>
      <c r="AU23" s="25">
        <f t="shared" si="34"/>
        <v>-3.473088949507142</v>
      </c>
      <c r="AW23">
        <v>-18000</v>
      </c>
      <c r="AX23">
        <f t="shared" si="1"/>
        <v>1.8502535456594291E-2</v>
      </c>
      <c r="AY23">
        <f t="shared" si="2"/>
        <v>1.0280000000000003E-3</v>
      </c>
      <c r="AZ23" s="4">
        <f t="shared" si="3"/>
        <v>1.747453545659429E-2</v>
      </c>
      <c r="BA23">
        <f t="shared" si="4"/>
        <v>0.91423721453472728</v>
      </c>
      <c r="BB23">
        <f t="shared" si="5"/>
        <v>0.54540948468484329</v>
      </c>
      <c r="BC23">
        <f t="shared" si="6"/>
        <v>1.8047150702065653</v>
      </c>
      <c r="BD23">
        <f t="shared" si="7"/>
        <v>1.2662777069390816</v>
      </c>
      <c r="BE23">
        <f t="shared" si="36"/>
        <v>1.4190407430943353</v>
      </c>
      <c r="BF23">
        <f t="shared" si="36"/>
        <v>1.4190407167005814</v>
      </c>
      <c r="BG23">
        <f t="shared" si="36"/>
        <v>1.4190402448307124</v>
      </c>
      <c r="BH23">
        <f t="shared" si="36"/>
        <v>1.419031808945125</v>
      </c>
      <c r="BI23">
        <f t="shared" si="36"/>
        <v>1.4188810742673463</v>
      </c>
      <c r="BJ23">
        <f t="shared" si="36"/>
        <v>1.4162122905888557</v>
      </c>
      <c r="BK23">
        <f t="shared" si="36"/>
        <v>1.3748441916907486</v>
      </c>
      <c r="BL23">
        <f t="shared" si="9"/>
        <v>1.0532930793908306</v>
      </c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</row>
    <row r="24" spans="1:82" s="25" customFormat="1">
      <c r="A24" s="33" t="s">
        <v>291</v>
      </c>
      <c r="B24" s="57"/>
      <c r="C24" s="58">
        <v>34389.235000000001</v>
      </c>
      <c r="D24" s="58"/>
      <c r="E24" s="33">
        <f t="shared" si="12"/>
        <v>-45733.059599025648</v>
      </c>
      <c r="F24" s="25">
        <f t="shared" si="13"/>
        <v>-45733</v>
      </c>
      <c r="G24" s="25">
        <f t="shared" si="14"/>
        <v>-2.0344009994005319E-2</v>
      </c>
      <c r="I24" s="127">
        <f t="shared" si="35"/>
        <v>-2.0344009994005319E-2</v>
      </c>
      <c r="P24" s="27">
        <f t="shared" si="15"/>
        <v>8.3624885362320461E-2</v>
      </c>
      <c r="Q24" s="28">
        <f t="shared" si="16"/>
        <v>19370.735000000001</v>
      </c>
      <c r="S24" s="25">
        <f t="shared" si="17"/>
        <v>1.080953120161462E-2</v>
      </c>
      <c r="T24" s="2">
        <v>0.1</v>
      </c>
      <c r="U24">
        <f t="shared" si="18"/>
        <v>1.0809531201614621E-3</v>
      </c>
      <c r="V24" s="25">
        <f t="shared" si="19"/>
        <v>-0.10396889535632578</v>
      </c>
      <c r="W24" s="25">
        <v>14000</v>
      </c>
      <c r="X24" s="25">
        <f t="shared" si="20"/>
        <v>-2.2883979744496245E-3</v>
      </c>
      <c r="Z24">
        <f t="shared" si="21"/>
        <v>-45733</v>
      </c>
      <c r="AA24" s="25">
        <f t="shared" si="22"/>
        <v>-2.6097697482073998E-2</v>
      </c>
      <c r="AB24" s="25">
        <f t="shared" si="23"/>
        <v>5.7536874880686796E-3</v>
      </c>
      <c r="AC24" s="25">
        <f t="shared" si="24"/>
        <v>-0.10396889535632578</v>
      </c>
      <c r="AE24" s="25">
        <f t="shared" si="25"/>
        <v>3.5784866253606239E-7</v>
      </c>
      <c r="AF24" s="28">
        <f t="shared" si="26"/>
        <v>19370.735000000001</v>
      </c>
      <c r="AG24" s="128"/>
      <c r="AH24">
        <f t="shared" si="27"/>
        <v>-2.1823175615073999E-2</v>
      </c>
      <c r="AI24">
        <f t="shared" si="28"/>
        <v>0.67394220414350481</v>
      </c>
      <c r="AJ24">
        <f t="shared" si="29"/>
        <v>-0.94971450491556852</v>
      </c>
      <c r="AK24">
        <f t="shared" si="30"/>
        <v>-0.17488943296038231</v>
      </c>
      <c r="AL24">
        <f t="shared" si="31"/>
        <v>-2.6492698040562073</v>
      </c>
      <c r="AM24">
        <f t="shared" si="32"/>
        <v>-3.9799877218092039</v>
      </c>
      <c r="AN24" s="25">
        <f t="shared" si="33"/>
        <v>-2.4319232712928915</v>
      </c>
      <c r="AO24" s="25">
        <f t="shared" si="33"/>
        <v>-2.4317867867681291</v>
      </c>
      <c r="AP24" s="25">
        <f t="shared" si="33"/>
        <v>-2.4322730171054272</v>
      </c>
      <c r="AQ24" s="25">
        <f t="shared" si="33"/>
        <v>-2.4305398780381577</v>
      </c>
      <c r="AR24" s="25">
        <f t="shared" si="33"/>
        <v>-2.4367058222204956</v>
      </c>
      <c r="AS24" s="25">
        <f t="shared" si="33"/>
        <v>-2.4146177685324774</v>
      </c>
      <c r="AT24" s="25">
        <f t="shared" si="33"/>
        <v>-2.4919336529923526</v>
      </c>
      <c r="AU24" s="25">
        <f t="shared" si="34"/>
        <v>-2.1907992531437976</v>
      </c>
      <c r="AW24">
        <v>-16000</v>
      </c>
      <c r="AX24">
        <f t="shared" si="1"/>
        <v>1.5133375515425148E-2</v>
      </c>
      <c r="AY24">
        <f t="shared" si="2"/>
        <v>1.232E-3</v>
      </c>
      <c r="AZ24" s="4">
        <f t="shared" si="3"/>
        <v>1.3901375515425148E-2</v>
      </c>
      <c r="BA24">
        <f t="shared" si="4"/>
        <v>0.83678119921162086</v>
      </c>
      <c r="BB24">
        <f t="shared" si="5"/>
        <v>0.34659326267230345</v>
      </c>
      <c r="BC24">
        <f t="shared" si="6"/>
        <v>2.0276558541732901</v>
      </c>
      <c r="BD24">
        <f t="shared" si="7"/>
        <v>1.6058212551847555</v>
      </c>
      <c r="BE24">
        <f t="shared" si="36"/>
        <v>1.6559056023721088</v>
      </c>
      <c r="BF24">
        <f t="shared" si="36"/>
        <v>1.6559056027659356</v>
      </c>
      <c r="BG24">
        <f t="shared" si="36"/>
        <v>1.6559055902445845</v>
      </c>
      <c r="BH24">
        <f t="shared" si="36"/>
        <v>1.6559059883481431</v>
      </c>
      <c r="BI24">
        <f t="shared" si="36"/>
        <v>1.6558933301429564</v>
      </c>
      <c r="BJ24">
        <f t="shared" si="36"/>
        <v>1.6562948984273453</v>
      </c>
      <c r="BK24">
        <f t="shared" si="36"/>
        <v>1.6424699846488668</v>
      </c>
      <c r="BL24">
        <f t="shared" si="9"/>
        <v>1.2872448575997968</v>
      </c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</row>
    <row r="25" spans="1:82" s="25" customFormat="1">
      <c r="A25" s="33" t="s">
        <v>291</v>
      </c>
      <c r="B25" s="57"/>
      <c r="C25" s="58">
        <v>35093.275000000001</v>
      </c>
      <c r="D25" s="58"/>
      <c r="E25" s="33">
        <f t="shared" si="12"/>
        <v>-43670.531217068972</v>
      </c>
      <c r="F25" s="25">
        <f t="shared" si="13"/>
        <v>-43670.5</v>
      </c>
      <c r="G25" s="25">
        <f t="shared" si="14"/>
        <v>-1.0655884994775988E-2</v>
      </c>
      <c r="I25" s="127">
        <f t="shared" si="35"/>
        <v>-1.0655884994775988E-2</v>
      </c>
      <c r="P25" s="27">
        <f t="shared" si="15"/>
        <v>7.9891286644181686E-2</v>
      </c>
      <c r="Q25" s="28">
        <f t="shared" si="16"/>
        <v>20074.775000000001</v>
      </c>
      <c r="S25" s="25">
        <f t="shared" si="17"/>
        <v>8.1987902918148614E-3</v>
      </c>
      <c r="T25" s="2">
        <v>0.1</v>
      </c>
      <c r="U25">
        <f t="shared" si="18"/>
        <v>8.1987902918148614E-4</v>
      </c>
      <c r="V25" s="25">
        <f t="shared" si="19"/>
        <v>-9.0547171638957674E-2</v>
      </c>
      <c r="W25" s="25">
        <v>16000</v>
      </c>
      <c r="X25" s="25">
        <f t="shared" si="20"/>
        <v>-4.3686908353301641E-3</v>
      </c>
      <c r="Z25">
        <f t="shared" si="21"/>
        <v>-43670.5</v>
      </c>
      <c r="AA25" s="25">
        <f t="shared" si="22"/>
        <v>-2.5411408948591244E-2</v>
      </c>
      <c r="AB25" s="25">
        <f t="shared" si="23"/>
        <v>1.4755523953815256E-2</v>
      </c>
      <c r="AC25" s="25">
        <f t="shared" si="24"/>
        <v>-9.0547171638957674E-2</v>
      </c>
      <c r="AE25" s="25">
        <f t="shared" si="25"/>
        <v>1.7850856103393288E-6</v>
      </c>
      <c r="AF25" s="28">
        <f t="shared" si="26"/>
        <v>20074.775000000001</v>
      </c>
      <c r="AG25" s="128"/>
      <c r="AH25">
        <f t="shared" si="27"/>
        <v>-2.1690071237841245E-2</v>
      </c>
      <c r="AI25">
        <f t="shared" si="28"/>
        <v>0.70200798841768997</v>
      </c>
      <c r="AJ25">
        <f t="shared" si="29"/>
        <v>-0.98449538549845372</v>
      </c>
      <c r="AK25">
        <f t="shared" si="30"/>
        <v>-0.21931885699394021</v>
      </c>
      <c r="AL25">
        <f t="shared" si="31"/>
        <v>-2.507119022423697</v>
      </c>
      <c r="AM25">
        <f t="shared" si="32"/>
        <v>-3.0457573085052436</v>
      </c>
      <c r="AN25" s="25">
        <f t="shared" si="33"/>
        <v>-2.2397911667567838</v>
      </c>
      <c r="AO25" s="25">
        <f t="shared" si="33"/>
        <v>-2.2397481773376264</v>
      </c>
      <c r="AP25" s="25">
        <f t="shared" si="33"/>
        <v>-2.2399355049479319</v>
      </c>
      <c r="AQ25" s="25">
        <f t="shared" si="33"/>
        <v>-2.2391188945728278</v>
      </c>
      <c r="AR25" s="25">
        <f t="shared" si="33"/>
        <v>-2.2426725647121235</v>
      </c>
      <c r="AS25" s="25">
        <f t="shared" si="33"/>
        <v>-2.2270892270265907</v>
      </c>
      <c r="AT25" s="25">
        <f t="shared" si="33"/>
        <v>-2.2933150261369857</v>
      </c>
      <c r="AU25" s="25">
        <f t="shared" si="34"/>
        <v>-1.9495364818658014</v>
      </c>
      <c r="AW25">
        <v>-14000</v>
      </c>
      <c r="AX25">
        <f t="shared" si="1"/>
        <v>1.1325867895926395E-2</v>
      </c>
      <c r="AY25">
        <f t="shared" si="2"/>
        <v>1.4120000000000001E-3</v>
      </c>
      <c r="AZ25" s="4">
        <f t="shared" si="3"/>
        <v>9.9138678959263954E-3</v>
      </c>
      <c r="BA25">
        <f t="shared" si="4"/>
        <v>0.77716443649894207</v>
      </c>
      <c r="BB25">
        <f t="shared" si="5"/>
        <v>0.16372888476410413</v>
      </c>
      <c r="BC25">
        <f t="shared" si="6"/>
        <v>2.2171232835441033</v>
      </c>
      <c r="BD25">
        <f t="shared" si="7"/>
        <v>2.0070846447331308</v>
      </c>
      <c r="BE25">
        <f t="shared" si="36"/>
        <v>1.8742873055972917</v>
      </c>
      <c r="BF25">
        <f t="shared" si="36"/>
        <v>1.8742869964234612</v>
      </c>
      <c r="BG25">
        <f t="shared" si="36"/>
        <v>1.8742897924494664</v>
      </c>
      <c r="BH25">
        <f t="shared" si="36"/>
        <v>1.8742645055674987</v>
      </c>
      <c r="BI25">
        <f t="shared" si="36"/>
        <v>1.8744931224980204</v>
      </c>
      <c r="BJ25">
        <f t="shared" si="36"/>
        <v>1.8724201090020802</v>
      </c>
      <c r="BK25">
        <f t="shared" si="36"/>
        <v>1.8907416051774275</v>
      </c>
      <c r="BL25">
        <f t="shared" si="9"/>
        <v>1.5211966358087627</v>
      </c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</row>
    <row r="26" spans="1:82" s="25" customFormat="1">
      <c r="A26" s="33" t="s">
        <v>291</v>
      </c>
      <c r="B26" s="57"/>
      <c r="C26" s="58">
        <v>35093.455000000002</v>
      </c>
      <c r="D26" s="58"/>
      <c r="E26" s="33">
        <f t="shared" si="12"/>
        <v>-43670.003896023642</v>
      </c>
      <c r="F26" s="25">
        <f t="shared" si="13"/>
        <v>-43670</v>
      </c>
      <c r="G26" s="25">
        <f t="shared" si="14"/>
        <v>-1.3298999983817339E-3</v>
      </c>
      <c r="I26" s="127">
        <f t="shared" si="35"/>
        <v>-1.3298999983817339E-3</v>
      </c>
      <c r="P26" s="27">
        <f t="shared" si="15"/>
        <v>7.9890388181917071E-2</v>
      </c>
      <c r="Q26" s="28">
        <f t="shared" si="16"/>
        <v>20074.955000000002</v>
      </c>
      <c r="S26" s="25">
        <f t="shared" si="17"/>
        <v>6.5967352120907862E-3</v>
      </c>
      <c r="T26" s="2">
        <v>0.1</v>
      </c>
      <c r="U26">
        <f t="shared" si="18"/>
        <v>6.5967352120907866E-4</v>
      </c>
      <c r="V26" s="25">
        <f t="shared" si="19"/>
        <v>-8.1220288180298805E-2</v>
      </c>
      <c r="W26" s="25">
        <v>18000</v>
      </c>
      <c r="X26" s="25">
        <f t="shared" si="20"/>
        <v>-6.3973883408932064E-3</v>
      </c>
      <c r="Z26">
        <f t="shared" si="21"/>
        <v>-43670</v>
      </c>
      <c r="AA26" s="25">
        <f t="shared" si="22"/>
        <v>-2.5411145313088006E-2</v>
      </c>
      <c r="AB26" s="25">
        <f t="shared" si="23"/>
        <v>2.4081245314706273E-2</v>
      </c>
      <c r="AC26" s="25">
        <f t="shared" si="24"/>
        <v>-8.1220288180298805E-2</v>
      </c>
      <c r="AE26" s="25">
        <f t="shared" si="25"/>
        <v>3.825488809662077E-6</v>
      </c>
      <c r="AF26" s="28">
        <f t="shared" si="26"/>
        <v>20074.955000000002</v>
      </c>
      <c r="AG26" s="128"/>
      <c r="AH26">
        <f t="shared" si="27"/>
        <v>-2.1689938613088006E-2</v>
      </c>
      <c r="AI26">
        <f t="shared" si="28"/>
        <v>0.70201587304899515</v>
      </c>
      <c r="AJ26">
        <f t="shared" si="29"/>
        <v>-0.98450169080966676</v>
      </c>
      <c r="AK26">
        <f t="shared" si="30"/>
        <v>-0.21932956956426886</v>
      </c>
      <c r="AL26">
        <f t="shared" si="31"/>
        <v>-2.5070830727618403</v>
      </c>
      <c r="AM26">
        <f t="shared" si="32"/>
        <v>-3.0455725977945236</v>
      </c>
      <c r="AN26" s="25">
        <f t="shared" si="33"/>
        <v>-2.2397435915291402</v>
      </c>
      <c r="AO26" s="25">
        <f t="shared" si="33"/>
        <v>-2.2397006178006178</v>
      </c>
      <c r="AP26" s="25">
        <f t="shared" si="33"/>
        <v>-2.2398878883095548</v>
      </c>
      <c r="AQ26" s="25">
        <f t="shared" si="33"/>
        <v>-2.2390714777600196</v>
      </c>
      <c r="AR26" s="25">
        <f t="shared" si="33"/>
        <v>-2.2426244923910708</v>
      </c>
      <c r="AS26" s="25">
        <f t="shared" si="33"/>
        <v>-2.2270430914774524</v>
      </c>
      <c r="AT26" s="25">
        <f t="shared" si="33"/>
        <v>-2.2932645391982671</v>
      </c>
      <c r="AU26" s="25">
        <f t="shared" si="34"/>
        <v>-1.9494779939212494</v>
      </c>
      <c r="AW26">
        <v>-12000</v>
      </c>
      <c r="AX26">
        <f t="shared" si="1"/>
        <v>7.3233049950904129E-3</v>
      </c>
      <c r="AY26">
        <f t="shared" si="2"/>
        <v>1.5679999999999999E-3</v>
      </c>
      <c r="AZ26" s="4">
        <f t="shared" si="3"/>
        <v>5.755304995090413E-3</v>
      </c>
      <c r="BA26">
        <f t="shared" si="4"/>
        <v>0.73151633414192707</v>
      </c>
      <c r="BB26">
        <f t="shared" si="5"/>
        <v>-1.1554328118827011E-3</v>
      </c>
      <c r="BC26">
        <f t="shared" si="6"/>
        <v>2.3827480866587649</v>
      </c>
      <c r="BD26">
        <f t="shared" si="7"/>
        <v>2.5078810414946267</v>
      </c>
      <c r="BE26">
        <f t="shared" si="36"/>
        <v>2.0784825987154618</v>
      </c>
      <c r="BF26">
        <f t="shared" si="36"/>
        <v>2.0784733529276416</v>
      </c>
      <c r="BG26">
        <f t="shared" si="36"/>
        <v>2.0785247517448382</v>
      </c>
      <c r="BH26">
        <f t="shared" si="36"/>
        <v>2.0782389572701829</v>
      </c>
      <c r="BI26">
        <f t="shared" si="36"/>
        <v>2.0798262128111555</v>
      </c>
      <c r="BJ26">
        <f t="shared" si="36"/>
        <v>2.070952736588457</v>
      </c>
      <c r="BK26">
        <f t="shared" si="36"/>
        <v>2.1188788474961706</v>
      </c>
      <c r="BL26">
        <f t="shared" si="9"/>
        <v>1.7551484140177291</v>
      </c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</row>
    <row r="27" spans="1:82" s="25" customFormat="1">
      <c r="A27" s="33" t="s">
        <v>291</v>
      </c>
      <c r="B27" s="57"/>
      <c r="C27" s="58">
        <v>35429.339</v>
      </c>
      <c r="D27" s="58"/>
      <c r="E27" s="33">
        <f t="shared" si="12"/>
        <v>-42686.011107197533</v>
      </c>
      <c r="F27" s="25">
        <f t="shared" si="13"/>
        <v>-42686</v>
      </c>
      <c r="G27" s="25">
        <f t="shared" si="14"/>
        <v>-3.7914200001978315E-3</v>
      </c>
      <c r="I27" s="127">
        <f t="shared" si="35"/>
        <v>-3.7914200001978315E-3</v>
      </c>
      <c r="P27" s="27">
        <f t="shared" si="15"/>
        <v>7.8128462307275187E-2</v>
      </c>
      <c r="Q27" s="28">
        <f t="shared" si="16"/>
        <v>20410.839</v>
      </c>
      <c r="S27" s="25">
        <f t="shared" si="17"/>
        <v>6.7108671172702306E-3</v>
      </c>
      <c r="T27" s="2">
        <v>0.1</v>
      </c>
      <c r="U27">
        <f t="shared" si="18"/>
        <v>6.7108671172702312E-4</v>
      </c>
      <c r="V27" s="25">
        <f t="shared" si="19"/>
        <v>-8.1919882307473019E-2</v>
      </c>
      <c r="W27" s="25">
        <v>20000</v>
      </c>
      <c r="X27" s="25">
        <f t="shared" si="20"/>
        <v>-8.3744904911387582E-3</v>
      </c>
      <c r="Y27" s="25" t="s">
        <v>278</v>
      </c>
      <c r="Z27">
        <f t="shared" si="21"/>
        <v>-42686</v>
      </c>
      <c r="AA27" s="25">
        <f t="shared" si="22"/>
        <v>-2.4795333785479819E-2</v>
      </c>
      <c r="AB27" s="25">
        <f t="shared" si="23"/>
        <v>2.1003913785281988E-2</v>
      </c>
      <c r="AC27" s="25">
        <f t="shared" si="24"/>
        <v>-8.1919882307473019E-2</v>
      </c>
      <c r="AE27" s="25">
        <f t="shared" si="25"/>
        <v>2.960595627015347E-6</v>
      </c>
      <c r="AF27" s="28">
        <f t="shared" si="26"/>
        <v>20410.839</v>
      </c>
      <c r="AG27" s="128"/>
      <c r="AH27">
        <f t="shared" si="27"/>
        <v>-2.132904999747982E-2</v>
      </c>
      <c r="AI27">
        <f t="shared" si="28"/>
        <v>0.71866214320175992</v>
      </c>
      <c r="AJ27">
        <f t="shared" si="29"/>
        <v>-0.99460864023631834</v>
      </c>
      <c r="AK27">
        <f t="shared" si="30"/>
        <v>-0.24031023767657692</v>
      </c>
      <c r="AL27">
        <f t="shared" si="31"/>
        <v>-2.4346829111131032</v>
      </c>
      <c r="AM27">
        <f t="shared" si="32"/>
        <v>-2.7104041138473978</v>
      </c>
      <c r="AN27" s="25">
        <f t="shared" si="33"/>
        <v>-2.1450323083728482</v>
      </c>
      <c r="AO27" s="25">
        <f t="shared" si="33"/>
        <v>-2.1450134349867112</v>
      </c>
      <c r="AP27" s="25">
        <f t="shared" si="33"/>
        <v>-2.1451073369582461</v>
      </c>
      <c r="AQ27" s="25">
        <f t="shared" si="33"/>
        <v>-2.1446400055647201</v>
      </c>
      <c r="AR27" s="25">
        <f t="shared" si="33"/>
        <v>-2.1469624912415988</v>
      </c>
      <c r="AS27" s="25">
        <f t="shared" si="33"/>
        <v>-2.1353368555067544</v>
      </c>
      <c r="AT27" s="25">
        <f t="shared" si="33"/>
        <v>-2.1915954428237394</v>
      </c>
      <c r="AU27" s="25">
        <f t="shared" si="34"/>
        <v>-1.8343737190424381</v>
      </c>
      <c r="AW27">
        <v>-10000</v>
      </c>
      <c r="AX27">
        <f t="shared" si="1"/>
        <v>3.2937897398068235E-3</v>
      </c>
      <c r="AY27">
        <f t="shared" si="2"/>
        <v>1.7000000000000001E-3</v>
      </c>
      <c r="AZ27" s="4">
        <f t="shared" si="3"/>
        <v>1.5937897398068236E-3</v>
      </c>
      <c r="BA27">
        <f t="shared" si="4"/>
        <v>0.69680172669387752</v>
      </c>
      <c r="BB27">
        <f t="shared" si="5"/>
        <v>-0.14910469722359712</v>
      </c>
      <c r="BC27">
        <f t="shared" si="6"/>
        <v>2.5312554402881036</v>
      </c>
      <c r="BD27">
        <f t="shared" si="7"/>
        <v>3.1745169665297968</v>
      </c>
      <c r="BE27">
        <f t="shared" si="36"/>
        <v>2.271852811504786</v>
      </c>
      <c r="BF27">
        <f t="shared" si="36"/>
        <v>2.2717983717548687</v>
      </c>
      <c r="BG27">
        <f t="shared" si="36"/>
        <v>2.2720264621171857</v>
      </c>
      <c r="BH27">
        <f t="shared" si="36"/>
        <v>2.2710704022589989</v>
      </c>
      <c r="BI27">
        <f t="shared" si="36"/>
        <v>2.27507059681284</v>
      </c>
      <c r="BJ27">
        <f t="shared" si="36"/>
        <v>2.258204864770764</v>
      </c>
      <c r="BK27">
        <f t="shared" si="36"/>
        <v>2.3271985121961793</v>
      </c>
      <c r="BL27">
        <f t="shared" si="9"/>
        <v>1.9891001922266951</v>
      </c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</row>
    <row r="28" spans="1:82" s="25" customFormat="1">
      <c r="A28" s="33" t="s">
        <v>291</v>
      </c>
      <c r="B28" s="57"/>
      <c r="C28" s="58">
        <v>35476.421000000002</v>
      </c>
      <c r="D28" s="58"/>
      <c r="E28" s="33">
        <f t="shared" si="12"/>
        <v>-42548.081499108092</v>
      </c>
      <c r="F28" s="25">
        <f t="shared" si="13"/>
        <v>-42548</v>
      </c>
      <c r="G28" s="25">
        <f t="shared" si="14"/>
        <v>-2.7819559996714815E-2</v>
      </c>
      <c r="I28" s="127">
        <f t="shared" si="35"/>
        <v>-2.7819559996714815E-2</v>
      </c>
      <c r="P28" s="27">
        <f t="shared" si="15"/>
        <v>7.7882361549111601E-2</v>
      </c>
      <c r="Q28" s="28">
        <f t="shared" si="16"/>
        <v>20457.921000000002</v>
      </c>
      <c r="S28" s="25">
        <f t="shared" si="17"/>
        <v>1.1172896218480043E-2</v>
      </c>
      <c r="T28" s="2">
        <v>0.1</v>
      </c>
      <c r="U28">
        <f t="shared" si="18"/>
        <v>1.1172896218480043E-3</v>
      </c>
      <c r="V28" s="25">
        <f t="shared" si="19"/>
        <v>-0.10570192154582642</v>
      </c>
      <c r="W28" s="25">
        <v>22000</v>
      </c>
      <c r="X28" s="25">
        <f t="shared" si="20"/>
        <v>-1.0299997286066811E-2</v>
      </c>
      <c r="Z28">
        <f t="shared" si="21"/>
        <v>-42548</v>
      </c>
      <c r="AA28" s="25">
        <f t="shared" si="22"/>
        <v>-2.4693119873664019E-2</v>
      </c>
      <c r="AB28" s="25">
        <f t="shared" si="23"/>
        <v>-3.1264401230507964E-3</v>
      </c>
      <c r="AC28" s="25">
        <f t="shared" si="24"/>
        <v>-0.10570192154582642</v>
      </c>
      <c r="AE28" s="25">
        <f t="shared" si="25"/>
        <v>1.0921090246434889E-7</v>
      </c>
      <c r="AF28" s="28">
        <f t="shared" si="26"/>
        <v>20457.921000000002</v>
      </c>
      <c r="AG28" s="128"/>
      <c r="AH28">
        <f t="shared" si="27"/>
        <v>-2.1262122961664021E-2</v>
      </c>
      <c r="AI28">
        <f t="shared" si="28"/>
        <v>0.72118490219420284</v>
      </c>
      <c r="AJ28">
        <f t="shared" si="29"/>
        <v>-0.99563652007902659</v>
      </c>
      <c r="AK28">
        <f t="shared" si="30"/>
        <v>-0.24323268948795468</v>
      </c>
      <c r="AL28">
        <f t="shared" si="31"/>
        <v>-2.4242485278903847</v>
      </c>
      <c r="AM28">
        <f t="shared" si="32"/>
        <v>-2.6674666927856654</v>
      </c>
      <c r="AN28" s="25">
        <f t="shared" si="33"/>
        <v>-2.1315671038349957</v>
      </c>
      <c r="AO28" s="25">
        <f t="shared" si="33"/>
        <v>-2.1315506020535562</v>
      </c>
      <c r="AP28" s="25">
        <f t="shared" si="33"/>
        <v>-2.1316344574997448</v>
      </c>
      <c r="AQ28" s="25">
        <f t="shared" si="33"/>
        <v>-2.1312082215081842</v>
      </c>
      <c r="AR28" s="25">
        <f t="shared" si="33"/>
        <v>-2.1333717804350738</v>
      </c>
      <c r="AS28" s="25">
        <f t="shared" si="33"/>
        <v>-2.1223112487168043</v>
      </c>
      <c r="AT28" s="25">
        <f t="shared" si="33"/>
        <v>-2.1769622869456522</v>
      </c>
      <c r="AU28" s="25">
        <f t="shared" si="34"/>
        <v>-1.8182310463460192</v>
      </c>
      <c r="AW28">
        <v>-8000</v>
      </c>
      <c r="AX28">
        <f t="shared" si="1"/>
        <v>-6.41672792905387E-4</v>
      </c>
      <c r="AY28">
        <f t="shared" si="2"/>
        <v>1.8080000000000001E-3</v>
      </c>
      <c r="AZ28" s="4">
        <f t="shared" si="3"/>
        <v>-2.4496727929053871E-3</v>
      </c>
      <c r="BA28">
        <f t="shared" si="4"/>
        <v>0.67081559130811153</v>
      </c>
      <c r="BB28">
        <f t="shared" si="5"/>
        <v>-0.28198662208797137</v>
      </c>
      <c r="BC28">
        <f t="shared" si="6"/>
        <v>2.6674567871805146</v>
      </c>
      <c r="BD28">
        <f t="shared" si="7"/>
        <v>4.1388798702896858</v>
      </c>
      <c r="BE28">
        <f t="shared" si="36"/>
        <v>2.4570527663982933</v>
      </c>
      <c r="BF28">
        <f t="shared" si="36"/>
        <v>2.4569004944936368</v>
      </c>
      <c r="BG28">
        <f t="shared" si="36"/>
        <v>2.4574316708059825</v>
      </c>
      <c r="BH28">
        <f t="shared" si="36"/>
        <v>2.455577745563319</v>
      </c>
      <c r="BI28">
        <f t="shared" si="36"/>
        <v>2.4620362407582137</v>
      </c>
      <c r="BJ28">
        <f t="shared" si="36"/>
        <v>2.439386557847806</v>
      </c>
      <c r="BK28">
        <f t="shared" si="36"/>
        <v>2.5170971455992412</v>
      </c>
      <c r="BL28">
        <f t="shared" si="9"/>
        <v>2.2230519704356615</v>
      </c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</row>
    <row r="29" spans="1:82" s="25" customFormat="1">
      <c r="A29" s="33" t="s">
        <v>291</v>
      </c>
      <c r="B29" s="57"/>
      <c r="C29" s="58">
        <v>35832.362000000001</v>
      </c>
      <c r="D29" s="58"/>
      <c r="E29" s="33">
        <f t="shared" si="12"/>
        <v>-41505.330498025709</v>
      </c>
      <c r="F29" s="25">
        <f t="shared" si="13"/>
        <v>-41505.5</v>
      </c>
      <c r="I29" s="127"/>
      <c r="P29" s="27">
        <f t="shared" si="15"/>
        <v>7.6031167936733091E-2</v>
      </c>
      <c r="Q29" s="28">
        <f t="shared" si="16"/>
        <v>20813.862000000001</v>
      </c>
      <c r="R29" s="25">
        <f>+C29-(C$7+F29*C$8)</f>
        <v>5.7859165004629176E-2</v>
      </c>
      <c r="S29" s="25">
        <f>+(P29-R29)^2</f>
        <v>3.3022169056439327E-4</v>
      </c>
      <c r="T29" s="2"/>
      <c r="U29"/>
      <c r="W29" s="25">
        <v>24000</v>
      </c>
      <c r="X29" s="25">
        <f t="shared" si="20"/>
        <v>-1.2173908725677375E-2</v>
      </c>
      <c r="Y29" s="25" t="s">
        <v>278</v>
      </c>
      <c r="Z29">
        <f t="shared" si="21"/>
        <v>-41505.5</v>
      </c>
      <c r="AA29" s="25">
        <f t="shared" si="22"/>
        <v>-2.378941705644777E-2</v>
      </c>
      <c r="AB29" s="25">
        <f t="shared" si="23"/>
        <v>2.378941705644777E-2</v>
      </c>
      <c r="AC29" s="25">
        <f t="shared" si="24"/>
        <v>-7.6031167936733091E-2</v>
      </c>
      <c r="AE29" s="25">
        <f t="shared" si="25"/>
        <v>1.8688446283417115E-7</v>
      </c>
      <c r="AF29" s="28">
        <f t="shared" si="26"/>
        <v>20813.862000000001</v>
      </c>
      <c r="AG29" s="128"/>
      <c r="AH29">
        <f t="shared" si="27"/>
        <v>-2.0621297465697772E-2</v>
      </c>
      <c r="AI29">
        <f t="shared" si="28"/>
        <v>0.74186863551373416</v>
      </c>
      <c r="AJ29">
        <f t="shared" si="29"/>
        <v>-0.99992660963702762</v>
      </c>
      <c r="AK29">
        <f t="shared" si="30"/>
        <v>-0.26508149439079781</v>
      </c>
      <c r="AL29">
        <f t="shared" si="31"/>
        <v>-2.3429117104603696</v>
      </c>
      <c r="AM29">
        <f t="shared" si="32"/>
        <v>-2.369578328844939</v>
      </c>
      <c r="AN29" s="25">
        <f t="shared" si="33"/>
        <v>-2.0282423451229805</v>
      </c>
      <c r="AO29" s="25">
        <f t="shared" si="33"/>
        <v>-2.0282374388075195</v>
      </c>
      <c r="AP29" s="25">
        <f t="shared" si="33"/>
        <v>-2.0282674621175358</v>
      </c>
      <c r="AQ29" s="25">
        <f t="shared" si="33"/>
        <v>-2.0280837112113548</v>
      </c>
      <c r="AR29" s="25">
        <f t="shared" si="33"/>
        <v>-2.0292072447900398</v>
      </c>
      <c r="AS29" s="25">
        <f t="shared" si="33"/>
        <v>-2.0222968498667919</v>
      </c>
      <c r="AT29" s="25">
        <f t="shared" si="33"/>
        <v>-2.0633742937092889</v>
      </c>
      <c r="AU29" s="25">
        <f t="shared" si="34"/>
        <v>-1.6962836819545959</v>
      </c>
      <c r="AW29">
        <v>-6000</v>
      </c>
      <c r="AX29">
        <f t="shared" si="1"/>
        <v>-4.391067348949635E-3</v>
      </c>
      <c r="AY29">
        <f t="shared" si="2"/>
        <v>1.892E-3</v>
      </c>
      <c r="AZ29" s="4">
        <f t="shared" si="3"/>
        <v>-6.2830673489496355E-3</v>
      </c>
      <c r="BA29">
        <f t="shared" si="4"/>
        <v>0.65201256292760013</v>
      </c>
      <c r="BB29">
        <f t="shared" si="5"/>
        <v>-0.40165367085706066</v>
      </c>
      <c r="BC29">
        <f t="shared" si="6"/>
        <v>2.7949145144360816</v>
      </c>
      <c r="BD29">
        <f t="shared" si="7"/>
        <v>5.7111440899953836</v>
      </c>
      <c r="BE29">
        <f t="shared" si="36"/>
        <v>2.6362181855519609</v>
      </c>
      <c r="BF29">
        <f t="shared" si="36"/>
        <v>2.6359573513077987</v>
      </c>
      <c r="BG29">
        <f t="shared" si="36"/>
        <v>2.6367629598963229</v>
      </c>
      <c r="BH29">
        <f t="shared" si="36"/>
        <v>2.6342736091136603</v>
      </c>
      <c r="BI29">
        <f t="shared" si="36"/>
        <v>2.6419547576203248</v>
      </c>
      <c r="BJ29">
        <f t="shared" si="36"/>
        <v>2.6181467630342072</v>
      </c>
      <c r="BK29">
        <f t="shared" si="36"/>
        <v>2.6909749499875542</v>
      </c>
      <c r="BL29">
        <f t="shared" si="9"/>
        <v>2.4570037486446274</v>
      </c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</row>
    <row r="30" spans="1:82" s="25" customFormat="1">
      <c r="A30" s="33" t="s">
        <v>291</v>
      </c>
      <c r="B30" s="57"/>
      <c r="C30" s="58">
        <v>36491.408000000003</v>
      </c>
      <c r="D30" s="58"/>
      <c r="E30" s="33">
        <f t="shared" si="12"/>
        <v>-39574.614800032665</v>
      </c>
      <c r="F30" s="25">
        <f t="shared" si="13"/>
        <v>-39574.5</v>
      </c>
      <c r="G30" s="25">
        <f>+C30-(C$7+F30*C$8)</f>
        <v>-3.9186764995974954E-2</v>
      </c>
      <c r="I30" s="127">
        <f>G30</f>
        <v>-3.9186764995974954E-2</v>
      </c>
      <c r="P30" s="27">
        <f t="shared" si="15"/>
        <v>7.2639273866478379E-2</v>
      </c>
      <c r="Q30" s="28">
        <f t="shared" si="16"/>
        <v>21472.908000000003</v>
      </c>
      <c r="S30" s="25">
        <f>+(P30-G30)^2</f>
        <v>1.2505062967666923E-2</v>
      </c>
      <c r="T30" s="2">
        <v>0.1</v>
      </c>
      <c r="U30">
        <f>+T30*S30</f>
        <v>1.2505062967666924E-3</v>
      </c>
      <c r="V30" s="25">
        <f>+G30-P30</f>
        <v>-0.11182603886245333</v>
      </c>
      <c r="W30" s="25">
        <v>26000</v>
      </c>
      <c r="X30" s="25">
        <f t="shared" si="20"/>
        <v>-1.3996224809970439E-2</v>
      </c>
      <c r="Z30">
        <f t="shared" si="21"/>
        <v>-39574.5</v>
      </c>
      <c r="AA30" s="25">
        <f t="shared" si="22"/>
        <v>-2.146213592582695E-2</v>
      </c>
      <c r="AB30" s="25">
        <f t="shared" si="23"/>
        <v>-1.7724629070148004E-2</v>
      </c>
      <c r="AC30" s="25">
        <f t="shared" si="24"/>
        <v>-0.11182603886245333</v>
      </c>
      <c r="AE30" s="25">
        <f t="shared" si="25"/>
        <v>3.9286215403856954E-6</v>
      </c>
      <c r="AF30" s="28">
        <f t="shared" si="26"/>
        <v>21472.908000000003</v>
      </c>
      <c r="AG30" s="128"/>
      <c r="AH30">
        <f t="shared" si="27"/>
        <v>-1.8763712775076949E-2</v>
      </c>
      <c r="AI30">
        <f t="shared" si="28"/>
        <v>0.78879872614332269</v>
      </c>
      <c r="AJ30">
        <f t="shared" si="29"/>
        <v>-0.98839396786586509</v>
      </c>
      <c r="AK30">
        <f t="shared" si="30"/>
        <v>-0.30379931191712206</v>
      </c>
      <c r="AL30">
        <f t="shared" si="31"/>
        <v>-2.1782935276544877</v>
      </c>
      <c r="AM30">
        <f t="shared" si="32"/>
        <v>-1.9131092502778011</v>
      </c>
      <c r="AN30" s="25">
        <f t="shared" si="33"/>
        <v>-1.8282121520604107</v>
      </c>
      <c r="AO30" s="25">
        <f t="shared" si="33"/>
        <v>-1.8282120667611232</v>
      </c>
      <c r="AP30" s="25">
        <f t="shared" si="33"/>
        <v>-1.8282129723159262</v>
      </c>
      <c r="AQ30" s="25">
        <f t="shared" si="33"/>
        <v>-1.8282033586006428</v>
      </c>
      <c r="AR30" s="25">
        <f t="shared" si="33"/>
        <v>-1.8283054035555117</v>
      </c>
      <c r="AS30" s="25">
        <f t="shared" si="33"/>
        <v>-1.8272202193718154</v>
      </c>
      <c r="AT30" s="25">
        <f t="shared" si="33"/>
        <v>-1.8385402328245086</v>
      </c>
      <c r="AU30" s="25">
        <f t="shared" si="34"/>
        <v>-1.4704032400938389</v>
      </c>
      <c r="AW30">
        <v>-4000</v>
      </c>
      <c r="AX30">
        <f t="shared" si="1"/>
        <v>-7.8801081167062959E-3</v>
      </c>
      <c r="AY30">
        <f t="shared" si="2"/>
        <v>1.952E-3</v>
      </c>
      <c r="AZ30" s="4">
        <f t="shared" si="3"/>
        <v>-9.8321081167062965E-3</v>
      </c>
      <c r="BA30">
        <f t="shared" si="4"/>
        <v>0.63934333104994545</v>
      </c>
      <c r="BB30">
        <f t="shared" si="5"/>
        <v>-0.50966237786729862</v>
      </c>
      <c r="BC30">
        <f t="shared" si="6"/>
        <v>2.9163849852373014</v>
      </c>
      <c r="BD30">
        <f t="shared" si="7"/>
        <v>8.843125894225718</v>
      </c>
      <c r="BE30">
        <f t="shared" si="36"/>
        <v>2.8111194222537361</v>
      </c>
      <c r="BF30">
        <f t="shared" si="36"/>
        <v>2.8108269885748265</v>
      </c>
      <c r="BG30">
        <f t="shared" si="36"/>
        <v>2.8116625278754608</v>
      </c>
      <c r="BH30">
        <f t="shared" si="36"/>
        <v>2.8092745944809927</v>
      </c>
      <c r="BI30">
        <f t="shared" si="36"/>
        <v>2.8160940334749762</v>
      </c>
      <c r="BJ30">
        <f t="shared" si="36"/>
        <v>2.7965761800372775</v>
      </c>
      <c r="BK30">
        <f t="shared" si="36"/>
        <v>2.8521050103973953</v>
      </c>
      <c r="BL30">
        <f t="shared" si="9"/>
        <v>2.6909555268535934</v>
      </c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</row>
    <row r="31" spans="1:82" s="25" customFormat="1">
      <c r="A31" s="33" t="s">
        <v>291</v>
      </c>
      <c r="B31" s="57"/>
      <c r="C31" s="58">
        <v>36541.362000000001</v>
      </c>
      <c r="D31" s="58"/>
      <c r="E31" s="33">
        <f t="shared" si="12"/>
        <v>-39428.271491708903</v>
      </c>
      <c r="F31" s="25">
        <f t="shared" si="13"/>
        <v>-39428.5</v>
      </c>
      <c r="I31" s="127"/>
      <c r="P31" s="27">
        <f t="shared" si="15"/>
        <v>7.2384773602223063E-2</v>
      </c>
      <c r="Q31" s="28">
        <f t="shared" si="16"/>
        <v>21522.862000000001</v>
      </c>
      <c r="S31" s="25">
        <f>+(P31-R32)^2</f>
        <v>3.1540370338274342E-5</v>
      </c>
      <c r="T31" s="2">
        <v>0.1</v>
      </c>
      <c r="U31">
        <f>+T31*S31</f>
        <v>3.1540370338274345E-6</v>
      </c>
      <c r="V31" s="25">
        <f>+G31-P31</f>
        <v>-7.2384773602223063E-2</v>
      </c>
      <c r="W31" s="25">
        <v>28000</v>
      </c>
      <c r="X31" s="25">
        <f t="shared" si="20"/>
        <v>-1.5766945538946014E-2</v>
      </c>
      <c r="Y31" s="25" t="s">
        <v>278</v>
      </c>
      <c r="Z31">
        <f t="shared" si="21"/>
        <v>-39428.5</v>
      </c>
      <c r="AA31" s="25">
        <f t="shared" si="22"/>
        <v>-2.1249485291570665E-2</v>
      </c>
      <c r="AB31" s="25">
        <f t="shared" si="23"/>
        <v>2.1249485291570665E-2</v>
      </c>
      <c r="AC31" s="25">
        <f t="shared" si="24"/>
        <v>-7.2384773602223063E-2</v>
      </c>
      <c r="AE31" s="25">
        <f t="shared" si="25"/>
        <v>1.4241758540217541E-8</v>
      </c>
      <c r="AF31" s="28">
        <f t="shared" si="26"/>
        <v>21522.862000000001</v>
      </c>
      <c r="AG31" s="128"/>
      <c r="AH31">
        <f t="shared" si="27"/>
        <v>-1.8585665454820665E-2</v>
      </c>
      <c r="AI31">
        <f t="shared" si="28"/>
        <v>0.79286408959128107</v>
      </c>
      <c r="AJ31">
        <f t="shared" si="29"/>
        <v>-0.98628279906826088</v>
      </c>
      <c r="AK31">
        <f t="shared" si="30"/>
        <v>-0.30658557470819003</v>
      </c>
      <c r="AL31">
        <f t="shared" si="31"/>
        <v>-2.1649730689553701</v>
      </c>
      <c r="AM31">
        <f t="shared" si="32"/>
        <v>-1.88246270542259</v>
      </c>
      <c r="AN31" s="25">
        <f t="shared" ref="AN31:AT40" si="37">$AU31+$AB$7*SIN(AO31)</f>
        <v>-1.8125638044639889</v>
      </c>
      <c r="AO31" s="25">
        <f t="shared" si="37"/>
        <v>-1.8125637549615297</v>
      </c>
      <c r="AP31" s="25">
        <f t="shared" si="37"/>
        <v>-1.8125643137737601</v>
      </c>
      <c r="AQ31" s="25">
        <f t="shared" si="37"/>
        <v>-1.8125580055063799</v>
      </c>
      <c r="AR31" s="25">
        <f t="shared" si="37"/>
        <v>-1.8126292083175599</v>
      </c>
      <c r="AS31" s="25">
        <f t="shared" si="37"/>
        <v>-1.8118243291246103</v>
      </c>
      <c r="AT31" s="25">
        <f t="shared" si="37"/>
        <v>-1.8207747744474911</v>
      </c>
      <c r="AU31" s="25">
        <f t="shared" si="34"/>
        <v>-1.4533247602845842</v>
      </c>
      <c r="AW31">
        <v>-2000</v>
      </c>
      <c r="AX31">
        <f t="shared" si="1"/>
        <v>-1.1045422941166321E-2</v>
      </c>
      <c r="AY31">
        <f t="shared" si="2"/>
        <v>1.9880000000000002E-3</v>
      </c>
      <c r="AZ31" s="4">
        <f t="shared" si="3"/>
        <v>-1.3033422941166321E-2</v>
      </c>
      <c r="BA31">
        <f t="shared" si="4"/>
        <v>0.63213439115184633</v>
      </c>
      <c r="BB31">
        <f t="shared" si="5"/>
        <v>-0.60720388936888459</v>
      </c>
      <c r="BC31">
        <f t="shared" si="6"/>
        <v>3.0341293626097028</v>
      </c>
      <c r="BD31">
        <f t="shared" si="7"/>
        <v>18.593092438667032</v>
      </c>
      <c r="BE31">
        <f t="shared" si="36"/>
        <v>2.9833001955012941</v>
      </c>
      <c r="BF31">
        <f t="shared" si="36"/>
        <v>2.9831114534191006</v>
      </c>
      <c r="BG31">
        <f t="shared" si="36"/>
        <v>2.9836280196689819</v>
      </c>
      <c r="BH31">
        <f t="shared" si="36"/>
        <v>2.9822141333901975</v>
      </c>
      <c r="BI31">
        <f t="shared" si="36"/>
        <v>2.9860833067399759</v>
      </c>
      <c r="BJ31">
        <f t="shared" si="36"/>
        <v>2.9754893547023658</v>
      </c>
      <c r="BK31">
        <f t="shared" si="36"/>
        <v>3.0044549630559905</v>
      </c>
      <c r="BL31">
        <f t="shared" si="9"/>
        <v>2.9249073050625594</v>
      </c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</row>
    <row r="32" spans="1:82" s="25" customFormat="1">
      <c r="A32" s="33" t="s">
        <v>291</v>
      </c>
      <c r="B32" s="57"/>
      <c r="C32" s="58">
        <v>36596.232000000004</v>
      </c>
      <c r="D32" s="58"/>
      <c r="E32" s="33">
        <f t="shared" si="12"/>
        <v>-39267.52645972497</v>
      </c>
      <c r="F32" s="25">
        <f t="shared" si="13"/>
        <v>-39267.5</v>
      </c>
      <c r="G32" s="25">
        <f t="shared" ref="G32:G39" si="38">+C32-(C$7+F32*C$8)</f>
        <v>-9.0319749942864291E-3</v>
      </c>
      <c r="I32" s="127">
        <f t="shared" ref="I32:I39" si="39">G32</f>
        <v>-9.0319749942864291E-3</v>
      </c>
      <c r="P32" s="27">
        <f t="shared" si="15"/>
        <v>7.2104444825997677E-2</v>
      </c>
      <c r="Q32" s="28">
        <f t="shared" si="16"/>
        <v>21577.732000000004</v>
      </c>
      <c r="R32" s="25">
        <f>+C31-(C$7+F31*C$8)</f>
        <v>7.8000855006393977E-2</v>
      </c>
      <c r="S32" s="25">
        <f t="shared" ref="S32:S39" si="40">+(P32-G32)^2</f>
        <v>6.5831186212533914E-3</v>
      </c>
      <c r="T32" s="2"/>
      <c r="U32"/>
      <c r="W32" s="25">
        <v>30000</v>
      </c>
      <c r="X32" s="25">
        <f t="shared" si="20"/>
        <v>-1.7486070912604096E-2</v>
      </c>
      <c r="Y32" s="25" t="s">
        <v>278</v>
      </c>
      <c r="Z32">
        <f t="shared" si="21"/>
        <v>-39267.5</v>
      </c>
      <c r="AA32" s="25">
        <f t="shared" si="22"/>
        <v>-2.1008744556283293E-2</v>
      </c>
      <c r="AB32" s="25">
        <f t="shared" si="23"/>
        <v>1.1976769561996864E-2</v>
      </c>
      <c r="AC32" s="25">
        <f t="shared" si="24"/>
        <v>-8.1136419820284106E-2</v>
      </c>
      <c r="AE32" s="25">
        <f t="shared" si="25"/>
        <v>9.4430234456588655E-7</v>
      </c>
      <c r="AF32" s="28">
        <f t="shared" si="26"/>
        <v>21577.732000000004</v>
      </c>
      <c r="AG32" s="128"/>
      <c r="AH32">
        <f t="shared" si="27"/>
        <v>-1.8382934887533293E-2</v>
      </c>
      <c r="AI32">
        <f t="shared" si="28"/>
        <v>0.79743952014725417</v>
      </c>
      <c r="AJ32">
        <f t="shared" si="29"/>
        <v>-0.98372295796446718</v>
      </c>
      <c r="AK32">
        <f t="shared" si="30"/>
        <v>-0.30962760213169843</v>
      </c>
      <c r="AL32">
        <f t="shared" si="31"/>
        <v>-2.1501231869767055</v>
      </c>
      <c r="AM32">
        <f t="shared" si="32"/>
        <v>-1.849190692014629</v>
      </c>
      <c r="AN32" s="25">
        <f t="shared" si="37"/>
        <v>-1.7952135133636582</v>
      </c>
      <c r="AO32" s="25">
        <f t="shared" si="37"/>
        <v>-1.7952134891325109</v>
      </c>
      <c r="AP32" s="25">
        <f t="shared" si="37"/>
        <v>-1.7952137834170505</v>
      </c>
      <c r="AQ32" s="25">
        <f t="shared" si="37"/>
        <v>-1.795210209338973</v>
      </c>
      <c r="AR32" s="25">
        <f t="shared" si="37"/>
        <v>-1.79525361263754</v>
      </c>
      <c r="AS32" s="25">
        <f t="shared" si="37"/>
        <v>-1.7947259670350577</v>
      </c>
      <c r="AT32" s="25">
        <f t="shared" si="37"/>
        <v>-1.8010598514327354</v>
      </c>
      <c r="AU32" s="25">
        <f t="shared" si="34"/>
        <v>-1.4344916421387628</v>
      </c>
      <c r="AV32" s="4"/>
      <c r="AW32">
        <v>0</v>
      </c>
      <c r="AX32">
        <f t="shared" si="1"/>
        <v>-1.3829858360503969E-2</v>
      </c>
      <c r="AY32">
        <f t="shared" si="2"/>
        <v>2E-3</v>
      </c>
      <c r="AZ32" s="4">
        <f t="shared" si="3"/>
        <v>-1.5829858360503969E-2</v>
      </c>
      <c r="BA32">
        <f t="shared" si="4"/>
        <v>0.63001350393943056</v>
      </c>
      <c r="BB32">
        <f t="shared" si="5"/>
        <v>-0.69508900336031754</v>
      </c>
      <c r="BC32">
        <f t="shared" si="6"/>
        <v>-3.1330489593531086</v>
      </c>
      <c r="BD32">
        <f t="shared" si="7"/>
        <v>-234.08935043724935</v>
      </c>
      <c r="BE32">
        <f t="shared" ref="BE32:BK41" si="41">$BL32+$AB$7*SIN(BF32)</f>
        <v>3.1541915528456927</v>
      </c>
      <c r="BF32">
        <f t="shared" si="41"/>
        <v>3.1542079352945085</v>
      </c>
      <c r="BG32">
        <f t="shared" si="41"/>
        <v>3.1541636548947074</v>
      </c>
      <c r="BH32">
        <f t="shared" si="41"/>
        <v>3.1542833411981421</v>
      </c>
      <c r="BI32">
        <f t="shared" si="41"/>
        <v>3.1539598393105601</v>
      </c>
      <c r="BJ32">
        <f t="shared" si="41"/>
        <v>3.1548342404433742</v>
      </c>
      <c r="BK32">
        <f t="shared" si="41"/>
        <v>3.1524708217219621</v>
      </c>
      <c r="BL32">
        <f t="shared" si="9"/>
        <v>3.1588590832715253</v>
      </c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</row>
    <row r="33" spans="1:82" s="25" customFormat="1">
      <c r="A33" s="33" t="s">
        <v>291</v>
      </c>
      <c r="B33" s="57"/>
      <c r="C33" s="58">
        <v>36598.281999999999</v>
      </c>
      <c r="D33" s="58"/>
      <c r="E33" s="33">
        <f t="shared" si="12"/>
        <v>-39261.520858930977</v>
      </c>
      <c r="F33" s="25">
        <f t="shared" si="13"/>
        <v>-39261.5</v>
      </c>
      <c r="G33" s="25">
        <f t="shared" si="38"/>
        <v>-7.1201549944817089E-3</v>
      </c>
      <c r="I33" s="127">
        <f t="shared" si="39"/>
        <v>-7.1201549944817089E-3</v>
      </c>
      <c r="P33" s="27">
        <f t="shared" si="15"/>
        <v>7.2094004253177107E-2</v>
      </c>
      <c r="Q33" s="28">
        <f t="shared" si="16"/>
        <v>21579.781999999999</v>
      </c>
      <c r="S33" s="25">
        <f t="shared" si="40"/>
        <v>6.2748830253134512E-3</v>
      </c>
      <c r="T33" s="2">
        <v>0.1</v>
      </c>
      <c r="U33">
        <f t="shared" ref="U33:U39" si="42">+T33*S33</f>
        <v>6.2748830253134518E-4</v>
      </c>
      <c r="V33" s="25">
        <f t="shared" ref="V33:V39" si="43">+G33-P33</f>
        <v>-7.9214159247658816E-2</v>
      </c>
      <c r="W33" s="25">
        <v>32000</v>
      </c>
      <c r="X33" s="25">
        <f t="shared" si="20"/>
        <v>-1.9153600930944679E-2</v>
      </c>
      <c r="Y33" s="25" t="s">
        <v>278</v>
      </c>
      <c r="Z33">
        <f t="shared" si="21"/>
        <v>-39261.5</v>
      </c>
      <c r="AA33" s="25">
        <f t="shared" si="22"/>
        <v>-2.0999645552121318E-2</v>
      </c>
      <c r="AB33" s="25">
        <f t="shared" si="23"/>
        <v>1.3879490557639609E-2</v>
      </c>
      <c r="AC33" s="25">
        <f t="shared" si="24"/>
        <v>-7.9214159247658816E-2</v>
      </c>
      <c r="AE33" s="25">
        <f t="shared" si="25"/>
        <v>1.2087950857922219E-6</v>
      </c>
      <c r="AF33" s="28">
        <f t="shared" si="26"/>
        <v>21579.781999999999</v>
      </c>
      <c r="AG33" s="128"/>
      <c r="AH33">
        <f t="shared" si="27"/>
        <v>-1.837524940537132E-2</v>
      </c>
      <c r="AI33">
        <f t="shared" si="28"/>
        <v>0.79761193079737769</v>
      </c>
      <c r="AJ33">
        <f t="shared" si="29"/>
        <v>-0.98362276553358741</v>
      </c>
      <c r="AK33">
        <f t="shared" si="30"/>
        <v>-0.30974032582864397</v>
      </c>
      <c r="AL33">
        <f t="shared" si="31"/>
        <v>-2.1495664560325056</v>
      </c>
      <c r="AM33">
        <f t="shared" si="32"/>
        <v>-1.8479610869889822</v>
      </c>
      <c r="AN33" s="25">
        <f t="shared" si="37"/>
        <v>-1.7945649816429876</v>
      </c>
      <c r="AO33" s="25">
        <f t="shared" si="37"/>
        <v>-1.7945649581249499</v>
      </c>
      <c r="AP33" s="25">
        <f t="shared" si="37"/>
        <v>-1.7945652445627374</v>
      </c>
      <c r="AQ33" s="25">
        <f t="shared" si="37"/>
        <v>-1.7945617558710298</v>
      </c>
      <c r="AR33" s="25">
        <f t="shared" si="37"/>
        <v>-1.7946042430274967</v>
      </c>
      <c r="AS33" s="25">
        <f t="shared" si="37"/>
        <v>-1.794086270597951</v>
      </c>
      <c r="AT33" s="25">
        <f t="shared" si="37"/>
        <v>-1.8003226188354124</v>
      </c>
      <c r="AU33" s="25">
        <f t="shared" si="34"/>
        <v>-1.4337897868041358</v>
      </c>
      <c r="AW33">
        <v>2000</v>
      </c>
      <c r="AX33">
        <f t="shared" si="1"/>
        <v>-1.617837133796076E-2</v>
      </c>
      <c r="AY33">
        <f t="shared" si="2"/>
        <v>1.9880000000000002E-3</v>
      </c>
      <c r="AZ33" s="4">
        <f t="shared" si="3"/>
        <v>-1.8166371337960761E-2</v>
      </c>
      <c r="BA33">
        <f t="shared" si="4"/>
        <v>0.63287248443191657</v>
      </c>
      <c r="BB33">
        <f t="shared" si="5"/>
        <v>-0.77371730654964066</v>
      </c>
      <c r="BC33">
        <f t="shared" si="6"/>
        <v>-3.0169047429164326</v>
      </c>
      <c r="BD33">
        <f t="shared" si="7"/>
        <v>-16.01926071553898</v>
      </c>
      <c r="BE33">
        <f t="shared" si="41"/>
        <v>3.3251852909186717</v>
      </c>
      <c r="BF33">
        <f t="shared" si="41"/>
        <v>3.3253976725911172</v>
      </c>
      <c r="BG33">
        <f t="shared" si="41"/>
        <v>3.3248138651603565</v>
      </c>
      <c r="BH33">
        <f t="shared" si="41"/>
        <v>3.326418822357593</v>
      </c>
      <c r="BI33">
        <f t="shared" si="41"/>
        <v>3.3220077455274821</v>
      </c>
      <c r="BJ33">
        <f t="shared" si="41"/>
        <v>3.3341399881424492</v>
      </c>
      <c r="BK33">
        <f t="shared" si="41"/>
        <v>3.3008347399877223</v>
      </c>
      <c r="BL33">
        <f t="shared" si="9"/>
        <v>3.3928108614804922</v>
      </c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</row>
    <row r="34" spans="1:82" s="25" customFormat="1">
      <c r="A34" s="33" t="s">
        <v>291</v>
      </c>
      <c r="B34" s="57"/>
      <c r="C34" s="58">
        <v>36599.281000000003</v>
      </c>
      <c r="D34" s="58"/>
      <c r="E34" s="33">
        <f t="shared" si="12"/>
        <v>-39258.594227129404</v>
      </c>
      <c r="F34" s="25">
        <f t="shared" si="13"/>
        <v>-39258.5</v>
      </c>
      <c r="G34" s="25">
        <f t="shared" si="38"/>
        <v>-3.2164244992600288E-2</v>
      </c>
      <c r="I34" s="127">
        <f t="shared" si="39"/>
        <v>-3.2164244992600288E-2</v>
      </c>
      <c r="P34" s="27">
        <f t="shared" si="15"/>
        <v>7.2088784140901141E-2</v>
      </c>
      <c r="Q34" s="28">
        <f t="shared" si="16"/>
        <v>21580.781000000003</v>
      </c>
      <c r="S34" s="25">
        <f t="shared" si="40"/>
        <v>1.0868694083510698E-2</v>
      </c>
      <c r="T34" s="2">
        <v>0.1</v>
      </c>
      <c r="U34">
        <f t="shared" si="42"/>
        <v>1.0868694083510698E-3</v>
      </c>
      <c r="V34" s="25">
        <f t="shared" si="43"/>
        <v>-0.10425302913350143</v>
      </c>
      <c r="W34" s="25">
        <v>34000</v>
      </c>
      <c r="X34" s="25">
        <f t="shared" si="20"/>
        <v>-2.0769535593967763E-2</v>
      </c>
      <c r="Y34" s="25" t="s">
        <v>278</v>
      </c>
      <c r="Z34">
        <f t="shared" si="21"/>
        <v>-39258.5</v>
      </c>
      <c r="AA34" s="25">
        <f t="shared" si="22"/>
        <v>-2.0995092608813264E-2</v>
      </c>
      <c r="AB34" s="25">
        <f t="shared" si="23"/>
        <v>-1.1169152383787025E-2</v>
      </c>
      <c r="AC34" s="25">
        <f t="shared" si="24"/>
        <v>-0.10425302913350143</v>
      </c>
      <c r="AE34" s="25">
        <f t="shared" si="25"/>
        <v>1.3558692062121188E-6</v>
      </c>
      <c r="AF34" s="28">
        <f t="shared" si="26"/>
        <v>21580.781000000003</v>
      </c>
      <c r="AG34" s="128"/>
      <c r="AH34">
        <f t="shared" si="27"/>
        <v>-1.8371403142063265E-2</v>
      </c>
      <c r="AI34">
        <f t="shared" si="28"/>
        <v>0.79769818762307187</v>
      </c>
      <c r="AJ34">
        <f t="shared" si="29"/>
        <v>-0.98357253868904415</v>
      </c>
      <c r="AK34">
        <f t="shared" si="30"/>
        <v>-0.30979666994499822</v>
      </c>
      <c r="AL34">
        <f t="shared" si="31"/>
        <v>-2.1492880002640034</v>
      </c>
      <c r="AM34">
        <f t="shared" si="32"/>
        <v>-1.847346559530596</v>
      </c>
      <c r="AN34" s="25">
        <f t="shared" si="37"/>
        <v>-1.7942406631939019</v>
      </c>
      <c r="AO34" s="25">
        <f t="shared" si="37"/>
        <v>-1.7942406400270303</v>
      </c>
      <c r="AP34" s="25">
        <f t="shared" si="37"/>
        <v>-1.7942409225904812</v>
      </c>
      <c r="AQ34" s="25">
        <f t="shared" si="37"/>
        <v>-1.7942374761752142</v>
      </c>
      <c r="AR34" s="25">
        <f t="shared" si="37"/>
        <v>-1.7942795083976957</v>
      </c>
      <c r="AS34" s="25">
        <f t="shared" si="37"/>
        <v>-1.7937663546377911</v>
      </c>
      <c r="AT34" s="25">
        <f t="shared" si="37"/>
        <v>-1.7999539348277585</v>
      </c>
      <c r="AU34" s="25">
        <f t="shared" si="34"/>
        <v>-1.4334388591368221</v>
      </c>
      <c r="AW34">
        <v>4000</v>
      </c>
      <c r="AX34">
        <f t="shared" si="1"/>
        <v>-1.803432127326288E-2</v>
      </c>
      <c r="AY34">
        <f t="shared" si="2"/>
        <v>1.952E-3</v>
      </c>
      <c r="AZ34" s="4">
        <f t="shared" si="3"/>
        <v>-1.9986321273262879E-2</v>
      </c>
      <c r="BA34">
        <f t="shared" si="4"/>
        <v>0.64085730087516901</v>
      </c>
      <c r="BB34">
        <f t="shared" si="5"/>
        <v>-0.84300884696590395</v>
      </c>
      <c r="BC34">
        <f t="shared" si="6"/>
        <v>-2.8987400135257366</v>
      </c>
      <c r="BD34">
        <f t="shared" si="7"/>
        <v>-8.194931528779577</v>
      </c>
      <c r="BE34">
        <f t="shared" si="41"/>
        <v>3.4976759110429434</v>
      </c>
      <c r="BF34">
        <f t="shared" si="41"/>
        <v>3.4979716552521665</v>
      </c>
      <c r="BG34">
        <f t="shared" si="41"/>
        <v>3.4971188909763233</v>
      </c>
      <c r="BH34">
        <f t="shared" si="41"/>
        <v>3.4995785320181625</v>
      </c>
      <c r="BI34">
        <f t="shared" si="41"/>
        <v>3.4924902337708073</v>
      </c>
      <c r="BJ34">
        <f t="shared" si="41"/>
        <v>3.5129691072396292</v>
      </c>
      <c r="BK34">
        <f t="shared" si="41"/>
        <v>3.4542099076815864</v>
      </c>
      <c r="BL34">
        <f t="shared" si="9"/>
        <v>3.6267626396894581</v>
      </c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</row>
    <row r="35" spans="1:82" s="25" customFormat="1">
      <c r="A35" s="33" t="s">
        <v>291</v>
      </c>
      <c r="B35" s="57"/>
      <c r="C35" s="58">
        <v>36605.26</v>
      </c>
      <c r="D35" s="58"/>
      <c r="E35" s="33">
        <f t="shared" si="12"/>
        <v>-39241.078379740451</v>
      </c>
      <c r="F35" s="25">
        <f t="shared" si="13"/>
        <v>-39241</v>
      </c>
      <c r="G35" s="25">
        <f t="shared" si="38"/>
        <v>-2.6754769998660777E-2</v>
      </c>
      <c r="I35" s="127">
        <f t="shared" si="39"/>
        <v>-2.6754769998660777E-2</v>
      </c>
      <c r="P35" s="27">
        <f t="shared" si="15"/>
        <v>7.2058335799687206E-2</v>
      </c>
      <c r="Q35" s="28">
        <f t="shared" si="16"/>
        <v>21586.760000000002</v>
      </c>
      <c r="S35" s="25">
        <f t="shared" si="40"/>
        <v>9.7640298775155121E-3</v>
      </c>
      <c r="T35" s="2">
        <v>0.1</v>
      </c>
      <c r="U35">
        <f t="shared" si="42"/>
        <v>9.7640298775155125E-4</v>
      </c>
      <c r="V35" s="25">
        <f t="shared" si="43"/>
        <v>-9.8813105798347983E-2</v>
      </c>
      <c r="W35" s="25">
        <v>36000</v>
      </c>
      <c r="X35" s="25">
        <f t="shared" si="20"/>
        <v>-2.2333874901673361E-2</v>
      </c>
      <c r="Y35" s="25" t="s">
        <v>278</v>
      </c>
      <c r="Z35">
        <f t="shared" si="21"/>
        <v>-39241</v>
      </c>
      <c r="AA35" s="25">
        <f t="shared" si="22"/>
        <v>-2.0968488026367103E-2</v>
      </c>
      <c r="AB35" s="25">
        <f t="shared" si="23"/>
        <v>-5.7862819722936734E-3</v>
      </c>
      <c r="AC35" s="25">
        <f t="shared" si="24"/>
        <v>-9.8813105798347983E-2</v>
      </c>
      <c r="AE35" s="25">
        <f t="shared" si="25"/>
        <v>3.2691006102092692E-7</v>
      </c>
      <c r="AF35" s="28">
        <f t="shared" si="26"/>
        <v>21586.760000000002</v>
      </c>
      <c r="AG35" s="128"/>
      <c r="AH35">
        <f t="shared" si="27"/>
        <v>-1.8348919783367102E-2</v>
      </c>
      <c r="AI35">
        <f t="shared" si="28"/>
        <v>0.7982020374899107</v>
      </c>
      <c r="AJ35">
        <f t="shared" si="29"/>
        <v>-0.98327781008864035</v>
      </c>
      <c r="AK35">
        <f t="shared" si="30"/>
        <v>-0.31012510754012901</v>
      </c>
      <c r="AL35">
        <f t="shared" si="31"/>
        <v>-2.147662473385636</v>
      </c>
      <c r="AM35">
        <f t="shared" si="32"/>
        <v>-1.8437654630594555</v>
      </c>
      <c r="AN35" s="25">
        <f t="shared" si="37"/>
        <v>-1.7923481060056161</v>
      </c>
      <c r="AO35" s="25">
        <f t="shared" si="37"/>
        <v>-1.7923480848171089</v>
      </c>
      <c r="AP35" s="25">
        <f t="shared" si="37"/>
        <v>-1.7923483454216131</v>
      </c>
      <c r="AQ35" s="25">
        <f t="shared" si="37"/>
        <v>-1.7923451401390884</v>
      </c>
      <c r="AR35" s="25">
        <f t="shared" si="37"/>
        <v>-1.7923845600649553</v>
      </c>
      <c r="AS35" s="25">
        <f t="shared" si="37"/>
        <v>-1.7918992768046027</v>
      </c>
      <c r="AT35" s="25">
        <f t="shared" si="37"/>
        <v>-1.7978023785931923</v>
      </c>
      <c r="AU35" s="25">
        <f t="shared" si="34"/>
        <v>-1.4313917810774941</v>
      </c>
      <c r="AW35">
        <v>6000</v>
      </c>
      <c r="AX35">
        <f t="shared" si="1"/>
        <v>-1.9336614821309297E-2</v>
      </c>
      <c r="AY35">
        <f t="shared" si="2"/>
        <v>1.892E-3</v>
      </c>
      <c r="AZ35" s="4">
        <f t="shared" si="3"/>
        <v>-2.1228614821309298E-2</v>
      </c>
      <c r="BA35">
        <f t="shared" si="4"/>
        <v>0.65438154545725458</v>
      </c>
      <c r="BB35">
        <f t="shared" si="5"/>
        <v>-0.90229154455463756</v>
      </c>
      <c r="BC35">
        <f t="shared" si="6"/>
        <v>-2.7765371036079864</v>
      </c>
      <c r="BD35">
        <f t="shared" si="7"/>
        <v>-5.417640095484975</v>
      </c>
      <c r="BE35">
        <f t="shared" si="41"/>
        <v>3.6731054392340834</v>
      </c>
      <c r="BF35">
        <f t="shared" si="41"/>
        <v>3.6733528807491407</v>
      </c>
      <c r="BG35">
        <f t="shared" si="41"/>
        <v>3.672577157299556</v>
      </c>
      <c r="BH35">
        <f t="shared" si="41"/>
        <v>3.6750102188657774</v>
      </c>
      <c r="BI35">
        <f t="shared" si="41"/>
        <v>3.667390499946265</v>
      </c>
      <c r="BJ35">
        <f t="shared" si="41"/>
        <v>3.6913696214296219</v>
      </c>
      <c r="BK35">
        <f t="shared" si="41"/>
        <v>3.6169864804962382</v>
      </c>
      <c r="BL35">
        <f t="shared" si="9"/>
        <v>3.8607144178984241</v>
      </c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</row>
    <row r="36" spans="1:82" s="25" customFormat="1">
      <c r="A36" s="33" t="s">
        <v>291</v>
      </c>
      <c r="B36" s="57"/>
      <c r="C36" s="58">
        <v>36606.269999999997</v>
      </c>
      <c r="D36" s="58"/>
      <c r="E36" s="33">
        <f t="shared" si="12"/>
        <v>-39238.119522763911</v>
      </c>
      <c r="F36" s="25">
        <f t="shared" si="13"/>
        <v>-39238</v>
      </c>
      <c r="G36" s="25">
        <f t="shared" si="38"/>
        <v>-4.079885999817634E-2</v>
      </c>
      <c r="I36" s="127">
        <f t="shared" si="39"/>
        <v>-4.079885999817634E-2</v>
      </c>
      <c r="P36" s="27">
        <f t="shared" si="15"/>
        <v>7.2053116480689822E-2</v>
      </c>
      <c r="Q36" s="28">
        <f t="shared" si="16"/>
        <v>21587.769999999997</v>
      </c>
      <c r="S36" s="25">
        <f t="shared" si="40"/>
        <v>1.2735568595186561E-2</v>
      </c>
      <c r="T36" s="2">
        <v>0.1</v>
      </c>
      <c r="U36">
        <f t="shared" si="42"/>
        <v>1.2735568595186562E-3</v>
      </c>
      <c r="V36" s="25">
        <f t="shared" si="43"/>
        <v>-0.11285197647886616</v>
      </c>
      <c r="W36" s="25">
        <v>38000</v>
      </c>
      <c r="X36" s="25">
        <f t="shared" si="20"/>
        <v>-2.384661885406146E-2</v>
      </c>
      <c r="Y36" s="25" t="s">
        <v>278</v>
      </c>
      <c r="Z36">
        <f t="shared" si="21"/>
        <v>-39238</v>
      </c>
      <c r="AA36" s="25">
        <f t="shared" si="22"/>
        <v>-2.0963919395089181E-2</v>
      </c>
      <c r="AB36" s="25">
        <f t="shared" si="23"/>
        <v>-1.9834940603087159E-2</v>
      </c>
      <c r="AC36" s="25">
        <f t="shared" si="24"/>
        <v>-0.11285197647886616</v>
      </c>
      <c r="AE36" s="25">
        <f t="shared" si="25"/>
        <v>5.0104894027376556E-6</v>
      </c>
      <c r="AF36" s="28">
        <f t="shared" si="26"/>
        <v>21587.769999999997</v>
      </c>
      <c r="AG36" s="128"/>
      <c r="AH36">
        <f t="shared" si="27"/>
        <v>-1.834505746308918E-2</v>
      </c>
      <c r="AI36">
        <f t="shared" si="28"/>
        <v>0.7982885293055425</v>
      </c>
      <c r="AJ36">
        <f t="shared" si="29"/>
        <v>-0.98322698667044628</v>
      </c>
      <c r="AK36">
        <f t="shared" si="30"/>
        <v>-0.31018137047585403</v>
      </c>
      <c r="AL36">
        <f t="shared" si="31"/>
        <v>-2.1473836053804267</v>
      </c>
      <c r="AM36">
        <f t="shared" si="32"/>
        <v>-1.8431521848568337</v>
      </c>
      <c r="AN36" s="25">
        <f t="shared" si="37"/>
        <v>-1.7920235475796669</v>
      </c>
      <c r="AO36" s="25">
        <f t="shared" si="37"/>
        <v>-1.7920235267185141</v>
      </c>
      <c r="AP36" s="25">
        <f t="shared" si="37"/>
        <v>-1.7920237836670274</v>
      </c>
      <c r="AQ36" s="25">
        <f t="shared" si="37"/>
        <v>-1.7920206187908643</v>
      </c>
      <c r="AR36" s="25">
        <f t="shared" si="37"/>
        <v>-1.7920595979760436</v>
      </c>
      <c r="AS36" s="25">
        <f t="shared" si="37"/>
        <v>-1.7915790515937198</v>
      </c>
      <c r="AT36" s="25">
        <f t="shared" si="37"/>
        <v>-1.7974333861972434</v>
      </c>
      <c r="AU36" s="25">
        <f t="shared" si="34"/>
        <v>-1.4310408534101804</v>
      </c>
      <c r="AW36">
        <v>8000</v>
      </c>
      <c r="AX36">
        <f t="shared" si="1"/>
        <v>-2.0017644893664838E-2</v>
      </c>
      <c r="AY36">
        <f t="shared" si="2"/>
        <v>1.8080000000000001E-3</v>
      </c>
      <c r="AZ36" s="4">
        <f t="shared" si="3"/>
        <v>-2.1825644893664838E-2</v>
      </c>
      <c r="BA36">
        <f t="shared" si="4"/>
        <v>0.67416846915755679</v>
      </c>
      <c r="BB36">
        <f t="shared" si="5"/>
        <v>-0.95011832319369138</v>
      </c>
      <c r="BC36">
        <f t="shared" si="6"/>
        <v>-2.6479775998968398</v>
      </c>
      <c r="BD36">
        <f t="shared" si="7"/>
        <v>-3.9691350733331938</v>
      </c>
      <c r="BE36">
        <f t="shared" si="41"/>
        <v>3.8530430451355207</v>
      </c>
      <c r="BF36">
        <f t="shared" si="41"/>
        <v>3.8531784298086453</v>
      </c>
      <c r="BG36">
        <f t="shared" si="41"/>
        <v>3.852695377941973</v>
      </c>
      <c r="BH36">
        <f t="shared" si="41"/>
        <v>3.854419827736002</v>
      </c>
      <c r="BI36">
        <f t="shared" si="41"/>
        <v>3.8482753981249211</v>
      </c>
      <c r="BJ36">
        <f t="shared" si="41"/>
        <v>3.8703204413989045</v>
      </c>
      <c r="BK36">
        <f t="shared" si="41"/>
        <v>3.7930423856756041</v>
      </c>
      <c r="BL36">
        <f t="shared" si="9"/>
        <v>4.09466619610739</v>
      </c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</row>
    <row r="37" spans="1:82" s="25" customFormat="1">
      <c r="A37" s="33" t="s">
        <v>291</v>
      </c>
      <c r="B37" s="57"/>
      <c r="C37" s="58">
        <v>36608.351000000002</v>
      </c>
      <c r="D37" s="58"/>
      <c r="E37" s="33">
        <f t="shared" si="12"/>
        <v>-39232.023105567634</v>
      </c>
      <c r="F37" s="25">
        <f t="shared" si="13"/>
        <v>-39232</v>
      </c>
      <c r="G37" s="25">
        <f t="shared" si="38"/>
        <v>-7.8870399956940673E-3</v>
      </c>
      <c r="I37" s="127">
        <f t="shared" si="39"/>
        <v>-7.8870399956940673E-3</v>
      </c>
      <c r="P37" s="27">
        <f t="shared" si="15"/>
        <v>7.204267819096373E-2</v>
      </c>
      <c r="Q37" s="28">
        <f t="shared" si="16"/>
        <v>21589.851000000002</v>
      </c>
      <c r="S37" s="25">
        <f t="shared" si="40"/>
        <v>6.3887598493985341E-3</v>
      </c>
      <c r="T37" s="2">
        <v>0.1</v>
      </c>
      <c r="U37">
        <f t="shared" si="42"/>
        <v>6.3887598493985343E-4</v>
      </c>
      <c r="V37" s="25">
        <f t="shared" si="43"/>
        <v>-7.9929718186657797E-2</v>
      </c>
      <c r="W37" s="25">
        <v>40000</v>
      </c>
      <c r="X37" s="25">
        <f t="shared" si="20"/>
        <v>-2.5307767451132078E-2</v>
      </c>
      <c r="Y37" s="25" t="s">
        <v>278</v>
      </c>
      <c r="Z37">
        <f t="shared" si="21"/>
        <v>-39232</v>
      </c>
      <c r="AA37" s="25">
        <f t="shared" si="22"/>
        <v>-2.0954775240184829E-2</v>
      </c>
      <c r="AB37" s="25">
        <f t="shared" si="23"/>
        <v>1.3067735244490761E-2</v>
      </c>
      <c r="AC37" s="25">
        <f t="shared" si="24"/>
        <v>-7.9929718186657797E-2</v>
      </c>
      <c r="AE37" s="25">
        <f t="shared" si="25"/>
        <v>1.090981076053431E-6</v>
      </c>
      <c r="AF37" s="28">
        <f t="shared" si="26"/>
        <v>21589.851000000002</v>
      </c>
      <c r="AG37" s="128"/>
      <c r="AH37">
        <f t="shared" si="27"/>
        <v>-1.833732576818483E-2</v>
      </c>
      <c r="AI37">
        <f t="shared" si="28"/>
        <v>0.79846161626835899</v>
      </c>
      <c r="AJ37">
        <f t="shared" si="29"/>
        <v>-0.98312507726992371</v>
      </c>
      <c r="AK37">
        <f t="shared" si="30"/>
        <v>-0.31029386053036534</v>
      </c>
      <c r="AL37">
        <f t="shared" si="31"/>
        <v>-2.1468256879981453</v>
      </c>
      <c r="AM37">
        <f t="shared" si="32"/>
        <v>-1.8419261752544738</v>
      </c>
      <c r="AN37" s="25">
        <f t="shared" si="37"/>
        <v>-1.7913743251936496</v>
      </c>
      <c r="AO37" s="25">
        <f t="shared" si="37"/>
        <v>-1.7913743049770692</v>
      </c>
      <c r="AP37" s="25">
        <f t="shared" si="37"/>
        <v>-1.7913745547072617</v>
      </c>
      <c r="AQ37" s="25">
        <f t="shared" si="37"/>
        <v>-1.7913714698352521</v>
      </c>
      <c r="AR37" s="25">
        <f t="shared" si="37"/>
        <v>-1.7914095737270979</v>
      </c>
      <c r="AS37" s="25">
        <f t="shared" si="37"/>
        <v>-1.7909384651180373</v>
      </c>
      <c r="AT37" s="25">
        <f t="shared" si="37"/>
        <v>-1.796695266043606</v>
      </c>
      <c r="AU37" s="25">
        <f t="shared" si="34"/>
        <v>-1.4303389980755534</v>
      </c>
      <c r="AW37">
        <v>10000</v>
      </c>
      <c r="AX37">
        <f t="shared" si="1"/>
        <v>-2.0001289850757609E-2</v>
      </c>
      <c r="AY37">
        <f t="shared" si="2"/>
        <v>1.7000000000000001E-3</v>
      </c>
      <c r="AZ37" s="4">
        <f t="shared" si="3"/>
        <v>-2.1701289850757609E-2</v>
      </c>
      <c r="BA37">
        <f t="shared" si="4"/>
        <v>0.70133189057536183</v>
      </c>
      <c r="BB37">
        <f t="shared" si="5"/>
        <v>-0.98394880990188771</v>
      </c>
      <c r="BC37">
        <f t="shared" si="6"/>
        <v>-2.5102082269933792</v>
      </c>
      <c r="BD37">
        <f t="shared" si="7"/>
        <v>-3.0617056678752124</v>
      </c>
      <c r="BE37">
        <f t="shared" si="41"/>
        <v>4.0393039404999556</v>
      </c>
      <c r="BF37">
        <f t="shared" si="41"/>
        <v>4.0393482931767579</v>
      </c>
      <c r="BG37">
        <f t="shared" si="41"/>
        <v>4.0391560184036859</v>
      </c>
      <c r="BH37">
        <f t="shared" si="41"/>
        <v>4.0399898907543124</v>
      </c>
      <c r="BI37">
        <f t="shared" si="41"/>
        <v>4.0363797711477183</v>
      </c>
      <c r="BJ37">
        <f t="shared" si="41"/>
        <v>4.0521292854787756</v>
      </c>
      <c r="BK37">
        <f t="shared" si="41"/>
        <v>3.985532036081417</v>
      </c>
      <c r="BL37">
        <f t="shared" si="9"/>
        <v>4.328617974316356</v>
      </c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</row>
    <row r="38" spans="1:82" s="25" customFormat="1">
      <c r="A38" s="33" t="s">
        <v>291</v>
      </c>
      <c r="B38" s="57"/>
      <c r="C38" s="58">
        <v>36609.339</v>
      </c>
      <c r="D38" s="58"/>
      <c r="E38" s="33">
        <f t="shared" si="12"/>
        <v>-39229.128698941066</v>
      </c>
      <c r="F38" s="25">
        <f t="shared" si="13"/>
        <v>-39229</v>
      </c>
      <c r="G38" s="25">
        <f t="shared" si="38"/>
        <v>-4.3931129992415663E-2</v>
      </c>
      <c r="I38" s="127">
        <f t="shared" si="39"/>
        <v>-4.3931129992415663E-2</v>
      </c>
      <c r="P38" s="27">
        <f t="shared" si="15"/>
        <v>7.2037459220234995E-2</v>
      </c>
      <c r="Q38" s="28">
        <f t="shared" si="16"/>
        <v>21590.839</v>
      </c>
      <c r="S38" s="25">
        <f t="shared" si="40"/>
        <v>1.3448713683972515E-2</v>
      </c>
      <c r="T38" s="2">
        <v>0.1</v>
      </c>
      <c r="U38">
        <f t="shared" si="42"/>
        <v>1.3448713683972516E-3</v>
      </c>
      <c r="V38" s="25">
        <f t="shared" si="43"/>
        <v>-0.11596858921265066</v>
      </c>
      <c r="W38" s="25">
        <v>42000</v>
      </c>
      <c r="X38" s="25">
        <f t="shared" si="20"/>
        <v>-2.6717320692885183E-2</v>
      </c>
      <c r="Z38">
        <f t="shared" si="21"/>
        <v>-39229</v>
      </c>
      <c r="AA38" s="25">
        <f t="shared" si="22"/>
        <v>-2.0950199715782412E-2</v>
      </c>
      <c r="AB38" s="25">
        <f t="shared" si="23"/>
        <v>-2.2980930276633251E-2</v>
      </c>
      <c r="AC38" s="25">
        <f t="shared" si="24"/>
        <v>-0.11596858921265066</v>
      </c>
      <c r="AE38" s="25">
        <f t="shared" si="25"/>
        <v>7.1025771200234539E-6</v>
      </c>
      <c r="AF38" s="28">
        <f t="shared" si="26"/>
        <v>21590.839</v>
      </c>
      <c r="AG38" s="128"/>
      <c r="AH38">
        <f t="shared" si="27"/>
        <v>-1.8333456392782412E-2</v>
      </c>
      <c r="AI38">
        <f t="shared" si="28"/>
        <v>0.79854821144149146</v>
      </c>
      <c r="AJ38">
        <f t="shared" si="29"/>
        <v>-0.98307399118481276</v>
      </c>
      <c r="AK38">
        <f t="shared" si="30"/>
        <v>-0.31035008762134736</v>
      </c>
      <c r="AL38">
        <f t="shared" si="31"/>
        <v>-2.1465466385598049</v>
      </c>
      <c r="AM38">
        <f t="shared" si="32"/>
        <v>-1.8413134435964029</v>
      </c>
      <c r="AN38" s="25">
        <f t="shared" si="37"/>
        <v>-1.7910496612055595</v>
      </c>
      <c r="AO38" s="25">
        <f t="shared" si="37"/>
        <v>-1.7910496413062462</v>
      </c>
      <c r="AP38" s="25">
        <f t="shared" si="37"/>
        <v>-1.791049887473767</v>
      </c>
      <c r="AQ38" s="25">
        <f t="shared" si="37"/>
        <v>-1.7910468422014958</v>
      </c>
      <c r="AR38" s="25">
        <f t="shared" si="37"/>
        <v>-1.7910845115338891</v>
      </c>
      <c r="AS38" s="25">
        <f t="shared" si="37"/>
        <v>-1.7906181038084978</v>
      </c>
      <c r="AT38" s="25">
        <f t="shared" si="37"/>
        <v>-1.7963261382903837</v>
      </c>
      <c r="AU38" s="25">
        <f t="shared" si="34"/>
        <v>-1.4299880704082402</v>
      </c>
      <c r="AW38">
        <v>12000</v>
      </c>
      <c r="AX38">
        <f t="shared" si="1"/>
        <v>-1.9200597846600147E-2</v>
      </c>
      <c r="AY38">
        <f t="shared" si="2"/>
        <v>1.5679999999999999E-3</v>
      </c>
      <c r="AZ38" s="4">
        <f t="shared" si="3"/>
        <v>-2.0768597846600147E-2</v>
      </c>
      <c r="BA38">
        <f t="shared" si="4"/>
        <v>0.73750340044217777</v>
      </c>
      <c r="BB38">
        <f t="shared" si="5"/>
        <v>-0.9995876702507398</v>
      </c>
      <c r="BC38">
        <f t="shared" si="6"/>
        <v>-2.359514198872982</v>
      </c>
      <c r="BD38">
        <f t="shared" si="7"/>
        <v>-2.4255933688728963</v>
      </c>
      <c r="BE38">
        <f t="shared" si="41"/>
        <v>4.2340903191593027</v>
      </c>
      <c r="BF38">
        <f t="shared" si="41"/>
        <v>4.2340967737896671</v>
      </c>
      <c r="BG38">
        <f t="shared" si="41"/>
        <v>4.2340588731050213</v>
      </c>
      <c r="BH38">
        <f t="shared" si="41"/>
        <v>4.2342814602581544</v>
      </c>
      <c r="BI38">
        <f t="shared" si="41"/>
        <v>4.2329755911276452</v>
      </c>
      <c r="BJ38">
        <f t="shared" si="41"/>
        <v>4.2406844408918154</v>
      </c>
      <c r="BK38">
        <f t="shared" si="41"/>
        <v>4.1967144643937839</v>
      </c>
      <c r="BL38">
        <f t="shared" si="9"/>
        <v>4.5625697525253219</v>
      </c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</row>
    <row r="39" spans="1:82" s="25" customFormat="1">
      <c r="A39" s="33" t="s">
        <v>291</v>
      </c>
      <c r="B39" s="57"/>
      <c r="C39" s="58">
        <v>36627.277000000002</v>
      </c>
      <c r="D39" s="58"/>
      <c r="E39" s="33">
        <f t="shared" si="12"/>
        <v>-39176.578227212842</v>
      </c>
      <c r="F39" s="25">
        <f t="shared" si="13"/>
        <v>-39176.5</v>
      </c>
      <c r="G39" s="25">
        <f t="shared" si="38"/>
        <v>-2.6702704999479465E-2</v>
      </c>
      <c r="I39" s="127">
        <f t="shared" si="39"/>
        <v>-2.6702704999479465E-2</v>
      </c>
      <c r="J39" s="26"/>
      <c r="P39" s="27">
        <f t="shared" si="15"/>
        <v>7.1946146024478047E-2</v>
      </c>
      <c r="Q39" s="28">
        <f t="shared" si="16"/>
        <v>21608.777000000002</v>
      </c>
      <c r="S39" s="25">
        <f t="shared" si="40"/>
        <v>9.7315958083469632E-3</v>
      </c>
      <c r="T39" s="2">
        <v>0.1</v>
      </c>
      <c r="U39">
        <f t="shared" si="42"/>
        <v>9.7315958083469634E-4</v>
      </c>
      <c r="V39" s="25">
        <f t="shared" si="43"/>
        <v>-9.8648851023957512E-2</v>
      </c>
      <c r="W39" s="25">
        <v>44000</v>
      </c>
      <c r="X39" s="25">
        <f t="shared" si="20"/>
        <v>-2.8075278579320798E-2</v>
      </c>
      <c r="Y39" s="25" t="s">
        <v>278</v>
      </c>
      <c r="Z39">
        <f t="shared" si="21"/>
        <v>-39176.5</v>
      </c>
      <c r="AA39" s="25">
        <f t="shared" si="22"/>
        <v>-2.0869755626208911E-2</v>
      </c>
      <c r="AB39" s="25">
        <f t="shared" si="23"/>
        <v>-5.8329493732705538E-3</v>
      </c>
      <c r="AC39" s="25">
        <f t="shared" si="24"/>
        <v>-9.8648851023957512E-2</v>
      </c>
      <c r="AE39" s="25">
        <f t="shared" si="25"/>
        <v>3.311009880093302E-7</v>
      </c>
      <c r="AF39" s="28">
        <f t="shared" si="26"/>
        <v>21608.777000000002</v>
      </c>
      <c r="AG39" s="128"/>
      <c r="AH39">
        <f t="shared" si="27"/>
        <v>-1.8265361169458913E-2</v>
      </c>
      <c r="AI39">
        <f t="shared" si="28"/>
        <v>0.80006921974681533</v>
      </c>
      <c r="AJ39">
        <f t="shared" si="29"/>
        <v>-0.98216574901728948</v>
      </c>
      <c r="AK39">
        <f t="shared" si="30"/>
        <v>-0.3113321106268237</v>
      </c>
      <c r="AL39">
        <f t="shared" si="31"/>
        <v>-2.1416534462671031</v>
      </c>
      <c r="AM39">
        <f t="shared" si="32"/>
        <v>-1.8306199739747648</v>
      </c>
      <c r="AN39" s="25">
        <f t="shared" si="37"/>
        <v>-1.7853623284153843</v>
      </c>
      <c r="AO39" s="25">
        <f t="shared" si="37"/>
        <v>-1.7853623135530894</v>
      </c>
      <c r="AP39" s="25">
        <f t="shared" si="37"/>
        <v>-1.7853625022047355</v>
      </c>
      <c r="AQ39" s="25">
        <f t="shared" si="37"/>
        <v>-1.785360107579701</v>
      </c>
      <c r="AR39" s="25">
        <f t="shared" si="37"/>
        <v>-1.7853905014872755</v>
      </c>
      <c r="AS39" s="25">
        <f t="shared" si="37"/>
        <v>-1.7850044100892131</v>
      </c>
      <c r="AT39" s="25">
        <f t="shared" si="37"/>
        <v>-1.7898591017001315</v>
      </c>
      <c r="AU39" s="25">
        <f t="shared" si="34"/>
        <v>-1.4238468362302548</v>
      </c>
      <c r="AW39">
        <v>14000</v>
      </c>
      <c r="AX39">
        <f t="shared" si="1"/>
        <v>-1.7516152651508209E-2</v>
      </c>
      <c r="AY39">
        <f t="shared" si="2"/>
        <v>1.4120000000000001E-3</v>
      </c>
      <c r="AZ39" s="4">
        <f t="shared" si="3"/>
        <v>-1.8928152651508209E-2</v>
      </c>
      <c r="BA39">
        <f t="shared" si="4"/>
        <v>0.78500075078337195</v>
      </c>
      <c r="BB39">
        <f t="shared" si="5"/>
        <v>-0.99022352029499106</v>
      </c>
      <c r="BC39">
        <f t="shared" si="6"/>
        <v>-2.1908502565237589</v>
      </c>
      <c r="BD39">
        <f t="shared" si="7"/>
        <v>-1.9427224257298701</v>
      </c>
      <c r="BE39">
        <f t="shared" si="41"/>
        <v>4.4401483134876578</v>
      </c>
      <c r="BF39">
        <f t="shared" si="41"/>
        <v>4.4401484481347335</v>
      </c>
      <c r="BG39">
        <f t="shared" si="41"/>
        <v>4.4401470947561688</v>
      </c>
      <c r="BH39">
        <f t="shared" si="41"/>
        <v>4.4401606982728046</v>
      </c>
      <c r="BI39">
        <f t="shared" si="41"/>
        <v>4.4400239923446208</v>
      </c>
      <c r="BJ39">
        <f t="shared" si="41"/>
        <v>4.4414008502043005</v>
      </c>
      <c r="BK39">
        <f t="shared" si="41"/>
        <v>4.4278302414238642</v>
      </c>
      <c r="BL39">
        <f t="shared" si="9"/>
        <v>4.7965215307342879</v>
      </c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</row>
    <row r="40" spans="1:82" s="25" customFormat="1">
      <c r="A40" s="33" t="s">
        <v>291</v>
      </c>
      <c r="B40" s="57"/>
      <c r="C40" s="58">
        <v>36629.286</v>
      </c>
      <c r="D40" s="58"/>
      <c r="E40" s="33">
        <f t="shared" si="12"/>
        <v>-39170.692738434722</v>
      </c>
      <c r="F40" s="25">
        <f t="shared" si="13"/>
        <v>-39170.5</v>
      </c>
      <c r="I40" s="127"/>
      <c r="J40" s="26"/>
      <c r="P40" s="27">
        <f t="shared" si="15"/>
        <v>7.1935712494423459E-2</v>
      </c>
      <c r="Q40" s="28">
        <f t="shared" si="16"/>
        <v>21610.786</v>
      </c>
      <c r="R40" s="25">
        <f>+C40-(C$7+F40*C$8)</f>
        <v>-6.5790884997113608E-2</v>
      </c>
      <c r="S40" s="25">
        <f>+(P40-R40)^2</f>
        <v>1.8968615656595866E-2</v>
      </c>
      <c r="T40" s="2"/>
      <c r="U40"/>
      <c r="W40" s="25">
        <v>46000</v>
      </c>
      <c r="X40" s="25">
        <f t="shared" si="20"/>
        <v>-2.9381641110438929E-2</v>
      </c>
      <c r="Z40">
        <f t="shared" si="21"/>
        <v>-39170.5</v>
      </c>
      <c r="AA40" s="25">
        <f t="shared" si="22"/>
        <v>-2.0860517102229071E-2</v>
      </c>
      <c r="AB40" s="25">
        <f t="shared" si="23"/>
        <v>2.0860517102229071E-2</v>
      </c>
      <c r="AC40" s="25">
        <f t="shared" si="24"/>
        <v>-7.1935712494423459E-2</v>
      </c>
      <c r="AE40" s="25">
        <f t="shared" si="25"/>
        <v>8.2544050539616201E-6</v>
      </c>
      <c r="AF40" s="28">
        <f t="shared" si="26"/>
        <v>21610.786</v>
      </c>
      <c r="AG40" s="128"/>
      <c r="AH40">
        <f t="shared" si="27"/>
        <v>-1.8257532891479071E-2</v>
      </c>
      <c r="AI40">
        <f t="shared" si="28"/>
        <v>0.80024372472687466</v>
      </c>
      <c r="AJ40">
        <f t="shared" si="29"/>
        <v>-0.98206022813396543</v>
      </c>
      <c r="AK40">
        <f t="shared" si="30"/>
        <v>-0.31144410491933761</v>
      </c>
      <c r="AL40">
        <f t="shared" si="31"/>
        <v>-2.141093036376243</v>
      </c>
      <c r="AM40">
        <f t="shared" si="32"/>
        <v>-1.8294013798099953</v>
      </c>
      <c r="AN40" s="25">
        <f t="shared" si="37"/>
        <v>-1.7847116574436253</v>
      </c>
      <c r="AO40" s="25">
        <f t="shared" si="37"/>
        <v>-1.7847116430980359</v>
      </c>
      <c r="AP40" s="25">
        <f t="shared" si="37"/>
        <v>-1.7847118257363428</v>
      </c>
      <c r="AQ40" s="25">
        <f t="shared" si="37"/>
        <v>-1.7847095004978948</v>
      </c>
      <c r="AR40" s="25">
        <f t="shared" si="37"/>
        <v>-1.7847391021434609</v>
      </c>
      <c r="AS40" s="25">
        <f t="shared" si="37"/>
        <v>-1.7843619542038485</v>
      </c>
      <c r="AT40" s="25">
        <f t="shared" si="37"/>
        <v>-1.7891191326180695</v>
      </c>
      <c r="AU40" s="25">
        <f t="shared" si="34"/>
        <v>-1.4231449808956278</v>
      </c>
      <c r="AW40">
        <v>16000</v>
      </c>
      <c r="AX40">
        <f t="shared" si="1"/>
        <v>-1.4837752661790545E-2</v>
      </c>
      <c r="AY40">
        <f t="shared" si="2"/>
        <v>1.232E-3</v>
      </c>
      <c r="AZ40" s="4">
        <f t="shared" si="3"/>
        <v>-1.6069752661790546E-2</v>
      </c>
      <c r="BA40">
        <f t="shared" si="4"/>
        <v>0.84699072464821668</v>
      </c>
      <c r="BB40">
        <f t="shared" si="5"/>
        <v>-0.94484906949085667</v>
      </c>
      <c r="BC40">
        <f t="shared" si="6"/>
        <v>-1.9971334480391005</v>
      </c>
      <c r="BD40">
        <f t="shared" si="7"/>
        <v>-1.5525089424914198</v>
      </c>
      <c r="BE40">
        <f t="shared" si="41"/>
        <v>4.6609624680650192</v>
      </c>
      <c r="BF40">
        <f t="shared" si="41"/>
        <v>4.660962468027134</v>
      </c>
      <c r="BG40">
        <f t="shared" si="41"/>
        <v>4.6609624700190704</v>
      </c>
      <c r="BH40">
        <f t="shared" si="41"/>
        <v>4.6609623652874772</v>
      </c>
      <c r="BI40">
        <f t="shared" si="41"/>
        <v>4.6609678721308825</v>
      </c>
      <c r="BJ40">
        <f t="shared" si="41"/>
        <v>4.6606791139086265</v>
      </c>
      <c r="BK40">
        <f t="shared" si="41"/>
        <v>4.679033884551334</v>
      </c>
      <c r="BL40">
        <f t="shared" si="9"/>
        <v>5.0304733089432538</v>
      </c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</row>
    <row r="41" spans="1:82" s="25" customFormat="1">
      <c r="A41" s="33" t="s">
        <v>287</v>
      </c>
      <c r="B41" s="57" t="s">
        <v>292</v>
      </c>
      <c r="C41" s="58">
        <v>36646.567999999999</v>
      </c>
      <c r="D41" s="58" t="s">
        <v>289</v>
      </c>
      <c r="E41" s="33">
        <f t="shared" si="12"/>
        <v>-39120.064058960575</v>
      </c>
      <c r="F41" s="25">
        <f t="shared" si="13"/>
        <v>-39120</v>
      </c>
      <c r="G41" s="25">
        <f t="shared" ref="G41:G72" si="44">+C41-(C$7+F41*C$8)</f>
        <v>-2.1866399998543784E-2</v>
      </c>
      <c r="H41" s="25">
        <f t="shared" ref="H41:H46" si="45">G41</f>
        <v>-2.1866399998543784E-2</v>
      </c>
      <c r="J41" s="26"/>
      <c r="P41" s="27">
        <f t="shared" si="15"/>
        <v>7.1847915351603356E-2</v>
      </c>
      <c r="Q41" s="28">
        <f t="shared" si="16"/>
        <v>21628.067999999999</v>
      </c>
      <c r="S41" s="25">
        <f t="shared" ref="S41:S72" si="46">+(P41-G41)^2</f>
        <v>8.7823729015468234E-3</v>
      </c>
      <c r="T41" s="2">
        <v>0.1</v>
      </c>
      <c r="U41">
        <f t="shared" ref="U41:U72" si="47">+T41*S41</f>
        <v>8.7823729015468243E-4</v>
      </c>
      <c r="V41" s="25">
        <f t="shared" ref="V41:V72" si="48">+G41-P41</f>
        <v>-9.371431535014714E-2</v>
      </c>
      <c r="W41" s="25">
        <v>48000</v>
      </c>
      <c r="X41" s="25">
        <f t="shared" si="20"/>
        <v>-3.0636408286239557E-2</v>
      </c>
      <c r="Z41">
        <f t="shared" si="21"/>
        <v>-39120</v>
      </c>
      <c r="AA41" s="25">
        <f t="shared" si="22"/>
        <v>-2.0782393680659456E-2</v>
      </c>
      <c r="AB41" s="25">
        <f t="shared" si="23"/>
        <v>-1.0840063178843284E-3</v>
      </c>
      <c r="AC41" s="25">
        <f t="shared" si="24"/>
        <v>-9.371431535014714E-2</v>
      </c>
      <c r="AE41" s="25">
        <f t="shared" si="25"/>
        <v>1.031990026623351E-8</v>
      </c>
      <c r="AF41" s="28">
        <f t="shared" si="26"/>
        <v>21628.067999999999</v>
      </c>
      <c r="AG41" s="128"/>
      <c r="AH41">
        <f t="shared" si="27"/>
        <v>-1.8191270480659456E-2</v>
      </c>
      <c r="AI41">
        <f t="shared" si="28"/>
        <v>0.80171799080590966</v>
      </c>
      <c r="AJ41">
        <f t="shared" si="29"/>
        <v>-0.98115799774811774</v>
      </c>
      <c r="AK41">
        <f t="shared" si="30"/>
        <v>-0.31238477048338104</v>
      </c>
      <c r="AL41">
        <f t="shared" si="31"/>
        <v>-2.1363665371948275</v>
      </c>
      <c r="AM41">
        <f t="shared" si="32"/>
        <v>-1.8191732212640723</v>
      </c>
      <c r="AN41" s="25">
        <f t="shared" ref="AN41:AT50" si="49">$AU41+$AB$7*SIN(AO41)</f>
        <v>-1.7792295400457367</v>
      </c>
      <c r="AO41" s="25">
        <f t="shared" si="49"/>
        <v>-1.7792295296125775</v>
      </c>
      <c r="AP41" s="25">
        <f t="shared" si="49"/>
        <v>-1.7792296658813194</v>
      </c>
      <c r="AQ41" s="25">
        <f t="shared" si="49"/>
        <v>-1.779227886052049</v>
      </c>
      <c r="AR41" s="25">
        <f t="shared" si="49"/>
        <v>-1.7792511315259993</v>
      </c>
      <c r="AS41" s="25">
        <f t="shared" si="49"/>
        <v>-1.7789473323502243</v>
      </c>
      <c r="AT41" s="25">
        <f t="shared" si="49"/>
        <v>-1.7828839171837558</v>
      </c>
      <c r="AU41" s="25">
        <f t="shared" si="34"/>
        <v>-1.4172376984958512</v>
      </c>
      <c r="AW41">
        <v>18000</v>
      </c>
      <c r="AX41">
        <f t="shared" si="1"/>
        <v>-1.1055111095765364E-2</v>
      </c>
      <c r="AY41">
        <f t="shared" si="2"/>
        <v>1.0280000000000003E-3</v>
      </c>
      <c r="AZ41" s="4">
        <f t="shared" si="3"/>
        <v>-1.2083111095765365E-2</v>
      </c>
      <c r="BA41">
        <f t="shared" si="4"/>
        <v>0.92743416149833524</v>
      </c>
      <c r="BB41">
        <f t="shared" si="5"/>
        <v>-0.84587301349953736</v>
      </c>
      <c r="BC41">
        <f t="shared" si="6"/>
        <v>-1.7681997928889803</v>
      </c>
      <c r="BD41">
        <f t="shared" si="7"/>
        <v>-1.2198137378236922</v>
      </c>
      <c r="BE41">
        <f t="shared" si="41"/>
        <v>4.9009858348713271</v>
      </c>
      <c r="BF41">
        <f t="shared" si="41"/>
        <v>4.9009859172281223</v>
      </c>
      <c r="BG41">
        <f t="shared" si="41"/>
        <v>4.9009871044703743</v>
      </c>
      <c r="BH41">
        <f t="shared" si="41"/>
        <v>4.9010042187423197</v>
      </c>
      <c r="BI41">
        <f t="shared" si="41"/>
        <v>4.9012507532319551</v>
      </c>
      <c r="BJ41">
        <f t="shared" si="41"/>
        <v>4.9047674965678416</v>
      </c>
      <c r="BK41">
        <f t="shared" si="41"/>
        <v>4.9493854389617971</v>
      </c>
      <c r="BL41">
        <f t="shared" si="9"/>
        <v>5.2644250871522198</v>
      </c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</row>
    <row r="42" spans="1:82" s="25" customFormat="1">
      <c r="A42" s="33" t="s">
        <v>287</v>
      </c>
      <c r="B42" s="57" t="s">
        <v>292</v>
      </c>
      <c r="C42" s="58">
        <v>36905.652999999998</v>
      </c>
      <c r="D42" s="58" t="s">
        <v>289</v>
      </c>
      <c r="E42" s="33">
        <f t="shared" si="12"/>
        <v>-38361.058653246066</v>
      </c>
      <c r="F42" s="25">
        <f t="shared" si="13"/>
        <v>-38361</v>
      </c>
      <c r="G42" s="25">
        <f t="shared" si="44"/>
        <v>-2.0021169999381527E-2</v>
      </c>
      <c r="H42" s="25">
        <f t="shared" si="45"/>
        <v>-2.0021169999381527E-2</v>
      </c>
      <c r="J42" s="26"/>
      <c r="P42" s="27">
        <f t="shared" si="15"/>
        <v>7.0532312964383739E-2</v>
      </c>
      <c r="Q42" s="28">
        <f t="shared" si="16"/>
        <v>21887.152999999998</v>
      </c>
      <c r="S42" s="25">
        <f t="shared" si="46"/>
        <v>8.1999332768689266E-3</v>
      </c>
      <c r="T42" s="2">
        <v>0.1</v>
      </c>
      <c r="U42">
        <f t="shared" si="47"/>
        <v>8.1999332768689268E-4</v>
      </c>
      <c r="V42" s="25">
        <f t="shared" si="48"/>
        <v>-9.0553482963765267E-2</v>
      </c>
      <c r="W42" s="25">
        <v>50000</v>
      </c>
      <c r="X42" s="25">
        <f t="shared" si="20"/>
        <v>-3.1839580106722699E-2</v>
      </c>
      <c r="Y42" s="25" t="s">
        <v>278</v>
      </c>
      <c r="Z42">
        <f t="shared" si="21"/>
        <v>-38361</v>
      </c>
      <c r="AA42" s="25">
        <f t="shared" si="22"/>
        <v>-1.9528246055275669E-2</v>
      </c>
      <c r="AB42" s="25">
        <f t="shared" si="23"/>
        <v>-4.9292394410585874E-4</v>
      </c>
      <c r="AC42" s="25">
        <f t="shared" si="24"/>
        <v>-9.0553482963765267E-2</v>
      </c>
      <c r="AE42" s="25">
        <f t="shared" si="25"/>
        <v>1.9923707083305525E-9</v>
      </c>
      <c r="AF42" s="28">
        <f t="shared" si="26"/>
        <v>21887.152999999998</v>
      </c>
      <c r="AG42" s="128"/>
      <c r="AH42">
        <f t="shared" si="27"/>
        <v>-1.711354709227567E-2</v>
      </c>
      <c r="AI42">
        <f t="shared" si="28"/>
        <v>0.8251048560535883</v>
      </c>
      <c r="AJ42">
        <f t="shared" si="29"/>
        <v>-0.96439250524719877</v>
      </c>
      <c r="AK42">
        <f t="shared" si="30"/>
        <v>-0.32605473255875905</v>
      </c>
      <c r="AL42">
        <f t="shared" si="31"/>
        <v>-2.0631366916675704</v>
      </c>
      <c r="AM42">
        <f t="shared" si="32"/>
        <v>-1.6711769207282248</v>
      </c>
      <c r="AN42" s="25">
        <f t="shared" si="49"/>
        <v>-1.6955762773783114</v>
      </c>
      <c r="AO42" s="25">
        <f t="shared" si="49"/>
        <v>-1.695576279044912</v>
      </c>
      <c r="AP42" s="25">
        <f t="shared" si="49"/>
        <v>-1.6955762428529044</v>
      </c>
      <c r="AQ42" s="25">
        <f t="shared" si="49"/>
        <v>-1.6955770287984961</v>
      </c>
      <c r="AR42" s="25">
        <f t="shared" si="49"/>
        <v>-1.695559960097144</v>
      </c>
      <c r="AS42" s="25">
        <f t="shared" si="49"/>
        <v>-1.6959301270074032</v>
      </c>
      <c r="AT42" s="25">
        <f t="shared" si="49"/>
        <v>-1.6876409671543615</v>
      </c>
      <c r="AU42" s="25">
        <f t="shared" si="34"/>
        <v>-1.3284529986655487</v>
      </c>
      <c r="AW42">
        <v>20000</v>
      </c>
      <c r="AX42">
        <f t="shared" si="1"/>
        <v>-6.0922431954703246E-3</v>
      </c>
      <c r="AY42">
        <f t="shared" si="2"/>
        <v>8.0000000000000015E-4</v>
      </c>
      <c r="AZ42" s="4">
        <f t="shared" si="3"/>
        <v>-6.892243195470325E-3</v>
      </c>
      <c r="BA42">
        <f t="shared" si="4"/>
        <v>1.0300238752438025</v>
      </c>
      <c r="BB42">
        <f t="shared" si="5"/>
        <v>-0.6665427381928587</v>
      </c>
      <c r="BC42">
        <f t="shared" si="6"/>
        <v>-1.4895614010924589</v>
      </c>
      <c r="BD42">
        <f t="shared" si="7"/>
        <v>-0.92189456207744314</v>
      </c>
      <c r="BE42">
        <f t="shared" ref="BE42:BK44" si="50">$BL42+$AB$7*SIN(BF42)</f>
        <v>5.1657564525836408</v>
      </c>
      <c r="BF42">
        <f t="shared" si="50"/>
        <v>5.1657637053887449</v>
      </c>
      <c r="BG42">
        <f t="shared" si="50"/>
        <v>5.1658084569746956</v>
      </c>
      <c r="BH42">
        <f t="shared" si="50"/>
        <v>5.1660844943714119</v>
      </c>
      <c r="BI42">
        <f t="shared" si="50"/>
        <v>5.1677837105724187</v>
      </c>
      <c r="BJ42">
        <f t="shared" si="50"/>
        <v>5.1781166776232501</v>
      </c>
      <c r="BK42">
        <f t="shared" si="50"/>
        <v>5.2369016903740633</v>
      </c>
      <c r="BL42">
        <f t="shared" si="9"/>
        <v>5.4983768653611858</v>
      </c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</row>
    <row r="43" spans="1:82" s="25" customFormat="1">
      <c r="A43" s="33" t="s">
        <v>287</v>
      </c>
      <c r="B43" s="57" t="s">
        <v>288</v>
      </c>
      <c r="C43" s="58">
        <v>36910.601999999999</v>
      </c>
      <c r="D43" s="58" t="s">
        <v>289</v>
      </c>
      <c r="E43" s="33">
        <f t="shared" si="12"/>
        <v>-38346.560254060932</v>
      </c>
      <c r="F43" s="25">
        <f t="shared" si="13"/>
        <v>-38346.5</v>
      </c>
      <c r="G43" s="25">
        <f t="shared" si="44"/>
        <v>-2.0567604995449074E-2</v>
      </c>
      <c r="H43" s="25">
        <f t="shared" si="45"/>
        <v>-2.0567604995449074E-2</v>
      </c>
      <c r="P43" s="27">
        <f t="shared" si="15"/>
        <v>7.0507251920520569E-2</v>
      </c>
      <c r="Q43" s="28">
        <f t="shared" si="16"/>
        <v>21892.101999999999</v>
      </c>
      <c r="S43" s="25">
        <f t="shared" si="46"/>
        <v>8.294629562264344E-3</v>
      </c>
      <c r="T43" s="2">
        <v>0.1</v>
      </c>
      <c r="U43">
        <f t="shared" si="47"/>
        <v>8.294629562264344E-4</v>
      </c>
      <c r="V43" s="25">
        <f t="shared" si="48"/>
        <v>-9.1074856915969643E-2</v>
      </c>
      <c r="W43" s="25">
        <v>52000</v>
      </c>
      <c r="X43" s="25">
        <f t="shared" si="20"/>
        <v>-3.2991156571888336E-2</v>
      </c>
      <c r="Y43" s="25" t="s">
        <v>278</v>
      </c>
      <c r="Z43">
        <f t="shared" si="21"/>
        <v>-38346.5</v>
      </c>
      <c r="AA43" s="25">
        <f t="shared" si="22"/>
        <v>-1.9502804849410887E-2</v>
      </c>
      <c r="AB43" s="25">
        <f t="shared" si="23"/>
        <v>-1.0648001460381862E-3</v>
      </c>
      <c r="AC43" s="25">
        <f t="shared" si="24"/>
        <v>-9.1074856915969643E-2</v>
      </c>
      <c r="AE43" s="25">
        <f t="shared" si="25"/>
        <v>9.404445614505134E-9</v>
      </c>
      <c r="AF43" s="28">
        <f t="shared" si="26"/>
        <v>21892.101999999999</v>
      </c>
      <c r="AG43" s="128"/>
      <c r="AH43">
        <f t="shared" si="27"/>
        <v>-1.709144266266089E-2</v>
      </c>
      <c r="AI43">
        <f t="shared" si="28"/>
        <v>0.8255748544851087</v>
      </c>
      <c r="AJ43">
        <f t="shared" si="29"/>
        <v>-0.96401041814007615</v>
      </c>
      <c r="AK43">
        <f t="shared" si="30"/>
        <v>-0.32630640295910379</v>
      </c>
      <c r="AL43">
        <f t="shared" si="31"/>
        <v>-2.0616957770434077</v>
      </c>
      <c r="AM43">
        <f t="shared" si="32"/>
        <v>-1.6684476325863717</v>
      </c>
      <c r="AN43" s="25">
        <f t="shared" si="49"/>
        <v>-1.6939543327728981</v>
      </c>
      <c r="AO43" s="25">
        <f t="shared" si="49"/>
        <v>-1.6939543343757666</v>
      </c>
      <c r="AP43" s="25">
        <f t="shared" si="49"/>
        <v>-1.69395429911173</v>
      </c>
      <c r="AQ43" s="25">
        <f t="shared" si="49"/>
        <v>-1.6939550749386614</v>
      </c>
      <c r="AR43" s="25">
        <f t="shared" si="49"/>
        <v>-1.6939380052238948</v>
      </c>
      <c r="AS43" s="25">
        <f t="shared" si="49"/>
        <v>-1.6943130301740332</v>
      </c>
      <c r="AT43" s="25">
        <f t="shared" si="49"/>
        <v>-1.68579369572299</v>
      </c>
      <c r="AU43" s="25">
        <f t="shared" si="34"/>
        <v>-1.3267568482735339</v>
      </c>
      <c r="AW43">
        <v>22000</v>
      </c>
      <c r="AX43">
        <f t="shared" si="1"/>
        <v>6.6797152939294425E-7</v>
      </c>
      <c r="AY43">
        <f t="shared" si="2"/>
        <v>5.4800000000000009E-4</v>
      </c>
      <c r="AZ43" s="4">
        <f t="shared" si="3"/>
        <v>-5.4733202847060715E-4</v>
      </c>
      <c r="BA43">
        <f t="shared" si="4"/>
        <v>1.1537653883398169</v>
      </c>
      <c r="BB43">
        <f t="shared" si="5"/>
        <v>-0.37297525176131435</v>
      </c>
      <c r="BC43">
        <f t="shared" si="6"/>
        <v>-1.1422136008075205</v>
      </c>
      <c r="BD43">
        <f t="shared" si="7"/>
        <v>-0.64253117995461095</v>
      </c>
      <c r="BE43">
        <f t="shared" si="50"/>
        <v>5.4613600007464642</v>
      </c>
      <c r="BF43">
        <f t="shared" si="50"/>
        <v>5.4614219628317944</v>
      </c>
      <c r="BG43">
        <f t="shared" si="50"/>
        <v>5.4616678658431681</v>
      </c>
      <c r="BH43">
        <f t="shared" si="50"/>
        <v>5.4626431175892973</v>
      </c>
      <c r="BI43">
        <f t="shared" si="50"/>
        <v>5.4665009692185018</v>
      </c>
      <c r="BJ43">
        <f t="shared" si="50"/>
        <v>5.4816093581011778</v>
      </c>
      <c r="BK43">
        <f t="shared" si="50"/>
        <v>5.5386642189705757</v>
      </c>
      <c r="BL43">
        <f t="shared" si="9"/>
        <v>5.7323286435701526</v>
      </c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</row>
    <row r="44" spans="1:82" s="25" customFormat="1">
      <c r="A44" s="33" t="s">
        <v>287</v>
      </c>
      <c r="B44" s="57" t="s">
        <v>292</v>
      </c>
      <c r="C44" s="58">
        <v>36946.616000000002</v>
      </c>
      <c r="D44" s="58" t="s">
        <v>289</v>
      </c>
      <c r="E44" s="33">
        <f t="shared" si="12"/>
        <v>-38241.055031136391</v>
      </c>
      <c r="F44" s="25">
        <f t="shared" si="13"/>
        <v>-38241</v>
      </c>
      <c r="G44" s="25">
        <f t="shared" si="44"/>
        <v>-1.878476999263512E-2</v>
      </c>
      <c r="H44" s="25">
        <f t="shared" si="45"/>
        <v>-1.878476999263512E-2</v>
      </c>
      <c r="P44" s="27">
        <f t="shared" si="15"/>
        <v>7.0324992871717576E-2</v>
      </c>
      <c r="Q44" s="28">
        <f t="shared" si="16"/>
        <v>21928.116000000002</v>
      </c>
      <c r="S44" s="25">
        <f t="shared" si="46"/>
        <v>7.9405498377411714E-3</v>
      </c>
      <c r="T44" s="2">
        <v>0.1</v>
      </c>
      <c r="U44">
        <f t="shared" si="47"/>
        <v>7.9405498377411717E-4</v>
      </c>
      <c r="V44" s="25">
        <f t="shared" si="48"/>
        <v>-8.9109762864352696E-2</v>
      </c>
      <c r="Y44" s="25" t="s">
        <v>278</v>
      </c>
      <c r="Z44">
        <f t="shared" si="21"/>
        <v>-38241</v>
      </c>
      <c r="AA44" s="25">
        <f t="shared" si="22"/>
        <v>-1.9315999254745718E-2</v>
      </c>
      <c r="AB44" s="25">
        <f t="shared" si="23"/>
        <v>5.3122926211059823E-4</v>
      </c>
      <c r="AC44" s="25">
        <f t="shared" si="24"/>
        <v>-8.9109762864352696E-2</v>
      </c>
      <c r="AE44" s="25">
        <f t="shared" si="25"/>
        <v>2.2408591263459426E-9</v>
      </c>
      <c r="AF44" s="28">
        <f t="shared" si="26"/>
        <v>21928.116000000002</v>
      </c>
      <c r="AG44" s="128"/>
      <c r="AH44">
        <f t="shared" si="27"/>
        <v>-1.6928877011745717E-2</v>
      </c>
      <c r="AI44">
        <f t="shared" si="28"/>
        <v>0.8290216565159767</v>
      </c>
      <c r="AJ44">
        <f t="shared" si="29"/>
        <v>-0.96115647226795142</v>
      </c>
      <c r="AK44">
        <f t="shared" si="30"/>
        <v>-0.32812559494720822</v>
      </c>
      <c r="AL44">
        <f t="shared" si="31"/>
        <v>-2.0511621534699773</v>
      </c>
      <c r="AM44">
        <f t="shared" si="32"/>
        <v>-1.6486929145867473</v>
      </c>
      <c r="AN44" s="25">
        <f t="shared" si="49"/>
        <v>-1.6821253415170063</v>
      </c>
      <c r="AO44" s="25">
        <f t="shared" si="49"/>
        <v>-1.6821253426642755</v>
      </c>
      <c r="AP44" s="25">
        <f t="shared" si="49"/>
        <v>-1.6821253147547277</v>
      </c>
      <c r="AQ44" s="25">
        <f t="shared" si="49"/>
        <v>-1.6821259937065931</v>
      </c>
      <c r="AR44" s="25">
        <f t="shared" si="49"/>
        <v>-1.6821094757645434</v>
      </c>
      <c r="AS44" s="25">
        <f t="shared" si="49"/>
        <v>-1.6825106438113306</v>
      </c>
      <c r="AT44" s="25">
        <f t="shared" si="49"/>
        <v>-1.6723221331946319</v>
      </c>
      <c r="AU44" s="25">
        <f t="shared" si="34"/>
        <v>-1.3144158919730107</v>
      </c>
      <c r="AW44">
        <v>24000</v>
      </c>
      <c r="AX44">
        <f t="shared" si="1"/>
        <v>6.8457946631985851E-3</v>
      </c>
      <c r="AY44">
        <f t="shared" si="2"/>
        <v>2.7200000000000011E-4</v>
      </c>
      <c r="AZ44" s="4">
        <f t="shared" si="3"/>
        <v>6.5737946631985846E-3</v>
      </c>
      <c r="BA44">
        <f t="shared" si="4"/>
        <v>1.2809584137267731</v>
      </c>
      <c r="BB44">
        <f t="shared" si="5"/>
        <v>5.1489962825532878E-2</v>
      </c>
      <c r="BC44">
        <f t="shared" si="6"/>
        <v>-0.70848725814965496</v>
      </c>
      <c r="BD44">
        <f t="shared" si="7"/>
        <v>-0.36984505965600156</v>
      </c>
      <c r="BE44">
        <f t="shared" si="50"/>
        <v>5.7917199038626768</v>
      </c>
      <c r="BF44">
        <f t="shared" si="50"/>
        <v>5.7918709480669035</v>
      </c>
      <c r="BG44">
        <f t="shared" si="50"/>
        <v>5.7923338841882002</v>
      </c>
      <c r="BH44">
        <f t="shared" si="50"/>
        <v>5.7937520268076357</v>
      </c>
      <c r="BI44">
        <f t="shared" si="50"/>
        <v>5.7980896765010899</v>
      </c>
      <c r="BJ44">
        <f t="shared" si="50"/>
        <v>5.8112963824225679</v>
      </c>
      <c r="BK44">
        <f t="shared" si="50"/>
        <v>5.8509784072942814</v>
      </c>
      <c r="BL44">
        <f t="shared" si="9"/>
        <v>5.9662804217791185</v>
      </c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</row>
    <row r="45" spans="1:82" s="25" customFormat="1">
      <c r="A45" s="33" t="s">
        <v>287</v>
      </c>
      <c r="B45" s="57" t="s">
        <v>292</v>
      </c>
      <c r="C45" s="58">
        <v>37257.584000000003</v>
      </c>
      <c r="D45" s="58" t="s">
        <v>289</v>
      </c>
      <c r="E45" s="33">
        <f t="shared" si="12"/>
        <v>-37330.055193229018</v>
      </c>
      <c r="F45" s="25">
        <f t="shared" si="13"/>
        <v>-37330</v>
      </c>
      <c r="G45" s="25">
        <f t="shared" si="44"/>
        <v>-1.8840099990484305E-2</v>
      </c>
      <c r="H45" s="25">
        <f t="shared" si="45"/>
        <v>-1.8840099990484305E-2</v>
      </c>
      <c r="P45" s="27">
        <f t="shared" si="15"/>
        <v>6.8757145394034075E-2</v>
      </c>
      <c r="Q45" s="28">
        <f t="shared" si="16"/>
        <v>22239.084000000003</v>
      </c>
      <c r="S45" s="25">
        <f t="shared" si="46"/>
        <v>7.6732773989555267E-3</v>
      </c>
      <c r="T45" s="2">
        <v>0.1</v>
      </c>
      <c r="U45">
        <f t="shared" si="47"/>
        <v>7.6732773989555275E-4</v>
      </c>
      <c r="V45" s="25">
        <f t="shared" si="48"/>
        <v>-8.759724538451838E-2</v>
      </c>
      <c r="Z45">
        <f t="shared" si="21"/>
        <v>-37330</v>
      </c>
      <c r="AA45" s="25">
        <f t="shared" si="22"/>
        <v>-1.757646691604605E-2</v>
      </c>
      <c r="AB45" s="25">
        <f t="shared" si="23"/>
        <v>-1.2636330744382543E-3</v>
      </c>
      <c r="AC45" s="25">
        <f t="shared" si="24"/>
        <v>-8.759724538451838E-2</v>
      </c>
      <c r="AE45" s="25">
        <f t="shared" si="25"/>
        <v>1.2252448001633035E-8</v>
      </c>
      <c r="AF45" s="28">
        <f t="shared" si="26"/>
        <v>22239.084000000003</v>
      </c>
      <c r="AG45" s="128"/>
      <c r="AH45">
        <f t="shared" si="27"/>
        <v>-1.5395880216046052E-2</v>
      </c>
      <c r="AI45">
        <f t="shared" si="28"/>
        <v>0.86085595772603352</v>
      </c>
      <c r="AJ45">
        <f t="shared" si="29"/>
        <v>-0.93070741527899969</v>
      </c>
      <c r="AK45">
        <f t="shared" si="30"/>
        <v>-0.3428395185792627</v>
      </c>
      <c r="AL45">
        <f t="shared" si="31"/>
        <v>-1.9563421826456975</v>
      </c>
      <c r="AM45">
        <f t="shared" si="32"/>
        <v>-1.4850797958878099</v>
      </c>
      <c r="AN45" s="25">
        <f t="shared" si="49"/>
        <v>-1.5778416742065826</v>
      </c>
      <c r="AO45" s="25">
        <f t="shared" si="49"/>
        <v>-1.5778416742065806</v>
      </c>
      <c r="AP45" s="25">
        <f t="shared" si="49"/>
        <v>-1.5778416742073698</v>
      </c>
      <c r="AQ45" s="25">
        <f t="shared" si="49"/>
        <v>-1.577841673904542</v>
      </c>
      <c r="AR45" s="25">
        <f t="shared" si="49"/>
        <v>-1.5778417900739514</v>
      </c>
      <c r="AS45" s="25">
        <f t="shared" si="49"/>
        <v>-1.5777970842468223</v>
      </c>
      <c r="AT45" s="25">
        <f t="shared" si="49"/>
        <v>-1.5537472633290843</v>
      </c>
      <c r="AU45" s="25">
        <f t="shared" si="34"/>
        <v>-1.2078508569988267</v>
      </c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</row>
    <row r="46" spans="1:82" s="25" customFormat="1">
      <c r="A46" s="33" t="s">
        <v>287</v>
      </c>
      <c r="B46" s="57" t="s">
        <v>288</v>
      </c>
      <c r="C46" s="58">
        <v>37267.658000000003</v>
      </c>
      <c r="D46" s="58" t="s">
        <v>289</v>
      </c>
      <c r="E46" s="33">
        <f t="shared" si="12"/>
        <v>-37300.54279205887</v>
      </c>
      <c r="F46" s="25">
        <f t="shared" si="13"/>
        <v>-37300.5</v>
      </c>
      <c r="G46" s="25">
        <f t="shared" si="44"/>
        <v>-1.4606984994316008E-2</v>
      </c>
      <c r="H46" s="25">
        <f t="shared" si="45"/>
        <v>-1.4606984994316008E-2</v>
      </c>
      <c r="P46" s="27">
        <f t="shared" si="15"/>
        <v>6.8706554297983072E-2</v>
      </c>
      <c r="Q46" s="28">
        <f t="shared" si="16"/>
        <v>22249.158000000003</v>
      </c>
      <c r="S46" s="25">
        <f t="shared" si="46"/>
        <v>6.9411458294094622E-3</v>
      </c>
      <c r="T46" s="2">
        <v>0.1</v>
      </c>
      <c r="U46">
        <f t="shared" si="47"/>
        <v>6.9411458294094629E-4</v>
      </c>
      <c r="V46" s="25">
        <f t="shared" si="48"/>
        <v>-8.331353929229908E-2</v>
      </c>
      <c r="Z46">
        <f t="shared" si="21"/>
        <v>-37300.5</v>
      </c>
      <c r="AA46" s="25">
        <f t="shared" si="22"/>
        <v>-1.7516284019313159E-2</v>
      </c>
      <c r="AB46" s="25">
        <f t="shared" si="23"/>
        <v>2.9092990249971508E-3</v>
      </c>
      <c r="AC46" s="25">
        <f t="shared" si="24"/>
        <v>-8.331353929229908E-2</v>
      </c>
      <c r="AE46" s="25">
        <f t="shared" si="25"/>
        <v>5.8750002792908893E-8</v>
      </c>
      <c r="AF46" s="28">
        <f t="shared" si="26"/>
        <v>22249.158000000003</v>
      </c>
      <c r="AG46" s="128"/>
      <c r="AH46">
        <f t="shared" si="27"/>
        <v>-1.534230211856316E-2</v>
      </c>
      <c r="AI46">
        <f t="shared" si="28"/>
        <v>0.86195145512242699</v>
      </c>
      <c r="AJ46">
        <f t="shared" si="29"/>
        <v>-0.9295346756230739</v>
      </c>
      <c r="AK46">
        <f t="shared" si="30"/>
        <v>-0.34328209865529646</v>
      </c>
      <c r="AL46">
        <f t="shared" si="31"/>
        <v>-1.9531488815225113</v>
      </c>
      <c r="AM46">
        <f t="shared" si="32"/>
        <v>-1.4799738957192905</v>
      </c>
      <c r="AN46" s="25">
        <f t="shared" si="49"/>
        <v>-1.5743976688848407</v>
      </c>
      <c r="AO46" s="25">
        <f t="shared" si="49"/>
        <v>-1.5743976688848405</v>
      </c>
      <c r="AP46" s="25">
        <f t="shared" si="49"/>
        <v>-1.5743976688850252</v>
      </c>
      <c r="AQ46" s="25">
        <f t="shared" si="49"/>
        <v>-1.5743976687463961</v>
      </c>
      <c r="AR46" s="25">
        <f t="shared" si="49"/>
        <v>-1.5743977727822076</v>
      </c>
      <c r="AS46" s="25">
        <f t="shared" si="49"/>
        <v>-1.574318833895292</v>
      </c>
      <c r="AT46" s="25">
        <f t="shared" si="49"/>
        <v>-1.549841117462607</v>
      </c>
      <c r="AU46" s="25">
        <f t="shared" si="34"/>
        <v>-1.2044000682702445</v>
      </c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</row>
    <row r="47" spans="1:82" s="25" customFormat="1">
      <c r="A47" s="33" t="s">
        <v>291</v>
      </c>
      <c r="B47" s="57"/>
      <c r="C47" s="58">
        <v>37285.411999999997</v>
      </c>
      <c r="D47" s="58"/>
      <c r="E47" s="33">
        <f t="shared" si="12"/>
        <v>-37248.53135962144</v>
      </c>
      <c r="F47" s="25">
        <f t="shared" si="13"/>
        <v>-37248.5</v>
      </c>
      <c r="G47" s="25">
        <f t="shared" si="44"/>
        <v>-1.0704544998588972E-2</v>
      </c>
      <c r="I47" s="127">
        <f>G47</f>
        <v>-1.0704544998588972E-2</v>
      </c>
      <c r="P47" s="27">
        <f t="shared" si="15"/>
        <v>6.8617404105380114E-2</v>
      </c>
      <c r="Q47" s="28">
        <f t="shared" si="16"/>
        <v>22266.911999999997</v>
      </c>
      <c r="S47" s="25">
        <f t="shared" si="46"/>
        <v>6.2919716096526621E-3</v>
      </c>
      <c r="T47" s="2">
        <v>0.1</v>
      </c>
      <c r="U47">
        <f t="shared" si="47"/>
        <v>6.2919716096526625E-4</v>
      </c>
      <c r="V47" s="25">
        <f t="shared" si="48"/>
        <v>-7.9321949103969086E-2</v>
      </c>
      <c r="Z47">
        <f t="shared" si="21"/>
        <v>-37248.5</v>
      </c>
      <c r="AA47" s="25">
        <f t="shared" si="22"/>
        <v>-1.7409601248967611E-2</v>
      </c>
      <c r="AB47" s="25">
        <f t="shared" si="23"/>
        <v>6.7050562503786389E-3</v>
      </c>
      <c r="AC47" s="25">
        <f t="shared" si="24"/>
        <v>-7.9321949103969086E-2</v>
      </c>
      <c r="AE47" s="25">
        <f t="shared" si="25"/>
        <v>2.8287307111913599E-7</v>
      </c>
      <c r="AF47" s="28">
        <f t="shared" si="26"/>
        <v>22266.911999999997</v>
      </c>
      <c r="AG47" s="128"/>
      <c r="AH47">
        <f t="shared" si="27"/>
        <v>-1.524724899221761E-2</v>
      </c>
      <c r="AI47">
        <f t="shared" si="28"/>
        <v>0.86389275279390076</v>
      </c>
      <c r="AJ47">
        <f t="shared" si="29"/>
        <v>-0.92743697659087676</v>
      </c>
      <c r="AK47">
        <f t="shared" si="30"/>
        <v>-0.34405641580702689</v>
      </c>
      <c r="AL47">
        <f t="shared" si="31"/>
        <v>-1.9475001583134905</v>
      </c>
      <c r="AM47">
        <f t="shared" si="32"/>
        <v>-1.471000754393613</v>
      </c>
      <c r="AN47" s="25">
        <f t="shared" si="49"/>
        <v>-1.568316184082438</v>
      </c>
      <c r="AO47" s="25">
        <f t="shared" si="49"/>
        <v>-1.5683161840824378</v>
      </c>
      <c r="AP47" s="25">
        <f t="shared" si="49"/>
        <v>-1.5683161840823248</v>
      </c>
      <c r="AQ47" s="25">
        <f t="shared" si="49"/>
        <v>-1.5683161839591242</v>
      </c>
      <c r="AR47" s="25">
        <f t="shared" si="49"/>
        <v>-1.5683160497064967</v>
      </c>
      <c r="AS47" s="25">
        <f t="shared" si="49"/>
        <v>-1.5681738346402501</v>
      </c>
      <c r="AT47" s="25">
        <f t="shared" si="49"/>
        <v>-1.5429456951188636</v>
      </c>
      <c r="AU47" s="25">
        <f t="shared" si="34"/>
        <v>-1.1983173220368113</v>
      </c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</row>
    <row r="48" spans="1:82" s="25" customFormat="1">
      <c r="A48" s="33" t="s">
        <v>291</v>
      </c>
      <c r="B48" s="57"/>
      <c r="C48" s="58">
        <v>37290.355000000003</v>
      </c>
      <c r="D48" s="58"/>
      <c r="E48" s="33">
        <f t="shared" si="12"/>
        <v>-37234.050537804462</v>
      </c>
      <c r="F48" s="25">
        <f t="shared" si="13"/>
        <v>-37234</v>
      </c>
      <c r="G48" s="25">
        <f t="shared" si="44"/>
        <v>-1.7250979995878879E-2</v>
      </c>
      <c r="I48" s="127">
        <f>G48</f>
        <v>-1.7250979995878879E-2</v>
      </c>
      <c r="P48" s="27">
        <f t="shared" si="15"/>
        <v>6.8592551135910798E-2</v>
      </c>
      <c r="Q48" s="28">
        <f t="shared" si="16"/>
        <v>22271.855000000003</v>
      </c>
      <c r="S48" s="25">
        <f t="shared" si="46"/>
        <v>7.3691118371745435E-3</v>
      </c>
      <c r="T48" s="2">
        <v>0.1</v>
      </c>
      <c r="U48">
        <f t="shared" si="47"/>
        <v>7.3691118371745437E-4</v>
      </c>
      <c r="V48" s="25">
        <f t="shared" si="48"/>
        <v>-8.5843531131789677E-2</v>
      </c>
      <c r="Z48">
        <f t="shared" si="21"/>
        <v>-37234</v>
      </c>
      <c r="AA48" s="25">
        <f t="shared" si="22"/>
        <v>-1.7379716993623309E-2</v>
      </c>
      <c r="AB48" s="25">
        <f t="shared" si="23"/>
        <v>1.2873699774442957E-4</v>
      </c>
      <c r="AC48" s="25">
        <f t="shared" si="24"/>
        <v>-8.5843531131789677E-2</v>
      </c>
      <c r="AE48" s="25">
        <f t="shared" si="25"/>
        <v>1.2212987180230146E-10</v>
      </c>
      <c r="AF48" s="28">
        <f t="shared" si="26"/>
        <v>22271.855000000003</v>
      </c>
      <c r="AG48" s="128"/>
      <c r="AH48">
        <f t="shared" si="27"/>
        <v>-1.5220604725623308E-2</v>
      </c>
      <c r="AI48">
        <f t="shared" si="28"/>
        <v>0.86443641694322093</v>
      </c>
      <c r="AJ48">
        <f t="shared" si="29"/>
        <v>-0.9268450566573454</v>
      </c>
      <c r="AK48">
        <f t="shared" si="30"/>
        <v>-0.34427099057110194</v>
      </c>
      <c r="AL48">
        <f t="shared" si="31"/>
        <v>-1.945920491337485</v>
      </c>
      <c r="AM48">
        <f t="shared" si="32"/>
        <v>-1.4685047445273074</v>
      </c>
      <c r="AN48" s="25">
        <f t="shared" si="49"/>
        <v>-1.5666179417527069</v>
      </c>
      <c r="AO48" s="25">
        <f t="shared" si="49"/>
        <v>-1.5666179417527057</v>
      </c>
      <c r="AP48" s="25">
        <f t="shared" si="49"/>
        <v>-1.5666179417521011</v>
      </c>
      <c r="AQ48" s="25">
        <f t="shared" si="49"/>
        <v>-1.5666179413610266</v>
      </c>
      <c r="AR48" s="25">
        <f t="shared" si="49"/>
        <v>-1.5666176884093701</v>
      </c>
      <c r="AS48" s="25">
        <f t="shared" si="49"/>
        <v>-1.5664571645320449</v>
      </c>
      <c r="AT48" s="25">
        <f t="shared" si="49"/>
        <v>-1.5410206582817314</v>
      </c>
      <c r="AU48" s="25">
        <f t="shared" si="34"/>
        <v>-1.1966211716447963</v>
      </c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</row>
    <row r="49" spans="1:82" s="25" customFormat="1">
      <c r="A49" s="33" t="s">
        <v>287</v>
      </c>
      <c r="B49" s="57" t="s">
        <v>288</v>
      </c>
      <c r="C49" s="58">
        <v>37295.650999999998</v>
      </c>
      <c r="D49" s="58" t="s">
        <v>289</v>
      </c>
      <c r="E49" s="33">
        <f t="shared" si="12"/>
        <v>-37218.535580826407</v>
      </c>
      <c r="F49" s="25">
        <f t="shared" si="13"/>
        <v>-37218.5</v>
      </c>
      <c r="G49" s="25">
        <f t="shared" si="44"/>
        <v>-1.2145444998168387E-2</v>
      </c>
      <c r="H49" s="25">
        <f>G49</f>
        <v>-1.2145444998168387E-2</v>
      </c>
      <c r="P49" s="27">
        <f t="shared" si="15"/>
        <v>6.856598716752707E-2</v>
      </c>
      <c r="Q49" s="28">
        <f t="shared" si="16"/>
        <v>22277.150999999998</v>
      </c>
      <c r="S49" s="25">
        <f t="shared" si="46"/>
        <v>6.514335282237659E-3</v>
      </c>
      <c r="T49" s="2">
        <v>0.1</v>
      </c>
      <c r="U49">
        <f t="shared" si="47"/>
        <v>6.5143352822376592E-4</v>
      </c>
      <c r="V49" s="25">
        <f t="shared" si="48"/>
        <v>-8.0711432165695457E-2</v>
      </c>
      <c r="Z49">
        <f t="shared" si="21"/>
        <v>-37218.5</v>
      </c>
      <c r="AA49" s="25">
        <f t="shared" si="22"/>
        <v>-1.7347706007475708E-2</v>
      </c>
      <c r="AB49" s="25">
        <f t="shared" si="23"/>
        <v>5.202261009307322E-3</v>
      </c>
      <c r="AC49" s="25">
        <f t="shared" si="24"/>
        <v>-8.0711432165695457E-2</v>
      </c>
      <c r="AE49" s="25">
        <f t="shared" si="25"/>
        <v>1.763008406501739E-7</v>
      </c>
      <c r="AF49" s="28">
        <f t="shared" si="26"/>
        <v>22277.150999999998</v>
      </c>
      <c r="AG49" s="128"/>
      <c r="AH49">
        <f t="shared" si="27"/>
        <v>-1.5192055780725709E-2</v>
      </c>
      <c r="AI49">
        <f t="shared" si="28"/>
        <v>0.86501870740052567</v>
      </c>
      <c r="AJ49">
        <f t="shared" si="29"/>
        <v>-0.92620892740604377</v>
      </c>
      <c r="AK49">
        <f t="shared" si="30"/>
        <v>-0.34449971066486407</v>
      </c>
      <c r="AL49">
        <f t="shared" si="31"/>
        <v>-1.9442296809777038</v>
      </c>
      <c r="AM49">
        <f t="shared" si="32"/>
        <v>-1.4658395260329544</v>
      </c>
      <c r="AN49" s="25">
        <f t="shared" si="49"/>
        <v>-1.564801396633877</v>
      </c>
      <c r="AO49" s="25">
        <f t="shared" si="49"/>
        <v>-1.5648013966338725</v>
      </c>
      <c r="AP49" s="25">
        <f t="shared" si="49"/>
        <v>-1.5648013966318737</v>
      </c>
      <c r="AQ49" s="25">
        <f t="shared" si="49"/>
        <v>-1.5648013957307838</v>
      </c>
      <c r="AR49" s="25">
        <f t="shared" si="49"/>
        <v>-1.5648009895025217</v>
      </c>
      <c r="AS49" s="25">
        <f t="shared" si="49"/>
        <v>-1.5646205749176039</v>
      </c>
      <c r="AT49" s="25">
        <f t="shared" si="49"/>
        <v>-1.5389617646345328</v>
      </c>
      <c r="AU49" s="25">
        <f t="shared" si="34"/>
        <v>-1.1948080453636769</v>
      </c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</row>
    <row r="50" spans="1:82" s="25" customFormat="1">
      <c r="A50" s="33" t="s">
        <v>291</v>
      </c>
      <c r="B50" s="57"/>
      <c r="C50" s="58">
        <v>37314.237999999998</v>
      </c>
      <c r="D50" s="58"/>
      <c r="E50" s="33">
        <f t="shared" si="12"/>
        <v>-37164.083823773639</v>
      </c>
      <c r="F50" s="25">
        <f t="shared" si="13"/>
        <v>-37164</v>
      </c>
      <c r="G50" s="25">
        <f t="shared" si="44"/>
        <v>-2.8613080001377966E-2</v>
      </c>
      <c r="I50" s="127">
        <f>G50</f>
        <v>-2.8613080001377966E-2</v>
      </c>
      <c r="P50" s="27">
        <f t="shared" si="15"/>
        <v>6.8472609431616149E-2</v>
      </c>
      <c r="Q50" s="28">
        <f t="shared" si="16"/>
        <v>22295.737999999998</v>
      </c>
      <c r="S50" s="25">
        <f t="shared" si="46"/>
        <v>9.425631092679786E-3</v>
      </c>
      <c r="T50" s="2">
        <v>0.1</v>
      </c>
      <c r="U50">
        <f t="shared" si="47"/>
        <v>9.4256310926797867E-4</v>
      </c>
      <c r="V50" s="25">
        <f t="shared" si="48"/>
        <v>-9.7085689432994116E-2</v>
      </c>
      <c r="Z50">
        <f t="shared" si="21"/>
        <v>-37164</v>
      </c>
      <c r="AA50" s="25">
        <f t="shared" si="22"/>
        <v>-1.7234611176248478E-2</v>
      </c>
      <c r="AB50" s="25">
        <f t="shared" si="23"/>
        <v>-1.1378468825129488E-2</v>
      </c>
      <c r="AC50" s="25">
        <f t="shared" si="24"/>
        <v>-9.7085689432994116E-2</v>
      </c>
      <c r="AE50" s="25">
        <f t="shared" si="25"/>
        <v>1.2203322424689114E-6</v>
      </c>
      <c r="AF50" s="28">
        <f t="shared" si="26"/>
        <v>22295.737999999998</v>
      </c>
      <c r="AG50" s="128"/>
      <c r="AH50">
        <f t="shared" si="27"/>
        <v>-1.509112248824848E-2</v>
      </c>
      <c r="AI50">
        <f t="shared" si="28"/>
        <v>0.86707543381491403</v>
      </c>
      <c r="AJ50">
        <f t="shared" si="29"/>
        <v>-0.92394426313986788</v>
      </c>
      <c r="AK50">
        <f t="shared" si="30"/>
        <v>-0.34529850811219365</v>
      </c>
      <c r="AL50">
        <f t="shared" si="31"/>
        <v>-1.9382664289321971</v>
      </c>
      <c r="AM50">
        <f t="shared" si="32"/>
        <v>-1.4564921491687326</v>
      </c>
      <c r="AN50" s="25">
        <f t="shared" si="49"/>
        <v>-1.5584044514346442</v>
      </c>
      <c r="AO50" s="25">
        <f t="shared" si="49"/>
        <v>-1.5584044514345314</v>
      </c>
      <c r="AP50" s="25">
        <f t="shared" si="49"/>
        <v>-1.5584044514098989</v>
      </c>
      <c r="AQ50" s="25">
        <f t="shared" si="49"/>
        <v>-1.5584044460373474</v>
      </c>
      <c r="AR50" s="25">
        <f t="shared" si="49"/>
        <v>-1.5584032742947609</v>
      </c>
      <c r="AS50" s="25">
        <f t="shared" si="49"/>
        <v>-1.5581503132151298</v>
      </c>
      <c r="AT50" s="25">
        <f t="shared" si="49"/>
        <v>-1.5317134515655331</v>
      </c>
      <c r="AU50" s="25">
        <f t="shared" si="34"/>
        <v>-1.1884328594074827</v>
      </c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</row>
    <row r="51" spans="1:82" s="25" customFormat="1">
      <c r="A51" s="33" t="s">
        <v>291</v>
      </c>
      <c r="B51" s="57"/>
      <c r="C51" s="58">
        <v>37316.288</v>
      </c>
      <c r="D51" s="58"/>
      <c r="E51" s="33">
        <f t="shared" si="12"/>
        <v>-37158.078222979624</v>
      </c>
      <c r="F51" s="25">
        <f t="shared" si="13"/>
        <v>-37158</v>
      </c>
      <c r="G51" s="25">
        <f t="shared" si="44"/>
        <v>-2.6701259994297288E-2</v>
      </c>
      <c r="I51" s="127">
        <f>G51</f>
        <v>-2.6701259994297288E-2</v>
      </c>
      <c r="P51" s="27">
        <f t="shared" si="15"/>
        <v>6.8462331655040454E-2</v>
      </c>
      <c r="Q51" s="28">
        <f t="shared" si="16"/>
        <v>22297.788</v>
      </c>
      <c r="S51" s="25">
        <f t="shared" si="46"/>
        <v>9.0561091756019042E-3</v>
      </c>
      <c r="T51" s="2">
        <v>0.1</v>
      </c>
      <c r="U51">
        <f t="shared" si="47"/>
        <v>9.0561091756019042E-4</v>
      </c>
      <c r="V51" s="25">
        <f t="shared" si="48"/>
        <v>-9.5163591649337742E-2</v>
      </c>
      <c r="Z51">
        <f t="shared" si="21"/>
        <v>-37158</v>
      </c>
      <c r="AA51" s="25">
        <f t="shared" si="22"/>
        <v>-1.7222108924555283E-2</v>
      </c>
      <c r="AB51" s="25">
        <f t="shared" si="23"/>
        <v>-9.4791510697420055E-3</v>
      </c>
      <c r="AC51" s="25">
        <f t="shared" si="24"/>
        <v>-9.5163591649337742E-2</v>
      </c>
      <c r="AE51" s="25">
        <f t="shared" si="25"/>
        <v>8.1373039600491891E-7</v>
      </c>
      <c r="AF51" s="28">
        <f t="shared" si="26"/>
        <v>22297.788</v>
      </c>
      <c r="AG51" s="128"/>
      <c r="AH51">
        <f t="shared" si="27"/>
        <v>-1.5079958032555284E-2</v>
      </c>
      <c r="AI51">
        <f t="shared" si="28"/>
        <v>0.86730275149867675</v>
      </c>
      <c r="AJ51">
        <f t="shared" si="29"/>
        <v>-0.92369226877125088</v>
      </c>
      <c r="AK51">
        <f t="shared" si="30"/>
        <v>-0.34538592941835089</v>
      </c>
      <c r="AL51">
        <f t="shared" si="31"/>
        <v>-1.937608190051449</v>
      </c>
      <c r="AM51">
        <f t="shared" si="32"/>
        <v>-1.4554653379999969</v>
      </c>
      <c r="AN51" s="25">
        <f t="shared" ref="AN51:AT60" si="51">$AU51+$AB$7*SIN(AO51)</f>
        <v>-1.5576992709451578</v>
      </c>
      <c r="AO51" s="25">
        <f t="shared" si="51"/>
        <v>-1.5576992709450124</v>
      </c>
      <c r="AP51" s="25">
        <f t="shared" si="51"/>
        <v>-1.5576992709149913</v>
      </c>
      <c r="AQ51" s="25">
        <f t="shared" si="51"/>
        <v>-1.5576992647196759</v>
      </c>
      <c r="AR51" s="25">
        <f t="shared" si="51"/>
        <v>-1.5576979862835834</v>
      </c>
      <c r="AS51" s="25">
        <f t="shared" si="51"/>
        <v>-1.5574367912078728</v>
      </c>
      <c r="AT51" s="25">
        <f t="shared" si="51"/>
        <v>-1.5309146189518095</v>
      </c>
      <c r="AU51" s="25">
        <f t="shared" si="34"/>
        <v>-1.1877310040728557</v>
      </c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</row>
    <row r="52" spans="1:82" s="25" customFormat="1">
      <c r="A52" s="33" t="s">
        <v>287</v>
      </c>
      <c r="B52" s="57" t="s">
        <v>292</v>
      </c>
      <c r="C52" s="58">
        <v>37355.553999999996</v>
      </c>
      <c r="D52" s="58" t="s">
        <v>289</v>
      </c>
      <c r="E52" s="33">
        <f t="shared" si="12"/>
        <v>-37043.046066502859</v>
      </c>
      <c r="F52" s="25">
        <f t="shared" si="13"/>
        <v>-37043</v>
      </c>
      <c r="G52" s="25">
        <f t="shared" si="44"/>
        <v>-1.5724709999631159E-2</v>
      </c>
      <c r="H52" s="25">
        <f>G52</f>
        <v>-1.5724709999631159E-2</v>
      </c>
      <c r="P52" s="27">
        <f t="shared" si="15"/>
        <v>6.8265430681010389E-2</v>
      </c>
      <c r="Q52" s="28">
        <f t="shared" si="16"/>
        <v>22337.053999999996</v>
      </c>
      <c r="S52" s="25">
        <f t="shared" si="46"/>
        <v>7.0543437315539583E-3</v>
      </c>
      <c r="T52" s="2">
        <v>0.1</v>
      </c>
      <c r="U52">
        <f t="shared" si="47"/>
        <v>7.0543437315539591E-4</v>
      </c>
      <c r="V52" s="25">
        <f t="shared" si="48"/>
        <v>-8.3990140680641548E-2</v>
      </c>
      <c r="Z52">
        <f t="shared" si="21"/>
        <v>-37043</v>
      </c>
      <c r="AA52" s="25">
        <f t="shared" si="22"/>
        <v>-1.6980505465648003E-2</v>
      </c>
      <c r="AB52" s="25">
        <f t="shared" si="23"/>
        <v>1.2557954660168437E-3</v>
      </c>
      <c r="AC52" s="25">
        <f t="shared" si="24"/>
        <v>-8.3990140680641548E-2</v>
      </c>
      <c r="AE52" s="25">
        <f t="shared" si="25"/>
        <v>1.1124857041221996E-8</v>
      </c>
      <c r="AF52" s="28">
        <f t="shared" si="26"/>
        <v>22337.053999999996</v>
      </c>
      <c r="AG52" s="128"/>
      <c r="AH52">
        <f t="shared" si="27"/>
        <v>-1.4863953918648002E-2</v>
      </c>
      <c r="AI52">
        <f t="shared" si="28"/>
        <v>0.87169397370646662</v>
      </c>
      <c r="AJ52">
        <f t="shared" si="29"/>
        <v>-0.91875864803329943</v>
      </c>
      <c r="AK52">
        <f t="shared" si="30"/>
        <v>-0.34704115550862713</v>
      </c>
      <c r="AL52">
        <f t="shared" si="31"/>
        <v>-1.9249247943964634</v>
      </c>
      <c r="AM52">
        <f t="shared" si="32"/>
        <v>-1.4358701219836905</v>
      </c>
      <c r="AN52" s="25">
        <f t="shared" si="51"/>
        <v>-1.5441474040604339</v>
      </c>
      <c r="AO52" s="25">
        <f t="shared" si="51"/>
        <v>-1.544147404056353</v>
      </c>
      <c r="AP52" s="25">
        <f t="shared" si="51"/>
        <v>-1.544147403642427</v>
      </c>
      <c r="AQ52" s="25">
        <f t="shared" si="51"/>
        <v>-1.5441473616575911</v>
      </c>
      <c r="AR52" s="25">
        <f t="shared" si="51"/>
        <v>-1.5441431034473079</v>
      </c>
      <c r="AS52" s="25">
        <f t="shared" si="51"/>
        <v>-1.5437147013392525</v>
      </c>
      <c r="AT52" s="25">
        <f t="shared" si="51"/>
        <v>-1.5155710451907303</v>
      </c>
      <c r="AU52" s="25">
        <f t="shared" si="34"/>
        <v>-1.17427877682584</v>
      </c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</row>
    <row r="53" spans="1:82" s="25" customFormat="1">
      <c r="A53" s="33" t="s">
        <v>287</v>
      </c>
      <c r="B53" s="57" t="s">
        <v>292</v>
      </c>
      <c r="C53" s="58">
        <v>37357.607000000004</v>
      </c>
      <c r="D53" s="58" t="s">
        <v>289</v>
      </c>
      <c r="E53" s="33">
        <f t="shared" si="12"/>
        <v>-37037.031677024745</v>
      </c>
      <c r="F53" s="25">
        <f t="shared" si="13"/>
        <v>-37037</v>
      </c>
      <c r="G53" s="25">
        <f t="shared" si="44"/>
        <v>-1.0812889995577279E-2</v>
      </c>
      <c r="H53" s="25">
        <f>G53</f>
        <v>-1.0812889995577279E-2</v>
      </c>
      <c r="P53" s="27">
        <f t="shared" si="15"/>
        <v>6.8255162268991657E-2</v>
      </c>
      <c r="Q53" s="28">
        <f t="shared" si="16"/>
        <v>22339.107000000004</v>
      </c>
      <c r="S53" s="25">
        <f t="shared" si="46"/>
        <v>6.2517568889126048E-3</v>
      </c>
      <c r="T53" s="2">
        <v>0.1</v>
      </c>
      <c r="U53">
        <f t="shared" si="47"/>
        <v>6.251756888912605E-4</v>
      </c>
      <c r="V53" s="25">
        <f t="shared" si="48"/>
        <v>-7.9068052264568936E-2</v>
      </c>
      <c r="Z53">
        <f t="shared" si="21"/>
        <v>-37037</v>
      </c>
      <c r="AA53" s="25">
        <f t="shared" si="22"/>
        <v>-1.6967796737490007E-2</v>
      </c>
      <c r="AB53" s="25">
        <f t="shared" si="23"/>
        <v>6.1549067419127274E-3</v>
      </c>
      <c r="AC53" s="25">
        <f t="shared" si="24"/>
        <v>-7.9068052264568936E-2</v>
      </c>
      <c r="AE53" s="25">
        <f t="shared" si="25"/>
        <v>2.3683453726684889E-7</v>
      </c>
      <c r="AF53" s="28">
        <f t="shared" si="26"/>
        <v>22339.107000000004</v>
      </c>
      <c r="AG53" s="128"/>
      <c r="AH53">
        <f t="shared" si="27"/>
        <v>-1.4852578630490007E-2</v>
      </c>
      <c r="AI53">
        <f t="shared" si="28"/>
        <v>0.87192487873655788</v>
      </c>
      <c r="AJ53">
        <f t="shared" si="29"/>
        <v>-0.91849578241217211</v>
      </c>
      <c r="AK53">
        <f t="shared" si="30"/>
        <v>-0.34712643707063656</v>
      </c>
      <c r="AL53">
        <f t="shared" si="31"/>
        <v>-1.92425952271267</v>
      </c>
      <c r="AM53">
        <f t="shared" si="32"/>
        <v>-1.4348521693324356</v>
      </c>
      <c r="AN53" s="25">
        <f t="shared" si="51"/>
        <v>-1.5434384664099821</v>
      </c>
      <c r="AO53" s="25">
        <f t="shared" si="51"/>
        <v>-1.5434384664053522</v>
      </c>
      <c r="AP53" s="25">
        <f t="shared" si="51"/>
        <v>-1.5434384659479008</v>
      </c>
      <c r="AQ53" s="25">
        <f t="shared" si="51"/>
        <v>-1.5434384207503582</v>
      </c>
      <c r="AR53" s="25">
        <f t="shared" si="51"/>
        <v>-1.543433955467342</v>
      </c>
      <c r="AS53" s="25">
        <f t="shared" si="51"/>
        <v>-1.542996343156481</v>
      </c>
      <c r="AT53" s="25">
        <f t="shared" si="51"/>
        <v>-1.5147688126963288</v>
      </c>
      <c r="AU53" s="25">
        <f t="shared" si="34"/>
        <v>-1.1735769214912133</v>
      </c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</row>
    <row r="54" spans="1:82" s="25" customFormat="1">
      <c r="A54" s="33" t="s">
        <v>287</v>
      </c>
      <c r="B54" s="57" t="s">
        <v>288</v>
      </c>
      <c r="C54" s="58">
        <v>37367.675999999999</v>
      </c>
      <c r="D54" s="58" t="s">
        <v>289</v>
      </c>
      <c r="E54" s="33">
        <f t="shared" si="12"/>
        <v>-37007.533923661424</v>
      </c>
      <c r="F54" s="25">
        <f t="shared" si="13"/>
        <v>-37007.5</v>
      </c>
      <c r="G54" s="25">
        <f t="shared" si="44"/>
        <v>-1.1579774996789638E-2</v>
      </c>
      <c r="H54" s="25">
        <f>G54</f>
        <v>-1.1579774996789638E-2</v>
      </c>
      <c r="P54" s="27">
        <f t="shared" si="15"/>
        <v>6.8204682664054078E-2</v>
      </c>
      <c r="Q54" s="28">
        <f t="shared" si="16"/>
        <v>22349.175999999999</v>
      </c>
      <c r="S54" s="25">
        <f t="shared" si="46"/>
        <v>6.3655596842349636E-3</v>
      </c>
      <c r="T54" s="2">
        <v>0.1</v>
      </c>
      <c r="U54">
        <f t="shared" si="47"/>
        <v>6.3655596842349636E-4</v>
      </c>
      <c r="V54" s="25">
        <f t="shared" si="48"/>
        <v>-7.9784457660843716E-2</v>
      </c>
      <c r="Z54">
        <f t="shared" si="21"/>
        <v>-37007.5</v>
      </c>
      <c r="AA54" s="25">
        <f t="shared" si="22"/>
        <v>-1.6905162792149979E-2</v>
      </c>
      <c r="AB54" s="25">
        <f t="shared" si="23"/>
        <v>5.325387795360341E-3</v>
      </c>
      <c r="AC54" s="25">
        <f t="shared" si="24"/>
        <v>-7.9784457660843716E-2</v>
      </c>
      <c r="AE54" s="25">
        <f t="shared" si="25"/>
        <v>1.8052571417111895E-7</v>
      </c>
      <c r="AF54" s="28">
        <f t="shared" si="26"/>
        <v>22349.175999999999</v>
      </c>
      <c r="AG54" s="128"/>
      <c r="AH54">
        <f t="shared" si="27"/>
        <v>-1.4796497623399978E-2</v>
      </c>
      <c r="AI54">
        <f t="shared" si="28"/>
        <v>0.87306276911992053</v>
      </c>
      <c r="AJ54">
        <f t="shared" si="29"/>
        <v>-0.91719540306362024</v>
      </c>
      <c r="AK54">
        <f t="shared" si="30"/>
        <v>-0.3475441546285844</v>
      </c>
      <c r="AL54">
        <f t="shared" si="31"/>
        <v>-1.9209834681934332</v>
      </c>
      <c r="AM54">
        <f t="shared" si="32"/>
        <v>-1.4298535143287026</v>
      </c>
      <c r="AN54" s="25">
        <f t="shared" si="51"/>
        <v>-1.5399501213672495</v>
      </c>
      <c r="AO54" s="25">
        <f t="shared" si="51"/>
        <v>-1.5399501213589828</v>
      </c>
      <c r="AP54" s="25">
        <f t="shared" si="51"/>
        <v>-1.5399501206345616</v>
      </c>
      <c r="AQ54" s="25">
        <f t="shared" si="51"/>
        <v>-1.5399500571517515</v>
      </c>
      <c r="AR54" s="25">
        <f t="shared" si="51"/>
        <v>-1.5399444945048035</v>
      </c>
      <c r="AS54" s="25">
        <f t="shared" si="51"/>
        <v>-1.5394609033342208</v>
      </c>
      <c r="AT54" s="25">
        <f t="shared" si="51"/>
        <v>-1.5108220592515722</v>
      </c>
      <c r="AU54" s="25">
        <f t="shared" si="34"/>
        <v>-1.1701261327626309</v>
      </c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</row>
    <row r="55" spans="1:82" s="25" customFormat="1">
      <c r="A55" s="33" t="s">
        <v>287</v>
      </c>
      <c r="B55" s="57" t="s">
        <v>292</v>
      </c>
      <c r="C55" s="58">
        <v>37371.595999999998</v>
      </c>
      <c r="D55" s="58" t="s">
        <v>289</v>
      </c>
      <c r="E55" s="33">
        <f t="shared" si="12"/>
        <v>-36996.050043118747</v>
      </c>
      <c r="F55" s="25">
        <f t="shared" si="13"/>
        <v>-36996</v>
      </c>
      <c r="G55" s="25">
        <f t="shared" si="44"/>
        <v>-1.7082120000850409E-2</v>
      </c>
      <c r="H55" s="25">
        <f>G55</f>
        <v>-1.7082120000850409E-2</v>
      </c>
      <c r="P55" s="27">
        <f t="shared" si="15"/>
        <v>6.8185007214894927E-2</v>
      </c>
      <c r="Q55" s="28">
        <f t="shared" si="16"/>
        <v>22353.095999999998</v>
      </c>
      <c r="S55" s="25">
        <f t="shared" si="46"/>
        <v>7.270482983626099E-3</v>
      </c>
      <c r="T55" s="2">
        <v>0.1</v>
      </c>
      <c r="U55">
        <f t="shared" si="47"/>
        <v>7.270482983626099E-4</v>
      </c>
      <c r="V55" s="25">
        <f t="shared" si="48"/>
        <v>-8.5267127215745336E-2</v>
      </c>
      <c r="Z55">
        <f t="shared" si="21"/>
        <v>-36996</v>
      </c>
      <c r="AA55" s="25">
        <f t="shared" si="22"/>
        <v>-1.6880678877714182E-2</v>
      </c>
      <c r="AB55" s="25">
        <f t="shared" si="23"/>
        <v>-2.0144112313622703E-4</v>
      </c>
      <c r="AC55" s="25">
        <f t="shared" si="24"/>
        <v>-8.5267127215745336E-2</v>
      </c>
      <c r="AE55" s="25">
        <f t="shared" si="25"/>
        <v>2.950254834407688E-10</v>
      </c>
      <c r="AF55" s="28">
        <f t="shared" si="26"/>
        <v>22353.095999999998</v>
      </c>
      <c r="AG55" s="128"/>
      <c r="AH55">
        <f t="shared" si="27"/>
        <v>-1.4774566829714184E-2</v>
      </c>
      <c r="AI55">
        <f t="shared" si="28"/>
        <v>0.87350752935902654</v>
      </c>
      <c r="AJ55">
        <f t="shared" si="29"/>
        <v>-0.91668488161504469</v>
      </c>
      <c r="AK55">
        <f t="shared" si="30"/>
        <v>-0.34770627672094512</v>
      </c>
      <c r="AL55">
        <f t="shared" si="31"/>
        <v>-1.9197040438065323</v>
      </c>
      <c r="AM55">
        <f t="shared" si="32"/>
        <v>-1.4279077022225806</v>
      </c>
      <c r="AN55" s="25">
        <f t="shared" si="51"/>
        <v>-1.538589024212937</v>
      </c>
      <c r="AO55" s="25">
        <f t="shared" si="51"/>
        <v>-1.5385890242027425</v>
      </c>
      <c r="AP55" s="25">
        <f t="shared" si="51"/>
        <v>-1.5385890233471045</v>
      </c>
      <c r="AQ55" s="25">
        <f t="shared" si="51"/>
        <v>-1.5385889515331976</v>
      </c>
      <c r="AR55" s="25">
        <f t="shared" si="51"/>
        <v>-1.5385829247445058</v>
      </c>
      <c r="AS55" s="25">
        <f t="shared" si="51"/>
        <v>-1.5380810974476595</v>
      </c>
      <c r="AT55" s="25">
        <f t="shared" si="51"/>
        <v>-1.5092823949889071</v>
      </c>
      <c r="AU55" s="25">
        <f t="shared" si="34"/>
        <v>-1.1687809100379294</v>
      </c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</row>
    <row r="56" spans="1:82" s="25" customFormat="1">
      <c r="A56" s="33" t="s">
        <v>287</v>
      </c>
      <c r="B56" s="57" t="s">
        <v>288</v>
      </c>
      <c r="C56" s="58">
        <v>37706.633000000002</v>
      </c>
      <c r="D56" s="58" t="s">
        <v>289</v>
      </c>
      <c r="E56" s="33">
        <f t="shared" si="12"/>
        <v>-36014.538592767021</v>
      </c>
      <c r="F56" s="25">
        <f t="shared" si="13"/>
        <v>-36014.5</v>
      </c>
      <c r="G56" s="25">
        <f t="shared" si="44"/>
        <v>-1.3173564992030151E-2</v>
      </c>
      <c r="H56" s="25">
        <f>G56</f>
        <v>-1.3173564992030151E-2</v>
      </c>
      <c r="P56" s="27">
        <f t="shared" si="15"/>
        <v>6.6512036196295601E-2</v>
      </c>
      <c r="Q56" s="28">
        <f t="shared" si="16"/>
        <v>22688.133000000002</v>
      </c>
      <c r="S56" s="25">
        <f t="shared" si="46"/>
        <v>6.3497950367449024E-3</v>
      </c>
      <c r="T56" s="2">
        <v>0.1</v>
      </c>
      <c r="U56">
        <f t="shared" si="47"/>
        <v>6.3497950367449028E-4</v>
      </c>
      <c r="V56" s="25">
        <f t="shared" si="48"/>
        <v>-7.9685601188325753E-2</v>
      </c>
      <c r="Z56">
        <f t="shared" si="21"/>
        <v>-36014.5</v>
      </c>
      <c r="AA56" s="25">
        <f t="shared" si="22"/>
        <v>-1.4650119818028147E-2</v>
      </c>
      <c r="AB56" s="25">
        <f t="shared" si="23"/>
        <v>1.4765548259979954E-3</v>
      </c>
      <c r="AC56" s="25">
        <f t="shared" si="24"/>
        <v>-7.9685601188325753E-2</v>
      </c>
      <c r="AE56" s="25">
        <f t="shared" si="25"/>
        <v>1.384391301524026E-8</v>
      </c>
      <c r="AF56" s="28">
        <f t="shared" si="26"/>
        <v>22688.133000000002</v>
      </c>
      <c r="AG56" s="128"/>
      <c r="AH56">
        <f t="shared" si="27"/>
        <v>-1.2758987187278147E-2</v>
      </c>
      <c r="AI56">
        <f t="shared" si="28"/>
        <v>0.91398368830293197</v>
      </c>
      <c r="AJ56">
        <f t="shared" si="29"/>
        <v>-0.86513501927746606</v>
      </c>
      <c r="AK56">
        <f t="shared" si="30"/>
        <v>-0.35986274344815528</v>
      </c>
      <c r="AL56">
        <f t="shared" si="31"/>
        <v>-1.8054195190961964</v>
      </c>
      <c r="AM56">
        <f t="shared" si="32"/>
        <v>-1.2671951181374947</v>
      </c>
      <c r="AN56" s="25">
        <f t="shared" si="51"/>
        <v>-1.4197566909245807</v>
      </c>
      <c r="AO56" s="25">
        <f t="shared" si="51"/>
        <v>-1.4197566651755431</v>
      </c>
      <c r="AP56" s="25">
        <f t="shared" si="51"/>
        <v>-1.4197562026666091</v>
      </c>
      <c r="AQ56" s="25">
        <f t="shared" si="51"/>
        <v>-1.4197478952356195</v>
      </c>
      <c r="AR56" s="25">
        <f t="shared" si="51"/>
        <v>-1.4195987570717581</v>
      </c>
      <c r="AS56" s="25">
        <f t="shared" si="51"/>
        <v>-1.41694577679755</v>
      </c>
      <c r="AT56" s="25">
        <f t="shared" si="51"/>
        <v>-1.375643850208272</v>
      </c>
      <c r="AU56" s="25">
        <f t="shared" si="34"/>
        <v>-1.0539690748818793</v>
      </c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</row>
    <row r="57" spans="1:82">
      <c r="A57" s="36" t="s">
        <v>464</v>
      </c>
      <c r="B57" s="102" t="s">
        <v>292</v>
      </c>
      <c r="C57" s="36">
        <v>40212.491999999998</v>
      </c>
      <c r="D57" s="36" t="s">
        <v>465</v>
      </c>
      <c r="E57" s="33">
        <f t="shared" si="12"/>
        <v>-28673.47088541861</v>
      </c>
      <c r="F57" s="25">
        <f t="shared" si="13"/>
        <v>-28673.5</v>
      </c>
      <c r="G57" s="25">
        <f t="shared" si="44"/>
        <v>9.9382050029817037E-3</v>
      </c>
      <c r="J57">
        <f>G57</f>
        <v>9.9382050029817037E-3</v>
      </c>
      <c r="K57" s="25"/>
      <c r="O57" s="25"/>
      <c r="P57" s="27">
        <f t="shared" si="15"/>
        <v>5.4393300096360148E-2</v>
      </c>
      <c r="Q57" s="28">
        <f t="shared" si="16"/>
        <v>25193.991999999998</v>
      </c>
      <c r="S57" s="25">
        <f t="shared" si="46"/>
        <v>1.9762554797613202E-3</v>
      </c>
      <c r="T57" s="128">
        <v>1</v>
      </c>
      <c r="U57">
        <f t="shared" si="47"/>
        <v>1.9762554797613202E-3</v>
      </c>
      <c r="V57" s="25">
        <f t="shared" si="48"/>
        <v>-4.4455095093378444E-2</v>
      </c>
      <c r="Z57">
        <f t="shared" si="21"/>
        <v>-28673.5</v>
      </c>
      <c r="AA57" s="25">
        <f t="shared" si="22"/>
        <v>9.820981655260479E-3</v>
      </c>
      <c r="AB57" s="25">
        <f t="shared" si="23"/>
        <v>1.1722334772122471E-4</v>
      </c>
      <c r="AC57" s="25">
        <f t="shared" si="24"/>
        <v>-4.4455095093378444E-2</v>
      </c>
      <c r="AD57" s="25"/>
      <c r="AE57" s="25">
        <f t="shared" si="25"/>
        <v>2.7156345611348592E-11</v>
      </c>
      <c r="AF57" s="28">
        <f t="shared" si="26"/>
        <v>25193.991999999998</v>
      </c>
      <c r="AG57" s="128"/>
      <c r="AH57">
        <f t="shared" si="27"/>
        <v>1.0287490462010478E-2</v>
      </c>
      <c r="AI57">
        <f t="shared" si="28"/>
        <v>1.3333812076702158</v>
      </c>
      <c r="AJ57">
        <f t="shared" si="29"/>
        <v>0.30633699852952578</v>
      </c>
      <c r="AK57">
        <f t="shared" si="30"/>
        <v>-0.16048978276621995</v>
      </c>
      <c r="AL57">
        <f t="shared" si="31"/>
        <v>-0.44865736389966804</v>
      </c>
      <c r="AM57">
        <f t="shared" si="32"/>
        <v>-0.22816899430367846</v>
      </c>
      <c r="AN57" s="25">
        <f t="shared" si="51"/>
        <v>-0.30701974595758846</v>
      </c>
      <c r="AO57" s="25">
        <f t="shared" si="51"/>
        <v>-0.30687687839408567</v>
      </c>
      <c r="AP57" s="25">
        <f t="shared" si="51"/>
        <v>-0.30647185247216557</v>
      </c>
      <c r="AQ57" s="25">
        <f t="shared" si="51"/>
        <v>-0.30532389611432381</v>
      </c>
      <c r="AR57" s="25">
        <f t="shared" si="51"/>
        <v>-0.30207251735842072</v>
      </c>
      <c r="AS57" s="25">
        <f t="shared" si="51"/>
        <v>-0.29288128901181798</v>
      </c>
      <c r="AT57" s="25">
        <f t="shared" si="51"/>
        <v>-0.26703309908469391</v>
      </c>
      <c r="AU57" s="25">
        <f t="shared" si="34"/>
        <v>-0.19524907296586924</v>
      </c>
      <c r="AV57" s="25"/>
    </row>
    <row r="58" spans="1:82">
      <c r="A58" s="56" t="s">
        <v>488</v>
      </c>
      <c r="B58" s="57" t="str">
        <f>IF(W58=INT(W58),"I","II")</f>
        <v>I</v>
      </c>
      <c r="C58" s="115">
        <v>40212.491999999998</v>
      </c>
      <c r="D58" s="115" t="s">
        <v>465</v>
      </c>
      <c r="E58" s="33">
        <f t="shared" si="12"/>
        <v>-28673.47088541861</v>
      </c>
      <c r="F58" s="25">
        <f t="shared" si="13"/>
        <v>-28673.5</v>
      </c>
      <c r="G58" s="25">
        <f t="shared" si="44"/>
        <v>9.9382050029817037E-3</v>
      </c>
      <c r="J58">
        <f>G58</f>
        <v>9.9382050029817037E-3</v>
      </c>
      <c r="N58" s="25"/>
      <c r="O58" s="25"/>
      <c r="P58" s="27">
        <f t="shared" si="15"/>
        <v>5.4393300096360148E-2</v>
      </c>
      <c r="Q58" s="28">
        <f t="shared" si="16"/>
        <v>25193.991999999998</v>
      </c>
      <c r="S58" s="25">
        <f t="shared" si="46"/>
        <v>1.9762554797613202E-3</v>
      </c>
      <c r="T58" s="128">
        <v>1</v>
      </c>
      <c r="U58">
        <f t="shared" si="47"/>
        <v>1.9762554797613202E-3</v>
      </c>
      <c r="V58" s="25">
        <f t="shared" si="48"/>
        <v>-4.4455095093378444E-2</v>
      </c>
      <c r="W58" s="111"/>
      <c r="X58" s="109"/>
      <c r="Y58" s="109"/>
      <c r="Z58">
        <f t="shared" si="21"/>
        <v>-28673.5</v>
      </c>
      <c r="AA58" s="25">
        <f t="shared" si="22"/>
        <v>9.820981655260479E-3</v>
      </c>
      <c r="AB58" s="25">
        <f t="shared" si="23"/>
        <v>1.1722334772122471E-4</v>
      </c>
      <c r="AC58" s="25">
        <f t="shared" si="24"/>
        <v>-4.4455095093378444E-2</v>
      </c>
      <c r="AD58" s="25"/>
      <c r="AE58" s="25">
        <f t="shared" si="25"/>
        <v>2.7156345611348592E-11</v>
      </c>
      <c r="AF58" s="28">
        <f t="shared" si="26"/>
        <v>25193.991999999998</v>
      </c>
      <c r="AG58" s="128"/>
      <c r="AH58">
        <f t="shared" si="27"/>
        <v>1.0287490462010478E-2</v>
      </c>
      <c r="AI58">
        <f t="shared" si="28"/>
        <v>1.3333812076702158</v>
      </c>
      <c r="AJ58">
        <f t="shared" si="29"/>
        <v>0.30633699852952578</v>
      </c>
      <c r="AK58">
        <f t="shared" si="30"/>
        <v>-0.16048978276621995</v>
      </c>
      <c r="AL58">
        <f t="shared" si="31"/>
        <v>-0.44865736389966804</v>
      </c>
      <c r="AM58">
        <f t="shared" si="32"/>
        <v>-0.22816899430367846</v>
      </c>
      <c r="AN58" s="25">
        <f t="shared" si="51"/>
        <v>-0.30701974595758846</v>
      </c>
      <c r="AO58" s="25">
        <f t="shared" si="51"/>
        <v>-0.30687687839408567</v>
      </c>
      <c r="AP58" s="25">
        <f t="shared" si="51"/>
        <v>-0.30647185247216557</v>
      </c>
      <c r="AQ58" s="25">
        <f t="shared" si="51"/>
        <v>-0.30532389611432381</v>
      </c>
      <c r="AR58" s="25">
        <f t="shared" si="51"/>
        <v>-0.30207251735842072</v>
      </c>
      <c r="AS58" s="25">
        <f t="shared" si="51"/>
        <v>-0.29288128901181798</v>
      </c>
      <c r="AT58" s="25">
        <f t="shared" si="51"/>
        <v>-0.26703309908469391</v>
      </c>
      <c r="AU58" s="25">
        <f t="shared" si="34"/>
        <v>-0.19524907296586924</v>
      </c>
      <c r="AV58" s="25"/>
    </row>
    <row r="59" spans="1:82" s="25" customFormat="1">
      <c r="A59" s="33" t="s">
        <v>262</v>
      </c>
      <c r="B59" s="57"/>
      <c r="C59" s="58">
        <v>40213.324999999997</v>
      </c>
      <c r="D59" s="58" t="s">
        <v>264</v>
      </c>
      <c r="E59" s="33">
        <f t="shared" si="12"/>
        <v>-28671.030560803294</v>
      </c>
      <c r="F59" s="25">
        <f t="shared" si="13"/>
        <v>-28671</v>
      </c>
      <c r="G59" s="25">
        <f t="shared" si="44"/>
        <v>-1.043187000323087E-2</v>
      </c>
      <c r="H59" s="25">
        <f>G59</f>
        <v>-1.043187000323087E-2</v>
      </c>
      <c r="P59" s="27">
        <f t="shared" si="15"/>
        <v>5.4389291426998887E-2</v>
      </c>
      <c r="Q59" s="28">
        <f t="shared" si="16"/>
        <v>25194.824999999997</v>
      </c>
      <c r="S59" s="25">
        <f t="shared" si="46"/>
        <v>4.2017829691639056E-3</v>
      </c>
      <c r="T59" s="2">
        <v>0.1</v>
      </c>
      <c r="U59">
        <f t="shared" si="47"/>
        <v>4.2017829691639056E-4</v>
      </c>
      <c r="V59" s="25">
        <f t="shared" si="48"/>
        <v>-6.4821161430229757E-2</v>
      </c>
      <c r="Z59">
        <f t="shared" si="21"/>
        <v>-28671</v>
      </c>
      <c r="AA59" s="25">
        <f t="shared" si="22"/>
        <v>9.8301284601599141E-3</v>
      </c>
      <c r="AB59" s="25">
        <f t="shared" si="23"/>
        <v>-2.0261998463390784E-2</v>
      </c>
      <c r="AC59" s="25">
        <f t="shared" si="24"/>
        <v>-6.4821161430229757E-2</v>
      </c>
      <c r="AE59" s="25">
        <f t="shared" si="25"/>
        <v>1.7250360387294026E-6</v>
      </c>
      <c r="AF59" s="28">
        <f t="shared" si="26"/>
        <v>25194.824999999997</v>
      </c>
      <c r="AG59" s="128"/>
      <c r="AH59">
        <f t="shared" si="27"/>
        <v>1.0296207183159914E-2</v>
      </c>
      <c r="AI59">
        <f t="shared" si="28"/>
        <v>1.3334851994508652</v>
      </c>
      <c r="AJ59">
        <f t="shared" si="29"/>
        <v>0.30695416278911669</v>
      </c>
      <c r="AK59">
        <f t="shared" si="30"/>
        <v>-0.16027358405930989</v>
      </c>
      <c r="AL59">
        <f t="shared" si="31"/>
        <v>-0.44800896206977592</v>
      </c>
      <c r="AM59">
        <f t="shared" si="32"/>
        <v>-0.2278279403524312</v>
      </c>
      <c r="AN59" s="25">
        <f t="shared" si="51"/>
        <v>-0.30656799038200977</v>
      </c>
      <c r="AO59" s="25">
        <f t="shared" si="51"/>
        <v>-0.30642522532228939</v>
      </c>
      <c r="AP59" s="25">
        <f t="shared" si="51"/>
        <v>-0.30602054781042043</v>
      </c>
      <c r="AQ59" s="25">
        <f t="shared" si="51"/>
        <v>-0.30487374206947637</v>
      </c>
      <c r="AR59" s="25">
        <f t="shared" si="51"/>
        <v>-0.30162607817883647</v>
      </c>
      <c r="AS59" s="25">
        <f t="shared" si="51"/>
        <v>-0.29244659031393899</v>
      </c>
      <c r="AT59" s="25">
        <f t="shared" si="51"/>
        <v>-0.26663450951515238</v>
      </c>
      <c r="AU59" s="25">
        <f t="shared" si="34"/>
        <v>-0.19495663324310797</v>
      </c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</row>
    <row r="60" spans="1:82">
      <c r="A60" s="36" t="s">
        <v>464</v>
      </c>
      <c r="B60" s="102" t="s">
        <v>292</v>
      </c>
      <c r="C60" s="36">
        <v>40213.345999999998</v>
      </c>
      <c r="D60" s="36" t="s">
        <v>465</v>
      </c>
      <c r="E60" s="33">
        <f t="shared" si="12"/>
        <v>-28670.969040014672</v>
      </c>
      <c r="F60" s="25">
        <f t="shared" si="13"/>
        <v>-28671</v>
      </c>
      <c r="G60" s="25">
        <f t="shared" si="44"/>
        <v>1.0568129997409414E-2</v>
      </c>
      <c r="J60">
        <f t="shared" ref="J60:J75" si="52">G60</f>
        <v>1.0568129997409414E-2</v>
      </c>
      <c r="K60" s="25"/>
      <c r="O60" s="25"/>
      <c r="P60" s="27">
        <f t="shared" si="15"/>
        <v>5.4389291426998887E-2</v>
      </c>
      <c r="Q60" s="28">
        <f t="shared" si="16"/>
        <v>25194.845999999998</v>
      </c>
      <c r="S60" s="25">
        <f t="shared" si="46"/>
        <v>1.9202941890381401E-3</v>
      </c>
      <c r="T60" s="128">
        <v>1</v>
      </c>
      <c r="U60">
        <f t="shared" si="47"/>
        <v>1.9202941890381401E-3</v>
      </c>
      <c r="V60" s="25">
        <f t="shared" si="48"/>
        <v>-4.3821161429589472E-2</v>
      </c>
      <c r="Z60">
        <f t="shared" si="21"/>
        <v>-28671</v>
      </c>
      <c r="AA60" s="25">
        <f t="shared" si="22"/>
        <v>9.8301284601599141E-3</v>
      </c>
      <c r="AB60" s="25">
        <f t="shared" si="23"/>
        <v>7.3800153724950038E-4</v>
      </c>
      <c r="AC60" s="25">
        <f t="shared" si="24"/>
        <v>-4.3821161429589472E-2</v>
      </c>
      <c r="AD60" s="25"/>
      <c r="AE60" s="25">
        <f t="shared" si="25"/>
        <v>1.04588106540864E-9</v>
      </c>
      <c r="AF60" s="28">
        <f t="shared" si="26"/>
        <v>25194.845999999998</v>
      </c>
      <c r="AG60" s="128"/>
      <c r="AH60">
        <f t="shared" si="27"/>
        <v>1.0296207183159914E-2</v>
      </c>
      <c r="AI60">
        <f t="shared" si="28"/>
        <v>1.3334851994508652</v>
      </c>
      <c r="AJ60">
        <f t="shared" si="29"/>
        <v>0.30695416278911669</v>
      </c>
      <c r="AK60">
        <f t="shared" si="30"/>
        <v>-0.16027358405930989</v>
      </c>
      <c r="AL60">
        <f t="shared" si="31"/>
        <v>-0.44800896206977592</v>
      </c>
      <c r="AM60">
        <f t="shared" si="32"/>
        <v>-0.2278279403524312</v>
      </c>
      <c r="AN60" s="25">
        <f t="shared" si="51"/>
        <v>-0.30656799038200977</v>
      </c>
      <c r="AO60" s="25">
        <f t="shared" si="51"/>
        <v>-0.30642522532228939</v>
      </c>
      <c r="AP60" s="25">
        <f t="shared" si="51"/>
        <v>-0.30602054781042043</v>
      </c>
      <c r="AQ60" s="25">
        <f t="shared" si="51"/>
        <v>-0.30487374206947637</v>
      </c>
      <c r="AR60" s="25">
        <f t="shared" si="51"/>
        <v>-0.30162607817883647</v>
      </c>
      <c r="AS60" s="25">
        <f t="shared" si="51"/>
        <v>-0.29244659031393899</v>
      </c>
      <c r="AT60" s="25">
        <f t="shared" si="51"/>
        <v>-0.26663450951515238</v>
      </c>
      <c r="AU60" s="25">
        <f t="shared" si="34"/>
        <v>-0.19495663324310797</v>
      </c>
      <c r="AV60" s="25"/>
    </row>
    <row r="61" spans="1:82">
      <c r="A61" s="56" t="s">
        <v>488</v>
      </c>
      <c r="B61" s="57" t="str">
        <f>IF(W61=INT(W61),"I","II")</f>
        <v>I</v>
      </c>
      <c r="C61" s="115">
        <v>40213.345999999998</v>
      </c>
      <c r="D61" s="115" t="s">
        <v>465</v>
      </c>
      <c r="E61" s="33">
        <f t="shared" si="12"/>
        <v>-28670.969040014672</v>
      </c>
      <c r="F61" s="25">
        <f t="shared" si="13"/>
        <v>-28671</v>
      </c>
      <c r="G61" s="25">
        <f t="shared" si="44"/>
        <v>1.0568129997409414E-2</v>
      </c>
      <c r="J61">
        <f t="shared" si="52"/>
        <v>1.0568129997409414E-2</v>
      </c>
      <c r="N61" s="25"/>
      <c r="O61" s="25"/>
      <c r="P61" s="27">
        <f t="shared" si="15"/>
        <v>5.4389291426998887E-2</v>
      </c>
      <c r="Q61" s="28">
        <f t="shared" si="16"/>
        <v>25194.845999999998</v>
      </c>
      <c r="S61" s="25">
        <f t="shared" si="46"/>
        <v>1.9202941890381401E-3</v>
      </c>
      <c r="T61" s="128">
        <v>1</v>
      </c>
      <c r="U61">
        <f t="shared" si="47"/>
        <v>1.9202941890381401E-3</v>
      </c>
      <c r="V61" s="25">
        <f t="shared" si="48"/>
        <v>-4.3821161429589472E-2</v>
      </c>
      <c r="W61" s="112"/>
      <c r="X61" s="109"/>
      <c r="Y61" s="109"/>
      <c r="Z61">
        <f t="shared" si="21"/>
        <v>-28671</v>
      </c>
      <c r="AA61" s="25">
        <f t="shared" si="22"/>
        <v>9.8301284601599141E-3</v>
      </c>
      <c r="AB61" s="25">
        <f t="shared" si="23"/>
        <v>7.3800153724950038E-4</v>
      </c>
      <c r="AC61" s="25">
        <f t="shared" si="24"/>
        <v>-4.3821161429589472E-2</v>
      </c>
      <c r="AD61" s="25"/>
      <c r="AE61" s="25">
        <f t="shared" si="25"/>
        <v>1.04588106540864E-9</v>
      </c>
      <c r="AF61" s="28">
        <f t="shared" si="26"/>
        <v>25194.845999999998</v>
      </c>
      <c r="AG61" s="128"/>
      <c r="AH61">
        <f t="shared" si="27"/>
        <v>1.0296207183159914E-2</v>
      </c>
      <c r="AI61">
        <f t="shared" si="28"/>
        <v>1.3334851994508652</v>
      </c>
      <c r="AJ61">
        <f t="shared" si="29"/>
        <v>0.30695416278911669</v>
      </c>
      <c r="AK61">
        <f t="shared" si="30"/>
        <v>-0.16027358405930989</v>
      </c>
      <c r="AL61">
        <f t="shared" si="31"/>
        <v>-0.44800896206977592</v>
      </c>
      <c r="AM61">
        <f t="shared" si="32"/>
        <v>-0.2278279403524312</v>
      </c>
      <c r="AN61" s="25">
        <f t="shared" ref="AN61:AT70" si="53">$AU61+$AB$7*SIN(AO61)</f>
        <v>-0.30656799038200977</v>
      </c>
      <c r="AO61" s="25">
        <f t="shared" si="53"/>
        <v>-0.30642522532228939</v>
      </c>
      <c r="AP61" s="25">
        <f t="shared" si="53"/>
        <v>-0.30602054781042043</v>
      </c>
      <c r="AQ61" s="25">
        <f t="shared" si="53"/>
        <v>-0.30487374206947637</v>
      </c>
      <c r="AR61" s="25">
        <f t="shared" si="53"/>
        <v>-0.30162607817883647</v>
      </c>
      <c r="AS61" s="25">
        <f t="shared" si="53"/>
        <v>-0.29244659031393899</v>
      </c>
      <c r="AT61" s="25">
        <f t="shared" si="53"/>
        <v>-0.26663450951515238</v>
      </c>
      <c r="AU61" s="25">
        <f t="shared" si="34"/>
        <v>-0.19495663324310797</v>
      </c>
      <c r="AV61" s="25"/>
    </row>
    <row r="62" spans="1:82">
      <c r="A62" s="36" t="s">
        <v>464</v>
      </c>
      <c r="B62" s="102" t="s">
        <v>292</v>
      </c>
      <c r="C62" s="36">
        <v>40229.218000000001</v>
      </c>
      <c r="D62" s="36" t="s">
        <v>465</v>
      </c>
      <c r="E62" s="33">
        <f t="shared" si="12"/>
        <v>-28624.47104206225</v>
      </c>
      <c r="F62" s="25">
        <f t="shared" si="13"/>
        <v>-28624.5</v>
      </c>
      <c r="G62" s="25">
        <f t="shared" si="44"/>
        <v>9.8847350018331781E-3</v>
      </c>
      <c r="J62">
        <f t="shared" si="52"/>
        <v>9.8847350018331781E-3</v>
      </c>
      <c r="K62" s="25"/>
      <c r="O62" s="25"/>
      <c r="P62" s="27">
        <f t="shared" si="15"/>
        <v>5.4314744871881468E-2</v>
      </c>
      <c r="Q62" s="28">
        <f t="shared" si="16"/>
        <v>25210.718000000001</v>
      </c>
      <c r="S62" s="25">
        <f t="shared" si="46"/>
        <v>1.9740257770525884E-3</v>
      </c>
      <c r="T62" s="128">
        <v>1</v>
      </c>
      <c r="U62">
        <f t="shared" si="47"/>
        <v>1.9740257770525884E-3</v>
      </c>
      <c r="V62" s="25">
        <f t="shared" si="48"/>
        <v>-4.443000987004829E-2</v>
      </c>
      <c r="Z62">
        <f t="shared" si="21"/>
        <v>-28624.5</v>
      </c>
      <c r="AA62" s="25">
        <f t="shared" si="22"/>
        <v>9.9999887673535223E-3</v>
      </c>
      <c r="AB62" s="25">
        <f t="shared" si="23"/>
        <v>-1.1525376552034422E-4</v>
      </c>
      <c r="AC62" s="25">
        <f t="shared" si="24"/>
        <v>-4.443000987004829E-2</v>
      </c>
      <c r="AD62" s="25"/>
      <c r="AE62" s="25">
        <f t="shared" si="25"/>
        <v>2.6221834148790586E-11</v>
      </c>
      <c r="AF62" s="28">
        <f t="shared" si="26"/>
        <v>25210.718000000001</v>
      </c>
      <c r="AG62" s="128"/>
      <c r="AH62">
        <f t="shared" si="27"/>
        <v>1.0458074768103523E-2</v>
      </c>
      <c r="AI62">
        <f t="shared" si="28"/>
        <v>1.3353966925597094</v>
      </c>
      <c r="AJ62">
        <f t="shared" si="29"/>
        <v>0.31842690382636246</v>
      </c>
      <c r="AK62">
        <f t="shared" si="30"/>
        <v>-0.15623398676346892</v>
      </c>
      <c r="AL62">
        <f t="shared" si="31"/>
        <v>-0.43593045244816786</v>
      </c>
      <c r="AM62">
        <f t="shared" si="32"/>
        <v>-0.22148386632851166</v>
      </c>
      <c r="AN62" s="25">
        <f t="shared" si="53"/>
        <v>-0.29815901077075802</v>
      </c>
      <c r="AO62" s="25">
        <f t="shared" si="53"/>
        <v>-0.29801822809440554</v>
      </c>
      <c r="AP62" s="25">
        <f t="shared" si="53"/>
        <v>-0.29762021323295179</v>
      </c>
      <c r="AQ62" s="25">
        <f t="shared" si="53"/>
        <v>-0.29649522493517011</v>
      </c>
      <c r="AR62" s="25">
        <f t="shared" si="53"/>
        <v>-0.29331753168426083</v>
      </c>
      <c r="AS62" s="25">
        <f t="shared" si="53"/>
        <v>-0.28435799931552908</v>
      </c>
      <c r="AT62" s="25">
        <f t="shared" si="53"/>
        <v>-0.25921963586273739</v>
      </c>
      <c r="AU62" s="25">
        <f t="shared" si="34"/>
        <v>-0.18951725439974954</v>
      </c>
      <c r="AV62" s="25"/>
    </row>
    <row r="63" spans="1:82">
      <c r="A63" s="56" t="s">
        <v>488</v>
      </c>
      <c r="B63" s="57" t="str">
        <f>IF(W63=INT(W63),"I","II")</f>
        <v>I</v>
      </c>
      <c r="C63" s="115">
        <v>40229.218000000001</v>
      </c>
      <c r="D63" s="115" t="s">
        <v>465</v>
      </c>
      <c r="E63" s="33">
        <f t="shared" si="12"/>
        <v>-28624.47104206225</v>
      </c>
      <c r="F63" s="25">
        <f t="shared" si="13"/>
        <v>-28624.5</v>
      </c>
      <c r="G63" s="25">
        <f t="shared" si="44"/>
        <v>9.8847350018331781E-3</v>
      </c>
      <c r="J63">
        <f t="shared" si="52"/>
        <v>9.8847350018331781E-3</v>
      </c>
      <c r="N63" s="25"/>
      <c r="O63" s="25"/>
      <c r="P63" s="27">
        <f t="shared" si="15"/>
        <v>5.4314744871881468E-2</v>
      </c>
      <c r="Q63" s="28">
        <f t="shared" si="16"/>
        <v>25210.718000000001</v>
      </c>
      <c r="S63" s="25">
        <f t="shared" si="46"/>
        <v>1.9740257770525884E-3</v>
      </c>
      <c r="T63" s="128">
        <v>1</v>
      </c>
      <c r="U63">
        <f t="shared" si="47"/>
        <v>1.9740257770525884E-3</v>
      </c>
      <c r="V63" s="25">
        <f t="shared" si="48"/>
        <v>-4.443000987004829E-2</v>
      </c>
      <c r="W63" s="111"/>
      <c r="X63" s="109"/>
      <c r="Y63" s="109"/>
      <c r="Z63">
        <f t="shared" si="21"/>
        <v>-28624.5</v>
      </c>
      <c r="AA63" s="25">
        <f t="shared" si="22"/>
        <v>9.9999887673535223E-3</v>
      </c>
      <c r="AB63" s="25">
        <f t="shared" si="23"/>
        <v>-1.1525376552034422E-4</v>
      </c>
      <c r="AC63" s="25">
        <f t="shared" si="24"/>
        <v>-4.443000987004829E-2</v>
      </c>
      <c r="AD63" s="25"/>
      <c r="AE63" s="25">
        <f t="shared" si="25"/>
        <v>2.6221834148790586E-11</v>
      </c>
      <c r="AF63" s="28">
        <f t="shared" si="26"/>
        <v>25210.718000000001</v>
      </c>
      <c r="AG63" s="128"/>
      <c r="AH63">
        <f t="shared" si="27"/>
        <v>1.0458074768103523E-2</v>
      </c>
      <c r="AI63">
        <f t="shared" si="28"/>
        <v>1.3353966925597094</v>
      </c>
      <c r="AJ63">
        <f t="shared" si="29"/>
        <v>0.31842690382636246</v>
      </c>
      <c r="AK63">
        <f t="shared" si="30"/>
        <v>-0.15623398676346892</v>
      </c>
      <c r="AL63">
        <f t="shared" si="31"/>
        <v>-0.43593045244816786</v>
      </c>
      <c r="AM63">
        <f t="shared" si="32"/>
        <v>-0.22148386632851166</v>
      </c>
      <c r="AN63" s="25">
        <f t="shared" si="53"/>
        <v>-0.29815901077075802</v>
      </c>
      <c r="AO63" s="25">
        <f t="shared" si="53"/>
        <v>-0.29801822809440554</v>
      </c>
      <c r="AP63" s="25">
        <f t="shared" si="53"/>
        <v>-0.29762021323295179</v>
      </c>
      <c r="AQ63" s="25">
        <f t="shared" si="53"/>
        <v>-0.29649522493517011</v>
      </c>
      <c r="AR63" s="25">
        <f t="shared" si="53"/>
        <v>-0.29331753168426083</v>
      </c>
      <c r="AS63" s="25">
        <f t="shared" si="53"/>
        <v>-0.28435799931552908</v>
      </c>
      <c r="AT63" s="25">
        <f t="shared" si="53"/>
        <v>-0.25921963586273739</v>
      </c>
      <c r="AU63" s="25">
        <f t="shared" si="34"/>
        <v>-0.18951725439974954</v>
      </c>
      <c r="AV63" s="25"/>
    </row>
    <row r="64" spans="1:82">
      <c r="A64" s="36" t="s">
        <v>464</v>
      </c>
      <c r="B64" s="102" t="s">
        <v>292</v>
      </c>
      <c r="C64" s="36">
        <v>40504.517999999996</v>
      </c>
      <c r="D64" s="36" t="s">
        <v>465</v>
      </c>
      <c r="E64" s="33">
        <f t="shared" si="12"/>
        <v>-27817.962798847853</v>
      </c>
      <c r="F64" s="25">
        <f t="shared" si="13"/>
        <v>-27818</v>
      </c>
      <c r="G64" s="25">
        <f t="shared" si="44"/>
        <v>1.269853999838233E-2</v>
      </c>
      <c r="J64">
        <f t="shared" si="52"/>
        <v>1.269853999838233E-2</v>
      </c>
      <c r="K64" s="25"/>
      <c r="O64" s="25"/>
      <c r="P64" s="27">
        <f t="shared" si="15"/>
        <v>5.3026239849932738E-2</v>
      </c>
      <c r="Q64" s="28">
        <f t="shared" si="16"/>
        <v>25486.017999999996</v>
      </c>
      <c r="S64" s="25">
        <f t="shared" si="46"/>
        <v>1.6263233753167389E-3</v>
      </c>
      <c r="T64" s="128">
        <v>1</v>
      </c>
      <c r="U64">
        <f t="shared" si="47"/>
        <v>1.6263233753167389E-3</v>
      </c>
      <c r="V64" s="25">
        <f t="shared" si="48"/>
        <v>-4.0327699851550408E-2</v>
      </c>
      <c r="Z64">
        <f t="shared" si="21"/>
        <v>-27818</v>
      </c>
      <c r="AA64" s="25">
        <f t="shared" si="22"/>
        <v>1.2845031074887697E-2</v>
      </c>
      <c r="AB64" s="25">
        <f t="shared" si="23"/>
        <v>-1.4649107650536661E-4</v>
      </c>
      <c r="AC64" s="25">
        <f t="shared" si="24"/>
        <v>-4.0327699851550408E-2</v>
      </c>
      <c r="AD64" s="25"/>
      <c r="AE64" s="25">
        <f t="shared" si="25"/>
        <v>3.4900306832435626E-11</v>
      </c>
      <c r="AF64" s="28">
        <f t="shared" si="26"/>
        <v>25486.017999999996</v>
      </c>
      <c r="AG64" s="128"/>
      <c r="AH64">
        <f t="shared" si="27"/>
        <v>1.3166554446887696E-2</v>
      </c>
      <c r="AI64">
        <f t="shared" si="28"/>
        <v>1.3609423674708934</v>
      </c>
      <c r="AJ64">
        <f t="shared" si="29"/>
        <v>0.51265708792138975</v>
      </c>
      <c r="AK64">
        <f t="shared" si="30"/>
        <v>-8.1367114760857451E-2</v>
      </c>
      <c r="AL64">
        <f t="shared" si="31"/>
        <v>-0.22172336017041069</v>
      </c>
      <c r="AM64">
        <f t="shared" si="32"/>
        <v>-0.11131809891167314</v>
      </c>
      <c r="AN64" s="25">
        <f t="shared" si="53"/>
        <v>-0.15068945851978735</v>
      </c>
      <c r="AO64" s="25">
        <f t="shared" si="53"/>
        <v>-0.15060451722285037</v>
      </c>
      <c r="AP64" s="25">
        <f t="shared" si="53"/>
        <v>-0.15037232187104754</v>
      </c>
      <c r="AQ64" s="25">
        <f t="shared" si="53"/>
        <v>-0.14973763478840796</v>
      </c>
      <c r="AR64" s="25">
        <f t="shared" si="53"/>
        <v>-0.14800307860268436</v>
      </c>
      <c r="AS64" s="25">
        <f t="shared" si="53"/>
        <v>-0.14326492691884651</v>
      </c>
      <c r="AT64" s="25">
        <f t="shared" si="53"/>
        <v>-0.13033825165983276</v>
      </c>
      <c r="AU64" s="25">
        <f t="shared" si="34"/>
        <v>-9.5176199836983888E-2</v>
      </c>
      <c r="AV64" s="25"/>
    </row>
    <row r="65" spans="1:82">
      <c r="A65" s="56" t="s">
        <v>488</v>
      </c>
      <c r="B65" s="57" t="str">
        <f>IF(W65=INT(W65),"I","II")</f>
        <v>I</v>
      </c>
      <c r="C65" s="115">
        <v>40504.517999999996</v>
      </c>
      <c r="D65" s="115" t="s">
        <v>465</v>
      </c>
      <c r="E65" s="33">
        <f t="shared" si="12"/>
        <v>-27817.962798847853</v>
      </c>
      <c r="F65" s="25">
        <f t="shared" si="13"/>
        <v>-27818</v>
      </c>
      <c r="G65" s="25">
        <f t="shared" si="44"/>
        <v>1.269853999838233E-2</v>
      </c>
      <c r="J65">
        <f t="shared" si="52"/>
        <v>1.269853999838233E-2</v>
      </c>
      <c r="N65" s="25"/>
      <c r="O65" s="25"/>
      <c r="P65" s="27">
        <f t="shared" si="15"/>
        <v>5.3026239849932738E-2</v>
      </c>
      <c r="Q65" s="28">
        <f t="shared" si="16"/>
        <v>25486.017999999996</v>
      </c>
      <c r="S65" s="25">
        <f t="shared" si="46"/>
        <v>1.6263233753167389E-3</v>
      </c>
      <c r="T65" s="128">
        <v>1</v>
      </c>
      <c r="U65">
        <f t="shared" si="47"/>
        <v>1.6263233753167389E-3</v>
      </c>
      <c r="V65" s="25">
        <f t="shared" si="48"/>
        <v>-4.0327699851550408E-2</v>
      </c>
      <c r="W65" s="112"/>
      <c r="X65" s="109"/>
      <c r="Y65" s="109"/>
      <c r="Z65">
        <f t="shared" si="21"/>
        <v>-27818</v>
      </c>
      <c r="AA65" s="25">
        <f t="shared" si="22"/>
        <v>1.2845031074887697E-2</v>
      </c>
      <c r="AB65" s="25">
        <f t="shared" si="23"/>
        <v>-1.4649107650536661E-4</v>
      </c>
      <c r="AC65" s="25">
        <f t="shared" si="24"/>
        <v>-4.0327699851550408E-2</v>
      </c>
      <c r="AD65" s="25"/>
      <c r="AE65" s="25">
        <f t="shared" si="25"/>
        <v>3.4900306832435626E-11</v>
      </c>
      <c r="AF65" s="28">
        <f t="shared" si="26"/>
        <v>25486.017999999996</v>
      </c>
      <c r="AG65" s="128"/>
      <c r="AH65">
        <f t="shared" si="27"/>
        <v>1.3166554446887696E-2</v>
      </c>
      <c r="AI65">
        <f t="shared" si="28"/>
        <v>1.3609423674708934</v>
      </c>
      <c r="AJ65">
        <f t="shared" si="29"/>
        <v>0.51265708792138975</v>
      </c>
      <c r="AK65">
        <f t="shared" si="30"/>
        <v>-8.1367114760857451E-2</v>
      </c>
      <c r="AL65">
        <f t="shared" si="31"/>
        <v>-0.22172336017041069</v>
      </c>
      <c r="AM65">
        <f t="shared" si="32"/>
        <v>-0.11131809891167314</v>
      </c>
      <c r="AN65" s="25">
        <f t="shared" si="53"/>
        <v>-0.15068945851978735</v>
      </c>
      <c r="AO65" s="25">
        <f t="shared" si="53"/>
        <v>-0.15060451722285037</v>
      </c>
      <c r="AP65" s="25">
        <f t="shared" si="53"/>
        <v>-0.15037232187104754</v>
      </c>
      <c r="AQ65" s="25">
        <f t="shared" si="53"/>
        <v>-0.14973763478840796</v>
      </c>
      <c r="AR65" s="25">
        <f t="shared" si="53"/>
        <v>-0.14800307860268436</v>
      </c>
      <c r="AS65" s="25">
        <f t="shared" si="53"/>
        <v>-0.14326492691884651</v>
      </c>
      <c r="AT65" s="25">
        <f t="shared" si="53"/>
        <v>-0.13033825165983276</v>
      </c>
      <c r="AU65" s="25">
        <f t="shared" si="34"/>
        <v>-9.5176199836983888E-2</v>
      </c>
      <c r="AV65" s="25"/>
    </row>
    <row r="66" spans="1:82">
      <c r="A66" s="36" t="s">
        <v>464</v>
      </c>
      <c r="B66" s="102" t="s">
        <v>292</v>
      </c>
      <c r="C66" s="36">
        <v>40508.444000000003</v>
      </c>
      <c r="D66" s="36" t="s">
        <v>465</v>
      </c>
      <c r="E66" s="33">
        <f t="shared" si="12"/>
        <v>-27806.461340936974</v>
      </c>
      <c r="F66" s="25">
        <f t="shared" si="13"/>
        <v>-27806.5</v>
      </c>
      <c r="G66" s="25">
        <f t="shared" si="44"/>
        <v>1.3196195010095835E-2</v>
      </c>
      <c r="J66">
        <f t="shared" si="52"/>
        <v>1.3196195010095835E-2</v>
      </c>
      <c r="K66" s="25"/>
      <c r="O66" s="25"/>
      <c r="P66" s="27">
        <f t="shared" si="15"/>
        <v>5.300792754038694E-2</v>
      </c>
      <c r="Q66" s="28">
        <f t="shared" si="16"/>
        <v>25489.944000000003</v>
      </c>
      <c r="S66" s="25">
        <f t="shared" si="46"/>
        <v>1.5849740470634389E-3</v>
      </c>
      <c r="T66" s="128">
        <v>1</v>
      </c>
      <c r="U66">
        <f t="shared" si="47"/>
        <v>1.5849740470634389E-3</v>
      </c>
      <c r="V66" s="25">
        <f t="shared" si="48"/>
        <v>-3.9811732530291105E-2</v>
      </c>
      <c r="Z66">
        <f t="shared" si="21"/>
        <v>-27806.5</v>
      </c>
      <c r="AA66" s="25">
        <f t="shared" si="22"/>
        <v>1.2883950027862696E-2</v>
      </c>
      <c r="AB66" s="25">
        <f t="shared" si="23"/>
        <v>3.1224498223313829E-4</v>
      </c>
      <c r="AC66" s="25">
        <f t="shared" si="24"/>
        <v>-3.9811732530291105E-2</v>
      </c>
      <c r="AD66" s="25"/>
      <c r="AE66" s="25">
        <f t="shared" si="25"/>
        <v>1.5453010202207856E-10</v>
      </c>
      <c r="AF66" s="28">
        <f t="shared" si="26"/>
        <v>25489.944000000003</v>
      </c>
      <c r="AG66" s="128"/>
      <c r="AH66">
        <f t="shared" si="27"/>
        <v>1.3203554354612696E-2</v>
      </c>
      <c r="AI66">
        <f t="shared" si="28"/>
        <v>1.3611934322704715</v>
      </c>
      <c r="AJ66">
        <f t="shared" si="29"/>
        <v>0.51532225633853379</v>
      </c>
      <c r="AK66">
        <f t="shared" si="30"/>
        <v>-8.0245277024111411E-2</v>
      </c>
      <c r="AL66">
        <f t="shared" si="31"/>
        <v>-0.21861636330172601</v>
      </c>
      <c r="AM66">
        <f t="shared" si="32"/>
        <v>-0.10974562062864421</v>
      </c>
      <c r="AN66" s="25">
        <f t="shared" si="53"/>
        <v>-0.14856869867882366</v>
      </c>
      <c r="AO66" s="25">
        <f t="shared" si="53"/>
        <v>-0.14848481258894791</v>
      </c>
      <c r="AP66" s="25">
        <f t="shared" si="53"/>
        <v>-0.1482555748650661</v>
      </c>
      <c r="AQ66" s="25">
        <f t="shared" si="53"/>
        <v>-0.14762917089809932</v>
      </c>
      <c r="AR66" s="25">
        <f t="shared" si="53"/>
        <v>-0.14591778635408753</v>
      </c>
      <c r="AS66" s="25">
        <f t="shared" si="53"/>
        <v>-0.14124432833080569</v>
      </c>
      <c r="AT66" s="25">
        <f t="shared" si="53"/>
        <v>-0.12849751751689331</v>
      </c>
      <c r="AU66" s="25">
        <f t="shared" si="34"/>
        <v>-9.3830977112282388E-2</v>
      </c>
      <c r="AV66" s="25"/>
    </row>
    <row r="67" spans="1:82">
      <c r="A67" s="56" t="s">
        <v>488</v>
      </c>
      <c r="B67" s="57" t="str">
        <f>IF(W67=INT(W67),"I","II")</f>
        <v>I</v>
      </c>
      <c r="C67" s="115">
        <v>40508.444000000003</v>
      </c>
      <c r="D67" s="115" t="s">
        <v>465</v>
      </c>
      <c r="E67" s="33">
        <f t="shared" si="12"/>
        <v>-27806.461340936974</v>
      </c>
      <c r="F67" s="25">
        <f t="shared" si="13"/>
        <v>-27806.5</v>
      </c>
      <c r="G67" s="25">
        <f t="shared" si="44"/>
        <v>1.3196195010095835E-2</v>
      </c>
      <c r="J67">
        <f t="shared" si="52"/>
        <v>1.3196195010095835E-2</v>
      </c>
      <c r="N67" s="25"/>
      <c r="O67" s="25"/>
      <c r="P67" s="27">
        <f t="shared" si="15"/>
        <v>5.300792754038694E-2</v>
      </c>
      <c r="Q67" s="28">
        <f t="shared" si="16"/>
        <v>25489.944000000003</v>
      </c>
      <c r="S67" s="25">
        <f t="shared" si="46"/>
        <v>1.5849740470634389E-3</v>
      </c>
      <c r="T67" s="128">
        <v>1</v>
      </c>
      <c r="U67">
        <f t="shared" si="47"/>
        <v>1.5849740470634389E-3</v>
      </c>
      <c r="V67" s="25">
        <f t="shared" si="48"/>
        <v>-3.9811732530291105E-2</v>
      </c>
      <c r="W67" s="108"/>
      <c r="X67" s="109"/>
      <c r="Y67" s="109"/>
      <c r="Z67">
        <f t="shared" si="21"/>
        <v>-27806.5</v>
      </c>
      <c r="AA67" s="25">
        <f t="shared" si="22"/>
        <v>1.2883950027862696E-2</v>
      </c>
      <c r="AB67" s="25">
        <f t="shared" si="23"/>
        <v>3.1224498223313829E-4</v>
      </c>
      <c r="AC67" s="25">
        <f t="shared" si="24"/>
        <v>-3.9811732530291105E-2</v>
      </c>
      <c r="AD67" s="25"/>
      <c r="AE67" s="25">
        <f t="shared" si="25"/>
        <v>1.5453010202207856E-10</v>
      </c>
      <c r="AF67" s="28">
        <f t="shared" si="26"/>
        <v>25489.944000000003</v>
      </c>
      <c r="AG67" s="128"/>
      <c r="AH67">
        <f t="shared" si="27"/>
        <v>1.3203554354612696E-2</v>
      </c>
      <c r="AI67">
        <f t="shared" si="28"/>
        <v>1.3611934322704715</v>
      </c>
      <c r="AJ67">
        <f t="shared" si="29"/>
        <v>0.51532225633853379</v>
      </c>
      <c r="AK67">
        <f t="shared" si="30"/>
        <v>-8.0245277024111411E-2</v>
      </c>
      <c r="AL67">
        <f t="shared" si="31"/>
        <v>-0.21861636330172601</v>
      </c>
      <c r="AM67">
        <f t="shared" si="32"/>
        <v>-0.10974562062864421</v>
      </c>
      <c r="AN67" s="25">
        <f t="shared" si="53"/>
        <v>-0.14856869867882366</v>
      </c>
      <c r="AO67" s="25">
        <f t="shared" si="53"/>
        <v>-0.14848481258894791</v>
      </c>
      <c r="AP67" s="25">
        <f t="shared" si="53"/>
        <v>-0.1482555748650661</v>
      </c>
      <c r="AQ67" s="25">
        <f t="shared" si="53"/>
        <v>-0.14762917089809932</v>
      </c>
      <c r="AR67" s="25">
        <f t="shared" si="53"/>
        <v>-0.14591778635408753</v>
      </c>
      <c r="AS67" s="25">
        <f t="shared" si="53"/>
        <v>-0.14124432833080569</v>
      </c>
      <c r="AT67" s="25">
        <f t="shared" si="53"/>
        <v>-0.12849751751689331</v>
      </c>
      <c r="AU67" s="25">
        <f t="shared" si="34"/>
        <v>-9.3830977112282388E-2</v>
      </c>
      <c r="AV67" s="25"/>
    </row>
    <row r="68" spans="1:82">
      <c r="A68" s="36" t="s">
        <v>464</v>
      </c>
      <c r="B68" s="102" t="s">
        <v>292</v>
      </c>
      <c r="C68" s="36">
        <v>40509.468000000001</v>
      </c>
      <c r="D68" s="36" t="s">
        <v>465</v>
      </c>
      <c r="E68" s="33">
        <f t="shared" si="12"/>
        <v>-27803.461470101342</v>
      </c>
      <c r="F68" s="25">
        <f t="shared" si="13"/>
        <v>-27803.5</v>
      </c>
      <c r="G68" s="25">
        <f t="shared" si="44"/>
        <v>1.3152105006156489E-2</v>
      </c>
      <c r="J68">
        <f t="shared" si="52"/>
        <v>1.3152105006156489E-2</v>
      </c>
      <c r="K68" s="25"/>
      <c r="O68" s="25"/>
      <c r="P68" s="27">
        <f t="shared" si="15"/>
        <v>5.3003150696707343E-2</v>
      </c>
      <c r="Q68" s="28">
        <f t="shared" si="16"/>
        <v>25490.968000000001</v>
      </c>
      <c r="S68" s="25">
        <f t="shared" si="46"/>
        <v>1.5881058426303718E-3</v>
      </c>
      <c r="T68" s="128">
        <v>1</v>
      </c>
      <c r="U68">
        <f t="shared" si="47"/>
        <v>1.5881058426303718E-3</v>
      </c>
      <c r="V68" s="25">
        <f t="shared" si="48"/>
        <v>-3.9851045690550854E-2</v>
      </c>
      <c r="Z68">
        <f t="shared" si="21"/>
        <v>-27803.5</v>
      </c>
      <c r="AA68" s="25">
        <f t="shared" si="22"/>
        <v>1.2894094013595822E-2</v>
      </c>
      <c r="AB68" s="25">
        <f t="shared" si="23"/>
        <v>2.5801099256066683E-4</v>
      </c>
      <c r="AC68" s="25">
        <f t="shared" si="24"/>
        <v>-3.9851045690550854E-2</v>
      </c>
      <c r="AD68" s="25"/>
      <c r="AE68" s="25">
        <f t="shared" si="25"/>
        <v>1.057196854932564E-10</v>
      </c>
      <c r="AF68" s="28">
        <f t="shared" si="26"/>
        <v>25490.968000000001</v>
      </c>
      <c r="AG68" s="128"/>
      <c r="AH68">
        <f t="shared" si="27"/>
        <v>1.3213197850345823E-2</v>
      </c>
      <c r="AI68">
        <f t="shared" si="28"/>
        <v>1.3612583690402373</v>
      </c>
      <c r="AJ68">
        <f t="shared" si="29"/>
        <v>0.51601686066560715</v>
      </c>
      <c r="AK68">
        <f t="shared" si="30"/>
        <v>-7.9952428345784365E-2</v>
      </c>
      <c r="AL68">
        <f t="shared" si="31"/>
        <v>-0.21780565548216976</v>
      </c>
      <c r="AM68">
        <f t="shared" si="32"/>
        <v>-0.10933540282174195</v>
      </c>
      <c r="AN68" s="25">
        <f t="shared" si="53"/>
        <v>-0.14801539353201207</v>
      </c>
      <c r="AO68" s="25">
        <f t="shared" si="53"/>
        <v>-0.14793178369777699</v>
      </c>
      <c r="AP68" s="25">
        <f t="shared" si="53"/>
        <v>-0.14770331974178619</v>
      </c>
      <c r="AQ68" s="25">
        <f t="shared" si="53"/>
        <v>-0.14707908131708236</v>
      </c>
      <c r="AR68" s="25">
        <f t="shared" si="53"/>
        <v>-0.14537375086995558</v>
      </c>
      <c r="AS68" s="25">
        <f t="shared" si="53"/>
        <v>-0.14071718534264549</v>
      </c>
      <c r="AT68" s="25">
        <f t="shared" si="53"/>
        <v>-0.12801731564779459</v>
      </c>
      <c r="AU68" s="25">
        <f t="shared" si="34"/>
        <v>-9.3480049444968905E-2</v>
      </c>
      <c r="AV68" s="25"/>
    </row>
    <row r="69" spans="1:82">
      <c r="A69" s="56" t="s">
        <v>488</v>
      </c>
      <c r="B69" s="57" t="str">
        <f>IF(W69=INT(W69),"I","II")</f>
        <v>I</v>
      </c>
      <c r="C69" s="115">
        <v>40509.468000000001</v>
      </c>
      <c r="D69" s="115" t="s">
        <v>465</v>
      </c>
      <c r="E69" s="33">
        <f t="shared" si="12"/>
        <v>-27803.461470101342</v>
      </c>
      <c r="F69" s="25">
        <f t="shared" si="13"/>
        <v>-27803.5</v>
      </c>
      <c r="G69" s="25">
        <f t="shared" si="44"/>
        <v>1.3152105006156489E-2</v>
      </c>
      <c r="J69">
        <f t="shared" si="52"/>
        <v>1.3152105006156489E-2</v>
      </c>
      <c r="N69" s="25"/>
      <c r="O69" s="25"/>
      <c r="P69" s="27">
        <f t="shared" si="15"/>
        <v>5.3003150696707343E-2</v>
      </c>
      <c r="Q69" s="28">
        <f t="shared" si="16"/>
        <v>25490.968000000001</v>
      </c>
      <c r="S69" s="25">
        <f t="shared" si="46"/>
        <v>1.5881058426303718E-3</v>
      </c>
      <c r="T69" s="128">
        <v>1</v>
      </c>
      <c r="U69">
        <f t="shared" si="47"/>
        <v>1.5881058426303718E-3</v>
      </c>
      <c r="V69" s="25">
        <f t="shared" si="48"/>
        <v>-3.9851045690550854E-2</v>
      </c>
      <c r="W69" s="108"/>
      <c r="X69" s="109"/>
      <c r="Y69" s="109"/>
      <c r="Z69">
        <f t="shared" si="21"/>
        <v>-27803.5</v>
      </c>
      <c r="AA69" s="25">
        <f t="shared" si="22"/>
        <v>1.2894094013595822E-2</v>
      </c>
      <c r="AB69" s="25">
        <f t="shared" si="23"/>
        <v>2.5801099256066683E-4</v>
      </c>
      <c r="AC69" s="25">
        <f t="shared" si="24"/>
        <v>-3.9851045690550854E-2</v>
      </c>
      <c r="AD69" s="25"/>
      <c r="AE69" s="25">
        <f t="shared" si="25"/>
        <v>1.057196854932564E-10</v>
      </c>
      <c r="AF69" s="28">
        <f t="shared" si="26"/>
        <v>25490.968000000001</v>
      </c>
      <c r="AG69" s="128"/>
      <c r="AH69">
        <f t="shared" si="27"/>
        <v>1.3213197850345823E-2</v>
      </c>
      <c r="AI69">
        <f t="shared" si="28"/>
        <v>1.3612583690402373</v>
      </c>
      <c r="AJ69">
        <f t="shared" si="29"/>
        <v>0.51601686066560715</v>
      </c>
      <c r="AK69">
        <f t="shared" si="30"/>
        <v>-7.9952428345784365E-2</v>
      </c>
      <c r="AL69">
        <f t="shared" si="31"/>
        <v>-0.21780565548216976</v>
      </c>
      <c r="AM69">
        <f t="shared" si="32"/>
        <v>-0.10933540282174195</v>
      </c>
      <c r="AN69" s="25">
        <f t="shared" si="53"/>
        <v>-0.14801539353201207</v>
      </c>
      <c r="AO69" s="25">
        <f t="shared" si="53"/>
        <v>-0.14793178369777699</v>
      </c>
      <c r="AP69" s="25">
        <f t="shared" si="53"/>
        <v>-0.14770331974178619</v>
      </c>
      <c r="AQ69" s="25">
        <f t="shared" si="53"/>
        <v>-0.14707908131708236</v>
      </c>
      <c r="AR69" s="25">
        <f t="shared" si="53"/>
        <v>-0.14537375086995558</v>
      </c>
      <c r="AS69" s="25">
        <f t="shared" si="53"/>
        <v>-0.14071718534264549</v>
      </c>
      <c r="AT69" s="25">
        <f t="shared" si="53"/>
        <v>-0.12801731564779459</v>
      </c>
      <c r="AU69" s="25">
        <f t="shared" si="34"/>
        <v>-9.3480049444968905E-2</v>
      </c>
      <c r="AV69" s="25"/>
    </row>
    <row r="70" spans="1:82">
      <c r="A70" s="36" t="s">
        <v>464</v>
      </c>
      <c r="B70" s="102" t="s">
        <v>292</v>
      </c>
      <c r="C70" s="36">
        <v>40510.491999999998</v>
      </c>
      <c r="D70" s="36" t="s">
        <v>465</v>
      </c>
      <c r="E70" s="33">
        <f t="shared" si="12"/>
        <v>-27800.461599265709</v>
      </c>
      <c r="F70" s="25">
        <f t="shared" si="13"/>
        <v>-27800.5</v>
      </c>
      <c r="G70" s="25">
        <f t="shared" si="44"/>
        <v>1.3108015002217144E-2</v>
      </c>
      <c r="J70">
        <f t="shared" si="52"/>
        <v>1.3108015002217144E-2</v>
      </c>
      <c r="K70" s="25"/>
      <c r="O70" s="25"/>
      <c r="P70" s="27">
        <f t="shared" si="15"/>
        <v>5.2998373969117309E-2</v>
      </c>
      <c r="Q70" s="28">
        <f t="shared" si="16"/>
        <v>25491.991999999998</v>
      </c>
      <c r="S70" s="25">
        <f t="shared" si="46"/>
        <v>1.5912407385081525E-3</v>
      </c>
      <c r="T70" s="128">
        <v>1</v>
      </c>
      <c r="U70">
        <f t="shared" si="47"/>
        <v>1.5912407385081525E-3</v>
      </c>
      <c r="V70" s="25">
        <f t="shared" si="48"/>
        <v>-3.9890358966900165E-2</v>
      </c>
      <c r="Z70">
        <f t="shared" si="21"/>
        <v>-27800.5</v>
      </c>
      <c r="AA70" s="25">
        <f t="shared" si="22"/>
        <v>1.2904234354301616E-2</v>
      </c>
      <c r="AB70" s="25">
        <f t="shared" si="23"/>
        <v>2.0378064791552741E-4</v>
      </c>
      <c r="AC70" s="25">
        <f t="shared" si="24"/>
        <v>-3.9890358966900165E-2</v>
      </c>
      <c r="AD70" s="25"/>
      <c r="AE70" s="25">
        <f t="shared" si="25"/>
        <v>6.607874201190069E-11</v>
      </c>
      <c r="AF70" s="28">
        <f t="shared" si="26"/>
        <v>25491.991999999998</v>
      </c>
      <c r="AG70" s="128"/>
      <c r="AH70">
        <f t="shared" si="27"/>
        <v>1.3222837755051616E-2</v>
      </c>
      <c r="AI70">
        <f t="shared" si="28"/>
        <v>1.3613230744926812</v>
      </c>
      <c r="AJ70">
        <f t="shared" si="29"/>
        <v>0.51671119160433798</v>
      </c>
      <c r="AK70">
        <f t="shared" si="30"/>
        <v>-7.9659499365463654E-2</v>
      </c>
      <c r="AL70">
        <f t="shared" si="31"/>
        <v>-0.21699487085188213</v>
      </c>
      <c r="AM70">
        <f t="shared" si="32"/>
        <v>-0.10892518251351968</v>
      </c>
      <c r="AN70" s="25">
        <f t="shared" si="53"/>
        <v>-0.14746206231160139</v>
      </c>
      <c r="AO70" s="25">
        <f t="shared" si="53"/>
        <v>-0.14737872913791511</v>
      </c>
      <c r="AP70" s="25">
        <f t="shared" si="53"/>
        <v>-0.14715103985988073</v>
      </c>
      <c r="AQ70" s="25">
        <f t="shared" si="53"/>
        <v>-0.14652896892200953</v>
      </c>
      <c r="AR70" s="25">
        <f t="shared" si="53"/>
        <v>-0.14482969640301849</v>
      </c>
      <c r="AS70" s="25">
        <f t="shared" si="53"/>
        <v>-0.14019002990096407</v>
      </c>
      <c r="AT70" s="25">
        <f t="shared" si="53"/>
        <v>-0.12753710952542385</v>
      </c>
      <c r="AU70" s="25">
        <f t="shared" si="34"/>
        <v>-9.3129121777655532E-2</v>
      </c>
      <c r="AV70" s="25"/>
    </row>
    <row r="71" spans="1:82">
      <c r="A71" s="56" t="s">
        <v>488</v>
      </c>
      <c r="B71" s="57" t="str">
        <f>IF(W71=INT(W71),"I","II")</f>
        <v>I</v>
      </c>
      <c r="C71" s="115">
        <v>40510.491999999998</v>
      </c>
      <c r="D71" s="115" t="s">
        <v>465</v>
      </c>
      <c r="E71" s="33">
        <f t="shared" si="12"/>
        <v>-27800.461599265709</v>
      </c>
      <c r="F71" s="25">
        <f t="shared" si="13"/>
        <v>-27800.5</v>
      </c>
      <c r="G71" s="25">
        <f t="shared" si="44"/>
        <v>1.3108015002217144E-2</v>
      </c>
      <c r="J71">
        <f t="shared" si="52"/>
        <v>1.3108015002217144E-2</v>
      </c>
      <c r="N71" s="25"/>
      <c r="O71" s="25"/>
      <c r="P71" s="27">
        <f t="shared" si="15"/>
        <v>5.2998373969117309E-2</v>
      </c>
      <c r="Q71" s="28">
        <f t="shared" si="16"/>
        <v>25491.991999999998</v>
      </c>
      <c r="S71" s="25">
        <f t="shared" si="46"/>
        <v>1.5912407385081525E-3</v>
      </c>
      <c r="T71" s="128">
        <v>1</v>
      </c>
      <c r="U71">
        <f t="shared" si="47"/>
        <v>1.5912407385081525E-3</v>
      </c>
      <c r="V71" s="25">
        <f t="shared" si="48"/>
        <v>-3.9890358966900165E-2</v>
      </c>
      <c r="W71" s="108"/>
      <c r="X71" s="109"/>
      <c r="Y71" s="109"/>
      <c r="Z71">
        <f t="shared" si="21"/>
        <v>-27800.5</v>
      </c>
      <c r="AA71" s="25">
        <f t="shared" si="22"/>
        <v>1.2904234354301616E-2</v>
      </c>
      <c r="AB71" s="25">
        <f t="shared" si="23"/>
        <v>2.0378064791552741E-4</v>
      </c>
      <c r="AC71" s="25">
        <f t="shared" si="24"/>
        <v>-3.9890358966900165E-2</v>
      </c>
      <c r="AD71" s="25"/>
      <c r="AE71" s="25">
        <f t="shared" si="25"/>
        <v>6.607874201190069E-11</v>
      </c>
      <c r="AF71" s="28">
        <f t="shared" si="26"/>
        <v>25491.991999999998</v>
      </c>
      <c r="AG71" s="128"/>
      <c r="AH71">
        <f t="shared" si="27"/>
        <v>1.3222837755051616E-2</v>
      </c>
      <c r="AI71">
        <f t="shared" si="28"/>
        <v>1.3613230744926812</v>
      </c>
      <c r="AJ71">
        <f t="shared" si="29"/>
        <v>0.51671119160433798</v>
      </c>
      <c r="AK71">
        <f t="shared" si="30"/>
        <v>-7.9659499365463654E-2</v>
      </c>
      <c r="AL71">
        <f t="shared" si="31"/>
        <v>-0.21699487085188213</v>
      </c>
      <c r="AM71">
        <f t="shared" si="32"/>
        <v>-0.10892518251351968</v>
      </c>
      <c r="AN71" s="25">
        <f t="shared" ref="AN71:AT80" si="54">$AU71+$AB$7*SIN(AO71)</f>
        <v>-0.14746206231160139</v>
      </c>
      <c r="AO71" s="25">
        <f t="shared" si="54"/>
        <v>-0.14737872913791511</v>
      </c>
      <c r="AP71" s="25">
        <f t="shared" si="54"/>
        <v>-0.14715103985988073</v>
      </c>
      <c r="AQ71" s="25">
        <f t="shared" si="54"/>
        <v>-0.14652896892200953</v>
      </c>
      <c r="AR71" s="25">
        <f t="shared" si="54"/>
        <v>-0.14482969640301849</v>
      </c>
      <c r="AS71" s="25">
        <f t="shared" si="54"/>
        <v>-0.14019002990096407</v>
      </c>
      <c r="AT71" s="25">
        <f t="shared" si="54"/>
        <v>-0.12753710952542385</v>
      </c>
      <c r="AU71" s="25">
        <f t="shared" si="34"/>
        <v>-9.3129121777655532E-2</v>
      </c>
      <c r="AV71" s="25"/>
    </row>
    <row r="72" spans="1:82">
      <c r="A72" s="36" t="s">
        <v>464</v>
      </c>
      <c r="B72" s="102" t="s">
        <v>292</v>
      </c>
      <c r="C72" s="36">
        <v>40511.516000000003</v>
      </c>
      <c r="D72" s="36" t="s">
        <v>465</v>
      </c>
      <c r="E72" s="33">
        <f t="shared" si="12"/>
        <v>-27797.461728430055</v>
      </c>
      <c r="F72" s="25">
        <f t="shared" si="13"/>
        <v>-27797.5</v>
      </c>
      <c r="G72" s="25">
        <f t="shared" si="44"/>
        <v>1.3063925005553756E-2</v>
      </c>
      <c r="J72">
        <f t="shared" si="52"/>
        <v>1.3063925005553756E-2</v>
      </c>
      <c r="K72" s="25"/>
      <c r="O72" s="25"/>
      <c r="P72" s="27">
        <f t="shared" si="15"/>
        <v>5.2993597357616808E-2</v>
      </c>
      <c r="Q72" s="28">
        <f t="shared" si="16"/>
        <v>25493.016000000003</v>
      </c>
      <c r="S72" s="25">
        <f t="shared" si="46"/>
        <v>1.5943787341431085E-3</v>
      </c>
      <c r="T72" s="128">
        <v>1</v>
      </c>
      <c r="U72">
        <f t="shared" si="47"/>
        <v>1.5943787341431085E-3</v>
      </c>
      <c r="V72" s="25">
        <f t="shared" si="48"/>
        <v>-3.9929672352063052E-2</v>
      </c>
      <c r="Z72">
        <f t="shared" si="21"/>
        <v>-27797.5</v>
      </c>
      <c r="AA72" s="25">
        <f t="shared" si="22"/>
        <v>1.2914371044832226E-2</v>
      </c>
      <c r="AB72" s="25">
        <f t="shared" si="23"/>
        <v>1.4955396072153029E-4</v>
      </c>
      <c r="AC72" s="25">
        <f t="shared" si="24"/>
        <v>-3.9929672352063052E-2</v>
      </c>
      <c r="AD72" s="25"/>
      <c r="AE72" s="25">
        <f t="shared" si="25"/>
        <v>3.5660492059468576E-11</v>
      </c>
      <c r="AF72" s="28">
        <f t="shared" si="26"/>
        <v>25493.016000000003</v>
      </c>
      <c r="AG72" s="128"/>
      <c r="AH72">
        <f t="shared" si="27"/>
        <v>1.3232474063582226E-2</v>
      </c>
      <c r="AI72">
        <f t="shared" si="28"/>
        <v>1.3613875484962688</v>
      </c>
      <c r="AJ72">
        <f t="shared" si="29"/>
        <v>0.51740524837001467</v>
      </c>
      <c r="AK72">
        <f t="shared" si="30"/>
        <v>-7.9366490358695738E-2</v>
      </c>
      <c r="AL72">
        <f t="shared" si="31"/>
        <v>-0.21618400968174528</v>
      </c>
      <c r="AM72">
        <f t="shared" si="32"/>
        <v>-0.10851495971167825</v>
      </c>
      <c r="AN72" s="25">
        <f t="shared" si="54"/>
        <v>-0.14690870511088164</v>
      </c>
      <c r="AO72" s="25">
        <f t="shared" si="54"/>
        <v>-0.14682564900143261</v>
      </c>
      <c r="AP72" s="25">
        <f t="shared" si="54"/>
        <v>-0.14659873530854642</v>
      </c>
      <c r="AQ72" s="25">
        <f t="shared" si="54"/>
        <v>-0.14597883379565524</v>
      </c>
      <c r="AR72" s="25">
        <f t="shared" si="54"/>
        <v>-0.14428562302284903</v>
      </c>
      <c r="AS72" s="25">
        <f t="shared" si="54"/>
        <v>-0.13966286205195313</v>
      </c>
      <c r="AT72" s="25">
        <f t="shared" si="54"/>
        <v>-0.12705689916570151</v>
      </c>
      <c r="AU72" s="25">
        <f t="shared" si="34"/>
        <v>-9.2778194110342049E-2</v>
      </c>
      <c r="AV72" s="25"/>
    </row>
    <row r="73" spans="1:82">
      <c r="A73" s="56" t="s">
        <v>488</v>
      </c>
      <c r="B73" s="57" t="str">
        <f>IF(W73=INT(W73),"I","II")</f>
        <v>I</v>
      </c>
      <c r="C73" s="115">
        <v>40511.516000000003</v>
      </c>
      <c r="D73" s="115" t="s">
        <v>465</v>
      </c>
      <c r="E73" s="33">
        <f t="shared" si="12"/>
        <v>-27797.461728430055</v>
      </c>
      <c r="F73" s="25">
        <f t="shared" si="13"/>
        <v>-27797.5</v>
      </c>
      <c r="G73" s="25">
        <f t="shared" ref="G73:G103" si="55">+C73-(C$7+F73*C$8)</f>
        <v>1.3063925005553756E-2</v>
      </c>
      <c r="J73">
        <f t="shared" si="52"/>
        <v>1.3063925005553756E-2</v>
      </c>
      <c r="N73" s="25"/>
      <c r="O73" s="25"/>
      <c r="P73" s="27">
        <f t="shared" si="15"/>
        <v>5.2993597357616808E-2</v>
      </c>
      <c r="Q73" s="28">
        <f t="shared" si="16"/>
        <v>25493.016000000003</v>
      </c>
      <c r="S73" s="25">
        <f t="shared" ref="S73:S103" si="56">+(P73-G73)^2</f>
        <v>1.5943787341431085E-3</v>
      </c>
      <c r="T73" s="128">
        <v>1</v>
      </c>
      <c r="U73">
        <f t="shared" ref="U73:U103" si="57">+T73*S73</f>
        <v>1.5943787341431085E-3</v>
      </c>
      <c r="V73" s="25">
        <f t="shared" ref="V73:V103" si="58">+G73-P73</f>
        <v>-3.9929672352063052E-2</v>
      </c>
      <c r="W73" s="108"/>
      <c r="X73" s="109"/>
      <c r="Y73" s="109"/>
      <c r="Z73">
        <f t="shared" si="21"/>
        <v>-27797.5</v>
      </c>
      <c r="AA73" s="25">
        <f t="shared" si="22"/>
        <v>1.2914371044832226E-2</v>
      </c>
      <c r="AB73" s="25">
        <f t="shared" si="23"/>
        <v>1.4955396072153029E-4</v>
      </c>
      <c r="AC73" s="25">
        <f t="shared" si="24"/>
        <v>-3.9929672352063052E-2</v>
      </c>
      <c r="AD73" s="25"/>
      <c r="AE73" s="25">
        <f t="shared" si="25"/>
        <v>3.5660492059468576E-11</v>
      </c>
      <c r="AF73" s="28">
        <f t="shared" si="26"/>
        <v>25493.016000000003</v>
      </c>
      <c r="AG73" s="128"/>
      <c r="AH73">
        <f t="shared" si="27"/>
        <v>1.3232474063582226E-2</v>
      </c>
      <c r="AI73">
        <f t="shared" si="28"/>
        <v>1.3613875484962688</v>
      </c>
      <c r="AJ73">
        <f t="shared" si="29"/>
        <v>0.51740524837001467</v>
      </c>
      <c r="AK73">
        <f t="shared" si="30"/>
        <v>-7.9366490358695738E-2</v>
      </c>
      <c r="AL73">
        <f t="shared" si="31"/>
        <v>-0.21618400968174528</v>
      </c>
      <c r="AM73">
        <f t="shared" si="32"/>
        <v>-0.10851495971167825</v>
      </c>
      <c r="AN73" s="25">
        <f t="shared" si="54"/>
        <v>-0.14690870511088164</v>
      </c>
      <c r="AO73" s="25">
        <f t="shared" si="54"/>
        <v>-0.14682564900143261</v>
      </c>
      <c r="AP73" s="25">
        <f t="shared" si="54"/>
        <v>-0.14659873530854642</v>
      </c>
      <c r="AQ73" s="25">
        <f t="shared" si="54"/>
        <v>-0.14597883379565524</v>
      </c>
      <c r="AR73" s="25">
        <f t="shared" si="54"/>
        <v>-0.14428562302284903</v>
      </c>
      <c r="AS73" s="25">
        <f t="shared" si="54"/>
        <v>-0.13966286205195313</v>
      </c>
      <c r="AT73" s="25">
        <f t="shared" si="54"/>
        <v>-0.12705689916570151</v>
      </c>
      <c r="AU73" s="25">
        <f t="shared" si="34"/>
        <v>-9.2778194110342049E-2</v>
      </c>
      <c r="AV73" s="25"/>
    </row>
    <row r="74" spans="1:82">
      <c r="A74" s="36" t="s">
        <v>464</v>
      </c>
      <c r="B74" s="102" t="s">
        <v>292</v>
      </c>
      <c r="C74" s="36">
        <v>40512.54</v>
      </c>
      <c r="D74" s="36" t="s">
        <v>465</v>
      </c>
      <c r="E74" s="33">
        <f t="shared" si="12"/>
        <v>-27794.461857594422</v>
      </c>
      <c r="F74" s="25">
        <f t="shared" si="13"/>
        <v>-27794.5</v>
      </c>
      <c r="G74" s="25">
        <f t="shared" si="55"/>
        <v>1.301983500161441E-2</v>
      </c>
      <c r="J74">
        <f t="shared" si="52"/>
        <v>1.301983500161441E-2</v>
      </c>
      <c r="K74" s="25"/>
      <c r="O74" s="25"/>
      <c r="P74" s="27">
        <f t="shared" si="15"/>
        <v>5.2988820862205854E-2</v>
      </c>
      <c r="Q74" s="28">
        <f t="shared" si="16"/>
        <v>25494.04</v>
      </c>
      <c r="S74" s="25">
        <f t="shared" si="56"/>
        <v>1.5975198307241587E-3</v>
      </c>
      <c r="T74" s="128">
        <v>1</v>
      </c>
      <c r="U74">
        <f t="shared" si="57"/>
        <v>1.5975198307241587E-3</v>
      </c>
      <c r="V74" s="25">
        <f t="shared" si="58"/>
        <v>-3.9968985860591444E-2</v>
      </c>
      <c r="Z74">
        <f t="shared" si="21"/>
        <v>-27794.5</v>
      </c>
      <c r="AA74" s="25">
        <f t="shared" si="22"/>
        <v>1.2924504080042039E-2</v>
      </c>
      <c r="AB74" s="25">
        <f t="shared" si="23"/>
        <v>9.5330921572371607E-5</v>
      </c>
      <c r="AC74" s="25">
        <f t="shared" si="24"/>
        <v>-3.9968985860591444E-2</v>
      </c>
      <c r="AD74" s="25"/>
      <c r="AE74" s="25">
        <f t="shared" si="25"/>
        <v>1.451823563233659E-11</v>
      </c>
      <c r="AF74" s="28">
        <f t="shared" si="26"/>
        <v>25494.04</v>
      </c>
      <c r="AG74" s="128"/>
      <c r="AH74">
        <f t="shared" si="27"/>
        <v>1.324210677079204E-2</v>
      </c>
      <c r="AI74">
        <f t="shared" si="28"/>
        <v>1.3614517909198933</v>
      </c>
      <c r="AJ74">
        <f t="shared" si="29"/>
        <v>0.51809903017817205</v>
      </c>
      <c r="AK74">
        <f t="shared" si="30"/>
        <v>-7.9073401601308588E-2</v>
      </c>
      <c r="AL74">
        <f t="shared" si="31"/>
        <v>-0.21537307224283353</v>
      </c>
      <c r="AM74">
        <f t="shared" si="32"/>
        <v>-0.10810473442393762</v>
      </c>
      <c r="AN74" s="25">
        <f t="shared" si="54"/>
        <v>-0.14635532202319398</v>
      </c>
      <c r="AO74" s="25">
        <f t="shared" si="54"/>
        <v>-0.14627254338044776</v>
      </c>
      <c r="AP74" s="25">
        <f t="shared" si="54"/>
        <v>-0.14604640617702205</v>
      </c>
      <c r="AQ74" s="25">
        <f t="shared" si="54"/>
        <v>-0.14542867602082624</v>
      </c>
      <c r="AR74" s="25">
        <f t="shared" si="54"/>
        <v>-0.14374153079903926</v>
      </c>
      <c r="AS74" s="25">
        <f t="shared" si="54"/>
        <v>-0.13913568184181113</v>
      </c>
      <c r="AT74" s="25">
        <f t="shared" si="54"/>
        <v>-0.12657668458454885</v>
      </c>
      <c r="AU74" s="25">
        <f t="shared" si="34"/>
        <v>-9.2427266443028566E-2</v>
      </c>
      <c r="AV74" s="25"/>
    </row>
    <row r="75" spans="1:82">
      <c r="A75" s="56" t="s">
        <v>488</v>
      </c>
      <c r="B75" s="57" t="str">
        <f>IF(W75=INT(W75),"I","II")</f>
        <v>I</v>
      </c>
      <c r="C75" s="115">
        <v>40512.54</v>
      </c>
      <c r="D75" s="115" t="s">
        <v>465</v>
      </c>
      <c r="E75" s="33">
        <f t="shared" si="12"/>
        <v>-27794.461857594422</v>
      </c>
      <c r="F75" s="25">
        <f t="shared" si="13"/>
        <v>-27794.5</v>
      </c>
      <c r="G75" s="25">
        <f t="shared" si="55"/>
        <v>1.301983500161441E-2</v>
      </c>
      <c r="J75">
        <f t="shared" si="52"/>
        <v>1.301983500161441E-2</v>
      </c>
      <c r="N75" s="25"/>
      <c r="O75" s="25"/>
      <c r="P75" s="27">
        <f t="shared" si="15"/>
        <v>5.2988820862205854E-2</v>
      </c>
      <c r="Q75" s="28">
        <f t="shared" si="16"/>
        <v>25494.04</v>
      </c>
      <c r="S75" s="25">
        <f t="shared" si="56"/>
        <v>1.5975198307241587E-3</v>
      </c>
      <c r="T75" s="128">
        <v>1</v>
      </c>
      <c r="U75">
        <f t="shared" si="57"/>
        <v>1.5975198307241587E-3</v>
      </c>
      <c r="V75" s="25">
        <f t="shared" si="58"/>
        <v>-3.9968985860591444E-2</v>
      </c>
      <c r="W75" s="108"/>
      <c r="X75" s="109"/>
      <c r="Y75" s="109"/>
      <c r="Z75">
        <f t="shared" si="21"/>
        <v>-27794.5</v>
      </c>
      <c r="AA75" s="25">
        <f t="shared" si="22"/>
        <v>1.2924504080042039E-2</v>
      </c>
      <c r="AB75" s="25">
        <f t="shared" si="23"/>
        <v>9.5330921572371607E-5</v>
      </c>
      <c r="AC75" s="25">
        <f t="shared" si="24"/>
        <v>-3.9968985860591444E-2</v>
      </c>
      <c r="AD75" s="25"/>
      <c r="AE75" s="25">
        <f t="shared" si="25"/>
        <v>1.451823563233659E-11</v>
      </c>
      <c r="AF75" s="28">
        <f t="shared" si="26"/>
        <v>25494.04</v>
      </c>
      <c r="AG75" s="128"/>
      <c r="AH75">
        <f t="shared" si="27"/>
        <v>1.324210677079204E-2</v>
      </c>
      <c r="AI75">
        <f t="shared" si="28"/>
        <v>1.3614517909198933</v>
      </c>
      <c r="AJ75">
        <f t="shared" si="29"/>
        <v>0.51809903017817205</v>
      </c>
      <c r="AK75">
        <f t="shared" si="30"/>
        <v>-7.9073401601308588E-2</v>
      </c>
      <c r="AL75">
        <f t="shared" si="31"/>
        <v>-0.21537307224283353</v>
      </c>
      <c r="AM75">
        <f t="shared" si="32"/>
        <v>-0.10810473442393762</v>
      </c>
      <c r="AN75" s="25">
        <f t="shared" si="54"/>
        <v>-0.14635532202319398</v>
      </c>
      <c r="AO75" s="25">
        <f t="shared" si="54"/>
        <v>-0.14627254338044776</v>
      </c>
      <c r="AP75" s="25">
        <f t="shared" si="54"/>
        <v>-0.14604640617702205</v>
      </c>
      <c r="AQ75" s="25">
        <f t="shared" si="54"/>
        <v>-0.14542867602082624</v>
      </c>
      <c r="AR75" s="25">
        <f t="shared" si="54"/>
        <v>-0.14374153079903926</v>
      </c>
      <c r="AS75" s="25">
        <f t="shared" si="54"/>
        <v>-0.13913568184181113</v>
      </c>
      <c r="AT75" s="25">
        <f t="shared" si="54"/>
        <v>-0.12657668458454885</v>
      </c>
      <c r="AU75" s="25">
        <f t="shared" si="34"/>
        <v>-9.2427266443028566E-2</v>
      </c>
      <c r="AV75" s="25"/>
    </row>
    <row r="76" spans="1:82" s="25" customFormat="1">
      <c r="A76" s="33" t="s">
        <v>294</v>
      </c>
      <c r="B76" s="57" t="s">
        <v>288</v>
      </c>
      <c r="C76" s="58">
        <v>41932.525000000001</v>
      </c>
      <c r="D76" s="58"/>
      <c r="E76" s="33">
        <f t="shared" si="12"/>
        <v>-23634.528665655391</v>
      </c>
      <c r="F76" s="25">
        <f t="shared" si="13"/>
        <v>-23634.5</v>
      </c>
      <c r="G76" s="25">
        <f t="shared" si="55"/>
        <v>-9.7849649973795749E-3</v>
      </c>
      <c r="I76" s="127">
        <f t="shared" ref="I76:I103" si="59">G76</f>
        <v>-9.7849649973795749E-3</v>
      </c>
      <c r="P76" s="27">
        <f t="shared" si="15"/>
        <v>4.6477105453737254E-2</v>
      </c>
      <c r="Q76" s="28">
        <f t="shared" si="16"/>
        <v>26914.025000000001</v>
      </c>
      <c r="S76" s="25">
        <f t="shared" si="56"/>
        <v>3.1654205714464335E-3</v>
      </c>
      <c r="T76" s="2">
        <v>0.1</v>
      </c>
      <c r="U76">
        <f t="shared" si="57"/>
        <v>3.1654205714464335E-4</v>
      </c>
      <c r="V76" s="25">
        <f t="shared" si="58"/>
        <v>-5.6262070451116829E-2</v>
      </c>
      <c r="Z76">
        <f t="shared" si="21"/>
        <v>-23634.5</v>
      </c>
      <c r="AA76" s="25">
        <f t="shared" si="22"/>
        <v>2.1878944511480692E-2</v>
      </c>
      <c r="AB76" s="25">
        <f t="shared" si="23"/>
        <v>-3.1663909508860263E-2</v>
      </c>
      <c r="AC76" s="25">
        <f t="shared" si="24"/>
        <v>-5.6262070451116829E-2</v>
      </c>
      <c r="AE76" s="25">
        <f t="shared" si="25"/>
        <v>3.1736606847079119E-6</v>
      </c>
      <c r="AF76" s="28">
        <f t="shared" si="26"/>
        <v>26914.025000000001</v>
      </c>
      <c r="AG76" s="128"/>
      <c r="AH76">
        <f t="shared" si="27"/>
        <v>2.1554713282230693E-2</v>
      </c>
      <c r="AI76">
        <f t="shared" si="28"/>
        <v>1.2408851738046136</v>
      </c>
      <c r="AJ76">
        <f t="shared" si="29"/>
        <v>0.99869749243431249</v>
      </c>
      <c r="AK76">
        <f t="shared" si="30"/>
        <v>0.28084574599078604</v>
      </c>
      <c r="AL76">
        <f t="shared" si="31"/>
        <v>0.86184121720061035</v>
      </c>
      <c r="AM76">
        <f t="shared" si="32"/>
        <v>0.45973573763735204</v>
      </c>
      <c r="AN76" s="25">
        <f t="shared" si="54"/>
        <v>0.60441832961807607</v>
      </c>
      <c r="AO76" s="25">
        <f t="shared" si="54"/>
        <v>0.60429017569730115</v>
      </c>
      <c r="AP76" s="25">
        <f t="shared" si="54"/>
        <v>0.60386933564051493</v>
      </c>
      <c r="AQ76" s="25">
        <f t="shared" si="54"/>
        <v>0.60248821222643412</v>
      </c>
      <c r="AR76" s="25">
        <f t="shared" si="54"/>
        <v>0.59796478236815553</v>
      </c>
      <c r="AS76" s="25">
        <f t="shared" si="54"/>
        <v>0.58324585478687685</v>
      </c>
      <c r="AT76" s="25">
        <f t="shared" si="54"/>
        <v>0.53629562425128063</v>
      </c>
      <c r="AU76" s="25">
        <f t="shared" si="34"/>
        <v>0.39419243223162093</v>
      </c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</row>
    <row r="77" spans="1:82" s="25" customFormat="1">
      <c r="A77" s="33" t="s">
        <v>295</v>
      </c>
      <c r="B77" s="57" t="s">
        <v>288</v>
      </c>
      <c r="C77" s="58">
        <v>41972.508999999998</v>
      </c>
      <c r="D77" s="58"/>
      <c r="E77" s="33">
        <f t="shared" si="12"/>
        <v>-23517.393084120038</v>
      </c>
      <c r="F77" s="25">
        <f t="shared" si="13"/>
        <v>-23517.5</v>
      </c>
      <c r="G77" s="25">
        <f t="shared" si="55"/>
        <v>3.6495525004283991E-2</v>
      </c>
      <c r="I77" s="127">
        <f t="shared" si="59"/>
        <v>3.6495525004283991E-2</v>
      </c>
      <c r="P77" s="27">
        <f t="shared" si="15"/>
        <v>4.6297190805393962E-2</v>
      </c>
      <c r="Q77" s="28">
        <f t="shared" si="16"/>
        <v>26954.008999999998</v>
      </c>
      <c r="S77" s="25">
        <f t="shared" si="56"/>
        <v>9.6072652476648771E-5</v>
      </c>
      <c r="T77" s="2">
        <v>0.1</v>
      </c>
      <c r="U77">
        <f t="shared" si="57"/>
        <v>9.6072652476648778E-6</v>
      </c>
      <c r="V77" s="25">
        <f t="shared" si="58"/>
        <v>-9.8016658011099711E-3</v>
      </c>
      <c r="Z77">
        <f t="shared" si="21"/>
        <v>-23517.5</v>
      </c>
      <c r="AA77" s="25">
        <f t="shared" si="22"/>
        <v>2.196375822777677E-2</v>
      </c>
      <c r="AB77" s="25">
        <f t="shared" si="23"/>
        <v>1.4531766776507221E-2</v>
      </c>
      <c r="AC77" s="25">
        <f t="shared" si="24"/>
        <v>-9.8016658011099711E-3</v>
      </c>
      <c r="AE77" s="25">
        <f t="shared" si="25"/>
        <v>2.0287877768738433E-8</v>
      </c>
      <c r="AF77" s="28">
        <f t="shared" si="26"/>
        <v>26954.008999999998</v>
      </c>
      <c r="AG77" s="128"/>
      <c r="AH77">
        <f t="shared" si="27"/>
        <v>2.1622976646526768E-2</v>
      </c>
      <c r="AI77">
        <f t="shared" si="28"/>
        <v>1.233465494803611</v>
      </c>
      <c r="AJ77">
        <f t="shared" si="29"/>
        <v>0.9970235539347081</v>
      </c>
      <c r="AK77">
        <f t="shared" si="30"/>
        <v>0.28704331160315344</v>
      </c>
      <c r="AL77">
        <f t="shared" si="31"/>
        <v>0.88797046465079876</v>
      </c>
      <c r="AM77">
        <f t="shared" si="32"/>
        <v>0.47565820096568645</v>
      </c>
      <c r="AN77" s="25">
        <f t="shared" si="54"/>
        <v>0.62403940343998698</v>
      </c>
      <c r="AO77" s="25">
        <f t="shared" si="54"/>
        <v>0.62391663075866055</v>
      </c>
      <c r="AP77" s="25">
        <f t="shared" si="54"/>
        <v>0.62350784480951182</v>
      </c>
      <c r="AQ77" s="25">
        <f t="shared" si="54"/>
        <v>0.62214760942348779</v>
      </c>
      <c r="AR77" s="25">
        <f t="shared" si="54"/>
        <v>0.61763093450390916</v>
      </c>
      <c r="AS77" s="25">
        <f t="shared" si="54"/>
        <v>0.60273563035076294</v>
      </c>
      <c r="AT77" s="25">
        <f t="shared" si="54"/>
        <v>0.55464387046530583</v>
      </c>
      <c r="AU77" s="25">
        <f t="shared" si="34"/>
        <v>0.40787861125684544</v>
      </c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</row>
    <row r="78" spans="1:82" s="25" customFormat="1">
      <c r="A78" s="33" t="s">
        <v>295</v>
      </c>
      <c r="B78" s="57"/>
      <c r="C78" s="58">
        <v>41972.629000000001</v>
      </c>
      <c r="D78" s="58"/>
      <c r="E78" s="33">
        <f t="shared" si="12"/>
        <v>-23517.041536756478</v>
      </c>
      <c r="F78" s="25">
        <f t="shared" si="13"/>
        <v>-23517</v>
      </c>
      <c r="G78" s="25">
        <f t="shared" si="55"/>
        <v>-1.4178489996993449E-2</v>
      </c>
      <c r="I78" s="127">
        <f t="shared" si="59"/>
        <v>-1.4178489996993449E-2</v>
      </c>
      <c r="P78" s="27">
        <f t="shared" si="15"/>
        <v>4.6296422318278789E-2</v>
      </c>
      <c r="Q78" s="28">
        <f t="shared" si="16"/>
        <v>26954.129000000001</v>
      </c>
      <c r="S78" s="25">
        <f t="shared" si="56"/>
        <v>3.6572150195398659E-3</v>
      </c>
      <c r="T78" s="2">
        <v>0.1</v>
      </c>
      <c r="U78">
        <f t="shared" si="57"/>
        <v>3.6572150195398663E-4</v>
      </c>
      <c r="V78" s="25">
        <f t="shared" si="58"/>
        <v>-6.0474912315272238E-2</v>
      </c>
      <c r="Z78">
        <f t="shared" si="21"/>
        <v>-23517</v>
      </c>
      <c r="AA78" s="25">
        <f t="shared" si="22"/>
        <v>2.1964101832477888E-2</v>
      </c>
      <c r="AB78" s="25">
        <f t="shared" si="23"/>
        <v>-3.6142591829471341E-2</v>
      </c>
      <c r="AC78" s="25">
        <f t="shared" si="24"/>
        <v>-6.0474912315272238E-2</v>
      </c>
      <c r="AE78" s="25">
        <f t="shared" si="25"/>
        <v>4.777372231980682E-6</v>
      </c>
      <c r="AF78" s="28">
        <f t="shared" si="26"/>
        <v>26954.129000000001</v>
      </c>
      <c r="AG78" s="128"/>
      <c r="AH78">
        <f t="shared" si="27"/>
        <v>2.1623249699477889E-2</v>
      </c>
      <c r="AI78">
        <f t="shared" si="28"/>
        <v>1.2334336342357637</v>
      </c>
      <c r="AJ78">
        <f t="shared" si="29"/>
        <v>0.99701499068426069</v>
      </c>
      <c r="AK78">
        <f t="shared" si="30"/>
        <v>0.28706922232709609</v>
      </c>
      <c r="AL78">
        <f t="shared" si="31"/>
        <v>0.88808145532224991</v>
      </c>
      <c r="AM78">
        <f t="shared" si="32"/>
        <v>0.47572625395775853</v>
      </c>
      <c r="AN78" s="25">
        <f t="shared" si="54"/>
        <v>0.62412300139253496</v>
      </c>
      <c r="AO78" s="25">
        <f t="shared" si="54"/>
        <v>0.62400025227191691</v>
      </c>
      <c r="AP78" s="25">
        <f t="shared" si="54"/>
        <v>0.62359152016893782</v>
      </c>
      <c r="AQ78" s="25">
        <f t="shared" si="54"/>
        <v>0.62223138216690554</v>
      </c>
      <c r="AR78" s="25">
        <f t="shared" si="54"/>
        <v>0.61771476045194129</v>
      </c>
      <c r="AS78" s="25">
        <f t="shared" si="54"/>
        <v>0.60281876224854303</v>
      </c>
      <c r="AT78" s="25">
        <f t="shared" si="54"/>
        <v>0.55472222340287802</v>
      </c>
      <c r="AU78" s="25">
        <f t="shared" si="34"/>
        <v>0.4079370992013977</v>
      </c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</row>
    <row r="79" spans="1:82" s="25" customFormat="1">
      <c r="A79" s="33" t="s">
        <v>295</v>
      </c>
      <c r="B79" s="57"/>
      <c r="C79" s="58">
        <v>41974.671999999999</v>
      </c>
      <c r="D79" s="58"/>
      <c r="E79" s="33">
        <f t="shared" si="12"/>
        <v>-23511.056442892019</v>
      </c>
      <c r="F79" s="25">
        <f t="shared" si="13"/>
        <v>-23511</v>
      </c>
      <c r="G79" s="25">
        <f t="shared" si="55"/>
        <v>-1.9266669994976837E-2</v>
      </c>
      <c r="I79" s="127">
        <f t="shared" si="59"/>
        <v>-1.9266669994976837E-2</v>
      </c>
      <c r="P79" s="27">
        <f t="shared" si="15"/>
        <v>4.6287200724424098E-2</v>
      </c>
      <c r="Q79" s="28">
        <f t="shared" si="16"/>
        <v>26956.171999999999</v>
      </c>
      <c r="S79" s="25">
        <f t="shared" si="56"/>
        <v>4.2973099662959322E-3</v>
      </c>
      <c r="T79" s="2">
        <v>0.1</v>
      </c>
      <c r="U79">
        <f t="shared" si="57"/>
        <v>4.2973099662959322E-4</v>
      </c>
      <c r="V79" s="25">
        <f t="shared" si="58"/>
        <v>-6.5553870719400942E-2</v>
      </c>
      <c r="Z79">
        <f t="shared" si="21"/>
        <v>-23511</v>
      </c>
      <c r="AA79" s="25">
        <f t="shared" si="22"/>
        <v>2.1968212638070382E-2</v>
      </c>
      <c r="AB79" s="25">
        <f t="shared" si="23"/>
        <v>-4.1234882633047219E-2</v>
      </c>
      <c r="AC79" s="25">
        <f t="shared" si="24"/>
        <v>-6.5553870719400942E-2</v>
      </c>
      <c r="AE79" s="25">
        <f t="shared" si="25"/>
        <v>7.3067829406474216E-6</v>
      </c>
      <c r="AF79" s="28">
        <f t="shared" si="26"/>
        <v>26956.171999999999</v>
      </c>
      <c r="AG79" s="128"/>
      <c r="AH79">
        <f t="shared" si="27"/>
        <v>2.1626514001070383E-2</v>
      </c>
      <c r="AI79">
        <f t="shared" si="28"/>
        <v>1.2330512117397436</v>
      </c>
      <c r="AJ79">
        <f t="shared" si="29"/>
        <v>0.99691130881959389</v>
      </c>
      <c r="AK79">
        <f t="shared" si="30"/>
        <v>0.2873797708723374</v>
      </c>
      <c r="AL79">
        <f t="shared" si="31"/>
        <v>0.88941289621274766</v>
      </c>
      <c r="AM79">
        <f t="shared" si="32"/>
        <v>0.4765428959893388</v>
      </c>
      <c r="AN79" s="25">
        <f t="shared" si="54"/>
        <v>0.6251260084397986</v>
      </c>
      <c r="AO79" s="25">
        <f t="shared" si="54"/>
        <v>0.62500354239177547</v>
      </c>
      <c r="AP79" s="25">
        <f t="shared" si="54"/>
        <v>0.62459545792183901</v>
      </c>
      <c r="AQ79" s="25">
        <f t="shared" si="54"/>
        <v>0.6232364937841699</v>
      </c>
      <c r="AR79" s="25">
        <f t="shared" si="54"/>
        <v>0.6187205265096426</v>
      </c>
      <c r="AS79" s="25">
        <f t="shared" si="54"/>
        <v>0.60381623934102135</v>
      </c>
      <c r="AT79" s="25">
        <f t="shared" si="54"/>
        <v>0.5556624194682982</v>
      </c>
      <c r="AU79" s="25">
        <f t="shared" si="34"/>
        <v>0.40863895453602456</v>
      </c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</row>
    <row r="80" spans="1:82" s="25" customFormat="1">
      <c r="A80" s="33" t="s">
        <v>296</v>
      </c>
      <c r="B80" s="57"/>
      <c r="C80" s="58">
        <v>42832.677000000003</v>
      </c>
      <c r="D80" s="58" t="s">
        <v>264</v>
      </c>
      <c r="E80" s="33">
        <f t="shared" si="12"/>
        <v>-20997.478145691934</v>
      </c>
      <c r="F80" s="25">
        <f t="shared" si="13"/>
        <v>-20997.5</v>
      </c>
      <c r="G80" s="25">
        <f t="shared" si="55"/>
        <v>7.4599250074243173E-3</v>
      </c>
      <c r="I80" s="25">
        <f t="shared" si="59"/>
        <v>7.4599250074243173E-3</v>
      </c>
      <c r="P80" s="27">
        <f t="shared" si="15"/>
        <v>4.2464964011717309E-2</v>
      </c>
      <c r="Q80" s="28">
        <f t="shared" si="16"/>
        <v>27814.177000000003</v>
      </c>
      <c r="S80" s="25">
        <f t="shared" si="56"/>
        <v>1.2253527556920737E-3</v>
      </c>
      <c r="T80" s="2">
        <v>0.1</v>
      </c>
      <c r="U80">
        <f t="shared" si="57"/>
        <v>1.2253527556920738E-4</v>
      </c>
      <c r="V80" s="25">
        <f t="shared" si="58"/>
        <v>-3.5005039004292991E-2</v>
      </c>
      <c r="Z80">
        <f t="shared" si="21"/>
        <v>-20997.5</v>
      </c>
      <c r="AA80" s="25">
        <f t="shared" si="22"/>
        <v>2.190095511953502E-2</v>
      </c>
      <c r="AB80" s="25">
        <f t="shared" si="23"/>
        <v>-1.4441030112110703E-2</v>
      </c>
      <c r="AC80" s="25">
        <f t="shared" si="24"/>
        <v>-3.5005039004292991E-2</v>
      </c>
      <c r="AE80" s="25">
        <f t="shared" si="25"/>
        <v>2.5553916946014104E-7</v>
      </c>
      <c r="AF80" s="28">
        <f t="shared" si="26"/>
        <v>27814.177000000003</v>
      </c>
      <c r="AG80" s="128"/>
      <c r="AH80">
        <f t="shared" si="27"/>
        <v>2.1223640138285021E-2</v>
      </c>
      <c r="AI80">
        <f t="shared" si="28"/>
        <v>1.071445672976729</v>
      </c>
      <c r="AJ80">
        <f t="shared" si="29"/>
        <v>0.8442227030855205</v>
      </c>
      <c r="AK80">
        <f t="shared" si="30"/>
        <v>0.36303652132106806</v>
      </c>
      <c r="AL80">
        <f t="shared" si="31"/>
        <v>1.3764793480046886</v>
      </c>
      <c r="AM80">
        <f t="shared" si="32"/>
        <v>0.82238097130517263</v>
      </c>
      <c r="AN80" s="25">
        <f t="shared" si="54"/>
        <v>1.0174369044273079</v>
      </c>
      <c r="AO80" s="25">
        <f t="shared" si="54"/>
        <v>1.0174186547400326</v>
      </c>
      <c r="AP80" s="25">
        <f t="shared" si="54"/>
        <v>1.0173248131661885</v>
      </c>
      <c r="AQ80" s="25">
        <f t="shared" si="54"/>
        <v>1.0168424960146463</v>
      </c>
      <c r="AR80" s="25">
        <f t="shared" si="54"/>
        <v>1.0143694403388992</v>
      </c>
      <c r="AS80" s="25">
        <f t="shared" si="54"/>
        <v>1.0018400682305297</v>
      </c>
      <c r="AT80" s="25">
        <f t="shared" si="54"/>
        <v>0.941769703040781</v>
      </c>
      <c r="AU80" s="25">
        <f t="shared" si="34"/>
        <v>0.70265785180014273</v>
      </c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</row>
    <row r="81" spans="1:82" s="25" customFormat="1">
      <c r="A81" s="33" t="s">
        <v>296</v>
      </c>
      <c r="B81" s="57"/>
      <c r="C81" s="58">
        <v>42844.614000000001</v>
      </c>
      <c r="D81" s="58" t="s">
        <v>264</v>
      </c>
      <c r="E81" s="33">
        <f t="shared" si="12"/>
        <v>-20962.507971702653</v>
      </c>
      <c r="F81" s="25">
        <f t="shared" si="13"/>
        <v>-20962.5</v>
      </c>
      <c r="G81" s="25">
        <f t="shared" si="55"/>
        <v>-2.7211249980609864E-3</v>
      </c>
      <c r="I81" s="25">
        <f t="shared" si="59"/>
        <v>-2.7211249980609864E-3</v>
      </c>
      <c r="P81" s="27">
        <f t="shared" si="15"/>
        <v>4.2412315378914073E-2</v>
      </c>
      <c r="Q81" s="28">
        <f t="shared" si="16"/>
        <v>27826.114000000001</v>
      </c>
      <c r="S81" s="25">
        <f t="shared" si="56"/>
        <v>2.0370274402619626E-3</v>
      </c>
      <c r="T81" s="2">
        <v>0.1</v>
      </c>
      <c r="U81">
        <f t="shared" si="57"/>
        <v>2.0370274402619628E-4</v>
      </c>
      <c r="V81" s="25">
        <f t="shared" si="58"/>
        <v>-4.5133440376975059E-2</v>
      </c>
      <c r="Z81">
        <f t="shared" si="21"/>
        <v>-20962.5</v>
      </c>
      <c r="AA81" s="25">
        <f t="shared" si="22"/>
        <v>2.1878322727681081E-2</v>
      </c>
      <c r="AB81" s="25">
        <f t="shared" si="23"/>
        <v>-2.4599447725742067E-2</v>
      </c>
      <c r="AC81" s="25">
        <f t="shared" si="24"/>
        <v>-4.5133440376975059E-2</v>
      </c>
      <c r="AE81" s="25">
        <f t="shared" si="25"/>
        <v>1.2326721764775929E-6</v>
      </c>
      <c r="AF81" s="28">
        <f t="shared" si="26"/>
        <v>27826.114000000001</v>
      </c>
      <c r="AG81" s="128"/>
      <c r="AH81">
        <f t="shared" si="27"/>
        <v>2.1196601946431082E-2</v>
      </c>
      <c r="AI81">
        <f t="shared" si="28"/>
        <v>1.0693206340565968</v>
      </c>
      <c r="AJ81">
        <f t="shared" si="29"/>
        <v>0.84107262227656709</v>
      </c>
      <c r="AK81">
        <f t="shared" si="30"/>
        <v>0.36344827650436223</v>
      </c>
      <c r="AL81">
        <f t="shared" si="31"/>
        <v>1.3823295264689164</v>
      </c>
      <c r="AM81">
        <f t="shared" si="32"/>
        <v>0.82729616669345851</v>
      </c>
      <c r="AN81" s="25">
        <f t="shared" ref="AN81:AT90" si="60">$AU81+$AB$7*SIN(AO81)</f>
        <v>1.0225145276205061</v>
      </c>
      <c r="AO81" s="25">
        <f t="shared" si="60"/>
        <v>1.0224970124465989</v>
      </c>
      <c r="AP81" s="25">
        <f t="shared" si="60"/>
        <v>1.0224061999650069</v>
      </c>
      <c r="AQ81" s="25">
        <f t="shared" si="60"/>
        <v>1.0219355726703758</v>
      </c>
      <c r="AR81" s="25">
        <f t="shared" si="60"/>
        <v>1.0195023670329939</v>
      </c>
      <c r="AS81" s="25">
        <f t="shared" si="60"/>
        <v>1.0070725843087607</v>
      </c>
      <c r="AT81" s="25">
        <f t="shared" si="60"/>
        <v>0.94701786590361847</v>
      </c>
      <c r="AU81" s="25">
        <f t="shared" si="34"/>
        <v>0.70675200791879966</v>
      </c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</row>
    <row r="82" spans="1:82" s="25" customFormat="1">
      <c r="A82" s="33" t="s">
        <v>296</v>
      </c>
      <c r="B82" s="57"/>
      <c r="C82" s="58">
        <v>42844.620999999999</v>
      </c>
      <c r="D82" s="58" t="s">
        <v>264</v>
      </c>
      <c r="E82" s="33">
        <f t="shared" si="12"/>
        <v>-20962.487464773116</v>
      </c>
      <c r="F82" s="25">
        <f t="shared" si="13"/>
        <v>-20962.5</v>
      </c>
      <c r="G82" s="25">
        <f t="shared" si="55"/>
        <v>4.2788749997271225E-3</v>
      </c>
      <c r="I82" s="25">
        <f t="shared" si="59"/>
        <v>4.2788749997271225E-3</v>
      </c>
      <c r="P82" s="27">
        <f t="shared" si="15"/>
        <v>4.2412315378914073E-2</v>
      </c>
      <c r="Q82" s="28">
        <f t="shared" si="16"/>
        <v>27826.120999999999</v>
      </c>
      <c r="S82" s="25">
        <f t="shared" si="56"/>
        <v>1.4541592751530059E-3</v>
      </c>
      <c r="T82" s="2">
        <v>0.1</v>
      </c>
      <c r="U82">
        <f t="shared" si="57"/>
        <v>1.454159275153006E-4</v>
      </c>
      <c r="V82" s="25">
        <f t="shared" si="58"/>
        <v>-3.813344037918695E-2</v>
      </c>
      <c r="Z82">
        <f t="shared" si="21"/>
        <v>-20962.5</v>
      </c>
      <c r="AA82" s="25">
        <f t="shared" si="22"/>
        <v>2.1878322727681081E-2</v>
      </c>
      <c r="AB82" s="25">
        <f t="shared" si="23"/>
        <v>-1.7599447727953958E-2</v>
      </c>
      <c r="AC82" s="25">
        <f t="shared" si="24"/>
        <v>-3.813344037918695E-2</v>
      </c>
      <c r="AE82" s="25">
        <f t="shared" si="25"/>
        <v>4.504121086934809E-7</v>
      </c>
      <c r="AF82" s="28">
        <f t="shared" si="26"/>
        <v>27826.120999999999</v>
      </c>
      <c r="AG82" s="128"/>
      <c r="AH82">
        <f t="shared" si="27"/>
        <v>2.1196601946431082E-2</v>
      </c>
      <c r="AI82">
        <f t="shared" si="28"/>
        <v>1.0693206340565968</v>
      </c>
      <c r="AJ82">
        <f t="shared" si="29"/>
        <v>0.84107262227656709</v>
      </c>
      <c r="AK82">
        <f t="shared" si="30"/>
        <v>0.36344827650436223</v>
      </c>
      <c r="AL82">
        <f t="shared" si="31"/>
        <v>1.3823295264689164</v>
      </c>
      <c r="AM82">
        <f t="shared" si="32"/>
        <v>0.82729616669345851</v>
      </c>
      <c r="AN82" s="25">
        <f t="shared" si="60"/>
        <v>1.0225145276205061</v>
      </c>
      <c r="AO82" s="25">
        <f t="shared" si="60"/>
        <v>1.0224970124465989</v>
      </c>
      <c r="AP82" s="25">
        <f t="shared" si="60"/>
        <v>1.0224061999650069</v>
      </c>
      <c r="AQ82" s="25">
        <f t="shared" si="60"/>
        <v>1.0219355726703758</v>
      </c>
      <c r="AR82" s="25">
        <f t="shared" si="60"/>
        <v>1.0195023670329939</v>
      </c>
      <c r="AS82" s="25">
        <f t="shared" si="60"/>
        <v>1.0070725843087607</v>
      </c>
      <c r="AT82" s="25">
        <f t="shared" si="60"/>
        <v>0.94701786590361847</v>
      </c>
      <c r="AU82" s="25">
        <f t="shared" si="34"/>
        <v>0.70675200791879966</v>
      </c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</row>
    <row r="83" spans="1:82" s="25" customFormat="1">
      <c r="A83" s="33" t="s">
        <v>296</v>
      </c>
      <c r="B83" s="57"/>
      <c r="C83" s="58">
        <v>43045.847000000002</v>
      </c>
      <c r="D83" s="58" t="s">
        <v>264</v>
      </c>
      <c r="E83" s="33">
        <f t="shared" si="12"/>
        <v>-20372.98354995632</v>
      </c>
      <c r="F83" s="25">
        <f t="shared" si="13"/>
        <v>-20373</v>
      </c>
      <c r="G83" s="25">
        <f t="shared" si="55"/>
        <v>5.6151900062104687E-3</v>
      </c>
      <c r="I83" s="25">
        <f t="shared" si="59"/>
        <v>5.6151900062104687E-3</v>
      </c>
      <c r="P83" s="27">
        <f t="shared" si="15"/>
        <v>4.1527936284841589E-2</v>
      </c>
      <c r="Q83" s="28">
        <f t="shared" si="16"/>
        <v>28027.347000000002</v>
      </c>
      <c r="S83" s="25">
        <f t="shared" si="56"/>
        <v>1.2897253452733334E-3</v>
      </c>
      <c r="T83" s="2">
        <v>0.1</v>
      </c>
      <c r="U83">
        <f t="shared" si="57"/>
        <v>1.2897253452733335E-4</v>
      </c>
      <c r="V83" s="25">
        <f t="shared" si="58"/>
        <v>-3.5912746278631121E-2</v>
      </c>
      <c r="Z83">
        <f t="shared" si="21"/>
        <v>-20373</v>
      </c>
      <c r="AA83" s="25">
        <f t="shared" si="22"/>
        <v>2.1425171710309419E-2</v>
      </c>
      <c r="AB83" s="25">
        <f t="shared" si="23"/>
        <v>-1.580998170409895E-2</v>
      </c>
      <c r="AC83" s="25">
        <f t="shared" si="24"/>
        <v>-3.5912746278631121E-2</v>
      </c>
      <c r="AE83" s="25">
        <f t="shared" si="25"/>
        <v>3.2237397124885521E-7</v>
      </c>
      <c r="AF83" s="28">
        <f t="shared" si="26"/>
        <v>28027.347000000002</v>
      </c>
      <c r="AG83" s="128"/>
      <c r="AH83">
        <f t="shared" si="27"/>
        <v>2.0670349097309419E-2</v>
      </c>
      <c r="AI83">
        <f t="shared" si="28"/>
        <v>1.0344807449238331</v>
      </c>
      <c r="AJ83">
        <f t="shared" si="29"/>
        <v>0.78588310971268616</v>
      </c>
      <c r="AK83">
        <f t="shared" si="30"/>
        <v>0.36838984544840203</v>
      </c>
      <c r="AL83">
        <f t="shared" si="31"/>
        <v>1.4774697063484705</v>
      </c>
      <c r="AM83">
        <f t="shared" si="32"/>
        <v>0.91077226807860201</v>
      </c>
      <c r="AN83" s="25">
        <f t="shared" si="60"/>
        <v>1.1065462618012853</v>
      </c>
      <c r="AO83" s="25">
        <f t="shared" si="60"/>
        <v>1.1065381398937584</v>
      </c>
      <c r="AP83" s="25">
        <f t="shared" si="60"/>
        <v>1.106489117995419</v>
      </c>
      <c r="AQ83" s="25">
        <f t="shared" si="60"/>
        <v>1.1061933353192757</v>
      </c>
      <c r="AR83" s="25">
        <f t="shared" si="60"/>
        <v>1.1044123659100338</v>
      </c>
      <c r="AS83" s="25">
        <f t="shared" si="60"/>
        <v>1.0938190069773315</v>
      </c>
      <c r="AT83" s="25">
        <f t="shared" si="60"/>
        <v>1.0347916692124375</v>
      </c>
      <c r="AU83" s="25">
        <f t="shared" si="34"/>
        <v>0.77570929454589244</v>
      </c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</row>
    <row r="84" spans="1:82" s="25" customFormat="1">
      <c r="A84" s="33" t="s">
        <v>296</v>
      </c>
      <c r="B84" s="57"/>
      <c r="C84" s="58">
        <v>43045.85</v>
      </c>
      <c r="D84" s="58" t="s">
        <v>264</v>
      </c>
      <c r="E84" s="33">
        <f t="shared" si="12"/>
        <v>-20372.974761272239</v>
      </c>
      <c r="F84" s="25">
        <f t="shared" si="13"/>
        <v>-20373</v>
      </c>
      <c r="G84" s="25">
        <f t="shared" si="55"/>
        <v>8.6151900031836703E-3</v>
      </c>
      <c r="I84" s="25">
        <f t="shared" si="59"/>
        <v>8.6151900031836703E-3</v>
      </c>
      <c r="P84" s="27">
        <f t="shared" si="15"/>
        <v>4.1527936284841589E-2</v>
      </c>
      <c r="Q84" s="28">
        <f t="shared" si="16"/>
        <v>28027.35</v>
      </c>
      <c r="S84" s="25">
        <f t="shared" si="56"/>
        <v>1.0832488678007872E-3</v>
      </c>
      <c r="T84" s="2">
        <v>0.1</v>
      </c>
      <c r="U84">
        <f t="shared" si="57"/>
        <v>1.0832488678007872E-4</v>
      </c>
      <c r="V84" s="25">
        <f t="shared" si="58"/>
        <v>-3.2912746281657919E-2</v>
      </c>
      <c r="Z84">
        <f t="shared" si="21"/>
        <v>-20373</v>
      </c>
      <c r="AA84" s="25">
        <f t="shared" si="22"/>
        <v>2.1425171710309419E-2</v>
      </c>
      <c r="AB84" s="25">
        <f t="shared" si="23"/>
        <v>-1.2809981707125748E-2</v>
      </c>
      <c r="AC84" s="25">
        <f t="shared" si="24"/>
        <v>-3.2912746281657919E-2</v>
      </c>
      <c r="AE84" s="25">
        <f t="shared" si="25"/>
        <v>1.7775640685674829E-7</v>
      </c>
      <c r="AF84" s="28">
        <f t="shared" si="26"/>
        <v>28027.35</v>
      </c>
      <c r="AG84" s="128"/>
      <c r="AH84">
        <f t="shared" si="27"/>
        <v>2.0670349097309419E-2</v>
      </c>
      <c r="AI84">
        <f t="shared" si="28"/>
        <v>1.0344807449238331</v>
      </c>
      <c r="AJ84">
        <f t="shared" si="29"/>
        <v>0.78588310971268616</v>
      </c>
      <c r="AK84">
        <f t="shared" si="30"/>
        <v>0.36838984544840203</v>
      </c>
      <c r="AL84">
        <f t="shared" si="31"/>
        <v>1.4774697063484705</v>
      </c>
      <c r="AM84">
        <f t="shared" si="32"/>
        <v>0.91077226807860201</v>
      </c>
      <c r="AN84" s="25">
        <f t="shared" si="60"/>
        <v>1.1065462618012853</v>
      </c>
      <c r="AO84" s="25">
        <f t="shared" si="60"/>
        <v>1.1065381398937584</v>
      </c>
      <c r="AP84" s="25">
        <f t="shared" si="60"/>
        <v>1.106489117995419</v>
      </c>
      <c r="AQ84" s="25">
        <f t="shared" si="60"/>
        <v>1.1061933353192757</v>
      </c>
      <c r="AR84" s="25">
        <f t="shared" si="60"/>
        <v>1.1044123659100338</v>
      </c>
      <c r="AS84" s="25">
        <f t="shared" si="60"/>
        <v>1.0938190069773315</v>
      </c>
      <c r="AT84" s="25">
        <f t="shared" si="60"/>
        <v>1.0347916692124375</v>
      </c>
      <c r="AU84" s="25">
        <f t="shared" si="34"/>
        <v>0.77570929454589244</v>
      </c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</row>
    <row r="85" spans="1:82" s="25" customFormat="1">
      <c r="A85" s="33" t="s">
        <v>296</v>
      </c>
      <c r="B85" s="57"/>
      <c r="C85" s="58">
        <v>43066.828000000001</v>
      </c>
      <c r="D85" s="58" t="s">
        <v>264</v>
      </c>
      <c r="E85" s="33">
        <f t="shared" ref="E85:E148" si="61">+(C85-C$7)/C$8</f>
        <v>-20311.5184230007</v>
      </c>
      <c r="F85" s="25">
        <f t="shared" ref="F85:F148" si="62">ROUND(2*E85,0)/2</f>
        <v>-20311.5</v>
      </c>
      <c r="G85" s="25">
        <f t="shared" si="55"/>
        <v>-6.288654993113596E-3</v>
      </c>
      <c r="I85" s="25">
        <f t="shared" si="59"/>
        <v>-6.288654993113596E-3</v>
      </c>
      <c r="P85" s="27">
        <f t="shared" ref="P85:P148" si="63">+D$11+D$12*F85+D$13*F85^2</f>
        <v>4.143593102919254E-2</v>
      </c>
      <c r="Q85" s="28">
        <f t="shared" ref="Q85:Q148" si="64">+C85-15018.5</f>
        <v>28048.328000000001</v>
      </c>
      <c r="S85" s="25">
        <f t="shared" si="56"/>
        <v>2.2776361110004983E-3</v>
      </c>
      <c r="T85" s="2">
        <v>0.1</v>
      </c>
      <c r="U85">
        <f t="shared" si="57"/>
        <v>2.2776361110004984E-4</v>
      </c>
      <c r="V85" s="25">
        <f t="shared" si="58"/>
        <v>-4.7724586022306136E-2</v>
      </c>
      <c r="Z85">
        <f t="shared" ref="Z85:Z148" si="65">F85</f>
        <v>-20311.5</v>
      </c>
      <c r="AA85" s="25">
        <f t="shared" ref="AA85:AA148" si="66">AB$3+AB$4*Z85+AB$5*Z85^2+AH85</f>
        <v>2.1370461553817052E-2</v>
      </c>
      <c r="AB85" s="25">
        <f t="shared" ref="AB85:AB148" si="67">+G85-AA85</f>
        <v>-2.7659116546930648E-2</v>
      </c>
      <c r="AC85" s="25">
        <f t="shared" ref="AC85:AC148" si="68">+G85-P85</f>
        <v>-4.7724586022306136E-2</v>
      </c>
      <c r="AE85" s="25">
        <f t="shared" ref="AE85:AE148" si="69">+(G85-AA85)^2*S85</f>
        <v>1.742452501930245E-6</v>
      </c>
      <c r="AF85" s="28">
        <f t="shared" ref="AF85:AF148" si="70">+C85-15018.5</f>
        <v>28048.328000000001</v>
      </c>
      <c r="AG85" s="128"/>
      <c r="AH85">
        <f t="shared" ref="AH85:AH148" si="71">$AB$6*($AB$11/AI85*AJ85+$AB$12)</f>
        <v>2.0608132650567053E-2</v>
      </c>
      <c r="AI85">
        <f t="shared" ref="AI85:AI148" si="72">1+$AB$7*COS(AL85)</f>
        <v>1.0309542320185709</v>
      </c>
      <c r="AJ85">
        <f t="shared" ref="AJ85:AJ148" si="73">SIN(AL85+$AB$9)</f>
        <v>0.77993021721797562</v>
      </c>
      <c r="AK85">
        <f t="shared" ref="AK85:AK148" si="74">$AB$7*SIN(AL85)</f>
        <v>0.36870290956288976</v>
      </c>
      <c r="AL85">
        <f t="shared" ref="AL85:AL148" si="75">2*ATAN(AM85)</f>
        <v>1.4870383419762347</v>
      </c>
      <c r="AM85">
        <f t="shared" ref="AM85:AM148" si="76">SQRT((1+$AB$7)/(1-$AB$7))*TAN(AN85/2)</f>
        <v>0.9195635813760723</v>
      </c>
      <c r="AN85" s="25">
        <f t="shared" si="60"/>
        <v>1.115154204369978</v>
      </c>
      <c r="AO85" s="25">
        <f t="shared" si="60"/>
        <v>1.1151467758110003</v>
      </c>
      <c r="AP85" s="25">
        <f t="shared" si="60"/>
        <v>1.1151011527030934</v>
      </c>
      <c r="AQ85" s="25">
        <f t="shared" si="60"/>
        <v>1.1148210477035363</v>
      </c>
      <c r="AR85" s="25">
        <f t="shared" si="60"/>
        <v>1.1131048242823243</v>
      </c>
      <c r="AS85" s="25">
        <f t="shared" si="60"/>
        <v>1.1027170680447358</v>
      </c>
      <c r="AT85" s="25">
        <f t="shared" si="60"/>
        <v>1.0438792803961188</v>
      </c>
      <c r="AU85" s="25">
        <f t="shared" ref="AU85:AU148" si="77">$AB$9+$AB$18*(F85-AB$15)</f>
        <v>0.78290331172581806</v>
      </c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</row>
    <row r="86" spans="1:82" s="25" customFormat="1">
      <c r="A86" s="33" t="s">
        <v>296</v>
      </c>
      <c r="B86" s="57"/>
      <c r="C86" s="58">
        <v>43085.779000000002</v>
      </c>
      <c r="D86" s="58" t="s">
        <v>264</v>
      </c>
      <c r="E86" s="33">
        <f t="shared" si="61"/>
        <v>-20256.000305611826</v>
      </c>
      <c r="F86" s="25">
        <f t="shared" si="62"/>
        <v>-20256</v>
      </c>
      <c r="G86" s="25">
        <f t="shared" si="55"/>
        <v>-1.0431999544380233E-4</v>
      </c>
      <c r="I86" s="25">
        <f t="shared" si="59"/>
        <v>-1.0431999544380233E-4</v>
      </c>
      <c r="P86" s="27">
        <f t="shared" si="63"/>
        <v>4.1352943775350808E-2</v>
      </c>
      <c r="Q86" s="28">
        <f t="shared" si="64"/>
        <v>28067.279000000002</v>
      </c>
      <c r="S86" s="25">
        <f t="shared" si="56"/>
        <v>1.7187047193612393E-3</v>
      </c>
      <c r="T86" s="2">
        <v>0.1</v>
      </c>
      <c r="U86">
        <f t="shared" si="57"/>
        <v>1.7187047193612393E-4</v>
      </c>
      <c r="V86" s="25">
        <f t="shared" si="58"/>
        <v>-4.145726377079461E-2</v>
      </c>
      <c r="Z86">
        <f t="shared" si="65"/>
        <v>-20256</v>
      </c>
      <c r="AA86" s="25">
        <f t="shared" si="66"/>
        <v>2.1319946773997112E-2</v>
      </c>
      <c r="AB86" s="25">
        <f t="shared" si="67"/>
        <v>-2.1424266769440915E-2</v>
      </c>
      <c r="AC86" s="25">
        <f t="shared" si="68"/>
        <v>-4.145726377079461E-2</v>
      </c>
      <c r="AE86" s="25">
        <f t="shared" si="69"/>
        <v>7.8888410258052675E-7</v>
      </c>
      <c r="AF86" s="28">
        <f t="shared" si="70"/>
        <v>28067.279000000002</v>
      </c>
      <c r="AG86" s="128"/>
      <c r="AH86">
        <f t="shared" si="71"/>
        <v>2.0550863381997114E-2</v>
      </c>
      <c r="AI86">
        <f t="shared" si="72"/>
        <v>1.0277899386842837</v>
      </c>
      <c r="AJ86">
        <f t="shared" si="73"/>
        <v>0.77453211792461318</v>
      </c>
      <c r="AK86">
        <f t="shared" si="74"/>
        <v>0.36895490145534554</v>
      </c>
      <c r="AL86">
        <f t="shared" si="75"/>
        <v>1.4956175880125961</v>
      </c>
      <c r="AM86">
        <f t="shared" si="76"/>
        <v>0.92751189905830211</v>
      </c>
      <c r="AN86" s="25">
        <f t="shared" si="60"/>
        <v>1.1228971740776941</v>
      </c>
      <c r="AO86" s="25">
        <f t="shared" si="60"/>
        <v>1.1228903313098051</v>
      </c>
      <c r="AP86" s="25">
        <f t="shared" si="60"/>
        <v>1.1228476297617684</v>
      </c>
      <c r="AQ86" s="25">
        <f t="shared" si="60"/>
        <v>1.1225812410756399</v>
      </c>
      <c r="AR86" s="25">
        <f t="shared" si="60"/>
        <v>1.1209227257226007</v>
      </c>
      <c r="AS86" s="25">
        <f t="shared" si="60"/>
        <v>1.1107222310709133</v>
      </c>
      <c r="AT86" s="25">
        <f t="shared" si="60"/>
        <v>1.0520687039039829</v>
      </c>
      <c r="AU86" s="25">
        <f t="shared" si="77"/>
        <v>0.78939547357111695</v>
      </c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</row>
    <row r="87" spans="1:82" s="25" customFormat="1">
      <c r="A87" s="33" t="s">
        <v>296</v>
      </c>
      <c r="B87" s="57"/>
      <c r="C87" s="58">
        <v>43098.925000000003</v>
      </c>
      <c r="D87" s="58" t="s">
        <v>264</v>
      </c>
      <c r="E87" s="33">
        <f t="shared" si="61"/>
        <v>-20217.488291934758</v>
      </c>
      <c r="F87" s="25">
        <f t="shared" si="62"/>
        <v>-20217.5</v>
      </c>
      <c r="G87" s="25">
        <f t="shared" si="55"/>
        <v>3.9965250034583732E-3</v>
      </c>
      <c r="I87" s="25">
        <f t="shared" si="59"/>
        <v>3.9965250034583732E-3</v>
      </c>
      <c r="P87" s="27">
        <f t="shared" si="63"/>
        <v>4.1295399381152703E-2</v>
      </c>
      <c r="Q87" s="28">
        <f t="shared" si="64"/>
        <v>28080.425000000003</v>
      </c>
      <c r="S87" s="25">
        <f t="shared" si="56"/>
        <v>1.3912060298430227E-3</v>
      </c>
      <c r="T87" s="2">
        <v>0.1</v>
      </c>
      <c r="U87">
        <f t="shared" si="57"/>
        <v>1.3912060298430228E-4</v>
      </c>
      <c r="V87" s="25">
        <f t="shared" si="58"/>
        <v>-3.729887437769433E-2</v>
      </c>
      <c r="Z87">
        <f t="shared" si="65"/>
        <v>-20217.5</v>
      </c>
      <c r="AA87" s="25">
        <f t="shared" si="66"/>
        <v>2.128427601648555E-2</v>
      </c>
      <c r="AB87" s="25">
        <f t="shared" si="67"/>
        <v>-1.7287751013027177E-2</v>
      </c>
      <c r="AC87" s="25">
        <f t="shared" si="68"/>
        <v>-3.729887437769433E-2</v>
      </c>
      <c r="AE87" s="25">
        <f t="shared" si="69"/>
        <v>4.157846474920983E-7</v>
      </c>
      <c r="AF87" s="28">
        <f t="shared" si="70"/>
        <v>28080.425000000003</v>
      </c>
      <c r="AG87" s="128"/>
      <c r="AH87">
        <f t="shared" si="71"/>
        <v>2.0510517935235551E-2</v>
      </c>
      <c r="AI87">
        <f t="shared" si="72"/>
        <v>1.0256050735708422</v>
      </c>
      <c r="AJ87">
        <f t="shared" si="73"/>
        <v>0.77077365578216273</v>
      </c>
      <c r="AK87">
        <f t="shared" si="74"/>
        <v>0.3691129640197317</v>
      </c>
      <c r="AL87">
        <f t="shared" si="75"/>
        <v>1.5015380699455714</v>
      </c>
      <c r="AM87">
        <f t="shared" si="76"/>
        <v>0.93303394895321923</v>
      </c>
      <c r="AN87" s="25">
        <f t="shared" si="60"/>
        <v>1.1282544651395994</v>
      </c>
      <c r="AO87" s="25">
        <f t="shared" si="60"/>
        <v>1.1282480073081458</v>
      </c>
      <c r="AP87" s="25">
        <f t="shared" si="60"/>
        <v>1.1282072528287401</v>
      </c>
      <c r="AQ87" s="25">
        <f t="shared" si="60"/>
        <v>1.1279501377541941</v>
      </c>
      <c r="AR87" s="25">
        <f t="shared" si="60"/>
        <v>1.126331231989536</v>
      </c>
      <c r="AS87" s="25">
        <f t="shared" si="60"/>
        <v>1.1162615281250068</v>
      </c>
      <c r="AT87" s="25">
        <f t="shared" si="60"/>
        <v>1.0577431558421342</v>
      </c>
      <c r="AU87" s="25">
        <f t="shared" si="77"/>
        <v>0.79389904530163946</v>
      </c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</row>
    <row r="88" spans="1:82" s="25" customFormat="1">
      <c r="A88" s="33" t="s">
        <v>296</v>
      </c>
      <c r="B88" s="57"/>
      <c r="C88" s="58">
        <v>43154.739000000001</v>
      </c>
      <c r="D88" s="58" t="s">
        <v>264</v>
      </c>
      <c r="E88" s="33">
        <f t="shared" si="61"/>
        <v>-20053.977754024232</v>
      </c>
      <c r="F88" s="25">
        <f t="shared" si="62"/>
        <v>-20054</v>
      </c>
      <c r="G88" s="25">
        <f t="shared" si="55"/>
        <v>7.5936200009891763E-3</v>
      </c>
      <c r="I88" s="25">
        <f t="shared" si="59"/>
        <v>7.5936200009891763E-3</v>
      </c>
      <c r="P88" s="27">
        <f t="shared" si="63"/>
        <v>4.1051235543234456E-2</v>
      </c>
      <c r="Q88" s="28">
        <f t="shared" si="64"/>
        <v>28136.239000000001</v>
      </c>
      <c r="S88" s="25">
        <f t="shared" si="56"/>
        <v>1.1194120377726929E-3</v>
      </c>
      <c r="T88" s="2">
        <v>0.1</v>
      </c>
      <c r="U88">
        <f t="shared" si="57"/>
        <v>1.119412037772693E-4</v>
      </c>
      <c r="V88" s="25">
        <f t="shared" si="58"/>
        <v>-3.345761554224528E-2</v>
      </c>
      <c r="Z88">
        <f t="shared" si="65"/>
        <v>-20054</v>
      </c>
      <c r="AA88" s="25">
        <f t="shared" si="66"/>
        <v>2.1127164666072552E-2</v>
      </c>
      <c r="AB88" s="25">
        <f t="shared" si="67"/>
        <v>-1.3533544665083375E-2</v>
      </c>
      <c r="AC88" s="25">
        <f t="shared" si="68"/>
        <v>-3.345761554224528E-2</v>
      </c>
      <c r="AE88" s="25">
        <f t="shared" si="69"/>
        <v>2.0502796164760356E-7</v>
      </c>
      <c r="AF88" s="28">
        <f t="shared" si="70"/>
        <v>28136.239000000001</v>
      </c>
      <c r="AG88" s="128"/>
      <c r="AH88">
        <f t="shared" si="71"/>
        <v>2.0333653414072551E-2</v>
      </c>
      <c r="AI88">
        <f t="shared" si="72"/>
        <v>1.0164202280753245</v>
      </c>
      <c r="AJ88">
        <f t="shared" si="73"/>
        <v>0.75469551966201631</v>
      </c>
      <c r="AK88">
        <f t="shared" si="74"/>
        <v>0.36963546381530316</v>
      </c>
      <c r="AL88">
        <f t="shared" si="75"/>
        <v>1.5264027517015164</v>
      </c>
      <c r="AM88">
        <f t="shared" si="76"/>
        <v>0.95656344300705298</v>
      </c>
      <c r="AN88" s="25">
        <f t="shared" si="60"/>
        <v>1.1508792682478277</v>
      </c>
      <c r="AO88" s="25">
        <f t="shared" si="60"/>
        <v>1.1508742619807346</v>
      </c>
      <c r="AP88" s="25">
        <f t="shared" si="60"/>
        <v>1.1508410750683158</v>
      </c>
      <c r="AQ88" s="25">
        <f t="shared" si="60"/>
        <v>1.1506211389267267</v>
      </c>
      <c r="AR88" s="25">
        <f t="shared" si="60"/>
        <v>1.149166306114952</v>
      </c>
      <c r="AS88" s="25">
        <f t="shared" si="60"/>
        <v>1.1396591088177939</v>
      </c>
      <c r="AT88" s="25">
        <f t="shared" si="60"/>
        <v>1.0817812505965132</v>
      </c>
      <c r="AU88" s="25">
        <f t="shared" si="77"/>
        <v>0.81302460317022252</v>
      </c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</row>
    <row r="89" spans="1:82" s="25" customFormat="1">
      <c r="A89" s="33" t="s">
        <v>296</v>
      </c>
      <c r="B89" s="57"/>
      <c r="C89" s="58">
        <v>43165.654999999999</v>
      </c>
      <c r="D89" s="58" t="s">
        <v>264</v>
      </c>
      <c r="E89" s="33">
        <f t="shared" si="61"/>
        <v>-20021.998662186503</v>
      </c>
      <c r="F89" s="25">
        <f t="shared" si="62"/>
        <v>-20022</v>
      </c>
      <c r="G89" s="25">
        <f t="shared" si="55"/>
        <v>4.5666000369237736E-4</v>
      </c>
      <c r="I89" s="25">
        <f t="shared" si="59"/>
        <v>4.5666000369237736E-4</v>
      </c>
      <c r="P89" s="27">
        <f t="shared" si="63"/>
        <v>4.1003488472983449E-2</v>
      </c>
      <c r="Q89" s="28">
        <f t="shared" si="64"/>
        <v>28147.154999999999</v>
      </c>
      <c r="S89" s="25">
        <f t="shared" si="56"/>
        <v>1.6440452989181129E-3</v>
      </c>
      <c r="T89" s="2">
        <v>0.1</v>
      </c>
      <c r="U89">
        <f t="shared" si="57"/>
        <v>1.644045298918113E-4</v>
      </c>
      <c r="V89" s="25">
        <f t="shared" si="58"/>
        <v>-4.0546828469291071E-2</v>
      </c>
      <c r="Z89">
        <f t="shared" si="65"/>
        <v>-20022</v>
      </c>
      <c r="AA89" s="25">
        <f t="shared" si="66"/>
        <v>2.1095368612823229E-2</v>
      </c>
      <c r="AB89" s="25">
        <f t="shared" si="67"/>
        <v>-2.0638708609130852E-2</v>
      </c>
      <c r="AC89" s="25">
        <f t="shared" si="68"/>
        <v>-4.0546828469291071E-2</v>
      </c>
      <c r="AE89" s="25">
        <f t="shared" si="69"/>
        <v>7.0029144113773282E-7</v>
      </c>
      <c r="AF89" s="28">
        <f t="shared" si="70"/>
        <v>28147.154999999999</v>
      </c>
      <c r="AG89" s="128"/>
      <c r="AH89">
        <f t="shared" si="71"/>
        <v>2.0298010064823228E-2</v>
      </c>
      <c r="AI89">
        <f t="shared" si="72"/>
        <v>1.0146404585112982</v>
      </c>
      <c r="AJ89">
        <f t="shared" si="73"/>
        <v>0.75152815359602487</v>
      </c>
      <c r="AK89">
        <f t="shared" si="74"/>
        <v>0.3697102337974687</v>
      </c>
      <c r="AL89">
        <f t="shared" si="75"/>
        <v>1.5312171873086471</v>
      </c>
      <c r="AM89">
        <f t="shared" si="76"/>
        <v>0.96118394624524128</v>
      </c>
      <c r="AN89" s="25">
        <f t="shared" si="60"/>
        <v>1.155283631543325</v>
      </c>
      <c r="AO89" s="25">
        <f t="shared" si="60"/>
        <v>1.1552788767822528</v>
      </c>
      <c r="AP89" s="25">
        <f t="shared" si="60"/>
        <v>1.15524704272965</v>
      </c>
      <c r="AQ89" s="25">
        <f t="shared" si="60"/>
        <v>1.1550339666733329</v>
      </c>
      <c r="AR89" s="25">
        <f t="shared" si="60"/>
        <v>1.1536104154279438</v>
      </c>
      <c r="AS89" s="25">
        <f t="shared" si="60"/>
        <v>1.1442144716331135</v>
      </c>
      <c r="AT89" s="25">
        <f t="shared" si="60"/>
        <v>1.0864745070613384</v>
      </c>
      <c r="AU89" s="25">
        <f t="shared" si="77"/>
        <v>0.81676783162156597</v>
      </c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</row>
    <row r="90" spans="1:82" s="25" customFormat="1">
      <c r="A90" s="33" t="s">
        <v>296</v>
      </c>
      <c r="B90" s="57"/>
      <c r="C90" s="58">
        <v>43190.574000000001</v>
      </c>
      <c r="D90" s="58" t="s">
        <v>264</v>
      </c>
      <c r="E90" s="33">
        <f t="shared" si="61"/>
        <v>-19948.996922583665</v>
      </c>
      <c r="F90" s="25">
        <f t="shared" si="62"/>
        <v>-19949</v>
      </c>
      <c r="G90" s="25">
        <f t="shared" si="55"/>
        <v>1.050470003974624E-3</v>
      </c>
      <c r="I90" s="25">
        <f t="shared" si="59"/>
        <v>1.050470003974624E-3</v>
      </c>
      <c r="P90" s="27">
        <f t="shared" si="63"/>
        <v>4.0894614903773163E-2</v>
      </c>
      <c r="Q90" s="28">
        <f t="shared" si="64"/>
        <v>28172.074000000001</v>
      </c>
      <c r="S90" s="25">
        <f t="shared" si="56"/>
        <v>1.587555882796142E-3</v>
      </c>
      <c r="T90" s="2">
        <v>0.1</v>
      </c>
      <c r="U90">
        <f t="shared" si="57"/>
        <v>1.5875558827961421E-4</v>
      </c>
      <c r="V90" s="25">
        <f t="shared" si="58"/>
        <v>-3.9844144899798539E-2</v>
      </c>
      <c r="Z90">
        <f t="shared" si="65"/>
        <v>-19949</v>
      </c>
      <c r="AA90" s="25">
        <f t="shared" si="66"/>
        <v>2.1021578614088769E-2</v>
      </c>
      <c r="AB90" s="25">
        <f t="shared" si="67"/>
        <v>-1.9971108610114145E-2</v>
      </c>
      <c r="AC90" s="25">
        <f t="shared" si="68"/>
        <v>-3.9844144899798539E-2</v>
      </c>
      <c r="AE90" s="25">
        <f t="shared" si="69"/>
        <v>6.3318901043203517E-7</v>
      </c>
      <c r="AF90" s="28">
        <f t="shared" si="70"/>
        <v>28172.074000000001</v>
      </c>
      <c r="AG90" s="128"/>
      <c r="AH90">
        <f t="shared" si="71"/>
        <v>2.0215466417088768E-2</v>
      </c>
      <c r="AI90">
        <f t="shared" si="72"/>
        <v>1.0106024085180561</v>
      </c>
      <c r="AJ90">
        <f t="shared" si="73"/>
        <v>0.74427951461443431</v>
      </c>
      <c r="AK90">
        <f t="shared" si="74"/>
        <v>0.36984806195736142</v>
      </c>
      <c r="AL90">
        <f t="shared" si="75"/>
        <v>1.5421372456434721</v>
      </c>
      <c r="AM90">
        <f t="shared" si="76"/>
        <v>0.97174388201438677</v>
      </c>
      <c r="AN90" s="25">
        <f t="shared" si="60"/>
        <v>1.1653022750368429</v>
      </c>
      <c r="AO90" s="25">
        <f t="shared" si="60"/>
        <v>1.1652980570031954</v>
      </c>
      <c r="AP90" s="25">
        <f t="shared" si="60"/>
        <v>1.1652691586980637</v>
      </c>
      <c r="AQ90" s="25">
        <f t="shared" si="60"/>
        <v>1.1650712248855983</v>
      </c>
      <c r="AR90" s="25">
        <f t="shared" si="60"/>
        <v>1.1637179559571078</v>
      </c>
      <c r="AS90" s="25">
        <f t="shared" si="60"/>
        <v>1.154576980021639</v>
      </c>
      <c r="AT90" s="25">
        <f t="shared" si="60"/>
        <v>1.0971668333861502</v>
      </c>
      <c r="AU90" s="25">
        <f t="shared" si="77"/>
        <v>0.8253070715261932</v>
      </c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</row>
    <row r="91" spans="1:82" s="25" customFormat="1">
      <c r="A91" s="33" t="s">
        <v>296</v>
      </c>
      <c r="B91" s="57"/>
      <c r="C91" s="58">
        <v>43420.807000000001</v>
      </c>
      <c r="D91" s="58" t="s">
        <v>264</v>
      </c>
      <c r="E91" s="33">
        <f t="shared" si="61"/>
        <v>-19274.515221312384</v>
      </c>
      <c r="F91" s="25">
        <f t="shared" si="62"/>
        <v>-19274.5</v>
      </c>
      <c r="G91" s="25">
        <f t="shared" si="55"/>
        <v>-5.195764999371022E-3</v>
      </c>
      <c r="I91" s="25">
        <f t="shared" si="59"/>
        <v>-5.195764999371022E-3</v>
      </c>
      <c r="P91" s="27">
        <f t="shared" si="63"/>
        <v>3.9891904677358141E-2</v>
      </c>
      <c r="Q91" s="28">
        <f t="shared" si="64"/>
        <v>28402.307000000001</v>
      </c>
      <c r="S91" s="25">
        <f t="shared" si="56"/>
        <v>2.0328979568778422E-3</v>
      </c>
      <c r="T91" s="2">
        <v>0.1</v>
      </c>
      <c r="U91">
        <f t="shared" si="57"/>
        <v>2.0328979568778424E-4</v>
      </c>
      <c r="V91" s="25">
        <f t="shared" si="58"/>
        <v>-4.5087669676729163E-2</v>
      </c>
      <c r="Z91">
        <f t="shared" si="65"/>
        <v>-19274.5</v>
      </c>
      <c r="AA91" s="25">
        <f t="shared" si="66"/>
        <v>2.0262149716758507E-2</v>
      </c>
      <c r="AB91" s="25">
        <f t="shared" si="67"/>
        <v>-2.5457914716129529E-2</v>
      </c>
      <c r="AC91" s="25">
        <f t="shared" si="68"/>
        <v>-4.5087669676729163E-2</v>
      </c>
      <c r="AE91" s="25">
        <f t="shared" si="69"/>
        <v>1.3175321876026246E-6</v>
      </c>
      <c r="AF91" s="28">
        <f t="shared" si="70"/>
        <v>28402.307000000001</v>
      </c>
      <c r="AG91" s="128"/>
      <c r="AH91">
        <f t="shared" si="71"/>
        <v>1.9376668767508508E-2</v>
      </c>
      <c r="AI91">
        <f t="shared" si="72"/>
        <v>0.97475907985024413</v>
      </c>
      <c r="AJ91">
        <f t="shared" si="73"/>
        <v>0.67615009852524055</v>
      </c>
      <c r="AK91">
        <f t="shared" si="74"/>
        <v>0.3691380445713956</v>
      </c>
      <c r="AL91">
        <f t="shared" si="75"/>
        <v>1.6390680536230919</v>
      </c>
      <c r="AM91">
        <f t="shared" si="76"/>
        <v>1.0707130461415002</v>
      </c>
      <c r="AN91" s="25">
        <f t="shared" ref="AN91:AT100" si="78">$AU91+$AB$7*SIN(AO91)</f>
        <v>1.2560284308019145</v>
      </c>
      <c r="AO91" s="25">
        <f t="shared" si="78"/>
        <v>1.2560272504012606</v>
      </c>
      <c r="AP91" s="25">
        <f t="shared" si="78"/>
        <v>1.2560169459649502</v>
      </c>
      <c r="AQ91" s="25">
        <f t="shared" si="78"/>
        <v>1.2559270061087819</v>
      </c>
      <c r="AR91" s="25">
        <f t="shared" si="78"/>
        <v>1.2551430389700753</v>
      </c>
      <c r="AS91" s="25">
        <f t="shared" si="78"/>
        <v>1.248387557092125</v>
      </c>
      <c r="AT91" s="25">
        <f t="shared" si="78"/>
        <v>1.1950033600910928</v>
      </c>
      <c r="AU91" s="25">
        <f t="shared" si="77"/>
        <v>0.90420730872716704</v>
      </c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</row>
    <row r="92" spans="1:82" s="25" customFormat="1">
      <c r="A92" s="33" t="s">
        <v>297</v>
      </c>
      <c r="B92" s="57"/>
      <c r="C92" s="58">
        <v>43483.281000000003</v>
      </c>
      <c r="D92" s="58"/>
      <c r="E92" s="33">
        <f t="shared" si="61"/>
        <v>-19091.493804724741</v>
      </c>
      <c r="F92" s="25">
        <f t="shared" si="62"/>
        <v>-19091.5</v>
      </c>
      <c r="G92" s="25">
        <f t="shared" si="55"/>
        <v>2.1147450024727732E-3</v>
      </c>
      <c r="I92" s="127">
        <f t="shared" si="59"/>
        <v>2.1147450024727732E-3</v>
      </c>
      <c r="P92" s="27">
        <f t="shared" si="63"/>
        <v>3.9620869336177651E-2</v>
      </c>
      <c r="Q92" s="28">
        <f t="shared" si="64"/>
        <v>28464.781000000003</v>
      </c>
      <c r="S92" s="25">
        <f t="shared" si="56"/>
        <v>1.4067093625353291E-3</v>
      </c>
      <c r="T92" s="2">
        <v>0.1</v>
      </c>
      <c r="U92">
        <f t="shared" si="57"/>
        <v>1.4067093625353292E-4</v>
      </c>
      <c r="V92" s="25">
        <f t="shared" si="58"/>
        <v>-3.7506124333704878E-2</v>
      </c>
      <c r="Z92">
        <f t="shared" si="65"/>
        <v>-19091.5</v>
      </c>
      <c r="AA92" s="25">
        <f t="shared" si="66"/>
        <v>2.003370838892202E-2</v>
      </c>
      <c r="AB92" s="25">
        <f t="shared" si="67"/>
        <v>-1.7918963386449247E-2</v>
      </c>
      <c r="AC92" s="25">
        <f t="shared" si="68"/>
        <v>-3.7506124333704878E-2</v>
      </c>
      <c r="AE92" s="25">
        <f t="shared" si="69"/>
        <v>4.516792525595692E-7</v>
      </c>
      <c r="AF92" s="28">
        <f t="shared" si="70"/>
        <v>28464.781000000003</v>
      </c>
      <c r="AG92" s="128"/>
      <c r="AH92">
        <f t="shared" si="71"/>
        <v>1.912716450567202E-2</v>
      </c>
      <c r="AI92">
        <f t="shared" si="72"/>
        <v>0.96549351399954253</v>
      </c>
      <c r="AJ92">
        <f t="shared" si="73"/>
        <v>0.65742762364003449</v>
      </c>
      <c r="AK92">
        <f t="shared" si="74"/>
        <v>0.36838743521447664</v>
      </c>
      <c r="AL92">
        <f t="shared" si="75"/>
        <v>1.6641928220251667</v>
      </c>
      <c r="AM92">
        <f t="shared" si="76"/>
        <v>1.0980463700260354</v>
      </c>
      <c r="AN92" s="25">
        <f t="shared" si="78"/>
        <v>1.2800891360801478</v>
      </c>
      <c r="AO92" s="25">
        <f t="shared" si="78"/>
        <v>1.2800883513808634</v>
      </c>
      <c r="AP92" s="25">
        <f t="shared" si="78"/>
        <v>1.2800809523700802</v>
      </c>
      <c r="AQ92" s="25">
        <f t="shared" si="78"/>
        <v>1.280011195326038</v>
      </c>
      <c r="AR92" s="25">
        <f t="shared" si="78"/>
        <v>1.279354331213846</v>
      </c>
      <c r="AS92" s="25">
        <f t="shared" si="78"/>
        <v>1.2732380842592628</v>
      </c>
      <c r="AT92" s="25">
        <f t="shared" si="78"/>
        <v>1.2212402248484246</v>
      </c>
      <c r="AU92" s="25">
        <f t="shared" si="77"/>
        <v>0.9256138964332874</v>
      </c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</row>
    <row r="93" spans="1:82" s="25" customFormat="1">
      <c r="A93" s="33" t="s">
        <v>296</v>
      </c>
      <c r="B93" s="57"/>
      <c r="C93" s="58">
        <v>43577.656000000003</v>
      </c>
      <c r="D93" s="58" t="s">
        <v>264</v>
      </c>
      <c r="E93" s="33">
        <f t="shared" si="61"/>
        <v>-18815.016451098298</v>
      </c>
      <c r="F93" s="25">
        <f t="shared" si="62"/>
        <v>-18815</v>
      </c>
      <c r="G93" s="25">
        <f t="shared" si="55"/>
        <v>-5.615549991489388E-3</v>
      </c>
      <c r="I93" s="25">
        <f t="shared" si="59"/>
        <v>-5.615549991489388E-3</v>
      </c>
      <c r="P93" s="27">
        <f t="shared" si="63"/>
        <v>3.921217359955375E-2</v>
      </c>
      <c r="Q93" s="28">
        <f t="shared" si="64"/>
        <v>28559.156000000003</v>
      </c>
      <c r="S93" s="25">
        <f t="shared" si="56"/>
        <v>2.0095248023549654E-3</v>
      </c>
      <c r="T93" s="2">
        <v>0.1</v>
      </c>
      <c r="U93">
        <f t="shared" si="57"/>
        <v>2.0095248023549656E-4</v>
      </c>
      <c r="V93" s="25">
        <f t="shared" si="58"/>
        <v>-4.4827723591043138E-2</v>
      </c>
      <c r="Z93">
        <f t="shared" si="65"/>
        <v>-18815</v>
      </c>
      <c r="AA93" s="25">
        <f t="shared" si="66"/>
        <v>1.9672063686099125E-2</v>
      </c>
      <c r="AB93" s="25">
        <f t="shared" si="67"/>
        <v>-2.5287613677588514E-2</v>
      </c>
      <c r="AC93" s="25">
        <f t="shared" si="68"/>
        <v>-4.4827723591043138E-2</v>
      </c>
      <c r="AE93" s="25">
        <f t="shared" si="69"/>
        <v>1.2850175735646102E-6</v>
      </c>
      <c r="AF93" s="28">
        <f t="shared" si="70"/>
        <v>28559.156000000003</v>
      </c>
      <c r="AG93" s="128"/>
      <c r="AH93">
        <f t="shared" si="71"/>
        <v>1.8734076361099125E-2</v>
      </c>
      <c r="AI93">
        <f t="shared" si="72"/>
        <v>0.95186428965648129</v>
      </c>
      <c r="AJ93">
        <f t="shared" si="73"/>
        <v>0.62904959343479094</v>
      </c>
      <c r="AK93">
        <f t="shared" si="74"/>
        <v>0.36685549387970856</v>
      </c>
      <c r="AL93">
        <f t="shared" si="75"/>
        <v>1.7012626475931625</v>
      </c>
      <c r="AM93">
        <f t="shared" si="76"/>
        <v>1.1397831498214521</v>
      </c>
      <c r="AN93" s="25">
        <f t="shared" si="78"/>
        <v>1.3160133596259227</v>
      </c>
      <c r="AO93" s="25">
        <f t="shared" si="78"/>
        <v>1.3160129632312518</v>
      </c>
      <c r="AP93" s="25">
        <f t="shared" si="78"/>
        <v>1.3160087125322373</v>
      </c>
      <c r="AQ93" s="25">
        <f t="shared" si="78"/>
        <v>1.3159631349420524</v>
      </c>
      <c r="AR93" s="25">
        <f t="shared" si="78"/>
        <v>1.3154749351179404</v>
      </c>
      <c r="AS93" s="25">
        <f t="shared" si="78"/>
        <v>1.3103017627464071</v>
      </c>
      <c r="AT93" s="25">
        <f t="shared" si="78"/>
        <v>1.2606246036131032</v>
      </c>
      <c r="AU93" s="25">
        <f t="shared" si="77"/>
        <v>0.95795772977067695</v>
      </c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</row>
    <row r="94" spans="1:82" s="25" customFormat="1">
      <c r="A94" s="33" t="s">
        <v>296</v>
      </c>
      <c r="B94" s="57"/>
      <c r="C94" s="58">
        <v>43802.618000000002</v>
      </c>
      <c r="D94" s="58" t="s">
        <v>264</v>
      </c>
      <c r="E94" s="33">
        <f t="shared" si="61"/>
        <v>-18155.976467771015</v>
      </c>
      <c r="F94" s="25">
        <f t="shared" si="62"/>
        <v>-18156</v>
      </c>
      <c r="G94" s="25">
        <f t="shared" si="55"/>
        <v>8.032680008909665E-3</v>
      </c>
      <c r="I94" s="25">
        <f t="shared" si="59"/>
        <v>8.032680008909665E-3</v>
      </c>
      <c r="P94" s="27">
        <f t="shared" si="63"/>
        <v>3.8242079141331382E-2</v>
      </c>
      <c r="Q94" s="28">
        <f t="shared" si="64"/>
        <v>28784.118000000002</v>
      </c>
      <c r="S94" s="25">
        <f t="shared" si="56"/>
        <v>9.1260779594196204E-4</v>
      </c>
      <c r="T94" s="2">
        <v>0.1</v>
      </c>
      <c r="U94">
        <f t="shared" si="57"/>
        <v>9.1260779594196209E-5</v>
      </c>
      <c r="V94" s="25">
        <f t="shared" si="58"/>
        <v>-3.0209399132421717E-2</v>
      </c>
      <c r="Z94">
        <f t="shared" si="65"/>
        <v>-18156</v>
      </c>
      <c r="AA94" s="25">
        <f t="shared" si="66"/>
        <v>1.8737409073750943E-2</v>
      </c>
      <c r="AB94" s="25">
        <f t="shared" si="67"/>
        <v>-1.0704729064841278E-2</v>
      </c>
      <c r="AC94" s="25">
        <f t="shared" si="68"/>
        <v>-3.0209399132421717E-2</v>
      </c>
      <c r="AE94" s="25">
        <f t="shared" si="69"/>
        <v>1.0457684468985714E-7</v>
      </c>
      <c r="AF94" s="28">
        <f t="shared" si="70"/>
        <v>28784.118000000002</v>
      </c>
      <c r="AG94" s="128"/>
      <c r="AH94">
        <f t="shared" si="71"/>
        <v>1.7726330081750941E-2</v>
      </c>
      <c r="AI94">
        <f t="shared" si="72"/>
        <v>0.92115059295499979</v>
      </c>
      <c r="AJ94">
        <f t="shared" si="73"/>
        <v>0.56137214261211876</v>
      </c>
      <c r="AK94">
        <f t="shared" si="74"/>
        <v>0.36150072061982375</v>
      </c>
      <c r="AL94">
        <f t="shared" si="75"/>
        <v>1.7855497330276799</v>
      </c>
      <c r="AM94">
        <f t="shared" si="76"/>
        <v>1.2416279731764011</v>
      </c>
      <c r="AN94" s="25">
        <f t="shared" si="78"/>
        <v>1.3996384785319795</v>
      </c>
      <c r="AO94" s="25">
        <f t="shared" si="78"/>
        <v>1.3996384289883037</v>
      </c>
      <c r="AP94" s="25">
        <f t="shared" si="78"/>
        <v>1.3996376428280397</v>
      </c>
      <c r="AQ94" s="25">
        <f t="shared" si="78"/>
        <v>1.3996251684961674</v>
      </c>
      <c r="AR94" s="25">
        <f t="shared" si="78"/>
        <v>1.3994273534094495</v>
      </c>
      <c r="AS94" s="25">
        <f t="shared" si="78"/>
        <v>1.39632012845247</v>
      </c>
      <c r="AT94" s="25">
        <f t="shared" si="78"/>
        <v>1.3532023824297832</v>
      </c>
      <c r="AU94" s="25">
        <f t="shared" si="77"/>
        <v>1.0350448406905313</v>
      </c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</row>
    <row r="95" spans="1:82" s="25" customFormat="1">
      <c r="A95" s="33" t="s">
        <v>296</v>
      </c>
      <c r="B95" s="57"/>
      <c r="C95" s="58">
        <v>43876.682999999997</v>
      </c>
      <c r="D95" s="58" t="s">
        <v>264</v>
      </c>
      <c r="E95" s="33">
        <f t="shared" si="61"/>
        <v>-17938.998505425679</v>
      </c>
      <c r="F95" s="25">
        <f t="shared" si="62"/>
        <v>-17939</v>
      </c>
      <c r="G95" s="25">
        <f t="shared" si="55"/>
        <v>5.1017000077990815E-4</v>
      </c>
      <c r="I95" s="25">
        <f t="shared" si="59"/>
        <v>5.1017000077990815E-4</v>
      </c>
      <c r="P95" s="27">
        <f t="shared" si="63"/>
        <v>3.792386582628747E-2</v>
      </c>
      <c r="Q95" s="28">
        <f t="shared" si="64"/>
        <v>28858.182999999997</v>
      </c>
      <c r="S95" s="25">
        <f t="shared" si="56"/>
        <v>1.3997846353236019E-3</v>
      </c>
      <c r="T95" s="2">
        <v>0.1</v>
      </c>
      <c r="U95">
        <f t="shared" si="57"/>
        <v>1.3997846353236019E-4</v>
      </c>
      <c r="V95" s="25">
        <f t="shared" si="58"/>
        <v>-3.7413695825507562E-2</v>
      </c>
      <c r="Z95">
        <f t="shared" si="65"/>
        <v>-17939</v>
      </c>
      <c r="AA95" s="25">
        <f t="shared" si="66"/>
        <v>1.8409384697891724E-2</v>
      </c>
      <c r="AB95" s="25">
        <f t="shared" si="67"/>
        <v>-1.7899214697111816E-2</v>
      </c>
      <c r="AC95" s="25">
        <f t="shared" si="68"/>
        <v>-3.7413695825507562E-2</v>
      </c>
      <c r="AE95" s="25">
        <f t="shared" si="69"/>
        <v>4.4846564254125639E-7</v>
      </c>
      <c r="AF95" s="28">
        <f t="shared" si="70"/>
        <v>28858.182999999997</v>
      </c>
      <c r="AG95" s="128"/>
      <c r="AH95">
        <f t="shared" si="71"/>
        <v>1.7374807860891725E-2</v>
      </c>
      <c r="AI95">
        <f t="shared" si="72"/>
        <v>0.91157032363326729</v>
      </c>
      <c r="AJ95">
        <f t="shared" si="73"/>
        <v>0.53917848273966174</v>
      </c>
      <c r="AK95">
        <f t="shared" si="74"/>
        <v>0.35927731954254355</v>
      </c>
      <c r="AL95">
        <f t="shared" si="75"/>
        <v>1.812131300942551</v>
      </c>
      <c r="AM95">
        <f t="shared" si="76"/>
        <v>1.2759772226937027</v>
      </c>
      <c r="AN95" s="25">
        <f t="shared" si="78"/>
        <v>1.4265880027235702</v>
      </c>
      <c r="AO95" s="25">
        <f t="shared" si="78"/>
        <v>1.4265879825076757</v>
      </c>
      <c r="AP95" s="25">
        <f t="shared" si="78"/>
        <v>1.4265876023125088</v>
      </c>
      <c r="AQ95" s="25">
        <f t="shared" si="78"/>
        <v>1.4265804522644443</v>
      </c>
      <c r="AR95" s="25">
        <f t="shared" si="78"/>
        <v>1.4264460521233269</v>
      </c>
      <c r="AS95" s="25">
        <f t="shared" si="78"/>
        <v>1.4239424452735108</v>
      </c>
      <c r="AT95" s="25">
        <f t="shared" si="78"/>
        <v>1.3832776353168632</v>
      </c>
      <c r="AU95" s="25">
        <f t="shared" si="77"/>
        <v>1.060428608626204</v>
      </c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</row>
    <row r="96" spans="1:82" s="25" customFormat="1">
      <c r="A96" s="33" t="s">
        <v>296</v>
      </c>
      <c r="B96" s="57"/>
      <c r="C96" s="58">
        <v>44132.860999999997</v>
      </c>
      <c r="D96" s="58" t="s">
        <v>264</v>
      </c>
      <c r="E96" s="33">
        <f t="shared" si="61"/>
        <v>-17188.5093345932</v>
      </c>
      <c r="F96" s="25">
        <f t="shared" si="62"/>
        <v>-17188.5</v>
      </c>
      <c r="G96" s="25">
        <f t="shared" si="55"/>
        <v>-3.1863449985394254E-3</v>
      </c>
      <c r="I96" s="25">
        <f t="shared" si="59"/>
        <v>-3.1863449985394254E-3</v>
      </c>
      <c r="P96" s="27">
        <f t="shared" si="63"/>
        <v>3.6827999990763069E-2</v>
      </c>
      <c r="Q96" s="28">
        <f t="shared" si="64"/>
        <v>29114.360999999997</v>
      </c>
      <c r="S96" s="25">
        <f t="shared" si="56"/>
        <v>1.6011478049229176E-3</v>
      </c>
      <c r="T96" s="2">
        <v>0.1</v>
      </c>
      <c r="U96">
        <f t="shared" si="57"/>
        <v>1.6011478049229177E-4</v>
      </c>
      <c r="V96" s="25">
        <f t="shared" si="58"/>
        <v>-4.0014344989302494E-2</v>
      </c>
      <c r="Z96">
        <f t="shared" si="65"/>
        <v>-17188.5</v>
      </c>
      <c r="AA96" s="25">
        <f t="shared" si="66"/>
        <v>1.7208200012110507E-2</v>
      </c>
      <c r="AB96" s="25">
        <f t="shared" si="67"/>
        <v>-2.0394545010649932E-2</v>
      </c>
      <c r="AC96" s="25">
        <f t="shared" si="68"/>
        <v>-4.0014344989302494E-2</v>
      </c>
      <c r="AE96" s="25">
        <f t="shared" si="69"/>
        <v>6.6597736097760201E-7</v>
      </c>
      <c r="AF96" s="28">
        <f t="shared" si="70"/>
        <v>29114.360999999997</v>
      </c>
      <c r="AG96" s="128"/>
      <c r="AH96">
        <f t="shared" si="71"/>
        <v>1.6094533608860508E-2</v>
      </c>
      <c r="AI96">
        <f t="shared" si="72"/>
        <v>0.88038847305618406</v>
      </c>
      <c r="AJ96">
        <f t="shared" si="73"/>
        <v>0.46320547204734985</v>
      </c>
      <c r="AK96">
        <f t="shared" si="74"/>
        <v>0.35013294992355232</v>
      </c>
      <c r="AL96">
        <f t="shared" si="75"/>
        <v>1.8999839694863037</v>
      </c>
      <c r="AM96">
        <f t="shared" si="76"/>
        <v>1.3983589006710657</v>
      </c>
      <c r="AN96" s="25">
        <f t="shared" si="78"/>
        <v>1.517697531763456</v>
      </c>
      <c r="AO96" s="25">
        <f t="shared" si="78"/>
        <v>1.51769753164323</v>
      </c>
      <c r="AP96" s="25">
        <f t="shared" si="78"/>
        <v>1.5176975255209038</v>
      </c>
      <c r="AQ96" s="25">
        <f t="shared" si="78"/>
        <v>1.5176972137519598</v>
      </c>
      <c r="AR96" s="25">
        <f t="shared" si="78"/>
        <v>1.5176813398712004</v>
      </c>
      <c r="AS96" s="25">
        <f t="shared" si="78"/>
        <v>1.5168792833882658</v>
      </c>
      <c r="AT96" s="25">
        <f t="shared" si="78"/>
        <v>1.4856719568806929</v>
      </c>
      <c r="AU96" s="25">
        <f t="shared" si="77"/>
        <v>1.1482190133991188</v>
      </c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</row>
    <row r="97" spans="1:82" s="25" customFormat="1">
      <c r="A97" s="33" t="s">
        <v>296</v>
      </c>
      <c r="B97" s="57"/>
      <c r="C97" s="58">
        <v>44271.623</v>
      </c>
      <c r="D97" s="58" t="s">
        <v>264</v>
      </c>
      <c r="E97" s="33">
        <f t="shared" si="61"/>
        <v>-16781.997540750413</v>
      </c>
      <c r="F97" s="25">
        <f t="shared" si="62"/>
        <v>-16782</v>
      </c>
      <c r="G97" s="25">
        <f t="shared" si="55"/>
        <v>8.3946000086143613E-4</v>
      </c>
      <c r="I97" s="25">
        <f t="shared" si="59"/>
        <v>8.3946000086143613E-4</v>
      </c>
      <c r="P97" s="27">
        <f t="shared" si="63"/>
        <v>3.6237469711121878E-2</v>
      </c>
      <c r="Q97" s="28">
        <f t="shared" si="64"/>
        <v>29253.123</v>
      </c>
      <c r="S97" s="25">
        <f t="shared" si="56"/>
        <v>1.2530190914476925E-3</v>
      </c>
      <c r="T97" s="2">
        <v>0.1</v>
      </c>
      <c r="U97">
        <f t="shared" si="57"/>
        <v>1.2530190914476926E-4</v>
      </c>
      <c r="V97" s="25">
        <f t="shared" si="58"/>
        <v>-3.5398009710260442E-2</v>
      </c>
      <c r="Z97">
        <f t="shared" si="65"/>
        <v>-16782</v>
      </c>
      <c r="AA97" s="25">
        <f t="shared" si="66"/>
        <v>1.6519663371170668E-2</v>
      </c>
      <c r="AB97" s="25">
        <f t="shared" si="67"/>
        <v>-1.5680203370309231E-2</v>
      </c>
      <c r="AC97" s="25">
        <f t="shared" si="68"/>
        <v>-3.5398009710260442E-2</v>
      </c>
      <c r="AE97" s="25">
        <f t="shared" si="69"/>
        <v>3.080782724919333E-7</v>
      </c>
      <c r="AF97" s="28">
        <f t="shared" si="70"/>
        <v>29253.123</v>
      </c>
      <c r="AG97" s="128"/>
      <c r="AH97">
        <f t="shared" si="71"/>
        <v>1.5364569943170668E-2</v>
      </c>
      <c r="AI97">
        <f t="shared" si="72"/>
        <v>0.86470971960817633</v>
      </c>
      <c r="AJ97">
        <f t="shared" si="73"/>
        <v>0.42273932656471258</v>
      </c>
      <c r="AK97">
        <f t="shared" si="74"/>
        <v>0.34437848369417873</v>
      </c>
      <c r="AL97">
        <f t="shared" si="75"/>
        <v>1.9451267561766521</v>
      </c>
      <c r="AM97">
        <f t="shared" si="76"/>
        <v>1.4672527591489737</v>
      </c>
      <c r="AN97" s="25">
        <f t="shared" si="78"/>
        <v>1.5657650292482945</v>
      </c>
      <c r="AO97" s="25">
        <f t="shared" si="78"/>
        <v>1.5657650292482925</v>
      </c>
      <c r="AP97" s="25">
        <f t="shared" si="78"/>
        <v>1.5657650292471783</v>
      </c>
      <c r="AQ97" s="25">
        <f t="shared" si="78"/>
        <v>1.5657650286486735</v>
      </c>
      <c r="AR97" s="25">
        <f t="shared" si="78"/>
        <v>1.5657647071540348</v>
      </c>
      <c r="AS97" s="25">
        <f t="shared" si="78"/>
        <v>1.5655948834708708</v>
      </c>
      <c r="AT97" s="25">
        <f t="shared" si="78"/>
        <v>1.540053925489844</v>
      </c>
      <c r="AU97" s="25">
        <f t="shared" si="77"/>
        <v>1.195769712320091</v>
      </c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</row>
    <row r="98" spans="1:82" s="25" customFormat="1">
      <c r="A98" s="33" t="s">
        <v>296</v>
      </c>
      <c r="B98" s="57"/>
      <c r="C98" s="58">
        <v>44300.631000000001</v>
      </c>
      <c r="D98" s="58" t="s">
        <v>264</v>
      </c>
      <c r="E98" s="33">
        <f t="shared" si="61"/>
        <v>-16697.016824734557</v>
      </c>
      <c r="F98" s="25">
        <f t="shared" si="62"/>
        <v>-16697</v>
      </c>
      <c r="G98" s="25">
        <f t="shared" si="55"/>
        <v>-5.7430899978498928E-3</v>
      </c>
      <c r="I98" s="25">
        <f t="shared" si="59"/>
        <v>-5.7430899978498928E-3</v>
      </c>
      <c r="P98" s="27">
        <f t="shared" si="63"/>
        <v>3.6114258035457335E-2</v>
      </c>
      <c r="Q98" s="28">
        <f t="shared" si="64"/>
        <v>29282.131000000001</v>
      </c>
      <c r="S98" s="25">
        <f t="shared" si="56"/>
        <v>1.7520375843814084E-3</v>
      </c>
      <c r="T98" s="2">
        <v>0.1</v>
      </c>
      <c r="U98">
        <f t="shared" si="57"/>
        <v>1.7520375843814085E-4</v>
      </c>
      <c r="V98" s="25">
        <f t="shared" si="58"/>
        <v>-4.1857348033307228E-2</v>
      </c>
      <c r="Z98">
        <f t="shared" si="65"/>
        <v>-16697</v>
      </c>
      <c r="AA98" s="25">
        <f t="shared" si="66"/>
        <v>1.6372713797693055E-2</v>
      </c>
      <c r="AB98" s="25">
        <f t="shared" si="67"/>
        <v>-2.2115803795542947E-2</v>
      </c>
      <c r="AC98" s="25">
        <f t="shared" si="68"/>
        <v>-4.1857348033307228E-2</v>
      </c>
      <c r="AE98" s="25">
        <f t="shared" si="69"/>
        <v>8.5693696107105625E-7</v>
      </c>
      <c r="AF98" s="28">
        <f t="shared" si="70"/>
        <v>29282.131000000001</v>
      </c>
      <c r="AG98" s="128"/>
      <c r="AH98">
        <f t="shared" si="71"/>
        <v>1.5209083224693056E-2</v>
      </c>
      <c r="AI98">
        <f t="shared" si="72"/>
        <v>0.86153426004737854</v>
      </c>
      <c r="AJ98">
        <f t="shared" si="73"/>
        <v>0.4143496984224993</v>
      </c>
      <c r="AK98">
        <f t="shared" si="74"/>
        <v>0.34311403186021555</v>
      </c>
      <c r="AL98">
        <f t="shared" si="75"/>
        <v>1.9543644915911775</v>
      </c>
      <c r="AM98">
        <f t="shared" si="76"/>
        <v>1.4819147360308778</v>
      </c>
      <c r="AN98" s="25">
        <f t="shared" si="78"/>
        <v>1.5757081995016509</v>
      </c>
      <c r="AO98" s="25">
        <f t="shared" si="78"/>
        <v>1.57570819950165</v>
      </c>
      <c r="AP98" s="25">
        <f t="shared" si="78"/>
        <v>1.5757081995020421</v>
      </c>
      <c r="AQ98" s="25">
        <f t="shared" si="78"/>
        <v>1.575708199286241</v>
      </c>
      <c r="AR98" s="25">
        <f t="shared" si="78"/>
        <v>1.5757083180275258</v>
      </c>
      <c r="AS98" s="25">
        <f t="shared" si="78"/>
        <v>1.5756425429002128</v>
      </c>
      <c r="AT98" s="25">
        <f t="shared" si="78"/>
        <v>1.5513274037202334</v>
      </c>
      <c r="AU98" s="25">
        <f t="shared" si="77"/>
        <v>1.2057126628939721</v>
      </c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</row>
    <row r="99" spans="1:82" s="25" customFormat="1">
      <c r="A99" s="33" t="s">
        <v>296</v>
      </c>
      <c r="B99" s="57"/>
      <c r="C99" s="58">
        <v>44544.701000000001</v>
      </c>
      <c r="D99" s="58" t="s">
        <v>264</v>
      </c>
      <c r="E99" s="33">
        <f t="shared" si="61"/>
        <v>-15981.998782884426</v>
      </c>
      <c r="F99" s="25">
        <f t="shared" si="62"/>
        <v>-15982</v>
      </c>
      <c r="G99" s="25">
        <f t="shared" si="55"/>
        <v>4.1546000284142792E-4</v>
      </c>
      <c r="I99" s="25">
        <f t="shared" si="59"/>
        <v>4.1546000284142792E-4</v>
      </c>
      <c r="P99" s="27">
        <f t="shared" si="63"/>
        <v>3.5081519478654941E-2</v>
      </c>
      <c r="Q99" s="28">
        <f t="shared" si="64"/>
        <v>29526.201000000001</v>
      </c>
      <c r="S99" s="25">
        <f t="shared" si="56"/>
        <v>1.2017356795806398E-3</v>
      </c>
      <c r="T99" s="2">
        <v>0.1</v>
      </c>
      <c r="U99">
        <f t="shared" si="57"/>
        <v>1.2017356795806399E-4</v>
      </c>
      <c r="V99" s="25">
        <f t="shared" si="58"/>
        <v>-3.4666059475813513E-2</v>
      </c>
      <c r="Z99">
        <f t="shared" si="65"/>
        <v>-15982</v>
      </c>
      <c r="AA99" s="25">
        <f t="shared" si="66"/>
        <v>1.5100625311919504E-2</v>
      </c>
      <c r="AB99" s="25">
        <f t="shared" si="67"/>
        <v>-1.4685165309078076E-2</v>
      </c>
      <c r="AC99" s="25">
        <f t="shared" si="68"/>
        <v>-3.4666059475813513E-2</v>
      </c>
      <c r="AE99" s="25">
        <f t="shared" si="69"/>
        <v>2.5915920256934682E-7</v>
      </c>
      <c r="AF99" s="28">
        <f t="shared" si="70"/>
        <v>29526.201000000001</v>
      </c>
      <c r="AG99" s="128"/>
      <c r="AH99">
        <f t="shared" si="71"/>
        <v>1.3866898283919503E-2</v>
      </c>
      <c r="AI99">
        <f t="shared" si="72"/>
        <v>0.83617138687532711</v>
      </c>
      <c r="AJ99">
        <f t="shared" si="73"/>
        <v>0.34486924575188294</v>
      </c>
      <c r="AK99">
        <f t="shared" si="74"/>
        <v>0.33175319971576195</v>
      </c>
      <c r="AL99">
        <f t="shared" si="75"/>
        <v>2.0294931722718408</v>
      </c>
      <c r="AM99">
        <f t="shared" si="76"/>
        <v>1.6091136832502115</v>
      </c>
      <c r="AN99" s="25">
        <f t="shared" si="78"/>
        <v>1.6579462185132681</v>
      </c>
      <c r="AO99" s="25">
        <f t="shared" si="78"/>
        <v>1.6579462189491239</v>
      </c>
      <c r="AP99" s="25">
        <f t="shared" si="78"/>
        <v>1.6579462054151883</v>
      </c>
      <c r="AQ99" s="25">
        <f t="shared" si="78"/>
        <v>1.6579466256620063</v>
      </c>
      <c r="AR99" s="25">
        <f t="shared" si="78"/>
        <v>1.6579335754922724</v>
      </c>
      <c r="AS99" s="25">
        <f t="shared" si="78"/>
        <v>1.6583379245224452</v>
      </c>
      <c r="AT99" s="25">
        <f t="shared" si="78"/>
        <v>1.6447927182248299</v>
      </c>
      <c r="AU99" s="25">
        <f t="shared" si="77"/>
        <v>1.2893504236036775</v>
      </c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</row>
    <row r="100" spans="1:82" s="25" customFormat="1">
      <c r="A100" s="33" t="s">
        <v>296</v>
      </c>
      <c r="B100" s="57"/>
      <c r="C100" s="58">
        <v>44614.675999999999</v>
      </c>
      <c r="D100" s="58" t="s">
        <v>264</v>
      </c>
      <c r="E100" s="33">
        <f t="shared" si="61"/>
        <v>-15777.002726513459</v>
      </c>
      <c r="F100" s="25">
        <f t="shared" si="62"/>
        <v>-15777</v>
      </c>
      <c r="G100" s="25">
        <f t="shared" si="55"/>
        <v>-9.3068999558454379E-4</v>
      </c>
      <c r="I100" s="25">
        <f t="shared" si="59"/>
        <v>-9.3068999558454379E-4</v>
      </c>
      <c r="P100" s="27">
        <f t="shared" si="63"/>
        <v>3.4786635973220195E-2</v>
      </c>
      <c r="Q100" s="28">
        <f t="shared" si="64"/>
        <v>29596.175999999999</v>
      </c>
      <c r="S100" s="25">
        <f t="shared" si="56"/>
        <v>1.2757273743618533E-3</v>
      </c>
      <c r="T100" s="2">
        <v>0.1</v>
      </c>
      <c r="U100">
        <f t="shared" si="57"/>
        <v>1.2757273743618534E-4</v>
      </c>
      <c r="V100" s="25">
        <f t="shared" si="58"/>
        <v>-3.5717325968804739E-2</v>
      </c>
      <c r="Z100">
        <f t="shared" si="65"/>
        <v>-15777</v>
      </c>
      <c r="AA100" s="25">
        <f t="shared" si="66"/>
        <v>1.4725252473828079E-2</v>
      </c>
      <c r="AB100" s="25">
        <f t="shared" si="67"/>
        <v>-1.5655942469412622E-2</v>
      </c>
      <c r="AC100" s="25">
        <f t="shared" si="68"/>
        <v>-3.5717325968804739E-2</v>
      </c>
      <c r="AE100" s="25">
        <f t="shared" si="69"/>
        <v>3.1269166728602973E-7</v>
      </c>
      <c r="AF100" s="28">
        <f t="shared" si="70"/>
        <v>29596.175999999999</v>
      </c>
      <c r="AG100" s="128"/>
      <c r="AH100">
        <f t="shared" si="71"/>
        <v>1.3471993660828078E-2</v>
      </c>
      <c r="AI100">
        <f t="shared" si="72"/>
        <v>0.82932710617533134</v>
      </c>
      <c r="AJ100">
        <f t="shared" si="73"/>
        <v>0.32533044952437412</v>
      </c>
      <c r="AK100">
        <f t="shared" si="74"/>
        <v>0.32828457672195538</v>
      </c>
      <c r="AL100">
        <f t="shared" si="75"/>
        <v>2.0502314864861582</v>
      </c>
      <c r="AM100">
        <f t="shared" si="76"/>
        <v>1.6469640432806507</v>
      </c>
      <c r="AN100" s="25">
        <f t="shared" si="78"/>
        <v>1.6810825943910896</v>
      </c>
      <c r="AO100" s="25">
        <f t="shared" si="78"/>
        <v>1.6810825955003705</v>
      </c>
      <c r="AP100" s="25">
        <f t="shared" si="78"/>
        <v>1.6810825682608663</v>
      </c>
      <c r="AQ100" s="25">
        <f t="shared" si="78"/>
        <v>1.6810832371522064</v>
      </c>
      <c r="AR100" s="25">
        <f t="shared" si="78"/>
        <v>1.6810668107349465</v>
      </c>
      <c r="AS100" s="25">
        <f t="shared" si="78"/>
        <v>1.6814695030087692</v>
      </c>
      <c r="AT100" s="25">
        <f t="shared" si="78"/>
        <v>1.6711346726342713</v>
      </c>
      <c r="AU100" s="25">
        <f t="shared" si="77"/>
        <v>1.3133304808700965</v>
      </c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</row>
    <row r="101" spans="1:82" s="25" customFormat="1">
      <c r="A101" s="33" t="s">
        <v>296</v>
      </c>
      <c r="B101" s="57"/>
      <c r="C101" s="58">
        <v>44623.563999999998</v>
      </c>
      <c r="D101" s="58" t="s">
        <v>264</v>
      </c>
      <c r="E101" s="33">
        <f t="shared" si="61"/>
        <v>-15750.964785119746</v>
      </c>
      <c r="F101" s="25">
        <f t="shared" si="62"/>
        <v>-15751</v>
      </c>
      <c r="G101" s="25">
        <f t="shared" si="55"/>
        <v>1.2020530004519969E-2</v>
      </c>
      <c r="I101" s="25">
        <f t="shared" si="59"/>
        <v>1.2020530004519969E-2</v>
      </c>
      <c r="P101" s="27">
        <f t="shared" si="63"/>
        <v>3.4749274849207333E-2</v>
      </c>
      <c r="Q101" s="28">
        <f t="shared" si="64"/>
        <v>29605.063999999998</v>
      </c>
      <c r="S101" s="25">
        <f t="shared" si="56"/>
        <v>5.1659584221490243E-4</v>
      </c>
      <c r="T101" s="2">
        <v>0.1</v>
      </c>
      <c r="U101">
        <f t="shared" si="57"/>
        <v>5.1659584221490244E-5</v>
      </c>
      <c r="V101" s="25">
        <f t="shared" si="58"/>
        <v>-2.2728744844687364E-2</v>
      </c>
      <c r="Z101">
        <f t="shared" si="65"/>
        <v>-15751</v>
      </c>
      <c r="AA101" s="25">
        <f t="shared" si="66"/>
        <v>1.4677339751789444E-2</v>
      </c>
      <c r="AB101" s="25">
        <f t="shared" si="67"/>
        <v>-2.656809747269475E-3</v>
      </c>
      <c r="AC101" s="25">
        <f t="shared" si="68"/>
        <v>-2.2728744844687364E-2</v>
      </c>
      <c r="AE101" s="25">
        <f t="shared" si="69"/>
        <v>3.6464630596439118E-9</v>
      </c>
      <c r="AF101" s="28">
        <f t="shared" si="70"/>
        <v>29605.063999999998</v>
      </c>
      <c r="AG101" s="128"/>
      <c r="AH101">
        <f t="shared" si="71"/>
        <v>1.3421621754789444E-2</v>
      </c>
      <c r="AI101">
        <f t="shared" si="72"/>
        <v>0.82847216272553614</v>
      </c>
      <c r="AJ101">
        <f t="shared" si="73"/>
        <v>0.32286507156881367</v>
      </c>
      <c r="AK101">
        <f t="shared" si="74"/>
        <v>0.32783868142723038</v>
      </c>
      <c r="AL101">
        <f t="shared" si="75"/>
        <v>2.0528375302601498</v>
      </c>
      <c r="AM101">
        <f t="shared" si="76"/>
        <v>1.6518119061391654</v>
      </c>
      <c r="AN101" s="25">
        <f t="shared" ref="AN101:AT110" si="79">$AU101+$AB$7*SIN(AO101)</f>
        <v>1.6840034521346441</v>
      </c>
      <c r="AO101" s="25">
        <f t="shared" si="79"/>
        <v>1.6840034533515518</v>
      </c>
      <c r="AP101" s="25">
        <f t="shared" si="79"/>
        <v>1.6840034242369892</v>
      </c>
      <c r="AQ101" s="25">
        <f t="shared" si="79"/>
        <v>1.6840041208019099</v>
      </c>
      <c r="AR101" s="25">
        <f t="shared" si="79"/>
        <v>1.6839874543393705</v>
      </c>
      <c r="AS101" s="25">
        <f t="shared" si="79"/>
        <v>1.6843855590431156</v>
      </c>
      <c r="AT101" s="25">
        <f t="shared" si="79"/>
        <v>1.67446092850624</v>
      </c>
      <c r="AU101" s="25">
        <f t="shared" si="77"/>
        <v>1.316371853986813</v>
      </c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</row>
    <row r="102" spans="1:82" s="25" customFormat="1">
      <c r="A102" s="33" t="s">
        <v>296</v>
      </c>
      <c r="B102" s="57"/>
      <c r="C102" s="58">
        <v>44958.752</v>
      </c>
      <c r="D102" s="58" t="s">
        <v>264</v>
      </c>
      <c r="E102" s="33">
        <f t="shared" si="61"/>
        <v>-14769.010971002226</v>
      </c>
      <c r="F102" s="25">
        <f t="shared" si="62"/>
        <v>-14769</v>
      </c>
      <c r="G102" s="25">
        <f t="shared" si="55"/>
        <v>-3.7449299998115748E-3</v>
      </c>
      <c r="I102" s="25">
        <f t="shared" si="59"/>
        <v>-3.7449299998115748E-3</v>
      </c>
      <c r="P102" s="27">
        <f t="shared" si="63"/>
        <v>3.334455793107173E-2</v>
      </c>
      <c r="Q102" s="28">
        <f t="shared" si="64"/>
        <v>29940.252</v>
      </c>
      <c r="S102" s="25">
        <f t="shared" si="56"/>
        <v>1.3756301149751384E-3</v>
      </c>
      <c r="T102" s="2">
        <v>0.1</v>
      </c>
      <c r="U102">
        <f t="shared" si="57"/>
        <v>1.3756301149751385E-4</v>
      </c>
      <c r="V102" s="25">
        <f t="shared" si="58"/>
        <v>-3.7089487930883305E-2</v>
      </c>
      <c r="Z102">
        <f t="shared" si="65"/>
        <v>-14769</v>
      </c>
      <c r="AA102" s="25">
        <f t="shared" si="66"/>
        <v>1.2824192919250585E-2</v>
      </c>
      <c r="AB102" s="25">
        <f t="shared" si="67"/>
        <v>-1.6569122919062158E-2</v>
      </c>
      <c r="AC102" s="25">
        <f t="shared" si="68"/>
        <v>-3.7089487930883305E-2</v>
      </c>
      <c r="AE102" s="25">
        <f t="shared" si="69"/>
        <v>3.7765976131252148E-7</v>
      </c>
      <c r="AF102" s="28">
        <f t="shared" si="70"/>
        <v>29940.252</v>
      </c>
      <c r="AG102" s="128"/>
      <c r="AH102">
        <f t="shared" si="71"/>
        <v>1.1478563002250586E-2</v>
      </c>
      <c r="AI102">
        <f t="shared" si="72"/>
        <v>0.79823890560922983</v>
      </c>
      <c r="AJ102">
        <f t="shared" si="73"/>
        <v>0.23191807471270631</v>
      </c>
      <c r="AK102">
        <f t="shared" si="74"/>
        <v>0.31014909445335925</v>
      </c>
      <c r="AL102">
        <f t="shared" si="75"/>
        <v>2.1475435965432417</v>
      </c>
      <c r="AM102">
        <f t="shared" si="76"/>
        <v>1.8435039940984017</v>
      </c>
      <c r="AN102" s="25">
        <f t="shared" si="79"/>
        <v>1.7922097477883163</v>
      </c>
      <c r="AO102" s="25">
        <f t="shared" si="79"/>
        <v>1.7922097267397796</v>
      </c>
      <c r="AP102" s="25">
        <f t="shared" si="79"/>
        <v>1.7922099857818623</v>
      </c>
      <c r="AQ102" s="25">
        <f t="shared" si="79"/>
        <v>1.7922067977580363</v>
      </c>
      <c r="AR102" s="25">
        <f t="shared" si="79"/>
        <v>1.7922460295391291</v>
      </c>
      <c r="AS102" s="25">
        <f t="shared" si="79"/>
        <v>1.7917627671235774</v>
      </c>
      <c r="AT102" s="25">
        <f t="shared" si="79"/>
        <v>1.7976450789456129</v>
      </c>
      <c r="AU102" s="25">
        <f t="shared" si="77"/>
        <v>1.4312421770874155</v>
      </c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</row>
    <row r="103" spans="1:82" s="25" customFormat="1">
      <c r="A103" s="33" t="s">
        <v>298</v>
      </c>
      <c r="B103" s="57"/>
      <c r="C103" s="58">
        <v>44986.398000000001</v>
      </c>
      <c r="D103" s="58"/>
      <c r="E103" s="33">
        <f t="shared" si="61"/>
        <v>-14688.020317562683</v>
      </c>
      <c r="F103" s="25">
        <f t="shared" si="62"/>
        <v>-14688</v>
      </c>
      <c r="G103" s="25">
        <f t="shared" si="55"/>
        <v>-6.9353599974419922E-3</v>
      </c>
      <c r="I103" s="127">
        <f t="shared" si="59"/>
        <v>-6.9353599974419922E-3</v>
      </c>
      <c r="P103" s="27">
        <f t="shared" si="63"/>
        <v>3.3229245556664802E-2</v>
      </c>
      <c r="Q103" s="28">
        <f t="shared" si="64"/>
        <v>29967.898000000001</v>
      </c>
      <c r="S103" s="25">
        <f t="shared" si="56"/>
        <v>1.6131955393169862E-3</v>
      </c>
      <c r="T103" s="2">
        <v>0.1</v>
      </c>
      <c r="U103">
        <f t="shared" si="57"/>
        <v>1.6131955393169862E-4</v>
      </c>
      <c r="V103" s="25">
        <f t="shared" si="58"/>
        <v>-4.0164605554106794E-2</v>
      </c>
      <c r="Z103">
        <f t="shared" si="65"/>
        <v>-14688</v>
      </c>
      <c r="AA103" s="25">
        <f t="shared" si="66"/>
        <v>1.2668039291737864E-2</v>
      </c>
      <c r="AB103" s="25">
        <f t="shared" si="67"/>
        <v>-1.9603399289179854E-2</v>
      </c>
      <c r="AC103" s="25">
        <f t="shared" si="68"/>
        <v>-4.0164605554106794E-2</v>
      </c>
      <c r="AE103" s="25">
        <f t="shared" si="69"/>
        <v>6.1994017877591536E-7</v>
      </c>
      <c r="AF103" s="28">
        <f t="shared" si="70"/>
        <v>29967.898000000001</v>
      </c>
      <c r="AG103" s="128"/>
      <c r="AH103">
        <f t="shared" si="71"/>
        <v>1.1315251323737863E-2</v>
      </c>
      <c r="AI103">
        <f t="shared" si="72"/>
        <v>0.79591620316392053</v>
      </c>
      <c r="AJ103">
        <f t="shared" si="73"/>
        <v>0.22460890499020128</v>
      </c>
      <c r="AK103">
        <f t="shared" si="74"/>
        <v>0.30862566949132703</v>
      </c>
      <c r="AL103">
        <f t="shared" si="75"/>
        <v>2.155050985892347</v>
      </c>
      <c r="AM103">
        <f t="shared" si="76"/>
        <v>1.8601297739824336</v>
      </c>
      <c r="AN103" s="25">
        <f t="shared" si="79"/>
        <v>1.8009599833606673</v>
      </c>
      <c r="AO103" s="25">
        <f t="shared" si="79"/>
        <v>1.800959952143369</v>
      </c>
      <c r="AP103" s="25">
        <f t="shared" si="79"/>
        <v>1.8009603219697032</v>
      </c>
      <c r="AQ103" s="25">
        <f t="shared" si="79"/>
        <v>1.8009559406588491</v>
      </c>
      <c r="AR103" s="25">
        <f t="shared" si="79"/>
        <v>1.8010078405285517</v>
      </c>
      <c r="AS103" s="25">
        <f t="shared" si="79"/>
        <v>1.8003923078864048</v>
      </c>
      <c r="AT103" s="25">
        <f t="shared" si="79"/>
        <v>1.8075913295000554</v>
      </c>
      <c r="AU103" s="25">
        <f t="shared" si="77"/>
        <v>1.4407172241048785</v>
      </c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</row>
    <row r="104" spans="1:82" s="25" customFormat="1">
      <c r="A104" s="33" t="s">
        <v>298</v>
      </c>
      <c r="B104" s="57"/>
      <c r="C104" s="58">
        <v>45011.292000000001</v>
      </c>
      <c r="D104" s="58"/>
      <c r="E104" s="33">
        <f t="shared" si="61"/>
        <v>-14615.091816993923</v>
      </c>
      <c r="F104" s="25">
        <f t="shared" si="62"/>
        <v>-14615</v>
      </c>
      <c r="I104" s="127"/>
      <c r="P104" s="27">
        <f t="shared" si="63"/>
        <v>3.3125394563115571E-2</v>
      </c>
      <c r="Q104" s="28">
        <f t="shared" si="64"/>
        <v>29992.792000000001</v>
      </c>
      <c r="R104" s="25">
        <f>+C104-(C$7+F104*C$8)</f>
        <v>-3.1341549998614937E-2</v>
      </c>
      <c r="S104" s="25">
        <f>+(P104-R104)^2</f>
        <v>4.1559869411252346E-3</v>
      </c>
      <c r="T104" s="2"/>
      <c r="U104"/>
      <c r="Z104">
        <f t="shared" si="65"/>
        <v>-14615</v>
      </c>
      <c r="AA104" s="25">
        <f t="shared" si="66"/>
        <v>1.2526940597286441E-2</v>
      </c>
      <c r="AB104" s="25">
        <f t="shared" si="67"/>
        <v>-1.2526940597286441E-2</v>
      </c>
      <c r="AC104" s="25">
        <f t="shared" si="68"/>
        <v>-3.3125394563115571E-2</v>
      </c>
      <c r="AE104" s="25">
        <f t="shared" si="69"/>
        <v>6.5217509521132451E-7</v>
      </c>
      <c r="AF104" s="28">
        <f t="shared" si="70"/>
        <v>29992.792000000001</v>
      </c>
      <c r="AG104" s="128"/>
      <c r="AH104">
        <f t="shared" si="71"/>
        <v>1.1167735272286441E-2</v>
      </c>
      <c r="AI104">
        <f t="shared" si="72"/>
        <v>0.79384419780143145</v>
      </c>
      <c r="AJ104">
        <f t="shared" si="73"/>
        <v>0.21804712204119356</v>
      </c>
      <c r="AK104">
        <f t="shared" si="74"/>
        <v>0.3072454803896465</v>
      </c>
      <c r="AL104">
        <f t="shared" si="75"/>
        <v>2.1617796581004054</v>
      </c>
      <c r="AM104">
        <f t="shared" si="76"/>
        <v>1.875229544362677</v>
      </c>
      <c r="AN104" s="25">
        <f t="shared" si="79"/>
        <v>1.80882426248826</v>
      </c>
      <c r="AO104" s="25">
        <f t="shared" si="79"/>
        <v>1.8088242195494966</v>
      </c>
      <c r="AP104" s="25">
        <f t="shared" si="79"/>
        <v>1.8088247117343899</v>
      </c>
      <c r="AQ104" s="25">
        <f t="shared" si="79"/>
        <v>1.8088190700129951</v>
      </c>
      <c r="AR104" s="25">
        <f t="shared" si="79"/>
        <v>1.8088837309767292</v>
      </c>
      <c r="AS104" s="25">
        <f t="shared" si="79"/>
        <v>1.8081416019488497</v>
      </c>
      <c r="AT104" s="25">
        <f t="shared" si="79"/>
        <v>1.8165270178512829</v>
      </c>
      <c r="AU104" s="25">
        <f t="shared" si="77"/>
        <v>1.4492564640095058</v>
      </c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</row>
    <row r="105" spans="1:82" s="25" customFormat="1">
      <c r="A105" s="33" t="s">
        <v>299</v>
      </c>
      <c r="B105" s="57"/>
      <c r="C105" s="58">
        <v>45289.495999999999</v>
      </c>
      <c r="D105" s="58"/>
      <c r="E105" s="33">
        <f t="shared" si="61"/>
        <v>-13800.076127581571</v>
      </c>
      <c r="F105" s="4">
        <f t="shared" si="62"/>
        <v>-13800</v>
      </c>
      <c r="I105" s="127"/>
      <c r="P105" s="27">
        <f t="shared" si="63"/>
        <v>3.1970629811692977E-2</v>
      </c>
      <c r="Q105" s="28">
        <f t="shared" si="64"/>
        <v>30270.995999999999</v>
      </c>
      <c r="R105" s="25">
        <f>+C105-(C$7+F105*C$8)</f>
        <v>-2.5986000000557397E-2</v>
      </c>
      <c r="S105" s="25">
        <f>+(P105-R105)^2</f>
        <v>3.3589709391942286E-3</v>
      </c>
      <c r="T105" s="2"/>
      <c r="U105"/>
      <c r="Z105">
        <f t="shared" si="65"/>
        <v>-13800</v>
      </c>
      <c r="AA105" s="25">
        <f t="shared" si="66"/>
        <v>1.093113808118208E-2</v>
      </c>
      <c r="AB105" s="25">
        <f t="shared" si="67"/>
        <v>-1.093113808118208E-2</v>
      </c>
      <c r="AC105" s="25">
        <f t="shared" si="68"/>
        <v>-3.1970629811692977E-2</v>
      </c>
      <c r="AE105" s="25">
        <f t="shared" si="69"/>
        <v>4.0136269771052917E-7</v>
      </c>
      <c r="AF105" s="28">
        <f t="shared" si="70"/>
        <v>30270.995999999999</v>
      </c>
      <c r="AG105" s="128"/>
      <c r="AH105">
        <f t="shared" si="71"/>
        <v>9.5024580811820802E-3</v>
      </c>
      <c r="AI105">
        <f t="shared" si="72"/>
        <v>0.77202821437634017</v>
      </c>
      <c r="AJ105">
        <f t="shared" si="73"/>
        <v>0.14643540057860785</v>
      </c>
      <c r="AK105">
        <f t="shared" si="74"/>
        <v>0.29142557361968097</v>
      </c>
      <c r="AL105">
        <f t="shared" si="75"/>
        <v>2.2346287939091387</v>
      </c>
      <c r="AM105">
        <f t="shared" si="76"/>
        <v>2.0518850771965225</v>
      </c>
      <c r="AN105" s="25">
        <f t="shared" si="79"/>
        <v>1.8952832165174929</v>
      </c>
      <c r="AO105" s="25">
        <f t="shared" si="79"/>
        <v>1.8952827142878257</v>
      </c>
      <c r="AP105" s="25">
        <f t="shared" si="79"/>
        <v>1.8952869717380973</v>
      </c>
      <c r="AQ105" s="25">
        <f t="shared" si="79"/>
        <v>1.8952508792056117</v>
      </c>
      <c r="AR105" s="25">
        <f t="shared" si="79"/>
        <v>1.895556730989441</v>
      </c>
      <c r="AS105" s="25">
        <f t="shared" si="79"/>
        <v>1.8929560417879387</v>
      </c>
      <c r="AT105" s="25">
        <f t="shared" si="79"/>
        <v>1.914464785744439</v>
      </c>
      <c r="AU105" s="25">
        <f t="shared" si="77"/>
        <v>1.5445918136296595</v>
      </c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</row>
    <row r="106" spans="1:82" s="25" customFormat="1">
      <c r="A106" s="33" t="s">
        <v>300</v>
      </c>
      <c r="B106" s="57"/>
      <c r="C106" s="58">
        <v>45294.303999999996</v>
      </c>
      <c r="D106" s="58"/>
      <c r="E106" s="33">
        <f t="shared" si="61"/>
        <v>-13785.990796548616</v>
      </c>
      <c r="F106" s="25">
        <f t="shared" si="62"/>
        <v>-13786</v>
      </c>
      <c r="G106" s="25">
        <f t="shared" ref="G106:G114" si="80">+C106-(C$7+F106*C$8)</f>
        <v>3.1415799967362545E-3</v>
      </c>
      <c r="I106" s="127">
        <f t="shared" ref="I106:I114" si="81">G106</f>
        <v>3.1415799967362545E-3</v>
      </c>
      <c r="P106" s="27">
        <f t="shared" si="63"/>
        <v>3.1950868213937014E-2</v>
      </c>
      <c r="Q106" s="28">
        <f t="shared" si="64"/>
        <v>30275.803999999996</v>
      </c>
      <c r="S106" s="25">
        <f t="shared" ref="S106:S114" si="82">+(P106-G106)^2</f>
        <v>8.2997508758174258E-4</v>
      </c>
      <c r="T106" s="2">
        <v>0.1</v>
      </c>
      <c r="U106">
        <f t="shared" ref="U106:U114" si="83">+T106*S106</f>
        <v>8.2997508758174266E-5</v>
      </c>
      <c r="V106" s="25">
        <f t="shared" ref="V106:V114" si="84">+G106-P106</f>
        <v>-2.880928821720076E-2</v>
      </c>
      <c r="Z106">
        <f t="shared" si="65"/>
        <v>-13786</v>
      </c>
      <c r="AA106" s="25">
        <f t="shared" si="66"/>
        <v>1.0903441255046647E-2</v>
      </c>
      <c r="AB106" s="25">
        <f t="shared" si="67"/>
        <v>-7.7618612583103923E-3</v>
      </c>
      <c r="AC106" s="25">
        <f t="shared" si="68"/>
        <v>-2.880928821720076E-2</v>
      </c>
      <c r="AE106" s="25">
        <f t="shared" si="69"/>
        <v>5.0003085974643389E-8</v>
      </c>
      <c r="AF106" s="28">
        <f t="shared" si="70"/>
        <v>30275.803999999996</v>
      </c>
      <c r="AG106" s="128"/>
      <c r="AH106">
        <f t="shared" si="71"/>
        <v>9.4736026430466466E-3</v>
      </c>
      <c r="AI106">
        <f t="shared" si="72"/>
        <v>0.77167379210160114</v>
      </c>
      <c r="AJ106">
        <f t="shared" si="73"/>
        <v>0.14523166198757689</v>
      </c>
      <c r="AK106">
        <f t="shared" si="74"/>
        <v>0.29114797403852416</v>
      </c>
      <c r="AL106">
        <f t="shared" si="75"/>
        <v>2.2358455406441653</v>
      </c>
      <c r="AM106">
        <f t="shared" si="76"/>
        <v>2.0550588060050496</v>
      </c>
      <c r="AN106" s="25">
        <f t="shared" si="79"/>
        <v>1.8967477432328763</v>
      </c>
      <c r="AO106" s="25">
        <f t="shared" si="79"/>
        <v>1.896747224638792</v>
      </c>
      <c r="AP106" s="25">
        <f t="shared" si="79"/>
        <v>1.8967516017588282</v>
      </c>
      <c r="AQ106" s="25">
        <f t="shared" si="79"/>
        <v>1.8967146555161165</v>
      </c>
      <c r="AR106" s="25">
        <f t="shared" si="79"/>
        <v>1.8970263833670984</v>
      </c>
      <c r="AS106" s="25">
        <f t="shared" si="79"/>
        <v>1.894387145133392</v>
      </c>
      <c r="AT106" s="25">
        <f t="shared" si="79"/>
        <v>1.9161178286139842</v>
      </c>
      <c r="AU106" s="25">
        <f t="shared" si="77"/>
        <v>1.5462294760771222</v>
      </c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</row>
    <row r="107" spans="1:82" s="25" customFormat="1">
      <c r="A107" s="33" t="s">
        <v>296</v>
      </c>
      <c r="B107" s="57"/>
      <c r="C107" s="58">
        <v>45298.735999999997</v>
      </c>
      <c r="D107" s="58" t="s">
        <v>264</v>
      </c>
      <c r="E107" s="33">
        <f t="shared" si="61"/>
        <v>-13773.006980588112</v>
      </c>
      <c r="F107" s="25">
        <f t="shared" si="62"/>
        <v>-13773</v>
      </c>
      <c r="G107" s="25">
        <f t="shared" si="80"/>
        <v>-2.3828100020182319E-3</v>
      </c>
      <c r="I107" s="25">
        <f t="shared" si="81"/>
        <v>-2.3828100020182319E-3</v>
      </c>
      <c r="P107" s="27">
        <f t="shared" si="63"/>
        <v>3.1932520422624122E-2</v>
      </c>
      <c r="Q107" s="28">
        <f t="shared" si="64"/>
        <v>30280.235999999997</v>
      </c>
      <c r="S107" s="25">
        <f t="shared" si="82"/>
        <v>1.1775419021523852E-3</v>
      </c>
      <c r="T107" s="2">
        <v>0.1</v>
      </c>
      <c r="U107">
        <f t="shared" si="83"/>
        <v>1.1775419021523852E-4</v>
      </c>
      <c r="V107" s="25">
        <f t="shared" si="84"/>
        <v>-3.4315330424642354E-2</v>
      </c>
      <c r="Z107">
        <f t="shared" si="65"/>
        <v>-13773</v>
      </c>
      <c r="AA107" s="25">
        <f t="shared" si="66"/>
        <v>1.0877715389665721E-2</v>
      </c>
      <c r="AB107" s="25">
        <f t="shared" si="67"/>
        <v>-1.3260525391683953E-2</v>
      </c>
      <c r="AC107" s="25">
        <f t="shared" si="68"/>
        <v>-3.4315330424642354E-2</v>
      </c>
      <c r="AE107" s="25">
        <f t="shared" si="69"/>
        <v>2.0706077402750441E-7</v>
      </c>
      <c r="AF107" s="28">
        <f t="shared" si="70"/>
        <v>30280.235999999997</v>
      </c>
      <c r="AG107" s="128"/>
      <c r="AH107">
        <f t="shared" si="71"/>
        <v>9.4468019766657217E-3</v>
      </c>
      <c r="AI107">
        <f t="shared" si="72"/>
        <v>0.77134527908240413</v>
      </c>
      <c r="AJ107">
        <f t="shared" si="73"/>
        <v>0.14411470112787278</v>
      </c>
      <c r="AK107">
        <f t="shared" si="74"/>
        <v>0.29089004555346393</v>
      </c>
      <c r="AL107">
        <f t="shared" si="75"/>
        <v>2.2369743775010522</v>
      </c>
      <c r="AM107">
        <f t="shared" si="76"/>
        <v>2.0580103378187502</v>
      </c>
      <c r="AN107" s="25">
        <f t="shared" si="79"/>
        <v>1.8981070593341247</v>
      </c>
      <c r="AO107" s="25">
        <f t="shared" si="79"/>
        <v>1.8981065251765319</v>
      </c>
      <c r="AP107" s="25">
        <f t="shared" si="79"/>
        <v>1.8981110156033663</v>
      </c>
      <c r="AQ107" s="25">
        <f t="shared" si="79"/>
        <v>1.8980732647202347</v>
      </c>
      <c r="AR107" s="25">
        <f t="shared" si="79"/>
        <v>1.8983905046824607</v>
      </c>
      <c r="AS107" s="25">
        <f t="shared" si="79"/>
        <v>1.8957152866695344</v>
      </c>
      <c r="AT107" s="25">
        <f t="shared" si="79"/>
        <v>1.9176519087331048</v>
      </c>
      <c r="AU107" s="25">
        <f t="shared" si="77"/>
        <v>1.5477501626354806</v>
      </c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</row>
    <row r="108" spans="1:82" s="25" customFormat="1">
      <c r="A108" s="33" t="s">
        <v>301</v>
      </c>
      <c r="B108" s="57"/>
      <c r="C108" s="58">
        <v>45336.288999999997</v>
      </c>
      <c r="D108" s="58"/>
      <c r="E108" s="33">
        <f t="shared" si="61"/>
        <v>-13662.993162726032</v>
      </c>
      <c r="F108" s="25">
        <f t="shared" si="62"/>
        <v>-13663</v>
      </c>
      <c r="G108" s="25">
        <f t="shared" si="80"/>
        <v>2.333889999135863E-3</v>
      </c>
      <c r="I108" s="127">
        <f t="shared" si="81"/>
        <v>2.333889999135863E-3</v>
      </c>
      <c r="P108" s="27">
        <f t="shared" si="63"/>
        <v>3.1777357141390482E-2</v>
      </c>
      <c r="Q108" s="28">
        <f t="shared" si="64"/>
        <v>30317.788999999997</v>
      </c>
      <c r="S108" s="25">
        <f t="shared" si="82"/>
        <v>8.6691775735702739E-4</v>
      </c>
      <c r="T108" s="2">
        <v>0.1</v>
      </c>
      <c r="U108">
        <f t="shared" si="83"/>
        <v>8.6691775735702739E-5</v>
      </c>
      <c r="V108" s="25">
        <f t="shared" si="84"/>
        <v>-2.9443467142254619E-2</v>
      </c>
      <c r="Z108">
        <f t="shared" si="65"/>
        <v>-13663</v>
      </c>
      <c r="AA108" s="25">
        <f t="shared" si="66"/>
        <v>1.0659757639927766E-2</v>
      </c>
      <c r="AB108" s="25">
        <f t="shared" si="67"/>
        <v>-8.3258676407919029E-3</v>
      </c>
      <c r="AC108" s="25">
        <f t="shared" si="68"/>
        <v>-2.9443467142254619E-2</v>
      </c>
      <c r="AE108" s="25">
        <f t="shared" si="69"/>
        <v>6.0094801333781594E-8</v>
      </c>
      <c r="AF108" s="28">
        <f t="shared" si="70"/>
        <v>30317.788999999997</v>
      </c>
      <c r="AG108" s="128"/>
      <c r="AH108">
        <f t="shared" si="71"/>
        <v>9.2197903469277663E-3</v>
      </c>
      <c r="AI108">
        <f t="shared" si="72"/>
        <v>0.76858829606638168</v>
      </c>
      <c r="AJ108">
        <f t="shared" si="73"/>
        <v>0.13469416864712128</v>
      </c>
      <c r="AK108">
        <f t="shared" si="74"/>
        <v>0.28870161634902453</v>
      </c>
      <c r="AL108">
        <f t="shared" si="75"/>
        <v>2.246487841560616</v>
      </c>
      <c r="AM108">
        <f t="shared" si="76"/>
        <v>2.0831601552467394</v>
      </c>
      <c r="AN108" s="25">
        <f t="shared" si="79"/>
        <v>1.9095859175178047</v>
      </c>
      <c r="AO108" s="25">
        <f t="shared" si="79"/>
        <v>1.9095852366426123</v>
      </c>
      <c r="AP108" s="25">
        <f t="shared" si="79"/>
        <v>1.9095907736246136</v>
      </c>
      <c r="AQ108" s="25">
        <f t="shared" si="79"/>
        <v>1.9095457435101992</v>
      </c>
      <c r="AR108" s="25">
        <f t="shared" si="79"/>
        <v>1.90991178912551</v>
      </c>
      <c r="AS108" s="25">
        <f t="shared" si="79"/>
        <v>1.9069251339004036</v>
      </c>
      <c r="AT108" s="25">
        <f t="shared" si="79"/>
        <v>1.9305983430665132</v>
      </c>
      <c r="AU108" s="25">
        <f t="shared" si="77"/>
        <v>1.5606175104369737</v>
      </c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</row>
    <row r="109" spans="1:82" s="25" customFormat="1">
      <c r="A109" s="33" t="s">
        <v>296</v>
      </c>
      <c r="B109" s="57"/>
      <c r="C109" s="58">
        <v>45373.667000000001</v>
      </c>
      <c r="D109" s="58" t="s">
        <v>264</v>
      </c>
      <c r="E109" s="33">
        <f t="shared" si="61"/>
        <v>-13553.492018102452</v>
      </c>
      <c r="F109" s="25">
        <f t="shared" si="62"/>
        <v>-13553.5</v>
      </c>
      <c r="G109" s="25">
        <f t="shared" si="80"/>
        <v>2.724605001276359E-3</v>
      </c>
      <c r="I109" s="25">
        <f t="shared" si="81"/>
        <v>2.724605001276359E-3</v>
      </c>
      <c r="P109" s="27">
        <f t="shared" si="63"/>
        <v>3.1623054161206796E-2</v>
      </c>
      <c r="Q109" s="28">
        <f t="shared" si="64"/>
        <v>30355.167000000001</v>
      </c>
      <c r="S109" s="25">
        <f t="shared" si="82"/>
        <v>8.3512036384908418E-4</v>
      </c>
      <c r="T109" s="2">
        <v>0.1</v>
      </c>
      <c r="U109">
        <f t="shared" si="83"/>
        <v>8.3512036384908428E-5</v>
      </c>
      <c r="V109" s="25">
        <f t="shared" si="84"/>
        <v>-2.8898449159930437E-2</v>
      </c>
      <c r="Z109">
        <f t="shared" si="65"/>
        <v>-13553.5</v>
      </c>
      <c r="AA109" s="25">
        <f t="shared" si="66"/>
        <v>1.0442319612400719E-2</v>
      </c>
      <c r="AB109" s="25">
        <f t="shared" si="67"/>
        <v>-7.71771461112436E-3</v>
      </c>
      <c r="AC109" s="25">
        <f t="shared" si="68"/>
        <v>-2.8898449159930437E-2</v>
      </c>
      <c r="AE109" s="25">
        <f t="shared" si="69"/>
        <v>4.9742373459911116E-8</v>
      </c>
      <c r="AF109" s="28">
        <f t="shared" si="70"/>
        <v>30355.167000000001</v>
      </c>
      <c r="AG109" s="128"/>
      <c r="AH109">
        <f t="shared" si="71"/>
        <v>8.9934116991507197E-3</v>
      </c>
      <c r="AI109">
        <f t="shared" si="72"/>
        <v>0.76588385567758444</v>
      </c>
      <c r="AJ109">
        <f t="shared" si="73"/>
        <v>0.12537086812244017</v>
      </c>
      <c r="AK109">
        <f t="shared" si="74"/>
        <v>0.28651288098025518</v>
      </c>
      <c r="AL109">
        <f t="shared" si="75"/>
        <v>2.2558910136787946</v>
      </c>
      <c r="AM109">
        <f t="shared" si="76"/>
        <v>2.1085130352797217</v>
      </c>
      <c r="AN109" s="25">
        <f t="shared" si="79"/>
        <v>1.920972079267437</v>
      </c>
      <c r="AO109" s="25">
        <f t="shared" si="79"/>
        <v>1.9209712229996201</v>
      </c>
      <c r="AP109" s="25">
        <f t="shared" si="79"/>
        <v>1.9209779687637407</v>
      </c>
      <c r="AQ109" s="25">
        <f t="shared" si="79"/>
        <v>1.9209248215783274</v>
      </c>
      <c r="AR109" s="25">
        <f t="shared" si="79"/>
        <v>1.9213433377155722</v>
      </c>
      <c r="AS109" s="25">
        <f t="shared" si="79"/>
        <v>1.91803457408414</v>
      </c>
      <c r="AT109" s="25">
        <f t="shared" si="79"/>
        <v>1.943425090625823</v>
      </c>
      <c r="AU109" s="25">
        <f t="shared" si="77"/>
        <v>1.5734263702939146</v>
      </c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</row>
    <row r="110" spans="1:82" s="25" customFormat="1">
      <c r="A110" s="33" t="s">
        <v>302</v>
      </c>
      <c r="B110" s="57" t="s">
        <v>288</v>
      </c>
      <c r="C110" s="58">
        <v>45401.311000000002</v>
      </c>
      <c r="D110" s="58"/>
      <c r="E110" s="33">
        <f t="shared" si="61"/>
        <v>-13472.507223785637</v>
      </c>
      <c r="F110" s="25">
        <f t="shared" si="62"/>
        <v>-13472.5</v>
      </c>
      <c r="G110" s="25">
        <f t="shared" si="80"/>
        <v>-2.465824996761512E-3</v>
      </c>
      <c r="I110" s="127">
        <f t="shared" si="81"/>
        <v>-2.465824996761512E-3</v>
      </c>
      <c r="P110" s="27">
        <f t="shared" si="63"/>
        <v>3.1509011748426234E-2</v>
      </c>
      <c r="Q110" s="28">
        <f t="shared" si="64"/>
        <v>30382.811000000002</v>
      </c>
      <c r="S110" s="25">
        <f t="shared" si="82"/>
        <v>1.1542895318621595E-3</v>
      </c>
      <c r="T110" s="2">
        <v>0.1</v>
      </c>
      <c r="U110">
        <f t="shared" si="83"/>
        <v>1.1542895318621596E-4</v>
      </c>
      <c r="V110" s="25">
        <f t="shared" si="84"/>
        <v>-3.3974836745187746E-2</v>
      </c>
      <c r="Z110">
        <f t="shared" si="65"/>
        <v>-13472.5</v>
      </c>
      <c r="AA110" s="25">
        <f t="shared" si="66"/>
        <v>1.0281190421230874E-2</v>
      </c>
      <c r="AB110" s="25">
        <f t="shared" si="67"/>
        <v>-1.2747015417992386E-2</v>
      </c>
      <c r="AC110" s="25">
        <f t="shared" si="68"/>
        <v>-3.3974836745187746E-2</v>
      </c>
      <c r="AE110" s="25">
        <f t="shared" si="69"/>
        <v>1.87556352975348E-7</v>
      </c>
      <c r="AF110" s="28">
        <f t="shared" si="70"/>
        <v>30382.811000000002</v>
      </c>
      <c r="AG110" s="128"/>
      <c r="AH110">
        <f t="shared" si="71"/>
        <v>8.8257151899808744E-3</v>
      </c>
      <c r="AI110">
        <f t="shared" si="72"/>
        <v>0.76390867755919045</v>
      </c>
      <c r="AJ110">
        <f t="shared" si="73"/>
        <v>0.11850903712614944</v>
      </c>
      <c r="AK110">
        <f t="shared" si="74"/>
        <v>0.28488749966986909</v>
      </c>
      <c r="AL110">
        <f t="shared" si="75"/>
        <v>2.2628044506249516</v>
      </c>
      <c r="AM110">
        <f t="shared" si="76"/>
        <v>2.1274760147186349</v>
      </c>
      <c r="AN110" s="25">
        <f t="shared" si="79"/>
        <v>1.9293690530335343</v>
      </c>
      <c r="AO110" s="25">
        <f t="shared" si="79"/>
        <v>1.9293680458730296</v>
      </c>
      <c r="AP110" s="25">
        <f t="shared" si="79"/>
        <v>1.9293758023252696</v>
      </c>
      <c r="AQ110" s="25">
        <f t="shared" si="79"/>
        <v>1.9293160633623732</v>
      </c>
      <c r="AR110" s="25">
        <f t="shared" si="79"/>
        <v>1.9297759178854952</v>
      </c>
      <c r="AS110" s="25">
        <f t="shared" si="79"/>
        <v>1.9262214073637265</v>
      </c>
      <c r="AT110" s="25">
        <f t="shared" si="79"/>
        <v>1.9528743089973661</v>
      </c>
      <c r="AU110" s="25">
        <f t="shared" si="77"/>
        <v>1.5829014173113776</v>
      </c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</row>
    <row r="111" spans="1:82" s="25" customFormat="1">
      <c r="A111" s="33" t="s">
        <v>302</v>
      </c>
      <c r="B111" s="57"/>
      <c r="C111" s="58">
        <v>45407.286</v>
      </c>
      <c r="D111" s="58"/>
      <c r="E111" s="33">
        <f t="shared" si="61"/>
        <v>-13455.003094642138</v>
      </c>
      <c r="F111" s="25">
        <f t="shared" si="62"/>
        <v>-13455</v>
      </c>
      <c r="G111" s="25">
        <f t="shared" si="80"/>
        <v>-1.0563499963609502E-3</v>
      </c>
      <c r="I111" s="127">
        <f t="shared" si="81"/>
        <v>-1.0563499963609502E-3</v>
      </c>
      <c r="P111" s="27">
        <f t="shared" si="63"/>
        <v>3.1484384072728258E-2</v>
      </c>
      <c r="Q111" s="28">
        <f t="shared" si="64"/>
        <v>30388.786</v>
      </c>
      <c r="S111" s="25">
        <f t="shared" si="82"/>
        <v>1.0588993737551831E-3</v>
      </c>
      <c r="T111" s="2">
        <v>0.1</v>
      </c>
      <c r="U111">
        <f t="shared" si="83"/>
        <v>1.0588993737551831E-4</v>
      </c>
      <c r="V111" s="25">
        <f t="shared" si="84"/>
        <v>-3.2540734069089208E-2</v>
      </c>
      <c r="Z111">
        <f t="shared" si="65"/>
        <v>-13455</v>
      </c>
      <c r="AA111" s="25">
        <f t="shared" si="66"/>
        <v>1.0246348116687835E-2</v>
      </c>
      <c r="AB111" s="25">
        <f t="shared" si="67"/>
        <v>-1.1302698113048786E-2</v>
      </c>
      <c r="AC111" s="25">
        <f t="shared" si="68"/>
        <v>-3.2540734069089208E-2</v>
      </c>
      <c r="AE111" s="25">
        <f t="shared" si="69"/>
        <v>1.3527543762630942E-7</v>
      </c>
      <c r="AF111" s="28">
        <f t="shared" si="70"/>
        <v>30388.786</v>
      </c>
      <c r="AG111" s="128"/>
      <c r="AH111">
        <f t="shared" si="71"/>
        <v>8.7894591916878352E-3</v>
      </c>
      <c r="AI111">
        <f t="shared" si="72"/>
        <v>0.76348475082883693</v>
      </c>
      <c r="AJ111">
        <f t="shared" si="73"/>
        <v>0.11703043030897015</v>
      </c>
      <c r="AK111">
        <f t="shared" si="74"/>
        <v>0.28453565138573167</v>
      </c>
      <c r="AL111">
        <f t="shared" si="75"/>
        <v>2.2642934194216933</v>
      </c>
      <c r="AM111">
        <f t="shared" si="76"/>
        <v>2.1315966776653195</v>
      </c>
      <c r="AN111" s="25">
        <f t="shared" ref="AN111:AT120" si="85">$AU111+$AB$7*SIN(AO111)</f>
        <v>1.9311803733938611</v>
      </c>
      <c r="AO111" s="25">
        <f t="shared" si="85"/>
        <v>1.9311793310826217</v>
      </c>
      <c r="AP111" s="25">
        <f t="shared" si="85"/>
        <v>1.9311873196437079</v>
      </c>
      <c r="AQ111" s="25">
        <f t="shared" si="85"/>
        <v>1.9311260887806476</v>
      </c>
      <c r="AR111" s="25">
        <f t="shared" si="85"/>
        <v>1.931595158342454</v>
      </c>
      <c r="AS111" s="25">
        <f t="shared" si="85"/>
        <v>1.9279867418154062</v>
      </c>
      <c r="AT111" s="25">
        <f t="shared" si="85"/>
        <v>1.9549114434721717</v>
      </c>
      <c r="AU111" s="25">
        <f t="shared" si="77"/>
        <v>1.584948495370706</v>
      </c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</row>
    <row r="112" spans="1:82" s="25" customFormat="1">
      <c r="A112" s="33" t="s">
        <v>303</v>
      </c>
      <c r="B112" s="57" t="s">
        <v>288</v>
      </c>
      <c r="C112" s="58">
        <v>45697.260999999999</v>
      </c>
      <c r="D112" s="58"/>
      <c r="E112" s="33">
        <f t="shared" si="61"/>
        <v>-12605.503538426745</v>
      </c>
      <c r="F112" s="25">
        <f t="shared" si="62"/>
        <v>-12605.5</v>
      </c>
      <c r="G112" s="25">
        <f t="shared" si="80"/>
        <v>-1.2078349973307922E-3</v>
      </c>
      <c r="I112" s="127">
        <f t="shared" si="81"/>
        <v>-1.2078349973307922E-3</v>
      </c>
      <c r="P112" s="27">
        <f t="shared" si="63"/>
        <v>3.029363643337531E-2</v>
      </c>
      <c r="Q112" s="28">
        <f t="shared" si="64"/>
        <v>30678.760999999999</v>
      </c>
      <c r="S112" s="25">
        <f t="shared" si="82"/>
        <v>9.9234270229959262E-4</v>
      </c>
      <c r="T112" s="2">
        <v>0.1</v>
      </c>
      <c r="U112">
        <f t="shared" si="83"/>
        <v>9.9234270229959265E-5</v>
      </c>
      <c r="V112" s="25">
        <f t="shared" si="84"/>
        <v>-3.1501471430706099E-2</v>
      </c>
      <c r="Z112">
        <f t="shared" si="65"/>
        <v>-12605.5</v>
      </c>
      <c r="AA112" s="25">
        <f t="shared" si="66"/>
        <v>8.54451054765459E-3</v>
      </c>
      <c r="AB112" s="25">
        <f t="shared" si="67"/>
        <v>-9.7523455449853823E-3</v>
      </c>
      <c r="AC112" s="25">
        <f t="shared" si="68"/>
        <v>-3.1501471430706099E-2</v>
      </c>
      <c r="AE112" s="25">
        <f t="shared" si="69"/>
        <v>9.4379971493567676E-8</v>
      </c>
      <c r="AF112" s="28">
        <f t="shared" si="70"/>
        <v>30678.760999999999</v>
      </c>
      <c r="AG112" s="128"/>
      <c r="AH112">
        <f t="shared" si="71"/>
        <v>7.0212064384045907E-3</v>
      </c>
      <c r="AI112">
        <f t="shared" si="72"/>
        <v>0.74406064027087937</v>
      </c>
      <c r="AJ112">
        <f t="shared" si="73"/>
        <v>4.6899970365218514E-2</v>
      </c>
      <c r="AK112">
        <f t="shared" si="74"/>
        <v>0.2671985107395769</v>
      </c>
      <c r="AL112">
        <f t="shared" si="75"/>
        <v>2.3346754725980743</v>
      </c>
      <c r="AM112">
        <f t="shared" si="76"/>
        <v>2.3426004808057774</v>
      </c>
      <c r="AN112" s="25">
        <f t="shared" si="85"/>
        <v>2.017943406744739</v>
      </c>
      <c r="AO112" s="25">
        <f t="shared" si="85"/>
        <v>2.0179391496509389</v>
      </c>
      <c r="AP112" s="25">
        <f t="shared" si="85"/>
        <v>2.0179657582969126</v>
      </c>
      <c r="AQ112" s="25">
        <f t="shared" si="85"/>
        <v>2.0177994187136177</v>
      </c>
      <c r="AR112" s="25">
        <f t="shared" si="85"/>
        <v>2.0188383181398297</v>
      </c>
      <c r="AS112" s="25">
        <f t="shared" si="85"/>
        <v>2.0123123765304913</v>
      </c>
      <c r="AT112" s="25">
        <f t="shared" si="85"/>
        <v>2.0519378825277248</v>
      </c>
      <c r="AU112" s="25">
        <f t="shared" si="77"/>
        <v>1.6843195131649646</v>
      </c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</row>
    <row r="113" spans="1:82" s="25" customFormat="1">
      <c r="A113" s="33" t="s">
        <v>296</v>
      </c>
      <c r="B113" s="57"/>
      <c r="C113" s="58">
        <v>45753.578999999998</v>
      </c>
      <c r="D113" s="58" t="s">
        <v>264</v>
      </c>
      <c r="E113" s="33">
        <f t="shared" si="61"/>
        <v>-12440.5165015893</v>
      </c>
      <c r="F113" s="25">
        <f t="shared" si="62"/>
        <v>-12440.5</v>
      </c>
      <c r="G113" s="25">
        <f t="shared" si="80"/>
        <v>-5.6327850033994764E-3</v>
      </c>
      <c r="I113" s="25">
        <f t="shared" si="81"/>
        <v>-5.6327850033994764E-3</v>
      </c>
      <c r="P113" s="27">
        <f t="shared" si="63"/>
        <v>3.0063434840071027E-2</v>
      </c>
      <c r="Q113" s="28">
        <f t="shared" si="64"/>
        <v>30735.078999999998</v>
      </c>
      <c r="S113" s="25">
        <f t="shared" si="82"/>
        <v>1.2742201111133773E-3</v>
      </c>
      <c r="T113" s="2">
        <v>0.1</v>
      </c>
      <c r="U113">
        <f t="shared" si="83"/>
        <v>1.2742201111133773E-4</v>
      </c>
      <c r="V113" s="25">
        <f t="shared" si="84"/>
        <v>-3.5696219843470503E-2</v>
      </c>
      <c r="Z113">
        <f t="shared" si="65"/>
        <v>-12440.5</v>
      </c>
      <c r="AA113" s="25">
        <f t="shared" si="66"/>
        <v>8.2121672429914284E-3</v>
      </c>
      <c r="AB113" s="25">
        <f t="shared" si="67"/>
        <v>-1.3844952246390905E-2</v>
      </c>
      <c r="AC113" s="25">
        <f t="shared" si="68"/>
        <v>-3.5696219843470503E-2</v>
      </c>
      <c r="AE113" s="25">
        <f t="shared" si="69"/>
        <v>2.4424595473907952E-7</v>
      </c>
      <c r="AF113" s="28">
        <f t="shared" si="70"/>
        <v>30735.078999999998</v>
      </c>
      <c r="AG113" s="128"/>
      <c r="AH113">
        <f t="shared" si="71"/>
        <v>6.6764653637414288E-3</v>
      </c>
      <c r="AI113">
        <f t="shared" si="72"/>
        <v>0.74053937274085091</v>
      </c>
      <c r="AJ113">
        <f t="shared" si="73"/>
        <v>3.3647722326337427E-2</v>
      </c>
      <c r="AK113">
        <f t="shared" si="74"/>
        <v>0.26378055823409141</v>
      </c>
      <c r="AL113">
        <f t="shared" si="75"/>
        <v>2.3479385788739551</v>
      </c>
      <c r="AM113">
        <f t="shared" si="76"/>
        <v>2.3863040986536084</v>
      </c>
      <c r="AN113" s="25">
        <f t="shared" si="85"/>
        <v>2.0345430734500618</v>
      </c>
      <c r="AO113" s="25">
        <f t="shared" si="85"/>
        <v>2.0345377335976322</v>
      </c>
      <c r="AP113" s="25">
        <f t="shared" si="85"/>
        <v>2.0345699975124685</v>
      </c>
      <c r="AQ113" s="25">
        <f t="shared" si="85"/>
        <v>2.0343750240418492</v>
      </c>
      <c r="AR113" s="25">
        <f t="shared" si="85"/>
        <v>2.0355521089000841</v>
      </c>
      <c r="AS113" s="25">
        <f t="shared" si="85"/>
        <v>2.0284031830254468</v>
      </c>
      <c r="AT113" s="25">
        <f t="shared" si="85"/>
        <v>2.0703615104828632</v>
      </c>
      <c r="AU113" s="25">
        <f t="shared" si="77"/>
        <v>1.7036205348672042</v>
      </c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</row>
    <row r="114" spans="1:82" s="25" customFormat="1">
      <c r="A114" s="33" t="s">
        <v>304</v>
      </c>
      <c r="B114" s="57"/>
      <c r="C114" s="58">
        <v>45991.343999999997</v>
      </c>
      <c r="D114" s="58"/>
      <c r="E114" s="33">
        <f t="shared" si="61"/>
        <v>-11743.96934413244</v>
      </c>
      <c r="F114" s="25">
        <f t="shared" si="62"/>
        <v>-11744</v>
      </c>
      <c r="G114" s="25">
        <f t="shared" si="80"/>
        <v>1.0464320002938621E-2</v>
      </c>
      <c r="I114" s="127">
        <f t="shared" si="81"/>
        <v>1.0464320002938621E-2</v>
      </c>
      <c r="P114" s="27">
        <f t="shared" si="63"/>
        <v>2.9095574959858775E-2</v>
      </c>
      <c r="Q114" s="28">
        <f t="shared" si="64"/>
        <v>30972.843999999997</v>
      </c>
      <c r="S114" s="25">
        <f t="shared" si="82"/>
        <v>3.4712366126976184E-4</v>
      </c>
      <c r="T114" s="2">
        <v>0.1</v>
      </c>
      <c r="U114">
        <f t="shared" si="83"/>
        <v>3.4712366126976185E-5</v>
      </c>
      <c r="V114" s="25">
        <f t="shared" si="84"/>
        <v>-1.8631254956920154E-2</v>
      </c>
      <c r="Z114">
        <f t="shared" si="65"/>
        <v>-11744</v>
      </c>
      <c r="AA114" s="25">
        <f t="shared" si="66"/>
        <v>6.8061217369523967E-3</v>
      </c>
      <c r="AB114" s="25">
        <f t="shared" si="67"/>
        <v>3.658198265986224E-3</v>
      </c>
      <c r="AC114" s="25">
        <f t="shared" si="68"/>
        <v>-1.8631254956920154E-2</v>
      </c>
      <c r="AE114" s="25">
        <f t="shared" si="69"/>
        <v>4.6453527363589583E-9</v>
      </c>
      <c r="AF114" s="28">
        <f t="shared" si="70"/>
        <v>30972.843999999997</v>
      </c>
      <c r="AG114" s="128"/>
      <c r="AH114">
        <f t="shared" si="71"/>
        <v>5.2198863449523965E-3</v>
      </c>
      <c r="AI114">
        <f t="shared" si="72"/>
        <v>0.72651647069484993</v>
      </c>
      <c r="AJ114">
        <f t="shared" si="73"/>
        <v>-2.1001716909023829E-2</v>
      </c>
      <c r="AK114">
        <f t="shared" si="74"/>
        <v>0.24921227738375801</v>
      </c>
      <c r="AL114">
        <f t="shared" si="75"/>
        <v>2.4025959146839395</v>
      </c>
      <c r="AM114">
        <f t="shared" si="76"/>
        <v>2.5820699367642312</v>
      </c>
      <c r="AN114" s="25">
        <f t="shared" si="85"/>
        <v>2.1037763502985194</v>
      </c>
      <c r="AO114" s="25">
        <f t="shared" si="85"/>
        <v>2.1037640377016915</v>
      </c>
      <c r="AP114" s="25">
        <f t="shared" si="85"/>
        <v>2.1038295287211408</v>
      </c>
      <c r="AQ114" s="25">
        <f t="shared" si="85"/>
        <v>2.1034810967441828</v>
      </c>
      <c r="AR114" s="25">
        <f t="shared" si="85"/>
        <v>2.105332501645325</v>
      </c>
      <c r="AS114" s="25">
        <f t="shared" si="85"/>
        <v>2.0954273656243672</v>
      </c>
      <c r="AT114" s="25">
        <f t="shared" si="85"/>
        <v>2.1466308399730867</v>
      </c>
      <c r="AU114" s="25">
        <f t="shared" si="77"/>
        <v>1.7850942416284767</v>
      </c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</row>
    <row r="115" spans="1:82" s="25" customFormat="1">
      <c r="A115" s="33" t="s">
        <v>298</v>
      </c>
      <c r="B115" s="57"/>
      <c r="C115" s="58">
        <v>45991.544000000002</v>
      </c>
      <c r="D115" s="58"/>
      <c r="E115" s="33">
        <f t="shared" si="61"/>
        <v>-11743.38343185984</v>
      </c>
      <c r="F115" s="25">
        <f t="shared" si="62"/>
        <v>-11743.5</v>
      </c>
      <c r="I115" s="127"/>
      <c r="P115" s="27">
        <f t="shared" si="63"/>
        <v>2.9094882404983084E-2</v>
      </c>
      <c r="Q115" s="28">
        <f t="shared" si="64"/>
        <v>30973.044000000002</v>
      </c>
      <c r="R115" s="25">
        <f>+C115-(C$7+F115*C$8)</f>
        <v>3.9790305003407411E-2</v>
      </c>
      <c r="S115" s="25">
        <f>+(P115-R115)^2</f>
        <v>1.1439206455888578E-4</v>
      </c>
      <c r="T115" s="2"/>
      <c r="U115"/>
      <c r="Z115">
        <f t="shared" si="65"/>
        <v>-11743.5</v>
      </c>
      <c r="AA115" s="25">
        <f t="shared" si="66"/>
        <v>6.8051114299209729E-3</v>
      </c>
      <c r="AB115" s="25">
        <f t="shared" si="67"/>
        <v>-6.8051114299209729E-3</v>
      </c>
      <c r="AC115" s="25">
        <f t="shared" si="68"/>
        <v>-2.9094882404983084E-2</v>
      </c>
      <c r="AE115" s="25">
        <f t="shared" si="69"/>
        <v>5.2974440693843543E-9</v>
      </c>
      <c r="AF115" s="28">
        <f t="shared" si="70"/>
        <v>30973.044000000002</v>
      </c>
      <c r="AG115" s="128"/>
      <c r="AH115">
        <f t="shared" si="71"/>
        <v>5.2188408066709728E-3</v>
      </c>
      <c r="AI115">
        <f t="shared" si="72"/>
        <v>0.72650687600747643</v>
      </c>
      <c r="AJ115">
        <f t="shared" si="73"/>
        <v>-2.1040209273995074E-2</v>
      </c>
      <c r="AK115">
        <f t="shared" si="74"/>
        <v>0.24920174784461308</v>
      </c>
      <c r="AL115">
        <f t="shared" si="75"/>
        <v>2.4026344155562533</v>
      </c>
      <c r="AM115">
        <f t="shared" si="76"/>
        <v>2.5822175388343034</v>
      </c>
      <c r="AN115" s="25">
        <f t="shared" si="85"/>
        <v>2.1038255835514064</v>
      </c>
      <c r="AO115" s="25">
        <f t="shared" si="85"/>
        <v>2.1038132643234309</v>
      </c>
      <c r="AP115" s="25">
        <f t="shared" si="85"/>
        <v>2.1038787851454028</v>
      </c>
      <c r="AQ115" s="25">
        <f t="shared" si="85"/>
        <v>2.1035302236828102</v>
      </c>
      <c r="AR115" s="25">
        <f t="shared" si="85"/>
        <v>2.1053821617762849</v>
      </c>
      <c r="AS115" s="25">
        <f t="shared" si="85"/>
        <v>2.0954749964368409</v>
      </c>
      <c r="AT115" s="25">
        <f t="shared" si="85"/>
        <v>2.1466847251906453</v>
      </c>
      <c r="AU115" s="25">
        <f t="shared" si="77"/>
        <v>1.785152729573029</v>
      </c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</row>
    <row r="116" spans="1:82" s="25" customFormat="1">
      <c r="A116" s="33" t="s">
        <v>304</v>
      </c>
      <c r="B116" s="57"/>
      <c r="C116" s="58">
        <v>46005.332000000002</v>
      </c>
      <c r="D116" s="58"/>
      <c r="E116" s="33">
        <f t="shared" si="61"/>
        <v>-11702.990639787771</v>
      </c>
      <c r="F116" s="25">
        <f t="shared" si="62"/>
        <v>-11703</v>
      </c>
      <c r="G116" s="25">
        <f t="shared" ref="G116:G179" si="86">+C116-(C$7+F116*C$8)</f>
        <v>3.1950900083757006E-3</v>
      </c>
      <c r="I116" s="127">
        <f t="shared" ref="I116:I128" si="87">G116</f>
        <v>3.1950900083757006E-3</v>
      </c>
      <c r="P116" s="27">
        <f t="shared" si="63"/>
        <v>2.9038796169312996E-2</v>
      </c>
      <c r="Q116" s="28">
        <f t="shared" si="64"/>
        <v>30986.832000000002</v>
      </c>
      <c r="S116" s="25">
        <f t="shared" ref="S116:S179" si="88">+(P116-G116)^2</f>
        <v>6.6789714813286836E-4</v>
      </c>
      <c r="T116" s="2">
        <v>0.1</v>
      </c>
      <c r="U116">
        <f t="shared" ref="U116:U179" si="89">+T116*S116</f>
        <v>6.6789714813286836E-5</v>
      </c>
      <c r="V116" s="25">
        <f t="shared" ref="V116:V179" si="90">+G116-P116</f>
        <v>-2.5843706160937296E-2</v>
      </c>
      <c r="Z116">
        <f t="shared" si="65"/>
        <v>-11703</v>
      </c>
      <c r="AA116" s="25">
        <f t="shared" si="66"/>
        <v>6.7232755668967959E-3</v>
      </c>
      <c r="AB116" s="25">
        <f t="shared" si="67"/>
        <v>-3.5281855585210953E-3</v>
      </c>
      <c r="AC116" s="25">
        <f t="shared" si="68"/>
        <v>-2.5843706160937296E-2</v>
      </c>
      <c r="AE116" s="25">
        <f t="shared" si="69"/>
        <v>8.3140460383765803E-9</v>
      </c>
      <c r="AF116" s="28">
        <f t="shared" si="70"/>
        <v>30986.832000000002</v>
      </c>
      <c r="AG116" s="128"/>
      <c r="AH116">
        <f t="shared" si="71"/>
        <v>5.1341561938967953E-3</v>
      </c>
      <c r="AI116">
        <f t="shared" si="72"/>
        <v>0.72573189041860764</v>
      </c>
      <c r="AJ116">
        <f t="shared" si="73"/>
        <v>-2.4154614995539617E-2</v>
      </c>
      <c r="AK116">
        <f t="shared" si="74"/>
        <v>0.24834855358276064</v>
      </c>
      <c r="AL116">
        <f t="shared" si="75"/>
        <v>2.4057496180188345</v>
      </c>
      <c r="AM116">
        <f t="shared" si="76"/>
        <v>2.5942092284692686</v>
      </c>
      <c r="AN116" s="25">
        <f t="shared" si="85"/>
        <v>2.1078113236823208</v>
      </c>
      <c r="AO116" s="25">
        <f t="shared" si="85"/>
        <v>2.1077984586613288</v>
      </c>
      <c r="AP116" s="25">
        <f t="shared" si="85"/>
        <v>2.1078664236707558</v>
      </c>
      <c r="AQ116" s="25">
        <f t="shared" si="85"/>
        <v>2.1075072814391596</v>
      </c>
      <c r="AR116" s="25">
        <f t="shared" si="85"/>
        <v>2.1094026238531729</v>
      </c>
      <c r="AS116" s="25">
        <f t="shared" si="85"/>
        <v>2.0993309354855514</v>
      </c>
      <c r="AT116" s="25">
        <f t="shared" si="85"/>
        <v>2.1510453219916066</v>
      </c>
      <c r="AU116" s="25">
        <f t="shared" si="77"/>
        <v>1.7898902530817604</v>
      </c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</row>
    <row r="117" spans="1:82" s="25" customFormat="1">
      <c r="A117" s="33" t="s">
        <v>305</v>
      </c>
      <c r="B117" s="57"/>
      <c r="C117" s="58">
        <v>46006.525999999998</v>
      </c>
      <c r="D117" s="58"/>
      <c r="E117" s="33">
        <f t="shared" si="61"/>
        <v>-11699.492743520446</v>
      </c>
      <c r="F117" s="25">
        <f t="shared" si="62"/>
        <v>-11699.5</v>
      </c>
      <c r="G117" s="25">
        <f t="shared" si="86"/>
        <v>2.4769849987933412E-3</v>
      </c>
      <c r="I117" s="127">
        <f t="shared" si="87"/>
        <v>2.4769849987933412E-3</v>
      </c>
      <c r="P117" s="27">
        <f t="shared" si="63"/>
        <v>2.9033950203885432E-2</v>
      </c>
      <c r="Q117" s="28">
        <f t="shared" si="64"/>
        <v>30988.025999999998</v>
      </c>
      <c r="S117" s="25">
        <f t="shared" si="88"/>
        <v>7.0527240090447201E-4</v>
      </c>
      <c r="T117" s="2">
        <v>0.1</v>
      </c>
      <c r="U117">
        <f t="shared" si="89"/>
        <v>7.0527240090447209E-5</v>
      </c>
      <c r="V117" s="25">
        <f t="shared" si="90"/>
        <v>-2.6556965205092091E-2</v>
      </c>
      <c r="Z117">
        <f t="shared" si="65"/>
        <v>-11699.5</v>
      </c>
      <c r="AA117" s="25">
        <f t="shared" si="66"/>
        <v>6.7162032586565784E-3</v>
      </c>
      <c r="AB117" s="25">
        <f t="shared" si="67"/>
        <v>-4.2392182598632372E-3</v>
      </c>
      <c r="AC117" s="25">
        <f t="shared" si="68"/>
        <v>-2.6556965205092091E-2</v>
      </c>
      <c r="AE117" s="25">
        <f t="shared" si="69"/>
        <v>1.2674430184482831E-8</v>
      </c>
      <c r="AF117" s="28">
        <f t="shared" si="70"/>
        <v>30988.025999999998</v>
      </c>
      <c r="AG117" s="128"/>
      <c r="AH117">
        <f t="shared" si="71"/>
        <v>5.1268381594065781E-3</v>
      </c>
      <c r="AI117">
        <f t="shared" si="72"/>
        <v>0.72566511856259752</v>
      </c>
      <c r="AJ117">
        <f t="shared" si="73"/>
        <v>-2.4423439072002482E-2</v>
      </c>
      <c r="AK117">
        <f t="shared" si="74"/>
        <v>0.24827479297489369</v>
      </c>
      <c r="AL117">
        <f t="shared" si="75"/>
        <v>2.4060185214285132</v>
      </c>
      <c r="AM117">
        <f t="shared" si="76"/>
        <v>2.5952488922327261</v>
      </c>
      <c r="AN117" s="25">
        <f t="shared" si="85"/>
        <v>2.1081555710599278</v>
      </c>
      <c r="AO117" s="25">
        <f t="shared" si="85"/>
        <v>2.1081426580625275</v>
      </c>
      <c r="AP117" s="25">
        <f t="shared" si="85"/>
        <v>2.1082108371061334</v>
      </c>
      <c r="AQ117" s="25">
        <f t="shared" si="85"/>
        <v>2.1078507719183874</v>
      </c>
      <c r="AR117" s="25">
        <f t="shared" si="85"/>
        <v>2.109749885216222</v>
      </c>
      <c r="AS117" s="25">
        <f t="shared" si="85"/>
        <v>2.0996639655851936</v>
      </c>
      <c r="AT117" s="25">
        <f t="shared" si="85"/>
        <v>2.1514217830491678</v>
      </c>
      <c r="AU117" s="25">
        <f t="shared" si="77"/>
        <v>1.7902996686936261</v>
      </c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</row>
    <row r="118" spans="1:82" s="25" customFormat="1">
      <c r="A118" s="33" t="s">
        <v>306</v>
      </c>
      <c r="B118" s="57" t="s">
        <v>288</v>
      </c>
      <c r="C118" s="58">
        <v>46023.249000000003</v>
      </c>
      <c r="D118" s="58"/>
      <c r="E118" s="33">
        <f t="shared" si="61"/>
        <v>-11650.501688848164</v>
      </c>
      <c r="F118" s="25">
        <f t="shared" si="62"/>
        <v>-11650.5</v>
      </c>
      <c r="G118" s="25">
        <f t="shared" si="86"/>
        <v>-5.7648499205242842E-4</v>
      </c>
      <c r="I118" s="127">
        <f t="shared" si="87"/>
        <v>-5.7648499205242842E-4</v>
      </c>
      <c r="P118" s="27">
        <f t="shared" si="63"/>
        <v>2.8966123279030954E-2</v>
      </c>
      <c r="Q118" s="28">
        <f t="shared" si="64"/>
        <v>31004.749000000003</v>
      </c>
      <c r="S118" s="25">
        <f t="shared" si="88"/>
        <v>8.7276570345868427E-4</v>
      </c>
      <c r="T118" s="2">
        <v>0.1</v>
      </c>
      <c r="U118">
        <f t="shared" si="89"/>
        <v>8.727657034586843E-5</v>
      </c>
      <c r="V118" s="25">
        <f t="shared" si="90"/>
        <v>-2.9542608271083383E-2</v>
      </c>
      <c r="Z118">
        <f t="shared" si="65"/>
        <v>-11650.5</v>
      </c>
      <c r="AA118" s="25">
        <f t="shared" si="66"/>
        <v>6.6171903810549292E-3</v>
      </c>
      <c r="AB118" s="25">
        <f t="shared" si="67"/>
        <v>-7.1936753731073576E-3</v>
      </c>
      <c r="AC118" s="25">
        <f t="shared" si="68"/>
        <v>-2.9542608271083383E-2</v>
      </c>
      <c r="AE118" s="25">
        <f t="shared" si="69"/>
        <v>4.5164722167593851E-8</v>
      </c>
      <c r="AF118" s="28">
        <f t="shared" si="70"/>
        <v>31004.749000000003</v>
      </c>
      <c r="AG118" s="128"/>
      <c r="AH118">
        <f t="shared" si="71"/>
        <v>5.0243928318049295E-3</v>
      </c>
      <c r="AI118">
        <f t="shared" si="72"/>
        <v>0.72473367811710743</v>
      </c>
      <c r="AJ118">
        <f t="shared" si="73"/>
        <v>-2.8181604882778714E-2</v>
      </c>
      <c r="AK118">
        <f t="shared" si="74"/>
        <v>0.24724168749841477</v>
      </c>
      <c r="AL118">
        <f t="shared" si="75"/>
        <v>2.4097779901248892</v>
      </c>
      <c r="AM118">
        <f t="shared" si="76"/>
        <v>2.6098605312545842</v>
      </c>
      <c r="AN118" s="25">
        <f t="shared" si="85"/>
        <v>2.1129717193415742</v>
      </c>
      <c r="AO118" s="25">
        <f t="shared" si="85"/>
        <v>2.1129581209843229</v>
      </c>
      <c r="AP118" s="25">
        <f t="shared" si="85"/>
        <v>2.1130293437155112</v>
      </c>
      <c r="AQ118" s="25">
        <f t="shared" si="85"/>
        <v>2.1126562141638336</v>
      </c>
      <c r="AR118" s="25">
        <f t="shared" si="85"/>
        <v>2.1146084480578522</v>
      </c>
      <c r="AS118" s="25">
        <f t="shared" si="85"/>
        <v>2.1043230881108239</v>
      </c>
      <c r="AT118" s="25">
        <f t="shared" si="85"/>
        <v>2.1566858845582657</v>
      </c>
      <c r="AU118" s="25">
        <f t="shared" si="77"/>
        <v>1.7960314872597458</v>
      </c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</row>
    <row r="119" spans="1:82" s="25" customFormat="1">
      <c r="A119" s="33" t="s">
        <v>305</v>
      </c>
      <c r="B119" s="57"/>
      <c r="C119" s="58">
        <v>46036.563999999998</v>
      </c>
      <c r="D119" s="58"/>
      <c r="E119" s="33">
        <f t="shared" si="61"/>
        <v>-11611.494579300777</v>
      </c>
      <c r="F119" s="25">
        <f t="shared" si="62"/>
        <v>-11611.5</v>
      </c>
      <c r="G119" s="25">
        <f t="shared" si="86"/>
        <v>1.8503449973650277E-3</v>
      </c>
      <c r="I119" s="127">
        <f t="shared" si="87"/>
        <v>1.8503449973650277E-3</v>
      </c>
      <c r="P119" s="27">
        <f t="shared" si="63"/>
        <v>2.8912160718146049E-2</v>
      </c>
      <c r="Q119" s="28">
        <f t="shared" si="64"/>
        <v>31018.063999999998</v>
      </c>
      <c r="S119" s="25">
        <f t="shared" si="88"/>
        <v>7.3234187010551082E-4</v>
      </c>
      <c r="T119" s="2">
        <v>0.1</v>
      </c>
      <c r="U119">
        <f t="shared" si="89"/>
        <v>7.3234187010551085E-5</v>
      </c>
      <c r="V119" s="25">
        <f t="shared" si="90"/>
        <v>-2.7061815720781021E-2</v>
      </c>
      <c r="Z119">
        <f t="shared" si="65"/>
        <v>-11611.5</v>
      </c>
      <c r="AA119" s="25">
        <f t="shared" si="66"/>
        <v>6.5383843247539854E-3</v>
      </c>
      <c r="AB119" s="25">
        <f t="shared" si="67"/>
        <v>-4.6880393273889577E-3</v>
      </c>
      <c r="AC119" s="25">
        <f t="shared" si="68"/>
        <v>-2.7061815720781021E-2</v>
      </c>
      <c r="AE119" s="25">
        <f t="shared" si="69"/>
        <v>1.6095199245098165E-8</v>
      </c>
      <c r="AF119" s="28">
        <f t="shared" si="70"/>
        <v>31018.063999999998</v>
      </c>
      <c r="AG119" s="128"/>
      <c r="AH119">
        <f t="shared" si="71"/>
        <v>4.9428651215039851E-3</v>
      </c>
      <c r="AI119">
        <f t="shared" si="72"/>
        <v>0.72399680158046209</v>
      </c>
      <c r="AJ119">
        <f t="shared" si="73"/>
        <v>-3.116564438026723E-2</v>
      </c>
      <c r="AK119">
        <f t="shared" si="74"/>
        <v>0.24641881921270775</v>
      </c>
      <c r="AL119">
        <f t="shared" si="75"/>
        <v>2.412763345361344</v>
      </c>
      <c r="AM119">
        <f t="shared" si="76"/>
        <v>2.6215660008577122</v>
      </c>
      <c r="AN119" s="25">
        <f t="shared" si="85"/>
        <v>2.1168005762250228</v>
      </c>
      <c r="AO119" s="25">
        <f t="shared" si="85"/>
        <v>2.1167864138862638</v>
      </c>
      <c r="AP119" s="25">
        <f t="shared" si="85"/>
        <v>2.1168601225081902</v>
      </c>
      <c r="AQ119" s="25">
        <f t="shared" si="85"/>
        <v>2.1164764042979769</v>
      </c>
      <c r="AR119" s="25">
        <f t="shared" si="85"/>
        <v>2.1184713502749588</v>
      </c>
      <c r="AS119" s="25">
        <f t="shared" si="85"/>
        <v>2.108027005764642</v>
      </c>
      <c r="AT119" s="25">
        <f t="shared" si="85"/>
        <v>2.160867210502496</v>
      </c>
      <c r="AU119" s="25">
        <f t="shared" si="77"/>
        <v>1.8005935469348207</v>
      </c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</row>
    <row r="120" spans="1:82" s="25" customFormat="1">
      <c r="A120" s="33" t="s">
        <v>296</v>
      </c>
      <c r="B120" s="57"/>
      <c r="C120" s="58">
        <v>46091.692000000003</v>
      </c>
      <c r="D120" s="58" t="s">
        <v>264</v>
      </c>
      <c r="E120" s="33">
        <f t="shared" si="61"/>
        <v>-11449.993720485203</v>
      </c>
      <c r="F120" s="25">
        <f t="shared" si="62"/>
        <v>-11450</v>
      </c>
      <c r="G120" s="25">
        <f t="shared" si="86"/>
        <v>2.1435000016936101E-3</v>
      </c>
      <c r="I120" s="25">
        <f t="shared" si="87"/>
        <v>2.1435000016936101E-3</v>
      </c>
      <c r="P120" s="27">
        <f t="shared" si="63"/>
        <v>2.8688909206903951E-2</v>
      </c>
      <c r="Q120" s="28">
        <f t="shared" si="64"/>
        <v>31073.192000000003</v>
      </c>
      <c r="S120" s="25">
        <f t="shared" si="88"/>
        <v>7.0465874987206585E-4</v>
      </c>
      <c r="T120" s="2">
        <v>0.1</v>
      </c>
      <c r="U120">
        <f t="shared" si="89"/>
        <v>7.0465874987206588E-5</v>
      </c>
      <c r="V120" s="25">
        <f t="shared" si="90"/>
        <v>-2.6545409205210341E-2</v>
      </c>
      <c r="Z120">
        <f t="shared" si="65"/>
        <v>-11450</v>
      </c>
      <c r="AA120" s="25">
        <f t="shared" si="66"/>
        <v>6.2120694248973471E-3</v>
      </c>
      <c r="AB120" s="25">
        <f t="shared" si="67"/>
        <v>-4.068569423203737E-3</v>
      </c>
      <c r="AC120" s="25">
        <f t="shared" si="68"/>
        <v>-2.6545409205210341E-2</v>
      </c>
      <c r="AE120" s="25">
        <f t="shared" si="69"/>
        <v>1.1664397490636362E-8</v>
      </c>
      <c r="AF120" s="28">
        <f t="shared" si="70"/>
        <v>31073.192000000003</v>
      </c>
      <c r="AG120" s="128"/>
      <c r="AH120">
        <f t="shared" si="71"/>
        <v>4.6053769248973475E-3</v>
      </c>
      <c r="AI120">
        <f t="shared" si="72"/>
        <v>0.7209871823429721</v>
      </c>
      <c r="AJ120">
        <f t="shared" si="73"/>
        <v>-4.345544867277186E-2</v>
      </c>
      <c r="AK120">
        <f t="shared" si="74"/>
        <v>0.24300585915381973</v>
      </c>
      <c r="AL120">
        <f t="shared" si="75"/>
        <v>2.4250617906022183</v>
      </c>
      <c r="AM120">
        <f t="shared" si="76"/>
        <v>2.6707702436351988</v>
      </c>
      <c r="AN120" s="25">
        <f t="shared" si="85"/>
        <v>2.1326148940572662</v>
      </c>
      <c r="AO120" s="25">
        <f t="shared" si="85"/>
        <v>2.1325982160673478</v>
      </c>
      <c r="AP120" s="25">
        <f t="shared" si="85"/>
        <v>2.1326828257996175</v>
      </c>
      <c r="AQ120" s="25">
        <f t="shared" si="85"/>
        <v>2.1322534714401913</v>
      </c>
      <c r="AR120" s="25">
        <f t="shared" si="85"/>
        <v>2.1344292238101712</v>
      </c>
      <c r="AS120" s="25">
        <f t="shared" si="85"/>
        <v>2.1233248120711528</v>
      </c>
      <c r="AT120" s="25">
        <f t="shared" si="85"/>
        <v>2.1781024650087391</v>
      </c>
      <c r="AU120" s="25">
        <f t="shared" si="77"/>
        <v>1.8194851530251948</v>
      </c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</row>
    <row r="121" spans="1:82" s="25" customFormat="1">
      <c r="A121" s="33" t="s">
        <v>306</v>
      </c>
      <c r="B121" s="57" t="s">
        <v>288</v>
      </c>
      <c r="C121" s="58">
        <v>46095.267</v>
      </c>
      <c r="D121" s="58"/>
      <c r="E121" s="33">
        <f t="shared" si="61"/>
        <v>-11439.52053861274</v>
      </c>
      <c r="F121" s="25">
        <f t="shared" si="62"/>
        <v>-11439.5</v>
      </c>
      <c r="G121" s="25">
        <f t="shared" si="86"/>
        <v>-7.0108149957377464E-3</v>
      </c>
      <c r="I121" s="127">
        <f t="shared" si="87"/>
        <v>-7.0108149957377464E-3</v>
      </c>
      <c r="P121" s="27">
        <f t="shared" si="63"/>
        <v>2.8674406050418929E-2</v>
      </c>
      <c r="Q121" s="28">
        <f t="shared" si="64"/>
        <v>31076.767</v>
      </c>
      <c r="S121" s="25">
        <f t="shared" si="88"/>
        <v>1.2734350011130635E-3</v>
      </c>
      <c r="T121" s="2">
        <v>0.1</v>
      </c>
      <c r="U121">
        <f t="shared" si="89"/>
        <v>1.2734350011130635E-4</v>
      </c>
      <c r="V121" s="25">
        <f t="shared" si="90"/>
        <v>-3.5685221046156679E-2</v>
      </c>
      <c r="Z121">
        <f t="shared" si="65"/>
        <v>-11439.5</v>
      </c>
      <c r="AA121" s="25">
        <f t="shared" si="66"/>
        <v>6.1908562124961906E-3</v>
      </c>
      <c r="AB121" s="25">
        <f t="shared" si="67"/>
        <v>-1.3201671208233937E-2</v>
      </c>
      <c r="AC121" s="25">
        <f t="shared" si="68"/>
        <v>-3.5685221046156679E-2</v>
      </c>
      <c r="AE121" s="25">
        <f t="shared" si="69"/>
        <v>2.2193950197212791E-7</v>
      </c>
      <c r="AF121" s="28">
        <f t="shared" si="70"/>
        <v>31076.767</v>
      </c>
      <c r="AG121" s="128"/>
      <c r="AH121">
        <f t="shared" si="71"/>
        <v>4.5834426932461906E-3</v>
      </c>
      <c r="AI121">
        <f t="shared" si="72"/>
        <v>0.7207938231743346</v>
      </c>
      <c r="AJ121">
        <f t="shared" si="73"/>
        <v>-4.4250744281151493E-2</v>
      </c>
      <c r="AK121">
        <f t="shared" si="74"/>
        <v>0.24278367083145294</v>
      </c>
      <c r="AL121">
        <f t="shared" si="75"/>
        <v>2.4258578520506076</v>
      </c>
      <c r="AM121">
        <f t="shared" si="76"/>
        <v>2.6740108780889233</v>
      </c>
      <c r="AN121" s="25">
        <f t="shared" ref="AN121:AT130" si="91">$AU121+$AB$7*SIN(AO121)</f>
        <v>2.1336408007385721</v>
      </c>
      <c r="AO121" s="25">
        <f t="shared" si="91"/>
        <v>2.1336239488781565</v>
      </c>
      <c r="AP121" s="25">
        <f t="shared" si="91"/>
        <v>2.133709301601499</v>
      </c>
      <c r="AQ121" s="25">
        <f t="shared" si="91"/>
        <v>2.1332768809926081</v>
      </c>
      <c r="AR121" s="25">
        <f t="shared" si="91"/>
        <v>2.135464600936515</v>
      </c>
      <c r="AS121" s="25">
        <f t="shared" si="91"/>
        <v>2.1243172083725299</v>
      </c>
      <c r="AT121" s="25">
        <f t="shared" si="91"/>
        <v>2.1792185857482256</v>
      </c>
      <c r="AU121" s="25">
        <f t="shared" si="77"/>
        <v>1.8207133998607918</v>
      </c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</row>
    <row r="122" spans="1:82" s="25" customFormat="1">
      <c r="A122" s="33" t="s">
        <v>307</v>
      </c>
      <c r="B122" s="57"/>
      <c r="C122" s="58">
        <v>46102.28</v>
      </c>
      <c r="D122" s="58"/>
      <c r="E122" s="33">
        <f t="shared" si="61"/>
        <v>-11418.97552477452</v>
      </c>
      <c r="F122" s="25">
        <f t="shared" si="62"/>
        <v>-11419</v>
      </c>
      <c r="G122" s="25">
        <f t="shared" si="86"/>
        <v>8.3545700035756454E-3</v>
      </c>
      <c r="I122" s="127">
        <f t="shared" si="87"/>
        <v>8.3545700035756454E-3</v>
      </c>
      <c r="P122" s="27">
        <f t="shared" si="63"/>
        <v>2.8646094462554214E-2</v>
      </c>
      <c r="Q122" s="28">
        <f t="shared" si="64"/>
        <v>31083.78</v>
      </c>
      <c r="S122" s="25">
        <f t="shared" si="88"/>
        <v>4.1174596486932548E-4</v>
      </c>
      <c r="T122" s="2">
        <v>0.1</v>
      </c>
      <c r="U122">
        <f t="shared" si="89"/>
        <v>4.1174596486932549E-5</v>
      </c>
      <c r="V122" s="25">
        <f t="shared" si="90"/>
        <v>-2.0291524458978569E-2</v>
      </c>
      <c r="Z122">
        <f t="shared" si="65"/>
        <v>-11419</v>
      </c>
      <c r="AA122" s="25">
        <f t="shared" si="66"/>
        <v>6.149441078545907E-3</v>
      </c>
      <c r="AB122" s="25">
        <f t="shared" si="67"/>
        <v>2.2051289250297383E-3</v>
      </c>
      <c r="AC122" s="25">
        <f t="shared" si="68"/>
        <v>-2.0291524458978569E-2</v>
      </c>
      <c r="AE122" s="25">
        <f t="shared" si="69"/>
        <v>2.0021532837186602E-9</v>
      </c>
      <c r="AF122" s="28">
        <f t="shared" si="70"/>
        <v>31083.78</v>
      </c>
      <c r="AG122" s="128"/>
      <c r="AH122">
        <f t="shared" si="71"/>
        <v>4.540621761545907E-3</v>
      </c>
      <c r="AI122">
        <f t="shared" si="72"/>
        <v>0.72041712017138049</v>
      </c>
      <c r="AJ122">
        <f t="shared" si="73"/>
        <v>-4.5802155913103867E-2</v>
      </c>
      <c r="AK122">
        <f t="shared" si="74"/>
        <v>0.24234977471979569</v>
      </c>
      <c r="AL122">
        <f t="shared" si="75"/>
        <v>2.4274108388862854</v>
      </c>
      <c r="AM122">
        <f t="shared" si="76"/>
        <v>2.6803527281164827</v>
      </c>
      <c r="AN122" s="25">
        <f t="shared" si="91"/>
        <v>2.1356429701446316</v>
      </c>
      <c r="AO122" s="25">
        <f t="shared" si="91"/>
        <v>2.1356257751103049</v>
      </c>
      <c r="AP122" s="25">
        <f t="shared" si="91"/>
        <v>2.1357125906046752</v>
      </c>
      <c r="AQ122" s="25">
        <f t="shared" si="91"/>
        <v>2.1352741488127065</v>
      </c>
      <c r="AR122" s="25">
        <f t="shared" si="91"/>
        <v>2.1374853064062065</v>
      </c>
      <c r="AS122" s="25">
        <f t="shared" si="91"/>
        <v>2.1262539848955844</v>
      </c>
      <c r="AT122" s="25">
        <f t="shared" si="91"/>
        <v>2.1813961200361445</v>
      </c>
      <c r="AU122" s="25">
        <f t="shared" si="77"/>
        <v>1.8231114055874336</v>
      </c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</row>
    <row r="123" spans="1:82" s="25" customFormat="1">
      <c r="A123" s="33" t="s">
        <v>298</v>
      </c>
      <c r="B123" s="57"/>
      <c r="C123" s="58">
        <v>46109.445</v>
      </c>
      <c r="D123" s="58"/>
      <c r="E123" s="33">
        <f t="shared" si="61"/>
        <v>-11397.98521760913</v>
      </c>
      <c r="F123" s="25">
        <f t="shared" si="62"/>
        <v>-11398</v>
      </c>
      <c r="G123" s="25">
        <f t="shared" si="86"/>
        <v>5.0459400008548982E-3</v>
      </c>
      <c r="I123" s="127">
        <f t="shared" si="87"/>
        <v>5.0459400008548982E-3</v>
      </c>
      <c r="P123" s="27">
        <f t="shared" si="63"/>
        <v>2.8617097968825229E-2</v>
      </c>
      <c r="Q123" s="28">
        <f t="shared" si="64"/>
        <v>31090.945</v>
      </c>
      <c r="S123" s="25">
        <f t="shared" si="88"/>
        <v>5.5559948795101124E-4</v>
      </c>
      <c r="T123" s="2">
        <v>0.1</v>
      </c>
      <c r="U123">
        <f t="shared" si="89"/>
        <v>5.5559948795101128E-5</v>
      </c>
      <c r="V123" s="25">
        <f t="shared" si="90"/>
        <v>-2.3571157967970331E-2</v>
      </c>
      <c r="Z123">
        <f t="shared" si="65"/>
        <v>-11398</v>
      </c>
      <c r="AA123" s="25">
        <f t="shared" si="66"/>
        <v>6.1070174995603421E-3</v>
      </c>
      <c r="AB123" s="25">
        <f t="shared" si="67"/>
        <v>-1.0610774987054438E-3</v>
      </c>
      <c r="AC123" s="25">
        <f t="shared" si="68"/>
        <v>-2.3571157967970331E-2</v>
      </c>
      <c r="AE123" s="25">
        <f t="shared" si="69"/>
        <v>6.2554138410019072E-10</v>
      </c>
      <c r="AF123" s="28">
        <f t="shared" si="70"/>
        <v>31090.945</v>
      </c>
      <c r="AG123" s="128"/>
      <c r="AH123">
        <f t="shared" si="71"/>
        <v>4.4967607115603417E-3</v>
      </c>
      <c r="AI123">
        <f t="shared" si="72"/>
        <v>0.72003233479887374</v>
      </c>
      <c r="AJ123">
        <f t="shared" si="73"/>
        <v>-4.738961441014268E-2</v>
      </c>
      <c r="AK123">
        <f t="shared" si="74"/>
        <v>0.24190516001489115</v>
      </c>
      <c r="AL123">
        <f t="shared" si="75"/>
        <v>2.4290000236892695</v>
      </c>
      <c r="AM123">
        <f t="shared" si="76"/>
        <v>2.6868697846755967</v>
      </c>
      <c r="AN123" s="25">
        <f t="shared" si="91"/>
        <v>2.1376928904604369</v>
      </c>
      <c r="AO123" s="25">
        <f t="shared" si="91"/>
        <v>2.1376753387608658</v>
      </c>
      <c r="AP123" s="25">
        <f t="shared" si="91"/>
        <v>2.1377636694322257</v>
      </c>
      <c r="AQ123" s="25">
        <f t="shared" si="91"/>
        <v>2.1373190121070191</v>
      </c>
      <c r="AR123" s="25">
        <f t="shared" si="91"/>
        <v>2.1395542773795335</v>
      </c>
      <c r="AS123" s="25">
        <f t="shared" si="91"/>
        <v>2.128236964113444</v>
      </c>
      <c r="AT123" s="25">
        <f t="shared" si="91"/>
        <v>2.1836246286472001</v>
      </c>
      <c r="AU123" s="25">
        <f t="shared" si="77"/>
        <v>1.8255678992586277</v>
      </c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</row>
    <row r="124" spans="1:82" s="25" customFormat="1">
      <c r="A124" s="33" t="s">
        <v>296</v>
      </c>
      <c r="B124" s="57"/>
      <c r="C124" s="58">
        <v>46114.571000000004</v>
      </c>
      <c r="D124" s="58" t="s">
        <v>264</v>
      </c>
      <c r="E124" s="33">
        <f t="shared" si="61"/>
        <v>-11382.968286062744</v>
      </c>
      <c r="F124" s="25">
        <f t="shared" si="62"/>
        <v>-11383</v>
      </c>
      <c r="G124" s="25">
        <f t="shared" si="86"/>
        <v>1.0825490004208405E-2</v>
      </c>
      <c r="I124" s="25">
        <f t="shared" si="87"/>
        <v>1.0825490004208405E-2</v>
      </c>
      <c r="P124" s="27">
        <f t="shared" si="63"/>
        <v>2.859638967027673E-2</v>
      </c>
      <c r="Q124" s="28">
        <f t="shared" si="64"/>
        <v>31096.071000000004</v>
      </c>
      <c r="S124" s="25">
        <f t="shared" si="88"/>
        <v>3.158048749414673E-4</v>
      </c>
      <c r="T124" s="2">
        <v>0.1</v>
      </c>
      <c r="U124">
        <f t="shared" si="89"/>
        <v>3.1580487494146734E-5</v>
      </c>
      <c r="V124" s="25">
        <f t="shared" si="90"/>
        <v>-1.7770899666068325E-2</v>
      </c>
      <c r="Z124">
        <f t="shared" si="65"/>
        <v>-11383</v>
      </c>
      <c r="AA124" s="25">
        <f t="shared" si="66"/>
        <v>6.0767160646213831E-3</v>
      </c>
      <c r="AB124" s="25">
        <f t="shared" si="67"/>
        <v>4.7487739395870214E-3</v>
      </c>
      <c r="AC124" s="25">
        <f t="shared" si="68"/>
        <v>-1.7770899666068325E-2</v>
      </c>
      <c r="AE124" s="25">
        <f t="shared" si="69"/>
        <v>7.1216696049661481E-9</v>
      </c>
      <c r="AF124" s="28">
        <f t="shared" si="70"/>
        <v>31096.071000000004</v>
      </c>
      <c r="AG124" s="128"/>
      <c r="AH124">
        <f t="shared" si="71"/>
        <v>4.465434131621383E-3</v>
      </c>
      <c r="AI124">
        <f t="shared" si="72"/>
        <v>0.71975817161387812</v>
      </c>
      <c r="AJ124">
        <f t="shared" si="73"/>
        <v>-4.852240391318164E-2</v>
      </c>
      <c r="AK124">
        <f t="shared" si="74"/>
        <v>0.24158749475666869</v>
      </c>
      <c r="AL124">
        <f t="shared" si="75"/>
        <v>2.4301341180872087</v>
      </c>
      <c r="AM124">
        <f t="shared" si="76"/>
        <v>2.6915376105913804</v>
      </c>
      <c r="AN124" s="25">
        <f t="shared" si="91"/>
        <v>2.1391564502765847</v>
      </c>
      <c r="AO124" s="25">
        <f t="shared" si="91"/>
        <v>2.1391386406227766</v>
      </c>
      <c r="AP124" s="25">
        <f t="shared" si="91"/>
        <v>2.1392280639549699</v>
      </c>
      <c r="AQ124" s="25">
        <f t="shared" si="91"/>
        <v>2.138778937598278</v>
      </c>
      <c r="AR124" s="25">
        <f t="shared" si="91"/>
        <v>2.1410314829970618</v>
      </c>
      <c r="AS124" s="25">
        <f t="shared" si="91"/>
        <v>2.1296527395979084</v>
      </c>
      <c r="AT124" s="25">
        <f t="shared" si="91"/>
        <v>2.1852150975891389</v>
      </c>
      <c r="AU124" s="25">
        <f t="shared" si="77"/>
        <v>1.8273225375951951</v>
      </c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</row>
    <row r="125" spans="1:82" s="25" customFormat="1">
      <c r="A125" s="33" t="s">
        <v>308</v>
      </c>
      <c r="B125" s="57"/>
      <c r="C125" s="58">
        <v>46119.332999999999</v>
      </c>
      <c r="D125" s="58"/>
      <c r="E125" s="33">
        <f t="shared" si="61"/>
        <v>-11369.017714852489</v>
      </c>
      <c r="F125" s="25">
        <f t="shared" si="62"/>
        <v>-11369</v>
      </c>
      <c r="G125" s="25">
        <f t="shared" si="86"/>
        <v>-6.0469300005934201E-3</v>
      </c>
      <c r="I125" s="127">
        <f t="shared" si="87"/>
        <v>-6.0469300005934201E-3</v>
      </c>
      <c r="P125" s="27">
        <f t="shared" si="63"/>
        <v>2.8577064543429079E-2</v>
      </c>
      <c r="Q125" s="28">
        <f t="shared" si="64"/>
        <v>31100.832999999999</v>
      </c>
      <c r="S125" s="25">
        <f t="shared" si="88"/>
        <v>1.1988209981844999E-3</v>
      </c>
      <c r="T125" s="2">
        <v>0.1</v>
      </c>
      <c r="U125">
        <f t="shared" si="89"/>
        <v>1.1988209981844999E-4</v>
      </c>
      <c r="V125" s="25">
        <f t="shared" si="90"/>
        <v>-3.4623994544022499E-2</v>
      </c>
      <c r="Z125">
        <f t="shared" si="65"/>
        <v>-11369</v>
      </c>
      <c r="AA125" s="25">
        <f t="shared" si="66"/>
        <v>6.0484356218805709E-3</v>
      </c>
      <c r="AB125" s="25">
        <f t="shared" si="67"/>
        <v>-1.2095365622473991E-2</v>
      </c>
      <c r="AC125" s="25">
        <f t="shared" si="68"/>
        <v>-3.4623994544022499E-2</v>
      </c>
      <c r="AE125" s="25">
        <f t="shared" si="69"/>
        <v>1.7538495799579775E-7</v>
      </c>
      <c r="AF125" s="28">
        <f t="shared" si="70"/>
        <v>31100.832999999999</v>
      </c>
      <c r="AG125" s="128"/>
      <c r="AH125">
        <f t="shared" si="71"/>
        <v>4.4361981048805709E-3</v>
      </c>
      <c r="AI125">
        <f t="shared" si="72"/>
        <v>0.71950279888607593</v>
      </c>
      <c r="AJ125">
        <f t="shared" si="73"/>
        <v>-4.9578840801938751E-2</v>
      </c>
      <c r="AK125">
        <f t="shared" si="74"/>
        <v>0.24129094505856377</v>
      </c>
      <c r="AL125">
        <f t="shared" si="75"/>
        <v>2.4311918281978184</v>
      </c>
      <c r="AM125">
        <f t="shared" si="76"/>
        <v>2.6959039053705132</v>
      </c>
      <c r="AN125" s="25">
        <f t="shared" si="91"/>
        <v>2.1405219376280273</v>
      </c>
      <c r="AO125" s="25">
        <f t="shared" si="91"/>
        <v>2.1405038848027265</v>
      </c>
      <c r="AP125" s="25">
        <f t="shared" si="91"/>
        <v>2.1405943357814659</v>
      </c>
      <c r="AQ125" s="25">
        <f t="shared" si="91"/>
        <v>2.1401410162937693</v>
      </c>
      <c r="AR125" s="25">
        <f t="shared" si="91"/>
        <v>2.1424097347848803</v>
      </c>
      <c r="AS125" s="25">
        <f t="shared" si="91"/>
        <v>2.1309736525327412</v>
      </c>
      <c r="AT125" s="25">
        <f t="shared" si="91"/>
        <v>2.1866985411323858</v>
      </c>
      <c r="AU125" s="25">
        <f t="shared" si="77"/>
        <v>1.8289602000426579</v>
      </c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</row>
    <row r="126" spans="1:82" s="25" customFormat="1">
      <c r="A126" s="33" t="s">
        <v>296</v>
      </c>
      <c r="B126" s="57"/>
      <c r="C126" s="58">
        <v>46144.6</v>
      </c>
      <c r="D126" s="58" t="s">
        <v>264</v>
      </c>
      <c r="E126" s="33">
        <f t="shared" si="61"/>
        <v>-11294.996487895358</v>
      </c>
      <c r="F126" s="25">
        <f t="shared" si="62"/>
        <v>-11295</v>
      </c>
      <c r="G126" s="25">
        <f t="shared" si="86"/>
        <v>1.1988499973085709E-3</v>
      </c>
      <c r="I126" s="25">
        <f t="shared" si="87"/>
        <v>1.1988499973085709E-3</v>
      </c>
      <c r="P126" s="27">
        <f t="shared" si="63"/>
        <v>2.8474959442996422E-2</v>
      </c>
      <c r="Q126" s="28">
        <f t="shared" si="64"/>
        <v>31126.1</v>
      </c>
      <c r="S126" s="25">
        <f t="shared" si="88"/>
        <v>7.4398614649314203E-4</v>
      </c>
      <c r="T126" s="2">
        <v>0.1</v>
      </c>
      <c r="U126">
        <f t="shared" si="89"/>
        <v>7.4398614649314208E-5</v>
      </c>
      <c r="V126" s="25">
        <f t="shared" si="90"/>
        <v>-2.7276109445687851E-2</v>
      </c>
      <c r="Z126">
        <f t="shared" si="65"/>
        <v>-11295</v>
      </c>
      <c r="AA126" s="25">
        <f t="shared" si="66"/>
        <v>5.8989694158308303E-3</v>
      </c>
      <c r="AB126" s="25">
        <f t="shared" si="67"/>
        <v>-4.7001194185222594E-3</v>
      </c>
      <c r="AC126" s="25">
        <f t="shared" si="68"/>
        <v>-2.7276109445687851E-2</v>
      </c>
      <c r="AE126" s="25">
        <f t="shared" si="69"/>
        <v>1.6435489136469573E-8</v>
      </c>
      <c r="AF126" s="28">
        <f t="shared" si="70"/>
        <v>31126.1</v>
      </c>
      <c r="AG126" s="128"/>
      <c r="AH126">
        <f t="shared" si="71"/>
        <v>4.2817004908308302E-3</v>
      </c>
      <c r="AI126">
        <f t="shared" si="72"/>
        <v>0.71816116598474822</v>
      </c>
      <c r="AJ126">
        <f t="shared" si="73"/>
        <v>-5.514952525580602E-2</v>
      </c>
      <c r="AK126">
        <f t="shared" si="74"/>
        <v>0.23972248880929659</v>
      </c>
      <c r="AL126">
        <f t="shared" si="75"/>
        <v>2.436770173116245</v>
      </c>
      <c r="AM126">
        <f t="shared" si="76"/>
        <v>2.7191392733028104</v>
      </c>
      <c r="AN126" s="25">
        <f t="shared" si="91"/>
        <v>2.1477315032175177</v>
      </c>
      <c r="AO126" s="25">
        <f t="shared" si="91"/>
        <v>2.1477121259024075</v>
      </c>
      <c r="AP126" s="25">
        <f t="shared" si="91"/>
        <v>2.1478081348375513</v>
      </c>
      <c r="AQ126" s="25">
        <f t="shared" si="91"/>
        <v>2.1473322997530544</v>
      </c>
      <c r="AR126" s="25">
        <f t="shared" si="91"/>
        <v>2.1496872124278887</v>
      </c>
      <c r="AS126" s="25">
        <f t="shared" si="91"/>
        <v>2.1379480390349332</v>
      </c>
      <c r="AT126" s="25">
        <f t="shared" si="91"/>
        <v>2.1945236714693994</v>
      </c>
      <c r="AU126" s="25">
        <f t="shared" si="77"/>
        <v>1.8376164158363897</v>
      </c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</row>
    <row r="127" spans="1:82" s="25" customFormat="1">
      <c r="A127" s="33" t="s">
        <v>309</v>
      </c>
      <c r="B127" s="57" t="s">
        <v>288</v>
      </c>
      <c r="C127" s="58">
        <v>46321.578000000001</v>
      </c>
      <c r="D127" s="58"/>
      <c r="E127" s="33">
        <f t="shared" si="61"/>
        <v>-10776.528577006864</v>
      </c>
      <c r="F127" s="25">
        <f t="shared" si="62"/>
        <v>-10776.5</v>
      </c>
      <c r="G127" s="25">
        <f t="shared" si="86"/>
        <v>-9.7547049954300746E-3</v>
      </c>
      <c r="I127" s="127">
        <f t="shared" si="87"/>
        <v>-9.7547049954300746E-3</v>
      </c>
      <c r="P127" s="27">
        <f t="shared" si="63"/>
        <v>2.7761515174840753E-2</v>
      </c>
      <c r="Q127" s="28">
        <f t="shared" si="64"/>
        <v>31303.078000000001</v>
      </c>
      <c r="S127" s="25">
        <f t="shared" si="88"/>
        <v>1.4074667758642357E-3</v>
      </c>
      <c r="T127" s="2">
        <v>0.1</v>
      </c>
      <c r="U127">
        <f t="shared" si="89"/>
        <v>1.4074667758642357E-4</v>
      </c>
      <c r="V127" s="25">
        <f t="shared" si="90"/>
        <v>-3.7516220170270828E-2</v>
      </c>
      <c r="Z127">
        <f t="shared" si="65"/>
        <v>-10776.5</v>
      </c>
      <c r="AA127" s="25">
        <f t="shared" si="66"/>
        <v>4.8529330959878811E-3</v>
      </c>
      <c r="AB127" s="25">
        <f t="shared" si="67"/>
        <v>-1.4607638091417956E-2</v>
      </c>
      <c r="AC127" s="25">
        <f t="shared" si="68"/>
        <v>-3.7516220170270828E-2</v>
      </c>
      <c r="AE127" s="25">
        <f t="shared" si="69"/>
        <v>3.0032961056458436E-7</v>
      </c>
      <c r="AF127" s="28">
        <f t="shared" si="70"/>
        <v>31303.078000000001</v>
      </c>
      <c r="AG127" s="128"/>
      <c r="AH127">
        <f t="shared" si="71"/>
        <v>3.2013319527378807E-3</v>
      </c>
      <c r="AI127">
        <f t="shared" si="72"/>
        <v>0.70913847677123265</v>
      </c>
      <c r="AJ127">
        <f t="shared" si="73"/>
        <v>-9.356018235559746E-2</v>
      </c>
      <c r="AK127">
        <f t="shared" si="74"/>
        <v>0.2286910018016477</v>
      </c>
      <c r="AL127">
        <f t="shared" si="75"/>
        <v>2.4752898730644102</v>
      </c>
      <c r="AM127">
        <f t="shared" si="76"/>
        <v>2.8897574369889605</v>
      </c>
      <c r="AN127" s="25">
        <f t="shared" si="91"/>
        <v>2.1978797354843334</v>
      </c>
      <c r="AO127" s="25">
        <f t="shared" si="91"/>
        <v>2.197849120911874</v>
      </c>
      <c r="AP127" s="25">
        <f t="shared" si="91"/>
        <v>2.1979901222216878</v>
      </c>
      <c r="AQ127" s="25">
        <f t="shared" si="91"/>
        <v>2.1973404855304524</v>
      </c>
      <c r="AR127" s="25">
        <f t="shared" si="91"/>
        <v>2.2003287419726396</v>
      </c>
      <c r="AS127" s="25">
        <f t="shared" si="91"/>
        <v>2.1864792053660911</v>
      </c>
      <c r="AT127" s="25">
        <f t="shared" si="91"/>
        <v>2.2486060490877429</v>
      </c>
      <c r="AU127" s="25">
        <f t="shared" si="77"/>
        <v>1.8982684143370641</v>
      </c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</row>
    <row r="128" spans="1:82" s="25" customFormat="1">
      <c r="A128" s="33" t="s">
        <v>309</v>
      </c>
      <c r="B128" s="57" t="s">
        <v>288</v>
      </c>
      <c r="C128" s="58">
        <v>46355.377</v>
      </c>
      <c r="D128" s="58"/>
      <c r="E128" s="33">
        <f t="shared" si="61"/>
        <v>-10677.512332501223</v>
      </c>
      <c r="F128" s="25">
        <f t="shared" si="62"/>
        <v>-10677.5</v>
      </c>
      <c r="G128" s="25">
        <f t="shared" si="86"/>
        <v>-4.2096749966731295E-3</v>
      </c>
      <c r="I128" s="127">
        <f t="shared" si="87"/>
        <v>-4.2096749966731295E-3</v>
      </c>
      <c r="P128" s="27">
        <f t="shared" si="63"/>
        <v>2.76256876839974E-2</v>
      </c>
      <c r="Q128" s="28">
        <f t="shared" si="64"/>
        <v>31336.877</v>
      </c>
      <c r="S128" s="25">
        <f t="shared" si="88"/>
        <v>1.0134903170098295E-3</v>
      </c>
      <c r="T128" s="2">
        <v>0.1</v>
      </c>
      <c r="U128">
        <f t="shared" si="89"/>
        <v>1.0134903170098297E-4</v>
      </c>
      <c r="V128" s="25">
        <f t="shared" si="90"/>
        <v>-3.1835362680670526E-2</v>
      </c>
      <c r="Z128">
        <f t="shared" si="65"/>
        <v>-10677.5</v>
      </c>
      <c r="AA128" s="25">
        <f t="shared" si="66"/>
        <v>4.6535590266753935E-3</v>
      </c>
      <c r="AB128" s="25">
        <f t="shared" si="67"/>
        <v>-8.8632340233485221E-3</v>
      </c>
      <c r="AC128" s="25">
        <f t="shared" si="68"/>
        <v>-3.1835362680670526E-2</v>
      </c>
      <c r="AE128" s="25">
        <f t="shared" si="69"/>
        <v>7.9616675071044971E-8</v>
      </c>
      <c r="AF128" s="28">
        <f t="shared" si="70"/>
        <v>31336.877</v>
      </c>
      <c r="AG128" s="128"/>
      <c r="AH128">
        <f t="shared" si="71"/>
        <v>2.9955860454253932E-3</v>
      </c>
      <c r="AI128">
        <f t="shared" si="72"/>
        <v>0.70748897510664444</v>
      </c>
      <c r="AJ128">
        <f t="shared" si="73"/>
        <v>-0.10077212927508063</v>
      </c>
      <c r="AK128">
        <f t="shared" si="74"/>
        <v>0.22657736055448857</v>
      </c>
      <c r="AL128">
        <f t="shared" si="75"/>
        <v>2.4825361242133126</v>
      </c>
      <c r="AM128">
        <f t="shared" si="76"/>
        <v>2.9239948036822114</v>
      </c>
      <c r="AN128" s="25">
        <f t="shared" si="91"/>
        <v>2.2073840163439771</v>
      </c>
      <c r="AO128" s="25">
        <f t="shared" si="91"/>
        <v>2.2073508449689014</v>
      </c>
      <c r="AP128" s="25">
        <f t="shared" si="91"/>
        <v>2.2075016507463641</v>
      </c>
      <c r="AQ128" s="25">
        <f t="shared" si="91"/>
        <v>2.2068157998880422</v>
      </c>
      <c r="AR128" s="25">
        <f t="shared" si="91"/>
        <v>2.20992987344213</v>
      </c>
      <c r="AS128" s="25">
        <f t="shared" si="91"/>
        <v>2.1956831841971707</v>
      </c>
      <c r="AT128" s="25">
        <f t="shared" si="91"/>
        <v>2.2587849845651364</v>
      </c>
      <c r="AU128" s="25">
        <f t="shared" si="77"/>
        <v>1.9098490273584079</v>
      </c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</row>
    <row r="129" spans="1:82">
      <c r="A129" s="56" t="s">
        <v>489</v>
      </c>
      <c r="B129" s="57" t="str">
        <f>IF(W129=INT(W129),"I","II")</f>
        <v>I</v>
      </c>
      <c r="C129" s="125">
        <v>46358.627999999997</v>
      </c>
      <c r="D129" s="115" t="s">
        <v>289</v>
      </c>
      <c r="E129" s="33">
        <f t="shared" si="61"/>
        <v>-10667.98832851035</v>
      </c>
      <c r="F129" s="25">
        <f t="shared" si="62"/>
        <v>-10668</v>
      </c>
      <c r="G129" s="25">
        <f t="shared" si="86"/>
        <v>3.9840399986132979E-3</v>
      </c>
      <c r="H129" s="25">
        <f>G129</f>
        <v>3.9840399986132979E-3</v>
      </c>
      <c r="N129" s="25"/>
      <c r="O129" s="25"/>
      <c r="P129" s="27">
        <f t="shared" si="63"/>
        <v>2.7612660380594928E-2</v>
      </c>
      <c r="Q129" s="28">
        <f t="shared" si="64"/>
        <v>31340.127999999997</v>
      </c>
      <c r="S129" s="25">
        <f t="shared" si="88"/>
        <v>5.5831170115579773E-4</v>
      </c>
      <c r="T129" s="2">
        <v>0.1</v>
      </c>
      <c r="U129">
        <f t="shared" si="89"/>
        <v>5.5831170115579773E-5</v>
      </c>
      <c r="V129" s="25">
        <f t="shared" si="90"/>
        <v>-2.362862038198163E-2</v>
      </c>
      <c r="W129" s="110"/>
      <c r="X129" s="109"/>
      <c r="Y129" s="109"/>
      <c r="Z129">
        <f t="shared" si="65"/>
        <v>-10668</v>
      </c>
      <c r="AA129" s="25">
        <f t="shared" si="66"/>
        <v>4.6344346599904683E-3</v>
      </c>
      <c r="AB129" s="25">
        <f t="shared" si="67"/>
        <v>-6.5039466137717036E-4</v>
      </c>
      <c r="AC129" s="25">
        <f t="shared" si="68"/>
        <v>-2.362862038198163E-2</v>
      </c>
      <c r="AD129" s="25"/>
      <c r="AE129" s="25">
        <f t="shared" si="69"/>
        <v>2.3617322798394566E-10</v>
      </c>
      <c r="AF129" s="28">
        <f t="shared" si="70"/>
        <v>31340.127999999997</v>
      </c>
      <c r="AG129" s="128"/>
      <c r="AH129">
        <f t="shared" si="71"/>
        <v>2.9758533319904678E-3</v>
      </c>
      <c r="AI129">
        <f t="shared" si="72"/>
        <v>0.70733189599526514</v>
      </c>
      <c r="AJ129">
        <f t="shared" si="73"/>
        <v>-0.10146215413688517</v>
      </c>
      <c r="AK129">
        <f t="shared" si="74"/>
        <v>0.22637442633449942</v>
      </c>
      <c r="AL129">
        <f t="shared" si="75"/>
        <v>2.4832297040142057</v>
      </c>
      <c r="AM129">
        <f t="shared" si="76"/>
        <v>2.9273099207131787</v>
      </c>
      <c r="AN129" s="25">
        <f t="shared" si="91"/>
        <v>2.2082948845471222</v>
      </c>
      <c r="AO129" s="25">
        <f t="shared" si="91"/>
        <v>2.2082614606081723</v>
      </c>
      <c r="AP129" s="25">
        <f t="shared" si="91"/>
        <v>2.2084132276408424</v>
      </c>
      <c r="AQ129" s="25">
        <f t="shared" si="91"/>
        <v>2.2077238536240706</v>
      </c>
      <c r="AR129" s="25">
        <f t="shared" si="91"/>
        <v>2.2108500674952589</v>
      </c>
      <c r="AS129" s="25">
        <f t="shared" si="91"/>
        <v>2.1965654125986367</v>
      </c>
      <c r="AT129" s="25">
        <f t="shared" si="91"/>
        <v>2.2597592873798238</v>
      </c>
      <c r="AU129" s="25">
        <f t="shared" si="77"/>
        <v>1.9109602983049006</v>
      </c>
      <c r="AV129" s="25"/>
    </row>
    <row r="130" spans="1:82" s="25" customFormat="1">
      <c r="A130" s="33" t="s">
        <v>310</v>
      </c>
      <c r="B130" s="57"/>
      <c r="C130" s="58">
        <v>46358.629000000001</v>
      </c>
      <c r="D130" s="58"/>
      <c r="E130" s="33">
        <f t="shared" si="61"/>
        <v>-10667.985398948975</v>
      </c>
      <c r="F130" s="25">
        <f t="shared" si="62"/>
        <v>-10668</v>
      </c>
      <c r="G130" s="25">
        <f t="shared" si="86"/>
        <v>4.9840400024550036E-3</v>
      </c>
      <c r="I130" s="127">
        <f t="shared" ref="I130:I158" si="92">G130</f>
        <v>4.9840400024550036E-3</v>
      </c>
      <c r="P130" s="27">
        <f t="shared" si="63"/>
        <v>2.7612660380594928E-2</v>
      </c>
      <c r="Q130" s="28">
        <f t="shared" si="64"/>
        <v>31340.129000000001</v>
      </c>
      <c r="S130" s="25">
        <f t="shared" si="88"/>
        <v>5.1205446021796949E-4</v>
      </c>
      <c r="T130" s="2">
        <v>0.1</v>
      </c>
      <c r="U130">
        <f t="shared" si="89"/>
        <v>5.1205446021796951E-5</v>
      </c>
      <c r="V130" s="25">
        <f t="shared" si="90"/>
        <v>-2.2628620378139924E-2</v>
      </c>
      <c r="Z130">
        <f t="shared" si="65"/>
        <v>-10668</v>
      </c>
      <c r="AA130" s="25">
        <f t="shared" si="66"/>
        <v>4.6344346599904683E-3</v>
      </c>
      <c r="AB130" s="25">
        <f t="shared" si="67"/>
        <v>3.4960534246453526E-4</v>
      </c>
      <c r="AC130" s="25">
        <f t="shared" si="68"/>
        <v>-2.2628620378139924E-2</v>
      </c>
      <c r="AE130" s="25">
        <f t="shared" si="69"/>
        <v>6.2585290825618336E-11</v>
      </c>
      <c r="AF130" s="28">
        <f t="shared" si="70"/>
        <v>31340.129000000001</v>
      </c>
      <c r="AG130" s="128"/>
      <c r="AH130">
        <f t="shared" si="71"/>
        <v>2.9758533319904678E-3</v>
      </c>
      <c r="AI130">
        <f t="shared" si="72"/>
        <v>0.70733189599526514</v>
      </c>
      <c r="AJ130">
        <f t="shared" si="73"/>
        <v>-0.10146215413688517</v>
      </c>
      <c r="AK130">
        <f t="shared" si="74"/>
        <v>0.22637442633449942</v>
      </c>
      <c r="AL130">
        <f t="shared" si="75"/>
        <v>2.4832297040142057</v>
      </c>
      <c r="AM130">
        <f t="shared" si="76"/>
        <v>2.9273099207131787</v>
      </c>
      <c r="AN130" s="25">
        <f t="shared" si="91"/>
        <v>2.2082948845471222</v>
      </c>
      <c r="AO130" s="25">
        <f t="shared" si="91"/>
        <v>2.2082614606081723</v>
      </c>
      <c r="AP130" s="25">
        <f t="shared" si="91"/>
        <v>2.2084132276408424</v>
      </c>
      <c r="AQ130" s="25">
        <f t="shared" si="91"/>
        <v>2.2077238536240706</v>
      </c>
      <c r="AR130" s="25">
        <f t="shared" si="91"/>
        <v>2.2108500674952589</v>
      </c>
      <c r="AS130" s="25">
        <f t="shared" si="91"/>
        <v>2.1965654125986367</v>
      </c>
      <c r="AT130" s="25">
        <f t="shared" si="91"/>
        <v>2.2597592873798238</v>
      </c>
      <c r="AU130" s="25">
        <f t="shared" si="77"/>
        <v>1.9109602983049006</v>
      </c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</row>
    <row r="131" spans="1:82" s="25" customFormat="1">
      <c r="A131" s="33" t="s">
        <v>311</v>
      </c>
      <c r="B131" s="57"/>
      <c r="C131" s="58">
        <v>46373.642</v>
      </c>
      <c r="D131" s="58"/>
      <c r="E131" s="33">
        <f t="shared" si="61"/>
        <v>-10624.003894207322</v>
      </c>
      <c r="F131" s="25">
        <f t="shared" si="62"/>
        <v>-10624</v>
      </c>
      <c r="G131" s="25">
        <f t="shared" si="86"/>
        <v>-1.3292799994815141E-3</v>
      </c>
      <c r="I131" s="127">
        <f t="shared" si="92"/>
        <v>-1.3292799994815141E-3</v>
      </c>
      <c r="P131" s="27">
        <f t="shared" si="63"/>
        <v>2.7552338578348358E-2</v>
      </c>
      <c r="Q131" s="28">
        <f t="shared" si="64"/>
        <v>31355.142</v>
      </c>
      <c r="S131" s="25">
        <f t="shared" si="88"/>
        <v>8.3414789167524756E-4</v>
      </c>
      <c r="T131" s="2">
        <v>0.1</v>
      </c>
      <c r="U131">
        <f t="shared" si="89"/>
        <v>8.3414789167524756E-5</v>
      </c>
      <c r="V131" s="25">
        <f t="shared" si="90"/>
        <v>-2.8881618577829872E-2</v>
      </c>
      <c r="Z131">
        <f t="shared" si="65"/>
        <v>-10624</v>
      </c>
      <c r="AA131" s="25">
        <f t="shared" si="66"/>
        <v>4.5458765959995508E-3</v>
      </c>
      <c r="AB131" s="25">
        <f t="shared" si="67"/>
        <v>-5.8751565954810649E-3</v>
      </c>
      <c r="AC131" s="25">
        <f t="shared" si="68"/>
        <v>-2.8881618577829872E-2</v>
      </c>
      <c r="AE131" s="25">
        <f t="shared" si="69"/>
        <v>2.8792670673595479E-8</v>
      </c>
      <c r="AF131" s="28">
        <f t="shared" si="70"/>
        <v>31355.142</v>
      </c>
      <c r="AG131" s="128"/>
      <c r="AH131">
        <f t="shared" si="71"/>
        <v>2.8844847239995509E-3</v>
      </c>
      <c r="AI131">
        <f t="shared" si="72"/>
        <v>0.70660711138843146</v>
      </c>
      <c r="AJ131">
        <f t="shared" si="73"/>
        <v>-0.10465343600005743</v>
      </c>
      <c r="AK131">
        <f t="shared" si="74"/>
        <v>0.22543427625842463</v>
      </c>
      <c r="AL131">
        <f t="shared" si="75"/>
        <v>2.4864380706567819</v>
      </c>
      <c r="AM131">
        <f t="shared" si="76"/>
        <v>2.9427330201157784</v>
      </c>
      <c r="AN131" s="25">
        <f t="shared" ref="AN131:AT140" si="93">$AU131+$AB$7*SIN(AO131)</f>
        <v>2.2125110152215113</v>
      </c>
      <c r="AO131" s="25">
        <f t="shared" si="93"/>
        <v>2.2124764049128807</v>
      </c>
      <c r="AP131" s="25">
        <f t="shared" si="93"/>
        <v>2.2126326705814554</v>
      </c>
      <c r="AQ131" s="25">
        <f t="shared" si="93"/>
        <v>2.211926870967432</v>
      </c>
      <c r="AR131" s="25">
        <f t="shared" si="93"/>
        <v>2.2151094576137496</v>
      </c>
      <c r="AS131" s="25">
        <f t="shared" si="93"/>
        <v>2.2006493187205955</v>
      </c>
      <c r="AT131" s="25">
        <f t="shared" si="93"/>
        <v>2.2642662329525751</v>
      </c>
      <c r="AU131" s="25">
        <f t="shared" si="77"/>
        <v>1.9161072374254977</v>
      </c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</row>
    <row r="132" spans="1:82" s="25" customFormat="1">
      <c r="A132" s="33" t="s">
        <v>296</v>
      </c>
      <c r="B132" s="57"/>
      <c r="C132" s="58">
        <v>46409.826000000001</v>
      </c>
      <c r="D132" s="58" t="s">
        <v>264</v>
      </c>
      <c r="E132" s="33">
        <f t="shared" si="61"/>
        <v>-10518.000645851089</v>
      </c>
      <c r="F132" s="25">
        <f t="shared" si="62"/>
        <v>-10518</v>
      </c>
      <c r="G132" s="25">
        <f t="shared" si="86"/>
        <v>-2.2045999503461644E-4</v>
      </c>
      <c r="I132" s="25">
        <f t="shared" si="92"/>
        <v>-2.2045999503461644E-4</v>
      </c>
      <c r="P132" s="27">
        <f t="shared" si="63"/>
        <v>2.7407120418704863E-2</v>
      </c>
      <c r="Q132" s="28">
        <f t="shared" si="64"/>
        <v>31391.326000000001</v>
      </c>
      <c r="S132" s="25">
        <f t="shared" si="88"/>
        <v>7.6328319951764125E-4</v>
      </c>
      <c r="T132" s="2">
        <v>0.1</v>
      </c>
      <c r="U132">
        <f t="shared" si="89"/>
        <v>7.632831995176413E-5</v>
      </c>
      <c r="V132" s="25">
        <f t="shared" si="90"/>
        <v>-2.7627580413739479E-2</v>
      </c>
      <c r="Z132">
        <f t="shared" si="65"/>
        <v>-10518</v>
      </c>
      <c r="AA132" s="25">
        <f t="shared" si="66"/>
        <v>4.3326593486994122E-3</v>
      </c>
      <c r="AB132" s="25">
        <f t="shared" si="67"/>
        <v>-4.5531193437340287E-3</v>
      </c>
      <c r="AC132" s="25">
        <f t="shared" si="68"/>
        <v>-2.7627580413739479E-2</v>
      </c>
      <c r="AE132" s="25">
        <f t="shared" si="69"/>
        <v>1.5823544443250465E-8</v>
      </c>
      <c r="AF132" s="28">
        <f t="shared" si="70"/>
        <v>31391.326000000001</v>
      </c>
      <c r="AG132" s="128"/>
      <c r="AH132">
        <f t="shared" si="71"/>
        <v>2.6645443206994124E-3</v>
      </c>
      <c r="AI132">
        <f t="shared" si="72"/>
        <v>0.7048794366406399</v>
      </c>
      <c r="AJ132">
        <f t="shared" si="73"/>
        <v>-0.11231040444634224</v>
      </c>
      <c r="AK132">
        <f t="shared" si="74"/>
        <v>0.22316776891489937</v>
      </c>
      <c r="AL132">
        <f t="shared" si="75"/>
        <v>2.4941405152835849</v>
      </c>
      <c r="AM132">
        <f t="shared" si="76"/>
        <v>2.9803612170043725</v>
      </c>
      <c r="AN132" s="25">
        <f t="shared" si="93"/>
        <v>2.2226504444303896</v>
      </c>
      <c r="AO132" s="25">
        <f t="shared" si="93"/>
        <v>2.2226128631366544</v>
      </c>
      <c r="AP132" s="25">
        <f t="shared" si="93"/>
        <v>2.2227802793028877</v>
      </c>
      <c r="AQ132" s="25">
        <f t="shared" si="93"/>
        <v>2.2220341952459419</v>
      </c>
      <c r="AR132" s="25">
        <f t="shared" si="93"/>
        <v>2.2253534969018194</v>
      </c>
      <c r="AS132" s="25">
        <f t="shared" si="93"/>
        <v>2.2104731933692583</v>
      </c>
      <c r="AT132" s="25">
        <f t="shared" si="93"/>
        <v>2.2750860341870172</v>
      </c>
      <c r="AU132" s="25">
        <f t="shared" si="77"/>
        <v>1.9285066816705729</v>
      </c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</row>
    <row r="133" spans="1:82" s="25" customFormat="1">
      <c r="A133" s="33" t="s">
        <v>296</v>
      </c>
      <c r="B133" s="57"/>
      <c r="C133" s="58">
        <v>46413.591</v>
      </c>
      <c r="D133" s="58" t="s">
        <v>264</v>
      </c>
      <c r="E133" s="33">
        <f t="shared" si="61"/>
        <v>-10506.970847319661</v>
      </c>
      <c r="F133" s="25">
        <f t="shared" si="62"/>
        <v>-10507</v>
      </c>
      <c r="G133" s="25">
        <f t="shared" si="86"/>
        <v>9.9512100059655495E-3</v>
      </c>
      <c r="I133" s="25">
        <f t="shared" si="92"/>
        <v>9.9512100059655495E-3</v>
      </c>
      <c r="P133" s="27">
        <f t="shared" si="63"/>
        <v>2.739205891008804E-2</v>
      </c>
      <c r="Q133" s="28">
        <f t="shared" si="64"/>
        <v>31395.091</v>
      </c>
      <c r="S133" s="25">
        <f t="shared" si="88"/>
        <v>3.041832104964307E-4</v>
      </c>
      <c r="T133" s="2">
        <v>0.1</v>
      </c>
      <c r="U133">
        <f t="shared" si="89"/>
        <v>3.041832104964307E-5</v>
      </c>
      <c r="V133" s="25">
        <f t="shared" si="90"/>
        <v>-1.7440848904122491E-2</v>
      </c>
      <c r="Z133">
        <f t="shared" si="65"/>
        <v>-10507</v>
      </c>
      <c r="AA133" s="25">
        <f t="shared" si="66"/>
        <v>4.3105438069666151E-3</v>
      </c>
      <c r="AB133" s="25">
        <f t="shared" si="67"/>
        <v>5.6406661989989344E-3</v>
      </c>
      <c r="AC133" s="25">
        <f t="shared" si="68"/>
        <v>-1.7440848904122491E-2</v>
      </c>
      <c r="AE133" s="25">
        <f t="shared" si="69"/>
        <v>9.6782322406978621E-9</v>
      </c>
      <c r="AF133" s="28">
        <f t="shared" si="70"/>
        <v>31395.091</v>
      </c>
      <c r="AG133" s="128"/>
      <c r="AH133">
        <f t="shared" si="71"/>
        <v>2.6417349539666147E-3</v>
      </c>
      <c r="AI133">
        <f t="shared" si="72"/>
        <v>0.70470163002273267</v>
      </c>
      <c r="AJ133">
        <f t="shared" si="73"/>
        <v>-0.11310248512728967</v>
      </c>
      <c r="AK133">
        <f t="shared" si="74"/>
        <v>0.2229324397407631</v>
      </c>
      <c r="AL133">
        <f t="shared" si="75"/>
        <v>2.4949376752267609</v>
      </c>
      <c r="AM133">
        <f t="shared" si="76"/>
        <v>2.9843048896379054</v>
      </c>
      <c r="AN133" s="25">
        <f t="shared" si="93"/>
        <v>2.223701234538348</v>
      </c>
      <c r="AO133" s="25">
        <f t="shared" si="93"/>
        <v>2.2236633357361417</v>
      </c>
      <c r="AP133" s="25">
        <f t="shared" si="93"/>
        <v>2.2238319342356934</v>
      </c>
      <c r="AQ133" s="25">
        <f t="shared" si="93"/>
        <v>2.2230816131748297</v>
      </c>
      <c r="AR133" s="25">
        <f t="shared" si="93"/>
        <v>2.2264151704175505</v>
      </c>
      <c r="AS133" s="25">
        <f t="shared" si="93"/>
        <v>2.2114914894762752</v>
      </c>
      <c r="AT133" s="25">
        <f t="shared" si="93"/>
        <v>2.2762057878443196</v>
      </c>
      <c r="AU133" s="25">
        <f t="shared" si="77"/>
        <v>1.9297934164507222</v>
      </c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</row>
    <row r="134" spans="1:82" s="25" customFormat="1">
      <c r="A134" s="33" t="s">
        <v>311</v>
      </c>
      <c r="B134" s="57"/>
      <c r="C134" s="58">
        <v>46416.298999999999</v>
      </c>
      <c r="D134" s="58"/>
      <c r="E134" s="33">
        <f t="shared" si="61"/>
        <v>-10499.037595148853</v>
      </c>
      <c r="F134" s="25">
        <f t="shared" si="62"/>
        <v>-10499</v>
      </c>
      <c r="G134" s="25">
        <f t="shared" si="86"/>
        <v>-1.2833029999455903E-2</v>
      </c>
      <c r="I134" s="127">
        <f t="shared" si="92"/>
        <v>-1.2833029999455903E-2</v>
      </c>
      <c r="P134" s="27">
        <f t="shared" si="63"/>
        <v>2.7381106065951195E-2</v>
      </c>
      <c r="Q134" s="28">
        <f t="shared" si="64"/>
        <v>31397.798999999999</v>
      </c>
      <c r="S134" s="25">
        <f t="shared" si="88"/>
        <v>1.6171767394870756E-3</v>
      </c>
      <c r="T134" s="2">
        <v>0.1</v>
      </c>
      <c r="U134">
        <f t="shared" si="89"/>
        <v>1.6171767394870757E-4</v>
      </c>
      <c r="V134" s="25">
        <f t="shared" si="90"/>
        <v>-4.0214136065407094E-2</v>
      </c>
      <c r="Z134">
        <f t="shared" si="65"/>
        <v>-10499</v>
      </c>
      <c r="AA134" s="25">
        <f t="shared" si="66"/>
        <v>4.2944610932832833E-3</v>
      </c>
      <c r="AB134" s="25">
        <f t="shared" si="67"/>
        <v>-1.7127491092739186E-2</v>
      </c>
      <c r="AC134" s="25">
        <f t="shared" si="68"/>
        <v>-4.0214136065407094E-2</v>
      </c>
      <c r="AE134" s="25">
        <f t="shared" si="69"/>
        <v>4.7440033467685408E-7</v>
      </c>
      <c r="AF134" s="28">
        <f t="shared" si="70"/>
        <v>31397.798999999999</v>
      </c>
      <c r="AG134" s="128"/>
      <c r="AH134">
        <f t="shared" si="71"/>
        <v>2.6251480962832838E-3</v>
      </c>
      <c r="AI134">
        <f t="shared" si="72"/>
        <v>0.70457249016164258</v>
      </c>
      <c r="AJ134">
        <f t="shared" si="73"/>
        <v>-0.11367824810177592</v>
      </c>
      <c r="AK134">
        <f t="shared" si="74"/>
        <v>0.22276127677562652</v>
      </c>
      <c r="AL134">
        <f t="shared" si="75"/>
        <v>2.4955171756894798</v>
      </c>
      <c r="AM134">
        <f t="shared" si="76"/>
        <v>2.9871776615313661</v>
      </c>
      <c r="AN134" s="25">
        <f t="shared" si="93"/>
        <v>2.2244652794199702</v>
      </c>
      <c r="AO134" s="25">
        <f t="shared" si="93"/>
        <v>2.2244271486111646</v>
      </c>
      <c r="AP134" s="25">
        <f t="shared" si="93"/>
        <v>2.2245966099540198</v>
      </c>
      <c r="AQ134" s="25">
        <f t="shared" si="93"/>
        <v>2.2238432008737044</v>
      </c>
      <c r="AR134" s="25">
        <f t="shared" si="93"/>
        <v>2.2271871333775626</v>
      </c>
      <c r="AS134" s="25">
        <f t="shared" si="93"/>
        <v>2.2122319331003251</v>
      </c>
      <c r="AT134" s="25">
        <f t="shared" si="93"/>
        <v>2.2770197938783276</v>
      </c>
      <c r="AU134" s="25">
        <f t="shared" si="77"/>
        <v>1.930729223563558</v>
      </c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</row>
    <row r="135" spans="1:82" s="25" customFormat="1">
      <c r="A135" s="33" t="s">
        <v>296</v>
      </c>
      <c r="B135" s="57"/>
      <c r="C135" s="58">
        <v>46472.631000000001</v>
      </c>
      <c r="D135" s="58" t="s">
        <v>264</v>
      </c>
      <c r="E135" s="33">
        <f t="shared" si="61"/>
        <v>-10334.009544452318</v>
      </c>
      <c r="F135" s="25">
        <f t="shared" si="62"/>
        <v>-10334</v>
      </c>
      <c r="G135" s="25">
        <f t="shared" si="86"/>
        <v>-3.2579799953964539E-3</v>
      </c>
      <c r="I135" s="25">
        <f t="shared" si="92"/>
        <v>-3.2579799953964539E-3</v>
      </c>
      <c r="P135" s="27">
        <f t="shared" si="63"/>
        <v>2.7155387754305937E-2</v>
      </c>
      <c r="Q135" s="28">
        <f t="shared" si="64"/>
        <v>31454.131000000001</v>
      </c>
      <c r="S135" s="25">
        <f t="shared" si="88"/>
        <v>9.2497293787863742E-4</v>
      </c>
      <c r="T135" s="2">
        <v>0.1</v>
      </c>
      <c r="U135">
        <f t="shared" si="89"/>
        <v>9.2497293787863752E-5</v>
      </c>
      <c r="V135" s="25">
        <f t="shared" si="90"/>
        <v>-3.0413367749702391E-2</v>
      </c>
      <c r="Z135">
        <f t="shared" si="65"/>
        <v>-10334</v>
      </c>
      <c r="AA135" s="25">
        <f t="shared" si="66"/>
        <v>3.9630144080409066E-3</v>
      </c>
      <c r="AB135" s="25">
        <f t="shared" si="67"/>
        <v>-7.2209944034373605E-3</v>
      </c>
      <c r="AC135" s="25">
        <f t="shared" si="68"/>
        <v>-3.0413367749702391E-2</v>
      </c>
      <c r="AE135" s="25">
        <f t="shared" si="69"/>
        <v>4.8230642067684128E-8</v>
      </c>
      <c r="AF135" s="28">
        <f t="shared" si="70"/>
        <v>31454.131000000001</v>
      </c>
      <c r="AG135" s="128"/>
      <c r="AH135">
        <f t="shared" si="71"/>
        <v>2.2833890760409065E-3</v>
      </c>
      <c r="AI135">
        <f t="shared" si="72"/>
        <v>0.7019414476563044</v>
      </c>
      <c r="AJ135">
        <f t="shared" si="73"/>
        <v>-0.125498044519611</v>
      </c>
      <c r="AK135">
        <f t="shared" si="74"/>
        <v>0.21922841826455916</v>
      </c>
      <c r="AL135">
        <f t="shared" si="75"/>
        <v>2.5074224823452558</v>
      </c>
      <c r="AM135">
        <f t="shared" si="76"/>
        <v>3.0473173032590148</v>
      </c>
      <c r="AN135" s="25">
        <f t="shared" si="93"/>
        <v>2.2401927822239656</v>
      </c>
      <c r="AO135" s="25">
        <f t="shared" si="93"/>
        <v>2.2401496601972677</v>
      </c>
      <c r="AP135" s="25">
        <f t="shared" si="93"/>
        <v>2.240337470245036</v>
      </c>
      <c r="AQ135" s="25">
        <f t="shared" si="93"/>
        <v>2.2395191721216445</v>
      </c>
      <c r="AR135" s="25">
        <f t="shared" si="93"/>
        <v>2.2430783768747258</v>
      </c>
      <c r="AS135" s="25">
        <f t="shared" si="93"/>
        <v>2.2274786930580395</v>
      </c>
      <c r="AT135" s="25">
        <f t="shared" si="93"/>
        <v>2.293741197059493</v>
      </c>
      <c r="AU135" s="25">
        <f t="shared" si="77"/>
        <v>1.9500302452657978</v>
      </c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</row>
    <row r="136" spans="1:82" s="25" customFormat="1">
      <c r="A136" s="33" t="s">
        <v>312</v>
      </c>
      <c r="B136" s="57"/>
      <c r="C136" s="58">
        <v>46737.351999999999</v>
      </c>
      <c r="D136" s="58"/>
      <c r="E136" s="33">
        <f t="shared" si="61"/>
        <v>-9558.4931308963423</v>
      </c>
      <c r="F136" s="25">
        <f t="shared" si="62"/>
        <v>-9558.5</v>
      </c>
      <c r="G136" s="25">
        <f t="shared" si="86"/>
        <v>2.3447550047421828E-3</v>
      </c>
      <c r="I136" s="127">
        <f t="shared" si="92"/>
        <v>2.3447550047421828E-3</v>
      </c>
      <c r="P136" s="27">
        <f t="shared" si="63"/>
        <v>2.6099215623606304E-2</v>
      </c>
      <c r="Q136" s="28">
        <f t="shared" si="64"/>
        <v>31718.851999999999</v>
      </c>
      <c r="S136" s="25">
        <f t="shared" si="88"/>
        <v>5.6427439929316637E-4</v>
      </c>
      <c r="T136" s="2">
        <v>0.1</v>
      </c>
      <c r="U136">
        <f t="shared" si="89"/>
        <v>5.6427439929316643E-5</v>
      </c>
      <c r="V136" s="25">
        <f t="shared" si="90"/>
        <v>-2.3754460618864121E-2</v>
      </c>
      <c r="Z136">
        <f t="shared" si="65"/>
        <v>-9558.5</v>
      </c>
      <c r="AA136" s="25">
        <f t="shared" si="66"/>
        <v>2.413371403211842E-3</v>
      </c>
      <c r="AB136" s="25">
        <f t="shared" si="67"/>
        <v>-6.8616398469659255E-5</v>
      </c>
      <c r="AC136" s="25">
        <f t="shared" si="68"/>
        <v>-2.3754460618864121E-2</v>
      </c>
      <c r="AE136" s="25">
        <f t="shared" si="69"/>
        <v>2.656722447900346E-12</v>
      </c>
      <c r="AF136" s="28">
        <f t="shared" si="70"/>
        <v>31718.851999999999</v>
      </c>
      <c r="AG136" s="128"/>
      <c r="AH136">
        <f t="shared" si="71"/>
        <v>6.8746616996184188E-4</v>
      </c>
      <c r="AI136">
        <f t="shared" si="72"/>
        <v>0.69037766207070961</v>
      </c>
      <c r="AJ136">
        <f t="shared" si="73"/>
        <v>-0.1796662323398909</v>
      </c>
      <c r="AK136">
        <f t="shared" si="74"/>
        <v>0.20256852631936759</v>
      </c>
      <c r="AL136">
        <f t="shared" si="75"/>
        <v>2.5622398056246976</v>
      </c>
      <c r="AM136">
        <f t="shared" si="76"/>
        <v>3.3550243479473436</v>
      </c>
      <c r="AN136" s="25">
        <f t="shared" si="93"/>
        <v>2.3133567191055171</v>
      </c>
      <c r="AO136" s="25">
        <f t="shared" si="93"/>
        <v>2.3132848359564222</v>
      </c>
      <c r="AP136" s="25">
        <f t="shared" si="93"/>
        <v>2.3135721331361121</v>
      </c>
      <c r="AQ136" s="25">
        <f t="shared" si="93"/>
        <v>2.3124233460699117</v>
      </c>
      <c r="AR136" s="25">
        <f t="shared" si="93"/>
        <v>2.3170083097144021</v>
      </c>
      <c r="AS136" s="25">
        <f t="shared" si="93"/>
        <v>2.2985696362651775</v>
      </c>
      <c r="AT136" s="25">
        <f t="shared" si="93"/>
        <v>2.3706339062690955</v>
      </c>
      <c r="AU136" s="25">
        <f t="shared" si="77"/>
        <v>2.0407450472663244</v>
      </c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</row>
    <row r="137" spans="1:82" s="25" customFormat="1">
      <c r="A137" s="33" t="s">
        <v>313</v>
      </c>
      <c r="B137" s="57"/>
      <c r="C137" s="58">
        <v>46742.303</v>
      </c>
      <c r="D137" s="58"/>
      <c r="E137" s="33">
        <f t="shared" si="61"/>
        <v>-9543.9888725884775</v>
      </c>
      <c r="F137" s="25">
        <f t="shared" si="62"/>
        <v>-9544</v>
      </c>
      <c r="G137" s="25">
        <f t="shared" si="86"/>
        <v>3.7983200018061325E-3</v>
      </c>
      <c r="I137" s="127">
        <f t="shared" si="92"/>
        <v>3.7983200018061325E-3</v>
      </c>
      <c r="P137" s="27">
        <f t="shared" si="63"/>
        <v>2.607954160242118E-2</v>
      </c>
      <c r="Q137" s="28">
        <f t="shared" si="64"/>
        <v>31723.803</v>
      </c>
      <c r="S137" s="25">
        <f t="shared" si="88"/>
        <v>4.9645283601571454E-4</v>
      </c>
      <c r="T137" s="2">
        <v>0.1</v>
      </c>
      <c r="U137">
        <f t="shared" si="89"/>
        <v>4.9645283601571457E-5</v>
      </c>
      <c r="V137" s="25">
        <f t="shared" si="90"/>
        <v>-2.2281221600615048E-2</v>
      </c>
      <c r="Z137">
        <f t="shared" si="65"/>
        <v>-9544</v>
      </c>
      <c r="AA137" s="25">
        <f t="shared" si="66"/>
        <v>2.3845483111834998E-3</v>
      </c>
      <c r="AB137" s="25">
        <f t="shared" si="67"/>
        <v>1.4137716906226327E-3</v>
      </c>
      <c r="AC137" s="25">
        <f t="shared" si="68"/>
        <v>-2.2281221600615048E-2</v>
      </c>
      <c r="AE137" s="25">
        <f t="shared" si="69"/>
        <v>9.9228530119463186E-10</v>
      </c>
      <c r="AF137" s="28">
        <f t="shared" si="70"/>
        <v>31723.803</v>
      </c>
      <c r="AG137" s="128"/>
      <c r="AH137">
        <f t="shared" si="71"/>
        <v>6.5781211918349979E-4</v>
      </c>
      <c r="AI137">
        <f t="shared" si="72"/>
        <v>0.69017362856202413</v>
      </c>
      <c r="AJ137">
        <f t="shared" si="73"/>
        <v>-0.18065774693582656</v>
      </c>
      <c r="AK137">
        <f t="shared" si="74"/>
        <v>0.20225632143786607</v>
      </c>
      <c r="AL137">
        <f t="shared" si="75"/>
        <v>2.5632478143600292</v>
      </c>
      <c r="AM137">
        <f t="shared" si="76"/>
        <v>3.3612119839073666</v>
      </c>
      <c r="AN137" s="25">
        <f t="shared" si="93"/>
        <v>2.3147133831747424</v>
      </c>
      <c r="AO137" s="25">
        <f t="shared" si="93"/>
        <v>2.3146408803017553</v>
      </c>
      <c r="AP137" s="25">
        <f t="shared" si="93"/>
        <v>2.3149302268426588</v>
      </c>
      <c r="AQ137" s="25">
        <f t="shared" si="93"/>
        <v>2.3137749507821925</v>
      </c>
      <c r="AR137" s="25">
        <f t="shared" si="93"/>
        <v>2.3183790076578017</v>
      </c>
      <c r="AS137" s="25">
        <f t="shared" si="93"/>
        <v>2.2998909504193357</v>
      </c>
      <c r="AT137" s="25">
        <f t="shared" si="93"/>
        <v>2.3720453905544998</v>
      </c>
      <c r="AU137" s="25">
        <f t="shared" si="77"/>
        <v>2.0424411976583396</v>
      </c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</row>
    <row r="138" spans="1:82" s="25" customFormat="1">
      <c r="A138" s="33" t="s">
        <v>296</v>
      </c>
      <c r="B138" s="57"/>
      <c r="C138" s="58">
        <v>46756.800999999999</v>
      </c>
      <c r="D138" s="58" t="s">
        <v>264</v>
      </c>
      <c r="E138" s="33">
        <f t="shared" si="61"/>
        <v>-9501.5160919487298</v>
      </c>
      <c r="F138" s="25">
        <f t="shared" si="62"/>
        <v>-9501.5</v>
      </c>
      <c r="G138" s="25">
        <f t="shared" si="86"/>
        <v>-5.4929549951339141E-3</v>
      </c>
      <c r="I138" s="25">
        <f t="shared" si="92"/>
        <v>-5.4929549951339141E-3</v>
      </c>
      <c r="P138" s="27">
        <f t="shared" si="63"/>
        <v>2.6021891991631591E-2</v>
      </c>
      <c r="Q138" s="28">
        <f t="shared" si="64"/>
        <v>31738.300999999999</v>
      </c>
      <c r="S138" s="25">
        <f t="shared" si="88"/>
        <v>9.9318558059924267E-4</v>
      </c>
      <c r="T138" s="2">
        <v>0.1</v>
      </c>
      <c r="U138">
        <f t="shared" si="89"/>
        <v>9.9318558059924267E-5</v>
      </c>
      <c r="V138" s="25">
        <f t="shared" si="90"/>
        <v>-3.1514846986765502E-2</v>
      </c>
      <c r="Z138">
        <f t="shared" si="65"/>
        <v>-9501.5</v>
      </c>
      <c r="AA138" s="25">
        <f t="shared" si="66"/>
        <v>2.3001030592519479E-3</v>
      </c>
      <c r="AB138" s="25">
        <f t="shared" si="67"/>
        <v>-7.7930580543858624E-3</v>
      </c>
      <c r="AC138" s="25">
        <f t="shared" si="68"/>
        <v>-3.1514846986765502E-2</v>
      </c>
      <c r="AE138" s="25">
        <f t="shared" si="69"/>
        <v>6.0317902197425671E-8</v>
      </c>
      <c r="AF138" s="28">
        <f t="shared" si="70"/>
        <v>31738.300999999999</v>
      </c>
      <c r="AG138" s="128"/>
      <c r="AH138">
        <f t="shared" si="71"/>
        <v>5.7093856600194779E-4</v>
      </c>
      <c r="AI138">
        <f t="shared" si="72"/>
        <v>0.68957810218623761</v>
      </c>
      <c r="AJ138">
        <f t="shared" si="73"/>
        <v>-0.18355948772489178</v>
      </c>
      <c r="AK138">
        <f t="shared" si="74"/>
        <v>0.20134111690785386</v>
      </c>
      <c r="AL138">
        <f t="shared" si="75"/>
        <v>2.566198903177777</v>
      </c>
      <c r="AM138">
        <f t="shared" si="76"/>
        <v>3.379448312711832</v>
      </c>
      <c r="AN138" s="25">
        <f t="shared" si="93"/>
        <v>2.318687513047923</v>
      </c>
      <c r="AO138" s="25">
        <f t="shared" si="93"/>
        <v>2.3186131770352869</v>
      </c>
      <c r="AP138" s="25">
        <f t="shared" si="93"/>
        <v>2.3189085658836328</v>
      </c>
      <c r="AQ138" s="25">
        <f t="shared" si="93"/>
        <v>2.3177342234392349</v>
      </c>
      <c r="AR138" s="25">
        <f t="shared" si="93"/>
        <v>2.3223941675383197</v>
      </c>
      <c r="AS138" s="25">
        <f t="shared" si="93"/>
        <v>2.3037622723502036</v>
      </c>
      <c r="AT138" s="25">
        <f t="shared" si="93"/>
        <v>2.3761770398681805</v>
      </c>
      <c r="AU138" s="25">
        <f t="shared" si="77"/>
        <v>2.04741267294528</v>
      </c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</row>
    <row r="139" spans="1:82" s="25" customFormat="1">
      <c r="A139" s="33" t="s">
        <v>313</v>
      </c>
      <c r="B139" s="57" t="s">
        <v>288</v>
      </c>
      <c r="C139" s="58">
        <v>46763.290999999997</v>
      </c>
      <c r="D139" s="58"/>
      <c r="E139" s="33">
        <f t="shared" si="61"/>
        <v>-9482.5032387033261</v>
      </c>
      <c r="F139" s="25">
        <f t="shared" si="62"/>
        <v>-9482.5</v>
      </c>
      <c r="G139" s="25">
        <f t="shared" si="86"/>
        <v>-1.1055249997298233E-3</v>
      </c>
      <c r="I139" s="127">
        <f t="shared" si="92"/>
        <v>-1.1055249997298233E-3</v>
      </c>
      <c r="P139" s="27">
        <f t="shared" si="63"/>
        <v>2.5996126760601652E-2</v>
      </c>
      <c r="Q139" s="28">
        <f t="shared" si="64"/>
        <v>31744.790999999997</v>
      </c>
      <c r="S139" s="25">
        <f t="shared" si="88"/>
        <v>7.3449952813827823E-4</v>
      </c>
      <c r="T139" s="2">
        <v>0.1</v>
      </c>
      <c r="U139">
        <f t="shared" si="89"/>
        <v>7.3449952813827831E-5</v>
      </c>
      <c r="V139" s="25">
        <f t="shared" si="90"/>
        <v>-2.7101651760331476E-2</v>
      </c>
      <c r="Z139">
        <f t="shared" si="65"/>
        <v>-9482.5</v>
      </c>
      <c r="AA139" s="25">
        <f t="shared" si="66"/>
        <v>2.2623687162671158E-3</v>
      </c>
      <c r="AB139" s="25">
        <f t="shared" si="67"/>
        <v>-3.3678937159969391E-3</v>
      </c>
      <c r="AC139" s="25">
        <f t="shared" si="68"/>
        <v>-2.7101651760331476E-2</v>
      </c>
      <c r="AE139" s="25">
        <f t="shared" si="69"/>
        <v>8.3312137342240872E-9</v>
      </c>
      <c r="AF139" s="28">
        <f t="shared" si="70"/>
        <v>31744.790999999997</v>
      </c>
      <c r="AG139" s="128"/>
      <c r="AH139">
        <f t="shared" si="71"/>
        <v>5.3212213501711587E-4</v>
      </c>
      <c r="AI139">
        <f t="shared" si="72"/>
        <v>0.68931307102917128</v>
      </c>
      <c r="AJ139">
        <f t="shared" si="73"/>
        <v>-0.18485460684024441</v>
      </c>
      <c r="AK139">
        <f t="shared" si="74"/>
        <v>0.20093190927942539</v>
      </c>
      <c r="AL139">
        <f t="shared" si="75"/>
        <v>2.5675165710374972</v>
      </c>
      <c r="AM139">
        <f t="shared" si="76"/>
        <v>3.3876497337425553</v>
      </c>
      <c r="AN139" s="25">
        <f t="shared" si="93"/>
        <v>2.3204630779388777</v>
      </c>
      <c r="AO139" s="25">
        <f t="shared" si="93"/>
        <v>2.3203879143885398</v>
      </c>
      <c r="AP139" s="25">
        <f t="shared" si="93"/>
        <v>2.3206860214239988</v>
      </c>
      <c r="AQ139" s="25">
        <f t="shared" si="93"/>
        <v>2.3195031334319354</v>
      </c>
      <c r="AR139" s="25">
        <f t="shared" si="93"/>
        <v>2.3241880233358039</v>
      </c>
      <c r="AS139" s="25">
        <f t="shared" si="93"/>
        <v>2.3054922672077574</v>
      </c>
      <c r="AT139" s="25">
        <f t="shared" si="93"/>
        <v>2.3780215006027139</v>
      </c>
      <c r="AU139" s="25">
        <f t="shared" si="77"/>
        <v>2.0496352148382648</v>
      </c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</row>
    <row r="140" spans="1:82" s="25" customFormat="1">
      <c r="A140" s="33" t="s">
        <v>296</v>
      </c>
      <c r="B140" s="57"/>
      <c r="C140" s="58">
        <v>46769.606</v>
      </c>
      <c r="D140" s="58" t="s">
        <v>264</v>
      </c>
      <c r="E140" s="33">
        <f t="shared" si="61"/>
        <v>-9464.0030586964222</v>
      </c>
      <c r="F140" s="25">
        <f t="shared" si="62"/>
        <v>-9464</v>
      </c>
      <c r="G140" s="25">
        <f t="shared" si="86"/>
        <v>-1.044079996063374E-3</v>
      </c>
      <c r="I140" s="25">
        <f t="shared" si="92"/>
        <v>-1.044079996063374E-3</v>
      </c>
      <c r="P140" s="27">
        <f t="shared" si="63"/>
        <v>2.5971044036251962E-2</v>
      </c>
      <c r="Q140" s="28">
        <f t="shared" si="64"/>
        <v>31751.106</v>
      </c>
      <c r="S140" s="25">
        <f t="shared" si="88"/>
        <v>7.2981692648138162E-4</v>
      </c>
      <c r="T140" s="2">
        <v>0.1</v>
      </c>
      <c r="U140">
        <f t="shared" si="89"/>
        <v>7.2981692648138171E-5</v>
      </c>
      <c r="V140" s="25">
        <f t="shared" si="90"/>
        <v>-2.7015124032315336E-2</v>
      </c>
      <c r="Z140">
        <f t="shared" si="65"/>
        <v>-9464</v>
      </c>
      <c r="AA140" s="25">
        <f t="shared" si="66"/>
        <v>2.225637973943752E-3</v>
      </c>
      <c r="AB140" s="25">
        <f t="shared" si="67"/>
        <v>-3.2697179700071259E-3</v>
      </c>
      <c r="AC140" s="25">
        <f t="shared" si="68"/>
        <v>-2.7015124032315336E-2</v>
      </c>
      <c r="AE140" s="25">
        <f t="shared" si="69"/>
        <v>7.8025133413058322E-9</v>
      </c>
      <c r="AF140" s="28">
        <f t="shared" si="70"/>
        <v>31751.106</v>
      </c>
      <c r="AG140" s="128"/>
      <c r="AH140">
        <f t="shared" si="71"/>
        <v>4.9433986194375194E-4</v>
      </c>
      <c r="AI140">
        <f t="shared" si="72"/>
        <v>0.68905572736828891</v>
      </c>
      <c r="AJ140">
        <f t="shared" si="73"/>
        <v>-0.18611438168327582</v>
      </c>
      <c r="AK140">
        <f t="shared" si="74"/>
        <v>0.20053343690650721</v>
      </c>
      <c r="AL140">
        <f t="shared" si="75"/>
        <v>2.5687985926519663</v>
      </c>
      <c r="AM140">
        <f t="shared" si="76"/>
        <v>3.3956644993282663</v>
      </c>
      <c r="AN140" s="25">
        <f t="shared" si="93"/>
        <v>2.3221912640063387</v>
      </c>
      <c r="AO140" s="25">
        <f t="shared" si="93"/>
        <v>2.3221152899637816</v>
      </c>
      <c r="AP140" s="25">
        <f t="shared" si="93"/>
        <v>2.3224160535535776</v>
      </c>
      <c r="AQ140" s="25">
        <f t="shared" si="93"/>
        <v>2.3212248325349001</v>
      </c>
      <c r="AR140" s="25">
        <f t="shared" si="93"/>
        <v>2.3259339869771569</v>
      </c>
      <c r="AS140" s="25">
        <f t="shared" si="93"/>
        <v>2.3071763168071744</v>
      </c>
      <c r="AT140" s="25">
        <f t="shared" si="93"/>
        <v>2.3798158642241143</v>
      </c>
      <c r="AU140" s="25">
        <f t="shared" si="77"/>
        <v>2.0517992687866977</v>
      </c>
      <c r="AW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</row>
    <row r="141" spans="1:82" s="25" customFormat="1">
      <c r="A141" s="33" t="s">
        <v>313</v>
      </c>
      <c r="B141" s="57"/>
      <c r="C141" s="58">
        <v>46770.29</v>
      </c>
      <c r="D141" s="58"/>
      <c r="E141" s="33">
        <f t="shared" si="61"/>
        <v>-9461.9992387241746</v>
      </c>
      <c r="F141" s="25">
        <f t="shared" si="62"/>
        <v>-9462</v>
      </c>
      <c r="G141" s="25">
        <f t="shared" si="86"/>
        <v>2.5986000400735065E-4</v>
      </c>
      <c r="I141" s="127">
        <f t="shared" si="92"/>
        <v>2.5986000400735065E-4</v>
      </c>
      <c r="P141" s="27">
        <f t="shared" si="63"/>
        <v>2.5968332654802518E-2</v>
      </c>
      <c r="Q141" s="28">
        <f t="shared" si="64"/>
        <v>31751.79</v>
      </c>
      <c r="S141" s="25">
        <f t="shared" si="88"/>
        <v>6.6092556603668305E-4</v>
      </c>
      <c r="T141" s="2">
        <v>0.1</v>
      </c>
      <c r="U141">
        <f t="shared" si="89"/>
        <v>6.6092556603668311E-5</v>
      </c>
      <c r="V141" s="25">
        <f t="shared" si="90"/>
        <v>-2.5708472650795167E-2</v>
      </c>
      <c r="Z141">
        <f t="shared" si="65"/>
        <v>-9462</v>
      </c>
      <c r="AA141" s="25">
        <f t="shared" si="66"/>
        <v>2.2216677120821243E-3</v>
      </c>
      <c r="AB141" s="25">
        <f t="shared" si="67"/>
        <v>-1.9618077080747736E-3</v>
      </c>
      <c r="AC141" s="25">
        <f t="shared" si="68"/>
        <v>-2.5708472650795167E-2</v>
      </c>
      <c r="AE141" s="25">
        <f t="shared" si="69"/>
        <v>2.5436972753562847E-9</v>
      </c>
      <c r="AF141" s="28">
        <f t="shared" si="70"/>
        <v>31751.79</v>
      </c>
      <c r="AG141" s="128"/>
      <c r="AH141">
        <f t="shared" si="71"/>
        <v>4.9025604408212391E-4</v>
      </c>
      <c r="AI141">
        <f t="shared" si="72"/>
        <v>0.68902794851300131</v>
      </c>
      <c r="AJ141">
        <f t="shared" si="73"/>
        <v>-0.18625049902913843</v>
      </c>
      <c r="AK141">
        <f t="shared" si="74"/>
        <v>0.20049035686029243</v>
      </c>
      <c r="AL141">
        <f t="shared" si="75"/>
        <v>2.5689371323380148</v>
      </c>
      <c r="AM141">
        <f t="shared" si="76"/>
        <v>3.3965326919015872</v>
      </c>
      <c r="AN141" s="25">
        <f t="shared" ref="AN141:AT150" si="94">$AU141+$AB$7*SIN(AO141)</f>
        <v>2.3223780563904231</v>
      </c>
      <c r="AO141" s="25">
        <f t="shared" si="94"/>
        <v>2.3223019944482717</v>
      </c>
      <c r="AP141" s="25">
        <f t="shared" si="94"/>
        <v>2.3226030458137634</v>
      </c>
      <c r="AQ141" s="25">
        <f t="shared" si="94"/>
        <v>2.3214109232130031</v>
      </c>
      <c r="AR141" s="25">
        <f t="shared" si="94"/>
        <v>2.3261226993363406</v>
      </c>
      <c r="AS141" s="25">
        <f t="shared" si="94"/>
        <v>2.3073583515926348</v>
      </c>
      <c r="AT141" s="25">
        <f t="shared" si="94"/>
        <v>2.3800097574380619</v>
      </c>
      <c r="AU141" s="25">
        <f t="shared" si="77"/>
        <v>2.052033220564907</v>
      </c>
      <c r="AW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</row>
    <row r="142" spans="1:82" s="25" customFormat="1">
      <c r="A142" s="33" t="s">
        <v>313</v>
      </c>
      <c r="B142" s="57"/>
      <c r="C142" s="58">
        <v>46770.292000000001</v>
      </c>
      <c r="D142" s="58"/>
      <c r="E142" s="33">
        <f t="shared" si="61"/>
        <v>-9461.9933796014466</v>
      </c>
      <c r="F142" s="25">
        <f t="shared" si="62"/>
        <v>-9462</v>
      </c>
      <c r="G142" s="25">
        <f t="shared" si="86"/>
        <v>2.2598600044148043E-3</v>
      </c>
      <c r="I142" s="127">
        <f t="shared" si="92"/>
        <v>2.2598600044148043E-3</v>
      </c>
      <c r="P142" s="27">
        <f t="shared" si="63"/>
        <v>2.5968332654802518E-2</v>
      </c>
      <c r="Q142" s="28">
        <f t="shared" si="64"/>
        <v>31751.792000000001</v>
      </c>
      <c r="S142" s="25">
        <f t="shared" si="88"/>
        <v>5.6209167541418218E-4</v>
      </c>
      <c r="T142" s="2">
        <v>0.1</v>
      </c>
      <c r="U142">
        <f t="shared" si="89"/>
        <v>5.6209167541418222E-5</v>
      </c>
      <c r="V142" s="25">
        <f t="shared" si="90"/>
        <v>-2.3708472650387714E-2</v>
      </c>
      <c r="Z142">
        <f t="shared" si="65"/>
        <v>-9462</v>
      </c>
      <c r="AA142" s="25">
        <f t="shared" si="66"/>
        <v>2.2216677120821243E-3</v>
      </c>
      <c r="AB142" s="25">
        <f t="shared" si="67"/>
        <v>3.8192292332680025E-5</v>
      </c>
      <c r="AC142" s="25">
        <f t="shared" si="68"/>
        <v>-2.3708472650387714E-2</v>
      </c>
      <c r="AE142" s="25">
        <f t="shared" si="69"/>
        <v>8.1989569326951066E-13</v>
      </c>
      <c r="AF142" s="28">
        <f t="shared" si="70"/>
        <v>31751.792000000001</v>
      </c>
      <c r="AG142" s="128"/>
      <c r="AH142">
        <f t="shared" si="71"/>
        <v>4.9025604408212391E-4</v>
      </c>
      <c r="AI142">
        <f t="shared" si="72"/>
        <v>0.68902794851300131</v>
      </c>
      <c r="AJ142">
        <f t="shared" si="73"/>
        <v>-0.18625049902913843</v>
      </c>
      <c r="AK142">
        <f t="shared" si="74"/>
        <v>0.20049035686029243</v>
      </c>
      <c r="AL142">
        <f t="shared" si="75"/>
        <v>2.5689371323380148</v>
      </c>
      <c r="AM142">
        <f t="shared" si="76"/>
        <v>3.3965326919015872</v>
      </c>
      <c r="AN142" s="25">
        <f t="shared" si="94"/>
        <v>2.3223780563904231</v>
      </c>
      <c r="AO142" s="25">
        <f t="shared" si="94"/>
        <v>2.3223019944482717</v>
      </c>
      <c r="AP142" s="25">
        <f t="shared" si="94"/>
        <v>2.3226030458137634</v>
      </c>
      <c r="AQ142" s="25">
        <f t="shared" si="94"/>
        <v>2.3214109232130031</v>
      </c>
      <c r="AR142" s="25">
        <f t="shared" si="94"/>
        <v>2.3261226993363406</v>
      </c>
      <c r="AS142" s="25">
        <f t="shared" si="94"/>
        <v>2.3073583515926348</v>
      </c>
      <c r="AT142" s="25">
        <f t="shared" si="94"/>
        <v>2.3800097574380619</v>
      </c>
      <c r="AU142" s="25">
        <f t="shared" si="77"/>
        <v>2.052033220564907</v>
      </c>
      <c r="AW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</row>
    <row r="143" spans="1:82" s="25" customFormat="1">
      <c r="A143" s="33" t="s">
        <v>313</v>
      </c>
      <c r="B143" s="57"/>
      <c r="C143" s="58">
        <v>46773.364000000001</v>
      </c>
      <c r="D143" s="58"/>
      <c r="E143" s="33">
        <f t="shared" si="61"/>
        <v>-9452.9937670945292</v>
      </c>
      <c r="F143" s="25">
        <f t="shared" si="62"/>
        <v>-9453</v>
      </c>
      <c r="G143" s="25">
        <f t="shared" si="86"/>
        <v>2.1275900071486831E-3</v>
      </c>
      <c r="I143" s="127">
        <f t="shared" si="92"/>
        <v>2.1275900071486831E-3</v>
      </c>
      <c r="P143" s="27">
        <f t="shared" si="63"/>
        <v>2.5956132076772526E-2</v>
      </c>
      <c r="Q143" s="28">
        <f t="shared" si="64"/>
        <v>31754.864000000001</v>
      </c>
      <c r="S143" s="25">
        <f t="shared" si="88"/>
        <v>5.6779941716383333E-4</v>
      </c>
      <c r="T143" s="2">
        <v>0.1</v>
      </c>
      <c r="U143">
        <f t="shared" si="89"/>
        <v>5.6779941716383333E-5</v>
      </c>
      <c r="V143" s="25">
        <f t="shared" si="90"/>
        <v>-2.3828542069623843E-2</v>
      </c>
      <c r="Z143">
        <f t="shared" si="65"/>
        <v>-9453</v>
      </c>
      <c r="AA143" s="25">
        <f t="shared" si="66"/>
        <v>2.203803058835014E-3</v>
      </c>
      <c r="AB143" s="25">
        <f t="shared" si="67"/>
        <v>-7.6213051686330885E-5</v>
      </c>
      <c r="AC143" s="25">
        <f t="shared" si="68"/>
        <v>-2.3828542069623843E-2</v>
      </c>
      <c r="AE143" s="25">
        <f t="shared" si="69"/>
        <v>3.2980227412789133E-12</v>
      </c>
      <c r="AF143" s="28">
        <f t="shared" si="70"/>
        <v>31754.864000000001</v>
      </c>
      <c r="AG143" s="128"/>
      <c r="AH143">
        <f t="shared" si="71"/>
        <v>4.7188068583501404E-4</v>
      </c>
      <c r="AI143">
        <f t="shared" si="72"/>
        <v>0.68890304517342682</v>
      </c>
      <c r="AJ143">
        <f t="shared" si="73"/>
        <v>-0.18686284724270616</v>
      </c>
      <c r="AK143">
        <f t="shared" si="74"/>
        <v>0.20029649197535407</v>
      </c>
      <c r="AL143">
        <f t="shared" si="75"/>
        <v>2.5695604229269833</v>
      </c>
      <c r="AM143">
        <f t="shared" si="76"/>
        <v>3.400443752706265</v>
      </c>
      <c r="AN143" s="25">
        <f t="shared" si="94"/>
        <v>2.3232185291889063</v>
      </c>
      <c r="AO143" s="25">
        <f t="shared" si="94"/>
        <v>2.3231420710268775</v>
      </c>
      <c r="AP143" s="25">
        <f t="shared" si="94"/>
        <v>2.3234444187770906</v>
      </c>
      <c r="AQ143" s="25">
        <f t="shared" si="94"/>
        <v>2.3222482373614572</v>
      </c>
      <c r="AR143" s="25">
        <f t="shared" si="94"/>
        <v>2.3269718073138193</v>
      </c>
      <c r="AS143" s="25">
        <f t="shared" si="94"/>
        <v>2.3081774488984892</v>
      </c>
      <c r="AT143" s="25">
        <f t="shared" si="94"/>
        <v>2.3808820547853848</v>
      </c>
      <c r="AU143" s="25">
        <f t="shared" si="77"/>
        <v>2.0530860035668477</v>
      </c>
      <c r="AW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</row>
    <row r="144" spans="1:82" s="25" customFormat="1">
      <c r="A144" s="33" t="s">
        <v>296</v>
      </c>
      <c r="B144" s="57"/>
      <c r="C144" s="58">
        <v>46814.665999999997</v>
      </c>
      <c r="D144" s="58" t="s">
        <v>264</v>
      </c>
      <c r="E144" s="33">
        <f t="shared" si="61"/>
        <v>-9331.9970236828376</v>
      </c>
      <c r="F144" s="25">
        <f t="shared" si="62"/>
        <v>-9332</v>
      </c>
      <c r="G144" s="25">
        <f t="shared" si="86"/>
        <v>1.0159599987673573E-3</v>
      </c>
      <c r="I144" s="25">
        <f t="shared" si="92"/>
        <v>1.0159599987673573E-3</v>
      </c>
      <c r="P144" s="27">
        <f t="shared" si="63"/>
        <v>2.5792203532625652E-2</v>
      </c>
      <c r="Q144" s="28">
        <f t="shared" si="64"/>
        <v>31796.165999999997</v>
      </c>
      <c r="S144" s="25">
        <f t="shared" si="88"/>
        <v>6.1386224364905488E-4</v>
      </c>
      <c r="T144" s="2">
        <v>0.1</v>
      </c>
      <c r="U144">
        <f t="shared" si="89"/>
        <v>6.1386224364905491E-5</v>
      </c>
      <c r="V144" s="25">
        <f t="shared" si="90"/>
        <v>-2.4776243533858294E-2</v>
      </c>
      <c r="Z144">
        <f t="shared" si="65"/>
        <v>-9332</v>
      </c>
      <c r="AA144" s="25">
        <f t="shared" si="66"/>
        <v>1.9638691803075029E-3</v>
      </c>
      <c r="AB144" s="25">
        <f t="shared" si="67"/>
        <v>-9.4790918154014558E-4</v>
      </c>
      <c r="AC144" s="25">
        <f t="shared" si="68"/>
        <v>-2.4776243533858294E-2</v>
      </c>
      <c r="AE144" s="25">
        <f t="shared" si="69"/>
        <v>5.5157475683489678E-10</v>
      </c>
      <c r="AF144" s="28">
        <f t="shared" si="70"/>
        <v>31796.165999999997</v>
      </c>
      <c r="AG144" s="128"/>
      <c r="AH144">
        <f t="shared" si="71"/>
        <v>2.2512785230750272E-4</v>
      </c>
      <c r="AI144">
        <f t="shared" si="72"/>
        <v>0.68723984649443737</v>
      </c>
      <c r="AJ144">
        <f t="shared" si="73"/>
        <v>-0.1950670372099034</v>
      </c>
      <c r="AK144">
        <f t="shared" si="74"/>
        <v>0.19768936840198778</v>
      </c>
      <c r="AL144">
        <f t="shared" si="75"/>
        <v>2.577918453512662</v>
      </c>
      <c r="AM144">
        <f t="shared" si="76"/>
        <v>3.4537019315940993</v>
      </c>
      <c r="AN144" s="25">
        <f t="shared" si="94"/>
        <v>2.3345035492768127</v>
      </c>
      <c r="AO144" s="25">
        <f t="shared" si="94"/>
        <v>2.3344216585845374</v>
      </c>
      <c r="AP144" s="25">
        <f t="shared" si="94"/>
        <v>2.3347416512368229</v>
      </c>
      <c r="AQ144" s="25">
        <f t="shared" si="94"/>
        <v>2.3334906530130874</v>
      </c>
      <c r="AR144" s="25">
        <f t="shared" si="94"/>
        <v>2.3383721309053653</v>
      </c>
      <c r="AS144" s="25">
        <f t="shared" si="94"/>
        <v>2.3191805194458897</v>
      </c>
      <c r="AT144" s="25">
        <f t="shared" si="94"/>
        <v>2.3925744119269448</v>
      </c>
      <c r="AU144" s="25">
        <f t="shared" si="77"/>
        <v>2.0672400861484901</v>
      </c>
      <c r="AW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</row>
    <row r="145" spans="1:82" s="25" customFormat="1">
      <c r="A145" s="33" t="s">
        <v>314</v>
      </c>
      <c r="B145" s="57" t="s">
        <v>288</v>
      </c>
      <c r="C145" s="58">
        <v>46821.324999999997</v>
      </c>
      <c r="D145" s="58"/>
      <c r="E145" s="33">
        <f t="shared" si="61"/>
        <v>-9312.4890745670928</v>
      </c>
      <c r="F145" s="25">
        <f t="shared" si="62"/>
        <v>-9312.5</v>
      </c>
      <c r="G145" s="25">
        <f t="shared" si="86"/>
        <v>3.7293749992386438E-3</v>
      </c>
      <c r="I145" s="127">
        <f t="shared" si="92"/>
        <v>3.7293749992386438E-3</v>
      </c>
      <c r="P145" s="27">
        <f t="shared" si="63"/>
        <v>2.5765802965969066E-2</v>
      </c>
      <c r="Q145" s="28">
        <f t="shared" si="64"/>
        <v>31802.824999999997</v>
      </c>
      <c r="S145" s="25">
        <f t="shared" si="88"/>
        <v>4.8560415753289867E-4</v>
      </c>
      <c r="T145" s="2">
        <v>0.1</v>
      </c>
      <c r="U145">
        <f t="shared" si="89"/>
        <v>4.8560415753289871E-5</v>
      </c>
      <c r="V145" s="25">
        <f t="shared" si="90"/>
        <v>-2.2036427966730422E-2</v>
      </c>
      <c r="Z145">
        <f t="shared" si="65"/>
        <v>-9312.5</v>
      </c>
      <c r="AA145" s="25">
        <f t="shared" si="66"/>
        <v>1.9252458885167772E-3</v>
      </c>
      <c r="AB145" s="25">
        <f t="shared" si="67"/>
        <v>1.8041291107218666E-3</v>
      </c>
      <c r="AC145" s="25">
        <f t="shared" si="68"/>
        <v>-2.2036427966730422E-2</v>
      </c>
      <c r="AE145" s="25">
        <f t="shared" si="69"/>
        <v>1.5805841577419829E-9</v>
      </c>
      <c r="AF145" s="28">
        <f t="shared" si="70"/>
        <v>31802.824999999997</v>
      </c>
      <c r="AG145" s="128"/>
      <c r="AH145">
        <f t="shared" si="71"/>
        <v>1.8541385726677698E-4</v>
      </c>
      <c r="AI145">
        <f t="shared" si="72"/>
        <v>0.68697459312719622</v>
      </c>
      <c r="AJ145">
        <f t="shared" si="73"/>
        <v>-0.19638425400839699</v>
      </c>
      <c r="AK145">
        <f t="shared" si="74"/>
        <v>0.19726909198380693</v>
      </c>
      <c r="AL145">
        <f t="shared" si="75"/>
        <v>2.57926164959005</v>
      </c>
      <c r="AM145">
        <f t="shared" si="76"/>
        <v>3.4624045764293929</v>
      </c>
      <c r="AN145" s="25">
        <f t="shared" si="94"/>
        <v>2.3363196732713498</v>
      </c>
      <c r="AO145" s="25">
        <f t="shared" si="94"/>
        <v>2.3362368889403564</v>
      </c>
      <c r="AP145" s="25">
        <f t="shared" si="94"/>
        <v>2.336559761599609</v>
      </c>
      <c r="AQ145" s="25">
        <f t="shared" si="94"/>
        <v>2.3352998902200954</v>
      </c>
      <c r="AR145" s="25">
        <f t="shared" si="94"/>
        <v>2.3402066904256009</v>
      </c>
      <c r="AS145" s="25">
        <f t="shared" si="94"/>
        <v>2.3209521664787727</v>
      </c>
      <c r="AT145" s="25">
        <f t="shared" si="94"/>
        <v>2.3944526062048666</v>
      </c>
      <c r="AU145" s="25">
        <f t="shared" si="77"/>
        <v>2.0695211159860269</v>
      </c>
      <c r="AW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</row>
    <row r="146" spans="1:82" s="25" customFormat="1">
      <c r="A146" s="33" t="s">
        <v>314</v>
      </c>
      <c r="B146" s="57"/>
      <c r="C146" s="58">
        <v>46825.249000000003</v>
      </c>
      <c r="D146" s="58"/>
      <c r="E146" s="33">
        <f t="shared" si="61"/>
        <v>-9300.9934757789415</v>
      </c>
      <c r="F146" s="25">
        <f t="shared" si="62"/>
        <v>-9301</v>
      </c>
      <c r="G146" s="25">
        <f t="shared" si="86"/>
        <v>2.2270300032687373E-3</v>
      </c>
      <c r="I146" s="127">
        <f t="shared" si="92"/>
        <v>2.2270300032687373E-3</v>
      </c>
      <c r="P146" s="27">
        <f t="shared" si="63"/>
        <v>2.5750235700235772E-2</v>
      </c>
      <c r="Q146" s="28">
        <f t="shared" si="64"/>
        <v>31806.749000000003</v>
      </c>
      <c r="S146" s="25">
        <f t="shared" si="88"/>
        <v>5.5334120626182235E-4</v>
      </c>
      <c r="T146" s="2">
        <v>0.1</v>
      </c>
      <c r="U146">
        <f t="shared" si="89"/>
        <v>5.5334120626182236E-5</v>
      </c>
      <c r="V146" s="25">
        <f t="shared" si="90"/>
        <v>-2.3523205696967035E-2</v>
      </c>
      <c r="Z146">
        <f t="shared" si="65"/>
        <v>-9301</v>
      </c>
      <c r="AA146" s="25">
        <f t="shared" si="66"/>
        <v>1.9024738478604915E-3</v>
      </c>
      <c r="AB146" s="25">
        <f t="shared" si="67"/>
        <v>3.2455615540824588E-4</v>
      </c>
      <c r="AC146" s="25">
        <f t="shared" si="68"/>
        <v>-2.3523205696967035E-2</v>
      </c>
      <c r="AE146" s="25">
        <f t="shared" si="69"/>
        <v>5.8287135542361797E-11</v>
      </c>
      <c r="AF146" s="28">
        <f t="shared" si="70"/>
        <v>31806.749000000003</v>
      </c>
      <c r="AG146" s="128"/>
      <c r="AH146">
        <f t="shared" si="71"/>
        <v>1.6199965086049125E-4</v>
      </c>
      <c r="AI146">
        <f t="shared" si="72"/>
        <v>0.68681852191802029</v>
      </c>
      <c r="AJ146">
        <f t="shared" si="73"/>
        <v>-0.1971604327543395</v>
      </c>
      <c r="AK146">
        <f t="shared" si="74"/>
        <v>0.19702122166504416</v>
      </c>
      <c r="AL146">
        <f t="shared" si="75"/>
        <v>2.5800533058677839</v>
      </c>
      <c r="AM146">
        <f t="shared" si="76"/>
        <v>3.4675527453761128</v>
      </c>
      <c r="AN146" s="25">
        <f t="shared" si="94"/>
        <v>2.3373903932115092</v>
      </c>
      <c r="AO146" s="25">
        <f t="shared" si="94"/>
        <v>2.3373070795348521</v>
      </c>
      <c r="AP146" s="25">
        <f t="shared" si="94"/>
        <v>2.3376316552387393</v>
      </c>
      <c r="AQ146" s="25">
        <f t="shared" si="94"/>
        <v>2.336366546454395</v>
      </c>
      <c r="AR146" s="25">
        <f t="shared" si="94"/>
        <v>2.3412882624151523</v>
      </c>
      <c r="AS146" s="25">
        <f t="shared" si="94"/>
        <v>2.3219967834522679</v>
      </c>
      <c r="AT146" s="25">
        <f t="shared" si="94"/>
        <v>2.3955594665792086</v>
      </c>
      <c r="AU146" s="25">
        <f t="shared" si="77"/>
        <v>2.0708663387107289</v>
      </c>
      <c r="AW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</row>
    <row r="147" spans="1:82">
      <c r="A147" s="33" t="s">
        <v>296</v>
      </c>
      <c r="B147" s="57"/>
      <c r="C147" s="58">
        <v>46857.667999999998</v>
      </c>
      <c r="D147" s="58" t="s">
        <v>264</v>
      </c>
      <c r="E147" s="33">
        <f t="shared" si="61"/>
        <v>-9206.0200259541543</v>
      </c>
      <c r="F147" s="25">
        <f t="shared" si="62"/>
        <v>-9206</v>
      </c>
      <c r="G147" s="25">
        <f t="shared" si="86"/>
        <v>-6.8358200005604886E-3</v>
      </c>
      <c r="I147" s="25">
        <f t="shared" si="92"/>
        <v>-6.8358200005604886E-3</v>
      </c>
      <c r="P147" s="27">
        <f t="shared" si="63"/>
        <v>2.5621701800526867E-2</v>
      </c>
      <c r="Q147" s="28">
        <f t="shared" si="64"/>
        <v>31839.167999999998</v>
      </c>
      <c r="S147" s="25">
        <f t="shared" si="88"/>
        <v>1.0534907214680607E-3</v>
      </c>
      <c r="T147" s="2">
        <v>0.1</v>
      </c>
      <c r="U147">
        <f t="shared" si="89"/>
        <v>1.0534907214680608E-4</v>
      </c>
      <c r="V147" s="25">
        <f t="shared" si="90"/>
        <v>-3.2457521801087352E-2</v>
      </c>
      <c r="Z147">
        <f t="shared" si="65"/>
        <v>-9206</v>
      </c>
      <c r="AA147" s="25">
        <f t="shared" si="66"/>
        <v>1.7145240342171094E-3</v>
      </c>
      <c r="AB147" s="25">
        <f t="shared" si="67"/>
        <v>-8.5503440347775989E-3</v>
      </c>
      <c r="AC147" s="25">
        <f t="shared" si="68"/>
        <v>-3.2457521801087352E-2</v>
      </c>
      <c r="AD147" s="25"/>
      <c r="AE147" s="25">
        <f t="shared" si="69"/>
        <v>7.7019003271137662E-8</v>
      </c>
      <c r="AF147" s="28">
        <f t="shared" si="70"/>
        <v>31839.167999999998</v>
      </c>
      <c r="AG147" s="128"/>
      <c r="AH147">
        <f t="shared" si="71"/>
        <v>-3.1224657782890397E-5</v>
      </c>
      <c r="AI147">
        <f t="shared" si="72"/>
        <v>0.68553941963317622</v>
      </c>
      <c r="AJ147">
        <f t="shared" si="73"/>
        <v>-0.20355419151741921</v>
      </c>
      <c r="AK147">
        <f t="shared" si="74"/>
        <v>0.19497318634971414</v>
      </c>
      <c r="AL147">
        <f t="shared" si="75"/>
        <v>2.5865794078679163</v>
      </c>
      <c r="AM147">
        <f t="shared" si="76"/>
        <v>3.5105369778341697</v>
      </c>
      <c r="AN147" s="25">
        <f t="shared" si="94"/>
        <v>2.3462262331942112</v>
      </c>
      <c r="AO147" s="25">
        <f t="shared" si="94"/>
        <v>2.3461384814476745</v>
      </c>
      <c r="AP147" s="25">
        <f t="shared" si="94"/>
        <v>2.3464772518686319</v>
      </c>
      <c r="AQ147" s="25">
        <f t="shared" si="94"/>
        <v>2.345168762770065</v>
      </c>
      <c r="AR147" s="25">
        <f t="shared" si="94"/>
        <v>2.3502131505401342</v>
      </c>
      <c r="AS147" s="25">
        <f t="shared" si="94"/>
        <v>2.3306206407797059</v>
      </c>
      <c r="AT147" s="25">
        <f t="shared" si="94"/>
        <v>2.4046806604655435</v>
      </c>
      <c r="AU147" s="25">
        <f t="shared" si="77"/>
        <v>2.0819790481756546</v>
      </c>
      <c r="AV147" s="25"/>
      <c r="AX147" s="25"/>
    </row>
    <row r="148" spans="1:82">
      <c r="A148" s="33" t="s">
        <v>315</v>
      </c>
      <c r="B148" s="57"/>
      <c r="C148" s="58">
        <v>47138.428</v>
      </c>
      <c r="D148" s="58"/>
      <c r="E148" s="33">
        <f t="shared" si="61"/>
        <v>-8383.5163776981444</v>
      </c>
      <c r="F148" s="25">
        <f t="shared" si="62"/>
        <v>-8383.5</v>
      </c>
      <c r="G148" s="25">
        <f t="shared" si="86"/>
        <v>-5.5904949986143038E-3</v>
      </c>
      <c r="I148" s="127">
        <f t="shared" si="92"/>
        <v>-5.5904949986143038E-3</v>
      </c>
      <c r="N148" s="25"/>
      <c r="P148" s="27">
        <f t="shared" si="63"/>
        <v>2.451373584078376E-2</v>
      </c>
      <c r="Q148" s="28">
        <f t="shared" si="64"/>
        <v>32119.928</v>
      </c>
      <c r="S148" s="25">
        <f t="shared" si="88"/>
        <v>9.0626471443176542E-4</v>
      </c>
      <c r="T148" s="2">
        <v>0.1</v>
      </c>
      <c r="U148">
        <f t="shared" si="89"/>
        <v>9.0626471443176553E-5</v>
      </c>
      <c r="V148" s="25">
        <f t="shared" si="90"/>
        <v>-3.0104230839398064E-2</v>
      </c>
      <c r="Z148">
        <f t="shared" si="65"/>
        <v>-8383.5</v>
      </c>
      <c r="AA148" s="25">
        <f t="shared" si="66"/>
        <v>1.0106649121187946E-4</v>
      </c>
      <c r="AB148" s="25">
        <f t="shared" si="67"/>
        <v>-5.6915614898261834E-3</v>
      </c>
      <c r="AC148" s="25">
        <f t="shared" si="68"/>
        <v>-3.0104230839398064E-2</v>
      </c>
      <c r="AD148" s="25"/>
      <c r="AE148" s="25">
        <f t="shared" si="69"/>
        <v>2.935742333185015E-8</v>
      </c>
      <c r="AF148" s="28">
        <f t="shared" si="70"/>
        <v>32119.928</v>
      </c>
      <c r="AG148" s="128"/>
      <c r="AH148">
        <f t="shared" si="71"/>
        <v>-1.6880842920381205E-3</v>
      </c>
      <c r="AI148">
        <f t="shared" si="72"/>
        <v>0.67520202737486301</v>
      </c>
      <c r="AJ148">
        <f t="shared" si="73"/>
        <v>-0.25758427843639853</v>
      </c>
      <c r="AK148">
        <f t="shared" si="74"/>
        <v>0.17721816210140751</v>
      </c>
      <c r="AL148">
        <f t="shared" si="75"/>
        <v>2.6421139353780041</v>
      </c>
      <c r="AM148">
        <f t="shared" si="76"/>
        <v>3.9205799472604888</v>
      </c>
      <c r="AN148" s="25">
        <f t="shared" si="94"/>
        <v>2.4220680687246197</v>
      </c>
      <c r="AO148" s="25">
        <f t="shared" si="94"/>
        <v>2.4219376332848142</v>
      </c>
      <c r="AP148" s="25">
        <f t="shared" si="94"/>
        <v>2.422406303895102</v>
      </c>
      <c r="AQ148" s="25">
        <f t="shared" si="94"/>
        <v>2.4207214145458731</v>
      </c>
      <c r="AR148" s="25">
        <f t="shared" si="94"/>
        <v>2.4267671189045128</v>
      </c>
      <c r="AS148" s="25">
        <f t="shared" si="94"/>
        <v>2.4049222035759912</v>
      </c>
      <c r="AT148" s="25">
        <f t="shared" si="94"/>
        <v>2.4820125298541775</v>
      </c>
      <c r="AU148" s="25">
        <f t="shared" si="77"/>
        <v>2.1781917169640921</v>
      </c>
      <c r="AV148" s="25"/>
      <c r="AX148" s="25"/>
    </row>
    <row r="149" spans="1:82">
      <c r="A149" s="33" t="s">
        <v>315</v>
      </c>
      <c r="B149" s="57"/>
      <c r="C149" s="58">
        <v>47153.45</v>
      </c>
      <c r="D149" s="58"/>
      <c r="E149" s="33">
        <f t="shared" ref="E149:E212" si="95">+(C149-C$7)/C$8</f>
        <v>-8339.5085069042307</v>
      </c>
      <c r="F149" s="25">
        <f t="shared" ref="F149:F212" si="96">ROUND(2*E149,0)/2</f>
        <v>-8339.5</v>
      </c>
      <c r="G149" s="25">
        <f t="shared" si="86"/>
        <v>-2.9038150023552589E-3</v>
      </c>
      <c r="I149" s="127">
        <f t="shared" si="92"/>
        <v>-2.9038150023552589E-3</v>
      </c>
      <c r="N149" s="25"/>
      <c r="P149" s="27">
        <f t="shared" ref="P149:P212" si="97">+D$11+D$12*F149+D$13*F149^2</f>
        <v>2.4454710604018645E-2</v>
      </c>
      <c r="Q149" s="28">
        <f t="shared" ref="Q149:Q212" si="98">+C149-15018.5</f>
        <v>32134.949999999997</v>
      </c>
      <c r="S149" s="25">
        <f t="shared" si="88"/>
        <v>7.4848892335461657E-4</v>
      </c>
      <c r="T149" s="2">
        <v>0.1</v>
      </c>
      <c r="U149">
        <f t="shared" si="89"/>
        <v>7.4848892335461665E-5</v>
      </c>
      <c r="V149" s="25">
        <f t="shared" si="90"/>
        <v>-2.7358525606373904E-2</v>
      </c>
      <c r="Z149">
        <f t="shared" ref="Z149:Z212" si="99">F149</f>
        <v>-8339.5</v>
      </c>
      <c r="AA149" s="25">
        <f t="shared" ref="AA149:AA212" si="100">AB$3+AB$4*Z149+AB$5*Z149^2+AH149</f>
        <v>1.5518386150942774E-5</v>
      </c>
      <c r="AB149" s="25">
        <f t="shared" ref="AB149:AB212" si="101">+G149-AA149</f>
        <v>-2.9193333885062017E-3</v>
      </c>
      <c r="AC149" s="25">
        <f t="shared" ref="AC149:AC212" si="102">+G149-P149</f>
        <v>-2.7358525606373904E-2</v>
      </c>
      <c r="AD149" s="25"/>
      <c r="AE149" s="25">
        <f t="shared" ref="AE149:AE212" si="103">+(G149-AA149)^2*S149</f>
        <v>6.3790024129928397E-9</v>
      </c>
      <c r="AF149" s="28">
        <f t="shared" ref="AF149:AF212" si="104">+C149-15018.5</f>
        <v>32134.949999999997</v>
      </c>
      <c r="AG149" s="128"/>
      <c r="AH149">
        <f t="shared" ref="AH149:AH212" si="105">$AB$6*($AB$11/AI149*AJ149+$AB$12)</f>
        <v>-1.7758398330990572E-3</v>
      </c>
      <c r="AI149">
        <f t="shared" ref="AI149:AI212" si="106">1+$AB$7*COS(AL149)</f>
        <v>0.6746851318174536</v>
      </c>
      <c r="AJ149">
        <f t="shared" ref="AJ149:AJ212" si="107">SIN(AL149+$AB$9)</f>
        <v>-0.26040904685231508</v>
      </c>
      <c r="AK149">
        <f t="shared" ref="AK149:AK212" si="108">$AB$7*SIN(AL149)</f>
        <v>0.17626751413511363</v>
      </c>
      <c r="AL149">
        <f t="shared" ref="AL149:AL212" si="109">2*ATAN(AM149)</f>
        <v>2.6450384962512641</v>
      </c>
      <c r="AM149">
        <f t="shared" ref="AM149:AM212" si="110">SQRT((1+$AB$7)/(1-$AB$7))*TAN(AN149/2)</f>
        <v>3.9446569130689033</v>
      </c>
      <c r="AN149" s="25">
        <f t="shared" si="94"/>
        <v>2.4260936066591214</v>
      </c>
      <c r="AO149" s="25">
        <f t="shared" si="94"/>
        <v>2.425960711425232</v>
      </c>
      <c r="AP149" s="25">
        <f t="shared" si="94"/>
        <v>2.4264365457217005</v>
      </c>
      <c r="AQ149" s="25">
        <f t="shared" si="94"/>
        <v>2.4247318999952845</v>
      </c>
      <c r="AR149" s="25">
        <f t="shared" si="94"/>
        <v>2.4308270655335513</v>
      </c>
      <c r="AS149" s="25">
        <f t="shared" si="94"/>
        <v>2.4088813262186521</v>
      </c>
      <c r="AT149" s="25">
        <f t="shared" si="94"/>
        <v>2.4860685686283381</v>
      </c>
      <c r="AU149" s="25">
        <f t="shared" ref="AU149:AU212" si="111">$AB$9+$AB$18*(F149-AB$15)</f>
        <v>2.1833386560846892</v>
      </c>
      <c r="AV149" s="25"/>
      <c r="AX149" s="25"/>
    </row>
    <row r="150" spans="1:82">
      <c r="A150" s="33" t="s">
        <v>316</v>
      </c>
      <c r="B150" s="57" t="s">
        <v>288</v>
      </c>
      <c r="C150" s="58">
        <v>47159.266000000003</v>
      </c>
      <c r="D150" s="58"/>
      <c r="E150" s="33">
        <f t="shared" si="95"/>
        <v>-8322.4701780174164</v>
      </c>
      <c r="F150" s="25">
        <f t="shared" si="96"/>
        <v>-8322.5</v>
      </c>
      <c r="G150" s="25">
        <f t="shared" si="86"/>
        <v>1.0179675002291333E-2</v>
      </c>
      <c r="I150" s="127">
        <f t="shared" si="92"/>
        <v>1.0179675002291333E-2</v>
      </c>
      <c r="J150" s="25"/>
      <c r="P150" s="27">
        <f t="shared" si="97"/>
        <v>2.4431912086952782E-2</v>
      </c>
      <c r="Q150" s="28">
        <f t="shared" si="98"/>
        <v>32140.766000000003</v>
      </c>
      <c r="S150" s="25">
        <f t="shared" si="88"/>
        <v>2.0312626191739907E-4</v>
      </c>
      <c r="T150" s="2">
        <v>0.1</v>
      </c>
      <c r="U150">
        <f t="shared" si="89"/>
        <v>2.0312626191739908E-5</v>
      </c>
      <c r="V150" s="25">
        <f t="shared" si="90"/>
        <v>-1.4252237084661449E-2</v>
      </c>
      <c r="Z150">
        <f t="shared" si="99"/>
        <v>-8322.5</v>
      </c>
      <c r="AA150" s="25">
        <f t="shared" si="100"/>
        <v>-1.7511851399638293E-5</v>
      </c>
      <c r="AB150" s="25">
        <f t="shared" si="101"/>
        <v>1.0197186853690971E-2</v>
      </c>
      <c r="AC150" s="25">
        <f t="shared" si="102"/>
        <v>-1.4252237084661449E-2</v>
      </c>
      <c r="AD150" s="25"/>
      <c r="AE150" s="25">
        <f t="shared" si="103"/>
        <v>2.1121600849948028E-8</v>
      </c>
      <c r="AF150" s="28">
        <f t="shared" si="104"/>
        <v>32140.766000000003</v>
      </c>
      <c r="AG150" s="128"/>
      <c r="AH150">
        <f t="shared" si="105"/>
        <v>-1.8097198326496385E-3</v>
      </c>
      <c r="AI150">
        <f t="shared" si="106"/>
        <v>0.67448637745688478</v>
      </c>
      <c r="AJ150">
        <f t="shared" si="107"/>
        <v>-0.26149868529798503</v>
      </c>
      <c r="AK150">
        <f t="shared" si="108"/>
        <v>0.17590020335081558</v>
      </c>
      <c r="AL150">
        <f t="shared" si="109"/>
        <v>2.6461672444561564</v>
      </c>
      <c r="AM150">
        <f t="shared" si="110"/>
        <v>3.9540239823144612</v>
      </c>
      <c r="AN150" s="25">
        <f t="shared" si="94"/>
        <v>2.4276481058146953</v>
      </c>
      <c r="AO150" s="25">
        <f t="shared" si="94"/>
        <v>2.4275142565513574</v>
      </c>
      <c r="AP150" s="25">
        <f t="shared" si="94"/>
        <v>2.4279928606798769</v>
      </c>
      <c r="AQ150" s="25">
        <f t="shared" si="94"/>
        <v>2.42628060294013</v>
      </c>
      <c r="AR150" s="25">
        <f t="shared" si="94"/>
        <v>2.432394741538463</v>
      </c>
      <c r="AS150" s="25">
        <f t="shared" si="94"/>
        <v>2.4104106236184255</v>
      </c>
      <c r="AT150" s="25">
        <f t="shared" si="94"/>
        <v>2.4876335251183415</v>
      </c>
      <c r="AU150" s="25">
        <f t="shared" si="111"/>
        <v>2.1853272461994653</v>
      </c>
      <c r="AV150" s="25"/>
      <c r="AX150" s="25"/>
    </row>
    <row r="151" spans="1:82">
      <c r="A151" s="33" t="s">
        <v>316</v>
      </c>
      <c r="B151" s="57" t="s">
        <v>288</v>
      </c>
      <c r="C151" s="58">
        <v>47174.279000000002</v>
      </c>
      <c r="D151" s="58"/>
      <c r="E151" s="33">
        <f t="shared" si="95"/>
        <v>-8278.4886732757623</v>
      </c>
      <c r="F151" s="25">
        <f t="shared" si="96"/>
        <v>-8278.5</v>
      </c>
      <c r="G151" s="25">
        <f t="shared" si="86"/>
        <v>3.8663550076307729E-3</v>
      </c>
      <c r="I151" s="127">
        <f t="shared" si="92"/>
        <v>3.8663550076307729E-3</v>
      </c>
      <c r="J151" s="25"/>
      <c r="P151" s="27">
        <f t="shared" si="97"/>
        <v>2.4372921470671084E-2</v>
      </c>
      <c r="Q151" s="28">
        <f t="shared" si="98"/>
        <v>32155.779000000002</v>
      </c>
      <c r="S151" s="25">
        <f t="shared" si="88"/>
        <v>4.2051926810308965E-4</v>
      </c>
      <c r="T151" s="2">
        <v>0.1</v>
      </c>
      <c r="U151">
        <f t="shared" si="89"/>
        <v>4.2051926810308967E-5</v>
      </c>
      <c r="V151" s="25">
        <f t="shared" si="90"/>
        <v>-2.0506566463040311E-2</v>
      </c>
      <c r="Z151">
        <f t="shared" si="99"/>
        <v>-8278.5</v>
      </c>
      <c r="AA151" s="25">
        <f t="shared" si="100"/>
        <v>-1.0294330660250931E-4</v>
      </c>
      <c r="AB151" s="25">
        <f t="shared" si="101"/>
        <v>3.9692983142332822E-3</v>
      </c>
      <c r="AC151" s="25">
        <f t="shared" si="102"/>
        <v>-2.0506566463040311E-2</v>
      </c>
      <c r="AD151" s="25"/>
      <c r="AE151" s="25">
        <f t="shared" si="103"/>
        <v>6.6254194649567137E-9</v>
      </c>
      <c r="AF151" s="28">
        <f t="shared" si="104"/>
        <v>32155.779000000002</v>
      </c>
      <c r="AG151" s="128"/>
      <c r="AH151">
        <f t="shared" si="105"/>
        <v>-1.8973426198525094E-3</v>
      </c>
      <c r="AI151">
        <f t="shared" si="106"/>
        <v>0.67397441902117439</v>
      </c>
      <c r="AJ151">
        <f t="shared" si="107"/>
        <v>-0.26431440874754947</v>
      </c>
      <c r="AK151">
        <f t="shared" si="108"/>
        <v>0.17494947998613547</v>
      </c>
      <c r="AL151">
        <f t="shared" si="109"/>
        <v>2.6490856342775668</v>
      </c>
      <c r="AM151">
        <f t="shared" si="110"/>
        <v>3.9784375525665188</v>
      </c>
      <c r="AN151" s="25">
        <f t="shared" ref="AN151:AT160" si="112">$AU151+$AB$7*SIN(AO151)</f>
        <v>2.4316693986574243</v>
      </c>
      <c r="AO151" s="25">
        <f t="shared" si="112"/>
        <v>2.4315330710833503</v>
      </c>
      <c r="AP151" s="25">
        <f t="shared" si="112"/>
        <v>2.4320188482317731</v>
      </c>
      <c r="AQ151" s="25">
        <f t="shared" si="112"/>
        <v>2.4302869468923687</v>
      </c>
      <c r="AR151" s="25">
        <f t="shared" si="112"/>
        <v>2.4364498302331308</v>
      </c>
      <c r="AS151" s="25">
        <f t="shared" si="112"/>
        <v>2.4143678821381958</v>
      </c>
      <c r="AT151" s="25">
        <f t="shared" si="112"/>
        <v>2.4916784536025509</v>
      </c>
      <c r="AU151" s="25">
        <f t="shared" si="111"/>
        <v>2.1904741853200624</v>
      </c>
      <c r="AV151" s="25"/>
      <c r="AX151" s="25"/>
    </row>
    <row r="152" spans="1:82">
      <c r="A152" s="33" t="s">
        <v>316</v>
      </c>
      <c r="B152" s="57" t="s">
        <v>288</v>
      </c>
      <c r="C152" s="58">
        <v>47176.334000000003</v>
      </c>
      <c r="D152" s="58"/>
      <c r="E152" s="33">
        <f t="shared" si="95"/>
        <v>-8272.4684246749421</v>
      </c>
      <c r="F152" s="25">
        <f t="shared" si="96"/>
        <v>-8272.5</v>
      </c>
      <c r="G152" s="25">
        <f t="shared" si="86"/>
        <v>1.0778175004816148E-2</v>
      </c>
      <c r="I152" s="127">
        <f t="shared" si="92"/>
        <v>1.0778175004816148E-2</v>
      </c>
      <c r="J152" s="25"/>
      <c r="P152" s="27">
        <f t="shared" si="97"/>
        <v>2.4364879230549401E-2</v>
      </c>
      <c r="Q152" s="28">
        <f t="shared" si="98"/>
        <v>32157.834000000003</v>
      </c>
      <c r="S152" s="25">
        <f t="shared" si="88"/>
        <v>1.8459853171755782E-4</v>
      </c>
      <c r="T152" s="2">
        <v>0.1</v>
      </c>
      <c r="U152">
        <f t="shared" si="89"/>
        <v>1.8459853171755785E-5</v>
      </c>
      <c r="V152" s="25">
        <f t="shared" si="90"/>
        <v>-1.3586704225733253E-2</v>
      </c>
      <c r="Z152">
        <f t="shared" si="99"/>
        <v>-8272.5</v>
      </c>
      <c r="AA152" s="25">
        <f t="shared" si="100"/>
        <v>-1.1458646871439332E-4</v>
      </c>
      <c r="AB152" s="25">
        <f t="shared" si="101"/>
        <v>1.0892761473530542E-2</v>
      </c>
      <c r="AC152" s="25">
        <f t="shared" si="102"/>
        <v>-1.3586704225733253E-2</v>
      </c>
      <c r="AD152" s="25"/>
      <c r="AE152" s="25">
        <f t="shared" si="103"/>
        <v>2.1903031600030994E-8</v>
      </c>
      <c r="AF152" s="28">
        <f t="shared" si="104"/>
        <v>32157.834000000003</v>
      </c>
      <c r="AG152" s="128"/>
      <c r="AH152">
        <f t="shared" si="105"/>
        <v>-1.9092836999643934E-3</v>
      </c>
      <c r="AI152">
        <f t="shared" si="106"/>
        <v>0.6739048814259565</v>
      </c>
      <c r="AJ152">
        <f t="shared" si="107"/>
        <v>-0.26469786687634239</v>
      </c>
      <c r="AK152">
        <f t="shared" si="108"/>
        <v>0.17481983194758102</v>
      </c>
      <c r="AL152">
        <f t="shared" si="109"/>
        <v>2.6494832540339561</v>
      </c>
      <c r="AM152">
        <f t="shared" si="110"/>
        <v>3.9817857666329575</v>
      </c>
      <c r="AN152" s="25">
        <f t="shared" si="112"/>
        <v>2.4322175210038033</v>
      </c>
      <c r="AO152" s="25">
        <f t="shared" si="112"/>
        <v>2.4320808544947785</v>
      </c>
      <c r="AP152" s="25">
        <f t="shared" si="112"/>
        <v>2.432567610144539</v>
      </c>
      <c r="AQ152" s="25">
        <f t="shared" si="112"/>
        <v>2.4308330368662689</v>
      </c>
      <c r="AR152" s="25">
        <f t="shared" si="112"/>
        <v>2.4370025262178707</v>
      </c>
      <c r="AS152" s="25">
        <f t="shared" si="112"/>
        <v>2.4149074064198288</v>
      </c>
      <c r="AT152" s="25">
        <f t="shared" si="112"/>
        <v>2.4922294158842826</v>
      </c>
      <c r="AU152" s="25">
        <f t="shared" si="111"/>
        <v>2.1911760406546898</v>
      </c>
      <c r="AV152" s="25"/>
      <c r="AX152" s="25"/>
    </row>
    <row r="153" spans="1:82">
      <c r="A153" s="33" t="s">
        <v>317</v>
      </c>
      <c r="B153" s="57" t="s">
        <v>288</v>
      </c>
      <c r="C153" s="58">
        <v>47205.341999999997</v>
      </c>
      <c r="D153" s="58"/>
      <c r="E153" s="33">
        <f t="shared" si="95"/>
        <v>-8187.4877086591086</v>
      </c>
      <c r="F153" s="25">
        <f t="shared" si="96"/>
        <v>-8187.5</v>
      </c>
      <c r="G153" s="25">
        <f t="shared" si="86"/>
        <v>4.1956249988288619E-3</v>
      </c>
      <c r="I153" s="127">
        <f t="shared" si="92"/>
        <v>4.1956249988288619E-3</v>
      </c>
      <c r="J153" s="25"/>
      <c r="P153" s="27">
        <f t="shared" si="97"/>
        <v>2.4250997381751439E-2</v>
      </c>
      <c r="Q153" s="28">
        <f t="shared" si="98"/>
        <v>32186.841999999997</v>
      </c>
      <c r="S153" s="25">
        <f t="shared" si="88"/>
        <v>4.0221796141769363E-4</v>
      </c>
      <c r="T153" s="2">
        <v>0.1</v>
      </c>
      <c r="U153">
        <f t="shared" si="89"/>
        <v>4.0221796141769365E-5</v>
      </c>
      <c r="V153" s="25">
        <f t="shared" si="90"/>
        <v>-2.0055372382922577E-2</v>
      </c>
      <c r="Z153">
        <f t="shared" si="99"/>
        <v>-8187.5</v>
      </c>
      <c r="AA153" s="25">
        <f t="shared" si="100"/>
        <v>-2.7935975165596888E-4</v>
      </c>
      <c r="AB153" s="25">
        <f t="shared" si="101"/>
        <v>4.474984750484831E-3</v>
      </c>
      <c r="AC153" s="25">
        <f t="shared" si="102"/>
        <v>-2.0055372382922577E-2</v>
      </c>
      <c r="AD153" s="25"/>
      <c r="AE153" s="25">
        <f t="shared" si="103"/>
        <v>8.0546111677300466E-9</v>
      </c>
      <c r="AF153" s="28">
        <f t="shared" si="104"/>
        <v>32186.841999999997</v>
      </c>
      <c r="AG153" s="128"/>
      <c r="AH153">
        <f t="shared" si="105"/>
        <v>-2.0782542829059689E-3</v>
      </c>
      <c r="AI153">
        <f t="shared" si="106"/>
        <v>0.67292682494042588</v>
      </c>
      <c r="AJ153">
        <f t="shared" si="107"/>
        <v>-0.27011723013109767</v>
      </c>
      <c r="AK153">
        <f t="shared" si="108"/>
        <v>0.17298305742600703</v>
      </c>
      <c r="AL153">
        <f t="shared" si="109"/>
        <v>2.6551074390956613</v>
      </c>
      <c r="AM153">
        <f t="shared" si="110"/>
        <v>4.0297193576760817</v>
      </c>
      <c r="AN153" s="25">
        <f t="shared" si="112"/>
        <v>2.4399765514544995</v>
      </c>
      <c r="AO153" s="25">
        <f t="shared" si="112"/>
        <v>2.4398350595417666</v>
      </c>
      <c r="AP153" s="25">
        <f t="shared" si="112"/>
        <v>2.4403356819362592</v>
      </c>
      <c r="AQ153" s="25">
        <f t="shared" si="112"/>
        <v>2.4385634423894897</v>
      </c>
      <c r="AR153" s="25">
        <f t="shared" si="112"/>
        <v>2.444825432038455</v>
      </c>
      <c r="AS153" s="25">
        <f t="shared" si="112"/>
        <v>2.4225481063579459</v>
      </c>
      <c r="AT153" s="25">
        <f t="shared" si="112"/>
        <v>2.5000188181999663</v>
      </c>
      <c r="AU153" s="25">
        <f t="shared" si="111"/>
        <v>2.2011189912285705</v>
      </c>
      <c r="AV153" s="25"/>
      <c r="AX153" s="25"/>
    </row>
    <row r="154" spans="1:82">
      <c r="A154" s="33" t="s">
        <v>296</v>
      </c>
      <c r="B154" s="57"/>
      <c r="C154" s="58">
        <v>47212.673999999999</v>
      </c>
      <c r="D154" s="58" t="s">
        <v>264</v>
      </c>
      <c r="E154" s="33">
        <f t="shared" si="95"/>
        <v>-8166.0081647461056</v>
      </c>
      <c r="F154" s="25">
        <f t="shared" si="96"/>
        <v>-8166</v>
      </c>
      <c r="G154" s="25">
        <f t="shared" si="86"/>
        <v>-2.7870199992321432E-3</v>
      </c>
      <c r="I154" s="25">
        <f t="shared" si="92"/>
        <v>-2.7870199992321432E-3</v>
      </c>
      <c r="P154" s="27">
        <f t="shared" si="97"/>
        <v>2.4222206740495942E-2</v>
      </c>
      <c r="Q154" s="28">
        <f t="shared" si="98"/>
        <v>32194.173999999999</v>
      </c>
      <c r="S154" s="25">
        <f t="shared" si="88"/>
        <v>7.2949832907804257E-4</v>
      </c>
      <c r="T154" s="2">
        <v>0.1</v>
      </c>
      <c r="U154">
        <f t="shared" si="89"/>
        <v>7.2949832907804259E-5</v>
      </c>
      <c r="V154" s="25">
        <f t="shared" si="90"/>
        <v>-2.7009226739728085E-2</v>
      </c>
      <c r="Z154">
        <f t="shared" si="99"/>
        <v>-8166</v>
      </c>
      <c r="AA154" s="25">
        <f t="shared" si="100"/>
        <v>-3.2098648198523459E-4</v>
      </c>
      <c r="AB154" s="25">
        <f t="shared" si="101"/>
        <v>-2.4660335172469088E-3</v>
      </c>
      <c r="AC154" s="25">
        <f t="shared" si="102"/>
        <v>-2.7009226739728085E-2</v>
      </c>
      <c r="AD154" s="25"/>
      <c r="AE154" s="25">
        <f t="shared" si="103"/>
        <v>4.43631373290777E-9</v>
      </c>
      <c r="AF154" s="28">
        <f t="shared" si="104"/>
        <v>32194.173999999999</v>
      </c>
      <c r="AG154" s="128"/>
      <c r="AH154">
        <f t="shared" si="105"/>
        <v>-2.1209358139852347E-3</v>
      </c>
      <c r="AI154">
        <f t="shared" si="106"/>
        <v>0.67268151688205602</v>
      </c>
      <c r="AJ154">
        <f t="shared" si="107"/>
        <v>-0.27148418321002121</v>
      </c>
      <c r="AK154">
        <f t="shared" si="108"/>
        <v>0.1725184355637629</v>
      </c>
      <c r="AL154">
        <f t="shared" si="109"/>
        <v>2.6565274504248548</v>
      </c>
      <c r="AM154">
        <f t="shared" si="110"/>
        <v>4.0419940097370901</v>
      </c>
      <c r="AN154" s="25">
        <f t="shared" si="112"/>
        <v>2.4419373534164439</v>
      </c>
      <c r="AO154" s="25">
        <f t="shared" si="112"/>
        <v>2.4417946342924965</v>
      </c>
      <c r="AP154" s="25">
        <f t="shared" si="112"/>
        <v>2.4422987643627971</v>
      </c>
      <c r="AQ154" s="25">
        <f t="shared" si="112"/>
        <v>2.4405170556916125</v>
      </c>
      <c r="AR154" s="25">
        <f t="shared" si="112"/>
        <v>2.4468021145271157</v>
      </c>
      <c r="AS154" s="25">
        <f t="shared" si="112"/>
        <v>2.4244800120870318</v>
      </c>
      <c r="AT154" s="25">
        <f t="shared" si="112"/>
        <v>2.5019843878725543</v>
      </c>
      <c r="AU154" s="25">
        <f t="shared" si="111"/>
        <v>2.2036339728443171</v>
      </c>
      <c r="AV154" s="25"/>
      <c r="AX154" s="25"/>
    </row>
    <row r="155" spans="1:82">
      <c r="A155" s="33" t="s">
        <v>318</v>
      </c>
      <c r="B155" s="57"/>
      <c r="C155" s="58">
        <v>47436.597000000002</v>
      </c>
      <c r="D155" s="58"/>
      <c r="E155" s="33">
        <f t="shared" si="95"/>
        <v>-7510.0119956749013</v>
      </c>
      <c r="F155" s="25">
        <f t="shared" si="96"/>
        <v>-7510</v>
      </c>
      <c r="G155" s="25">
        <f t="shared" si="86"/>
        <v>-4.094699994311668E-3</v>
      </c>
      <c r="I155" s="127">
        <f t="shared" si="92"/>
        <v>-4.094699994311668E-3</v>
      </c>
      <c r="N155" s="25"/>
      <c r="P155" s="27">
        <f t="shared" si="97"/>
        <v>2.3346623787269614E-2</v>
      </c>
      <c r="Q155" s="28">
        <f t="shared" si="98"/>
        <v>32418.097000000002</v>
      </c>
      <c r="S155" s="25">
        <f t="shared" si="88"/>
        <v>7.5302625088557844E-4</v>
      </c>
      <c r="T155" s="2">
        <v>0.1</v>
      </c>
      <c r="U155">
        <f t="shared" si="89"/>
        <v>7.5302625088557852E-5</v>
      </c>
      <c r="V155" s="25">
        <f t="shared" si="90"/>
        <v>-2.7441323781581282E-2</v>
      </c>
      <c r="Z155">
        <f t="shared" si="99"/>
        <v>-7510</v>
      </c>
      <c r="AA155" s="25">
        <f t="shared" si="100"/>
        <v>-1.5805701685089987E-3</v>
      </c>
      <c r="AB155" s="25">
        <f t="shared" si="101"/>
        <v>-2.5141298258026692E-3</v>
      </c>
      <c r="AC155" s="25">
        <f t="shared" si="102"/>
        <v>-2.7441323781581282E-2</v>
      </c>
      <c r="AD155" s="25"/>
      <c r="AE155" s="25">
        <f t="shared" si="103"/>
        <v>4.7597650599640006E-9</v>
      </c>
      <c r="AF155" s="28">
        <f t="shared" si="104"/>
        <v>32418.097000000002</v>
      </c>
      <c r="AG155" s="128"/>
      <c r="AH155">
        <f t="shared" si="105"/>
        <v>-3.4113698685089987E-3</v>
      </c>
      <c r="AI155">
        <f t="shared" si="106"/>
        <v>0.66559205458582371</v>
      </c>
      <c r="AJ155">
        <f t="shared" si="107"/>
        <v>-0.3124616121443019</v>
      </c>
      <c r="AK155">
        <f t="shared" si="108"/>
        <v>0.15833927511476517</v>
      </c>
      <c r="AL155">
        <f t="shared" si="109"/>
        <v>2.6993759460187303</v>
      </c>
      <c r="AM155">
        <f t="shared" si="110"/>
        <v>4.4487253393298483</v>
      </c>
      <c r="AN155" s="25">
        <f t="shared" si="112"/>
        <v>2.5014334066856518</v>
      </c>
      <c r="AO155" s="25">
        <f t="shared" si="112"/>
        <v>2.5012524971627936</v>
      </c>
      <c r="AP155" s="25">
        <f t="shared" si="112"/>
        <v>2.5018620971151306</v>
      </c>
      <c r="AQ155" s="25">
        <f t="shared" si="112"/>
        <v>2.4998068577547934</v>
      </c>
      <c r="AR155" s="25">
        <f t="shared" si="112"/>
        <v>2.5067235023520724</v>
      </c>
      <c r="AS155" s="25">
        <f t="shared" si="112"/>
        <v>2.4833017292600057</v>
      </c>
      <c r="AT155" s="25">
        <f t="shared" si="112"/>
        <v>2.5610668079369825</v>
      </c>
      <c r="AU155" s="25">
        <f t="shared" si="111"/>
        <v>2.2803701560968577</v>
      </c>
      <c r="AV155" s="25"/>
      <c r="AX155" s="25"/>
    </row>
    <row r="156" spans="1:82">
      <c r="A156" s="33" t="s">
        <v>319</v>
      </c>
      <c r="B156" s="57"/>
      <c r="C156" s="58">
        <v>47469.366000000002</v>
      </c>
      <c r="D156" s="58"/>
      <c r="E156" s="33">
        <f t="shared" si="95"/>
        <v>-7414.0131993730729</v>
      </c>
      <c r="F156" s="25">
        <f t="shared" si="96"/>
        <v>-7414</v>
      </c>
      <c r="G156" s="25">
        <f t="shared" si="86"/>
        <v>-4.5055799928377382E-3</v>
      </c>
      <c r="I156" s="127">
        <f t="shared" si="92"/>
        <v>-4.5055799928377382E-3</v>
      </c>
      <c r="N156" s="25"/>
      <c r="P156" s="27">
        <f t="shared" si="97"/>
        <v>2.3218955293039949E-2</v>
      </c>
      <c r="Q156" s="28">
        <f t="shared" si="98"/>
        <v>32450.866000000002</v>
      </c>
      <c r="S156" s="25">
        <f t="shared" si="88"/>
        <v>7.68649856817877E-4</v>
      </c>
      <c r="T156" s="2">
        <v>0.1</v>
      </c>
      <c r="U156">
        <f t="shared" si="89"/>
        <v>7.6864985681787711E-5</v>
      </c>
      <c r="V156" s="25">
        <f t="shared" si="90"/>
        <v>-2.7724535285877688E-2</v>
      </c>
      <c r="Z156">
        <f t="shared" si="99"/>
        <v>-7414</v>
      </c>
      <c r="AA156" s="25">
        <f t="shared" si="100"/>
        <v>-1.7630988467299408E-3</v>
      </c>
      <c r="AB156" s="25">
        <f t="shared" si="101"/>
        <v>-2.7424811461077975E-3</v>
      </c>
      <c r="AC156" s="25">
        <f t="shared" si="102"/>
        <v>-2.7724535285877688E-2</v>
      </c>
      <c r="AD156" s="25"/>
      <c r="AE156" s="25">
        <f t="shared" si="103"/>
        <v>5.7811714835712772E-9</v>
      </c>
      <c r="AF156" s="28">
        <f t="shared" si="104"/>
        <v>32450.866000000002</v>
      </c>
      <c r="AG156" s="128"/>
      <c r="AH156">
        <f t="shared" si="105"/>
        <v>-3.5981966587299409E-3</v>
      </c>
      <c r="AI156">
        <f t="shared" si="106"/>
        <v>0.66461736283251249</v>
      </c>
      <c r="AJ156">
        <f t="shared" si="107"/>
        <v>-0.31834162988592823</v>
      </c>
      <c r="AK156">
        <f t="shared" si="108"/>
        <v>0.15626415675573668</v>
      </c>
      <c r="AL156">
        <f t="shared" si="109"/>
        <v>2.7055722460970664</v>
      </c>
      <c r="AM156">
        <f t="shared" si="110"/>
        <v>4.514039891247112</v>
      </c>
      <c r="AN156" s="25">
        <f t="shared" si="112"/>
        <v>2.5100885398686974</v>
      </c>
      <c r="AO156" s="25">
        <f t="shared" si="112"/>
        <v>2.5099020175909224</v>
      </c>
      <c r="AP156" s="25">
        <f t="shared" si="112"/>
        <v>2.510526528378322</v>
      </c>
      <c r="AQ156" s="25">
        <f t="shared" si="112"/>
        <v>2.5084344282783677</v>
      </c>
      <c r="AR156" s="25">
        <f t="shared" si="112"/>
        <v>2.5154303981273372</v>
      </c>
      <c r="AS156" s="25">
        <f t="shared" si="112"/>
        <v>2.4918927828052349</v>
      </c>
      <c r="AT156" s="25">
        <f t="shared" si="112"/>
        <v>2.5695718361147599</v>
      </c>
      <c r="AU156" s="25">
        <f t="shared" si="111"/>
        <v>2.2915998414508882</v>
      </c>
      <c r="AV156" s="25"/>
      <c r="AX156" s="25"/>
    </row>
    <row r="157" spans="1:82">
      <c r="A157" s="33" t="s">
        <v>319</v>
      </c>
      <c r="B157" s="57"/>
      <c r="C157" s="58">
        <v>47470.39</v>
      </c>
      <c r="D157" s="58"/>
      <c r="E157" s="33">
        <f t="shared" si="95"/>
        <v>-7411.0133285374404</v>
      </c>
      <c r="F157" s="25">
        <f t="shared" si="96"/>
        <v>-7411</v>
      </c>
      <c r="G157" s="25">
        <f t="shared" si="86"/>
        <v>-4.5496699967770837E-3</v>
      </c>
      <c r="I157" s="127">
        <f t="shared" si="92"/>
        <v>-4.5496699967770837E-3</v>
      </c>
      <c r="N157" s="25"/>
      <c r="P157" s="27">
        <f t="shared" si="97"/>
        <v>2.3214967568072842E-2</v>
      </c>
      <c r="Q157" s="28">
        <f t="shared" si="98"/>
        <v>32451.89</v>
      </c>
      <c r="S157" s="25">
        <f t="shared" si="88"/>
        <v>7.7087509910747556E-4</v>
      </c>
      <c r="T157" s="2">
        <v>0.1</v>
      </c>
      <c r="U157">
        <f t="shared" si="89"/>
        <v>7.7087509910747567E-5</v>
      </c>
      <c r="V157" s="25">
        <f t="shared" si="90"/>
        <v>-2.7764637564849926E-2</v>
      </c>
      <c r="Z157">
        <f t="shared" si="99"/>
        <v>-7411</v>
      </c>
      <c r="AA157" s="25">
        <f t="shared" si="100"/>
        <v>-1.7687950956108527E-3</v>
      </c>
      <c r="AB157" s="25">
        <f t="shared" si="101"/>
        <v>-2.7808749011662311E-3</v>
      </c>
      <c r="AC157" s="25">
        <f t="shared" si="102"/>
        <v>-2.7764637564849926E-2</v>
      </c>
      <c r="AD157" s="25"/>
      <c r="AE157" s="25">
        <f t="shared" si="103"/>
        <v>5.9613815897592844E-9</v>
      </c>
      <c r="AF157" s="28">
        <f t="shared" si="104"/>
        <v>32451.89</v>
      </c>
      <c r="AG157" s="128"/>
      <c r="AH157">
        <f t="shared" si="105"/>
        <v>-3.6040263326108527E-3</v>
      </c>
      <c r="AI157">
        <f t="shared" si="106"/>
        <v>0.6645871565593765</v>
      </c>
      <c r="AJ157">
        <f t="shared" si="107"/>
        <v>-0.31852490823318302</v>
      </c>
      <c r="AK157">
        <f t="shared" si="108"/>
        <v>0.15619931003393001</v>
      </c>
      <c r="AL157">
        <f t="shared" si="109"/>
        <v>2.7057655888475152</v>
      </c>
      <c r="AM157">
        <f t="shared" si="110"/>
        <v>4.5161072945033602</v>
      </c>
      <c r="AN157" s="25">
        <f t="shared" si="112"/>
        <v>2.5103588091196238</v>
      </c>
      <c r="AO157" s="25">
        <f t="shared" si="112"/>
        <v>2.5101721117581972</v>
      </c>
      <c r="AP157" s="25">
        <f t="shared" si="112"/>
        <v>2.5107970852423702</v>
      </c>
      <c r="AQ157" s="25">
        <f t="shared" si="112"/>
        <v>2.5087038489301765</v>
      </c>
      <c r="AR157" s="25">
        <f t="shared" si="112"/>
        <v>2.5157022385900705</v>
      </c>
      <c r="AS157" s="25">
        <f t="shared" si="112"/>
        <v>2.492161195087403</v>
      </c>
      <c r="AT157" s="25">
        <f t="shared" si="112"/>
        <v>2.5698370516185465</v>
      </c>
      <c r="AU157" s="25">
        <f t="shared" si="111"/>
        <v>2.2919507691182019</v>
      </c>
      <c r="AV157" s="25"/>
      <c r="AX157" s="25"/>
    </row>
    <row r="158" spans="1:82">
      <c r="A158" s="33" t="s">
        <v>320</v>
      </c>
      <c r="B158" s="57" t="s">
        <v>288</v>
      </c>
      <c r="C158" s="58">
        <v>47481.493999999999</v>
      </c>
      <c r="D158" s="58"/>
      <c r="E158" s="33">
        <f t="shared" si="95"/>
        <v>-7378.4834791634767</v>
      </c>
      <c r="F158" s="25">
        <f t="shared" si="96"/>
        <v>-7378.5</v>
      </c>
      <c r="G158" s="25">
        <f t="shared" si="86"/>
        <v>5.6393550039501861E-3</v>
      </c>
      <c r="I158" s="127">
        <f t="shared" si="92"/>
        <v>5.6393550039501861E-3</v>
      </c>
      <c r="J158" s="25"/>
      <c r="P158" s="27">
        <f t="shared" si="97"/>
        <v>2.3171774655280121E-2</v>
      </c>
      <c r="Q158" s="28">
        <f t="shared" si="98"/>
        <v>32462.993999999999</v>
      </c>
      <c r="S158" s="25">
        <f t="shared" si="88"/>
        <v>3.0738573883034009E-4</v>
      </c>
      <c r="T158" s="2">
        <v>0.1</v>
      </c>
      <c r="U158">
        <f t="shared" si="89"/>
        <v>3.0738573883034013E-5</v>
      </c>
      <c r="V158" s="25">
        <f t="shared" si="90"/>
        <v>-1.7532419651329935E-2</v>
      </c>
      <c r="Z158">
        <f t="shared" si="99"/>
        <v>-7378.5</v>
      </c>
      <c r="AA158" s="25">
        <f t="shared" si="100"/>
        <v>-1.8304740237402445E-3</v>
      </c>
      <c r="AB158" s="25">
        <f t="shared" si="101"/>
        <v>7.4698290276904306E-3</v>
      </c>
      <c r="AC158" s="25">
        <f t="shared" si="102"/>
        <v>-1.7532419651329935E-2</v>
      </c>
      <c r="AD158" s="25"/>
      <c r="AE158" s="25">
        <f t="shared" si="103"/>
        <v>1.7151615719404812E-8</v>
      </c>
      <c r="AF158" s="28">
        <f t="shared" si="104"/>
        <v>32462.993999999999</v>
      </c>
      <c r="AG158" s="128"/>
      <c r="AH158">
        <f t="shared" si="105"/>
        <v>-3.6671472369902446E-3</v>
      </c>
      <c r="AI158">
        <f t="shared" si="106"/>
        <v>0.66426090058869569</v>
      </c>
      <c r="AJ158">
        <f t="shared" si="107"/>
        <v>-0.32050859446777119</v>
      </c>
      <c r="AK158">
        <f t="shared" si="108"/>
        <v>0.15549680744789043</v>
      </c>
      <c r="AL158">
        <f t="shared" si="109"/>
        <v>2.7078590114680305</v>
      </c>
      <c r="AM158">
        <f t="shared" si="110"/>
        <v>4.5386082903844152</v>
      </c>
      <c r="AN158" s="25">
        <f t="shared" si="112"/>
        <v>2.5132859405947583</v>
      </c>
      <c r="AO158" s="25">
        <f t="shared" si="112"/>
        <v>2.513097348010517</v>
      </c>
      <c r="AP158" s="25">
        <f t="shared" si="112"/>
        <v>2.5137273205894166</v>
      </c>
      <c r="AQ158" s="25">
        <f t="shared" si="112"/>
        <v>2.511621838007271</v>
      </c>
      <c r="AR158" s="25">
        <f t="shared" si="112"/>
        <v>2.5186462093595239</v>
      </c>
      <c r="AS158" s="25">
        <f t="shared" si="112"/>
        <v>2.4950687764570914</v>
      </c>
      <c r="AT158" s="25">
        <f t="shared" si="112"/>
        <v>2.5727080282770687</v>
      </c>
      <c r="AU158" s="25">
        <f t="shared" si="111"/>
        <v>2.2957524855140976</v>
      </c>
      <c r="AV158" s="25"/>
      <c r="AX158" s="25"/>
    </row>
    <row r="159" spans="1:82">
      <c r="A159" s="33" t="s">
        <v>320</v>
      </c>
      <c r="B159" s="57" t="s">
        <v>288</v>
      </c>
      <c r="C159" s="58">
        <v>47530.302100000001</v>
      </c>
      <c r="D159" s="58"/>
      <c r="E159" s="33">
        <f t="shared" si="95"/>
        <v>-7235.4971552054858</v>
      </c>
      <c r="F159" s="25">
        <f t="shared" si="96"/>
        <v>-7235.5</v>
      </c>
      <c r="G159" s="25">
        <f t="shared" si="86"/>
        <v>9.7106500470545143E-4</v>
      </c>
      <c r="K159" s="25">
        <f>G159</f>
        <v>9.7106500470545143E-4</v>
      </c>
      <c r="O159" s="25"/>
      <c r="P159" s="27">
        <f t="shared" si="97"/>
        <v>2.2981887696846504E-2</v>
      </c>
      <c r="Q159" s="28">
        <f t="shared" si="98"/>
        <v>32511.802100000001</v>
      </c>
      <c r="S159" s="25">
        <f t="shared" si="88"/>
        <v>4.8447631558487146E-4</v>
      </c>
      <c r="T159" s="128">
        <v>1</v>
      </c>
      <c r="U159">
        <f t="shared" si="89"/>
        <v>4.8447631558487146E-4</v>
      </c>
      <c r="V159" s="25">
        <f t="shared" si="90"/>
        <v>-2.2010822692141052E-2</v>
      </c>
      <c r="Z159">
        <f t="shared" si="99"/>
        <v>-7235.5</v>
      </c>
      <c r="AA159" s="25">
        <f t="shared" si="100"/>
        <v>-2.1011921950320864E-3</v>
      </c>
      <c r="AB159" s="25">
        <f t="shared" si="101"/>
        <v>3.0722571997375378E-3</v>
      </c>
      <c r="AC159" s="25">
        <f t="shared" si="102"/>
        <v>-2.2010822692141052E-2</v>
      </c>
      <c r="AD159" s="25"/>
      <c r="AE159" s="25">
        <f t="shared" si="103"/>
        <v>4.5728577523867982E-9</v>
      </c>
      <c r="AF159" s="28">
        <f t="shared" si="104"/>
        <v>32511.802100000001</v>
      </c>
      <c r="AG159" s="128"/>
      <c r="AH159">
        <f t="shared" si="105"/>
        <v>-3.9441348142820864E-3</v>
      </c>
      <c r="AI159">
        <f t="shared" si="106"/>
        <v>0.66284655833524109</v>
      </c>
      <c r="AJ159">
        <f t="shared" si="107"/>
        <v>-0.32919717688207889</v>
      </c>
      <c r="AK159">
        <f t="shared" si="108"/>
        <v>0.1524058948125302</v>
      </c>
      <c r="AL159">
        <f t="shared" si="109"/>
        <v>2.7170458896322467</v>
      </c>
      <c r="AM159">
        <f t="shared" si="110"/>
        <v>4.6399349745271099</v>
      </c>
      <c r="AN159" s="25">
        <f t="shared" si="112"/>
        <v>2.5261484034581101</v>
      </c>
      <c r="AO159" s="25">
        <f t="shared" si="112"/>
        <v>2.5259515136626893</v>
      </c>
      <c r="AP159" s="25">
        <f t="shared" si="112"/>
        <v>2.5266031670319635</v>
      </c>
      <c r="AQ159" s="25">
        <f t="shared" si="112"/>
        <v>2.524445216178874</v>
      </c>
      <c r="AR159" s="25">
        <f t="shared" si="112"/>
        <v>2.5315787441710964</v>
      </c>
      <c r="AS159" s="25">
        <f t="shared" si="112"/>
        <v>2.5078576015507137</v>
      </c>
      <c r="AT159" s="25">
        <f t="shared" si="112"/>
        <v>2.5852929541166088</v>
      </c>
      <c r="AU159" s="25">
        <f t="shared" si="111"/>
        <v>2.3124800376560386</v>
      </c>
      <c r="AV159" s="25"/>
      <c r="AX159" s="25"/>
    </row>
    <row r="160" spans="1:82">
      <c r="A160" s="33" t="s">
        <v>296</v>
      </c>
      <c r="B160" s="57"/>
      <c r="C160" s="58">
        <v>47539.682000000001</v>
      </c>
      <c r="D160" s="58" t="s">
        <v>264</v>
      </c>
      <c r="E160" s="33">
        <f t="shared" si="95"/>
        <v>-7208.0181625773466</v>
      </c>
      <c r="F160" s="25">
        <f t="shared" si="96"/>
        <v>-7208</v>
      </c>
      <c r="G160" s="25">
        <f t="shared" si="86"/>
        <v>-6.1997599987080321E-3</v>
      </c>
      <c r="I160" s="25">
        <f>G160</f>
        <v>-6.1997599987080321E-3</v>
      </c>
      <c r="P160" s="27">
        <f t="shared" si="97"/>
        <v>2.294540121378609E-2</v>
      </c>
      <c r="Q160" s="28">
        <f t="shared" si="98"/>
        <v>32521.182000000001</v>
      </c>
      <c r="S160" s="25">
        <f t="shared" si="88"/>
        <v>8.4944042210227189E-4</v>
      </c>
      <c r="T160" s="2">
        <v>0.1</v>
      </c>
      <c r="U160">
        <f t="shared" si="89"/>
        <v>8.4944042210227194E-5</v>
      </c>
      <c r="V160" s="25">
        <f t="shared" si="90"/>
        <v>-2.9145161212494122E-2</v>
      </c>
      <c r="Z160">
        <f t="shared" si="99"/>
        <v>-7208</v>
      </c>
      <c r="AA160" s="25">
        <f t="shared" si="100"/>
        <v>-2.1531268727514779E-3</v>
      </c>
      <c r="AB160" s="25">
        <f t="shared" si="101"/>
        <v>-4.0466331259565542E-3</v>
      </c>
      <c r="AC160" s="25">
        <f t="shared" si="102"/>
        <v>-2.9145161212494122E-2</v>
      </c>
      <c r="AD160" s="25"/>
      <c r="AE160" s="25">
        <f t="shared" si="103"/>
        <v>1.3909790485494029E-8</v>
      </c>
      <c r="AF160" s="28">
        <f t="shared" si="104"/>
        <v>32521.182000000001</v>
      </c>
      <c r="AG160" s="128"/>
      <c r="AH160">
        <f t="shared" si="105"/>
        <v>-3.9972610807514778E-3</v>
      </c>
      <c r="AI160">
        <f t="shared" si="106"/>
        <v>0.66257850539800245</v>
      </c>
      <c r="AJ160">
        <f t="shared" si="107"/>
        <v>-0.33086068485372222</v>
      </c>
      <c r="AK160">
        <f t="shared" si="108"/>
        <v>0.15181151135718965</v>
      </c>
      <c r="AL160">
        <f t="shared" si="109"/>
        <v>2.7188081350687821</v>
      </c>
      <c r="AM160">
        <f t="shared" si="110"/>
        <v>4.6598672806671528</v>
      </c>
      <c r="AN160" s="25">
        <f t="shared" si="112"/>
        <v>2.5286188293640248</v>
      </c>
      <c r="AO160" s="25">
        <f t="shared" si="112"/>
        <v>2.5284203536367937</v>
      </c>
      <c r="AP160" s="25">
        <f t="shared" si="112"/>
        <v>2.5290761126928825</v>
      </c>
      <c r="AQ160" s="25">
        <f t="shared" si="112"/>
        <v>2.5269083470824998</v>
      </c>
      <c r="AR160" s="25">
        <f t="shared" si="112"/>
        <v>2.5340618820866121</v>
      </c>
      <c r="AS160" s="25">
        <f t="shared" si="112"/>
        <v>2.5103161893799841</v>
      </c>
      <c r="AT160" s="25">
        <f t="shared" si="112"/>
        <v>2.587704344681117</v>
      </c>
      <c r="AU160" s="25">
        <f t="shared" si="111"/>
        <v>2.3156968746064117</v>
      </c>
      <c r="AV160" s="25"/>
      <c r="AX160" s="25"/>
    </row>
    <row r="161" spans="1:50">
      <c r="A161" s="33" t="s">
        <v>321</v>
      </c>
      <c r="B161" s="57" t="s">
        <v>288</v>
      </c>
      <c r="C161" s="58">
        <v>47558.292000000001</v>
      </c>
      <c r="D161" s="58"/>
      <c r="E161" s="33">
        <f t="shared" si="95"/>
        <v>-7153.4990256132323</v>
      </c>
      <c r="F161" s="25">
        <f t="shared" si="96"/>
        <v>-7153.5</v>
      </c>
      <c r="G161" s="25">
        <f t="shared" si="86"/>
        <v>3.326050064060837E-4</v>
      </c>
      <c r="I161" s="127">
        <f>G161</f>
        <v>3.326050064060837E-4</v>
      </c>
      <c r="K161" s="25"/>
      <c r="P161" s="27">
        <f t="shared" si="97"/>
        <v>2.2873120460721721E-2</v>
      </c>
      <c r="Q161" s="28">
        <f t="shared" si="98"/>
        <v>32539.792000000001</v>
      </c>
      <c r="S161" s="25">
        <f t="shared" si="88"/>
        <v>5.0807483694624209E-4</v>
      </c>
      <c r="T161" s="2">
        <v>0.1</v>
      </c>
      <c r="U161">
        <f t="shared" si="89"/>
        <v>5.0807483694624213E-5</v>
      </c>
      <c r="V161" s="25">
        <f t="shared" si="90"/>
        <v>-2.2540515454315638E-2</v>
      </c>
      <c r="Z161">
        <f t="shared" si="99"/>
        <v>-7153.5</v>
      </c>
      <c r="AA161" s="25">
        <f t="shared" si="100"/>
        <v>-2.2559298068742357E-3</v>
      </c>
      <c r="AB161" s="25">
        <f t="shared" si="101"/>
        <v>2.5885348132803194E-3</v>
      </c>
      <c r="AC161" s="25">
        <f t="shared" si="102"/>
        <v>-2.2540515454315638E-2</v>
      </c>
      <c r="AD161" s="25"/>
      <c r="AE161" s="25">
        <f t="shared" si="103"/>
        <v>3.4043617855108299E-9</v>
      </c>
      <c r="AF161" s="28">
        <f t="shared" si="104"/>
        <v>32539.792000000001</v>
      </c>
      <c r="AG161" s="128"/>
      <c r="AH161">
        <f t="shared" si="105"/>
        <v>-4.1024121201242358E-3</v>
      </c>
      <c r="AI161">
        <f t="shared" si="106"/>
        <v>0.66205100193895705</v>
      </c>
      <c r="AJ161">
        <f t="shared" si="107"/>
        <v>-0.334150461148919</v>
      </c>
      <c r="AK161">
        <f t="shared" si="108"/>
        <v>0.15063357762974755</v>
      </c>
      <c r="AL161">
        <f t="shared" si="109"/>
        <v>2.7222963909100444</v>
      </c>
      <c r="AM161">
        <f t="shared" si="110"/>
        <v>4.6998086960475609</v>
      </c>
      <c r="AN161" s="25">
        <f t="shared" ref="AN161:AT170" si="113">$AU161+$AB$7*SIN(AO161)</f>
        <v>2.533511823626188</v>
      </c>
      <c r="AO161" s="25">
        <f t="shared" si="113"/>
        <v>2.5333102161116612</v>
      </c>
      <c r="AP161" s="25">
        <f t="shared" si="113"/>
        <v>2.5339740461057318</v>
      </c>
      <c r="AQ161" s="25">
        <f t="shared" si="113"/>
        <v>2.531787103197789</v>
      </c>
      <c r="AR161" s="25">
        <f t="shared" si="113"/>
        <v>2.5389793292035812</v>
      </c>
      <c r="AS161" s="25">
        <f t="shared" si="113"/>
        <v>2.5151879462038433</v>
      </c>
      <c r="AT161" s="25">
        <f t="shared" si="113"/>
        <v>2.5924749736853951</v>
      </c>
      <c r="AU161" s="25">
        <f t="shared" si="111"/>
        <v>2.322072060562606</v>
      </c>
      <c r="AV161" s="25"/>
      <c r="AX161" s="25"/>
    </row>
    <row r="162" spans="1:50">
      <c r="A162" s="33" t="s">
        <v>321</v>
      </c>
      <c r="B162" s="57" t="s">
        <v>288</v>
      </c>
      <c r="C162" s="58">
        <v>47615.3</v>
      </c>
      <c r="D162" s="58"/>
      <c r="E162" s="33">
        <f t="shared" si="95"/>
        <v>-6986.4905914353594</v>
      </c>
      <c r="F162" s="25">
        <f t="shared" si="96"/>
        <v>-6986.5</v>
      </c>
      <c r="G162" s="25">
        <f t="shared" si="86"/>
        <v>3.2115950016304851E-3</v>
      </c>
      <c r="I162" s="127">
        <f>G162</f>
        <v>3.2115950016304851E-3</v>
      </c>
      <c r="K162" s="25"/>
      <c r="P162" s="27">
        <f t="shared" si="97"/>
        <v>2.2651874885553164E-2</v>
      </c>
      <c r="Q162" s="28">
        <f t="shared" si="98"/>
        <v>32596.800000000003</v>
      </c>
      <c r="S162" s="25">
        <f t="shared" si="88"/>
        <v>3.7792448196524877E-4</v>
      </c>
      <c r="T162" s="2">
        <v>0.1</v>
      </c>
      <c r="U162">
        <f t="shared" si="89"/>
        <v>3.7792448196524877E-5</v>
      </c>
      <c r="V162" s="25">
        <f t="shared" si="90"/>
        <v>-1.9440279883922679E-2</v>
      </c>
      <c r="Z162">
        <f t="shared" si="99"/>
        <v>-6986.5</v>
      </c>
      <c r="AA162" s="25">
        <f t="shared" si="100"/>
        <v>-2.5699152528833461E-3</v>
      </c>
      <c r="AB162" s="25">
        <f t="shared" si="101"/>
        <v>5.7815102545138311E-3</v>
      </c>
      <c r="AC162" s="25">
        <f t="shared" si="102"/>
        <v>-1.9440279883922679E-2</v>
      </c>
      <c r="AD162" s="25"/>
      <c r="AE162" s="25">
        <f t="shared" si="103"/>
        <v>1.2632451135793141E-8</v>
      </c>
      <c r="AF162" s="28">
        <f t="shared" si="104"/>
        <v>32596.800000000003</v>
      </c>
      <c r="AG162" s="128"/>
      <c r="AH162">
        <f t="shared" si="105"/>
        <v>-4.4234817061333462E-3</v>
      </c>
      <c r="AI162">
        <f t="shared" si="106"/>
        <v>0.66046527390793597</v>
      </c>
      <c r="AJ162">
        <f t="shared" si="107"/>
        <v>-0.34417347426184197</v>
      </c>
      <c r="AK162">
        <f t="shared" si="108"/>
        <v>0.14702438497605441</v>
      </c>
      <c r="AL162">
        <f t="shared" si="109"/>
        <v>2.7329509893361159</v>
      </c>
      <c r="AM162">
        <f t="shared" si="110"/>
        <v>4.8259662926501949</v>
      </c>
      <c r="AN162" s="25">
        <f t="shared" si="113"/>
        <v>2.548481035209027</v>
      </c>
      <c r="AO162" s="25">
        <f t="shared" si="113"/>
        <v>2.5482699429195232</v>
      </c>
      <c r="AP162" s="25">
        <f t="shared" si="113"/>
        <v>2.548957913069223</v>
      </c>
      <c r="AQ162" s="25">
        <f t="shared" si="113"/>
        <v>2.5467145751791986</v>
      </c>
      <c r="AR162" s="25">
        <f t="shared" si="113"/>
        <v>2.554017235576775</v>
      </c>
      <c r="AS162" s="25">
        <f t="shared" si="113"/>
        <v>2.5301105597330826</v>
      </c>
      <c r="AT162" s="25">
        <f t="shared" si="113"/>
        <v>2.6070250806338739</v>
      </c>
      <c r="AU162" s="25">
        <f t="shared" si="111"/>
        <v>2.3416070340430548</v>
      </c>
      <c r="AV162" s="25"/>
      <c r="AX162" s="25"/>
    </row>
    <row r="163" spans="1:50">
      <c r="A163" s="33" t="s">
        <v>296</v>
      </c>
      <c r="B163" s="57"/>
      <c r="C163" s="58">
        <v>47847.584000000003</v>
      </c>
      <c r="D163" s="58" t="s">
        <v>264</v>
      </c>
      <c r="E163" s="33">
        <f t="shared" si="95"/>
        <v>-6306.0003598087123</v>
      </c>
      <c r="F163" s="25">
        <f t="shared" si="96"/>
        <v>-6306</v>
      </c>
      <c r="G163" s="25">
        <f t="shared" si="86"/>
        <v>-1.22819998068735E-4</v>
      </c>
      <c r="I163" s="25">
        <f>G163</f>
        <v>-1.22819998068735E-4</v>
      </c>
      <c r="P163" s="27">
        <f t="shared" si="97"/>
        <v>2.1754051820686533E-2</v>
      </c>
      <c r="Q163" s="28">
        <f t="shared" si="98"/>
        <v>32829.084000000003</v>
      </c>
      <c r="S163" s="25">
        <f t="shared" si="88"/>
        <v>4.7859752057424841E-4</v>
      </c>
      <c r="T163" s="2">
        <v>0.1</v>
      </c>
      <c r="U163">
        <f t="shared" si="89"/>
        <v>4.7859752057424843E-5</v>
      </c>
      <c r="V163" s="25">
        <f t="shared" si="90"/>
        <v>-2.1876871818755268E-2</v>
      </c>
      <c r="Z163">
        <f t="shared" si="99"/>
        <v>-6306</v>
      </c>
      <c r="AA163" s="25">
        <f t="shared" si="100"/>
        <v>-3.8325817315800269E-3</v>
      </c>
      <c r="AB163" s="25">
        <f t="shared" si="101"/>
        <v>3.7097617335112919E-3</v>
      </c>
      <c r="AC163" s="25">
        <f t="shared" si="102"/>
        <v>-2.1876871818755268E-2</v>
      </c>
      <c r="AD163" s="25"/>
      <c r="AE163" s="25">
        <f t="shared" si="103"/>
        <v>6.5866180296760048E-9</v>
      </c>
      <c r="AF163" s="28">
        <f t="shared" si="104"/>
        <v>32829.084000000003</v>
      </c>
      <c r="AG163" s="128"/>
      <c r="AH163">
        <f t="shared" si="105"/>
        <v>-5.713284823580027E-3</v>
      </c>
      <c r="AI163">
        <f t="shared" si="106"/>
        <v>0.65447065690455575</v>
      </c>
      <c r="AJ163">
        <f t="shared" si="107"/>
        <v>-0.38413468645663973</v>
      </c>
      <c r="AK163">
        <f t="shared" si="108"/>
        <v>0.13232336551052043</v>
      </c>
      <c r="AL163">
        <f t="shared" si="109"/>
        <v>2.775863073412459</v>
      </c>
      <c r="AM163">
        <f t="shared" si="110"/>
        <v>5.4074300508821018</v>
      </c>
      <c r="AN163" s="25">
        <f t="shared" si="113"/>
        <v>2.6091230059450754</v>
      </c>
      <c r="AO163" s="25">
        <f t="shared" si="113"/>
        <v>2.6088760825824147</v>
      </c>
      <c r="AP163" s="25">
        <f t="shared" si="113"/>
        <v>2.6096506176293244</v>
      </c>
      <c r="AQ163" s="25">
        <f t="shared" si="113"/>
        <v>2.6072199134735179</v>
      </c>
      <c r="AR163" s="25">
        <f t="shared" si="113"/>
        <v>2.614836518829871</v>
      </c>
      <c r="AS163" s="25">
        <f t="shared" si="113"/>
        <v>2.5908534487112926</v>
      </c>
      <c r="AT163" s="25">
        <f t="shared" si="113"/>
        <v>2.665288122249752</v>
      </c>
      <c r="AU163" s="25">
        <f t="shared" si="111"/>
        <v>2.4212091265786553</v>
      </c>
      <c r="AV163" s="25"/>
      <c r="AX163" s="25"/>
    </row>
    <row r="164" spans="1:50">
      <c r="A164" s="33" t="s">
        <v>322</v>
      </c>
      <c r="B164" s="57"/>
      <c r="C164" s="58">
        <v>47849.283000000003</v>
      </c>
      <c r="D164" s="58"/>
      <c r="E164" s="33">
        <f t="shared" si="95"/>
        <v>-6301.0230350530937</v>
      </c>
      <c r="F164" s="25">
        <f t="shared" si="96"/>
        <v>-6301</v>
      </c>
      <c r="G164" s="25">
        <f t="shared" si="86"/>
        <v>-7.8629699928569607E-3</v>
      </c>
      <c r="I164" s="127">
        <f>G164</f>
        <v>-7.8629699928569607E-3</v>
      </c>
      <c r="N164" s="25"/>
      <c r="P164" s="27">
        <f t="shared" si="97"/>
        <v>2.1747477136469327E-2</v>
      </c>
      <c r="Q164" s="28">
        <f t="shared" si="98"/>
        <v>32830.783000000003</v>
      </c>
      <c r="S164" s="25">
        <f t="shared" si="88"/>
        <v>8.7677857919862736E-4</v>
      </c>
      <c r="T164" s="2">
        <v>0.1</v>
      </c>
      <c r="U164">
        <f t="shared" si="89"/>
        <v>8.7677857919862736E-5</v>
      </c>
      <c r="V164" s="25">
        <f t="shared" si="90"/>
        <v>-2.9610447129326287E-2</v>
      </c>
      <c r="Z164">
        <f t="shared" si="99"/>
        <v>-6301</v>
      </c>
      <c r="AA164" s="25">
        <f t="shared" si="100"/>
        <v>-3.8417551628805759E-3</v>
      </c>
      <c r="AB164" s="25">
        <f t="shared" si="101"/>
        <v>-4.0212148299763849E-3</v>
      </c>
      <c r="AC164" s="25">
        <f t="shared" si="102"/>
        <v>-2.9610447129326287E-2</v>
      </c>
      <c r="AD164" s="25"/>
      <c r="AE164" s="25">
        <f t="shared" si="103"/>
        <v>1.4177657545923062E-8</v>
      </c>
      <c r="AF164" s="28">
        <f t="shared" si="104"/>
        <v>32830.783000000003</v>
      </c>
      <c r="AG164" s="128"/>
      <c r="AH164">
        <f t="shared" si="105"/>
        <v>-5.7226473598805758E-3</v>
      </c>
      <c r="AI164">
        <f t="shared" si="106"/>
        <v>0.65442932750308835</v>
      </c>
      <c r="AJ164">
        <f t="shared" si="107"/>
        <v>-0.38442315841756947</v>
      </c>
      <c r="AK164">
        <f t="shared" si="108"/>
        <v>0.13221539361977563</v>
      </c>
      <c r="AL164">
        <f t="shared" si="109"/>
        <v>2.7761755372742165</v>
      </c>
      <c r="AM164">
        <f t="shared" si="110"/>
        <v>5.4121585460369763</v>
      </c>
      <c r="AN164" s="25">
        <f t="shared" si="113"/>
        <v>2.6095665674919646</v>
      </c>
      <c r="AO164" s="25">
        <f t="shared" si="113"/>
        <v>2.6093194037095073</v>
      </c>
      <c r="AP164" s="25">
        <f t="shared" si="113"/>
        <v>2.6100944904368846</v>
      </c>
      <c r="AQ164" s="25">
        <f t="shared" si="113"/>
        <v>2.6076626909615159</v>
      </c>
      <c r="AR164" s="25">
        <f t="shared" si="113"/>
        <v>2.61528074709602</v>
      </c>
      <c r="AS164" s="25">
        <f t="shared" si="113"/>
        <v>2.5912994871646147</v>
      </c>
      <c r="AT164" s="25">
        <f t="shared" si="113"/>
        <v>2.6657103198802541</v>
      </c>
      <c r="AU164" s="25">
        <f t="shared" si="111"/>
        <v>2.4217940060241778</v>
      </c>
      <c r="AV164" s="25"/>
      <c r="AX164" s="25"/>
    </row>
    <row r="165" spans="1:50">
      <c r="A165" s="56" t="s">
        <v>490</v>
      </c>
      <c r="B165" s="57" t="str">
        <f>IF(W165=INT(W165),"I","II")</f>
        <v>I</v>
      </c>
      <c r="C165" s="126">
        <v>47880.345300000001</v>
      </c>
      <c r="D165" s="115" t="s">
        <v>465</v>
      </c>
      <c r="E165" s="33">
        <f t="shared" si="95"/>
        <v>-6210.0241211293842</v>
      </c>
      <c r="F165" s="25">
        <f t="shared" si="96"/>
        <v>-6210</v>
      </c>
      <c r="G165" s="25">
        <f t="shared" si="86"/>
        <v>-8.2336999985272996E-3</v>
      </c>
      <c r="J165">
        <f>G165</f>
        <v>-8.2336999985272996E-3</v>
      </c>
      <c r="N165" s="25"/>
      <c r="O165" s="25"/>
      <c r="P165" s="27">
        <f t="shared" si="97"/>
        <v>2.1627874225844126E-2</v>
      </c>
      <c r="Q165" s="28">
        <f t="shared" si="98"/>
        <v>32861.845300000001</v>
      </c>
      <c r="S165" s="25">
        <f t="shared" si="88"/>
        <v>8.9171361515764393E-4</v>
      </c>
      <c r="T165" s="128">
        <v>1</v>
      </c>
      <c r="U165">
        <f t="shared" si="89"/>
        <v>8.9171361515764393E-4</v>
      </c>
      <c r="V165" s="25">
        <f t="shared" si="90"/>
        <v>-2.9861574224371426E-2</v>
      </c>
      <c r="W165" s="110"/>
      <c r="X165" s="109"/>
      <c r="Y165" s="109"/>
      <c r="Z165">
        <f t="shared" si="99"/>
        <v>-6210</v>
      </c>
      <c r="AA165" s="25">
        <f t="shared" si="100"/>
        <v>-4.0084364868982862E-3</v>
      </c>
      <c r="AB165" s="25">
        <f t="shared" si="101"/>
        <v>-4.2252635116290134E-3</v>
      </c>
      <c r="AC165" s="25">
        <f t="shared" si="102"/>
        <v>-2.9861574224371426E-2</v>
      </c>
      <c r="AD165" s="25"/>
      <c r="AE165" s="25">
        <f t="shared" si="103"/>
        <v>1.5919630968359618E-8</v>
      </c>
      <c r="AF165" s="28">
        <f t="shared" si="104"/>
        <v>32861.845300000001</v>
      </c>
      <c r="AG165" s="128"/>
      <c r="AH165">
        <f t="shared" si="105"/>
        <v>-5.892744186898286E-3</v>
      </c>
      <c r="AI165">
        <f t="shared" si="106"/>
        <v>0.65368392518328711</v>
      </c>
      <c r="AJ165">
        <f t="shared" si="107"/>
        <v>-0.38966044220958823</v>
      </c>
      <c r="AK165">
        <f t="shared" si="108"/>
        <v>0.13025043694185792</v>
      </c>
      <c r="AL165">
        <f t="shared" si="109"/>
        <v>2.7818555171343022</v>
      </c>
      <c r="AM165">
        <f t="shared" si="110"/>
        <v>5.4995291504201766</v>
      </c>
      <c r="AN165" s="25">
        <f t="shared" si="113"/>
        <v>2.6176345076590688</v>
      </c>
      <c r="AO165" s="25">
        <f t="shared" si="113"/>
        <v>2.6173830406191039</v>
      </c>
      <c r="AP165" s="25">
        <f t="shared" si="113"/>
        <v>2.6181679210476307</v>
      </c>
      <c r="AQ165" s="25">
        <f t="shared" si="113"/>
        <v>2.6157169667700413</v>
      </c>
      <c r="AR165" s="25">
        <f t="shared" si="113"/>
        <v>2.6233591494137438</v>
      </c>
      <c r="AS165" s="25">
        <f t="shared" si="113"/>
        <v>2.5994169278752386</v>
      </c>
      <c r="AT165" s="25">
        <f t="shared" si="113"/>
        <v>2.6733797940345556</v>
      </c>
      <c r="AU165" s="25">
        <f t="shared" si="111"/>
        <v>2.4324388119326859</v>
      </c>
      <c r="AV165" s="25"/>
      <c r="AX165" s="25"/>
    </row>
    <row r="166" spans="1:50">
      <c r="A166" s="33" t="s">
        <v>323</v>
      </c>
      <c r="B166" s="57"/>
      <c r="C166" s="58">
        <v>47880.345600000001</v>
      </c>
      <c r="D166" s="58"/>
      <c r="E166" s="33">
        <f t="shared" si="95"/>
        <v>-6210.0232422609761</v>
      </c>
      <c r="F166" s="25">
        <f t="shared" si="96"/>
        <v>-6210</v>
      </c>
      <c r="G166" s="25">
        <f t="shared" si="86"/>
        <v>-7.9336999988299794E-3</v>
      </c>
      <c r="K166" s="127">
        <f>G166</f>
        <v>-7.9336999988299794E-3</v>
      </c>
      <c r="N166" s="25"/>
      <c r="O166" s="25"/>
      <c r="P166" s="27">
        <f t="shared" si="97"/>
        <v>2.1627874225844126E-2</v>
      </c>
      <c r="Q166" s="28">
        <f t="shared" si="98"/>
        <v>32861.845600000001</v>
      </c>
      <c r="S166" s="25">
        <f t="shared" si="88"/>
        <v>8.7388667064091643E-4</v>
      </c>
      <c r="T166" s="128">
        <v>1</v>
      </c>
      <c r="U166">
        <f t="shared" si="89"/>
        <v>8.7388667064091643E-4</v>
      </c>
      <c r="V166" s="25">
        <f t="shared" si="90"/>
        <v>-2.9561574224674106E-2</v>
      </c>
      <c r="Z166">
        <f t="shared" si="99"/>
        <v>-6210</v>
      </c>
      <c r="AA166" s="25">
        <f t="shared" si="100"/>
        <v>-4.0084364868982862E-3</v>
      </c>
      <c r="AB166" s="25">
        <f t="shared" si="101"/>
        <v>-3.9252635119316932E-3</v>
      </c>
      <c r="AC166" s="25">
        <f t="shared" si="102"/>
        <v>-2.9561574224674106E-2</v>
      </c>
      <c r="AD166" s="25"/>
      <c r="AE166" s="25">
        <f t="shared" si="103"/>
        <v>1.3464578095656474E-8</v>
      </c>
      <c r="AF166" s="28">
        <f t="shared" si="104"/>
        <v>32861.845600000001</v>
      </c>
      <c r="AG166" s="128"/>
      <c r="AH166">
        <f t="shared" si="105"/>
        <v>-5.892744186898286E-3</v>
      </c>
      <c r="AI166">
        <f t="shared" si="106"/>
        <v>0.65368392518328711</v>
      </c>
      <c r="AJ166">
        <f t="shared" si="107"/>
        <v>-0.38966044220958823</v>
      </c>
      <c r="AK166">
        <f t="shared" si="108"/>
        <v>0.13025043694185792</v>
      </c>
      <c r="AL166">
        <f t="shared" si="109"/>
        <v>2.7818555171343022</v>
      </c>
      <c r="AM166">
        <f t="shared" si="110"/>
        <v>5.4995291504201766</v>
      </c>
      <c r="AN166" s="25">
        <f t="shared" si="113"/>
        <v>2.6176345076590688</v>
      </c>
      <c r="AO166" s="25">
        <f t="shared" si="113"/>
        <v>2.6173830406191039</v>
      </c>
      <c r="AP166" s="25">
        <f t="shared" si="113"/>
        <v>2.6181679210476307</v>
      </c>
      <c r="AQ166" s="25">
        <f t="shared" si="113"/>
        <v>2.6157169667700413</v>
      </c>
      <c r="AR166" s="25">
        <f t="shared" si="113"/>
        <v>2.6233591494137438</v>
      </c>
      <c r="AS166" s="25">
        <f t="shared" si="113"/>
        <v>2.5994169278752386</v>
      </c>
      <c r="AT166" s="25">
        <f t="shared" si="113"/>
        <v>2.6733797940345556</v>
      </c>
      <c r="AU166" s="25">
        <f t="shared" si="111"/>
        <v>2.4324388119326859</v>
      </c>
      <c r="AV166" s="25"/>
      <c r="AX166" s="25"/>
    </row>
    <row r="167" spans="1:50">
      <c r="A167" s="56" t="s">
        <v>490</v>
      </c>
      <c r="B167" s="57" t="str">
        <f>IF(W167=INT(W167),"I","II")</f>
        <v>I</v>
      </c>
      <c r="C167" s="126">
        <v>47880.3459</v>
      </c>
      <c r="D167" s="115" t="s">
        <v>465</v>
      </c>
      <c r="E167" s="33">
        <f t="shared" si="95"/>
        <v>-6210.0223633925689</v>
      </c>
      <c r="F167" s="25">
        <f t="shared" si="96"/>
        <v>-6210</v>
      </c>
      <c r="G167" s="25">
        <f t="shared" si="86"/>
        <v>-7.6336999991326593E-3</v>
      </c>
      <c r="J167">
        <f>G167</f>
        <v>-7.6336999991326593E-3</v>
      </c>
      <c r="N167" s="25"/>
      <c r="O167" s="25"/>
      <c r="P167" s="27">
        <f t="shared" si="97"/>
        <v>2.1627874225844126E-2</v>
      </c>
      <c r="Q167" s="28">
        <f t="shared" si="98"/>
        <v>32861.8459</v>
      </c>
      <c r="S167" s="25">
        <f t="shared" si="88"/>
        <v>8.5623972612382574E-4</v>
      </c>
      <c r="T167" s="128">
        <v>1</v>
      </c>
      <c r="U167">
        <f t="shared" si="89"/>
        <v>8.5623972612382574E-4</v>
      </c>
      <c r="V167" s="25">
        <f t="shared" si="90"/>
        <v>-2.9261574224976786E-2</v>
      </c>
      <c r="W167" s="110"/>
      <c r="X167" s="109"/>
      <c r="Y167" s="109"/>
      <c r="Z167">
        <f t="shared" si="99"/>
        <v>-6210</v>
      </c>
      <c r="AA167" s="25">
        <f t="shared" si="100"/>
        <v>-4.0084364868982862E-3</v>
      </c>
      <c r="AB167" s="25">
        <f t="shared" si="101"/>
        <v>-3.6252635122343731E-3</v>
      </c>
      <c r="AC167" s="25">
        <f t="shared" si="102"/>
        <v>-2.9261574224976786E-2</v>
      </c>
      <c r="AD167" s="25"/>
      <c r="AE167" s="25">
        <f t="shared" si="103"/>
        <v>1.1253161025466646E-8</v>
      </c>
      <c r="AF167" s="28">
        <f t="shared" si="104"/>
        <v>32861.8459</v>
      </c>
      <c r="AG167" s="128"/>
      <c r="AH167">
        <f t="shared" si="105"/>
        <v>-5.892744186898286E-3</v>
      </c>
      <c r="AI167">
        <f t="shared" si="106"/>
        <v>0.65368392518328711</v>
      </c>
      <c r="AJ167">
        <f t="shared" si="107"/>
        <v>-0.38966044220958823</v>
      </c>
      <c r="AK167">
        <f t="shared" si="108"/>
        <v>0.13025043694185792</v>
      </c>
      <c r="AL167">
        <f t="shared" si="109"/>
        <v>2.7818555171343022</v>
      </c>
      <c r="AM167">
        <f t="shared" si="110"/>
        <v>5.4995291504201766</v>
      </c>
      <c r="AN167" s="25">
        <f t="shared" si="113"/>
        <v>2.6176345076590688</v>
      </c>
      <c r="AO167" s="25">
        <f t="shared" si="113"/>
        <v>2.6173830406191039</v>
      </c>
      <c r="AP167" s="25">
        <f t="shared" si="113"/>
        <v>2.6181679210476307</v>
      </c>
      <c r="AQ167" s="25">
        <f t="shared" si="113"/>
        <v>2.6157169667700413</v>
      </c>
      <c r="AR167" s="25">
        <f t="shared" si="113"/>
        <v>2.6233591494137438</v>
      </c>
      <c r="AS167" s="25">
        <f t="shared" si="113"/>
        <v>2.5994169278752386</v>
      </c>
      <c r="AT167" s="25">
        <f t="shared" si="113"/>
        <v>2.6733797940345556</v>
      </c>
      <c r="AU167" s="25">
        <f t="shared" si="111"/>
        <v>2.4324388119326859</v>
      </c>
      <c r="AV167" s="25"/>
      <c r="AX167" s="25"/>
    </row>
    <row r="168" spans="1:50">
      <c r="A168" s="33" t="s">
        <v>296</v>
      </c>
      <c r="B168" s="57"/>
      <c r="C168" s="58">
        <v>47919.762999999999</v>
      </c>
      <c r="D168" s="58" t="s">
        <v>264</v>
      </c>
      <c r="E168" s="33">
        <f t="shared" si="95"/>
        <v>-6094.5475501938554</v>
      </c>
      <c r="F168" s="25">
        <f t="shared" si="96"/>
        <v>-6094.5</v>
      </c>
      <c r="G168" s="25">
        <f t="shared" si="86"/>
        <v>-1.6231164998316672E-2</v>
      </c>
      <c r="I168" s="25">
        <f t="shared" ref="I168:I176" si="114">G168</f>
        <v>-1.6231164998316672E-2</v>
      </c>
      <c r="P168" s="27">
        <f t="shared" si="97"/>
        <v>2.147622435507917E-2</v>
      </c>
      <c r="Q168" s="28">
        <f t="shared" si="98"/>
        <v>32901.262999999999</v>
      </c>
      <c r="S168" s="25">
        <f t="shared" si="88"/>
        <v>1.4218472118485901E-3</v>
      </c>
      <c r="T168" s="2">
        <v>0.1</v>
      </c>
      <c r="U168">
        <f t="shared" si="89"/>
        <v>1.4218472118485902E-4</v>
      </c>
      <c r="V168" s="25">
        <f t="shared" si="90"/>
        <v>-3.7707389353395841E-2</v>
      </c>
      <c r="Z168">
        <f t="shared" si="99"/>
        <v>-6094.5</v>
      </c>
      <c r="AA168" s="25">
        <f t="shared" si="100"/>
        <v>-4.2192351867260027E-3</v>
      </c>
      <c r="AB168" s="25">
        <f t="shared" si="101"/>
        <v>-1.2011929811590669E-2</v>
      </c>
      <c r="AC168" s="25">
        <f t="shared" si="102"/>
        <v>-3.7707389353395841E-2</v>
      </c>
      <c r="AD168" s="25"/>
      <c r="AE168" s="25">
        <f t="shared" si="103"/>
        <v>2.0515329772842115E-7</v>
      </c>
      <c r="AF168" s="28">
        <f t="shared" si="104"/>
        <v>32901.262999999999</v>
      </c>
      <c r="AG168" s="128"/>
      <c r="AH168">
        <f t="shared" si="105"/>
        <v>-6.1078063959760032E-3</v>
      </c>
      <c r="AI168">
        <f t="shared" si="106"/>
        <v>0.65275629060032481</v>
      </c>
      <c r="AJ168">
        <f t="shared" si="107"/>
        <v>-0.39627267798374516</v>
      </c>
      <c r="AK168">
        <f t="shared" si="108"/>
        <v>0.12775682479755809</v>
      </c>
      <c r="AL168">
        <f t="shared" si="109"/>
        <v>2.7890462495162769</v>
      </c>
      <c r="AM168">
        <f t="shared" si="110"/>
        <v>5.6141322433162415</v>
      </c>
      <c r="AN168" s="25">
        <f t="shared" si="113"/>
        <v>2.6278614358278443</v>
      </c>
      <c r="AO168" s="25">
        <f t="shared" si="113"/>
        <v>2.6276047149491859</v>
      </c>
      <c r="AP168" s="25">
        <f t="shared" si="113"/>
        <v>2.628401329157652</v>
      </c>
      <c r="AQ168" s="25">
        <f t="shared" si="113"/>
        <v>2.625928235543606</v>
      </c>
      <c r="AR168" s="25">
        <f t="shared" si="113"/>
        <v>2.6335947606766914</v>
      </c>
      <c r="AS168" s="25">
        <f t="shared" si="113"/>
        <v>2.6097187384670981</v>
      </c>
      <c r="AT168" s="25">
        <f t="shared" si="113"/>
        <v>2.6830748543322223</v>
      </c>
      <c r="AU168" s="25">
        <f t="shared" si="111"/>
        <v>2.4459495271242537</v>
      </c>
      <c r="AV168" s="25"/>
      <c r="AX168" s="25"/>
    </row>
    <row r="169" spans="1:50">
      <c r="A169" s="33" t="s">
        <v>296</v>
      </c>
      <c r="B169" s="57"/>
      <c r="C169" s="58">
        <v>47950.665000000001</v>
      </c>
      <c r="D169" s="58" t="s">
        <v>264</v>
      </c>
      <c r="E169" s="33">
        <f t="shared" si="95"/>
        <v>-6004.0182449566119</v>
      </c>
      <c r="F169" s="25">
        <f t="shared" si="96"/>
        <v>-6004</v>
      </c>
      <c r="G169" s="25">
        <f t="shared" si="86"/>
        <v>-6.2278799960040487E-3</v>
      </c>
      <c r="I169" s="25">
        <f t="shared" si="114"/>
        <v>-6.2278799960040487E-3</v>
      </c>
      <c r="P169" s="27">
        <f t="shared" si="97"/>
        <v>2.1357519368192083E-2</v>
      </c>
      <c r="Q169" s="28">
        <f t="shared" si="98"/>
        <v>32932.165000000001</v>
      </c>
      <c r="S169" s="25">
        <f t="shared" si="88"/>
        <v>7.6095425808219233E-4</v>
      </c>
      <c r="T169" s="2">
        <v>0.1</v>
      </c>
      <c r="U169">
        <f t="shared" si="89"/>
        <v>7.6095425808219233E-5</v>
      </c>
      <c r="V169" s="25">
        <f t="shared" si="90"/>
        <v>-2.7585399364196132E-2</v>
      </c>
      <c r="Z169">
        <f t="shared" si="99"/>
        <v>-6004</v>
      </c>
      <c r="AA169" s="25">
        <f t="shared" si="100"/>
        <v>-4.3838058008297542E-3</v>
      </c>
      <c r="AB169" s="25">
        <f t="shared" si="101"/>
        <v>-1.8440741951742945E-3</v>
      </c>
      <c r="AC169" s="25">
        <f t="shared" si="102"/>
        <v>-2.7585399364196132E-2</v>
      </c>
      <c r="AD169" s="25"/>
      <c r="AE169" s="25">
        <f t="shared" si="103"/>
        <v>2.5877083835846506E-9</v>
      </c>
      <c r="AF169" s="28">
        <f t="shared" si="104"/>
        <v>32932.165000000001</v>
      </c>
      <c r="AG169" s="128"/>
      <c r="AH169">
        <f t="shared" si="105"/>
        <v>-6.2756617528297544E-3</v>
      </c>
      <c r="AI169">
        <f t="shared" si="106"/>
        <v>0.65204376667776975</v>
      </c>
      <c r="AJ169">
        <f t="shared" si="107"/>
        <v>-0.40142643113122678</v>
      </c>
      <c r="AK169">
        <f t="shared" si="108"/>
        <v>0.12580325787596142</v>
      </c>
      <c r="AL169">
        <f t="shared" si="109"/>
        <v>2.7946663931884097</v>
      </c>
      <c r="AM169">
        <f t="shared" si="110"/>
        <v>5.7069764761586308</v>
      </c>
      <c r="AN169" s="25">
        <f t="shared" si="113"/>
        <v>2.6358646540159691</v>
      </c>
      <c r="AO169" s="25">
        <f t="shared" si="113"/>
        <v>2.6356039903531761</v>
      </c>
      <c r="AP169" s="25">
        <f t="shared" si="113"/>
        <v>2.6364092296030206</v>
      </c>
      <c r="AQ169" s="25">
        <f t="shared" si="113"/>
        <v>2.6339205324901909</v>
      </c>
      <c r="AR169" s="25">
        <f t="shared" si="113"/>
        <v>2.6416011593734936</v>
      </c>
      <c r="AS169" s="25">
        <f t="shared" si="113"/>
        <v>2.6177900323721017</v>
      </c>
      <c r="AT169" s="25">
        <f t="shared" si="113"/>
        <v>2.6906411365982321</v>
      </c>
      <c r="AU169" s="25">
        <f t="shared" si="111"/>
        <v>2.4565358450882093</v>
      </c>
      <c r="AV169" s="25"/>
      <c r="AX169" s="25"/>
    </row>
    <row r="170" spans="1:50">
      <c r="A170" s="33" t="s">
        <v>296</v>
      </c>
      <c r="B170" s="57"/>
      <c r="C170" s="58">
        <v>48135.851999999999</v>
      </c>
      <c r="D170" s="58" t="s">
        <v>264</v>
      </c>
      <c r="E170" s="33">
        <f t="shared" si="95"/>
        <v>-5461.5015648398457</v>
      </c>
      <c r="F170" s="25">
        <f t="shared" si="96"/>
        <v>-5461.5</v>
      </c>
      <c r="G170" s="25">
        <f t="shared" si="86"/>
        <v>-5.3415499860420823E-4</v>
      </c>
      <c r="I170" s="25">
        <f t="shared" si="114"/>
        <v>-5.3415499860420823E-4</v>
      </c>
      <c r="P170" s="27">
        <f t="shared" si="97"/>
        <v>2.0648160022276953E-2</v>
      </c>
      <c r="Q170" s="28">
        <f t="shared" si="98"/>
        <v>33117.351999999999</v>
      </c>
      <c r="S170" s="25">
        <f t="shared" si="88"/>
        <v>4.486904696438477E-4</v>
      </c>
      <c r="T170" s="2">
        <v>0.1</v>
      </c>
      <c r="U170">
        <f t="shared" si="89"/>
        <v>4.4869046964384774E-5</v>
      </c>
      <c r="V170" s="25">
        <f t="shared" si="90"/>
        <v>-2.1182315020881162E-2</v>
      </c>
      <c r="Z170">
        <f t="shared" si="99"/>
        <v>-5461.5</v>
      </c>
      <c r="AA170" s="25">
        <f t="shared" si="100"/>
        <v>-5.3588961303340475E-3</v>
      </c>
      <c r="AB170" s="25">
        <f t="shared" si="101"/>
        <v>4.8247411317298393E-3</v>
      </c>
      <c r="AC170" s="25">
        <f t="shared" si="102"/>
        <v>-2.1182315020881162E-2</v>
      </c>
      <c r="AD170" s="25"/>
      <c r="AE170" s="25">
        <f t="shared" si="103"/>
        <v>1.0444673730767155E-8</v>
      </c>
      <c r="AF170" s="28">
        <f t="shared" si="104"/>
        <v>33117.351999999999</v>
      </c>
      <c r="AG170" s="128"/>
      <c r="AH170">
        <f t="shared" si="105"/>
        <v>-7.2694121835840475E-3</v>
      </c>
      <c r="AI170">
        <f t="shared" si="106"/>
        <v>0.64803197713223448</v>
      </c>
      <c r="AJ170">
        <f t="shared" si="107"/>
        <v>-0.43182562224818988</v>
      </c>
      <c r="AK170">
        <f t="shared" si="108"/>
        <v>0.11409868920612562</v>
      </c>
      <c r="AL170">
        <f t="shared" si="109"/>
        <v>2.8281085198293137</v>
      </c>
      <c r="AM170">
        <f t="shared" si="110"/>
        <v>6.3275750833867157</v>
      </c>
      <c r="AN170" s="25">
        <f t="shared" si="113"/>
        <v>2.6836625696348744</v>
      </c>
      <c r="AO170" s="25">
        <f t="shared" si="113"/>
        <v>2.6833819799483192</v>
      </c>
      <c r="AP170" s="25">
        <f t="shared" si="113"/>
        <v>2.6842273792745637</v>
      </c>
      <c r="AQ170" s="25">
        <f t="shared" si="113"/>
        <v>2.6816791730599547</v>
      </c>
      <c r="AR170" s="25">
        <f t="shared" si="113"/>
        <v>2.6893503268855019</v>
      </c>
      <c r="AS170" s="25">
        <f t="shared" si="113"/>
        <v>2.6661676216476797</v>
      </c>
      <c r="AT170" s="25">
        <f t="shared" si="113"/>
        <v>2.735459029522048</v>
      </c>
      <c r="AU170" s="25">
        <f t="shared" si="111"/>
        <v>2.5199952649273918</v>
      </c>
      <c r="AV170" s="25"/>
      <c r="AX170" s="25"/>
    </row>
    <row r="171" spans="1:50">
      <c r="A171" s="33" t="s">
        <v>324</v>
      </c>
      <c r="B171" s="57"/>
      <c r="C171" s="58">
        <v>48176.639000000003</v>
      </c>
      <c r="D171" s="58"/>
      <c r="E171" s="33">
        <f t="shared" si="95"/>
        <v>-5342.0135455300406</v>
      </c>
      <c r="F171" s="25">
        <f t="shared" si="96"/>
        <v>-5342</v>
      </c>
      <c r="G171" s="25">
        <f t="shared" si="86"/>
        <v>-4.6237399947131053E-3</v>
      </c>
      <c r="I171" s="127">
        <f t="shared" si="114"/>
        <v>-4.6237399947131053E-3</v>
      </c>
      <c r="N171" s="25"/>
      <c r="P171" s="27">
        <f t="shared" si="97"/>
        <v>2.0492415037071422E-2</v>
      </c>
      <c r="Q171" s="28">
        <f t="shared" si="98"/>
        <v>33158.139000000003</v>
      </c>
      <c r="S171" s="25">
        <f t="shared" si="88"/>
        <v>6.3082124358063521E-4</v>
      </c>
      <c r="T171" s="2">
        <v>0.1</v>
      </c>
      <c r="U171">
        <f t="shared" si="89"/>
        <v>6.3082124358063523E-5</v>
      </c>
      <c r="V171" s="25">
        <f t="shared" si="90"/>
        <v>-2.5116155031784528E-2</v>
      </c>
      <c r="Z171">
        <f t="shared" si="99"/>
        <v>-5342</v>
      </c>
      <c r="AA171" s="25">
        <f t="shared" si="100"/>
        <v>-5.5709718510682663E-3</v>
      </c>
      <c r="AB171" s="25">
        <f t="shared" si="101"/>
        <v>9.4723185635516103E-4</v>
      </c>
      <c r="AC171" s="25">
        <f t="shared" si="102"/>
        <v>-2.5116155031784528E-2</v>
      </c>
      <c r="AD171" s="25"/>
      <c r="AE171" s="25">
        <f t="shared" si="103"/>
        <v>5.6600321882327083E-10</v>
      </c>
      <c r="AF171" s="28">
        <f t="shared" si="104"/>
        <v>33158.139000000003</v>
      </c>
      <c r="AG171" s="128"/>
      <c r="AH171">
        <f t="shared" si="105"/>
        <v>-7.4853609590682666E-3</v>
      </c>
      <c r="AI171">
        <f t="shared" si="106"/>
        <v>0.64720705842313697</v>
      </c>
      <c r="AJ171">
        <f t="shared" si="107"/>
        <v>-0.43840949702964815</v>
      </c>
      <c r="AK171">
        <f t="shared" si="108"/>
        <v>0.11152192777003138</v>
      </c>
      <c r="AL171">
        <f t="shared" si="109"/>
        <v>2.8354209281044023</v>
      </c>
      <c r="AM171">
        <f t="shared" si="110"/>
        <v>6.4811733085113916</v>
      </c>
      <c r="AN171" s="25">
        <f t="shared" ref="AN171:AT180" si="115">$AU171+$AB$7*SIN(AO171)</f>
        <v>2.6941524895481637</v>
      </c>
      <c r="AO171" s="25">
        <f t="shared" si="115"/>
        <v>2.6938684768377912</v>
      </c>
      <c r="AP171" s="25">
        <f t="shared" si="115"/>
        <v>2.6947198365016698</v>
      </c>
      <c r="AQ171" s="25">
        <f t="shared" si="115"/>
        <v>2.6921667476229718</v>
      </c>
      <c r="AR171" s="25">
        <f t="shared" si="115"/>
        <v>2.6998137226957448</v>
      </c>
      <c r="AS171" s="25">
        <f t="shared" si="115"/>
        <v>2.6768242527064805</v>
      </c>
      <c r="AT171" s="25">
        <f t="shared" si="115"/>
        <v>2.7452120885664941</v>
      </c>
      <c r="AU171" s="25">
        <f t="shared" si="111"/>
        <v>2.5339738836753769</v>
      </c>
      <c r="AV171" s="25"/>
      <c r="AX171" s="25"/>
    </row>
    <row r="172" spans="1:50">
      <c r="A172" s="33" t="s">
        <v>296</v>
      </c>
      <c r="B172" s="57"/>
      <c r="C172" s="58">
        <v>48210.597999999998</v>
      </c>
      <c r="D172" s="58" t="s">
        <v>264</v>
      </c>
      <c r="E172" s="33">
        <f t="shared" si="95"/>
        <v>-5242.5285712063414</v>
      </c>
      <c r="F172" s="25">
        <f t="shared" si="96"/>
        <v>-5242.5</v>
      </c>
      <c r="G172" s="25">
        <f t="shared" si="86"/>
        <v>-9.7527249963604845E-3</v>
      </c>
      <c r="I172" s="25">
        <f t="shared" si="114"/>
        <v>-9.7527249963604845E-3</v>
      </c>
      <c r="P172" s="27">
        <f t="shared" si="97"/>
        <v>2.0362876694250198E-2</v>
      </c>
      <c r="Q172" s="28">
        <f t="shared" si="98"/>
        <v>33192.097999999998</v>
      </c>
      <c r="S172" s="25">
        <f t="shared" si="88"/>
        <v>9.0694946518751296E-4</v>
      </c>
      <c r="T172" s="2">
        <v>0.1</v>
      </c>
      <c r="U172">
        <f t="shared" si="89"/>
        <v>9.0694946518751299E-5</v>
      </c>
      <c r="V172" s="25">
        <f t="shared" si="90"/>
        <v>-3.0115601690610682E-2</v>
      </c>
      <c r="Z172">
        <f t="shared" si="99"/>
        <v>-5242.5</v>
      </c>
      <c r="AA172" s="25">
        <f t="shared" si="100"/>
        <v>-5.7467837218922327E-3</v>
      </c>
      <c r="AB172" s="25">
        <f t="shared" si="101"/>
        <v>-4.0059412744682518E-3</v>
      </c>
      <c r="AC172" s="25">
        <f t="shared" si="102"/>
        <v>-3.0115601690610682E-2</v>
      </c>
      <c r="AD172" s="25"/>
      <c r="AE172" s="25">
        <f t="shared" si="103"/>
        <v>1.4554330942787769E-8</v>
      </c>
      <c r="AF172" s="28">
        <f t="shared" si="104"/>
        <v>33192.097999999998</v>
      </c>
      <c r="AG172" s="128"/>
      <c r="AH172">
        <f t="shared" si="105"/>
        <v>-7.6643323031422329E-3</v>
      </c>
      <c r="AI172">
        <f t="shared" si="106"/>
        <v>0.6465361340077973</v>
      </c>
      <c r="AJ172">
        <f t="shared" si="107"/>
        <v>-0.44386096575219652</v>
      </c>
      <c r="AK172">
        <f t="shared" si="108"/>
        <v>0.10937685055735581</v>
      </c>
      <c r="AL172">
        <f t="shared" si="109"/>
        <v>2.841495405811941</v>
      </c>
      <c r="AM172">
        <f t="shared" si="110"/>
        <v>6.6144148629771271</v>
      </c>
      <c r="AN172" s="25">
        <f t="shared" si="115"/>
        <v>2.702876620722745</v>
      </c>
      <c r="AO172" s="25">
        <f t="shared" si="115"/>
        <v>2.7025900533343323</v>
      </c>
      <c r="AP172" s="25">
        <f t="shared" si="115"/>
        <v>2.7034455234130128</v>
      </c>
      <c r="AQ172" s="25">
        <f t="shared" si="115"/>
        <v>2.7008907272434963</v>
      </c>
      <c r="AR172" s="25">
        <f t="shared" si="115"/>
        <v>2.7085113983100784</v>
      </c>
      <c r="AS172" s="25">
        <f t="shared" si="115"/>
        <v>2.685697763205027</v>
      </c>
      <c r="AT172" s="25">
        <f t="shared" si="115"/>
        <v>2.7533013094437968</v>
      </c>
      <c r="AU172" s="25">
        <f t="shared" si="111"/>
        <v>2.5456129846412732</v>
      </c>
      <c r="AV172" s="25"/>
      <c r="AX172" s="25"/>
    </row>
    <row r="173" spans="1:50">
      <c r="A173" s="33" t="s">
        <v>296</v>
      </c>
      <c r="B173" s="57"/>
      <c r="C173" s="58">
        <v>48232.614999999998</v>
      </c>
      <c r="D173" s="58" t="s">
        <v>264</v>
      </c>
      <c r="E173" s="33">
        <f t="shared" si="95"/>
        <v>-5178.0284186787303</v>
      </c>
      <c r="F173" s="25">
        <f t="shared" si="96"/>
        <v>-5178</v>
      </c>
      <c r="G173" s="25">
        <f t="shared" si="86"/>
        <v>-9.7006599971791729E-3</v>
      </c>
      <c r="I173" s="25">
        <f t="shared" si="114"/>
        <v>-9.7006599971791729E-3</v>
      </c>
      <c r="P173" s="27">
        <f t="shared" si="97"/>
        <v>2.0278972824631189E-2</v>
      </c>
      <c r="Q173" s="28">
        <f t="shared" si="98"/>
        <v>33214.114999999998</v>
      </c>
      <c r="S173" s="25">
        <f t="shared" si="88"/>
        <v>8.9877838413056908E-4</v>
      </c>
      <c r="T173" s="2">
        <v>0.1</v>
      </c>
      <c r="U173">
        <f t="shared" si="89"/>
        <v>8.987783841305691E-5</v>
      </c>
      <c r="V173" s="25">
        <f t="shared" si="90"/>
        <v>-2.9979632821810362E-2</v>
      </c>
      <c r="Z173">
        <f t="shared" si="99"/>
        <v>-5178</v>
      </c>
      <c r="AA173" s="25">
        <f t="shared" si="100"/>
        <v>-5.860374421970605E-3</v>
      </c>
      <c r="AB173" s="25">
        <f t="shared" si="101"/>
        <v>-3.840285575208568E-3</v>
      </c>
      <c r="AC173" s="25">
        <f t="shared" si="102"/>
        <v>-2.9979632821810362E-2</v>
      </c>
      <c r="AD173" s="25"/>
      <c r="AE173" s="25">
        <f t="shared" si="103"/>
        <v>1.3254997830906167E-8</v>
      </c>
      <c r="AF173" s="28">
        <f t="shared" si="104"/>
        <v>33214.114999999998</v>
      </c>
      <c r="AG173" s="128"/>
      <c r="AH173">
        <f t="shared" si="105"/>
        <v>-7.779939369970605E-3</v>
      </c>
      <c r="AI173">
        <f t="shared" si="106"/>
        <v>0.64610890280432209</v>
      </c>
      <c r="AJ173">
        <f t="shared" si="107"/>
        <v>-0.44738010336137524</v>
      </c>
      <c r="AK173">
        <f t="shared" si="108"/>
        <v>0.10798653307537572</v>
      </c>
      <c r="AL173">
        <f t="shared" si="109"/>
        <v>2.8454264327049614</v>
      </c>
      <c r="AM173">
        <f t="shared" si="110"/>
        <v>6.7035312328287731</v>
      </c>
      <c r="AN173" s="25">
        <f t="shared" si="115"/>
        <v>2.7085271302006912</v>
      </c>
      <c r="AO173" s="25">
        <f t="shared" si="115"/>
        <v>2.7082390551077462</v>
      </c>
      <c r="AP173" s="25">
        <f t="shared" si="115"/>
        <v>2.709096766683325</v>
      </c>
      <c r="AQ173" s="25">
        <f t="shared" si="115"/>
        <v>2.7065420223922536</v>
      </c>
      <c r="AR173" s="25">
        <f t="shared" si="115"/>
        <v>2.7141426365424937</v>
      </c>
      <c r="AS173" s="25">
        <f t="shared" si="115"/>
        <v>2.691450198634989</v>
      </c>
      <c r="AT173" s="25">
        <f t="shared" si="115"/>
        <v>2.7585300149582941</v>
      </c>
      <c r="AU173" s="25">
        <f t="shared" si="111"/>
        <v>2.5531579294885125</v>
      </c>
      <c r="AV173" s="25"/>
      <c r="AX173" s="25"/>
    </row>
    <row r="174" spans="1:50">
      <c r="A174" s="33" t="s">
        <v>296</v>
      </c>
      <c r="B174" s="57"/>
      <c r="C174" s="58">
        <v>48251.561999999998</v>
      </c>
      <c r="D174" s="58" t="s">
        <v>264</v>
      </c>
      <c r="E174" s="33">
        <f t="shared" si="95"/>
        <v>-5122.5220195353104</v>
      </c>
      <c r="F174" s="25">
        <f t="shared" si="96"/>
        <v>-5122.5</v>
      </c>
      <c r="G174" s="25">
        <f t="shared" si="86"/>
        <v>-7.5163250003242865E-3</v>
      </c>
      <c r="I174" s="25">
        <f t="shared" si="114"/>
        <v>-7.5163250003242865E-3</v>
      </c>
      <c r="P174" s="27">
        <f t="shared" si="97"/>
        <v>2.0206819424836507E-2</v>
      </c>
      <c r="Q174" s="28">
        <f t="shared" si="98"/>
        <v>33233.061999999998</v>
      </c>
      <c r="S174" s="25">
        <f t="shared" si="88"/>
        <v>7.6857273681832394E-4</v>
      </c>
      <c r="T174" s="2">
        <v>0.1</v>
      </c>
      <c r="U174">
        <f t="shared" si="89"/>
        <v>7.6857273681832405E-5</v>
      </c>
      <c r="V174" s="25">
        <f t="shared" si="90"/>
        <v>-2.7723144425160794E-2</v>
      </c>
      <c r="Z174">
        <f t="shared" si="99"/>
        <v>-5122.5</v>
      </c>
      <c r="AA174" s="25">
        <f t="shared" si="100"/>
        <v>-5.9578754494979515E-3</v>
      </c>
      <c r="AB174" s="25">
        <f t="shared" si="101"/>
        <v>-1.558449550826335E-3</v>
      </c>
      <c r="AC174" s="25">
        <f t="shared" si="102"/>
        <v>-2.7723144425160794E-2</v>
      </c>
      <c r="AD174" s="25"/>
      <c r="AE174" s="25">
        <f t="shared" si="103"/>
        <v>1.86668256503755E-9</v>
      </c>
      <c r="AF174" s="28">
        <f t="shared" si="104"/>
        <v>33233.061999999998</v>
      </c>
      <c r="AG174" s="128"/>
      <c r="AH174">
        <f t="shared" si="105"/>
        <v>-7.8791554307479517E-3</v>
      </c>
      <c r="AI174">
        <f t="shared" si="106"/>
        <v>0.64574610537979793</v>
      </c>
      <c r="AJ174">
        <f t="shared" si="107"/>
        <v>-0.45039896253116241</v>
      </c>
      <c r="AK174">
        <f t="shared" si="108"/>
        <v>0.10679034669116272</v>
      </c>
      <c r="AL174">
        <f t="shared" si="109"/>
        <v>2.8488047952163993</v>
      </c>
      <c r="AM174">
        <f t="shared" si="110"/>
        <v>6.7820165123608156</v>
      </c>
      <c r="AN174" s="25">
        <f t="shared" si="115"/>
        <v>2.7133862014567369</v>
      </c>
      <c r="AO174" s="25">
        <f t="shared" si="115"/>
        <v>2.7130969247452197</v>
      </c>
      <c r="AP174" s="25">
        <f t="shared" si="115"/>
        <v>2.7139562944226476</v>
      </c>
      <c r="AQ174" s="25">
        <f t="shared" si="115"/>
        <v>2.7114023304076227</v>
      </c>
      <c r="AR174" s="25">
        <f t="shared" si="115"/>
        <v>2.7189837905696024</v>
      </c>
      <c r="AS174" s="25">
        <f t="shared" si="115"/>
        <v>2.6964001594856284</v>
      </c>
      <c r="AT174" s="25">
        <f t="shared" si="115"/>
        <v>2.7630197708755304</v>
      </c>
      <c r="AU174" s="25">
        <f t="shared" si="111"/>
        <v>2.5596500913338112</v>
      </c>
      <c r="AV174" s="25"/>
      <c r="AX174" s="25"/>
    </row>
    <row r="175" spans="1:50">
      <c r="A175" s="33" t="s">
        <v>296</v>
      </c>
      <c r="B175" s="57"/>
      <c r="C175" s="58">
        <v>48295.591</v>
      </c>
      <c r="D175" s="58" t="s">
        <v>264</v>
      </c>
      <c r="E175" s="33">
        <f t="shared" si="95"/>
        <v>-4993.5363622868936</v>
      </c>
      <c r="F175" s="25">
        <f t="shared" si="96"/>
        <v>-4993.5</v>
      </c>
      <c r="G175" s="25">
        <f t="shared" si="86"/>
        <v>-1.2412194999342319E-2</v>
      </c>
      <c r="I175" s="25">
        <f t="shared" si="114"/>
        <v>-1.2412194999342319E-2</v>
      </c>
      <c r="P175" s="27">
        <f t="shared" si="97"/>
        <v>2.0039265022017808E-2</v>
      </c>
      <c r="Q175" s="28">
        <f t="shared" si="98"/>
        <v>33277.091</v>
      </c>
      <c r="S175" s="25">
        <f t="shared" si="88"/>
        <v>1.0530972575179343E-3</v>
      </c>
      <c r="T175" s="2">
        <v>0.1</v>
      </c>
      <c r="U175">
        <f t="shared" si="89"/>
        <v>1.0530972575179344E-4</v>
      </c>
      <c r="V175" s="25">
        <f t="shared" si="90"/>
        <v>-3.2451460021360123E-2</v>
      </c>
      <c r="Z175">
        <f t="shared" si="99"/>
        <v>-4993.5</v>
      </c>
      <c r="AA175" s="25">
        <f t="shared" si="100"/>
        <v>-6.1836346463614595E-3</v>
      </c>
      <c r="AB175" s="25">
        <f t="shared" si="101"/>
        <v>-6.2285603529808591E-3</v>
      </c>
      <c r="AC175" s="25">
        <f t="shared" si="102"/>
        <v>-3.2451460021360123E-2</v>
      </c>
      <c r="AD175" s="25"/>
      <c r="AE175" s="25">
        <f t="shared" si="103"/>
        <v>4.0854870268387342E-8</v>
      </c>
      <c r="AF175" s="28">
        <f t="shared" si="104"/>
        <v>33277.091</v>
      </c>
      <c r="AG175" s="128"/>
      <c r="AH175">
        <f t="shared" si="105"/>
        <v>-8.1088295196114595E-3</v>
      </c>
      <c r="AI175">
        <f t="shared" si="106"/>
        <v>0.64491998717739807</v>
      </c>
      <c r="AJ175">
        <f t="shared" si="107"/>
        <v>-0.45738291440985474</v>
      </c>
      <c r="AK175">
        <f t="shared" si="108"/>
        <v>0.10401050184428884</v>
      </c>
      <c r="AL175">
        <f t="shared" si="109"/>
        <v>2.8566426571505903</v>
      </c>
      <c r="AM175">
        <f t="shared" si="110"/>
        <v>6.9712192515722977</v>
      </c>
      <c r="AN175" s="25">
        <f t="shared" si="115"/>
        <v>2.7246697458904361</v>
      </c>
      <c r="AO175" s="25">
        <f t="shared" si="115"/>
        <v>2.7243780272408697</v>
      </c>
      <c r="AP175" s="25">
        <f t="shared" si="115"/>
        <v>2.7252402674542817</v>
      </c>
      <c r="AQ175" s="25">
        <f t="shared" si="115"/>
        <v>2.7226907684453563</v>
      </c>
      <c r="AR175" s="25">
        <f t="shared" si="115"/>
        <v>2.7302209254411127</v>
      </c>
      <c r="AS175" s="25">
        <f t="shared" si="115"/>
        <v>2.7079062590526606</v>
      </c>
      <c r="AT175" s="25">
        <f t="shared" si="115"/>
        <v>2.7734224487024592</v>
      </c>
      <c r="AU175" s="25">
        <f t="shared" si="111"/>
        <v>2.5747399810282898</v>
      </c>
      <c r="AV175" s="25"/>
      <c r="AX175" s="25"/>
    </row>
    <row r="176" spans="1:50">
      <c r="A176" s="33" t="s">
        <v>324</v>
      </c>
      <c r="B176" s="57"/>
      <c r="C176" s="58">
        <v>48312.322999999997</v>
      </c>
      <c r="D176" s="58"/>
      <c r="E176" s="33">
        <f t="shared" si="95"/>
        <v>-4944.5189415623727</v>
      </c>
      <c r="F176" s="25">
        <f t="shared" si="96"/>
        <v>-4944.5</v>
      </c>
      <c r="G176" s="25">
        <f t="shared" si="86"/>
        <v>-6.4656649992684834E-3</v>
      </c>
      <c r="I176" s="127">
        <f t="shared" si="114"/>
        <v>-6.4656649992684834E-3</v>
      </c>
      <c r="N176" s="25"/>
      <c r="P176" s="27">
        <f t="shared" si="97"/>
        <v>1.9975676578209627E-2</v>
      </c>
      <c r="Q176" s="28">
        <f t="shared" si="98"/>
        <v>33293.822999999997</v>
      </c>
      <c r="S176" s="25">
        <f t="shared" si="88"/>
        <v>6.9914454441687265E-4</v>
      </c>
      <c r="T176" s="2">
        <v>0.1</v>
      </c>
      <c r="U176">
        <f t="shared" si="89"/>
        <v>6.9914454441687265E-5</v>
      </c>
      <c r="V176" s="25">
        <f t="shared" si="90"/>
        <v>-2.6441341577478111E-2</v>
      </c>
      <c r="Z176">
        <f t="shared" si="99"/>
        <v>-4944.5</v>
      </c>
      <c r="AA176" s="25">
        <f t="shared" si="100"/>
        <v>-6.2690685419831841E-3</v>
      </c>
      <c r="AB176" s="25">
        <f t="shared" si="101"/>
        <v>-1.9659645728529931E-4</v>
      </c>
      <c r="AC176" s="25">
        <f t="shared" si="102"/>
        <v>-2.6441341577478111E-2</v>
      </c>
      <c r="AD176" s="25"/>
      <c r="AE176" s="25">
        <f t="shared" si="103"/>
        <v>2.7022053410827753E-11</v>
      </c>
      <c r="AF176" s="28">
        <f t="shared" si="104"/>
        <v>33293.822999999997</v>
      </c>
      <c r="AG176" s="128"/>
      <c r="AH176">
        <f t="shared" si="105"/>
        <v>-8.1957243012331839E-3</v>
      </c>
      <c r="AI176">
        <f t="shared" si="106"/>
        <v>0.64461244315945876</v>
      </c>
      <c r="AJ176">
        <f t="shared" si="107"/>
        <v>-0.46002374390212691</v>
      </c>
      <c r="AK176">
        <f t="shared" si="108"/>
        <v>0.10295476891776839</v>
      </c>
      <c r="AL176">
        <f t="shared" si="109"/>
        <v>2.8596145933642751</v>
      </c>
      <c r="AM176">
        <f t="shared" si="110"/>
        <v>7.0456916611596654</v>
      </c>
      <c r="AN176" s="25">
        <f t="shared" si="115"/>
        <v>2.7289519558147615</v>
      </c>
      <c r="AO176" s="25">
        <f t="shared" si="115"/>
        <v>2.728659441210497</v>
      </c>
      <c r="AP176" s="25">
        <f t="shared" si="115"/>
        <v>2.7295224061022147</v>
      </c>
      <c r="AQ176" s="25">
        <f t="shared" si="115"/>
        <v>2.7269755817242318</v>
      </c>
      <c r="AR176" s="25">
        <f t="shared" si="115"/>
        <v>2.7344837643384032</v>
      </c>
      <c r="AS176" s="25">
        <f t="shared" si="115"/>
        <v>2.7122771144362745</v>
      </c>
      <c r="AT176" s="25">
        <f t="shared" si="115"/>
        <v>2.7773619395265543</v>
      </c>
      <c r="AU176" s="25">
        <f t="shared" si="111"/>
        <v>2.5804717995944095</v>
      </c>
      <c r="AV176" s="25"/>
      <c r="AX176" s="25"/>
    </row>
    <row r="177" spans="1:50">
      <c r="A177" s="33" t="s">
        <v>325</v>
      </c>
      <c r="B177" s="57"/>
      <c r="C177" s="58">
        <v>48558.600599999998</v>
      </c>
      <c r="D177" s="58"/>
      <c r="E177" s="33">
        <f t="shared" si="95"/>
        <v>-4223.0336000474344</v>
      </c>
      <c r="F177" s="25">
        <f t="shared" si="96"/>
        <v>-4223</v>
      </c>
      <c r="G177" s="25">
        <f t="shared" si="86"/>
        <v>-1.1469309996755328E-2</v>
      </c>
      <c r="K177" s="127">
        <f>G177</f>
        <v>-1.1469309996755328E-2</v>
      </c>
      <c r="N177" s="25"/>
      <c r="O177" s="25"/>
      <c r="P177" s="27">
        <f t="shared" si="97"/>
        <v>1.9042954520048772E-2</v>
      </c>
      <c r="Q177" s="28">
        <f t="shared" si="98"/>
        <v>33540.100599999998</v>
      </c>
      <c r="S177" s="25">
        <f t="shared" si="88"/>
        <v>9.3099828594342252E-4</v>
      </c>
      <c r="T177" s="128">
        <v>1</v>
      </c>
      <c r="U177">
        <f t="shared" si="89"/>
        <v>9.3099828594342252E-4</v>
      </c>
      <c r="V177" s="25">
        <f t="shared" si="90"/>
        <v>-3.05122645168041E-2</v>
      </c>
      <c r="Z177">
        <f t="shared" si="99"/>
        <v>-4223</v>
      </c>
      <c r="AA177" s="25">
        <f t="shared" si="100"/>
        <v>-7.5060217938875233E-3</v>
      </c>
      <c r="AB177" s="25">
        <f t="shared" si="101"/>
        <v>-3.9632882028678047E-3</v>
      </c>
      <c r="AC177" s="25">
        <f t="shared" si="102"/>
        <v>-3.05122645168041E-2</v>
      </c>
      <c r="AD177" s="25"/>
      <c r="AE177" s="25">
        <f t="shared" si="103"/>
        <v>1.4623798372034135E-8</v>
      </c>
      <c r="AF177" s="28">
        <f t="shared" si="104"/>
        <v>33540.100599999998</v>
      </c>
      <c r="AG177" s="128"/>
      <c r="AH177">
        <f t="shared" si="105"/>
        <v>-9.4525206068875236E-3</v>
      </c>
      <c r="AI177">
        <f t="shared" si="106"/>
        <v>0.64047592927489561</v>
      </c>
      <c r="AJ177">
        <f t="shared" si="107"/>
        <v>-0.49815650404836886</v>
      </c>
      <c r="AK177">
        <f t="shared" si="108"/>
        <v>8.7421064791331063E-2</v>
      </c>
      <c r="AL177">
        <f t="shared" si="109"/>
        <v>2.9030640482864318</v>
      </c>
      <c r="AM177">
        <f t="shared" si="110"/>
        <v>8.3449460661047254</v>
      </c>
      <c r="AN177" s="25">
        <f t="shared" si="115"/>
        <v>2.7917796920018274</v>
      </c>
      <c r="AO177" s="25">
        <f t="shared" si="115"/>
        <v>2.7914844721320384</v>
      </c>
      <c r="AP177" s="25">
        <f t="shared" si="115"/>
        <v>2.7923337616980319</v>
      </c>
      <c r="AQ177" s="25">
        <f t="shared" si="115"/>
        <v>2.7898898105486611</v>
      </c>
      <c r="AR177" s="25">
        <f t="shared" si="115"/>
        <v>2.7969167711100216</v>
      </c>
      <c r="AS177" s="25">
        <f t="shared" si="115"/>
        <v>2.7766631665607742</v>
      </c>
      <c r="AT177" s="25">
        <f t="shared" si="115"/>
        <v>2.8346517284005124</v>
      </c>
      <c r="AU177" s="25">
        <f t="shared" si="111"/>
        <v>2.6648699035832939</v>
      </c>
      <c r="AV177" s="25"/>
      <c r="AX177" s="25"/>
    </row>
    <row r="178" spans="1:50">
      <c r="A178" s="56" t="s">
        <v>491</v>
      </c>
      <c r="B178" s="57" t="str">
        <f>IF(W178=INT(W178),"I","II")</f>
        <v>I</v>
      </c>
      <c r="C178" s="126">
        <v>48558.6008</v>
      </c>
      <c r="D178" s="115" t="s">
        <v>465</v>
      </c>
      <c r="E178" s="33">
        <f t="shared" si="95"/>
        <v>-4223.033014135156</v>
      </c>
      <c r="F178" s="25">
        <f t="shared" si="96"/>
        <v>-4223</v>
      </c>
      <c r="G178" s="25">
        <f t="shared" si="86"/>
        <v>-1.1269309994531795E-2</v>
      </c>
      <c r="J178">
        <f>G178</f>
        <v>-1.1269309994531795E-2</v>
      </c>
      <c r="N178" s="25"/>
      <c r="O178" s="25"/>
      <c r="P178" s="27">
        <f t="shared" si="97"/>
        <v>1.9042954520048772E-2</v>
      </c>
      <c r="Q178" s="28">
        <f t="shared" si="98"/>
        <v>33540.1008</v>
      </c>
      <c r="S178" s="25">
        <f t="shared" si="88"/>
        <v>9.1883338000190026E-4</v>
      </c>
      <c r="T178" s="128">
        <v>1</v>
      </c>
      <c r="U178">
        <f t="shared" si="89"/>
        <v>9.1883338000190026E-4</v>
      </c>
      <c r="V178" s="25">
        <f t="shared" si="90"/>
        <v>-3.0312264514580568E-2</v>
      </c>
      <c r="W178" s="110"/>
      <c r="X178" s="109"/>
      <c r="Y178" s="109"/>
      <c r="Z178">
        <f t="shared" si="99"/>
        <v>-4223</v>
      </c>
      <c r="AA178" s="25">
        <f t="shared" si="100"/>
        <v>-7.5060217938875233E-3</v>
      </c>
      <c r="AB178" s="25">
        <f t="shared" si="101"/>
        <v>-3.7632882006442721E-3</v>
      </c>
      <c r="AC178" s="25">
        <f t="shared" si="102"/>
        <v>-3.0312264514580568E-2</v>
      </c>
      <c r="AD178" s="25"/>
      <c r="AE178" s="25">
        <f t="shared" si="103"/>
        <v>1.301282896779446E-8</v>
      </c>
      <c r="AF178" s="28">
        <f t="shared" si="104"/>
        <v>33540.1008</v>
      </c>
      <c r="AG178" s="128"/>
      <c r="AH178">
        <f t="shared" si="105"/>
        <v>-9.4525206068875236E-3</v>
      </c>
      <c r="AI178">
        <f t="shared" si="106"/>
        <v>0.64047592927489561</v>
      </c>
      <c r="AJ178">
        <f t="shared" si="107"/>
        <v>-0.49815650404836886</v>
      </c>
      <c r="AK178">
        <f t="shared" si="108"/>
        <v>8.7421064791331063E-2</v>
      </c>
      <c r="AL178">
        <f t="shared" si="109"/>
        <v>2.9030640482864318</v>
      </c>
      <c r="AM178">
        <f t="shared" si="110"/>
        <v>8.3449460661047254</v>
      </c>
      <c r="AN178" s="25">
        <f t="shared" si="115"/>
        <v>2.7917796920018274</v>
      </c>
      <c r="AO178" s="25">
        <f t="shared" si="115"/>
        <v>2.7914844721320384</v>
      </c>
      <c r="AP178" s="25">
        <f t="shared" si="115"/>
        <v>2.7923337616980319</v>
      </c>
      <c r="AQ178" s="25">
        <f t="shared" si="115"/>
        <v>2.7898898105486611</v>
      </c>
      <c r="AR178" s="25">
        <f t="shared" si="115"/>
        <v>2.7969167711100216</v>
      </c>
      <c r="AS178" s="25">
        <f t="shared" si="115"/>
        <v>2.7766631665607742</v>
      </c>
      <c r="AT178" s="25">
        <f t="shared" si="115"/>
        <v>2.8346517284005124</v>
      </c>
      <c r="AU178" s="25">
        <f t="shared" si="111"/>
        <v>2.6648699035832939</v>
      </c>
      <c r="AV178" s="25"/>
      <c r="AX178" s="25"/>
    </row>
    <row r="179" spans="1:50">
      <c r="A179" s="33" t="s">
        <v>325</v>
      </c>
      <c r="B179" s="57"/>
      <c r="C179" s="58">
        <v>48558.601000000002</v>
      </c>
      <c r="D179" s="58"/>
      <c r="E179" s="33">
        <f t="shared" si="95"/>
        <v>-4223.0324282228767</v>
      </c>
      <c r="F179" s="25">
        <f t="shared" si="96"/>
        <v>-4223</v>
      </c>
      <c r="G179" s="25">
        <f t="shared" si="86"/>
        <v>-1.1069309992308263E-2</v>
      </c>
      <c r="I179" s="127">
        <f t="shared" ref="I179:I197" si="116">G179</f>
        <v>-1.1069309992308263E-2</v>
      </c>
      <c r="N179" s="25"/>
      <c r="P179" s="27">
        <f t="shared" si="97"/>
        <v>1.9042954520048772E-2</v>
      </c>
      <c r="Q179" s="28">
        <f t="shared" si="98"/>
        <v>33540.101000000002</v>
      </c>
      <c r="S179" s="25">
        <f t="shared" si="88"/>
        <v>9.0674847406215691E-4</v>
      </c>
      <c r="T179" s="2">
        <v>0.1</v>
      </c>
      <c r="U179">
        <f t="shared" si="89"/>
        <v>9.0674847406215693E-5</v>
      </c>
      <c r="V179" s="25">
        <f t="shared" si="90"/>
        <v>-3.0112264512357035E-2</v>
      </c>
      <c r="Z179">
        <f t="shared" si="99"/>
        <v>-4223</v>
      </c>
      <c r="AA179" s="25">
        <f t="shared" si="100"/>
        <v>-7.5060217938875233E-3</v>
      </c>
      <c r="AB179" s="25">
        <f t="shared" si="101"/>
        <v>-3.5632881984207394E-3</v>
      </c>
      <c r="AC179" s="25">
        <f t="shared" si="102"/>
        <v>-3.0112264512357035E-2</v>
      </c>
      <c r="AD179" s="25"/>
      <c r="AE179" s="25">
        <f t="shared" si="103"/>
        <v>1.1513006035435285E-8</v>
      </c>
      <c r="AF179" s="28">
        <f t="shared" si="104"/>
        <v>33540.101000000002</v>
      </c>
      <c r="AG179" s="128"/>
      <c r="AH179">
        <f t="shared" si="105"/>
        <v>-9.4525206068875236E-3</v>
      </c>
      <c r="AI179">
        <f t="shared" si="106"/>
        <v>0.64047592927489561</v>
      </c>
      <c r="AJ179">
        <f t="shared" si="107"/>
        <v>-0.49815650404836886</v>
      </c>
      <c r="AK179">
        <f t="shared" si="108"/>
        <v>8.7421064791331063E-2</v>
      </c>
      <c r="AL179">
        <f t="shared" si="109"/>
        <v>2.9030640482864318</v>
      </c>
      <c r="AM179">
        <f t="shared" si="110"/>
        <v>8.3449460661047254</v>
      </c>
      <c r="AN179" s="25">
        <f t="shared" si="115"/>
        <v>2.7917796920018274</v>
      </c>
      <c r="AO179" s="25">
        <f t="shared" si="115"/>
        <v>2.7914844721320384</v>
      </c>
      <c r="AP179" s="25">
        <f t="shared" si="115"/>
        <v>2.7923337616980319</v>
      </c>
      <c r="AQ179" s="25">
        <f t="shared" si="115"/>
        <v>2.7898898105486611</v>
      </c>
      <c r="AR179" s="25">
        <f t="shared" si="115"/>
        <v>2.7969167711100216</v>
      </c>
      <c r="AS179" s="25">
        <f t="shared" si="115"/>
        <v>2.7766631665607742</v>
      </c>
      <c r="AT179" s="25">
        <f t="shared" si="115"/>
        <v>2.8346517284005124</v>
      </c>
      <c r="AU179" s="25">
        <f t="shared" si="111"/>
        <v>2.6648699035832939</v>
      </c>
      <c r="AV179" s="25"/>
      <c r="AX179" s="25"/>
    </row>
    <row r="180" spans="1:50">
      <c r="A180" s="33" t="s">
        <v>296</v>
      </c>
      <c r="B180" s="57"/>
      <c r="C180" s="58">
        <v>48568.68</v>
      </c>
      <c r="D180" s="58" t="s">
        <v>264</v>
      </c>
      <c r="E180" s="33">
        <f t="shared" si="95"/>
        <v>-4193.5053792459194</v>
      </c>
      <c r="F180" s="25">
        <f t="shared" si="96"/>
        <v>-4193.5</v>
      </c>
      <c r="G180" s="25">
        <f t="shared" ref="G180:G243" si="117">+C180-(C$7+F180*C$8)</f>
        <v>-1.8361949987593107E-3</v>
      </c>
      <c r="I180" s="25">
        <f t="shared" si="116"/>
        <v>-1.8361949987593107E-3</v>
      </c>
      <c r="P180" s="27">
        <f t="shared" si="97"/>
        <v>1.9004961158782929E-2</v>
      </c>
      <c r="Q180" s="28">
        <f t="shared" si="98"/>
        <v>33550.18</v>
      </c>
      <c r="S180" s="25">
        <f t="shared" ref="S180:S243" si="118">+(P180-G180)^2</f>
        <v>4.343537899830608E-4</v>
      </c>
      <c r="T180" s="2">
        <v>0.1</v>
      </c>
      <c r="U180">
        <f t="shared" ref="U180:U243" si="119">+T180*S180</f>
        <v>4.343537899830608E-5</v>
      </c>
      <c r="V180" s="25">
        <f t="shared" ref="V180:V243" si="120">+G180-P180</f>
        <v>-2.0841156157542239E-2</v>
      </c>
      <c r="Z180">
        <f t="shared" si="99"/>
        <v>-4193.5</v>
      </c>
      <c r="AA180" s="25">
        <f t="shared" si="100"/>
        <v>-7.5557369604180441E-3</v>
      </c>
      <c r="AB180" s="25">
        <f t="shared" si="101"/>
        <v>5.7195419616587334E-3</v>
      </c>
      <c r="AC180" s="25">
        <f t="shared" si="102"/>
        <v>-2.0841156157542239E-2</v>
      </c>
      <c r="AD180" s="25"/>
      <c r="AE180" s="25">
        <f t="shared" si="103"/>
        <v>1.4209085137421092E-8</v>
      </c>
      <c r="AF180" s="28">
        <f t="shared" si="104"/>
        <v>33550.18</v>
      </c>
      <c r="AG180" s="128"/>
      <c r="AH180">
        <f t="shared" si="105"/>
        <v>-9.5029806336680445E-3</v>
      </c>
      <c r="AI180">
        <f t="shared" si="106"/>
        <v>0.64032219697170056</v>
      </c>
      <c r="AJ180">
        <f t="shared" si="107"/>
        <v>-0.49968607825082262</v>
      </c>
      <c r="AK180">
        <f t="shared" si="108"/>
        <v>8.6786392993002018E-2</v>
      </c>
      <c r="AL180">
        <f t="shared" si="109"/>
        <v>2.9048289814901431</v>
      </c>
      <c r="AM180">
        <f t="shared" si="110"/>
        <v>8.4077443233196387</v>
      </c>
      <c r="AN180" s="25">
        <f t="shared" si="115"/>
        <v>2.7943400943060945</v>
      </c>
      <c r="AO180" s="25">
        <f t="shared" si="115"/>
        <v>2.7940451414659897</v>
      </c>
      <c r="AP180" s="25">
        <f t="shared" si="115"/>
        <v>2.7948928742469996</v>
      </c>
      <c r="AQ180" s="25">
        <f t="shared" si="115"/>
        <v>2.7924556780793228</v>
      </c>
      <c r="AR180" s="25">
        <f t="shared" si="115"/>
        <v>2.7994567515420909</v>
      </c>
      <c r="AS180" s="25">
        <f t="shared" si="115"/>
        <v>2.7792970174753862</v>
      </c>
      <c r="AT180" s="25">
        <f t="shared" si="115"/>
        <v>2.8369670744672861</v>
      </c>
      <c r="AU180" s="25">
        <f t="shared" si="111"/>
        <v>2.6683206923118759</v>
      </c>
      <c r="AV180" s="25"/>
      <c r="AX180" s="25"/>
    </row>
    <row r="181" spans="1:50">
      <c r="A181" s="33" t="s">
        <v>296</v>
      </c>
      <c r="B181" s="57"/>
      <c r="C181" s="58">
        <v>48679.612999999998</v>
      </c>
      <c r="D181" s="58" t="s">
        <v>264</v>
      </c>
      <c r="E181" s="33">
        <f t="shared" si="95"/>
        <v>-3868.5203485721013</v>
      </c>
      <c r="F181" s="25">
        <f t="shared" si="96"/>
        <v>-3868.5</v>
      </c>
      <c r="G181" s="25">
        <f t="shared" si="117"/>
        <v>-6.9459450023714453E-3</v>
      </c>
      <c r="I181" s="25">
        <f t="shared" si="116"/>
        <v>-6.9459450023714453E-3</v>
      </c>
      <c r="P181" s="27">
        <f t="shared" si="97"/>
        <v>1.858713328331725E-2</v>
      </c>
      <c r="Q181" s="28">
        <f t="shared" si="98"/>
        <v>33661.112999999998</v>
      </c>
      <c r="S181" s="25">
        <f t="shared" si="118"/>
        <v>6.5193808674310762E-4</v>
      </c>
      <c r="T181" s="2">
        <v>0.1</v>
      </c>
      <c r="U181">
        <f t="shared" si="119"/>
        <v>6.5193808674310767E-5</v>
      </c>
      <c r="V181" s="25">
        <f t="shared" si="120"/>
        <v>-2.5533078285688696E-2</v>
      </c>
      <c r="Z181">
        <f t="shared" si="99"/>
        <v>-3868.5</v>
      </c>
      <c r="AA181" s="25">
        <f t="shared" si="100"/>
        <v>-8.0988175308013624E-3</v>
      </c>
      <c r="AB181" s="25">
        <f t="shared" si="101"/>
        <v>1.1528725284299171E-3</v>
      </c>
      <c r="AC181" s="25">
        <f t="shared" si="102"/>
        <v>-2.5533078285688696E-2</v>
      </c>
      <c r="AD181" s="25"/>
      <c r="AE181" s="25">
        <f t="shared" si="103"/>
        <v>8.6650073371649944E-10</v>
      </c>
      <c r="AF181" s="28">
        <f t="shared" si="104"/>
        <v>33661.112999999998</v>
      </c>
      <c r="AG181" s="128"/>
      <c r="AH181">
        <f t="shared" si="105"/>
        <v>-1.0053921654051362E-2</v>
      </c>
      <c r="AI181">
        <f t="shared" si="106"/>
        <v>0.63870717403356236</v>
      </c>
      <c r="AJ181">
        <f t="shared" si="107"/>
        <v>-0.51638633054506133</v>
      </c>
      <c r="AK181">
        <f t="shared" si="108"/>
        <v>7.979657827993239E-2</v>
      </c>
      <c r="AL181">
        <f t="shared" si="109"/>
        <v>2.924218386400971</v>
      </c>
      <c r="AM181">
        <f t="shared" si="110"/>
        <v>9.1644634610898699</v>
      </c>
      <c r="AN181" s="25">
        <f t="shared" ref="AN181:AT190" si="121">$AU181+$AB$7*SIN(AO181)</f>
        <v>2.8225078611560934</v>
      </c>
      <c r="AO181" s="25">
        <f t="shared" si="121"/>
        <v>2.8222179073239344</v>
      </c>
      <c r="AP181" s="25">
        <f t="shared" si="121"/>
        <v>2.8230431925901907</v>
      </c>
      <c r="AQ181" s="25">
        <f t="shared" si="121"/>
        <v>2.8206936200110468</v>
      </c>
      <c r="AR181" s="25">
        <f t="shared" si="121"/>
        <v>2.8273780415423841</v>
      </c>
      <c r="AS181" s="25">
        <f t="shared" si="121"/>
        <v>2.8083218207632825</v>
      </c>
      <c r="AT181" s="25">
        <f t="shared" si="121"/>
        <v>2.8623451948947207</v>
      </c>
      <c r="AU181" s="25">
        <f t="shared" si="111"/>
        <v>2.7063378562708329</v>
      </c>
      <c r="AV181" s="25"/>
      <c r="AX181" s="25"/>
    </row>
    <row r="182" spans="1:50">
      <c r="A182" s="33" t="s">
        <v>296</v>
      </c>
      <c r="B182" s="57"/>
      <c r="C182" s="58">
        <v>48694.629000000001</v>
      </c>
      <c r="D182" s="58" t="s">
        <v>264</v>
      </c>
      <c r="E182" s="33">
        <f t="shared" si="95"/>
        <v>-3824.530055146347</v>
      </c>
      <c r="F182" s="25">
        <f t="shared" si="96"/>
        <v>-3824.5</v>
      </c>
      <c r="G182" s="25">
        <f t="shared" si="117"/>
        <v>-1.0259265000058804E-2</v>
      </c>
      <c r="I182" s="25">
        <f t="shared" si="116"/>
        <v>-1.0259265000058804E-2</v>
      </c>
      <c r="P182" s="27">
        <f t="shared" si="97"/>
        <v>1.8530670529873977E-2</v>
      </c>
      <c r="Q182" s="28">
        <f t="shared" si="98"/>
        <v>33676.129000000001</v>
      </c>
      <c r="S182" s="25">
        <f t="shared" si="118"/>
        <v>8.288603878176859E-4</v>
      </c>
      <c r="T182" s="2">
        <v>0.1</v>
      </c>
      <c r="U182">
        <f t="shared" si="119"/>
        <v>8.2886038781768601E-5</v>
      </c>
      <c r="V182" s="25">
        <f t="shared" si="120"/>
        <v>-2.8789935529932781E-2</v>
      </c>
      <c r="Z182">
        <f t="shared" si="99"/>
        <v>-3824.5</v>
      </c>
      <c r="AA182" s="25">
        <f t="shared" si="100"/>
        <v>-8.1716819781465343E-3</v>
      </c>
      <c r="AB182" s="25">
        <f t="shared" si="101"/>
        <v>-2.0875830219122694E-3</v>
      </c>
      <c r="AC182" s="25">
        <f t="shared" si="102"/>
        <v>-2.8789935529932781E-2</v>
      </c>
      <c r="AD182" s="25"/>
      <c r="AE182" s="25">
        <f t="shared" si="103"/>
        <v>3.612175951737321E-9</v>
      </c>
      <c r="AF182" s="28">
        <f t="shared" si="104"/>
        <v>33676.129000000001</v>
      </c>
      <c r="AG182" s="128"/>
      <c r="AH182">
        <f t="shared" si="105"/>
        <v>-1.0127801577396534E-2</v>
      </c>
      <c r="AI182">
        <f t="shared" si="106"/>
        <v>0.63849953738379761</v>
      </c>
      <c r="AJ182">
        <f t="shared" si="107"/>
        <v>-0.51862614616977154</v>
      </c>
      <c r="AK182">
        <f t="shared" si="108"/>
        <v>7.8850589904398846E-2</v>
      </c>
      <c r="AL182">
        <f t="shared" si="109"/>
        <v>2.9268359752755084</v>
      </c>
      <c r="AM182">
        <f t="shared" si="110"/>
        <v>9.2770448959620815</v>
      </c>
      <c r="AN182" s="25">
        <f t="shared" si="121"/>
        <v>2.8263158962516224</v>
      </c>
      <c r="AO182" s="25">
        <f t="shared" si="121"/>
        <v>2.8260269120254993</v>
      </c>
      <c r="AP182" s="25">
        <f t="shared" si="121"/>
        <v>2.8268484106610789</v>
      </c>
      <c r="AQ182" s="25">
        <f t="shared" si="121"/>
        <v>2.8245125497031736</v>
      </c>
      <c r="AR182" s="25">
        <f t="shared" si="121"/>
        <v>2.831149730473578</v>
      </c>
      <c r="AS182" s="25">
        <f t="shared" si="121"/>
        <v>2.8122524701844922</v>
      </c>
      <c r="AT182" s="25">
        <f t="shared" si="121"/>
        <v>2.8657632659739978</v>
      </c>
      <c r="AU182" s="25">
        <f t="shared" si="111"/>
        <v>2.7114847953914305</v>
      </c>
      <c r="AV182" s="25"/>
      <c r="AX182" s="25"/>
    </row>
    <row r="183" spans="1:50">
      <c r="A183" s="33" t="s">
        <v>326</v>
      </c>
      <c r="B183" s="57"/>
      <c r="C183" s="58">
        <v>48922.656000000003</v>
      </c>
      <c r="D183" s="58" t="s">
        <v>264</v>
      </c>
      <c r="E183" s="33">
        <f t="shared" si="95"/>
        <v>-3156.510966241683</v>
      </c>
      <c r="F183" s="25">
        <f t="shared" si="96"/>
        <v>-3156.5</v>
      </c>
      <c r="G183" s="25">
        <f t="shared" si="117"/>
        <v>-3.7433049947139807E-3</v>
      </c>
      <c r="I183" s="25">
        <f t="shared" si="116"/>
        <v>-3.7433049947139807E-3</v>
      </c>
      <c r="P183" s="27">
        <f t="shared" si="97"/>
        <v>1.7676530720117687E-2</v>
      </c>
      <c r="Q183" s="28">
        <f t="shared" si="98"/>
        <v>33904.156000000003</v>
      </c>
      <c r="S183" s="25">
        <f t="shared" si="118"/>
        <v>4.5880936205037825E-4</v>
      </c>
      <c r="T183" s="2">
        <v>0.1</v>
      </c>
      <c r="U183">
        <f t="shared" si="119"/>
        <v>4.5880936205037825E-5</v>
      </c>
      <c r="V183" s="25">
        <f t="shared" si="120"/>
        <v>-2.1419835714831668E-2</v>
      </c>
      <c r="Z183">
        <f t="shared" si="99"/>
        <v>-3156.5</v>
      </c>
      <c r="AA183" s="25">
        <f t="shared" si="100"/>
        <v>-9.2579525124585477E-3</v>
      </c>
      <c r="AB183" s="25">
        <f t="shared" si="101"/>
        <v>5.514647517744567E-3</v>
      </c>
      <c r="AC183" s="25">
        <f t="shared" si="102"/>
        <v>-2.1419835714831668E-2</v>
      </c>
      <c r="AD183" s="25"/>
      <c r="AE183" s="25">
        <f t="shared" si="103"/>
        <v>1.3953006240461903E-8</v>
      </c>
      <c r="AF183" s="28">
        <f t="shared" si="104"/>
        <v>33904.156000000003</v>
      </c>
      <c r="AG183" s="128"/>
      <c r="AH183">
        <f t="shared" si="105"/>
        <v>-1.1228062035708548E-2</v>
      </c>
      <c r="AI183">
        <f t="shared" si="106"/>
        <v>0.63566495928545619</v>
      </c>
      <c r="AJ183">
        <f t="shared" si="107"/>
        <v>-0.55202115626441994</v>
      </c>
      <c r="AK183">
        <f t="shared" si="108"/>
        <v>6.4497892272009014E-2</v>
      </c>
      <c r="AL183">
        <f t="shared" si="109"/>
        <v>2.9663788946022667</v>
      </c>
      <c r="AM183">
        <f t="shared" si="110"/>
        <v>11.385411442867142</v>
      </c>
      <c r="AN183" s="25">
        <f t="shared" si="121"/>
        <v>2.8839841423480488</v>
      </c>
      <c r="AO183" s="25">
        <f t="shared" si="121"/>
        <v>2.8837185280566549</v>
      </c>
      <c r="AP183" s="25">
        <f t="shared" si="121"/>
        <v>2.8844608807142724</v>
      </c>
      <c r="AQ183" s="25">
        <f t="shared" si="121"/>
        <v>2.8823857498802692</v>
      </c>
      <c r="AR183" s="25">
        <f t="shared" si="121"/>
        <v>2.8881836211832246</v>
      </c>
      <c r="AS183" s="25">
        <f t="shared" si="121"/>
        <v>2.8719619602043882</v>
      </c>
      <c r="AT183" s="25">
        <f t="shared" si="121"/>
        <v>2.9171806331679839</v>
      </c>
      <c r="AU183" s="25">
        <f t="shared" si="111"/>
        <v>2.789624689313225</v>
      </c>
      <c r="AV183" s="25"/>
      <c r="AX183" s="25"/>
    </row>
    <row r="184" spans="1:50">
      <c r="A184" s="33" t="s">
        <v>326</v>
      </c>
      <c r="B184" s="57"/>
      <c r="C184" s="58">
        <v>48976.754000000001</v>
      </c>
      <c r="D184" s="58" t="s">
        <v>264</v>
      </c>
      <c r="E184" s="33">
        <f t="shared" si="95"/>
        <v>-2998.0275556299443</v>
      </c>
      <c r="F184" s="25">
        <f t="shared" si="96"/>
        <v>-2998</v>
      </c>
      <c r="G184" s="25">
        <f t="shared" si="117"/>
        <v>-9.4060599949443713E-3</v>
      </c>
      <c r="I184" s="25">
        <f t="shared" si="116"/>
        <v>-9.4060599949443713E-3</v>
      </c>
      <c r="P184" s="27">
        <f t="shared" si="97"/>
        <v>1.7474709188717723E-2</v>
      </c>
      <c r="Q184" s="28">
        <f t="shared" si="98"/>
        <v>33958.254000000001</v>
      </c>
      <c r="S184" s="25">
        <f t="shared" si="118"/>
        <v>7.2257575190531767E-4</v>
      </c>
      <c r="T184" s="2">
        <v>0.1</v>
      </c>
      <c r="U184">
        <f t="shared" si="119"/>
        <v>7.225757519053177E-5</v>
      </c>
      <c r="V184" s="25">
        <f t="shared" si="120"/>
        <v>-2.6880769183662095E-2</v>
      </c>
      <c r="Z184">
        <f t="shared" si="99"/>
        <v>-2998</v>
      </c>
      <c r="AA184" s="25">
        <f t="shared" si="100"/>
        <v>-9.5100674201159217E-3</v>
      </c>
      <c r="AB184" s="25">
        <f t="shared" si="101"/>
        <v>1.0400742517155045E-4</v>
      </c>
      <c r="AC184" s="25">
        <f t="shared" si="102"/>
        <v>-2.6880769183662095E-2</v>
      </c>
      <c r="AD184" s="25"/>
      <c r="AE184" s="25">
        <f t="shared" si="103"/>
        <v>7.8164953442203564E-12</v>
      </c>
      <c r="AF184" s="28">
        <f t="shared" si="104"/>
        <v>33958.254000000001</v>
      </c>
      <c r="AG184" s="128"/>
      <c r="AH184">
        <f t="shared" si="105"/>
        <v>-1.1483103408115923E-2</v>
      </c>
      <c r="AI184">
        <f t="shared" si="106"/>
        <v>0.6350788684623212</v>
      </c>
      <c r="AJ184">
        <f t="shared" si="107"/>
        <v>-0.55977925052968303</v>
      </c>
      <c r="AK184">
        <f t="shared" si="108"/>
        <v>6.1094744105038574E-2</v>
      </c>
      <c r="AL184">
        <f t="shared" si="109"/>
        <v>2.9757120304552962</v>
      </c>
      <c r="AM184">
        <f t="shared" si="110"/>
        <v>12.029203858750083</v>
      </c>
      <c r="AN184" s="25">
        <f t="shared" si="121"/>
        <v>2.8976309783486438</v>
      </c>
      <c r="AO184" s="25">
        <f t="shared" si="121"/>
        <v>2.8973732681925579</v>
      </c>
      <c r="AP184" s="25">
        <f t="shared" si="121"/>
        <v>2.898091018149493</v>
      </c>
      <c r="AQ184" s="25">
        <f t="shared" si="121"/>
        <v>2.8960916893758508</v>
      </c>
      <c r="AR184" s="25">
        <f t="shared" si="121"/>
        <v>2.9016584584694707</v>
      </c>
      <c r="AS184" s="25">
        <f t="shared" si="121"/>
        <v>2.8861393489046332</v>
      </c>
      <c r="AT184" s="25">
        <f t="shared" si="121"/>
        <v>2.92926025401853</v>
      </c>
      <c r="AU184" s="25">
        <f t="shared" si="111"/>
        <v>2.8081653677362857</v>
      </c>
      <c r="AV184" s="25"/>
      <c r="AX184" s="25"/>
    </row>
    <row r="185" spans="1:50">
      <c r="A185" s="33" t="s">
        <v>326</v>
      </c>
      <c r="B185" s="57"/>
      <c r="C185" s="58">
        <v>49005.601000000002</v>
      </c>
      <c r="D185" s="58" t="s">
        <v>264</v>
      </c>
      <c r="E185" s="33">
        <f t="shared" si="95"/>
        <v>-2913.518498993521</v>
      </c>
      <c r="F185" s="25">
        <f t="shared" si="96"/>
        <v>-2913.5</v>
      </c>
      <c r="G185" s="25">
        <f t="shared" si="117"/>
        <v>-6.3145949970930815E-3</v>
      </c>
      <c r="I185" s="25">
        <f t="shared" si="116"/>
        <v>-6.3145949970930815E-3</v>
      </c>
      <c r="P185" s="27">
        <f t="shared" si="97"/>
        <v>1.7367245911856781E-2</v>
      </c>
      <c r="Q185" s="28">
        <f t="shared" si="98"/>
        <v>33987.101000000002</v>
      </c>
      <c r="S185" s="25">
        <f t="shared" si="118"/>
        <v>5.6082958883681123E-4</v>
      </c>
      <c r="T185" s="2">
        <v>0.1</v>
      </c>
      <c r="U185">
        <f t="shared" si="119"/>
        <v>5.6082958883681125E-5</v>
      </c>
      <c r="V185" s="25">
        <f t="shared" si="120"/>
        <v>-2.3681840908949862E-2</v>
      </c>
      <c r="Z185">
        <f t="shared" si="99"/>
        <v>-2913.5</v>
      </c>
      <c r="AA185" s="25">
        <f t="shared" si="100"/>
        <v>-9.6435708812771664E-3</v>
      </c>
      <c r="AB185" s="25">
        <f t="shared" si="101"/>
        <v>3.328975884184085E-3</v>
      </c>
      <c r="AC185" s="25">
        <f t="shared" si="102"/>
        <v>-2.3681840908949862E-2</v>
      </c>
      <c r="AD185" s="25"/>
      <c r="AE185" s="25">
        <f t="shared" si="103"/>
        <v>6.2151586152079346E-9</v>
      </c>
      <c r="AF185" s="28">
        <f t="shared" si="104"/>
        <v>33987.101000000002</v>
      </c>
      <c r="AG185" s="128"/>
      <c r="AH185">
        <f t="shared" si="105"/>
        <v>-1.1618105434527166E-2</v>
      </c>
      <c r="AI185">
        <f t="shared" si="106"/>
        <v>0.63477981058266497</v>
      </c>
      <c r="AJ185">
        <f t="shared" si="107"/>
        <v>-0.56388962738435866</v>
      </c>
      <c r="AK185">
        <f t="shared" si="108"/>
        <v>5.9280799943708128E-2</v>
      </c>
      <c r="AL185">
        <f t="shared" si="109"/>
        <v>2.9806807683621295</v>
      </c>
      <c r="AM185">
        <f t="shared" si="110"/>
        <v>12.402332460349468</v>
      </c>
      <c r="AN185" s="25">
        <f t="shared" si="121"/>
        <v>2.9049012689959919</v>
      </c>
      <c r="AO185" s="25">
        <f t="shared" si="121"/>
        <v>2.9046481333632861</v>
      </c>
      <c r="AP185" s="25">
        <f t="shared" si="121"/>
        <v>2.9053518887622327</v>
      </c>
      <c r="AQ185" s="25">
        <f t="shared" si="121"/>
        <v>2.9033950458959814</v>
      </c>
      <c r="AR185" s="25">
        <f t="shared" si="121"/>
        <v>2.9088339139539348</v>
      </c>
      <c r="AS185" s="25">
        <f t="shared" si="121"/>
        <v>2.8936991636609308</v>
      </c>
      <c r="AT185" s="25">
        <f t="shared" si="121"/>
        <v>2.935683024868764</v>
      </c>
      <c r="AU185" s="25">
        <f t="shared" si="111"/>
        <v>2.8180498303656147</v>
      </c>
      <c r="AV185" s="25"/>
      <c r="AX185" s="25"/>
    </row>
    <row r="186" spans="1:50">
      <c r="A186" s="33" t="s">
        <v>326</v>
      </c>
      <c r="B186" s="57"/>
      <c r="C186" s="58">
        <v>49007.644999999997</v>
      </c>
      <c r="D186" s="58" t="s">
        <v>264</v>
      </c>
      <c r="E186" s="33">
        <f t="shared" si="95"/>
        <v>-2907.5304755677098</v>
      </c>
      <c r="F186" s="25">
        <f t="shared" si="96"/>
        <v>-2907.5</v>
      </c>
      <c r="G186" s="25">
        <f t="shared" si="117"/>
        <v>-1.0402774998510722E-2</v>
      </c>
      <c r="I186" s="25">
        <f t="shared" si="116"/>
        <v>-1.0402774998510722E-2</v>
      </c>
      <c r="P186" s="27">
        <f t="shared" si="97"/>
        <v>1.7359618885357017E-2</v>
      </c>
      <c r="Q186" s="28">
        <f t="shared" si="98"/>
        <v>33989.144999999997</v>
      </c>
      <c r="S186" s="25">
        <f t="shared" si="118"/>
        <v>7.707505141630168E-4</v>
      </c>
      <c r="T186" s="2">
        <v>0.1</v>
      </c>
      <c r="U186">
        <f t="shared" si="119"/>
        <v>7.707505141630168E-5</v>
      </c>
      <c r="V186" s="25">
        <f t="shared" si="120"/>
        <v>-2.7762393883867739E-2</v>
      </c>
      <c r="Z186">
        <f t="shared" si="99"/>
        <v>-2907.5</v>
      </c>
      <c r="AA186" s="25">
        <f t="shared" si="100"/>
        <v>-9.6530263303519544E-3</v>
      </c>
      <c r="AB186" s="25">
        <f t="shared" si="101"/>
        <v>-7.4974866815876763E-4</v>
      </c>
      <c r="AC186" s="25">
        <f t="shared" si="102"/>
        <v>-2.7762393883867739E-2</v>
      </c>
      <c r="AD186" s="25"/>
      <c r="AE186" s="25">
        <f t="shared" si="103"/>
        <v>4.3325664168444685E-10</v>
      </c>
      <c r="AF186" s="28">
        <f t="shared" si="104"/>
        <v>33989.144999999997</v>
      </c>
      <c r="AG186" s="128"/>
      <c r="AH186">
        <f t="shared" si="105"/>
        <v>-1.1627665661601954E-2</v>
      </c>
      <c r="AI186">
        <f t="shared" si="106"/>
        <v>0.63475892904421838</v>
      </c>
      <c r="AJ186">
        <f t="shared" si="107"/>
        <v>-0.56418081266499842</v>
      </c>
      <c r="AK186">
        <f t="shared" si="108"/>
        <v>5.9152008309723968E-2</v>
      </c>
      <c r="AL186">
        <f t="shared" si="109"/>
        <v>2.9810333993355607</v>
      </c>
      <c r="AM186">
        <f t="shared" si="110"/>
        <v>12.429689066616451</v>
      </c>
      <c r="AN186" s="25">
        <f t="shared" si="121"/>
        <v>2.9054173704169726</v>
      </c>
      <c r="AO186" s="25">
        <f t="shared" si="121"/>
        <v>2.9051645690371686</v>
      </c>
      <c r="AP186" s="25">
        <f t="shared" si="121"/>
        <v>2.905867307839165</v>
      </c>
      <c r="AQ186" s="25">
        <f t="shared" si="121"/>
        <v>2.9039135356260393</v>
      </c>
      <c r="AR186" s="25">
        <f t="shared" si="121"/>
        <v>2.9093432003148161</v>
      </c>
      <c r="AS186" s="25">
        <f t="shared" si="121"/>
        <v>2.8942359951882999</v>
      </c>
      <c r="AT186" s="25">
        <f t="shared" si="121"/>
        <v>2.9361386386069128</v>
      </c>
      <c r="AU186" s="25">
        <f t="shared" si="111"/>
        <v>2.8187516857002413</v>
      </c>
      <c r="AV186" s="25"/>
      <c r="AX186" s="25"/>
    </row>
    <row r="187" spans="1:50">
      <c r="A187" s="33" t="s">
        <v>326</v>
      </c>
      <c r="B187" s="57"/>
      <c r="C187" s="58">
        <v>49012.589</v>
      </c>
      <c r="D187" s="58" t="s">
        <v>264</v>
      </c>
      <c r="E187" s="33">
        <f t="shared" si="95"/>
        <v>-2893.0467241893789</v>
      </c>
      <c r="F187" s="25">
        <f t="shared" si="96"/>
        <v>-2893</v>
      </c>
      <c r="G187" s="25">
        <f t="shared" si="117"/>
        <v>-1.5949209999234881E-2</v>
      </c>
      <c r="I187" s="25">
        <f t="shared" si="116"/>
        <v>-1.5949209999234881E-2</v>
      </c>
      <c r="P187" s="27">
        <f t="shared" si="97"/>
        <v>1.7341188821739177E-2</v>
      </c>
      <c r="Q187" s="28">
        <f t="shared" si="98"/>
        <v>33994.089</v>
      </c>
      <c r="S187" s="25">
        <f t="shared" si="118"/>
        <v>1.1082506536595109E-3</v>
      </c>
      <c r="T187" s="2">
        <v>0.1</v>
      </c>
      <c r="U187">
        <f t="shared" si="119"/>
        <v>1.1082506536595109E-4</v>
      </c>
      <c r="V187" s="25">
        <f t="shared" si="120"/>
        <v>-3.3290398820974058E-2</v>
      </c>
      <c r="Z187">
        <f t="shared" si="99"/>
        <v>-2893</v>
      </c>
      <c r="AA187" s="25">
        <f t="shared" si="100"/>
        <v>-9.6758637766702557E-3</v>
      </c>
      <c r="AB187" s="25">
        <f t="shared" si="101"/>
        <v>-6.2733462225646255E-3</v>
      </c>
      <c r="AC187" s="25">
        <f t="shared" si="102"/>
        <v>-3.3290398820974058E-2</v>
      </c>
      <c r="AD187" s="25"/>
      <c r="AE187" s="25">
        <f t="shared" si="103"/>
        <v>4.3615063536501736E-8</v>
      </c>
      <c r="AF187" s="28">
        <f t="shared" si="104"/>
        <v>33994.089</v>
      </c>
      <c r="AG187" s="128"/>
      <c r="AH187">
        <f t="shared" si="105"/>
        <v>-1.1650755429670255E-2</v>
      </c>
      <c r="AI187">
        <f t="shared" si="106"/>
        <v>0.6347086585198406</v>
      </c>
      <c r="AJ187">
        <f t="shared" si="107"/>
        <v>-0.56488414100063</v>
      </c>
      <c r="AK187">
        <f t="shared" si="108"/>
        <v>5.884076681711059E-2</v>
      </c>
      <c r="AL187">
        <f t="shared" si="109"/>
        <v>2.9818854942419146</v>
      </c>
      <c r="AM187">
        <f t="shared" si="110"/>
        <v>12.496290943413396</v>
      </c>
      <c r="AN187" s="25">
        <f t="shared" si="121"/>
        <v>2.9066645440528869</v>
      </c>
      <c r="AO187" s="25">
        <f t="shared" si="121"/>
        <v>2.906412555589613</v>
      </c>
      <c r="AP187" s="25">
        <f t="shared" si="121"/>
        <v>2.907112825159504</v>
      </c>
      <c r="AQ187" s="25">
        <f t="shared" si="121"/>
        <v>2.9051665029709017</v>
      </c>
      <c r="AR187" s="25">
        <f t="shared" si="121"/>
        <v>2.9105738601947784</v>
      </c>
      <c r="AS187" s="25">
        <f t="shared" si="121"/>
        <v>2.8955333598284771</v>
      </c>
      <c r="AT187" s="25">
        <f t="shared" si="121"/>
        <v>2.937239466648748</v>
      </c>
      <c r="AU187" s="25">
        <f t="shared" si="111"/>
        <v>2.8204478360922565</v>
      </c>
      <c r="AV187" s="25"/>
      <c r="AX187" s="25"/>
    </row>
    <row r="188" spans="1:50">
      <c r="A188" s="33" t="s">
        <v>327</v>
      </c>
      <c r="B188" s="57"/>
      <c r="C188" s="58">
        <v>49028.292999999998</v>
      </c>
      <c r="D188" s="58"/>
      <c r="E188" s="33">
        <f t="shared" si="95"/>
        <v>-2847.0408925459446</v>
      </c>
      <c r="F188" s="25">
        <f t="shared" si="96"/>
        <v>-2847</v>
      </c>
      <c r="G188" s="25">
        <f t="shared" si="117"/>
        <v>-1.3958590003312565E-2</v>
      </c>
      <c r="I188" s="127">
        <f t="shared" si="116"/>
        <v>-1.3958590003312565E-2</v>
      </c>
      <c r="N188" s="25"/>
      <c r="P188" s="27">
        <f t="shared" si="97"/>
        <v>1.7282738982444406E-2</v>
      </c>
      <c r="Q188" s="28">
        <f t="shared" si="98"/>
        <v>34009.792999999998</v>
      </c>
      <c r="S188" s="25">
        <f t="shared" si="118"/>
        <v>9.7602063679629871E-4</v>
      </c>
      <c r="T188" s="2">
        <v>0.1</v>
      </c>
      <c r="U188">
        <f t="shared" si="119"/>
        <v>9.7602063679629879E-5</v>
      </c>
      <c r="V188" s="25">
        <f t="shared" si="120"/>
        <v>-3.1241328985756971E-2</v>
      </c>
      <c r="Z188">
        <f t="shared" si="99"/>
        <v>-2847</v>
      </c>
      <c r="AA188" s="25">
        <f t="shared" si="100"/>
        <v>-9.7481895953832609E-3</v>
      </c>
      <c r="AB188" s="25">
        <f t="shared" si="101"/>
        <v>-4.2104004079293045E-3</v>
      </c>
      <c r="AC188" s="25">
        <f t="shared" si="102"/>
        <v>-3.1241328985756971E-2</v>
      </c>
      <c r="AD188" s="25"/>
      <c r="AE188" s="25">
        <f t="shared" si="103"/>
        <v>1.7302378115029264E-8</v>
      </c>
      <c r="AF188" s="28">
        <f t="shared" si="104"/>
        <v>34009.792999999998</v>
      </c>
      <c r="AG188" s="128"/>
      <c r="AH188">
        <f t="shared" si="105"/>
        <v>-1.1723873368383261E-2</v>
      </c>
      <c r="AI188">
        <f t="shared" si="106"/>
        <v>0.63455098702687474</v>
      </c>
      <c r="AJ188">
        <f t="shared" si="107"/>
        <v>-0.5671119338255306</v>
      </c>
      <c r="AK188">
        <f t="shared" si="108"/>
        <v>5.7853426147191259E-2</v>
      </c>
      <c r="AL188">
        <f t="shared" si="109"/>
        <v>2.9845877948965045</v>
      </c>
      <c r="AM188">
        <f t="shared" si="110"/>
        <v>12.712281051462515</v>
      </c>
      <c r="AN188" s="25">
        <f t="shared" si="121"/>
        <v>2.9106204312794821</v>
      </c>
      <c r="AO188" s="25">
        <f t="shared" si="121"/>
        <v>2.9103710696720464</v>
      </c>
      <c r="AP188" s="25">
        <f t="shared" si="121"/>
        <v>2.911063389687095</v>
      </c>
      <c r="AQ188" s="25">
        <f t="shared" si="121"/>
        <v>2.909140974805192</v>
      </c>
      <c r="AR188" s="25">
        <f t="shared" si="121"/>
        <v>2.9144769492968883</v>
      </c>
      <c r="AS188" s="25">
        <f t="shared" si="121"/>
        <v>2.8996493406922736</v>
      </c>
      <c r="AT188" s="25">
        <f t="shared" si="121"/>
        <v>2.9407295331686356</v>
      </c>
      <c r="AU188" s="25">
        <f t="shared" si="111"/>
        <v>2.8258287269910625</v>
      </c>
      <c r="AV188" s="25"/>
      <c r="AX188" s="25"/>
    </row>
    <row r="189" spans="1:50">
      <c r="A189" s="33" t="s">
        <v>326</v>
      </c>
      <c r="B189" s="57"/>
      <c r="C189" s="58">
        <v>49036.656999999999</v>
      </c>
      <c r="D189" s="58" t="s">
        <v>264</v>
      </c>
      <c r="E189" s="33">
        <f t="shared" si="95"/>
        <v>-2822.5380413064004</v>
      </c>
      <c r="F189" s="25">
        <f t="shared" si="96"/>
        <v>-2822.5</v>
      </c>
      <c r="G189" s="25">
        <f t="shared" si="117"/>
        <v>-1.2985324996407144E-2</v>
      </c>
      <c r="I189" s="25">
        <f t="shared" si="116"/>
        <v>-1.2985324996407144E-2</v>
      </c>
      <c r="P189" s="27">
        <f t="shared" si="97"/>
        <v>1.7251619229536223E-2</v>
      </c>
      <c r="Q189" s="28">
        <f t="shared" si="98"/>
        <v>34018.156999999999</v>
      </c>
      <c r="S189" s="25">
        <f t="shared" si="118"/>
        <v>9.1427279612280987E-4</v>
      </c>
      <c r="T189" s="2">
        <v>0.1</v>
      </c>
      <c r="U189">
        <f t="shared" si="119"/>
        <v>9.1427279612280992E-5</v>
      </c>
      <c r="V189" s="25">
        <f t="shared" si="120"/>
        <v>-3.0236944225943366E-2</v>
      </c>
      <c r="Z189">
        <f t="shared" si="99"/>
        <v>-2822.5</v>
      </c>
      <c r="AA189" s="25">
        <f t="shared" si="100"/>
        <v>-9.7866338163374259E-3</v>
      </c>
      <c r="AB189" s="25">
        <f t="shared" si="101"/>
        <v>-3.1986911800697179E-3</v>
      </c>
      <c r="AC189" s="25">
        <f t="shared" si="102"/>
        <v>-3.0236944225943366E-2</v>
      </c>
      <c r="AD189" s="25"/>
      <c r="AE189" s="25">
        <f t="shared" si="103"/>
        <v>9.3544966403290651E-9</v>
      </c>
      <c r="AF189" s="28">
        <f t="shared" si="104"/>
        <v>34018.156999999999</v>
      </c>
      <c r="AG189" s="128"/>
      <c r="AH189">
        <f t="shared" si="105"/>
        <v>-1.1762734297587426E-2</v>
      </c>
      <c r="AI189">
        <f t="shared" si="106"/>
        <v>0.63446813050675177</v>
      </c>
      <c r="AJ189">
        <f t="shared" si="107"/>
        <v>-0.56829633331940588</v>
      </c>
      <c r="AK189">
        <f t="shared" si="108"/>
        <v>5.7327588339044562E-2</v>
      </c>
      <c r="AL189">
        <f t="shared" si="109"/>
        <v>2.9860265130081722</v>
      </c>
      <c r="AM189">
        <f t="shared" si="110"/>
        <v>12.830329877879992</v>
      </c>
      <c r="AN189" s="25">
        <f t="shared" si="121"/>
        <v>2.9127269636824651</v>
      </c>
      <c r="AO189" s="25">
        <f t="shared" si="121"/>
        <v>2.9124790307871322</v>
      </c>
      <c r="AP189" s="25">
        <f t="shared" si="121"/>
        <v>2.9131670451235196</v>
      </c>
      <c r="AQ189" s="25">
        <f t="shared" si="121"/>
        <v>2.9112575316472351</v>
      </c>
      <c r="AR189" s="25">
        <f t="shared" si="121"/>
        <v>2.9165551087450736</v>
      </c>
      <c r="AS189" s="25">
        <f t="shared" si="121"/>
        <v>2.9018416736609018</v>
      </c>
      <c r="AT189" s="25">
        <f t="shared" si="121"/>
        <v>2.942587011647507</v>
      </c>
      <c r="AU189" s="25">
        <f t="shared" si="111"/>
        <v>2.8286946362741219</v>
      </c>
      <c r="AV189" s="25"/>
      <c r="AX189" s="25"/>
    </row>
    <row r="190" spans="1:50">
      <c r="A190" s="33" t="s">
        <v>326</v>
      </c>
      <c r="B190" s="57"/>
      <c r="C190" s="58">
        <v>49270.811999999998</v>
      </c>
      <c r="D190" s="58" t="s">
        <v>264</v>
      </c>
      <c r="E190" s="33">
        <f t="shared" si="95"/>
        <v>-2136.5666003697156</v>
      </c>
      <c r="F190" s="25">
        <f t="shared" si="96"/>
        <v>-2136.5</v>
      </c>
      <c r="G190" s="25">
        <f t="shared" si="117"/>
        <v>-2.273390499613015E-2</v>
      </c>
      <c r="I190" s="25">
        <f t="shared" si="116"/>
        <v>-2.273390499613015E-2</v>
      </c>
      <c r="P190" s="27">
        <f t="shared" si="97"/>
        <v>1.6383409614478022E-2</v>
      </c>
      <c r="Q190" s="28">
        <f t="shared" si="98"/>
        <v>34252.311999999998</v>
      </c>
      <c r="S190" s="25">
        <f t="shared" si="118"/>
        <v>1.5301643023452999E-3</v>
      </c>
      <c r="T190" s="2">
        <v>0.1</v>
      </c>
      <c r="U190">
        <f t="shared" si="119"/>
        <v>1.5301643023453001E-4</v>
      </c>
      <c r="V190" s="25">
        <f t="shared" si="120"/>
        <v>-3.9117314610608175E-2</v>
      </c>
      <c r="Z190">
        <f t="shared" si="99"/>
        <v>-2136.5</v>
      </c>
      <c r="AA190" s="25">
        <f t="shared" si="100"/>
        <v>-1.0840874132054073E-2</v>
      </c>
      <c r="AB190" s="25">
        <f t="shared" si="101"/>
        <v>-1.1893030864076077E-2</v>
      </c>
      <c r="AC190" s="25">
        <f t="shared" si="102"/>
        <v>-3.9117314610608175E-2</v>
      </c>
      <c r="AD190" s="25"/>
      <c r="AE190" s="25">
        <f t="shared" si="103"/>
        <v>2.1643283980583315E-7</v>
      </c>
      <c r="AF190" s="28">
        <f t="shared" si="104"/>
        <v>34252.311999999998</v>
      </c>
      <c r="AG190" s="128"/>
      <c r="AH190">
        <f t="shared" si="105"/>
        <v>-1.2827180235304072E-2</v>
      </c>
      <c r="AI190">
        <f t="shared" si="106"/>
        <v>0.6324619009059389</v>
      </c>
      <c r="AJ190">
        <f t="shared" si="107"/>
        <v>-0.60086075543757256</v>
      </c>
      <c r="AK190">
        <f t="shared" si="108"/>
        <v>4.2611567846349965E-2</v>
      </c>
      <c r="AL190">
        <f t="shared" si="109"/>
        <v>3.0261701413597368</v>
      </c>
      <c r="AM190">
        <f t="shared" si="110"/>
        <v>17.308400896054764</v>
      </c>
      <c r="AN190" s="25">
        <f t="shared" si="121"/>
        <v>2.9716057247977985</v>
      </c>
      <c r="AO190" s="25">
        <f t="shared" si="121"/>
        <v>2.9714057415413033</v>
      </c>
      <c r="AP190" s="25">
        <f t="shared" si="121"/>
        <v>2.9719541339441951</v>
      </c>
      <c r="AQ190" s="25">
        <f t="shared" si="121"/>
        <v>2.9704502133435979</v>
      </c>
      <c r="AR190" s="25">
        <f t="shared" si="121"/>
        <v>2.9745736674557079</v>
      </c>
      <c r="AS190" s="25">
        <f t="shared" si="121"/>
        <v>2.9632609009483679</v>
      </c>
      <c r="AT190" s="25">
        <f t="shared" si="121"/>
        <v>2.9942470832524375</v>
      </c>
      <c r="AU190" s="25">
        <f t="shared" si="111"/>
        <v>2.9089400961997978</v>
      </c>
      <c r="AV190" s="25"/>
      <c r="AX190" s="25"/>
    </row>
    <row r="191" spans="1:50">
      <c r="A191" s="33" t="s">
        <v>326</v>
      </c>
      <c r="B191" s="57"/>
      <c r="C191" s="58">
        <v>49283.788</v>
      </c>
      <c r="D191" s="58" t="s">
        <v>264</v>
      </c>
      <c r="E191" s="33">
        <f t="shared" si="95"/>
        <v>-2098.5526121243392</v>
      </c>
      <c r="F191" s="25">
        <f t="shared" si="96"/>
        <v>-2098.5</v>
      </c>
      <c r="G191" s="25">
        <f t="shared" si="117"/>
        <v>-1.7959044998860918E-2</v>
      </c>
      <c r="I191" s="25">
        <f t="shared" si="116"/>
        <v>-1.7959044998860918E-2</v>
      </c>
      <c r="P191" s="27">
        <f t="shared" si="97"/>
        <v>1.6335493806922147E-2</v>
      </c>
      <c r="Q191" s="28">
        <f t="shared" si="98"/>
        <v>34265.288</v>
      </c>
      <c r="S191" s="25">
        <f t="shared" si="118"/>
        <v>1.1761153919013605E-3</v>
      </c>
      <c r="T191" s="2">
        <v>0.1</v>
      </c>
      <c r="U191">
        <f t="shared" si="119"/>
        <v>1.1761153919013606E-4</v>
      </c>
      <c r="V191" s="25">
        <f t="shared" si="120"/>
        <v>-3.4294538805783065E-2</v>
      </c>
      <c r="Z191">
        <f t="shared" si="99"/>
        <v>-2098.5</v>
      </c>
      <c r="AA191" s="25">
        <f t="shared" si="100"/>
        <v>-1.0897995397141563E-2</v>
      </c>
      <c r="AB191" s="25">
        <f t="shared" si="101"/>
        <v>-7.0610496017193547E-3</v>
      </c>
      <c r="AC191" s="25">
        <f t="shared" si="102"/>
        <v>-3.4294538805783065E-2</v>
      </c>
      <c r="AD191" s="25"/>
      <c r="AE191" s="25">
        <f t="shared" si="103"/>
        <v>5.8639256916111854E-8</v>
      </c>
      <c r="AF191" s="28">
        <f t="shared" si="104"/>
        <v>34265.288</v>
      </c>
      <c r="AG191" s="128"/>
      <c r="AH191">
        <f t="shared" si="105"/>
        <v>-1.2884784290391563E-2</v>
      </c>
      <c r="AI191">
        <f t="shared" si="106"/>
        <v>0.63236835120695933</v>
      </c>
      <c r="AJ191">
        <f t="shared" si="107"/>
        <v>-0.60263112320977796</v>
      </c>
      <c r="AK191">
        <f t="shared" si="108"/>
        <v>4.179677984857709E-2</v>
      </c>
      <c r="AL191">
        <f t="shared" si="109"/>
        <v>3.0283867387279124</v>
      </c>
      <c r="AM191">
        <f t="shared" si="110"/>
        <v>17.648049717355285</v>
      </c>
      <c r="AN191" s="25">
        <f t="shared" ref="AN191:AT200" si="122">$AU191+$AB$7*SIN(AO191)</f>
        <v>2.9748619559502911</v>
      </c>
      <c r="AO191" s="25">
        <f t="shared" si="122"/>
        <v>2.9746650496659193</v>
      </c>
      <c r="AP191" s="25">
        <f t="shared" si="122"/>
        <v>2.9752047059150564</v>
      </c>
      <c r="AQ191" s="25">
        <f t="shared" si="122"/>
        <v>2.9737255660401414</v>
      </c>
      <c r="AR191" s="25">
        <f t="shared" si="122"/>
        <v>2.9777788553971942</v>
      </c>
      <c r="AS191" s="25">
        <f t="shared" si="122"/>
        <v>2.9666649341312565</v>
      </c>
      <c r="AT191" s="25">
        <f t="shared" si="122"/>
        <v>2.997090959118156</v>
      </c>
      <c r="AU191" s="25">
        <f t="shared" si="111"/>
        <v>2.9133851799857684</v>
      </c>
      <c r="AV191" s="25"/>
      <c r="AX191" s="25"/>
    </row>
    <row r="192" spans="1:50">
      <c r="A192" s="33" t="s">
        <v>326</v>
      </c>
      <c r="B192" s="57"/>
      <c r="C192" s="58">
        <v>49311.612000000001</v>
      </c>
      <c r="D192" s="58" t="s">
        <v>264</v>
      </c>
      <c r="E192" s="33">
        <f t="shared" si="95"/>
        <v>-2017.0404967621953</v>
      </c>
      <c r="F192" s="25">
        <f t="shared" si="96"/>
        <v>-2017</v>
      </c>
      <c r="G192" s="25">
        <f t="shared" si="117"/>
        <v>-1.3823489993228577E-2</v>
      </c>
      <c r="I192" s="25">
        <f t="shared" si="116"/>
        <v>-1.3823489993228577E-2</v>
      </c>
      <c r="P192" s="27">
        <f t="shared" si="97"/>
        <v>1.623278982164586E-2</v>
      </c>
      <c r="Q192" s="28">
        <f t="shared" si="98"/>
        <v>34293.112000000001</v>
      </c>
      <c r="S192" s="25">
        <f t="shared" si="118"/>
        <v>9.0337995631002851E-4</v>
      </c>
      <c r="T192" s="2">
        <v>0.1</v>
      </c>
      <c r="U192">
        <f t="shared" si="119"/>
        <v>9.0337995631002853E-5</v>
      </c>
      <c r="V192" s="25">
        <f t="shared" si="120"/>
        <v>-3.0056279814874437E-2</v>
      </c>
      <c r="Z192">
        <f t="shared" si="99"/>
        <v>-2017</v>
      </c>
      <c r="AA192" s="25">
        <f t="shared" si="100"/>
        <v>-1.1020044403165608E-2</v>
      </c>
      <c r="AB192" s="25">
        <f t="shared" si="101"/>
        <v>-2.8034455900629689E-3</v>
      </c>
      <c r="AC192" s="25">
        <f t="shared" si="102"/>
        <v>-3.0056279814874437E-2</v>
      </c>
      <c r="AD192" s="25"/>
      <c r="AE192" s="25">
        <f t="shared" si="103"/>
        <v>7.0999405736826292E-9</v>
      </c>
      <c r="AF192" s="28">
        <f t="shared" si="104"/>
        <v>34293.112000000001</v>
      </c>
      <c r="AG192" s="128"/>
      <c r="AH192">
        <f t="shared" si="105"/>
        <v>-1.3007839536165609E-2</v>
      </c>
      <c r="AI192">
        <f t="shared" si="106"/>
        <v>0.63217389182421546</v>
      </c>
      <c r="AJ192">
        <f t="shared" si="107"/>
        <v>-0.60641634958056989</v>
      </c>
      <c r="AK192">
        <f t="shared" si="108"/>
        <v>4.0049396303265587E-2</v>
      </c>
      <c r="AL192">
        <f t="shared" si="109"/>
        <v>3.033138555513565</v>
      </c>
      <c r="AM192">
        <f t="shared" si="110"/>
        <v>18.42290212288728</v>
      </c>
      <c r="AN192" s="25">
        <f t="shared" si="122"/>
        <v>2.9818440770672936</v>
      </c>
      <c r="AO192" s="25">
        <f t="shared" si="122"/>
        <v>2.981653906817181</v>
      </c>
      <c r="AP192" s="25">
        <f t="shared" si="122"/>
        <v>2.9821745032597087</v>
      </c>
      <c r="AQ192" s="25">
        <f t="shared" si="122"/>
        <v>2.9807492516867513</v>
      </c>
      <c r="AR192" s="25">
        <f t="shared" si="122"/>
        <v>2.9846504282432869</v>
      </c>
      <c r="AS192" s="25">
        <f t="shared" si="122"/>
        <v>2.9739662762171508</v>
      </c>
      <c r="AT192" s="25">
        <f t="shared" si="122"/>
        <v>3.0031847876736517</v>
      </c>
      <c r="AU192" s="25">
        <f t="shared" si="111"/>
        <v>2.9229187149477838</v>
      </c>
      <c r="AV192" s="25"/>
      <c r="AX192" s="25"/>
    </row>
    <row r="193" spans="1:64">
      <c r="A193" s="33" t="s">
        <v>326</v>
      </c>
      <c r="B193" s="57"/>
      <c r="C193" s="58">
        <v>49311.792999999998</v>
      </c>
      <c r="D193" s="58" t="s">
        <v>264</v>
      </c>
      <c r="E193" s="33">
        <f t="shared" si="95"/>
        <v>-2016.5102461555143</v>
      </c>
      <c r="F193" s="25">
        <f t="shared" si="96"/>
        <v>-2016.5</v>
      </c>
      <c r="G193" s="25">
        <f t="shared" si="117"/>
        <v>-3.4975050002685748E-3</v>
      </c>
      <c r="I193" s="25">
        <f t="shared" si="116"/>
        <v>-3.4975050002685748E-3</v>
      </c>
      <c r="P193" s="27">
        <f t="shared" si="97"/>
        <v>1.6232160000272815E-2</v>
      </c>
      <c r="Q193" s="28">
        <f t="shared" si="98"/>
        <v>34293.292999999998</v>
      </c>
      <c r="S193" s="25">
        <f t="shared" si="118"/>
        <v>3.892596810335879E-4</v>
      </c>
      <c r="T193" s="2">
        <v>0.1</v>
      </c>
      <c r="U193">
        <f t="shared" si="119"/>
        <v>3.8925968103358794E-5</v>
      </c>
      <c r="V193" s="25">
        <f t="shared" si="120"/>
        <v>-1.972966500054139E-2</v>
      </c>
      <c r="Z193">
        <f t="shared" si="99"/>
        <v>-2016.5</v>
      </c>
      <c r="AA193" s="25">
        <f t="shared" si="100"/>
        <v>-1.1020791223396619E-2</v>
      </c>
      <c r="AB193" s="25">
        <f t="shared" si="101"/>
        <v>7.5232862231280444E-3</v>
      </c>
      <c r="AC193" s="25">
        <f t="shared" si="102"/>
        <v>-1.972966500054139E-2</v>
      </c>
      <c r="AD193" s="25"/>
      <c r="AE193" s="25">
        <f t="shared" si="103"/>
        <v>2.2032033950305347E-8</v>
      </c>
      <c r="AF193" s="28">
        <f t="shared" si="104"/>
        <v>34293.292999999998</v>
      </c>
      <c r="AG193" s="128"/>
      <c r="AH193">
        <f t="shared" si="105"/>
        <v>-1.300859240664662E-2</v>
      </c>
      <c r="AI193">
        <f t="shared" si="106"/>
        <v>0.632172724813715</v>
      </c>
      <c r="AJ193">
        <f t="shared" si="107"/>
        <v>-0.60643952244236032</v>
      </c>
      <c r="AK193">
        <f t="shared" si="108"/>
        <v>4.0038676664358321E-2</v>
      </c>
      <c r="AL193">
        <f t="shared" si="109"/>
        <v>3.0331676986919938</v>
      </c>
      <c r="AM193">
        <f t="shared" si="110"/>
        <v>18.42786367220485</v>
      </c>
      <c r="AN193" s="25">
        <f t="shared" si="122"/>
        <v>2.981886905414866</v>
      </c>
      <c r="AO193" s="25">
        <f t="shared" si="122"/>
        <v>2.981696777057071</v>
      </c>
      <c r="AP193" s="25">
        <f t="shared" si="122"/>
        <v>2.9822172552301218</v>
      </c>
      <c r="AQ193" s="25">
        <f t="shared" si="122"/>
        <v>2.9807923373230847</v>
      </c>
      <c r="AR193" s="25">
        <f t="shared" si="122"/>
        <v>2.9846925739424903</v>
      </c>
      <c r="AS193" s="25">
        <f t="shared" si="122"/>
        <v>2.9740110721598492</v>
      </c>
      <c r="AT193" s="25">
        <f t="shared" si="122"/>
        <v>3.0032221502897456</v>
      </c>
      <c r="AU193" s="25">
        <f t="shared" si="111"/>
        <v>2.9229772028923353</v>
      </c>
      <c r="AV193" s="25"/>
      <c r="AX193" s="25"/>
    </row>
    <row r="194" spans="1:64">
      <c r="A194" s="33" t="s">
        <v>326</v>
      </c>
      <c r="B194" s="57"/>
      <c r="C194" s="58">
        <v>49333.798999999999</v>
      </c>
      <c r="D194" s="58" t="s">
        <v>264</v>
      </c>
      <c r="E194" s="33">
        <f t="shared" si="95"/>
        <v>-1952.0423188028906</v>
      </c>
      <c r="F194" s="25">
        <f t="shared" si="96"/>
        <v>-1952</v>
      </c>
      <c r="G194" s="25">
        <f t="shared" si="117"/>
        <v>-1.4445439999690279E-2</v>
      </c>
      <c r="I194" s="25">
        <f t="shared" si="116"/>
        <v>-1.4445439999690279E-2</v>
      </c>
      <c r="P194" s="27">
        <f t="shared" si="97"/>
        <v>1.6150940082340904E-2</v>
      </c>
      <c r="Q194" s="28">
        <f t="shared" si="98"/>
        <v>34315.298999999999</v>
      </c>
      <c r="S194" s="25">
        <f t="shared" si="118"/>
        <v>9.3613847412411452E-4</v>
      </c>
      <c r="T194" s="2">
        <v>0.1</v>
      </c>
      <c r="U194">
        <f t="shared" si="119"/>
        <v>9.3613847412411455E-5</v>
      </c>
      <c r="V194" s="25">
        <f t="shared" si="120"/>
        <v>-3.0596380082031183E-2</v>
      </c>
      <c r="Z194">
        <f t="shared" si="99"/>
        <v>-1952</v>
      </c>
      <c r="AA194" s="25">
        <f t="shared" si="100"/>
        <v>-1.1116931268313299E-2</v>
      </c>
      <c r="AB194" s="25">
        <f t="shared" si="101"/>
        <v>-3.3285087313769807E-3</v>
      </c>
      <c r="AC194" s="25">
        <f t="shared" si="102"/>
        <v>-3.0596380082031183E-2</v>
      </c>
      <c r="AD194" s="25"/>
      <c r="AE194" s="25">
        <f t="shared" si="103"/>
        <v>1.0371450421580967E-8</v>
      </c>
      <c r="AF194" s="28">
        <f t="shared" si="104"/>
        <v>34315.298999999999</v>
      </c>
      <c r="AG194" s="128"/>
      <c r="AH194">
        <f t="shared" si="105"/>
        <v>-1.3105500356313299E-2</v>
      </c>
      <c r="AI194">
        <f t="shared" si="106"/>
        <v>0.6320248352444473</v>
      </c>
      <c r="AJ194">
        <f t="shared" si="107"/>
        <v>-0.60942377955846905</v>
      </c>
      <c r="AK194">
        <f t="shared" si="108"/>
        <v>3.8655893769564208E-2</v>
      </c>
      <c r="AL194">
        <f t="shared" si="109"/>
        <v>3.036926265372045</v>
      </c>
      <c r="AM194">
        <f t="shared" si="110"/>
        <v>19.090883505495302</v>
      </c>
      <c r="AN194" s="25">
        <f t="shared" si="122"/>
        <v>2.9874110897895698</v>
      </c>
      <c r="AO194" s="25">
        <f t="shared" si="122"/>
        <v>2.9872264224039826</v>
      </c>
      <c r="AP194" s="25">
        <f t="shared" si="122"/>
        <v>2.9877315097610651</v>
      </c>
      <c r="AQ194" s="25">
        <f t="shared" si="122"/>
        <v>2.9863499412262917</v>
      </c>
      <c r="AR194" s="25">
        <f t="shared" si="122"/>
        <v>2.9901282533344355</v>
      </c>
      <c r="AS194" s="25">
        <f t="shared" si="122"/>
        <v>2.9797899928171363</v>
      </c>
      <c r="AT194" s="25">
        <f t="shared" si="122"/>
        <v>3.0080396519056127</v>
      </c>
      <c r="AU194" s="25">
        <f t="shared" si="111"/>
        <v>2.9305221477395751</v>
      </c>
      <c r="AV194" s="25"/>
      <c r="AX194" s="25"/>
    </row>
    <row r="195" spans="1:64">
      <c r="A195" s="33" t="s">
        <v>326</v>
      </c>
      <c r="B195" s="57"/>
      <c r="C195" s="58">
        <v>49397.625</v>
      </c>
      <c r="D195" s="58" t="s">
        <v>264</v>
      </c>
      <c r="E195" s="33">
        <f t="shared" si="95"/>
        <v>-1765.0601352525682</v>
      </c>
      <c r="F195" s="25">
        <f t="shared" si="96"/>
        <v>-1765</v>
      </c>
      <c r="G195" s="25">
        <f t="shared" si="117"/>
        <v>-2.0527050000964664E-2</v>
      </c>
      <c r="I195" s="25">
        <f t="shared" si="116"/>
        <v>-2.0527050000964664E-2</v>
      </c>
      <c r="P195" s="27">
        <f t="shared" si="97"/>
        <v>1.5915768600934844E-2</v>
      </c>
      <c r="Q195" s="28">
        <f t="shared" si="98"/>
        <v>34379.125</v>
      </c>
      <c r="S195" s="25">
        <f t="shared" si="118"/>
        <v>1.3280790276509525E-3</v>
      </c>
      <c r="T195" s="2">
        <v>0.1</v>
      </c>
      <c r="U195">
        <f t="shared" si="119"/>
        <v>1.3280790276509527E-4</v>
      </c>
      <c r="V195" s="25">
        <f t="shared" si="120"/>
        <v>-3.6442818601899504E-2</v>
      </c>
      <c r="Z195">
        <f t="shared" si="99"/>
        <v>-1765</v>
      </c>
      <c r="AA195" s="25">
        <f t="shared" si="100"/>
        <v>-1.1393408366388837E-2</v>
      </c>
      <c r="AB195" s="25">
        <f t="shared" si="101"/>
        <v>-9.1336416345758273E-3</v>
      </c>
      <c r="AC195" s="25">
        <f t="shared" si="102"/>
        <v>-3.6442818601899504E-2</v>
      </c>
      <c r="AD195" s="25"/>
      <c r="AE195" s="25">
        <f t="shared" si="103"/>
        <v>1.1079288058385002E-7</v>
      </c>
      <c r="AF195" s="28">
        <f t="shared" si="104"/>
        <v>34379.125</v>
      </c>
      <c r="AG195" s="128"/>
      <c r="AH195">
        <f t="shared" si="105"/>
        <v>-1.3384062691388837E-2</v>
      </c>
      <c r="AI195">
        <f t="shared" si="106"/>
        <v>0.63162579492363136</v>
      </c>
      <c r="AJ195">
        <f t="shared" si="107"/>
        <v>-0.61801940049249016</v>
      </c>
      <c r="AK195">
        <f t="shared" si="108"/>
        <v>3.4647439073523301E-2</v>
      </c>
      <c r="AL195">
        <f t="shared" si="109"/>
        <v>3.0478135296675881</v>
      </c>
      <c r="AM195">
        <f t="shared" si="110"/>
        <v>21.311075935785826</v>
      </c>
      <c r="AN195" s="25">
        <f t="shared" si="122"/>
        <v>3.0034197437001211</v>
      </c>
      <c r="AO195" s="25">
        <f t="shared" si="122"/>
        <v>3.0032515244172973</v>
      </c>
      <c r="AP195" s="25">
        <f t="shared" si="122"/>
        <v>3.0037105420161376</v>
      </c>
      <c r="AQ195" s="25">
        <f t="shared" si="122"/>
        <v>3.0024579578776001</v>
      </c>
      <c r="AR195" s="25">
        <f t="shared" si="122"/>
        <v>3.0058755433557516</v>
      </c>
      <c r="AS195" s="25">
        <f t="shared" si="122"/>
        <v>2.9965470249848556</v>
      </c>
      <c r="AT195" s="25">
        <f t="shared" si="122"/>
        <v>3.0219822862710966</v>
      </c>
      <c r="AU195" s="25">
        <f t="shared" si="111"/>
        <v>2.9523966390021128</v>
      </c>
      <c r="AV195" s="25"/>
      <c r="AX195" s="25"/>
    </row>
    <row r="196" spans="1:64">
      <c r="A196" s="33" t="s">
        <v>326</v>
      </c>
      <c r="B196" s="57"/>
      <c r="C196" s="58">
        <v>49679.584999999999</v>
      </c>
      <c r="D196" s="58" t="s">
        <v>264</v>
      </c>
      <c r="E196" s="33">
        <f t="shared" si="95"/>
        <v>-939.04101336105157</v>
      </c>
      <c r="F196" s="25">
        <f t="shared" si="96"/>
        <v>-939</v>
      </c>
      <c r="G196" s="25">
        <f t="shared" si="117"/>
        <v>-1.399983000010252E-2</v>
      </c>
      <c r="I196" s="25">
        <f t="shared" si="116"/>
        <v>-1.399983000010252E-2</v>
      </c>
      <c r="P196" s="27">
        <f t="shared" si="97"/>
        <v>1.4882386232234861E-2</v>
      </c>
      <c r="Q196" s="28">
        <f t="shared" si="98"/>
        <v>34661.084999999999</v>
      </c>
      <c r="S196" s="25">
        <f t="shared" si="118"/>
        <v>8.3418241449149293E-4</v>
      </c>
      <c r="T196" s="2">
        <v>0.1</v>
      </c>
      <c r="U196">
        <f t="shared" si="119"/>
        <v>8.3418241449149296E-5</v>
      </c>
      <c r="V196" s="25">
        <f t="shared" si="120"/>
        <v>-2.8882216232337381E-2</v>
      </c>
      <c r="Z196">
        <f t="shared" si="99"/>
        <v>-939</v>
      </c>
      <c r="AA196" s="25">
        <f t="shared" si="100"/>
        <v>-1.2573498151037378E-2</v>
      </c>
      <c r="AB196" s="25">
        <f t="shared" si="101"/>
        <v>-1.4263318490651423E-3</v>
      </c>
      <c r="AC196" s="25">
        <f t="shared" si="102"/>
        <v>-2.8882216232337381E-2</v>
      </c>
      <c r="AD196" s="25"/>
      <c r="AE196" s="25">
        <f t="shared" si="103"/>
        <v>1.6970795095642113E-9</v>
      </c>
      <c r="AF196" s="28">
        <f t="shared" si="104"/>
        <v>34661.084999999999</v>
      </c>
      <c r="AG196" s="128"/>
      <c r="AH196">
        <f t="shared" si="105"/>
        <v>-1.4570852988037378E-2</v>
      </c>
      <c r="AI196">
        <f t="shared" si="106"/>
        <v>0.63038842678675555</v>
      </c>
      <c r="AJ196">
        <f t="shared" si="107"/>
        <v>-0.65499390293529391</v>
      </c>
      <c r="AK196">
        <f t="shared" si="108"/>
        <v>1.6949482199478397E-2</v>
      </c>
      <c r="AL196">
        <f t="shared" si="109"/>
        <v>3.0957672052328951</v>
      </c>
      <c r="AM196">
        <f t="shared" si="110"/>
        <v>43.636234104898222</v>
      </c>
      <c r="AN196" s="25">
        <f t="shared" si="122"/>
        <v>3.0740298761914633</v>
      </c>
      <c r="AO196" s="25">
        <f t="shared" si="122"/>
        <v>3.0739433564718945</v>
      </c>
      <c r="AP196" s="25">
        <f t="shared" si="122"/>
        <v>3.0741777277845372</v>
      </c>
      <c r="AQ196" s="25">
        <f t="shared" si="122"/>
        <v>3.0735428360121713</v>
      </c>
      <c r="AR196" s="25">
        <f t="shared" si="122"/>
        <v>3.0752626404880319</v>
      </c>
      <c r="AS196" s="25">
        <f t="shared" si="122"/>
        <v>3.0706035385729762</v>
      </c>
      <c r="AT196" s="25">
        <f t="shared" si="122"/>
        <v>3.0832221751368247</v>
      </c>
      <c r="AU196" s="25">
        <f t="shared" si="111"/>
        <v>3.0490187234024164</v>
      </c>
      <c r="AV196" s="25"/>
      <c r="AX196" s="25"/>
      <c r="AY196" s="25"/>
      <c r="AZ196" s="25"/>
      <c r="BA196" s="25"/>
      <c r="BB196" s="25"/>
      <c r="BC196" s="25"/>
      <c r="BD196" s="25"/>
      <c r="BE196" s="25"/>
      <c r="BF196" s="25"/>
      <c r="BG196" s="25"/>
      <c r="BH196" s="25"/>
      <c r="BI196" s="25"/>
      <c r="BJ196" s="25"/>
      <c r="BK196" s="25"/>
      <c r="BL196" s="25"/>
    </row>
    <row r="197" spans="1:64">
      <c r="A197" s="33" t="s">
        <v>328</v>
      </c>
      <c r="B197" s="57" t="s">
        <v>288</v>
      </c>
      <c r="C197" s="58">
        <v>49687.607000000004</v>
      </c>
      <c r="D197" s="58"/>
      <c r="E197" s="33">
        <f t="shared" si="95"/>
        <v>-915.54007210762029</v>
      </c>
      <c r="F197" s="25">
        <f t="shared" si="96"/>
        <v>-915.5</v>
      </c>
      <c r="G197" s="25">
        <f t="shared" si="117"/>
        <v>-1.3678534996870439E-2</v>
      </c>
      <c r="I197" s="127">
        <f t="shared" si="116"/>
        <v>-1.3678534996870439E-2</v>
      </c>
      <c r="P197" s="27">
        <f t="shared" si="97"/>
        <v>1.4853114879897003E-2</v>
      </c>
      <c r="Q197" s="28">
        <f t="shared" si="98"/>
        <v>34669.107000000004</v>
      </c>
      <c r="S197" s="25">
        <f t="shared" si="118"/>
        <v>8.1405504469044367E-4</v>
      </c>
      <c r="T197" s="2">
        <v>0.1</v>
      </c>
      <c r="U197">
        <f t="shared" si="119"/>
        <v>8.1405504469044375E-5</v>
      </c>
      <c r="V197" s="25">
        <f t="shared" si="120"/>
        <v>-2.8531649876767443E-2</v>
      </c>
      <c r="Z197">
        <f t="shared" si="99"/>
        <v>-915.5</v>
      </c>
      <c r="AA197" s="25">
        <f t="shared" si="100"/>
        <v>-1.2606067013701689E-2</v>
      </c>
      <c r="AB197" s="25">
        <f t="shared" si="101"/>
        <v>-1.0724679831687501E-3</v>
      </c>
      <c r="AC197" s="25">
        <f t="shared" si="102"/>
        <v>-2.8531649876767443E-2</v>
      </c>
      <c r="AD197" s="25"/>
      <c r="AE197" s="25">
        <f t="shared" si="103"/>
        <v>9.3631599770555948E-10</v>
      </c>
      <c r="AF197" s="28">
        <f t="shared" si="104"/>
        <v>34669.107000000004</v>
      </c>
      <c r="AG197" s="128"/>
      <c r="AH197">
        <f t="shared" si="105"/>
        <v>-1.460355259295169E-2</v>
      </c>
      <c r="AI197">
        <f t="shared" si="106"/>
        <v>0.63036568692688277</v>
      </c>
      <c r="AJ197">
        <f t="shared" si="107"/>
        <v>-0.656022353868846</v>
      </c>
      <c r="AK197">
        <f t="shared" si="108"/>
        <v>1.6446111971064693E-2</v>
      </c>
      <c r="AL197">
        <f t="shared" si="109"/>
        <v>3.0971290529210718</v>
      </c>
      <c r="AM197">
        <f t="shared" si="110"/>
        <v>44.973201834842733</v>
      </c>
      <c r="AN197" s="25">
        <f t="shared" si="122"/>
        <v>3.0760369287126514</v>
      </c>
      <c r="AO197" s="25">
        <f t="shared" si="122"/>
        <v>3.075952901286966</v>
      </c>
      <c r="AP197" s="25">
        <f t="shared" si="122"/>
        <v>3.0761804908582682</v>
      </c>
      <c r="AQ197" s="25">
        <f t="shared" si="122"/>
        <v>3.0755640531289234</v>
      </c>
      <c r="AR197" s="25">
        <f t="shared" si="122"/>
        <v>3.0772336480659472</v>
      </c>
      <c r="AS197" s="25">
        <f t="shared" si="122"/>
        <v>3.0727111932782947</v>
      </c>
      <c r="AT197" s="25">
        <f t="shared" si="122"/>
        <v>3.0849582303696335</v>
      </c>
      <c r="AU197" s="25">
        <f t="shared" si="111"/>
        <v>3.0517676567963719</v>
      </c>
      <c r="AV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</row>
    <row r="198" spans="1:64">
      <c r="A198" s="13" t="s">
        <v>1285</v>
      </c>
      <c r="B198" s="199" t="s">
        <v>288</v>
      </c>
      <c r="C198" s="142">
        <v>49689.31</v>
      </c>
      <c r="D198" s="142" t="s">
        <v>1237</v>
      </c>
      <c r="E198" s="33">
        <f t="shared" si="95"/>
        <v>-910.55102910656933</v>
      </c>
      <c r="F198" s="25">
        <f t="shared" si="96"/>
        <v>-910.5</v>
      </c>
      <c r="G198" s="25">
        <f t="shared" si="117"/>
        <v>-1.7418684998119716E-2</v>
      </c>
      <c r="J198">
        <f>G198</f>
        <v>-1.7418684998119716E-2</v>
      </c>
      <c r="L198" s="25"/>
      <c r="O198" s="25"/>
      <c r="P198" s="27">
        <f t="shared" si="97"/>
        <v>1.4846887851633342E-2</v>
      </c>
      <c r="Q198" s="28">
        <f t="shared" si="98"/>
        <v>34670.81</v>
      </c>
      <c r="S198" s="25">
        <f t="shared" si="118"/>
        <v>1.0410671913227217E-3</v>
      </c>
      <c r="T198" s="128">
        <v>1</v>
      </c>
      <c r="U198">
        <f t="shared" si="119"/>
        <v>1.0410671913227217E-3</v>
      </c>
      <c r="V198" s="25">
        <f t="shared" si="120"/>
        <v>-3.2265572849753059E-2</v>
      </c>
      <c r="Z198">
        <f t="shared" si="99"/>
        <v>-910.5</v>
      </c>
      <c r="AA198" s="25">
        <f t="shared" si="100"/>
        <v>-1.2612989245794584E-2</v>
      </c>
      <c r="AB198" s="25">
        <f t="shared" si="101"/>
        <v>-4.8056957523251315E-3</v>
      </c>
      <c r="AC198" s="25">
        <f t="shared" si="102"/>
        <v>-3.2265572849753059E-2</v>
      </c>
      <c r="AD198" s="25"/>
      <c r="AE198" s="25">
        <f t="shared" si="103"/>
        <v>2.4043146606360936E-8</v>
      </c>
      <c r="AF198" s="28">
        <f t="shared" si="104"/>
        <v>34670.81</v>
      </c>
      <c r="AG198" s="128"/>
      <c r="AH198">
        <f t="shared" si="105"/>
        <v>-1.4610502215044584E-2</v>
      </c>
      <c r="AI198">
        <f t="shared" si="106"/>
        <v>0.63036093731216691</v>
      </c>
      <c r="AJ198">
        <f t="shared" si="107"/>
        <v>-0.65624100667012586</v>
      </c>
      <c r="AK198">
        <f t="shared" si="108"/>
        <v>1.6339012677032267E-2</v>
      </c>
      <c r="AL198">
        <f t="shared" si="109"/>
        <v>3.0974187949753502</v>
      </c>
      <c r="AM198">
        <f t="shared" si="110"/>
        <v>45.268283788502309</v>
      </c>
      <c r="AN198" s="25">
        <f t="shared" si="122"/>
        <v>3.0764639516133081</v>
      </c>
      <c r="AO198" s="25">
        <f t="shared" si="122"/>
        <v>3.0763804553593381</v>
      </c>
      <c r="AP198" s="25">
        <f t="shared" si="122"/>
        <v>3.0766065999304932</v>
      </c>
      <c r="AQ198" s="25">
        <f t="shared" si="122"/>
        <v>3.0759940932569143</v>
      </c>
      <c r="AR198" s="25">
        <f t="shared" si="122"/>
        <v>3.0776529952506517</v>
      </c>
      <c r="AS198" s="25">
        <f t="shared" si="122"/>
        <v>3.0731596342899583</v>
      </c>
      <c r="AT198" s="25">
        <f t="shared" si="122"/>
        <v>3.0853275712054824</v>
      </c>
      <c r="AU198" s="25">
        <f t="shared" si="111"/>
        <v>3.0523525362418935</v>
      </c>
      <c r="AV198" s="25"/>
      <c r="AX198" s="25"/>
      <c r="AY198" s="25"/>
      <c r="AZ198" s="25"/>
      <c r="BA198" s="25"/>
      <c r="BB198" s="25"/>
      <c r="BC198" s="25"/>
      <c r="BD198" s="25"/>
      <c r="BE198" s="25"/>
      <c r="BF198" s="25"/>
      <c r="BG198" s="25"/>
      <c r="BH198" s="25"/>
      <c r="BI198" s="25"/>
      <c r="BJ198" s="25"/>
      <c r="BK198" s="25"/>
      <c r="BL198" s="25"/>
    </row>
    <row r="199" spans="1:64">
      <c r="A199" s="33" t="s">
        <v>326</v>
      </c>
      <c r="B199" s="57" t="s">
        <v>288</v>
      </c>
      <c r="C199" s="58">
        <v>49713.542999999998</v>
      </c>
      <c r="D199" s="58"/>
      <c r="E199" s="33">
        <f t="shared" si="95"/>
        <v>-839.55896859870529</v>
      </c>
      <c r="F199" s="25">
        <f t="shared" si="96"/>
        <v>-839.5</v>
      </c>
      <c r="G199" s="25">
        <f t="shared" si="117"/>
        <v>-2.0128814998315647E-2</v>
      </c>
      <c r="I199" s="127">
        <f>G199</f>
        <v>-2.0128814998315647E-2</v>
      </c>
      <c r="P199" s="27">
        <f t="shared" si="97"/>
        <v>1.4758498851356525E-2</v>
      </c>
      <c r="Q199" s="28">
        <f t="shared" si="98"/>
        <v>34695.042999999998</v>
      </c>
      <c r="S199" s="25">
        <f t="shared" si="118"/>
        <v>1.2171246676455276E-3</v>
      </c>
      <c r="T199" s="2">
        <v>0.1</v>
      </c>
      <c r="U199">
        <f t="shared" si="119"/>
        <v>1.2171246676455277E-4</v>
      </c>
      <c r="V199" s="25">
        <f t="shared" si="120"/>
        <v>-3.4887313849672169E-2</v>
      </c>
      <c r="Z199">
        <f t="shared" si="99"/>
        <v>-839.5</v>
      </c>
      <c r="AA199" s="25">
        <f t="shared" si="100"/>
        <v>-1.271100740635946E-2</v>
      </c>
      <c r="AB199" s="25">
        <f t="shared" si="101"/>
        <v>-7.4178075919561874E-3</v>
      </c>
      <c r="AC199" s="25">
        <f t="shared" si="102"/>
        <v>-3.4887313849672169E-2</v>
      </c>
      <c r="AD199" s="25"/>
      <c r="AE199" s="25">
        <f t="shared" si="103"/>
        <v>6.6970908842806036E-8</v>
      </c>
      <c r="AF199" s="28">
        <f t="shared" si="104"/>
        <v>34695.042999999998</v>
      </c>
      <c r="AG199" s="128"/>
      <c r="AH199">
        <f t="shared" si="105"/>
        <v>-1.4708893125609459E-2</v>
      </c>
      <c r="AI199">
        <f t="shared" si="106"/>
        <v>0.63029684873196934</v>
      </c>
      <c r="AJ199">
        <f t="shared" si="107"/>
        <v>-0.6593395742198801</v>
      </c>
      <c r="AK199">
        <f t="shared" si="108"/>
        <v>1.4818230072705489E-2</v>
      </c>
      <c r="AL199">
        <f t="shared" si="109"/>
        <v>3.1015326692566081</v>
      </c>
      <c r="AM199">
        <f t="shared" si="110"/>
        <v>49.91845501376897</v>
      </c>
      <c r="AN199" s="25">
        <f t="shared" si="122"/>
        <v>3.0825273306622232</v>
      </c>
      <c r="AO199" s="25">
        <f t="shared" si="122"/>
        <v>3.0824514095938227</v>
      </c>
      <c r="AP199" s="25">
        <f t="shared" si="122"/>
        <v>3.0826569597937081</v>
      </c>
      <c r="AQ199" s="25">
        <f t="shared" si="122"/>
        <v>3.0821004433361781</v>
      </c>
      <c r="AR199" s="25">
        <f t="shared" si="122"/>
        <v>3.0836071405089389</v>
      </c>
      <c r="AS199" s="25">
        <f t="shared" si="122"/>
        <v>3.0795276360771089</v>
      </c>
      <c r="AT199" s="25">
        <f t="shared" si="122"/>
        <v>3.0905710287310146</v>
      </c>
      <c r="AU199" s="25">
        <f t="shared" si="111"/>
        <v>3.0606578243683122</v>
      </c>
      <c r="AV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</row>
    <row r="200" spans="1:64">
      <c r="A200" s="33" t="s">
        <v>326</v>
      </c>
      <c r="B200" s="57"/>
      <c r="C200" s="58">
        <v>49725.667200000004</v>
      </c>
      <c r="D200" s="58">
        <v>4.0000000000000002E-4</v>
      </c>
      <c r="E200" s="33">
        <f t="shared" si="95"/>
        <v>-804.0403807222624</v>
      </c>
      <c r="F200" s="25">
        <f t="shared" si="96"/>
        <v>-804</v>
      </c>
      <c r="G200" s="25">
        <f t="shared" si="117"/>
        <v>-1.378387999284314E-2</v>
      </c>
      <c r="I200" s="25"/>
      <c r="K200">
        <f>G200</f>
        <v>-1.378387999284314E-2</v>
      </c>
      <c r="P200" s="27">
        <f t="shared" si="97"/>
        <v>1.471432873486057E-2</v>
      </c>
      <c r="Q200" s="28">
        <f t="shared" si="98"/>
        <v>34707.167200000004</v>
      </c>
      <c r="S200" s="25">
        <f t="shared" si="118"/>
        <v>8.121479006877679E-4</v>
      </c>
      <c r="T200" s="128">
        <v>1</v>
      </c>
      <c r="U200">
        <f t="shared" si="119"/>
        <v>8.121479006877679E-4</v>
      </c>
      <c r="V200" s="25">
        <f t="shared" si="120"/>
        <v>-2.849820872770371E-2</v>
      </c>
      <c r="Z200">
        <f t="shared" si="99"/>
        <v>-804</v>
      </c>
      <c r="AA200" s="25">
        <f t="shared" si="100"/>
        <v>-1.2759821550193222E-2</v>
      </c>
      <c r="AB200" s="25">
        <f t="shared" si="101"/>
        <v>-1.024058442649918E-3</v>
      </c>
      <c r="AC200" s="25">
        <f t="shared" si="102"/>
        <v>-2.849820872770371E-2</v>
      </c>
      <c r="AD200" s="25"/>
      <c r="AE200" s="25">
        <f t="shared" si="103"/>
        <v>8.5169600631200756E-10</v>
      </c>
      <c r="AF200" s="28">
        <f t="shared" si="104"/>
        <v>34707.167200000004</v>
      </c>
      <c r="AG200" s="128"/>
      <c r="AH200">
        <f t="shared" si="105"/>
        <v>-1.4757882302193222E-2</v>
      </c>
      <c r="AI200">
        <f t="shared" si="106"/>
        <v>0.63026715502067165</v>
      </c>
      <c r="AJ200">
        <f t="shared" si="107"/>
        <v>-0.66088444561895654</v>
      </c>
      <c r="AK200">
        <f t="shared" si="108"/>
        <v>1.4057857002116661E-2</v>
      </c>
      <c r="AL200">
        <f t="shared" si="109"/>
        <v>3.103589298380518</v>
      </c>
      <c r="AM200">
        <f t="shared" si="110"/>
        <v>52.620598208385907</v>
      </c>
      <c r="AN200" s="25">
        <f t="shared" si="122"/>
        <v>3.0855587898377923</v>
      </c>
      <c r="AO200" s="25">
        <f t="shared" si="122"/>
        <v>3.0854866780635763</v>
      </c>
      <c r="AP200" s="25">
        <f t="shared" si="122"/>
        <v>3.0856818808404296</v>
      </c>
      <c r="AQ200" s="25">
        <f t="shared" si="122"/>
        <v>3.0851534722504539</v>
      </c>
      <c r="AR200" s="25">
        <f t="shared" si="122"/>
        <v>3.0865838238605994</v>
      </c>
      <c r="AS200" s="25">
        <f t="shared" si="122"/>
        <v>3.082711729923076</v>
      </c>
      <c r="AT200" s="25">
        <f t="shared" si="122"/>
        <v>3.093191970537418</v>
      </c>
      <c r="AU200" s="25">
        <f t="shared" si="111"/>
        <v>3.0648104684315216</v>
      </c>
      <c r="AV200" s="25"/>
      <c r="AX200" s="25"/>
      <c r="AY200" s="25"/>
      <c r="AZ200" s="25"/>
      <c r="BA200" s="25"/>
      <c r="BB200" s="25"/>
      <c r="BC200" s="25"/>
      <c r="BD200" s="25"/>
      <c r="BE200" s="25"/>
      <c r="BF200" s="25"/>
      <c r="BG200" s="25"/>
      <c r="BH200" s="25"/>
      <c r="BI200" s="25"/>
      <c r="BJ200" s="25"/>
      <c r="BK200" s="25"/>
      <c r="BL200" s="25"/>
    </row>
    <row r="201" spans="1:64">
      <c r="A201" s="33" t="s">
        <v>326</v>
      </c>
      <c r="B201" s="57" t="s">
        <v>288</v>
      </c>
      <c r="C201" s="58">
        <v>49743.589</v>
      </c>
      <c r="D201" s="58"/>
      <c r="E201" s="33">
        <f t="shared" si="95"/>
        <v>-751.53736788812819</v>
      </c>
      <c r="F201" s="25">
        <f t="shared" si="96"/>
        <v>-751.5</v>
      </c>
      <c r="G201" s="25">
        <f t="shared" si="117"/>
        <v>-1.2755454998114146E-2</v>
      </c>
      <c r="I201" s="127">
        <f t="shared" ref="I201:I206" si="123">G201</f>
        <v>-1.2755454998114146E-2</v>
      </c>
      <c r="P201" s="27">
        <f t="shared" si="97"/>
        <v>1.4649036527909597E-2</v>
      </c>
      <c r="Q201" s="28">
        <f t="shared" si="98"/>
        <v>34725.089</v>
      </c>
      <c r="S201" s="25">
        <f t="shared" si="118"/>
        <v>7.5100615579990707E-4</v>
      </c>
      <c r="T201" s="2">
        <v>0.1</v>
      </c>
      <c r="U201">
        <f t="shared" si="119"/>
        <v>7.5100615579990718E-5</v>
      </c>
      <c r="V201" s="25">
        <f t="shared" si="120"/>
        <v>-2.7404491526023741E-2</v>
      </c>
      <c r="Z201">
        <f t="shared" si="99"/>
        <v>-751.5</v>
      </c>
      <c r="AA201" s="25">
        <f t="shared" si="100"/>
        <v>-1.2831772437625564E-2</v>
      </c>
      <c r="AB201" s="25">
        <f t="shared" si="101"/>
        <v>7.6317439511417937E-5</v>
      </c>
      <c r="AC201" s="25">
        <f t="shared" si="102"/>
        <v>-2.7404491526023741E-2</v>
      </c>
      <c r="AD201" s="25"/>
      <c r="AE201" s="25">
        <f t="shared" si="103"/>
        <v>4.3741238853006558E-12</v>
      </c>
      <c r="AF201" s="28">
        <f t="shared" si="104"/>
        <v>34725.089</v>
      </c>
      <c r="AG201" s="128"/>
      <c r="AH201">
        <f t="shared" si="105"/>
        <v>-1.4830078180875565E-2</v>
      </c>
      <c r="AI201">
        <f t="shared" si="106"/>
        <v>0.6302261128421851</v>
      </c>
      <c r="AJ201">
        <f t="shared" si="107"/>
        <v>-0.6631637284209061</v>
      </c>
      <c r="AK201">
        <f t="shared" si="108"/>
        <v>1.2933382241301755E-2</v>
      </c>
      <c r="AL201">
        <f t="shared" si="109"/>
        <v>3.1066304441748684</v>
      </c>
      <c r="AM201">
        <f t="shared" si="110"/>
        <v>57.198795593885741</v>
      </c>
      <c r="AN201" s="25">
        <f t="shared" ref="AN201:AT210" si="124">$AU201+$AB$7*SIN(AO201)</f>
        <v>3.0900416734233405</v>
      </c>
      <c r="AO201" s="25">
        <f t="shared" si="124"/>
        <v>3.0899752196968202</v>
      </c>
      <c r="AP201" s="25">
        <f t="shared" si="124"/>
        <v>3.0901550630601773</v>
      </c>
      <c r="AQ201" s="25">
        <f t="shared" si="124"/>
        <v>3.0896683500700304</v>
      </c>
      <c r="AR201" s="25">
        <f t="shared" si="124"/>
        <v>3.0909855211773021</v>
      </c>
      <c r="AS201" s="25">
        <f t="shared" si="124"/>
        <v>3.0874207063904278</v>
      </c>
      <c r="AT201" s="25">
        <f t="shared" si="124"/>
        <v>3.0970671218702988</v>
      </c>
      <c r="AU201" s="25">
        <f t="shared" si="111"/>
        <v>3.0709517026095066</v>
      </c>
      <c r="AV201" s="25"/>
      <c r="AX201" s="25"/>
      <c r="AY201" s="25"/>
      <c r="AZ201" s="25"/>
      <c r="BA201" s="25"/>
      <c r="BB201" s="25"/>
      <c r="BC201" s="25"/>
      <c r="BD201" s="25"/>
      <c r="BE201" s="25"/>
      <c r="BF201" s="25"/>
      <c r="BG201" s="25"/>
      <c r="BH201" s="25"/>
      <c r="BI201" s="25"/>
      <c r="BJ201" s="25"/>
      <c r="BK201" s="25"/>
      <c r="BL201" s="25"/>
    </row>
    <row r="202" spans="1:64">
      <c r="A202" s="33" t="s">
        <v>326</v>
      </c>
      <c r="B202" s="57"/>
      <c r="C202" s="58">
        <v>49779.607000000004</v>
      </c>
      <c r="D202" s="58"/>
      <c r="E202" s="33">
        <f t="shared" si="95"/>
        <v>-646.02042671813331</v>
      </c>
      <c r="F202" s="25">
        <f t="shared" si="96"/>
        <v>-646</v>
      </c>
      <c r="G202" s="25">
        <f t="shared" si="117"/>
        <v>-6.9726199944852851E-3</v>
      </c>
      <c r="I202" s="127">
        <f t="shared" si="123"/>
        <v>-6.9726199944852851E-3</v>
      </c>
      <c r="P202" s="27">
        <f t="shared" si="97"/>
        <v>1.4517937788837487E-2</v>
      </c>
      <c r="Q202" s="28">
        <f t="shared" si="98"/>
        <v>34761.107000000004</v>
      </c>
      <c r="S202" s="25">
        <f t="shared" si="118"/>
        <v>4.6184407383833496E-4</v>
      </c>
      <c r="T202" s="2">
        <v>0.1</v>
      </c>
      <c r="U202">
        <f t="shared" si="119"/>
        <v>4.6184407383833499E-5</v>
      </c>
      <c r="V202" s="25">
        <f t="shared" si="120"/>
        <v>-2.1490557783322772E-2</v>
      </c>
      <c r="Z202">
        <f t="shared" si="99"/>
        <v>-646</v>
      </c>
      <c r="AA202" s="25">
        <f t="shared" si="100"/>
        <v>-1.2975493319730759E-2</v>
      </c>
      <c r="AB202" s="25">
        <f t="shared" si="101"/>
        <v>6.0028733252454735E-3</v>
      </c>
      <c r="AC202" s="25">
        <f t="shared" si="102"/>
        <v>-2.1490557783322772E-2</v>
      </c>
      <c r="AD202" s="25"/>
      <c r="AE202" s="25">
        <f t="shared" si="103"/>
        <v>1.6642314810005777E-8</v>
      </c>
      <c r="AF202" s="28">
        <f t="shared" si="104"/>
        <v>34761.107000000004</v>
      </c>
      <c r="AG202" s="128"/>
      <c r="AH202">
        <f t="shared" si="105"/>
        <v>-1.4974241371730758E-2</v>
      </c>
      <c r="AI202">
        <f t="shared" si="106"/>
        <v>0.63015399124089044</v>
      </c>
      <c r="AJ202">
        <f t="shared" si="107"/>
        <v>-0.66772459203354695</v>
      </c>
      <c r="AK202">
        <f t="shared" si="108"/>
        <v>1.067379056177791E-2</v>
      </c>
      <c r="AL202">
        <f t="shared" si="109"/>
        <v>3.1127405682050617</v>
      </c>
      <c r="AM202">
        <f t="shared" si="110"/>
        <v>69.314270734189492</v>
      </c>
      <c r="AN202" s="25">
        <f t="shared" si="124"/>
        <v>3.0990492888188736</v>
      </c>
      <c r="AO202" s="25">
        <f t="shared" si="124"/>
        <v>3.0989942852029775</v>
      </c>
      <c r="AP202" s="25">
        <f t="shared" si="124"/>
        <v>3.0991430781344347</v>
      </c>
      <c r="AQ202" s="25">
        <f t="shared" si="124"/>
        <v>3.0987405690284127</v>
      </c>
      <c r="AR202" s="25">
        <f t="shared" si="124"/>
        <v>3.09982940586106</v>
      </c>
      <c r="AS202" s="25">
        <f t="shared" si="124"/>
        <v>3.0968838498323006</v>
      </c>
      <c r="AT202" s="25">
        <f t="shared" si="124"/>
        <v>3.1048514394453366</v>
      </c>
      <c r="AU202" s="25">
        <f t="shared" si="111"/>
        <v>3.0832926589100298</v>
      </c>
      <c r="AV202" s="25"/>
      <c r="AX202" s="25"/>
      <c r="AY202" s="25"/>
      <c r="AZ202" s="25"/>
      <c r="BA202" s="25"/>
      <c r="BB202" s="25"/>
      <c r="BC202" s="25"/>
      <c r="BD202" s="25"/>
      <c r="BE202" s="25"/>
      <c r="BF202" s="25"/>
      <c r="BG202" s="25"/>
      <c r="BH202" s="25"/>
      <c r="BI202" s="25"/>
      <c r="BJ202" s="25"/>
      <c r="BK202" s="25"/>
      <c r="BL202" s="25"/>
    </row>
    <row r="203" spans="1:64">
      <c r="A203" s="33" t="s">
        <v>326</v>
      </c>
      <c r="B203" s="57" t="s">
        <v>288</v>
      </c>
      <c r="C203" s="58">
        <v>50043.639000000003</v>
      </c>
      <c r="D203" s="58"/>
      <c r="E203" s="33">
        <f t="shared" si="95"/>
        <v>127.47751905878899</v>
      </c>
      <c r="F203" s="25">
        <f t="shared" si="96"/>
        <v>127.5</v>
      </c>
      <c r="G203" s="25">
        <f t="shared" si="117"/>
        <v>-7.6738249917980283E-3</v>
      </c>
      <c r="I203" s="127">
        <f t="shared" si="123"/>
        <v>-7.6738249917980283E-3</v>
      </c>
      <c r="P203" s="27">
        <f t="shared" si="97"/>
        <v>1.3561139144836034E-2</v>
      </c>
      <c r="Q203" s="28">
        <f t="shared" si="98"/>
        <v>35025.139000000003</v>
      </c>
      <c r="S203" s="25">
        <f t="shared" si="118"/>
        <v>4.5092370188413474E-4</v>
      </c>
      <c r="T203" s="2">
        <v>0.1</v>
      </c>
      <c r="U203">
        <f t="shared" si="119"/>
        <v>4.5092370188413474E-5</v>
      </c>
      <c r="V203" s="25">
        <f t="shared" si="120"/>
        <v>-2.123496413663406E-2</v>
      </c>
      <c r="Z203">
        <f t="shared" si="99"/>
        <v>127.5</v>
      </c>
      <c r="AA203" s="25">
        <f t="shared" si="100"/>
        <v>-1.3993169362670472E-2</v>
      </c>
      <c r="AB203" s="25">
        <f t="shared" si="101"/>
        <v>6.3193443708724432E-3</v>
      </c>
      <c r="AC203" s="25">
        <f t="shared" si="102"/>
        <v>-2.123496413663406E-2</v>
      </c>
      <c r="AD203" s="25"/>
      <c r="AE203" s="25">
        <f t="shared" si="103"/>
        <v>1.8007238190630598E-8</v>
      </c>
      <c r="AF203" s="28">
        <f t="shared" si="104"/>
        <v>35025.139000000003</v>
      </c>
      <c r="AG203" s="128"/>
      <c r="AH203">
        <f t="shared" si="105"/>
        <v>-1.5993120593920471E-2</v>
      </c>
      <c r="AI203">
        <f t="shared" si="106"/>
        <v>0.6300469110552831</v>
      </c>
      <c r="AJ203">
        <f t="shared" si="107"/>
        <v>-0.70037601038055064</v>
      </c>
      <c r="AK203">
        <f t="shared" si="108"/>
        <v>-5.8916873866848175E-3</v>
      </c>
      <c r="AL203">
        <f t="shared" si="109"/>
        <v>-3.1256685011707273</v>
      </c>
      <c r="AM203">
        <f t="shared" si="110"/>
        <v>-125.59272758038959</v>
      </c>
      <c r="AN203" s="25">
        <f t="shared" si="124"/>
        <v>3.1650746790956363</v>
      </c>
      <c r="AO203" s="25">
        <f t="shared" si="124"/>
        <v>3.1651051714179741</v>
      </c>
      <c r="AP203" s="25">
        <f t="shared" si="124"/>
        <v>3.1650227370303665</v>
      </c>
      <c r="AQ203" s="25">
        <f t="shared" si="124"/>
        <v>3.1652455944242539</v>
      </c>
      <c r="AR203" s="25">
        <f t="shared" si="124"/>
        <v>3.1646431128746655</v>
      </c>
      <c r="AS203" s="25">
        <f t="shared" si="124"/>
        <v>3.1662719053692272</v>
      </c>
      <c r="AT203" s="25">
        <f t="shared" si="124"/>
        <v>3.1618686476237965</v>
      </c>
      <c r="AU203" s="25">
        <f t="shared" si="111"/>
        <v>3.1737735091323476</v>
      </c>
      <c r="AV203" s="25"/>
      <c r="AX203" s="25"/>
      <c r="AY203" s="25"/>
      <c r="AZ203" s="25"/>
      <c r="BA203" s="25"/>
      <c r="BB203" s="25"/>
      <c r="BC203" s="25"/>
      <c r="BD203" s="25"/>
      <c r="BE203" s="25"/>
      <c r="BF203" s="25"/>
      <c r="BG203" s="25"/>
      <c r="BH203" s="25"/>
      <c r="BI203" s="25"/>
      <c r="BJ203" s="25"/>
      <c r="BK203" s="25"/>
      <c r="BL203" s="25"/>
    </row>
    <row r="204" spans="1:64">
      <c r="A204" s="33" t="s">
        <v>326</v>
      </c>
      <c r="B204" s="57" t="s">
        <v>288</v>
      </c>
      <c r="C204" s="58">
        <v>50044.661999999997</v>
      </c>
      <c r="D204" s="58"/>
      <c r="E204" s="33">
        <f t="shared" si="95"/>
        <v>130.47446033304732</v>
      </c>
      <c r="F204" s="25">
        <f t="shared" si="96"/>
        <v>130.5</v>
      </c>
      <c r="G204" s="25">
        <f t="shared" si="117"/>
        <v>-8.7179149995790794E-3</v>
      </c>
      <c r="I204" s="127">
        <f t="shared" si="123"/>
        <v>-8.7179149995790794E-3</v>
      </c>
      <c r="P204" s="27">
        <f t="shared" si="97"/>
        <v>1.3557443249648016E-2</v>
      </c>
      <c r="Q204" s="28">
        <f t="shared" si="98"/>
        <v>35026.161999999997</v>
      </c>
      <c r="S204" s="25">
        <f t="shared" si="118"/>
        <v>4.9619158513140968E-4</v>
      </c>
      <c r="T204" s="2">
        <v>0.1</v>
      </c>
      <c r="U204">
        <f t="shared" si="119"/>
        <v>4.9619158513140968E-5</v>
      </c>
      <c r="V204" s="25">
        <f t="shared" si="120"/>
        <v>-2.2275358249227096E-2</v>
      </c>
      <c r="Z204">
        <f t="shared" si="99"/>
        <v>130.5</v>
      </c>
      <c r="AA204" s="25">
        <f t="shared" si="100"/>
        <v>-1.3996990532750692E-2</v>
      </c>
      <c r="AB204" s="25">
        <f t="shared" si="101"/>
        <v>5.2790755331716122E-3</v>
      </c>
      <c r="AC204" s="25">
        <f t="shared" si="102"/>
        <v>-2.2275358249227096E-2</v>
      </c>
      <c r="AD204" s="25"/>
      <c r="AE204" s="25">
        <f t="shared" si="103"/>
        <v>1.382818390529219E-8</v>
      </c>
      <c r="AF204" s="28">
        <f t="shared" si="104"/>
        <v>35026.161999999997</v>
      </c>
      <c r="AG204" s="128"/>
      <c r="AH204">
        <f t="shared" si="105"/>
        <v>-1.5996939442000691E-2</v>
      </c>
      <c r="AI204">
        <f t="shared" si="106"/>
        <v>0.63004793983431906</v>
      </c>
      <c r="AJ204">
        <f t="shared" si="107"/>
        <v>-0.70049995983263946</v>
      </c>
      <c r="AK204">
        <f t="shared" si="108"/>
        <v>-5.9559364644388244E-3</v>
      </c>
      <c r="AL204">
        <f t="shared" si="109"/>
        <v>-3.1254948327547964</v>
      </c>
      <c r="AM204">
        <f t="shared" si="110"/>
        <v>-124.2377356749372</v>
      </c>
      <c r="AN204" s="25">
        <f t="shared" si="124"/>
        <v>3.165330760569498</v>
      </c>
      <c r="AO204" s="25">
        <f t="shared" si="124"/>
        <v>3.165361584131182</v>
      </c>
      <c r="AP204" s="25">
        <f t="shared" si="124"/>
        <v>3.165278253751989</v>
      </c>
      <c r="AQ204" s="25">
        <f t="shared" si="124"/>
        <v>3.1655035347851785</v>
      </c>
      <c r="AR204" s="25">
        <f t="shared" si="124"/>
        <v>3.1648944974301938</v>
      </c>
      <c r="AS204" s="25">
        <f t="shared" si="124"/>
        <v>3.1665410236545006</v>
      </c>
      <c r="AT204" s="25">
        <f t="shared" si="124"/>
        <v>3.1620898000174211</v>
      </c>
      <c r="AU204" s="25">
        <f t="shared" si="111"/>
        <v>3.1741244367996604</v>
      </c>
      <c r="AV204" s="25"/>
      <c r="AX204" s="25"/>
      <c r="AY204" s="25"/>
      <c r="AZ204" s="25"/>
      <c r="BA204" s="25"/>
      <c r="BB204" s="25"/>
      <c r="BC204" s="25"/>
      <c r="BD204" s="25"/>
      <c r="BE204" s="25"/>
      <c r="BF204" s="25"/>
      <c r="BG204" s="25"/>
      <c r="BH204" s="25"/>
      <c r="BI204" s="25"/>
      <c r="BJ204" s="25"/>
      <c r="BK204" s="25"/>
      <c r="BL204" s="25"/>
    </row>
    <row r="205" spans="1:64">
      <c r="A205" s="33" t="s">
        <v>600</v>
      </c>
      <c r="B205" s="57" t="s">
        <v>288</v>
      </c>
      <c r="C205" s="58">
        <v>50320.811999999998</v>
      </c>
      <c r="D205" s="58" t="s">
        <v>503</v>
      </c>
      <c r="E205" s="33">
        <f t="shared" si="95"/>
        <v>939.47283070595211</v>
      </c>
      <c r="F205" s="25">
        <f t="shared" si="96"/>
        <v>939.5</v>
      </c>
      <c r="G205" s="25">
        <f t="shared" si="117"/>
        <v>-9.2741850021411665E-3</v>
      </c>
      <c r="I205">
        <f t="shared" si="123"/>
        <v>-9.2741850021411665E-3</v>
      </c>
      <c r="L205" s="25"/>
      <c r="O205" s="25"/>
      <c r="P205" s="27">
        <f t="shared" si="97"/>
        <v>1.2565020189155326E-2</v>
      </c>
      <c r="Q205" s="28">
        <f t="shared" si="98"/>
        <v>35302.311999999998</v>
      </c>
      <c r="S205" s="25">
        <f t="shared" si="118"/>
        <v>4.7695088338755171E-4</v>
      </c>
      <c r="T205" s="128">
        <v>0.1</v>
      </c>
      <c r="U205">
        <f t="shared" si="119"/>
        <v>4.7695088338755171E-5</v>
      </c>
      <c r="V205" s="25">
        <f t="shared" si="120"/>
        <v>-2.1839205191296493E-2</v>
      </c>
      <c r="Z205">
        <f t="shared" si="99"/>
        <v>939.5</v>
      </c>
      <c r="AA205" s="25">
        <f t="shared" si="100"/>
        <v>-1.4990743929754134E-2</v>
      </c>
      <c r="AB205" s="25">
        <f t="shared" si="101"/>
        <v>5.7165589276129674E-3</v>
      </c>
      <c r="AC205" s="25">
        <f t="shared" si="102"/>
        <v>-2.1839205191296493E-2</v>
      </c>
      <c r="AD205" s="25"/>
      <c r="AE205" s="25">
        <f t="shared" si="103"/>
        <v>1.5586299845023488E-8</v>
      </c>
      <c r="AF205" s="28">
        <f t="shared" si="104"/>
        <v>35302.311999999998</v>
      </c>
      <c r="AG205" s="128"/>
      <c r="AH205">
        <f t="shared" si="105"/>
        <v>-1.6988095949004134E-2</v>
      </c>
      <c r="AI205">
        <f t="shared" si="106"/>
        <v>0.63073336953990666</v>
      </c>
      <c r="AJ205">
        <f t="shared" si="107"/>
        <v>-0.73317014365236988</v>
      </c>
      <c r="AK205">
        <f t="shared" si="108"/>
        <v>-2.3284235625178191E-2</v>
      </c>
      <c r="AL205">
        <f t="shared" si="109"/>
        <v>-3.0786206763728865</v>
      </c>
      <c r="AM205">
        <f t="shared" si="110"/>
        <v>-31.749662834570071</v>
      </c>
      <c r="AN205" s="25">
        <f t="shared" si="124"/>
        <v>3.2344184926505086</v>
      </c>
      <c r="AO205" s="25">
        <f t="shared" si="124"/>
        <v>3.2345357022363035</v>
      </c>
      <c r="AP205" s="25">
        <f t="shared" si="124"/>
        <v>3.2342175510926054</v>
      </c>
      <c r="AQ205" s="25">
        <f t="shared" si="124"/>
        <v>3.2350811555906143</v>
      </c>
      <c r="AR205" s="25">
        <f t="shared" si="124"/>
        <v>3.2327371075591929</v>
      </c>
      <c r="AS205" s="25">
        <f t="shared" si="124"/>
        <v>3.2391006719266562</v>
      </c>
      <c r="AT205" s="25">
        <f t="shared" si="124"/>
        <v>3.221833486677955</v>
      </c>
      <c r="AU205" s="25">
        <f t="shared" si="111"/>
        <v>3.2687579310851875</v>
      </c>
      <c r="AV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</row>
    <row r="206" spans="1:64">
      <c r="A206" s="33" t="s">
        <v>600</v>
      </c>
      <c r="B206" s="57" t="s">
        <v>288</v>
      </c>
      <c r="C206" s="58">
        <v>50376.788999999997</v>
      </c>
      <c r="D206" s="58" t="s">
        <v>503</v>
      </c>
      <c r="E206" s="33">
        <f t="shared" si="95"/>
        <v>1103.4608871186374</v>
      </c>
      <c r="F206" s="25">
        <f t="shared" si="96"/>
        <v>1103.5</v>
      </c>
      <c r="G206" s="25">
        <f t="shared" si="117"/>
        <v>-1.3351105000765529E-2</v>
      </c>
      <c r="I206">
        <f t="shared" si="123"/>
        <v>-1.3351105000765529E-2</v>
      </c>
      <c r="M206" s="25"/>
      <c r="O206" s="25"/>
      <c r="P206" s="27">
        <f t="shared" si="97"/>
        <v>1.2364865921916593E-2</v>
      </c>
      <c r="Q206" s="28">
        <f t="shared" si="98"/>
        <v>35358.288999999997</v>
      </c>
      <c r="S206" s="25">
        <f t="shared" si="118"/>
        <v>6.6131116049623245E-4</v>
      </c>
      <c r="T206" s="128">
        <v>0.1</v>
      </c>
      <c r="U206">
        <f t="shared" si="119"/>
        <v>6.6131116049623247E-5</v>
      </c>
      <c r="V206" s="25">
        <f t="shared" si="120"/>
        <v>-2.5715970922682123E-2</v>
      </c>
      <c r="Z206">
        <f t="shared" si="99"/>
        <v>1103.5</v>
      </c>
      <c r="AA206" s="25">
        <f t="shared" si="100"/>
        <v>-1.5183104225631209E-2</v>
      </c>
      <c r="AB206" s="25">
        <f t="shared" si="101"/>
        <v>1.8319992248656807E-3</v>
      </c>
      <c r="AC206" s="25">
        <f t="shared" si="102"/>
        <v>-2.5715970922682123E-2</v>
      </c>
      <c r="AD206" s="25"/>
      <c r="AE206" s="25">
        <f t="shared" si="103"/>
        <v>2.2195065101410718E-9</v>
      </c>
      <c r="AF206" s="28">
        <f t="shared" si="104"/>
        <v>35358.288999999997</v>
      </c>
      <c r="AG206" s="128"/>
      <c r="AH206">
        <f t="shared" si="105"/>
        <v>-1.717945108888121E-2</v>
      </c>
      <c r="AI206">
        <f t="shared" si="106"/>
        <v>0.63097172324929063</v>
      </c>
      <c r="AJ206">
        <f t="shared" si="107"/>
        <v>-0.73960979503128832</v>
      </c>
      <c r="AK206">
        <f t="shared" si="108"/>
        <v>-2.6797965564606549E-2</v>
      </c>
      <c r="AL206">
        <f t="shared" si="109"/>
        <v>-3.0691022485027437</v>
      </c>
      <c r="AM206">
        <f t="shared" si="110"/>
        <v>-27.577775446013021</v>
      </c>
      <c r="AN206" s="25">
        <f t="shared" si="124"/>
        <v>3.2484359694186513</v>
      </c>
      <c r="AO206" s="25">
        <f t="shared" si="124"/>
        <v>3.2485695717866547</v>
      </c>
      <c r="AP206" s="25">
        <f t="shared" si="124"/>
        <v>3.2482064153270018</v>
      </c>
      <c r="AQ206" s="25">
        <f t="shared" si="124"/>
        <v>3.2491935762472623</v>
      </c>
      <c r="AR206" s="25">
        <f t="shared" si="124"/>
        <v>3.2465104394910624</v>
      </c>
      <c r="AS206" s="25">
        <f t="shared" si="124"/>
        <v>3.2538051233082097</v>
      </c>
      <c r="AT206" s="25">
        <f t="shared" si="124"/>
        <v>3.233985816272321</v>
      </c>
      <c r="AU206" s="25">
        <f t="shared" si="111"/>
        <v>3.2879419768983231</v>
      </c>
      <c r="AV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</row>
    <row r="207" spans="1:64">
      <c r="A207" s="33" t="s">
        <v>329</v>
      </c>
      <c r="B207" s="57"/>
      <c r="C207" s="58">
        <v>50396.925000000003</v>
      </c>
      <c r="D207" s="58">
        <v>5.0000000000000001E-4</v>
      </c>
      <c r="E207" s="33">
        <f t="shared" si="95"/>
        <v>1162.450534722597</v>
      </c>
      <c r="F207" s="25">
        <f t="shared" si="96"/>
        <v>1162.5</v>
      </c>
      <c r="G207" s="25">
        <f t="shared" si="117"/>
        <v>-1.6884874996321741E-2</v>
      </c>
      <c r="K207">
        <f>G207</f>
        <v>-1.6884874996321741E-2</v>
      </c>
      <c r="P207" s="27">
        <f t="shared" si="97"/>
        <v>1.2292944058835848E-2</v>
      </c>
      <c r="Q207" s="28">
        <f t="shared" si="98"/>
        <v>35378.425000000003</v>
      </c>
      <c r="S207" s="25">
        <f t="shared" si="118"/>
        <v>8.5134512481551718E-4</v>
      </c>
      <c r="T207" s="128">
        <v>1</v>
      </c>
      <c r="U207">
        <f t="shared" si="119"/>
        <v>8.5134512481551718E-4</v>
      </c>
      <c r="V207" s="25">
        <f t="shared" si="120"/>
        <v>-2.9177819055157588E-2</v>
      </c>
      <c r="Z207">
        <f t="shared" si="99"/>
        <v>1162.5</v>
      </c>
      <c r="AA207" s="25">
        <f t="shared" si="100"/>
        <v>-1.5251541447448556E-2</v>
      </c>
      <c r="AB207" s="25">
        <f t="shared" si="101"/>
        <v>-1.6333335488731855E-3</v>
      </c>
      <c r="AC207" s="25">
        <f t="shared" si="102"/>
        <v>-2.9177819055157588E-2</v>
      </c>
      <c r="AD207" s="25"/>
      <c r="AE207" s="25">
        <f t="shared" si="103"/>
        <v>2.2712002046317456E-9</v>
      </c>
      <c r="AF207" s="28">
        <f t="shared" si="104"/>
        <v>35378.425000000003</v>
      </c>
      <c r="AG207" s="128"/>
      <c r="AH207">
        <f t="shared" si="105"/>
        <v>-1.7247487228698555E-2</v>
      </c>
      <c r="AI207">
        <f t="shared" si="106"/>
        <v>0.63106570338117596</v>
      </c>
      <c r="AJ207">
        <f t="shared" si="107"/>
        <v>-0.74191138458685313</v>
      </c>
      <c r="AK207">
        <f t="shared" si="108"/>
        <v>-2.8062159189440994E-2</v>
      </c>
      <c r="AL207">
        <f t="shared" si="109"/>
        <v>-3.0656760791174786</v>
      </c>
      <c r="AM207">
        <f t="shared" si="110"/>
        <v>-26.33205419548986</v>
      </c>
      <c r="AN207" s="25">
        <f t="shared" si="124"/>
        <v>3.253480228666473</v>
      </c>
      <c r="AO207" s="25">
        <f t="shared" si="124"/>
        <v>3.2536196024582571</v>
      </c>
      <c r="AP207" s="25">
        <f t="shared" si="124"/>
        <v>3.2532405484725273</v>
      </c>
      <c r="AQ207" s="25">
        <f t="shared" si="124"/>
        <v>3.2542714969398472</v>
      </c>
      <c r="AR207" s="25">
        <f t="shared" si="124"/>
        <v>3.2514678082864932</v>
      </c>
      <c r="AS207" s="25">
        <f t="shared" si="124"/>
        <v>3.2590945989517945</v>
      </c>
      <c r="AT207" s="25">
        <f t="shared" si="124"/>
        <v>3.2383624128460959</v>
      </c>
      <c r="AU207" s="25">
        <f t="shared" si="111"/>
        <v>3.294843554355487</v>
      </c>
      <c r="AV207" s="25"/>
      <c r="AX207" s="25"/>
      <c r="AY207" s="25"/>
      <c r="AZ207" s="25"/>
      <c r="BA207" s="25"/>
      <c r="BB207" s="25"/>
      <c r="BC207" s="25"/>
      <c r="BD207" s="25"/>
      <c r="BE207" s="25"/>
      <c r="BF207" s="25"/>
      <c r="BG207" s="25"/>
      <c r="BH207" s="25"/>
      <c r="BI207" s="25"/>
      <c r="BJ207" s="25"/>
      <c r="BK207" s="25"/>
      <c r="BL207" s="25"/>
    </row>
    <row r="208" spans="1:64">
      <c r="A208" s="33" t="s">
        <v>1296</v>
      </c>
      <c r="B208" s="57" t="s">
        <v>292</v>
      </c>
      <c r="C208" s="58">
        <v>50397.095699999998</v>
      </c>
      <c r="D208" s="58" t="s">
        <v>445</v>
      </c>
      <c r="E208" s="33">
        <f t="shared" si="95"/>
        <v>1162.9506108472349</v>
      </c>
      <c r="F208" s="25">
        <f t="shared" si="96"/>
        <v>1163</v>
      </c>
      <c r="G208" s="25">
        <f t="shared" si="117"/>
        <v>-1.685888999782037E-2</v>
      </c>
      <c r="K208">
        <f>G208</f>
        <v>-1.685888999782037E-2</v>
      </c>
      <c r="L208" s="25"/>
      <c r="O208" s="25"/>
      <c r="P208" s="27">
        <f t="shared" si="97"/>
        <v>1.2292334743391831E-2</v>
      </c>
      <c r="Q208" s="28">
        <f t="shared" si="98"/>
        <v>35378.595699999998</v>
      </c>
      <c r="S208" s="25">
        <f t="shared" si="118"/>
        <v>8.4979390391266222E-4</v>
      </c>
      <c r="T208" s="128">
        <v>1</v>
      </c>
      <c r="U208">
        <f t="shared" si="119"/>
        <v>8.4979390391266222E-4</v>
      </c>
      <c r="V208" s="25">
        <f t="shared" si="120"/>
        <v>-2.9151224741212199E-2</v>
      </c>
      <c r="Z208">
        <f t="shared" si="99"/>
        <v>1163</v>
      </c>
      <c r="AA208" s="25">
        <f t="shared" si="100"/>
        <v>-1.525211968502025E-2</v>
      </c>
      <c r="AB208" s="25">
        <f t="shared" si="101"/>
        <v>-1.6067703128001196E-3</v>
      </c>
      <c r="AC208" s="25">
        <f t="shared" si="102"/>
        <v>-2.9151224741212199E-2</v>
      </c>
      <c r="AD208" s="25"/>
      <c r="AE208" s="25">
        <f t="shared" si="103"/>
        <v>2.1939221318790561E-9</v>
      </c>
      <c r="AF208" s="28">
        <f t="shared" si="104"/>
        <v>35378.595699999998</v>
      </c>
      <c r="AG208" s="128"/>
      <c r="AH208">
        <f t="shared" si="105"/>
        <v>-1.724806197802025E-2</v>
      </c>
      <c r="AI208">
        <f t="shared" si="106"/>
        <v>0.63106651845599893</v>
      </c>
      <c r="AJ208">
        <f t="shared" si="107"/>
        <v>-0.74193085539481118</v>
      </c>
      <c r="AK208">
        <f t="shared" si="108"/>
        <v>-2.8072872952767045E-2</v>
      </c>
      <c r="AL208">
        <f t="shared" si="109"/>
        <v>-3.0656470393256829</v>
      </c>
      <c r="AM208">
        <f t="shared" si="110"/>
        <v>-26.32197576597407</v>
      </c>
      <c r="AN208" s="25">
        <f t="shared" si="124"/>
        <v>3.2535229799539258</v>
      </c>
      <c r="AO208" s="25">
        <f t="shared" si="124"/>
        <v>3.2536624023557295</v>
      </c>
      <c r="AP208" s="25">
        <f t="shared" si="124"/>
        <v>3.2532832143455161</v>
      </c>
      <c r="AQ208" s="25">
        <f t="shared" si="124"/>
        <v>3.2543145323103841</v>
      </c>
      <c r="AR208" s="25">
        <f t="shared" si="124"/>
        <v>3.251509825469058</v>
      </c>
      <c r="AS208" s="25">
        <f t="shared" si="124"/>
        <v>3.2591394237279356</v>
      </c>
      <c r="AT208" s="25">
        <f t="shared" si="124"/>
        <v>3.2383995139739228</v>
      </c>
      <c r="AU208" s="25">
        <f t="shared" si="111"/>
        <v>3.2949020423000395</v>
      </c>
      <c r="AV208" s="25"/>
      <c r="AX208" s="25"/>
      <c r="AY208" s="25"/>
      <c r="AZ208" s="25"/>
      <c r="BA208" s="25"/>
      <c r="BB208" s="25"/>
      <c r="BC208" s="25"/>
      <c r="BD208" s="25"/>
      <c r="BE208" s="25"/>
      <c r="BF208" s="25"/>
      <c r="BG208" s="25"/>
      <c r="BH208" s="25"/>
      <c r="BI208" s="25"/>
      <c r="BJ208" s="25"/>
      <c r="BK208" s="25"/>
      <c r="BL208" s="25"/>
    </row>
    <row r="209" spans="1:64">
      <c r="A209" s="33" t="s">
        <v>600</v>
      </c>
      <c r="B209" s="57" t="s">
        <v>292</v>
      </c>
      <c r="C209" s="58">
        <v>50474.584999999999</v>
      </c>
      <c r="D209" s="58" t="s">
        <v>503</v>
      </c>
      <c r="E209" s="33">
        <f t="shared" si="95"/>
        <v>1389.9602701676681</v>
      </c>
      <c r="F209" s="25">
        <f t="shared" si="96"/>
        <v>1390</v>
      </c>
      <c r="G209" s="25">
        <f t="shared" si="117"/>
        <v>-1.3561699997808319E-2</v>
      </c>
      <c r="I209">
        <f t="shared" ref="I209:I216" si="125">G209</f>
        <v>-1.3561699997808319E-2</v>
      </c>
      <c r="L209" s="25"/>
      <c r="O209" s="25"/>
      <c r="P209" s="27">
        <f t="shared" si="97"/>
        <v>1.2016038595950688E-2</v>
      </c>
      <c r="Q209" s="28">
        <f t="shared" si="98"/>
        <v>35456.084999999999</v>
      </c>
      <c r="S209" s="25">
        <f t="shared" si="118"/>
        <v>6.5422071157066899E-4</v>
      </c>
      <c r="T209" s="128">
        <v>0.1</v>
      </c>
      <c r="U209">
        <f t="shared" si="119"/>
        <v>6.5422071157066904E-5</v>
      </c>
      <c r="V209" s="25">
        <f t="shared" si="120"/>
        <v>-2.5577738593759006E-2</v>
      </c>
      <c r="Z209">
        <f t="shared" si="99"/>
        <v>1390</v>
      </c>
      <c r="AA209" s="25">
        <f t="shared" si="100"/>
        <v>-1.5511603584650037E-2</v>
      </c>
      <c r="AB209" s="25">
        <f t="shared" si="101"/>
        <v>1.9499035868417187E-3</v>
      </c>
      <c r="AC209" s="25">
        <f t="shared" si="102"/>
        <v>-2.5577738593759006E-2</v>
      </c>
      <c r="AD209" s="25"/>
      <c r="AE209" s="25">
        <f t="shared" si="103"/>
        <v>2.4874282674372149E-9</v>
      </c>
      <c r="AF209" s="28">
        <f t="shared" si="104"/>
        <v>35456.084999999999</v>
      </c>
      <c r="AG209" s="128"/>
      <c r="AH209">
        <f t="shared" si="105"/>
        <v>-1.7505807284650038E-2</v>
      </c>
      <c r="AI209">
        <f t="shared" si="106"/>
        <v>0.63146895971536599</v>
      </c>
      <c r="AJ209">
        <f t="shared" si="107"/>
        <v>-0.75071121829425036</v>
      </c>
      <c r="AK209">
        <f t="shared" si="108"/>
        <v>-3.2937400424523984E-2</v>
      </c>
      <c r="AL209">
        <f t="shared" si="109"/>
        <v>-3.052454657113036</v>
      </c>
      <c r="AM209">
        <f t="shared" si="110"/>
        <v>-22.422262557634937</v>
      </c>
      <c r="AN209" s="25">
        <f t="shared" si="124"/>
        <v>3.2729382699718927</v>
      </c>
      <c r="AO209" s="25">
        <f t="shared" si="124"/>
        <v>3.2730992066592255</v>
      </c>
      <c r="AP209" s="25">
        <f t="shared" si="124"/>
        <v>3.2726604669337305</v>
      </c>
      <c r="AQ209" s="25">
        <f t="shared" si="124"/>
        <v>3.2738566031279728</v>
      </c>
      <c r="AR209" s="25">
        <f t="shared" si="124"/>
        <v>3.2705960195346453</v>
      </c>
      <c r="AS209" s="25">
        <f t="shared" si="124"/>
        <v>3.2794874918431161</v>
      </c>
      <c r="AT209" s="25">
        <f t="shared" si="124"/>
        <v>3.2552645293646556</v>
      </c>
      <c r="AU209" s="25">
        <f t="shared" si="111"/>
        <v>3.3214555691267575</v>
      </c>
      <c r="AV209" s="25"/>
      <c r="AX209" s="25"/>
      <c r="AY209" s="25"/>
      <c r="AZ209" s="25"/>
      <c r="BA209" s="25"/>
      <c r="BB209" s="25"/>
      <c r="BC209" s="25"/>
      <c r="BD209" s="25"/>
      <c r="BE209" s="25"/>
      <c r="BF209" s="25"/>
      <c r="BG209" s="25"/>
      <c r="BH209" s="25"/>
      <c r="BI209" s="25"/>
      <c r="BJ209" s="25"/>
      <c r="BK209" s="25"/>
      <c r="BL209" s="25"/>
    </row>
    <row r="210" spans="1:64">
      <c r="A210" s="33" t="s">
        <v>600</v>
      </c>
      <c r="B210" s="57" t="s">
        <v>292</v>
      </c>
      <c r="C210" s="58">
        <v>50488.586000000003</v>
      </c>
      <c r="D210" s="58" t="s">
        <v>503</v>
      </c>
      <c r="E210" s="33">
        <f t="shared" si="95"/>
        <v>1430.9770588100514</v>
      </c>
      <c r="F210" s="25">
        <f t="shared" si="96"/>
        <v>1431</v>
      </c>
      <c r="G210" s="25">
        <f t="shared" si="117"/>
        <v>-7.830929993360769E-3</v>
      </c>
      <c r="I210">
        <f t="shared" si="125"/>
        <v>-7.830929993360769E-3</v>
      </c>
      <c r="M210" s="25"/>
      <c r="O210" s="25"/>
      <c r="P210" s="27">
        <f t="shared" si="97"/>
        <v>1.1966205752721493E-2</v>
      </c>
      <c r="Q210" s="28">
        <f t="shared" si="98"/>
        <v>35470.086000000003</v>
      </c>
      <c r="S210" s="25">
        <f t="shared" si="118"/>
        <v>3.919265837488081E-4</v>
      </c>
      <c r="T210" s="128">
        <v>0.1</v>
      </c>
      <c r="U210">
        <f t="shared" si="119"/>
        <v>3.9192658374880811E-5</v>
      </c>
      <c r="V210" s="25">
        <f t="shared" si="120"/>
        <v>-1.9797135746082262E-2</v>
      </c>
      <c r="Z210">
        <f t="shared" si="99"/>
        <v>1431</v>
      </c>
      <c r="AA210" s="25">
        <f t="shared" si="100"/>
        <v>-1.5557821267785311E-2</v>
      </c>
      <c r="AB210" s="25">
        <f t="shared" si="101"/>
        <v>7.7268912744245417E-3</v>
      </c>
      <c r="AC210" s="25">
        <f t="shared" si="102"/>
        <v>-1.9797135746082262E-2</v>
      </c>
      <c r="AD210" s="25"/>
      <c r="AE210" s="25">
        <f t="shared" si="103"/>
        <v>2.3399917410402585E-8</v>
      </c>
      <c r="AF210" s="28">
        <f t="shared" si="104"/>
        <v>35470.086000000003</v>
      </c>
      <c r="AG210" s="128"/>
      <c r="AH210">
        <f t="shared" si="105"/>
        <v>-1.755167798478531E-2</v>
      </c>
      <c r="AI210">
        <f t="shared" si="106"/>
        <v>0.63154855165211066</v>
      </c>
      <c r="AJ210">
        <f t="shared" si="107"/>
        <v>-0.75228445493079077</v>
      </c>
      <c r="AK210">
        <f t="shared" si="108"/>
        <v>-3.3816123526250297E-2</v>
      </c>
      <c r="AL210">
        <f t="shared" si="109"/>
        <v>-3.0500700070056834</v>
      </c>
      <c r="AM210">
        <f t="shared" si="110"/>
        <v>-21.837259015648435</v>
      </c>
      <c r="AN210" s="25">
        <f t="shared" si="124"/>
        <v>3.2764464023098405</v>
      </c>
      <c r="AO210" s="25">
        <f t="shared" si="124"/>
        <v>3.2766111003659129</v>
      </c>
      <c r="AP210" s="25">
        <f t="shared" si="124"/>
        <v>3.2761618957714793</v>
      </c>
      <c r="AQ210" s="25">
        <f t="shared" si="124"/>
        <v>3.2773871404247941</v>
      </c>
      <c r="AR210" s="25">
        <f t="shared" si="124"/>
        <v>3.2740456566017846</v>
      </c>
      <c r="AS210" s="25">
        <f t="shared" si="124"/>
        <v>3.2831621593385525</v>
      </c>
      <c r="AT210" s="25">
        <f t="shared" si="124"/>
        <v>3.2583154107504071</v>
      </c>
      <c r="AU210" s="25">
        <f t="shared" si="111"/>
        <v>3.326251580580041</v>
      </c>
      <c r="AV210" s="25"/>
      <c r="AX210" s="25"/>
      <c r="AY210" s="25"/>
      <c r="AZ210" s="25"/>
      <c r="BA210" s="25"/>
      <c r="BB210" s="25"/>
      <c r="BC210" s="25"/>
      <c r="BD210" s="25"/>
      <c r="BE210" s="25"/>
      <c r="BF210" s="25"/>
      <c r="BG210" s="25"/>
      <c r="BH210" s="25"/>
      <c r="BI210" s="25"/>
      <c r="BJ210" s="25"/>
      <c r="BK210" s="25"/>
      <c r="BL210" s="25"/>
    </row>
    <row r="211" spans="1:64">
      <c r="A211" s="33" t="s">
        <v>600</v>
      </c>
      <c r="B211" s="57" t="s">
        <v>292</v>
      </c>
      <c r="C211" s="58">
        <v>50503.610999999997</v>
      </c>
      <c r="D211" s="58" t="s">
        <v>503</v>
      </c>
      <c r="E211" s="33">
        <f t="shared" si="95"/>
        <v>1474.9937182880456</v>
      </c>
      <c r="F211" s="25">
        <f t="shared" si="96"/>
        <v>1475</v>
      </c>
      <c r="G211" s="25">
        <f t="shared" si="117"/>
        <v>-2.1442500001285225E-3</v>
      </c>
      <c r="I211">
        <f t="shared" si="125"/>
        <v>-2.1442500001285225E-3</v>
      </c>
      <c r="L211" s="25"/>
      <c r="O211" s="25"/>
      <c r="P211" s="27">
        <f t="shared" si="97"/>
        <v>1.1912750724718774E-2</v>
      </c>
      <c r="Q211" s="28">
        <f t="shared" si="98"/>
        <v>35485.110999999997</v>
      </c>
      <c r="S211" s="25">
        <f t="shared" si="118"/>
        <v>1.9759926937835742E-4</v>
      </c>
      <c r="T211" s="128">
        <v>0.1</v>
      </c>
      <c r="U211">
        <f t="shared" si="119"/>
        <v>1.9759926937835745E-5</v>
      </c>
      <c r="V211" s="25">
        <f t="shared" si="120"/>
        <v>-1.4057000724847297E-2</v>
      </c>
      <c r="Z211">
        <f t="shared" si="99"/>
        <v>1475</v>
      </c>
      <c r="AA211" s="25">
        <f t="shared" si="100"/>
        <v>-1.5607198293263617E-2</v>
      </c>
      <c r="AB211" s="25">
        <f t="shared" si="101"/>
        <v>1.3462948293135095E-2</v>
      </c>
      <c r="AC211" s="25">
        <f t="shared" si="102"/>
        <v>-1.4057000724847297E-2</v>
      </c>
      <c r="AD211" s="25"/>
      <c r="AE211" s="25">
        <f t="shared" si="103"/>
        <v>3.5815060578654773E-8</v>
      </c>
      <c r="AF211" s="28">
        <f t="shared" si="104"/>
        <v>35485.110999999997</v>
      </c>
      <c r="AG211" s="128"/>
      <c r="AH211">
        <f t="shared" si="105"/>
        <v>-1.7600671418263616E-2</v>
      </c>
      <c r="AI211">
        <f t="shared" si="106"/>
        <v>0.63163632205956888</v>
      </c>
      <c r="AJ211">
        <f t="shared" si="107"/>
        <v>-0.75396849885618744</v>
      </c>
      <c r="AK211">
        <f t="shared" si="108"/>
        <v>-3.4759182588178103E-2</v>
      </c>
      <c r="AL211">
        <f t="shared" si="109"/>
        <v>-3.0475101829377027</v>
      </c>
      <c r="AM211">
        <f t="shared" si="110"/>
        <v>-21.242262417055681</v>
      </c>
      <c r="AN211" s="25">
        <f t="shared" ref="AN211:AT220" si="126">$AU211+$AB$7*SIN(AO211)</f>
        <v>3.2802117396799915</v>
      </c>
      <c r="AO211" s="25">
        <f t="shared" si="126"/>
        <v>3.2803804294791354</v>
      </c>
      <c r="AP211" s="25">
        <f t="shared" si="126"/>
        <v>3.2799200994068252</v>
      </c>
      <c r="AQ211" s="25">
        <f t="shared" si="126"/>
        <v>3.2811763435055559</v>
      </c>
      <c r="AR211" s="25">
        <f t="shared" si="126"/>
        <v>3.2777485613116601</v>
      </c>
      <c r="AS211" s="25">
        <f t="shared" si="126"/>
        <v>3.2871055124307449</v>
      </c>
      <c r="AT211" s="25">
        <f t="shared" si="126"/>
        <v>3.2615912667871578</v>
      </c>
      <c r="AU211" s="25">
        <f t="shared" si="111"/>
        <v>3.3313985197006382</v>
      </c>
      <c r="AV211" s="25"/>
      <c r="AX211" s="25"/>
      <c r="AY211" s="25"/>
      <c r="AZ211" s="25"/>
      <c r="BA211" s="25"/>
      <c r="BB211" s="25"/>
      <c r="BC211" s="25"/>
      <c r="BD211" s="25"/>
      <c r="BE211" s="25"/>
      <c r="BF211" s="25"/>
      <c r="BG211" s="25"/>
      <c r="BH211" s="25"/>
      <c r="BI211" s="25"/>
      <c r="BJ211" s="25"/>
      <c r="BK211" s="25"/>
      <c r="BL211" s="25"/>
    </row>
    <row r="212" spans="1:64">
      <c r="A212" s="33" t="s">
        <v>600</v>
      </c>
      <c r="B212" s="57" t="s">
        <v>292</v>
      </c>
      <c r="C212" s="58">
        <v>50517.601000000002</v>
      </c>
      <c r="D212" s="58" t="s">
        <v>503</v>
      </c>
      <c r="E212" s="33">
        <f t="shared" si="95"/>
        <v>1515.9782817554405</v>
      </c>
      <c r="F212" s="25">
        <f t="shared" si="96"/>
        <v>1516</v>
      </c>
      <c r="G212" s="25">
        <f t="shared" si="117"/>
        <v>-7.4134799942839891E-3</v>
      </c>
      <c r="I212">
        <f t="shared" si="125"/>
        <v>-7.4134799942839891E-3</v>
      </c>
      <c r="M212" s="25"/>
      <c r="O212" s="25"/>
      <c r="P212" s="27">
        <f t="shared" si="97"/>
        <v>1.1862962833942902E-2</v>
      </c>
      <c r="Q212" s="28">
        <f t="shared" si="98"/>
        <v>35499.101000000002</v>
      </c>
      <c r="S212" s="25">
        <f t="shared" si="118"/>
        <v>3.7158124810989993E-4</v>
      </c>
      <c r="T212" s="128">
        <v>0.1</v>
      </c>
      <c r="U212">
        <f t="shared" si="119"/>
        <v>3.7158124810989993E-5</v>
      </c>
      <c r="V212" s="25">
        <f t="shared" si="120"/>
        <v>-1.9276442828226891E-2</v>
      </c>
      <c r="Z212">
        <f t="shared" si="99"/>
        <v>1516</v>
      </c>
      <c r="AA212" s="25">
        <f t="shared" si="100"/>
        <v>-1.5653000907881454E-2</v>
      </c>
      <c r="AB212" s="25">
        <f t="shared" si="101"/>
        <v>8.2395209135974652E-3</v>
      </c>
      <c r="AC212" s="25">
        <f t="shared" si="102"/>
        <v>-1.9276442828226891E-2</v>
      </c>
      <c r="AD212" s="25"/>
      <c r="AE212" s="25">
        <f t="shared" si="103"/>
        <v>2.5226541275207735E-8</v>
      </c>
      <c r="AF212" s="28">
        <f t="shared" si="104"/>
        <v>35499.101000000002</v>
      </c>
      <c r="AG212" s="128"/>
      <c r="AH212">
        <f t="shared" si="105"/>
        <v>-1.7646106139881455E-2</v>
      </c>
      <c r="AI212">
        <f t="shared" si="106"/>
        <v>0.63172030409629754</v>
      </c>
      <c r="AJ212">
        <f t="shared" si="107"/>
        <v>-0.75553370600329184</v>
      </c>
      <c r="AK212">
        <f t="shared" si="108"/>
        <v>-3.5637979531343331E-2</v>
      </c>
      <c r="AL212">
        <f t="shared" si="109"/>
        <v>-3.0451242345738923</v>
      </c>
      <c r="AM212">
        <f t="shared" si="110"/>
        <v>-20.716092932664438</v>
      </c>
      <c r="AN212" s="25">
        <f t="shared" si="126"/>
        <v>3.2837208397456115</v>
      </c>
      <c r="AO212" s="25">
        <f t="shared" si="126"/>
        <v>3.2838932064315727</v>
      </c>
      <c r="AP212" s="25">
        <f t="shared" si="126"/>
        <v>3.2834226095819514</v>
      </c>
      <c r="AQ212" s="25">
        <f t="shared" si="126"/>
        <v>3.2847075117232372</v>
      </c>
      <c r="AR212" s="25">
        <f t="shared" si="126"/>
        <v>3.2811998127157924</v>
      </c>
      <c r="AS212" s="25">
        <f t="shared" si="126"/>
        <v>3.2907798172762819</v>
      </c>
      <c r="AT212" s="25">
        <f t="shared" si="126"/>
        <v>3.2646454324183054</v>
      </c>
      <c r="AU212" s="25">
        <f t="shared" si="111"/>
        <v>3.3361945311539216</v>
      </c>
      <c r="AV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</row>
    <row r="213" spans="1:64">
      <c r="A213" s="33" t="s">
        <v>600</v>
      </c>
      <c r="B213" s="57" t="s">
        <v>288</v>
      </c>
      <c r="C213" s="58">
        <v>50779.584000000003</v>
      </c>
      <c r="D213" s="58" t="s">
        <v>503</v>
      </c>
      <c r="E213" s="33">
        <f t="shared" ref="E213:E276" si="127">+(C213-C$7)/C$8</f>
        <v>2283.4735562997234</v>
      </c>
      <c r="F213" s="25">
        <f t="shared" ref="F213:F276" si="128">ROUND(2*E213,0)/2</f>
        <v>2283.5</v>
      </c>
      <c r="G213" s="25">
        <f t="shared" si="117"/>
        <v>-9.0265049948357046E-3</v>
      </c>
      <c r="I213">
        <f t="shared" si="125"/>
        <v>-9.0265049948357046E-3</v>
      </c>
      <c r="L213" s="25"/>
      <c r="O213" s="25"/>
      <c r="P213" s="27">
        <f t="shared" ref="P213:P276" si="129">+D$11+D$12*F213+D$13*F213^2</f>
        <v>1.0934959823315065E-2</v>
      </c>
      <c r="Q213" s="28">
        <f t="shared" ref="Q213:Q276" si="130">+C213-15018.5</f>
        <v>35761.084000000003</v>
      </c>
      <c r="S213" s="25">
        <f t="shared" si="118"/>
        <v>3.9846007768627083E-4</v>
      </c>
      <c r="T213" s="128">
        <v>0.1</v>
      </c>
      <c r="U213">
        <f t="shared" si="119"/>
        <v>3.9846007768627089E-5</v>
      </c>
      <c r="V213" s="25">
        <f t="shared" si="120"/>
        <v>-1.9961464818150768E-2</v>
      </c>
      <c r="Z213">
        <f t="shared" ref="Z213:Z276" si="131">F213</f>
        <v>2283.5</v>
      </c>
      <c r="AA213" s="25">
        <f t="shared" ref="AA213:AA276" si="132">AB$3+AB$4*Z213+AB$5*Z213^2+AH213</f>
        <v>-1.6472769838654807E-2</v>
      </c>
      <c r="AB213" s="25">
        <f t="shared" ref="AB213:AB276" si="133">+G213-AA213</f>
        <v>7.4462648438191024E-3</v>
      </c>
      <c r="AC213" s="25">
        <f t="shared" ref="AC213:AC276" si="134">+G213-P213</f>
        <v>-1.9961464818150768E-2</v>
      </c>
      <c r="AD213" s="25"/>
      <c r="AE213" s="25">
        <f t="shared" ref="AE213:AE276" si="135">+(G213-AA213)^2*S213</f>
        <v>2.2093360192586904E-8</v>
      </c>
      <c r="AF213" s="28">
        <f t="shared" ref="AF213:AF276" si="136">+C213-15018.5</f>
        <v>35761.084000000003</v>
      </c>
      <c r="AG213" s="128"/>
      <c r="AH213">
        <f t="shared" ref="AH213:AH276" si="137">$AB$6*($AB$11/AI213*AJ213+$AB$12)</f>
        <v>-1.8457126721904808E-2</v>
      </c>
      <c r="AI213">
        <f t="shared" ref="AI213:AI276" si="138">1+$AB$7*COS(AL213)</f>
        <v>0.6336859604994145</v>
      </c>
      <c r="AJ213">
        <f t="shared" ref="AJ213:AJ276" si="139">SIN(AL213+$AB$9)</f>
        <v>-0.78411586935483601</v>
      </c>
      <c r="AK213">
        <f t="shared" ref="AK213:AK276" si="140">$AB$7*SIN(AL213)</f>
        <v>-5.2096299914326877E-2</v>
      </c>
      <c r="AL213">
        <f t="shared" ref="AL213:AL276" si="141">2*ATAN(AM213)</f>
        <v>-3.0003224167378431</v>
      </c>
      <c r="AM213">
        <f t="shared" ref="AM213:AM276" si="142">SQRT((1+$AB$7)/(1-$AB$7))*TAN(AN213/2)</f>
        <v>-14.133710853006171</v>
      </c>
      <c r="AN213" s="25">
        <f t="shared" si="126"/>
        <v>3.3495121811395951</v>
      </c>
      <c r="AO213" s="25">
        <f t="shared" si="126"/>
        <v>3.3497447964030451</v>
      </c>
      <c r="AP213" s="25">
        <f t="shared" si="126"/>
        <v>3.3491022800447041</v>
      </c>
      <c r="AQ213" s="25">
        <f t="shared" si="126"/>
        <v>3.3508772137925811</v>
      </c>
      <c r="AR213" s="25">
        <f t="shared" si="126"/>
        <v>3.3459756183673837</v>
      </c>
      <c r="AS213" s="25">
        <f t="shared" si="126"/>
        <v>3.3595242022444105</v>
      </c>
      <c r="AT213" s="25">
        <f t="shared" si="126"/>
        <v>3.3221651255837625</v>
      </c>
      <c r="AU213" s="25">
        <f t="shared" ref="AU213:AU276" si="143">$AB$9+$AB$18*(F213-AB$15)</f>
        <v>3.4259735260416129</v>
      </c>
      <c r="AV213" s="25"/>
      <c r="AX213" s="25"/>
      <c r="AY213" s="25"/>
      <c r="AZ213" s="25"/>
      <c r="BA213" s="25"/>
      <c r="BB213" s="25"/>
      <c r="BC213" s="25"/>
      <c r="BD213" s="25"/>
      <c r="BE213" s="25"/>
      <c r="BF213" s="25"/>
      <c r="BG213" s="25"/>
      <c r="BH213" s="25"/>
      <c r="BI213" s="25"/>
      <c r="BJ213" s="25"/>
      <c r="BK213" s="25"/>
      <c r="BL213" s="25"/>
    </row>
    <row r="214" spans="1:64">
      <c r="A214" s="33" t="s">
        <v>600</v>
      </c>
      <c r="B214" s="57" t="s">
        <v>292</v>
      </c>
      <c r="C214" s="58">
        <v>51141.580999999998</v>
      </c>
      <c r="D214" s="58" t="s">
        <v>503</v>
      </c>
      <c r="E214" s="33">
        <f t="shared" si="127"/>
        <v>3343.9659809959953</v>
      </c>
      <c r="F214" s="25">
        <f t="shared" si="128"/>
        <v>3344</v>
      </c>
      <c r="G214" s="25">
        <f t="shared" si="117"/>
        <v>-1.1612319998675957E-2</v>
      </c>
      <c r="I214">
        <f t="shared" si="125"/>
        <v>-1.1612319998675957E-2</v>
      </c>
      <c r="M214" s="25"/>
      <c r="O214" s="25"/>
      <c r="P214" s="27">
        <f t="shared" si="129"/>
        <v>9.6651861564302968E-3</v>
      </c>
      <c r="Q214" s="28">
        <f t="shared" si="130"/>
        <v>36123.080999999998</v>
      </c>
      <c r="S214" s="25">
        <f t="shared" si="118"/>
        <v>4.5273226818058458E-4</v>
      </c>
      <c r="T214" s="128">
        <v>0.1</v>
      </c>
      <c r="U214">
        <f t="shared" si="119"/>
        <v>4.5273226818058461E-5</v>
      </c>
      <c r="V214" s="25">
        <f t="shared" si="120"/>
        <v>-2.1277506155106256E-2</v>
      </c>
      <c r="Z214">
        <f t="shared" si="131"/>
        <v>3344</v>
      </c>
      <c r="AA214" s="25">
        <f t="shared" si="132"/>
        <v>-1.7483491314807576E-2</v>
      </c>
      <c r="AB214" s="25">
        <f t="shared" si="133"/>
        <v>5.8711713161316188E-3</v>
      </c>
      <c r="AC214" s="25">
        <f t="shared" si="134"/>
        <v>-2.1277506155106256E-2</v>
      </c>
      <c r="AD214" s="25"/>
      <c r="AE214" s="25">
        <f t="shared" si="135"/>
        <v>1.5605976747841819E-8</v>
      </c>
      <c r="AF214" s="28">
        <f t="shared" si="136"/>
        <v>36123.080999999998</v>
      </c>
      <c r="AG214" s="128"/>
      <c r="AH214">
        <f t="shared" si="137"/>
        <v>-1.9449944306807576E-2</v>
      </c>
      <c r="AI214">
        <f t="shared" si="138"/>
        <v>0.63765374208184</v>
      </c>
      <c r="AJ214">
        <f t="shared" si="139"/>
        <v>-0.8213378224264446</v>
      </c>
      <c r="AK214">
        <f t="shared" si="140"/>
        <v>-7.4867812661425615E-2</v>
      </c>
      <c r="AL214">
        <f t="shared" si="141"/>
        <v>-2.9378403410848803</v>
      </c>
      <c r="AM214">
        <f t="shared" si="142"/>
        <v>-9.7818572746347741</v>
      </c>
      <c r="AN214" s="25">
        <f t="shared" si="126"/>
        <v>3.4408470953483699</v>
      </c>
      <c r="AO214" s="25">
        <f t="shared" si="126"/>
        <v>3.4411312235827776</v>
      </c>
      <c r="AP214" s="25">
        <f t="shared" si="126"/>
        <v>3.4403276224828461</v>
      </c>
      <c r="AQ214" s="25">
        <f t="shared" si="126"/>
        <v>3.4426009671536342</v>
      </c>
      <c r="AR214" s="25">
        <f t="shared" si="126"/>
        <v>3.4361738999089098</v>
      </c>
      <c r="AS214" s="25">
        <f t="shared" si="126"/>
        <v>3.4543775624494937</v>
      </c>
      <c r="AT214" s="25">
        <f t="shared" si="126"/>
        <v>3.4030726508022879</v>
      </c>
      <c r="AU214" s="25">
        <f t="shared" si="143"/>
        <v>3.5500264564369166</v>
      </c>
      <c r="AV214" s="25"/>
      <c r="AX214" s="25"/>
      <c r="AY214" s="25"/>
      <c r="AZ214" s="25"/>
      <c r="BA214" s="25"/>
      <c r="BB214" s="25"/>
      <c r="BC214" s="25"/>
      <c r="BD214" s="25"/>
      <c r="BE214" s="25"/>
      <c r="BF214" s="25"/>
      <c r="BG214" s="25"/>
      <c r="BH214" s="25"/>
      <c r="BI214" s="25"/>
      <c r="BJ214" s="25"/>
      <c r="BK214" s="25"/>
      <c r="BL214" s="25"/>
    </row>
    <row r="215" spans="1:64">
      <c r="A215" s="33" t="s">
        <v>600</v>
      </c>
      <c r="B215" s="57" t="s">
        <v>288</v>
      </c>
      <c r="C215" s="58">
        <v>51144.830999999998</v>
      </c>
      <c r="D215" s="58" t="s">
        <v>503</v>
      </c>
      <c r="E215" s="33">
        <f t="shared" si="127"/>
        <v>3353.4870554255153</v>
      </c>
      <c r="F215" s="25">
        <f t="shared" si="128"/>
        <v>3353.5</v>
      </c>
      <c r="G215" s="25">
        <f t="shared" si="117"/>
        <v>-4.4186049999552779E-3</v>
      </c>
      <c r="I215">
        <f t="shared" si="125"/>
        <v>-4.4186049999552779E-3</v>
      </c>
      <c r="L215" s="25"/>
      <c r="O215" s="25"/>
      <c r="P215" s="27">
        <f t="shared" si="129"/>
        <v>9.6538770331799622E-3</v>
      </c>
      <c r="Q215" s="28">
        <f t="shared" si="130"/>
        <v>36126.330999999998</v>
      </c>
      <c r="S215" s="25">
        <f t="shared" si="118"/>
        <v>1.9803475057291413E-4</v>
      </c>
      <c r="T215" s="128">
        <v>0.1</v>
      </c>
      <c r="U215">
        <f t="shared" si="119"/>
        <v>1.9803475057291414E-5</v>
      </c>
      <c r="V215" s="25">
        <f t="shared" si="120"/>
        <v>-1.407248203313524E-2</v>
      </c>
      <c r="Z215">
        <f t="shared" si="131"/>
        <v>3353.5</v>
      </c>
      <c r="AA215" s="25">
        <f t="shared" si="132"/>
        <v>-1.7491882389724302E-2</v>
      </c>
      <c r="AB215" s="25">
        <f t="shared" si="133"/>
        <v>1.3073277389769024E-2</v>
      </c>
      <c r="AC215" s="25">
        <f t="shared" si="134"/>
        <v>-1.407248203313524E-2</v>
      </c>
      <c r="AD215" s="25"/>
      <c r="AE215" s="25">
        <f t="shared" si="135"/>
        <v>3.3846234419181008E-8</v>
      </c>
      <c r="AF215" s="28">
        <f t="shared" si="136"/>
        <v>36126.330999999998</v>
      </c>
      <c r="AG215" s="128"/>
      <c r="AH215">
        <f t="shared" si="137"/>
        <v>-1.9458144502974301E-2</v>
      </c>
      <c r="AI215">
        <f t="shared" si="138"/>
        <v>0.63769598804082228</v>
      </c>
      <c r="AJ215">
        <f t="shared" si="139"/>
        <v>-0.82165913932060564</v>
      </c>
      <c r="AK215">
        <f t="shared" si="140"/>
        <v>-7.50719849097118E-2</v>
      </c>
      <c r="AL215">
        <f t="shared" si="141"/>
        <v>-2.937276835483984</v>
      </c>
      <c r="AM215">
        <f t="shared" si="142"/>
        <v>-9.754690952156265</v>
      </c>
      <c r="AN215" s="25">
        <f t="shared" si="126"/>
        <v>3.4416680695368695</v>
      </c>
      <c r="AO215" s="25">
        <f t="shared" si="126"/>
        <v>3.4419524771773142</v>
      </c>
      <c r="AP215" s="25">
        <f t="shared" si="126"/>
        <v>3.4411478819070149</v>
      </c>
      <c r="AQ215" s="25">
        <f t="shared" si="126"/>
        <v>3.4434246184244399</v>
      </c>
      <c r="AR215" s="25">
        <f t="shared" si="126"/>
        <v>3.4369863432571273</v>
      </c>
      <c r="AS215" s="25">
        <f t="shared" si="126"/>
        <v>3.4552265060625711</v>
      </c>
      <c r="AT215" s="25">
        <f t="shared" si="126"/>
        <v>3.4038066635352702</v>
      </c>
      <c r="AU215" s="25">
        <f t="shared" si="143"/>
        <v>3.5511377273834093</v>
      </c>
      <c r="AV215" s="25"/>
      <c r="AX215" s="25"/>
      <c r="AY215" s="25"/>
      <c r="AZ215" s="25"/>
      <c r="BA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  <c r="BL215" s="25"/>
    </row>
    <row r="216" spans="1:64">
      <c r="A216" s="33" t="s">
        <v>600</v>
      </c>
      <c r="B216" s="57" t="s">
        <v>292</v>
      </c>
      <c r="C216" s="58">
        <v>51156.595999999998</v>
      </c>
      <c r="D216" s="58" t="s">
        <v>503</v>
      </c>
      <c r="E216" s="33">
        <f t="shared" si="127"/>
        <v>3387.9533448603756</v>
      </c>
      <c r="F216" s="25">
        <f t="shared" si="128"/>
        <v>3388</v>
      </c>
      <c r="G216" s="25">
        <f t="shared" si="117"/>
        <v>-1.5925640000205021E-2</v>
      </c>
      <c r="I216">
        <f t="shared" si="125"/>
        <v>-1.5925640000205021E-2</v>
      </c>
      <c r="M216" s="25"/>
      <c r="O216" s="25"/>
      <c r="P216" s="27">
        <f t="shared" si="129"/>
        <v>9.6128168494895236E-3</v>
      </c>
      <c r="Q216" s="28">
        <f t="shared" si="130"/>
        <v>36138.095999999998</v>
      </c>
      <c r="S216" s="25">
        <f t="shared" si="118"/>
        <v>6.522127782637102E-4</v>
      </c>
      <c r="T216" s="128">
        <v>0.1</v>
      </c>
      <c r="U216">
        <f t="shared" si="119"/>
        <v>6.5221277826371017E-5</v>
      </c>
      <c r="V216" s="25">
        <f t="shared" si="120"/>
        <v>-2.5538456849694545E-2</v>
      </c>
      <c r="Z216">
        <f t="shared" si="131"/>
        <v>3388</v>
      </c>
      <c r="AA216" s="25">
        <f t="shared" si="132"/>
        <v>-1.7522254094803361E-2</v>
      </c>
      <c r="AB216" s="25">
        <f t="shared" si="133"/>
        <v>1.5966140945983393E-3</v>
      </c>
      <c r="AC216" s="25">
        <f t="shared" si="134"/>
        <v>-2.5538456849694545E-2</v>
      </c>
      <c r="AD216" s="25"/>
      <c r="AE216" s="25">
        <f t="shared" si="135"/>
        <v>1.6626055310935204E-9</v>
      </c>
      <c r="AF216" s="28">
        <f t="shared" si="136"/>
        <v>36138.095999999998</v>
      </c>
      <c r="AG216" s="128"/>
      <c r="AH216">
        <f t="shared" si="137"/>
        <v>-1.9487818462803362E-2</v>
      </c>
      <c r="AI216">
        <f t="shared" si="138"/>
        <v>0.63785042321775864</v>
      </c>
      <c r="AJ216">
        <f t="shared" si="139"/>
        <v>-0.8228241933980478</v>
      </c>
      <c r="AK216">
        <f t="shared" si="140"/>
        <v>-7.581348189104288E-2</v>
      </c>
      <c r="AL216">
        <f t="shared" si="141"/>
        <v>-2.9352297844818973</v>
      </c>
      <c r="AM216">
        <f t="shared" si="142"/>
        <v>-9.6572477416941158</v>
      </c>
      <c r="AN216" s="25">
        <f t="shared" si="126"/>
        <v>3.4446499692980219</v>
      </c>
      <c r="AO216" s="25">
        <f t="shared" si="126"/>
        <v>3.4449353639467502</v>
      </c>
      <c r="AP216" s="25">
        <f t="shared" si="126"/>
        <v>3.4441272276942065</v>
      </c>
      <c r="AQ216" s="25">
        <f t="shared" si="126"/>
        <v>3.4464161131907316</v>
      </c>
      <c r="AR216" s="25">
        <f t="shared" si="126"/>
        <v>3.4399375282699216</v>
      </c>
      <c r="AS216" s="25">
        <f t="shared" si="126"/>
        <v>3.4583093998090741</v>
      </c>
      <c r="AT216" s="25">
        <f t="shared" si="126"/>
        <v>3.4064738222895796</v>
      </c>
      <c r="AU216" s="25">
        <f t="shared" si="143"/>
        <v>3.5551733955575147</v>
      </c>
      <c r="AV216" s="25"/>
      <c r="AX216" s="25"/>
      <c r="AY216" s="25"/>
      <c r="AZ216" s="25"/>
      <c r="BA216" s="25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  <c r="BL216" s="25"/>
    </row>
    <row r="217" spans="1:64">
      <c r="A217" s="33" t="s">
        <v>363</v>
      </c>
      <c r="B217" s="57" t="s">
        <v>288</v>
      </c>
      <c r="C217" s="58">
        <v>51166.322399999997</v>
      </c>
      <c r="D217" s="58"/>
      <c r="E217" s="33">
        <f t="shared" si="127"/>
        <v>3416.4474305007689</v>
      </c>
      <c r="F217" s="25">
        <f t="shared" si="128"/>
        <v>3416.5</v>
      </c>
      <c r="G217" s="25">
        <f t="shared" si="117"/>
        <v>-1.7944494997209404E-2</v>
      </c>
      <c r="K217" s="127">
        <f>G217</f>
        <v>-1.7944494997209404E-2</v>
      </c>
      <c r="O217" s="25"/>
      <c r="P217" s="27">
        <f t="shared" si="129"/>
        <v>9.5789091472430251E-3</v>
      </c>
      <c r="Q217" s="28">
        <f t="shared" si="130"/>
        <v>36147.822399999997</v>
      </c>
      <c r="S217" s="25">
        <f t="shared" si="118"/>
        <v>7.5753777569886123E-4</v>
      </c>
      <c r="T217" s="128">
        <v>1</v>
      </c>
      <c r="U217">
        <f t="shared" si="119"/>
        <v>7.5753777569886123E-4</v>
      </c>
      <c r="V217" s="25">
        <f t="shared" si="120"/>
        <v>-2.752340414445243E-2</v>
      </c>
      <c r="Z217">
        <f t="shared" si="131"/>
        <v>3416.5</v>
      </c>
      <c r="AA217" s="25">
        <f t="shared" si="132"/>
        <v>-1.7547223960175825E-2</v>
      </c>
      <c r="AB217" s="25">
        <f t="shared" si="133"/>
        <v>-3.9727103703357872E-4</v>
      </c>
      <c r="AC217" s="25">
        <f t="shared" si="134"/>
        <v>-2.752340414445243E-2</v>
      </c>
      <c r="AD217" s="25"/>
      <c r="AE217" s="25">
        <f t="shared" si="135"/>
        <v>1.195578516481502E-10</v>
      </c>
      <c r="AF217" s="28">
        <f t="shared" si="136"/>
        <v>36147.822399999997</v>
      </c>
      <c r="AG217" s="128"/>
      <c r="AH217">
        <f t="shared" si="137"/>
        <v>-1.9512206543425826E-2</v>
      </c>
      <c r="AI217">
        <f t="shared" si="138"/>
        <v>0.63797920266248109</v>
      </c>
      <c r="AJ217">
        <f t="shared" si="139"/>
        <v>-0.82378445848538995</v>
      </c>
      <c r="AK217">
        <f t="shared" si="140"/>
        <v>-7.6426057697012467E-2</v>
      </c>
      <c r="AL217">
        <f t="shared" si="141"/>
        <v>-2.9335379846465193</v>
      </c>
      <c r="AM217">
        <f t="shared" si="142"/>
        <v>-9.5781572332250988</v>
      </c>
      <c r="AN217" s="25">
        <f t="shared" si="126"/>
        <v>3.4471138343075411</v>
      </c>
      <c r="AO217" s="25">
        <f t="shared" si="126"/>
        <v>3.4474000115801311</v>
      </c>
      <c r="AP217" s="25">
        <f t="shared" si="126"/>
        <v>3.4465890323792494</v>
      </c>
      <c r="AQ217" s="25">
        <f t="shared" si="126"/>
        <v>3.4488877538740255</v>
      </c>
      <c r="AR217" s="25">
        <f t="shared" si="126"/>
        <v>3.4423763357581607</v>
      </c>
      <c r="AS217" s="25">
        <f t="shared" si="126"/>
        <v>3.4608560060015021</v>
      </c>
      <c r="AT217" s="25">
        <f t="shared" si="126"/>
        <v>3.4086789530322026</v>
      </c>
      <c r="AU217" s="25">
        <f t="shared" si="143"/>
        <v>3.5585072083969918</v>
      </c>
      <c r="AV217" s="25"/>
      <c r="AW217" s="25"/>
      <c r="AX217" s="25"/>
      <c r="AY217" s="25"/>
      <c r="AZ217" s="25"/>
      <c r="BA217" s="25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  <c r="BL217" s="25"/>
    </row>
    <row r="218" spans="1:64">
      <c r="A218" s="33" t="s">
        <v>363</v>
      </c>
      <c r="B218" s="57"/>
      <c r="C218" s="58">
        <v>51166.4931</v>
      </c>
      <c r="D218" s="58"/>
      <c r="E218" s="33">
        <f t="shared" si="127"/>
        <v>3416.9475066254281</v>
      </c>
      <c r="F218" s="25">
        <f t="shared" si="128"/>
        <v>3417</v>
      </c>
      <c r="G218" s="25">
        <f t="shared" si="117"/>
        <v>-1.7918509998708032E-2</v>
      </c>
      <c r="K218" s="127">
        <f>G218</f>
        <v>-1.7918509998708032E-2</v>
      </c>
      <c r="O218" s="25"/>
      <c r="P218" s="27">
        <f t="shared" si="129"/>
        <v>9.5783143687903707E-3</v>
      </c>
      <c r="Q218" s="28">
        <f t="shared" si="130"/>
        <v>36147.9931</v>
      </c>
      <c r="S218" s="25">
        <f t="shared" si="118"/>
        <v>7.5607535029705399E-4</v>
      </c>
      <c r="T218" s="128">
        <v>1</v>
      </c>
      <c r="U218">
        <f t="shared" si="119"/>
        <v>7.5607535029705399E-4</v>
      </c>
      <c r="V218" s="25">
        <f t="shared" si="120"/>
        <v>-2.7496824367498403E-2</v>
      </c>
      <c r="Z218">
        <f t="shared" si="131"/>
        <v>3417</v>
      </c>
      <c r="AA218" s="25">
        <f t="shared" si="132"/>
        <v>-1.754766105929324E-2</v>
      </c>
      <c r="AB218" s="25">
        <f t="shared" si="133"/>
        <v>-3.7084893941479249E-4</v>
      </c>
      <c r="AC218" s="25">
        <f t="shared" si="134"/>
        <v>-2.7496824367498403E-2</v>
      </c>
      <c r="AD218" s="25"/>
      <c r="AE218" s="25">
        <f t="shared" si="135"/>
        <v>1.0398223836016873E-10</v>
      </c>
      <c r="AF218" s="28">
        <f t="shared" si="136"/>
        <v>36147.9931</v>
      </c>
      <c r="AG218" s="128"/>
      <c r="AH218">
        <f t="shared" si="137"/>
        <v>-1.9512633392293241E-2</v>
      </c>
      <c r="AI218">
        <f t="shared" si="138"/>
        <v>0.63798147167145425</v>
      </c>
      <c r="AJ218">
        <f t="shared" si="139"/>
        <v>-0.82380128769473415</v>
      </c>
      <c r="AK218">
        <f t="shared" si="140"/>
        <v>-7.6436804922981647E-2</v>
      </c>
      <c r="AL218">
        <f t="shared" si="141"/>
        <v>-2.9335082977895008</v>
      </c>
      <c r="AM218">
        <f t="shared" si="142"/>
        <v>-9.5767808330834097</v>
      </c>
      <c r="AN218" s="25">
        <f t="shared" si="126"/>
        <v>3.4471570645314866</v>
      </c>
      <c r="AO218" s="25">
        <f t="shared" si="126"/>
        <v>3.4474432552700525</v>
      </c>
      <c r="AP218" s="25">
        <f t="shared" si="126"/>
        <v>3.4466322268574174</v>
      </c>
      <c r="AQ218" s="25">
        <f t="shared" si="126"/>
        <v>3.448931119294171</v>
      </c>
      <c r="AR218" s="25">
        <f t="shared" si="126"/>
        <v>3.4424191289336834</v>
      </c>
      <c r="AS218" s="25">
        <f t="shared" si="126"/>
        <v>3.4609006822388562</v>
      </c>
      <c r="AT218" s="25">
        <f t="shared" si="126"/>
        <v>3.4087176543634192</v>
      </c>
      <c r="AU218" s="25">
        <f t="shared" si="143"/>
        <v>3.5585656963415442</v>
      </c>
      <c r="AV218" s="25"/>
      <c r="AW218" s="25"/>
      <c r="AX218" s="25"/>
      <c r="AY218" s="25"/>
      <c r="AZ218" s="25"/>
      <c r="BA218" s="25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  <c r="BL218" s="25"/>
    </row>
    <row r="219" spans="1:64">
      <c r="A219" s="33" t="s">
        <v>364</v>
      </c>
      <c r="B219" s="57"/>
      <c r="C219" s="58">
        <v>51183.902999999998</v>
      </c>
      <c r="D219" s="58"/>
      <c r="E219" s="33">
        <f t="shared" si="127"/>
        <v>3467.9508769978856</v>
      </c>
      <c r="F219" s="25">
        <f t="shared" si="128"/>
        <v>3468</v>
      </c>
      <c r="G219" s="25">
        <f t="shared" si="117"/>
        <v>-1.6768039997259621E-2</v>
      </c>
      <c r="K219" s="127">
        <f>G219</f>
        <v>-1.6768039997259621E-2</v>
      </c>
      <c r="O219" s="25"/>
      <c r="P219" s="27">
        <f t="shared" si="129"/>
        <v>9.5176639060196213E-3</v>
      </c>
      <c r="Q219" s="28">
        <f t="shared" si="130"/>
        <v>36165.402999999998</v>
      </c>
      <c r="S219" s="25">
        <f t="shared" si="118"/>
        <v>6.9093822969086961E-4</v>
      </c>
      <c r="T219" s="128">
        <v>1</v>
      </c>
      <c r="U219">
        <f t="shared" si="119"/>
        <v>6.9093822969086961E-4</v>
      </c>
      <c r="V219" s="25">
        <f t="shared" si="120"/>
        <v>-2.6285703903279244E-2</v>
      </c>
      <c r="Z219">
        <f t="shared" si="131"/>
        <v>3468</v>
      </c>
      <c r="AA219" s="25">
        <f t="shared" si="132"/>
        <v>-1.7592069429875658E-2</v>
      </c>
      <c r="AB219" s="25">
        <f t="shared" si="133"/>
        <v>8.2402943261603717E-4</v>
      </c>
      <c r="AC219" s="25">
        <f t="shared" si="134"/>
        <v>-2.6285703903279244E-2</v>
      </c>
      <c r="AD219" s="25"/>
      <c r="AE219" s="25">
        <f t="shared" si="135"/>
        <v>4.691639899662667E-10</v>
      </c>
      <c r="AF219" s="28">
        <f t="shared" si="136"/>
        <v>36165.402999999998</v>
      </c>
      <c r="AG219" s="128"/>
      <c r="AH219">
        <f t="shared" si="137"/>
        <v>-1.9555988357875656E-2</v>
      </c>
      <c r="AI219">
        <f t="shared" si="138"/>
        <v>0.63821467338285043</v>
      </c>
      <c r="AJ219">
        <f t="shared" si="139"/>
        <v>-0.82551468522582017</v>
      </c>
      <c r="AK219">
        <f t="shared" si="140"/>
        <v>-7.7533073230218352E-2</v>
      </c>
      <c r="AL219">
        <f t="shared" si="141"/>
        <v>-2.9304791139533823</v>
      </c>
      <c r="AM219">
        <f t="shared" si="142"/>
        <v>-9.4383634767612659</v>
      </c>
      <c r="AN219" s="25">
        <f t="shared" si="126"/>
        <v>3.451567372829726</v>
      </c>
      <c r="AO219" s="25">
        <f t="shared" si="126"/>
        <v>3.4518548892493892</v>
      </c>
      <c r="AP219" s="25">
        <f t="shared" si="126"/>
        <v>3.4510389617358443</v>
      </c>
      <c r="AQ219" s="25">
        <f t="shared" si="126"/>
        <v>3.4533549961939292</v>
      </c>
      <c r="AR219" s="25">
        <f t="shared" si="126"/>
        <v>3.4467853235360582</v>
      </c>
      <c r="AS219" s="25">
        <f t="shared" si="126"/>
        <v>3.4654574663360811</v>
      </c>
      <c r="AT219" s="25">
        <f t="shared" si="126"/>
        <v>3.4126678948298355</v>
      </c>
      <c r="AU219" s="25">
        <f t="shared" si="143"/>
        <v>3.5645314666858727</v>
      </c>
      <c r="AV219" s="25"/>
      <c r="AW219" s="25"/>
      <c r="AX219" s="25"/>
      <c r="AY219" s="25"/>
      <c r="AZ219" s="25"/>
      <c r="BA219" s="25"/>
      <c r="BB219" s="25"/>
      <c r="BC219" s="25"/>
      <c r="BD219" s="25"/>
      <c r="BE219" s="25"/>
      <c r="BF219" s="25"/>
      <c r="BG219" s="25"/>
      <c r="BH219" s="25"/>
      <c r="BI219" s="25"/>
      <c r="BJ219" s="25"/>
      <c r="BK219" s="25"/>
      <c r="BL219" s="25"/>
    </row>
    <row r="220" spans="1:64">
      <c r="A220" s="33" t="s">
        <v>363</v>
      </c>
      <c r="B220" s="57"/>
      <c r="C220" s="58">
        <v>51184.242299999998</v>
      </c>
      <c r="D220" s="58"/>
      <c r="E220" s="33">
        <f t="shared" si="127"/>
        <v>3468.9448771683265</v>
      </c>
      <c r="F220" s="25">
        <f t="shared" si="128"/>
        <v>3469</v>
      </c>
      <c r="G220" s="25">
        <f t="shared" si="117"/>
        <v>-1.8816069998138119E-2</v>
      </c>
      <c r="K220" s="127">
        <f>G220</f>
        <v>-1.8816069998138119E-2</v>
      </c>
      <c r="O220" s="25"/>
      <c r="P220" s="27">
        <f t="shared" si="129"/>
        <v>9.5164750166292188E-3</v>
      </c>
      <c r="Q220" s="28">
        <f t="shared" si="130"/>
        <v>36165.742299999998</v>
      </c>
      <c r="S220" s="25">
        <f t="shared" si="118"/>
        <v>8.0273310701381754E-4</v>
      </c>
      <c r="T220" s="128">
        <v>1</v>
      </c>
      <c r="U220">
        <f t="shared" si="119"/>
        <v>8.0273310701381754E-4</v>
      </c>
      <c r="V220" s="25">
        <f t="shared" si="120"/>
        <v>-2.8332545014767337E-2</v>
      </c>
      <c r="Z220">
        <f t="shared" si="131"/>
        <v>3469</v>
      </c>
      <c r="AA220" s="25">
        <f t="shared" si="132"/>
        <v>-1.7592936699379991E-2</v>
      </c>
      <c r="AB220" s="25">
        <f t="shared" si="133"/>
        <v>-1.2231332987581271E-3</v>
      </c>
      <c r="AC220" s="25">
        <f t="shared" si="134"/>
        <v>-2.8332545014767337E-2</v>
      </c>
      <c r="AD220" s="25"/>
      <c r="AE220" s="25">
        <f t="shared" si="135"/>
        <v>1.2009329318201432E-9</v>
      </c>
      <c r="AF220" s="28">
        <f t="shared" si="136"/>
        <v>36165.742299999998</v>
      </c>
      <c r="AG220" s="128"/>
      <c r="AH220">
        <f t="shared" si="137"/>
        <v>-1.955683481637999E-2</v>
      </c>
      <c r="AI220">
        <f t="shared" si="138"/>
        <v>0.63821928089244229</v>
      </c>
      <c r="AJ220">
        <f t="shared" si="139"/>
        <v>-0.8255482182159517</v>
      </c>
      <c r="AK220">
        <f t="shared" si="140"/>
        <v>-7.7554569704295612E-2</v>
      </c>
      <c r="AL220">
        <f t="shared" si="141"/>
        <v>-2.9304196958140212</v>
      </c>
      <c r="AM220">
        <f t="shared" si="142"/>
        <v>-9.4356879536271343</v>
      </c>
      <c r="AN220" s="25">
        <f t="shared" si="126"/>
        <v>3.4516538658880727</v>
      </c>
      <c r="AO220" s="25">
        <f t="shared" si="126"/>
        <v>3.4519414073544978</v>
      </c>
      <c r="AP220" s="25">
        <f t="shared" si="126"/>
        <v>3.4511253861672904</v>
      </c>
      <c r="AQ220" s="25">
        <f t="shared" si="126"/>
        <v>3.4534417509124138</v>
      </c>
      <c r="AR220" s="25">
        <f t="shared" si="126"/>
        <v>3.4468709608570993</v>
      </c>
      <c r="AS220" s="25">
        <f t="shared" si="126"/>
        <v>3.4655468112495029</v>
      </c>
      <c r="AT220" s="25">
        <f t="shared" si="126"/>
        <v>3.4127454043191752</v>
      </c>
      <c r="AU220" s="25">
        <f t="shared" si="143"/>
        <v>3.5646484425749776</v>
      </c>
      <c r="AV220" s="25"/>
      <c r="AW220" s="25"/>
      <c r="AX220" s="25"/>
      <c r="AY220" s="25"/>
      <c r="AZ220" s="25"/>
      <c r="BA220" s="25"/>
      <c r="BB220" s="25"/>
      <c r="BC220" s="25"/>
      <c r="BD220" s="25"/>
      <c r="BE220" s="25"/>
      <c r="BF220" s="25"/>
      <c r="BG220" s="25"/>
      <c r="BH220" s="25"/>
      <c r="BI220" s="25"/>
      <c r="BJ220" s="25"/>
      <c r="BK220" s="25"/>
      <c r="BL220" s="25"/>
    </row>
    <row r="221" spans="1:64">
      <c r="A221" s="33" t="s">
        <v>600</v>
      </c>
      <c r="B221" s="57" t="s">
        <v>288</v>
      </c>
      <c r="C221" s="58">
        <v>51189.542999999998</v>
      </c>
      <c r="D221" s="58" t="s">
        <v>503</v>
      </c>
      <c r="E221" s="33">
        <f t="shared" si="127"/>
        <v>3484.4736030848048</v>
      </c>
      <c r="F221" s="25">
        <f t="shared" si="128"/>
        <v>3484.5</v>
      </c>
      <c r="G221" s="25">
        <f t="shared" si="117"/>
        <v>-9.010535002744291E-3</v>
      </c>
      <c r="I221">
        <f>G221</f>
        <v>-9.010535002744291E-3</v>
      </c>
      <c r="L221" s="25"/>
      <c r="O221" s="25"/>
      <c r="P221" s="27">
        <f t="shared" si="129"/>
        <v>9.4980488805170155E-3</v>
      </c>
      <c r="Q221" s="28">
        <f t="shared" si="130"/>
        <v>36171.042999999998</v>
      </c>
      <c r="S221" s="25">
        <f t="shared" si="118"/>
        <v>3.4256767736372018E-4</v>
      </c>
      <c r="T221" s="128">
        <v>0.1</v>
      </c>
      <c r="U221">
        <f t="shared" si="119"/>
        <v>3.425676773637202E-5</v>
      </c>
      <c r="V221" s="25">
        <f t="shared" si="120"/>
        <v>-1.8508583883261306E-2</v>
      </c>
      <c r="Z221">
        <f t="shared" si="131"/>
        <v>3484.5</v>
      </c>
      <c r="AA221" s="25">
        <f t="shared" si="132"/>
        <v>-1.7606362224684782E-2</v>
      </c>
      <c r="AB221" s="25">
        <f t="shared" si="133"/>
        <v>8.5958272219404906E-3</v>
      </c>
      <c r="AC221" s="25">
        <f t="shared" si="134"/>
        <v>-1.8508583883261306E-2</v>
      </c>
      <c r="AD221" s="25"/>
      <c r="AE221" s="25">
        <f t="shared" si="135"/>
        <v>2.5311724689761822E-8</v>
      </c>
      <c r="AF221" s="28">
        <f t="shared" si="136"/>
        <v>36171.042999999998</v>
      </c>
      <c r="AG221" s="128"/>
      <c r="AH221">
        <f t="shared" si="137"/>
        <v>-1.9569937003934782E-2</v>
      </c>
      <c r="AI221">
        <f t="shared" si="138"/>
        <v>0.63829086924197476</v>
      </c>
      <c r="AJ221">
        <f t="shared" si="139"/>
        <v>-0.82606766922593888</v>
      </c>
      <c r="AK221">
        <f t="shared" si="140"/>
        <v>-7.7887770068694392E-2</v>
      </c>
      <c r="AL221">
        <f t="shared" si="141"/>
        <v>-2.929498603857021</v>
      </c>
      <c r="AM221">
        <f t="shared" si="142"/>
        <v>-9.3944033846736463</v>
      </c>
      <c r="AN221" s="25">
        <f t="shared" ref="AN221:AT230" si="144">$AU221+$AB$7*SIN(AO221)</f>
        <v>3.4529945895972163</v>
      </c>
      <c r="AO221" s="25">
        <f t="shared" si="144"/>
        <v>3.4532825146333526</v>
      </c>
      <c r="AP221" s="25">
        <f t="shared" si="144"/>
        <v>3.452465053253678</v>
      </c>
      <c r="AQ221" s="25">
        <f t="shared" si="144"/>
        <v>3.4547865087129264</v>
      </c>
      <c r="AR221" s="25">
        <f t="shared" si="144"/>
        <v>3.4481984662323559</v>
      </c>
      <c r="AS221" s="25">
        <f t="shared" si="144"/>
        <v>3.4669316388060025</v>
      </c>
      <c r="AT221" s="25">
        <f t="shared" si="144"/>
        <v>3.4139470675314145</v>
      </c>
      <c r="AU221" s="25">
        <f t="shared" si="143"/>
        <v>3.5664615688560968</v>
      </c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</row>
    <row r="222" spans="1:64">
      <c r="A222" s="33" t="s">
        <v>600</v>
      </c>
      <c r="B222" s="57" t="s">
        <v>288</v>
      </c>
      <c r="C222" s="58">
        <v>51223.673999999999</v>
      </c>
      <c r="D222" s="58" t="s">
        <v>503</v>
      </c>
      <c r="E222" s="33">
        <f t="shared" si="127"/>
        <v>3584.4624619629449</v>
      </c>
      <c r="F222" s="25">
        <f t="shared" si="128"/>
        <v>3584.5</v>
      </c>
      <c r="G222" s="25">
        <f t="shared" si="117"/>
        <v>-1.2813534995075315E-2</v>
      </c>
      <c r="I222">
        <f>G222</f>
        <v>-1.2813534995075315E-2</v>
      </c>
      <c r="M222" s="25"/>
      <c r="O222" s="25"/>
      <c r="P222" s="27">
        <f t="shared" si="129"/>
        <v>9.3792450738131704E-3</v>
      </c>
      <c r="Q222" s="28">
        <f t="shared" si="130"/>
        <v>36205.173999999999</v>
      </c>
      <c r="S222" s="25">
        <f t="shared" si="118"/>
        <v>4.9251948718605405E-4</v>
      </c>
      <c r="T222" s="128">
        <v>0.1</v>
      </c>
      <c r="U222">
        <f t="shared" si="119"/>
        <v>4.9251948718605405E-5</v>
      </c>
      <c r="V222" s="25">
        <f t="shared" si="120"/>
        <v>-2.2192780068888487E-2</v>
      </c>
      <c r="Z222">
        <f t="shared" si="131"/>
        <v>3584.5</v>
      </c>
      <c r="AA222" s="25">
        <f t="shared" si="132"/>
        <v>-1.7692202162844679E-2</v>
      </c>
      <c r="AB222" s="25">
        <f t="shared" si="133"/>
        <v>4.8786671677693641E-3</v>
      </c>
      <c r="AC222" s="25">
        <f t="shared" si="134"/>
        <v>-2.2192780068888487E-2</v>
      </c>
      <c r="AD222" s="25"/>
      <c r="AE222" s="25">
        <f t="shared" si="135"/>
        <v>1.1722650039111587E-8</v>
      </c>
      <c r="AF222" s="28">
        <f t="shared" si="136"/>
        <v>36205.173999999999</v>
      </c>
      <c r="AG222" s="128"/>
      <c r="AH222">
        <f t="shared" si="137"/>
        <v>-1.965365624209468E-2</v>
      </c>
      <c r="AI222">
        <f t="shared" si="138"/>
        <v>0.63876050853539046</v>
      </c>
      <c r="AJ222">
        <f t="shared" si="139"/>
        <v>-0.82940492783534825</v>
      </c>
      <c r="AK222">
        <f t="shared" si="140"/>
        <v>-8.0037677417515357E-2</v>
      </c>
      <c r="AL222">
        <f t="shared" si="141"/>
        <v>-2.923551013820346</v>
      </c>
      <c r="AM222">
        <f t="shared" si="142"/>
        <v>-9.1361907923703143</v>
      </c>
      <c r="AN222" s="25">
        <f t="shared" si="144"/>
        <v>3.4616481325481026</v>
      </c>
      <c r="AO222" s="25">
        <f t="shared" si="144"/>
        <v>3.4619383222511098</v>
      </c>
      <c r="AP222" s="25">
        <f t="shared" si="144"/>
        <v>3.4611121004568002</v>
      </c>
      <c r="AQ222" s="25">
        <f t="shared" si="144"/>
        <v>3.4634650974170129</v>
      </c>
      <c r="AR222" s="25">
        <f t="shared" si="144"/>
        <v>3.4567688011583919</v>
      </c>
      <c r="AS222" s="25">
        <f t="shared" si="144"/>
        <v>3.475865175242502</v>
      </c>
      <c r="AT222" s="25">
        <f t="shared" si="144"/>
        <v>3.421711872974547</v>
      </c>
      <c r="AU222" s="25">
        <f t="shared" si="143"/>
        <v>3.578159157766545</v>
      </c>
      <c r="AV222" s="25"/>
      <c r="AX222" s="25"/>
      <c r="AY222" s="25"/>
      <c r="AZ222" s="25"/>
      <c r="BA222" s="25"/>
      <c r="BB222" s="25"/>
      <c r="BC222" s="25"/>
      <c r="BD222" s="25"/>
      <c r="BE222" s="25"/>
      <c r="BF222" s="25"/>
      <c r="BG222" s="25"/>
      <c r="BH222" s="25"/>
      <c r="BI222" s="25"/>
      <c r="BJ222" s="25"/>
      <c r="BK222" s="25"/>
      <c r="BL222" s="25"/>
    </row>
    <row r="223" spans="1:64">
      <c r="A223" s="33" t="s">
        <v>600</v>
      </c>
      <c r="B223" s="57" t="s">
        <v>292</v>
      </c>
      <c r="C223" s="58">
        <v>51256.616999999998</v>
      </c>
      <c r="D223" s="58" t="s">
        <v>503</v>
      </c>
      <c r="E223" s="33">
        <f t="shared" si="127"/>
        <v>3680.9710019419199</v>
      </c>
      <c r="F223" s="25">
        <f t="shared" si="128"/>
        <v>3681</v>
      </c>
      <c r="G223" s="25">
        <f t="shared" si="117"/>
        <v>-9.8984299984294921E-3</v>
      </c>
      <c r="I223">
        <f>G223</f>
        <v>-9.8984299984294921E-3</v>
      </c>
      <c r="L223" s="25"/>
      <c r="O223" s="25"/>
      <c r="P223" s="27">
        <f t="shared" si="129"/>
        <v>9.2647216958472566E-3</v>
      </c>
      <c r="Q223" s="28">
        <f t="shared" si="130"/>
        <v>36238.116999999998</v>
      </c>
      <c r="S223" s="25">
        <f t="shared" si="118"/>
        <v>3.6722638285786191E-4</v>
      </c>
      <c r="T223" s="128">
        <v>0.1</v>
      </c>
      <c r="U223">
        <f t="shared" si="119"/>
        <v>3.6722638285786196E-5</v>
      </c>
      <c r="V223" s="25">
        <f t="shared" si="120"/>
        <v>-1.916315169427675E-2</v>
      </c>
      <c r="W223" s="108"/>
      <c r="X223" s="109"/>
      <c r="Y223" s="114"/>
      <c r="Z223">
        <f t="shared" si="131"/>
        <v>3681</v>
      </c>
      <c r="AA223" s="25">
        <f t="shared" si="132"/>
        <v>-1.777375788798562E-2</v>
      </c>
      <c r="AB223" s="25">
        <f t="shared" si="133"/>
        <v>7.8753278895561281E-3</v>
      </c>
      <c r="AC223" s="25">
        <f t="shared" si="134"/>
        <v>-1.916315169427675E-2</v>
      </c>
      <c r="AD223" s="25"/>
      <c r="AE223" s="25">
        <f t="shared" si="135"/>
        <v>2.2775670141607536E-8</v>
      </c>
      <c r="AF223" s="28">
        <f t="shared" si="136"/>
        <v>36238.116999999998</v>
      </c>
      <c r="AG223" s="128"/>
      <c r="AH223">
        <f t="shared" si="137"/>
        <v>-1.973310860498562E-2</v>
      </c>
      <c r="AI223">
        <f t="shared" si="138"/>
        <v>0.63922652244388611</v>
      </c>
      <c r="AJ223">
        <f t="shared" si="139"/>
        <v>-0.83260226477507182</v>
      </c>
      <c r="AK223">
        <f t="shared" si="140"/>
        <v>-8.2112714557906377E-2</v>
      </c>
      <c r="AL223">
        <f t="shared" si="141"/>
        <v>-2.9178031075737159</v>
      </c>
      <c r="AM223">
        <f t="shared" si="142"/>
        <v>-8.8996385211545714</v>
      </c>
      <c r="AN223" s="25">
        <f t="shared" si="144"/>
        <v>3.4700050185503764</v>
      </c>
      <c r="AO223" s="25">
        <f t="shared" si="144"/>
        <v>3.4702970499331358</v>
      </c>
      <c r="AP223" s="25">
        <f t="shared" si="144"/>
        <v>3.4694632474141347</v>
      </c>
      <c r="AQ223" s="25">
        <f t="shared" si="144"/>
        <v>3.471844533490664</v>
      </c>
      <c r="AR223" s="25">
        <f t="shared" si="144"/>
        <v>3.4650488283935807</v>
      </c>
      <c r="AS223" s="25">
        <f t="shared" si="144"/>
        <v>3.4844846845262931</v>
      </c>
      <c r="AT223" s="25">
        <f t="shared" si="144"/>
        <v>3.4292252005419184</v>
      </c>
      <c r="AU223" s="25">
        <f t="shared" si="143"/>
        <v>3.589447331065128</v>
      </c>
      <c r="AV223" s="25"/>
      <c r="AX223" s="25"/>
      <c r="AY223" s="25"/>
      <c r="AZ223" s="25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</row>
    <row r="224" spans="1:64">
      <c r="A224" s="33" t="s">
        <v>1299</v>
      </c>
      <c r="B224" s="57" t="s">
        <v>292</v>
      </c>
      <c r="C224" s="58">
        <v>51425.915000000001</v>
      </c>
      <c r="D224" s="58" t="s">
        <v>1290</v>
      </c>
      <c r="E224" s="33">
        <f t="shared" si="127"/>
        <v>4176.9398815631157</v>
      </c>
      <c r="F224" s="25">
        <f t="shared" si="128"/>
        <v>4177</v>
      </c>
      <c r="G224" s="25">
        <f t="shared" si="117"/>
        <v>-2.0521309998002835E-2</v>
      </c>
      <c r="K224">
        <f>G224</f>
        <v>-2.0521309998002835E-2</v>
      </c>
      <c r="L224" s="25"/>
      <c r="O224" s="25"/>
      <c r="P224" s="27">
        <f t="shared" si="129"/>
        <v>8.6779787561876067E-3</v>
      </c>
      <c r="Q224" s="28">
        <f t="shared" si="130"/>
        <v>36407.415000000001</v>
      </c>
      <c r="S224" s="25">
        <f t="shared" si="118"/>
        <v>8.5259846375059249E-4</v>
      </c>
      <c r="T224" s="128">
        <v>1</v>
      </c>
      <c r="U224">
        <f t="shared" si="119"/>
        <v>8.5259846375059249E-4</v>
      </c>
      <c r="V224" s="25">
        <f t="shared" si="120"/>
        <v>-2.9199288754190443E-2</v>
      </c>
      <c r="W224" s="108"/>
      <c r="X224" s="109"/>
      <c r="Y224" s="114"/>
      <c r="Z224">
        <f t="shared" si="131"/>
        <v>4177</v>
      </c>
      <c r="AA224" s="25">
        <f t="shared" si="132"/>
        <v>-1.8172843808186775E-2</v>
      </c>
      <c r="AB224" s="25">
        <f t="shared" si="133"/>
        <v>-2.3484661898160591E-3</v>
      </c>
      <c r="AC224" s="25">
        <f t="shared" si="134"/>
        <v>-2.9199288754190443E-2</v>
      </c>
      <c r="AD224" s="25"/>
      <c r="AE224" s="25">
        <f t="shared" si="135"/>
        <v>4.7023307180927421E-9</v>
      </c>
      <c r="AF224" s="28">
        <f t="shared" si="136"/>
        <v>36407.415000000001</v>
      </c>
      <c r="AG224" s="128"/>
      <c r="AH224">
        <f t="shared" si="137"/>
        <v>-2.0120501821186774E-2</v>
      </c>
      <c r="AI224">
        <f t="shared" si="138"/>
        <v>0.6418225256436525</v>
      </c>
      <c r="AJ224">
        <f t="shared" si="139"/>
        <v>-0.84867413521211243</v>
      </c>
      <c r="AK224">
        <f t="shared" si="140"/>
        <v>-9.2784141229565728E-2</v>
      </c>
      <c r="AL224">
        <f t="shared" si="141"/>
        <v>-2.8881191825416166</v>
      </c>
      <c r="AM224">
        <f t="shared" si="142"/>
        <v>-7.8480811990779484</v>
      </c>
      <c r="AN224" s="25">
        <f t="shared" si="144"/>
        <v>3.5130611112593315</v>
      </c>
      <c r="AO224" s="25">
        <f t="shared" si="144"/>
        <v>3.5133573731414152</v>
      </c>
      <c r="AP224" s="25">
        <f t="shared" si="144"/>
        <v>3.5124981005081701</v>
      </c>
      <c r="AQ224" s="25">
        <f t="shared" si="144"/>
        <v>3.5149911137969387</v>
      </c>
      <c r="AR224" s="25">
        <f t="shared" si="144"/>
        <v>3.5077647597578463</v>
      </c>
      <c r="AS224" s="25">
        <f t="shared" si="144"/>
        <v>3.5287682955170707</v>
      </c>
      <c r="AT224" s="25">
        <f t="shared" si="144"/>
        <v>3.4681754410869421</v>
      </c>
      <c r="AU224" s="25">
        <f t="shared" si="143"/>
        <v>3.6474673720609516</v>
      </c>
      <c r="AV224" s="25"/>
      <c r="AX224" s="25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</row>
    <row r="225" spans="1:64">
      <c r="A225" s="33" t="s">
        <v>600</v>
      </c>
      <c r="B225" s="57" t="s">
        <v>288</v>
      </c>
      <c r="C225" s="58">
        <v>51488.904999999999</v>
      </c>
      <c r="D225" s="58" t="s">
        <v>503</v>
      </c>
      <c r="E225" s="33">
        <f t="shared" si="127"/>
        <v>4361.4729518140211</v>
      </c>
      <c r="F225" s="25">
        <f t="shared" si="128"/>
        <v>4361.5</v>
      </c>
      <c r="G225" s="25">
        <f t="shared" si="117"/>
        <v>-9.2328449973138049E-3</v>
      </c>
      <c r="I225">
        <f>G225</f>
        <v>-9.2328449973138049E-3</v>
      </c>
      <c r="M225" s="25"/>
      <c r="O225" s="25"/>
      <c r="P225" s="27">
        <f t="shared" si="129"/>
        <v>8.4605343171466254E-3</v>
      </c>
      <c r="Q225" s="28">
        <f t="shared" si="130"/>
        <v>36470.404999999999</v>
      </c>
      <c r="S225" s="25">
        <f t="shared" si="118"/>
        <v>3.130556715653763E-4</v>
      </c>
      <c r="T225" s="128">
        <v>0.1</v>
      </c>
      <c r="U225">
        <f t="shared" si="119"/>
        <v>3.1305567156537628E-5</v>
      </c>
      <c r="V225" s="25">
        <f t="shared" si="120"/>
        <v>-1.7693379314460432E-2</v>
      </c>
      <c r="W225" s="108"/>
      <c r="X225" s="109"/>
      <c r="Y225" s="114"/>
      <c r="Z225">
        <f t="shared" si="131"/>
        <v>4361.5</v>
      </c>
      <c r="AA225" s="25">
        <f t="shared" si="132"/>
        <v>-1.8312576515187473E-2</v>
      </c>
      <c r="AB225" s="25">
        <f t="shared" si="133"/>
        <v>9.0797315178736682E-3</v>
      </c>
      <c r="AC225" s="25">
        <f t="shared" si="134"/>
        <v>-1.7693379314460432E-2</v>
      </c>
      <c r="AD225" s="25"/>
      <c r="AE225" s="25">
        <f t="shared" si="135"/>
        <v>2.5808786797394627E-8</v>
      </c>
      <c r="AF225" s="28">
        <f t="shared" si="136"/>
        <v>36470.404999999999</v>
      </c>
      <c r="AG225" s="128"/>
      <c r="AH225">
        <f t="shared" si="137"/>
        <v>-2.0255508468437475E-2</v>
      </c>
      <c r="AI225">
        <f t="shared" si="138"/>
        <v>0.64287504729322364</v>
      </c>
      <c r="AJ225">
        <f t="shared" si="139"/>
        <v>-0.85449578022899852</v>
      </c>
      <c r="AK225">
        <f t="shared" si="140"/>
        <v>-9.675623057035003E-2</v>
      </c>
      <c r="AL225">
        <f t="shared" si="141"/>
        <v>-2.8770132548572636</v>
      </c>
      <c r="AM225">
        <f t="shared" si="142"/>
        <v>-7.5150194299693647</v>
      </c>
      <c r="AN225" s="25">
        <f t="shared" si="144"/>
        <v>3.5291237567432057</v>
      </c>
      <c r="AO225" s="25">
        <f t="shared" si="144"/>
        <v>3.5294194227311313</v>
      </c>
      <c r="AP225" s="25">
        <f t="shared" si="144"/>
        <v>3.5285563699693552</v>
      </c>
      <c r="AQ225" s="25">
        <f t="shared" si="144"/>
        <v>3.5310764852897227</v>
      </c>
      <c r="AR225" s="25">
        <f t="shared" si="144"/>
        <v>3.5237249719010162</v>
      </c>
      <c r="AS225" s="25">
        <f t="shared" si="144"/>
        <v>3.5452330573034314</v>
      </c>
      <c r="AT225" s="25">
        <f t="shared" si="144"/>
        <v>3.4828145886143322</v>
      </c>
      <c r="AU225" s="25">
        <f t="shared" si="143"/>
        <v>3.6690494236007289</v>
      </c>
      <c r="AV225" s="25"/>
      <c r="AX225" s="25"/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</row>
    <row r="226" spans="1:64">
      <c r="A226" s="56" t="s">
        <v>334</v>
      </c>
      <c r="B226" s="96"/>
      <c r="C226" s="58">
        <v>51498.283799999997</v>
      </c>
      <c r="D226" s="58">
        <v>1E-3</v>
      </c>
      <c r="E226" s="33">
        <f t="shared" si="127"/>
        <v>4388.9487219246575</v>
      </c>
      <c r="F226" s="25">
        <f t="shared" si="128"/>
        <v>4389</v>
      </c>
      <c r="G226" s="25">
        <f t="shared" si="117"/>
        <v>-1.7503670002042782E-2</v>
      </c>
      <c r="K226">
        <f>G226</f>
        <v>-1.7503670002042782E-2</v>
      </c>
      <c r="P226" s="27">
        <f t="shared" si="129"/>
        <v>8.4281614995185775E-3</v>
      </c>
      <c r="Q226" s="28">
        <f t="shared" si="130"/>
        <v>36479.783799999997</v>
      </c>
      <c r="S226" s="25">
        <f t="shared" si="118"/>
        <v>6.7245988502536997E-4</v>
      </c>
      <c r="T226" s="128">
        <v>1</v>
      </c>
      <c r="U226">
        <f t="shared" si="119"/>
        <v>6.7245988502536997E-4</v>
      </c>
      <c r="V226" s="25">
        <f t="shared" si="120"/>
        <v>-2.5931831501561357E-2</v>
      </c>
      <c r="Z226">
        <f t="shared" si="131"/>
        <v>4389</v>
      </c>
      <c r="AA226" s="25">
        <f t="shared" si="132"/>
        <v>-1.8332993545261446E-2</v>
      </c>
      <c r="AB226" s="25">
        <f t="shared" si="133"/>
        <v>8.2932354321866436E-4</v>
      </c>
      <c r="AC226" s="25">
        <f t="shared" si="134"/>
        <v>-2.5931831501561357E-2</v>
      </c>
      <c r="AD226" s="25"/>
      <c r="AE226" s="25">
        <f t="shared" si="135"/>
        <v>4.6250280502542938E-10</v>
      </c>
      <c r="AF226" s="28">
        <f t="shared" si="136"/>
        <v>36479.783799999997</v>
      </c>
      <c r="AG226" s="128"/>
      <c r="AH226">
        <f t="shared" si="137"/>
        <v>-2.0275203582261446E-2</v>
      </c>
      <c r="AI226">
        <f t="shared" si="138"/>
        <v>0.64303601068852267</v>
      </c>
      <c r="AJ226">
        <f t="shared" si="139"/>
        <v>-0.85535613747429495</v>
      </c>
      <c r="AK226">
        <f t="shared" si="140"/>
        <v>-9.7348396673163085E-2</v>
      </c>
      <c r="AL226">
        <f t="shared" si="141"/>
        <v>-2.8753547332579781</v>
      </c>
      <c r="AM226">
        <f t="shared" si="142"/>
        <v>-7.4676524129327078</v>
      </c>
      <c r="AN226" s="25">
        <f t="shared" si="144"/>
        <v>3.5315202202079261</v>
      </c>
      <c r="AO226" s="25">
        <f t="shared" si="144"/>
        <v>3.5318157003463533</v>
      </c>
      <c r="AP226" s="25">
        <f t="shared" si="144"/>
        <v>3.5309523435422361</v>
      </c>
      <c r="AQ226" s="25">
        <f t="shared" si="144"/>
        <v>3.5334758284349799</v>
      </c>
      <c r="AR226" s="25">
        <f t="shared" si="144"/>
        <v>3.5261073090676618</v>
      </c>
      <c r="AS226" s="25">
        <f t="shared" si="144"/>
        <v>3.5476868395037031</v>
      </c>
      <c r="AT226" s="25">
        <f t="shared" si="144"/>
        <v>3.4850039254034741</v>
      </c>
      <c r="AU226" s="25">
        <f t="shared" si="143"/>
        <v>3.6722662605511021</v>
      </c>
      <c r="AV226" s="25"/>
      <c r="AX226" s="25"/>
      <c r="AY226" s="25"/>
      <c r="AZ226" s="25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</row>
    <row r="227" spans="1:64">
      <c r="A227" s="33" t="s">
        <v>600</v>
      </c>
      <c r="B227" s="57" t="s">
        <v>292</v>
      </c>
      <c r="C227" s="58">
        <v>51538.563000000002</v>
      </c>
      <c r="D227" s="58" t="s">
        <v>503</v>
      </c>
      <c r="E227" s="33">
        <f t="shared" si="127"/>
        <v>4506.9491099743682</v>
      </c>
      <c r="F227" s="25">
        <f t="shared" si="128"/>
        <v>4507</v>
      </c>
      <c r="G227" s="25">
        <f t="shared" si="117"/>
        <v>-1.7371209993143566E-2</v>
      </c>
      <c r="I227">
        <f>G227</f>
        <v>-1.7371209993143566E-2</v>
      </c>
      <c r="L227" s="25"/>
      <c r="O227" s="25"/>
      <c r="P227" s="27">
        <f t="shared" si="129"/>
        <v>8.2893634121419743E-3</v>
      </c>
      <c r="Q227" s="28">
        <f t="shared" si="130"/>
        <v>36520.063000000002</v>
      </c>
      <c r="S227" s="25">
        <f t="shared" si="118"/>
        <v>6.5846502748804754E-4</v>
      </c>
      <c r="T227" s="128">
        <v>0.1</v>
      </c>
      <c r="U227">
        <f t="shared" si="119"/>
        <v>6.5846502748804751E-5</v>
      </c>
      <c r="V227" s="25">
        <f t="shared" si="120"/>
        <v>-2.566057340528554E-2</v>
      </c>
      <c r="Z227">
        <f t="shared" si="131"/>
        <v>4507</v>
      </c>
      <c r="AA227" s="25">
        <f t="shared" si="132"/>
        <v>-1.8419385060892891E-2</v>
      </c>
      <c r="AB227" s="25">
        <f t="shared" si="133"/>
        <v>1.0481750677493254E-3</v>
      </c>
      <c r="AC227" s="25">
        <f t="shared" si="134"/>
        <v>-2.566057340528554E-2</v>
      </c>
      <c r="AD227" s="25"/>
      <c r="AE227" s="25">
        <f t="shared" si="135"/>
        <v>7.2343641220716E-10</v>
      </c>
      <c r="AF227" s="28">
        <f t="shared" si="136"/>
        <v>36520.063000000002</v>
      </c>
      <c r="AG227" s="128"/>
      <c r="AH227">
        <f t="shared" si="137"/>
        <v>-2.0358445913892891E-2</v>
      </c>
      <c r="AI227">
        <f t="shared" si="138"/>
        <v>0.64373878745956437</v>
      </c>
      <c r="AJ227">
        <f t="shared" si="139"/>
        <v>-0.85902602032575937</v>
      </c>
      <c r="AK227">
        <f t="shared" si="140"/>
        <v>-9.988968134506436E-2</v>
      </c>
      <c r="AL227">
        <f t="shared" si="141"/>
        <v>-2.8682285859737662</v>
      </c>
      <c r="AM227">
        <f t="shared" si="142"/>
        <v>-7.2706329899241515</v>
      </c>
      <c r="AN227" s="25">
        <f t="shared" si="144"/>
        <v>3.5418101844000272</v>
      </c>
      <c r="AO227" s="25">
        <f t="shared" si="144"/>
        <v>3.5421045875811088</v>
      </c>
      <c r="AP227" s="25">
        <f t="shared" si="144"/>
        <v>3.5412406803993117</v>
      </c>
      <c r="AQ227" s="25">
        <f t="shared" si="144"/>
        <v>3.5437766584866965</v>
      </c>
      <c r="AR227" s="25">
        <f t="shared" si="144"/>
        <v>3.5363400441211552</v>
      </c>
      <c r="AS227" s="25">
        <f t="shared" si="144"/>
        <v>3.5582149363490947</v>
      </c>
      <c r="AT227" s="25">
        <f t="shared" si="144"/>
        <v>3.4944202992524356</v>
      </c>
      <c r="AU227" s="25">
        <f t="shared" si="143"/>
        <v>3.6860694154654308</v>
      </c>
      <c r="AV227" s="25"/>
      <c r="AX227" s="25"/>
      <c r="AY227" s="25"/>
      <c r="AZ227" s="25"/>
      <c r="BA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  <c r="BL227" s="25"/>
    </row>
    <row r="228" spans="1:64">
      <c r="A228" s="33" t="s">
        <v>600</v>
      </c>
      <c r="B228" s="57" t="s">
        <v>292</v>
      </c>
      <c r="C228" s="58">
        <v>51544.701000000001</v>
      </c>
      <c r="D228" s="58" t="s">
        <v>503</v>
      </c>
      <c r="E228" s="33">
        <f t="shared" si="127"/>
        <v>4524.9307576200254</v>
      </c>
      <c r="F228" s="25">
        <f t="shared" si="128"/>
        <v>4525</v>
      </c>
      <c r="G228" s="25">
        <f t="shared" si="117"/>
        <v>-2.3635749996174127E-2</v>
      </c>
      <c r="I228">
        <f>G228</f>
        <v>-2.3635749996174127E-2</v>
      </c>
      <c r="M228" s="25"/>
      <c r="O228" s="25"/>
      <c r="P228" s="27">
        <f t="shared" si="129"/>
        <v>8.2682066107208803E-3</v>
      </c>
      <c r="Q228" s="28">
        <f t="shared" si="130"/>
        <v>36526.201000000001</v>
      </c>
      <c r="S228" s="25">
        <f t="shared" si="118"/>
        <v>1.0178624471746394E-3</v>
      </c>
      <c r="T228" s="128">
        <v>0.1</v>
      </c>
      <c r="U228">
        <f t="shared" si="119"/>
        <v>1.0178624471746394E-4</v>
      </c>
      <c r="V228" s="25">
        <f t="shared" si="120"/>
        <v>-3.1903956606895004E-2</v>
      </c>
      <c r="Z228">
        <f t="shared" si="131"/>
        <v>4525</v>
      </c>
      <c r="AA228" s="25">
        <f t="shared" si="132"/>
        <v>-1.8432389487176518E-2</v>
      </c>
      <c r="AB228" s="25">
        <f t="shared" si="133"/>
        <v>-5.2033605089976086E-3</v>
      </c>
      <c r="AC228" s="25">
        <f t="shared" si="134"/>
        <v>-3.1903956606895004E-2</v>
      </c>
      <c r="AD228" s="25"/>
      <c r="AE228" s="25">
        <f t="shared" si="135"/>
        <v>2.7558585639829364E-8</v>
      </c>
      <c r="AF228" s="28">
        <f t="shared" si="136"/>
        <v>36526.201000000001</v>
      </c>
      <c r="AG228" s="128"/>
      <c r="AH228">
        <f t="shared" si="137"/>
        <v>-2.0370962612176517E-2</v>
      </c>
      <c r="AI228">
        <f t="shared" si="138"/>
        <v>0.6438477207774469</v>
      </c>
      <c r="AJ228">
        <f t="shared" si="139"/>
        <v>-0.85958271031605304</v>
      </c>
      <c r="AK228">
        <f t="shared" si="140"/>
        <v>-0.10027738530985196</v>
      </c>
      <c r="AL228">
        <f t="shared" si="141"/>
        <v>-2.8671401620991617</v>
      </c>
      <c r="AM228">
        <f t="shared" si="142"/>
        <v>-7.2414361122279001</v>
      </c>
      <c r="AN228" s="25">
        <f t="shared" si="144"/>
        <v>3.5433808445343655</v>
      </c>
      <c r="AO228" s="25">
        <f t="shared" si="144"/>
        <v>3.5436750440573457</v>
      </c>
      <c r="AP228" s="25">
        <f t="shared" si="144"/>
        <v>3.5428111596994563</v>
      </c>
      <c r="AQ228" s="25">
        <f t="shared" si="144"/>
        <v>3.5453487640388448</v>
      </c>
      <c r="AR228" s="25">
        <f t="shared" si="144"/>
        <v>3.537902458562582</v>
      </c>
      <c r="AS228" s="25">
        <f t="shared" si="144"/>
        <v>3.5598207998766211</v>
      </c>
      <c r="AT228" s="25">
        <f t="shared" si="144"/>
        <v>3.4958598843721163</v>
      </c>
      <c r="AU228" s="25">
        <f t="shared" si="143"/>
        <v>3.6881749814693112</v>
      </c>
      <c r="AV228" s="25"/>
      <c r="AX228" s="25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</row>
    <row r="229" spans="1:64">
      <c r="A229" s="33" t="s">
        <v>600</v>
      </c>
      <c r="B229" s="57" t="s">
        <v>292</v>
      </c>
      <c r="C229" s="58">
        <v>51567.576000000001</v>
      </c>
      <c r="D229" s="58" t="s">
        <v>503</v>
      </c>
      <c r="E229" s="33">
        <f t="shared" si="127"/>
        <v>4591.9444737970307</v>
      </c>
      <c r="F229" s="25">
        <f t="shared" si="128"/>
        <v>4592</v>
      </c>
      <c r="G229" s="25">
        <f t="shared" si="117"/>
        <v>-1.895375999447424E-2</v>
      </c>
      <c r="I229">
        <f>G229</f>
        <v>-1.895375999447424E-2</v>
      </c>
      <c r="L229" s="25"/>
      <c r="O229" s="25"/>
      <c r="P229" s="27">
        <f t="shared" si="129"/>
        <v>8.1894930237637106E-3</v>
      </c>
      <c r="Q229" s="28">
        <f t="shared" si="130"/>
        <v>36549.076000000001</v>
      </c>
      <c r="S229" s="25">
        <f t="shared" si="118"/>
        <v>7.3675618441208367E-4</v>
      </c>
      <c r="T229" s="128">
        <v>0.1</v>
      </c>
      <c r="U229">
        <f t="shared" si="119"/>
        <v>7.3675618441208375E-5</v>
      </c>
      <c r="V229" s="25">
        <f t="shared" si="120"/>
        <v>-2.7143253018237952E-2</v>
      </c>
      <c r="W229" s="110"/>
      <c r="X229" s="109"/>
      <c r="Y229" s="114"/>
      <c r="Z229">
        <f t="shared" si="131"/>
        <v>4592</v>
      </c>
      <c r="AA229" s="25">
        <f t="shared" si="132"/>
        <v>-1.848038861873012E-2</v>
      </c>
      <c r="AB229" s="25">
        <f t="shared" si="133"/>
        <v>-4.7337137574412005E-4</v>
      </c>
      <c r="AC229" s="25">
        <f t="shared" si="134"/>
        <v>-2.7143253018237952E-2</v>
      </c>
      <c r="AD229" s="25"/>
      <c r="AE229" s="25">
        <f t="shared" si="135"/>
        <v>1.6509266424960742E-10</v>
      </c>
      <c r="AF229" s="28">
        <f t="shared" si="136"/>
        <v>36549.076000000001</v>
      </c>
      <c r="AG229" s="128"/>
      <c r="AH229">
        <f t="shared" si="137"/>
        <v>-2.041712922673012E-2</v>
      </c>
      <c r="AI229">
        <f t="shared" si="138"/>
        <v>0.64425723485593234</v>
      </c>
      <c r="AJ229">
        <f t="shared" si="139"/>
        <v>-0.86164754079608996</v>
      </c>
      <c r="AK229">
        <f t="shared" si="140"/>
        <v>-0.10172062252883017</v>
      </c>
      <c r="AL229">
        <f t="shared" si="141"/>
        <v>-2.8630855328299707</v>
      </c>
      <c r="AM229">
        <f t="shared" si="142"/>
        <v>-7.1346669642959943</v>
      </c>
      <c r="AN229" s="25">
        <f t="shared" si="144"/>
        <v>3.5492295640885727</v>
      </c>
      <c r="AO229" s="25">
        <f t="shared" si="144"/>
        <v>3.5495229153768357</v>
      </c>
      <c r="AP229" s="25">
        <f t="shared" si="144"/>
        <v>3.5486593620358708</v>
      </c>
      <c r="AQ229" s="25">
        <f t="shared" si="144"/>
        <v>3.5512023719005157</v>
      </c>
      <c r="AR229" s="25">
        <f t="shared" si="144"/>
        <v>3.5437216159907252</v>
      </c>
      <c r="AS229" s="25">
        <f t="shared" si="144"/>
        <v>3.5657979235410342</v>
      </c>
      <c r="AT229" s="25">
        <f t="shared" si="144"/>
        <v>3.5012258568386785</v>
      </c>
      <c r="AU229" s="25">
        <f t="shared" si="143"/>
        <v>3.6960123660393123</v>
      </c>
      <c r="AV229" s="25"/>
      <c r="AX229" s="25"/>
      <c r="AY229" s="25"/>
      <c r="AZ229" s="25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</row>
    <row r="230" spans="1:64">
      <c r="A230" s="33" t="s">
        <v>600</v>
      </c>
      <c r="B230" s="57" t="s">
        <v>288</v>
      </c>
      <c r="C230" s="58">
        <v>51576.63</v>
      </c>
      <c r="D230" s="58" t="s">
        <v>503</v>
      </c>
      <c r="E230" s="33">
        <f t="shared" si="127"/>
        <v>4618.4687223769815</v>
      </c>
      <c r="F230" s="25">
        <f t="shared" si="128"/>
        <v>4618.5</v>
      </c>
      <c r="G230" s="25">
        <f t="shared" si="117"/>
        <v>-1.0676555000827648E-2</v>
      </c>
      <c r="I230">
        <f>G230</f>
        <v>-1.0676555000827648E-2</v>
      </c>
      <c r="M230" s="25"/>
      <c r="O230" s="25"/>
      <c r="P230" s="27">
        <f t="shared" si="129"/>
        <v>8.1583760179266204E-3</v>
      </c>
      <c r="Q230" s="28">
        <f t="shared" si="130"/>
        <v>36558.129999999997</v>
      </c>
      <c r="S230" s="25">
        <f t="shared" si="118"/>
        <v>3.5475462648123168E-4</v>
      </c>
      <c r="T230" s="128">
        <v>0.1</v>
      </c>
      <c r="U230">
        <f t="shared" si="119"/>
        <v>3.5475462648123169E-5</v>
      </c>
      <c r="V230" s="25">
        <f t="shared" si="120"/>
        <v>-1.8834931018754268E-2</v>
      </c>
      <c r="Z230">
        <f t="shared" si="131"/>
        <v>4618.5</v>
      </c>
      <c r="AA230" s="25">
        <f t="shared" si="132"/>
        <v>-1.8499196229572617E-2</v>
      </c>
      <c r="AB230" s="25">
        <f t="shared" si="133"/>
        <v>7.8226412287449691E-3</v>
      </c>
      <c r="AC230" s="25">
        <f t="shared" si="134"/>
        <v>-1.8834931018754268E-2</v>
      </c>
      <c r="AD230" s="25"/>
      <c r="AE230" s="25">
        <f t="shared" si="135"/>
        <v>2.1708753789378713E-8</v>
      </c>
      <c r="AF230" s="28">
        <f t="shared" si="136"/>
        <v>36558.129999999997</v>
      </c>
      <c r="AG230" s="128"/>
      <c r="AH230">
        <f t="shared" si="137"/>
        <v>-2.0435204602822617E-2</v>
      </c>
      <c r="AI230">
        <f t="shared" si="138"/>
        <v>0.64442096826035944</v>
      </c>
      <c r="AJ230">
        <f t="shared" si="139"/>
        <v>-0.86246104728105477</v>
      </c>
      <c r="AK230">
        <f t="shared" si="140"/>
        <v>-0.10229150593817508</v>
      </c>
      <c r="AL230">
        <f t="shared" si="141"/>
        <v>-2.8614803991498987</v>
      </c>
      <c r="AM230">
        <f t="shared" si="142"/>
        <v>-7.0932481156175395</v>
      </c>
      <c r="AN230" s="25">
        <f t="shared" si="144"/>
        <v>3.551543904999126</v>
      </c>
      <c r="AO230" s="25">
        <f t="shared" si="144"/>
        <v>3.5518368819151731</v>
      </c>
      <c r="AP230" s="25">
        <f t="shared" si="144"/>
        <v>3.5509735659569581</v>
      </c>
      <c r="AQ230" s="25">
        <f t="shared" si="144"/>
        <v>3.5535184326769027</v>
      </c>
      <c r="AR230" s="25">
        <f t="shared" si="144"/>
        <v>3.5460247569354002</v>
      </c>
      <c r="AS230" s="25">
        <f t="shared" si="144"/>
        <v>3.5681619017842525</v>
      </c>
      <c r="AT230" s="25">
        <f t="shared" si="144"/>
        <v>3.5033515126640808</v>
      </c>
      <c r="AU230" s="25">
        <f t="shared" si="143"/>
        <v>3.6991122271005805</v>
      </c>
      <c r="AV230" s="25"/>
      <c r="AX230" s="25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</row>
    <row r="231" spans="1:64">
      <c r="A231" s="33" t="s">
        <v>600</v>
      </c>
      <c r="B231" s="57" t="s">
        <v>288</v>
      </c>
      <c r="C231" s="58">
        <v>51579.707000000002</v>
      </c>
      <c r="D231" s="58" t="s">
        <v>503</v>
      </c>
      <c r="E231" s="33">
        <f t="shared" si="127"/>
        <v>4627.482982690728</v>
      </c>
      <c r="F231" s="25">
        <f t="shared" si="128"/>
        <v>4627.5</v>
      </c>
      <c r="G231" s="25">
        <f t="shared" si="117"/>
        <v>-5.8088249934371561E-3</v>
      </c>
      <c r="I231">
        <f>G231</f>
        <v>-5.8088249934371561E-3</v>
      </c>
      <c r="L231" s="25"/>
      <c r="O231" s="25"/>
      <c r="P231" s="27">
        <f t="shared" si="129"/>
        <v>8.1478100387978661E-3</v>
      </c>
      <c r="Q231" s="28">
        <f t="shared" si="130"/>
        <v>36561.207000000002</v>
      </c>
      <c r="S231" s="25">
        <f t="shared" si="118"/>
        <v>1.9478766142300987E-4</v>
      </c>
      <c r="T231" s="128">
        <v>0.1</v>
      </c>
      <c r="U231">
        <f t="shared" si="119"/>
        <v>1.9478766142300987E-5</v>
      </c>
      <c r="V231" s="25">
        <f t="shared" si="120"/>
        <v>-1.3956635032235022E-2</v>
      </c>
      <c r="Z231">
        <f t="shared" si="131"/>
        <v>4627.5</v>
      </c>
      <c r="AA231" s="25">
        <f t="shared" si="132"/>
        <v>-1.8505560835847975E-2</v>
      </c>
      <c r="AB231" s="25">
        <f t="shared" si="133"/>
        <v>1.2696735842410819E-2</v>
      </c>
      <c r="AC231" s="25">
        <f t="shared" si="134"/>
        <v>-1.3956635032235022E-2</v>
      </c>
      <c r="AD231" s="25"/>
      <c r="AE231" s="25">
        <f t="shared" si="135"/>
        <v>3.1401154218694041E-8</v>
      </c>
      <c r="AF231" s="28">
        <f t="shared" si="136"/>
        <v>36561.207000000002</v>
      </c>
      <c r="AG231" s="128"/>
      <c r="AH231">
        <f t="shared" si="137"/>
        <v>-2.0441319567097976E-2</v>
      </c>
      <c r="AI231">
        <f t="shared" si="138"/>
        <v>0.64447680340305857</v>
      </c>
      <c r="AJ231">
        <f t="shared" si="139"/>
        <v>-0.86273692158092818</v>
      </c>
      <c r="AK231">
        <f t="shared" si="140"/>
        <v>-0.10248539740613043</v>
      </c>
      <c r="AL231">
        <f t="shared" si="141"/>
        <v>-2.8609350725978953</v>
      </c>
      <c r="AM231">
        <f t="shared" si="142"/>
        <v>-7.0792836341535512</v>
      </c>
      <c r="AN231" s="25">
        <f t="shared" ref="AN231:AT240" si="145">$AU231+$AB$7*SIN(AO231)</f>
        <v>3.5523300428938605</v>
      </c>
      <c r="AO231" s="25">
        <f t="shared" si="145"/>
        <v>3.5526228876946675</v>
      </c>
      <c r="AP231" s="25">
        <f t="shared" si="145"/>
        <v>3.5517596660116144</v>
      </c>
      <c r="AQ231" s="25">
        <f t="shared" si="145"/>
        <v>3.554305127191935</v>
      </c>
      <c r="AR231" s="25">
        <f t="shared" si="145"/>
        <v>3.5468071546663009</v>
      </c>
      <c r="AS231" s="25">
        <f t="shared" si="145"/>
        <v>3.5689647488733454</v>
      </c>
      <c r="AT231" s="25">
        <f t="shared" si="145"/>
        <v>3.5040738609584494</v>
      </c>
      <c r="AU231" s="25">
        <f t="shared" si="143"/>
        <v>3.7001650101025207</v>
      </c>
      <c r="AV231" s="25"/>
      <c r="AX231" s="25"/>
      <c r="AY231" s="25"/>
      <c r="AZ231" s="25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</row>
    <row r="232" spans="1:64">
      <c r="A232" s="34" t="s">
        <v>330</v>
      </c>
      <c r="B232" s="57" t="s">
        <v>292</v>
      </c>
      <c r="C232" s="58">
        <v>51822.9035</v>
      </c>
      <c r="D232" s="104">
        <v>9.0000000000000006E-5</v>
      </c>
      <c r="E232" s="33">
        <f t="shared" si="127"/>
        <v>5339.9420526903359</v>
      </c>
      <c r="F232" s="25">
        <f t="shared" si="128"/>
        <v>5340</v>
      </c>
      <c r="G232" s="25">
        <f t="shared" si="117"/>
        <v>-1.9780199996603187E-2</v>
      </c>
      <c r="K232">
        <f>G232</f>
        <v>-1.9780199996603187E-2</v>
      </c>
      <c r="P232" s="27">
        <f t="shared" si="129"/>
        <v>7.3146521360815658E-3</v>
      </c>
      <c r="Q232" s="28">
        <f t="shared" si="130"/>
        <v>36804.4035</v>
      </c>
      <c r="S232" s="25">
        <f t="shared" si="118"/>
        <v>7.341310120920516E-4</v>
      </c>
      <c r="T232" s="128">
        <v>1</v>
      </c>
      <c r="U232">
        <f t="shared" si="119"/>
        <v>7.341310120920516E-4</v>
      </c>
      <c r="V232" s="25">
        <f t="shared" si="120"/>
        <v>-2.7094852132684755E-2</v>
      </c>
      <c r="Z232">
        <f t="shared" si="131"/>
        <v>5340</v>
      </c>
      <c r="AA232" s="25">
        <f t="shared" si="132"/>
        <v>-1.8972071598802889E-2</v>
      </c>
      <c r="AB232" s="25">
        <f t="shared" si="133"/>
        <v>-8.0812839780029788E-4</v>
      </c>
      <c r="AC232" s="25">
        <f t="shared" si="134"/>
        <v>-2.7094852132684755E-2</v>
      </c>
      <c r="AD232" s="25"/>
      <c r="AE232" s="25">
        <f t="shared" si="135"/>
        <v>4.7944004664559171E-10</v>
      </c>
      <c r="AF232" s="28">
        <f t="shared" si="136"/>
        <v>36804.4035</v>
      </c>
      <c r="AG232" s="128"/>
      <c r="AH232">
        <f t="shared" si="137"/>
        <v>-2.0886524798802888E-2</v>
      </c>
      <c r="AI232">
        <f t="shared" si="138"/>
        <v>0.64926868455590991</v>
      </c>
      <c r="AJ232">
        <f t="shared" si="139"/>
        <v>-0.88390522420456008</v>
      </c>
      <c r="AK232">
        <f t="shared" si="140"/>
        <v>-0.11784542573582657</v>
      </c>
      <c r="AL232">
        <f t="shared" si="141"/>
        <v>-2.8174447812422745</v>
      </c>
      <c r="AM232">
        <f t="shared" si="142"/>
        <v>-6.1159040407707401</v>
      </c>
      <c r="AN232" s="25">
        <f t="shared" si="145"/>
        <v>3.6147959982628204</v>
      </c>
      <c r="AO232" s="25">
        <f t="shared" si="145"/>
        <v>3.6150709556664924</v>
      </c>
      <c r="AP232" s="25">
        <f t="shared" si="145"/>
        <v>3.6142361470733322</v>
      </c>
      <c r="AQ232" s="25">
        <f t="shared" si="145"/>
        <v>3.6167718463334166</v>
      </c>
      <c r="AR232" s="25">
        <f t="shared" si="145"/>
        <v>3.6090798852363015</v>
      </c>
      <c r="AS232" s="25">
        <f t="shared" si="145"/>
        <v>3.6325083473481943</v>
      </c>
      <c r="AT232" s="25">
        <f t="shared" si="145"/>
        <v>3.561979304861727</v>
      </c>
      <c r="AU232" s="25">
        <f t="shared" si="143"/>
        <v>3.7835103310894649</v>
      </c>
      <c r="AV232" s="25"/>
      <c r="AX232" s="25"/>
      <c r="AY232" s="25"/>
      <c r="AZ232" s="25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</row>
    <row r="233" spans="1:64">
      <c r="A233" s="33" t="s">
        <v>484</v>
      </c>
      <c r="B233" s="57" t="s">
        <v>292</v>
      </c>
      <c r="C233" s="58">
        <v>51849.187400000003</v>
      </c>
      <c r="D233" s="58">
        <v>1E-4</v>
      </c>
      <c r="E233" s="33">
        <f t="shared" si="127"/>
        <v>5416.9423505974373</v>
      </c>
      <c r="F233" s="25">
        <f t="shared" si="128"/>
        <v>5417</v>
      </c>
      <c r="G233" s="25">
        <f t="shared" si="117"/>
        <v>-1.9678509997902438E-2</v>
      </c>
      <c r="K233">
        <f>G233</f>
        <v>-1.9678509997902438E-2</v>
      </c>
      <c r="P233" s="27">
        <f t="shared" si="129"/>
        <v>7.2250046852473104E-3</v>
      </c>
      <c r="Q233" s="28">
        <f t="shared" si="130"/>
        <v>36830.687400000003</v>
      </c>
      <c r="S233" s="25">
        <f t="shared" si="118"/>
        <v>7.2379910230645412E-4</v>
      </c>
      <c r="T233" s="128">
        <v>1</v>
      </c>
      <c r="U233">
        <f t="shared" si="119"/>
        <v>7.2379910230645412E-4</v>
      </c>
      <c r="V233" s="25">
        <f t="shared" si="120"/>
        <v>-2.6903514683149748E-2</v>
      </c>
      <c r="W233" s="110"/>
      <c r="X233" s="109"/>
      <c r="Y233" s="114"/>
      <c r="Z233">
        <f t="shared" si="131"/>
        <v>5417</v>
      </c>
      <c r="AA233" s="25">
        <f t="shared" si="132"/>
        <v>-1.9018002052757853E-2</v>
      </c>
      <c r="AB233" s="25">
        <f t="shared" si="133"/>
        <v>-6.6050794514458527E-4</v>
      </c>
      <c r="AC233" s="25">
        <f t="shared" si="134"/>
        <v>-2.6903514683149748E-2</v>
      </c>
      <c r="AD233" s="25"/>
      <c r="AE233" s="25">
        <f t="shared" si="135"/>
        <v>3.1577237402721225E-10</v>
      </c>
      <c r="AF233" s="28">
        <f t="shared" si="136"/>
        <v>36830.687400000003</v>
      </c>
      <c r="AG233" s="128"/>
      <c r="AH233">
        <f t="shared" si="137"/>
        <v>-2.0929970385757852E-2</v>
      </c>
      <c r="AI233">
        <f t="shared" si="138"/>
        <v>0.64983120942734374</v>
      </c>
      <c r="AJ233">
        <f t="shared" si="139"/>
        <v>-0.886112021963819</v>
      </c>
      <c r="AK233">
        <f t="shared" si="140"/>
        <v>-0.11950656094492543</v>
      </c>
      <c r="AL233">
        <f t="shared" si="141"/>
        <v>-2.8127047845303355</v>
      </c>
      <c r="AM233">
        <f t="shared" si="142"/>
        <v>-6.0261862183829908</v>
      </c>
      <c r="AN233" s="25">
        <f t="shared" si="145"/>
        <v>3.621575480277043</v>
      </c>
      <c r="AO233" s="25">
        <f t="shared" si="145"/>
        <v>3.6218477051161466</v>
      </c>
      <c r="AP233" s="25">
        <f t="shared" si="145"/>
        <v>3.6210182959817452</v>
      </c>
      <c r="AQ233" s="25">
        <f t="shared" si="145"/>
        <v>3.6235464419573096</v>
      </c>
      <c r="AR233" s="25">
        <f t="shared" si="145"/>
        <v>3.6158506539552104</v>
      </c>
      <c r="AS233" s="25">
        <f t="shared" si="145"/>
        <v>3.6393746657621451</v>
      </c>
      <c r="AT233" s="25">
        <f t="shared" si="145"/>
        <v>3.5683261932814019</v>
      </c>
      <c r="AU233" s="25">
        <f t="shared" si="143"/>
        <v>3.7925174745505101</v>
      </c>
      <c r="AV233" s="25"/>
      <c r="AX233" s="25"/>
      <c r="AY233" s="25"/>
      <c r="AZ233" s="25"/>
      <c r="BA233" s="25"/>
      <c r="BB233" s="25"/>
      <c r="BC233" s="25"/>
      <c r="BD233" s="25"/>
      <c r="BE233" s="25"/>
      <c r="BF233" s="25"/>
      <c r="BG233" s="25"/>
      <c r="BH233" s="25"/>
      <c r="BI233" s="25"/>
      <c r="BJ233" s="25"/>
      <c r="BK233" s="25"/>
      <c r="BL233" s="25"/>
    </row>
    <row r="234" spans="1:64">
      <c r="A234" s="33" t="s">
        <v>484</v>
      </c>
      <c r="B234" s="57" t="s">
        <v>292</v>
      </c>
      <c r="C234" s="58">
        <v>51849.1875</v>
      </c>
      <c r="D234" s="58">
        <v>1E-4</v>
      </c>
      <c r="E234" s="33">
        <f t="shared" si="127"/>
        <v>5416.9426435535661</v>
      </c>
      <c r="F234" s="25">
        <f t="shared" si="128"/>
        <v>5417</v>
      </c>
      <c r="G234" s="25">
        <f t="shared" si="117"/>
        <v>-1.9578510000428651E-2</v>
      </c>
      <c r="K234">
        <f>G234</f>
        <v>-1.9578510000428651E-2</v>
      </c>
      <c r="P234" s="27">
        <f t="shared" si="129"/>
        <v>7.2250046852473104E-3</v>
      </c>
      <c r="Q234" s="28">
        <f t="shared" si="130"/>
        <v>36830.6875</v>
      </c>
      <c r="S234" s="25">
        <f t="shared" si="118"/>
        <v>7.1842839950524693E-4</v>
      </c>
      <c r="T234" s="128">
        <v>1</v>
      </c>
      <c r="U234">
        <f t="shared" si="119"/>
        <v>7.1842839950524693E-4</v>
      </c>
      <c r="V234" s="25">
        <f t="shared" si="120"/>
        <v>-2.6803514685675961E-2</v>
      </c>
      <c r="Z234">
        <f t="shared" si="131"/>
        <v>5417</v>
      </c>
      <c r="AA234" s="25">
        <f t="shared" si="132"/>
        <v>-1.9018002052757853E-2</v>
      </c>
      <c r="AB234" s="25">
        <f t="shared" si="133"/>
        <v>-5.6050794767079776E-4</v>
      </c>
      <c r="AC234" s="25">
        <f t="shared" si="134"/>
        <v>-2.6803514685675961E-2</v>
      </c>
      <c r="AD234" s="25"/>
      <c r="AE234" s="25">
        <f t="shared" si="135"/>
        <v>2.257080463631809E-10</v>
      </c>
      <c r="AF234" s="28">
        <f t="shared" si="136"/>
        <v>36830.6875</v>
      </c>
      <c r="AG234" s="128"/>
      <c r="AH234">
        <f t="shared" si="137"/>
        <v>-2.0929970385757852E-2</v>
      </c>
      <c r="AI234">
        <f t="shared" si="138"/>
        <v>0.64983120942734374</v>
      </c>
      <c r="AJ234">
        <f t="shared" si="139"/>
        <v>-0.886112021963819</v>
      </c>
      <c r="AK234">
        <f t="shared" si="140"/>
        <v>-0.11950656094492543</v>
      </c>
      <c r="AL234">
        <f t="shared" si="141"/>
        <v>-2.8127047845303355</v>
      </c>
      <c r="AM234">
        <f t="shared" si="142"/>
        <v>-6.0261862183829908</v>
      </c>
      <c r="AN234" s="25">
        <f t="shared" si="145"/>
        <v>3.621575480277043</v>
      </c>
      <c r="AO234" s="25">
        <f t="shared" si="145"/>
        <v>3.6218477051161466</v>
      </c>
      <c r="AP234" s="25">
        <f t="shared" si="145"/>
        <v>3.6210182959817452</v>
      </c>
      <c r="AQ234" s="25">
        <f t="shared" si="145"/>
        <v>3.6235464419573096</v>
      </c>
      <c r="AR234" s="25">
        <f t="shared" si="145"/>
        <v>3.6158506539552104</v>
      </c>
      <c r="AS234" s="25">
        <f t="shared" si="145"/>
        <v>3.6393746657621451</v>
      </c>
      <c r="AT234" s="25">
        <f t="shared" si="145"/>
        <v>3.5683261932814019</v>
      </c>
      <c r="AU234" s="25">
        <f t="shared" si="143"/>
        <v>3.7925174745505101</v>
      </c>
      <c r="AV234" s="25"/>
      <c r="AW234" s="25"/>
      <c r="AX234" s="25"/>
      <c r="AY234" s="25"/>
      <c r="AZ234" s="25"/>
      <c r="BA234" s="25"/>
      <c r="BB234" s="25"/>
      <c r="BC234" s="25"/>
      <c r="BD234" s="25"/>
      <c r="BE234" s="25"/>
      <c r="BF234" s="25"/>
      <c r="BG234" s="25"/>
      <c r="BH234" s="25"/>
      <c r="BI234" s="25"/>
      <c r="BJ234" s="25"/>
      <c r="BK234" s="25"/>
      <c r="BL234" s="25"/>
    </row>
    <row r="235" spans="1:64">
      <c r="A235" s="33" t="s">
        <v>600</v>
      </c>
      <c r="B235" s="57" t="s">
        <v>288</v>
      </c>
      <c r="C235" s="58">
        <v>51873.605000000003</v>
      </c>
      <c r="D235" s="58" t="s">
        <v>503</v>
      </c>
      <c r="E235" s="33">
        <f t="shared" si="127"/>
        <v>5488.4752081328998</v>
      </c>
      <c r="F235" s="25">
        <f t="shared" si="128"/>
        <v>5488.5</v>
      </c>
      <c r="G235" s="25">
        <f t="shared" si="117"/>
        <v>-8.4626549942186102E-3</v>
      </c>
      <c r="I235">
        <f>G235</f>
        <v>-8.4626549942186102E-3</v>
      </c>
      <c r="M235" s="25"/>
      <c r="O235" s="25"/>
      <c r="P235" s="27">
        <f t="shared" si="129"/>
        <v>7.1418291020813483E-3</v>
      </c>
      <c r="Q235" s="28">
        <f t="shared" si="130"/>
        <v>36855.105000000003</v>
      </c>
      <c r="S235" s="25">
        <f t="shared" si="118"/>
        <v>2.4349992391167836E-4</v>
      </c>
      <c r="T235" s="128">
        <v>0.1</v>
      </c>
      <c r="U235">
        <f t="shared" si="119"/>
        <v>2.4349992391167839E-5</v>
      </c>
      <c r="V235" s="25">
        <f t="shared" si="120"/>
        <v>-1.5604484096299959E-2</v>
      </c>
      <c r="Z235">
        <f t="shared" si="131"/>
        <v>5488.5</v>
      </c>
      <c r="AA235" s="25">
        <f t="shared" si="132"/>
        <v>-1.9059855351176415E-2</v>
      </c>
      <c r="AB235" s="25">
        <f t="shared" si="133"/>
        <v>1.0597200356957805E-2</v>
      </c>
      <c r="AC235" s="25">
        <f t="shared" si="134"/>
        <v>-1.5604484096299959E-2</v>
      </c>
      <c r="AD235" s="25"/>
      <c r="AE235" s="25">
        <f t="shared" si="135"/>
        <v>2.7345201046472471E-8</v>
      </c>
      <c r="AF235" s="28">
        <f t="shared" si="136"/>
        <v>36855.105000000003</v>
      </c>
      <c r="AG235" s="128"/>
      <c r="AH235">
        <f t="shared" si="137"/>
        <v>-2.0969484454426417E-2</v>
      </c>
      <c r="AI235">
        <f t="shared" si="138"/>
        <v>0.65036149814652067</v>
      </c>
      <c r="AJ235">
        <f t="shared" si="139"/>
        <v>-0.88814678038418271</v>
      </c>
      <c r="AK235">
        <f t="shared" si="140"/>
        <v>-0.12104923800526203</v>
      </c>
      <c r="AL235">
        <f t="shared" si="141"/>
        <v>-2.808295929183581</v>
      </c>
      <c r="AM235">
        <f t="shared" si="142"/>
        <v>-5.9450064594557501</v>
      </c>
      <c r="AN235" s="25">
        <f t="shared" si="145"/>
        <v>3.6278760392486458</v>
      </c>
      <c r="AO235" s="25">
        <f t="shared" si="145"/>
        <v>3.6281456032128259</v>
      </c>
      <c r="AP235" s="25">
        <f t="shared" si="145"/>
        <v>3.6273215829786882</v>
      </c>
      <c r="AQ235" s="25">
        <f t="shared" si="145"/>
        <v>3.6298416311279387</v>
      </c>
      <c r="AR235" s="25">
        <f t="shared" si="145"/>
        <v>3.6221452349479946</v>
      </c>
      <c r="AS235" s="25">
        <f t="shared" si="145"/>
        <v>3.6457505857817156</v>
      </c>
      <c r="AT235" s="25">
        <f t="shared" si="145"/>
        <v>3.5742360138211393</v>
      </c>
      <c r="AU235" s="25">
        <f t="shared" si="143"/>
        <v>3.8008812506214813</v>
      </c>
      <c r="AV235" s="25"/>
      <c r="AW235" s="25"/>
      <c r="AX235" s="25"/>
      <c r="AY235" s="25"/>
      <c r="AZ235" s="25"/>
      <c r="BA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  <c r="BL235" s="25"/>
    </row>
    <row r="236" spans="1:64">
      <c r="A236" s="33" t="s">
        <v>331</v>
      </c>
      <c r="B236" s="57" t="s">
        <v>292</v>
      </c>
      <c r="C236" s="58">
        <v>51896.2932</v>
      </c>
      <c r="D236" s="58">
        <v>1E-4</v>
      </c>
      <c r="E236" s="33">
        <f t="shared" si="127"/>
        <v>5554.9416822473013</v>
      </c>
      <c r="F236" s="25">
        <f t="shared" si="128"/>
        <v>5555</v>
      </c>
      <c r="G236" s="25">
        <f t="shared" si="117"/>
        <v>-1.9906649999029469E-2</v>
      </c>
      <c r="K236">
        <f t="shared" ref="K236:K243" si="146">G236</f>
        <v>-1.9906649999029469E-2</v>
      </c>
      <c r="P236" s="27">
        <f t="shared" si="129"/>
        <v>7.0645291795846266E-3</v>
      </c>
      <c r="Q236" s="28">
        <f t="shared" si="130"/>
        <v>36877.7932</v>
      </c>
      <c r="S236" s="25">
        <f t="shared" si="118"/>
        <v>7.2744450628490641E-4</v>
      </c>
      <c r="T236" s="128">
        <v>1</v>
      </c>
      <c r="U236">
        <f t="shared" si="119"/>
        <v>7.2744450628490641E-4</v>
      </c>
      <c r="V236" s="25">
        <f t="shared" si="120"/>
        <v>-2.6971179178614094E-2</v>
      </c>
      <c r="Z236">
        <f t="shared" si="131"/>
        <v>5555</v>
      </c>
      <c r="AA236" s="25">
        <f t="shared" si="132"/>
        <v>-1.9098090663810786E-2</v>
      </c>
      <c r="AB236" s="25">
        <f t="shared" si="133"/>
        <v>-8.0855933521868303E-4</v>
      </c>
      <c r="AC236" s="25">
        <f t="shared" si="134"/>
        <v>-2.6971179178614094E-2</v>
      </c>
      <c r="AD236" s="25"/>
      <c r="AE236" s="25">
        <f t="shared" si="135"/>
        <v>4.7558008443300149E-10</v>
      </c>
      <c r="AF236" s="28">
        <f t="shared" si="136"/>
        <v>36877.7932</v>
      </c>
      <c r="AG236" s="128"/>
      <c r="AH236">
        <f t="shared" si="137"/>
        <v>-2.1005516588810787E-2</v>
      </c>
      <c r="AI236">
        <f t="shared" si="138"/>
        <v>0.65086160249206104</v>
      </c>
      <c r="AJ236">
        <f t="shared" si="139"/>
        <v>-0.89002672611837785</v>
      </c>
      <c r="AK236">
        <f t="shared" si="140"/>
        <v>-0.12248420055496302</v>
      </c>
      <c r="AL236">
        <f t="shared" si="141"/>
        <v>-2.8041888657304637</v>
      </c>
      <c r="AM236">
        <f t="shared" si="142"/>
        <v>-5.8712747787028752</v>
      </c>
      <c r="AN236" s="25">
        <f t="shared" si="145"/>
        <v>3.6337406683503386</v>
      </c>
      <c r="AO236" s="25">
        <f t="shared" si="145"/>
        <v>3.6340076545124957</v>
      </c>
      <c r="AP236" s="25">
        <f t="shared" si="145"/>
        <v>3.6331889629480489</v>
      </c>
      <c r="AQ236" s="25">
        <f t="shared" si="145"/>
        <v>3.6357005556197413</v>
      </c>
      <c r="AR236" s="25">
        <f t="shared" si="145"/>
        <v>3.6280061246471456</v>
      </c>
      <c r="AS236" s="25">
        <f t="shared" si="145"/>
        <v>3.6516807322252594</v>
      </c>
      <c r="AT236" s="25">
        <f t="shared" si="145"/>
        <v>3.5797467867082902</v>
      </c>
      <c r="AU236" s="25">
        <f t="shared" si="143"/>
        <v>3.808660147246929</v>
      </c>
      <c r="AV236" s="25"/>
      <c r="AW236" s="25"/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5"/>
    </row>
    <row r="237" spans="1:64">
      <c r="A237" s="33" t="s">
        <v>331</v>
      </c>
      <c r="B237" s="57" t="s">
        <v>292</v>
      </c>
      <c r="C237" s="58">
        <v>51896.293239999999</v>
      </c>
      <c r="D237" s="58"/>
      <c r="E237" s="33">
        <f t="shared" si="127"/>
        <v>5554.9417994297528</v>
      </c>
      <c r="F237" s="25">
        <f t="shared" si="128"/>
        <v>5555</v>
      </c>
      <c r="G237" s="25">
        <f t="shared" si="117"/>
        <v>-1.9866650000039954E-2</v>
      </c>
      <c r="K237" s="127">
        <f t="shared" si="146"/>
        <v>-1.9866650000039954E-2</v>
      </c>
      <c r="O237" s="25"/>
      <c r="P237" s="27">
        <f t="shared" si="129"/>
        <v>7.0645291795846266E-3</v>
      </c>
      <c r="Q237" s="28">
        <f t="shared" si="130"/>
        <v>36877.793239999999</v>
      </c>
      <c r="S237" s="25">
        <f t="shared" si="118"/>
        <v>7.2528841200504438E-4</v>
      </c>
      <c r="T237" s="128">
        <v>1</v>
      </c>
      <c r="U237">
        <f t="shared" si="119"/>
        <v>7.2528841200504438E-4</v>
      </c>
      <c r="V237" s="25">
        <f t="shared" si="120"/>
        <v>-2.6931179179624579E-2</v>
      </c>
      <c r="W237" s="108"/>
      <c r="X237" s="109"/>
      <c r="Y237" s="114"/>
      <c r="Z237">
        <f t="shared" si="131"/>
        <v>5555</v>
      </c>
      <c r="AA237" s="25">
        <f t="shared" si="132"/>
        <v>-1.9098090663810786E-2</v>
      </c>
      <c r="AB237" s="25">
        <f t="shared" si="133"/>
        <v>-7.6855933622916803E-4</v>
      </c>
      <c r="AC237" s="25">
        <f t="shared" si="134"/>
        <v>-2.6931179179624579E-2</v>
      </c>
      <c r="AD237" s="25"/>
      <c r="AE237" s="25">
        <f t="shared" si="135"/>
        <v>4.2841586384525327E-10</v>
      </c>
      <c r="AF237" s="28">
        <f t="shared" si="136"/>
        <v>36877.793239999999</v>
      </c>
      <c r="AG237" s="128"/>
      <c r="AH237">
        <f t="shared" si="137"/>
        <v>-2.1005516588810787E-2</v>
      </c>
      <c r="AI237">
        <f t="shared" si="138"/>
        <v>0.65086160249206104</v>
      </c>
      <c r="AJ237">
        <f t="shared" si="139"/>
        <v>-0.89002672611837785</v>
      </c>
      <c r="AK237">
        <f t="shared" si="140"/>
        <v>-0.12248420055496302</v>
      </c>
      <c r="AL237">
        <f t="shared" si="141"/>
        <v>-2.8041888657304637</v>
      </c>
      <c r="AM237">
        <f t="shared" si="142"/>
        <v>-5.8712747787028752</v>
      </c>
      <c r="AN237" s="25">
        <f t="shared" si="145"/>
        <v>3.6337406683503386</v>
      </c>
      <c r="AO237" s="25">
        <f t="shared" si="145"/>
        <v>3.6340076545124957</v>
      </c>
      <c r="AP237" s="25">
        <f t="shared" si="145"/>
        <v>3.6331889629480489</v>
      </c>
      <c r="AQ237" s="25">
        <f t="shared" si="145"/>
        <v>3.6357005556197413</v>
      </c>
      <c r="AR237" s="25">
        <f t="shared" si="145"/>
        <v>3.6280061246471456</v>
      </c>
      <c r="AS237" s="25">
        <f t="shared" si="145"/>
        <v>3.6516807322252594</v>
      </c>
      <c r="AT237" s="25">
        <f t="shared" si="145"/>
        <v>3.5797467867082902</v>
      </c>
      <c r="AU237" s="25">
        <f t="shared" si="143"/>
        <v>3.808660147246929</v>
      </c>
      <c r="AV237" s="25"/>
      <c r="AW237" s="25"/>
      <c r="AX237" s="25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5"/>
    </row>
    <row r="238" spans="1:64">
      <c r="A238" s="36" t="s">
        <v>332</v>
      </c>
      <c r="B238" s="105" t="s">
        <v>292</v>
      </c>
      <c r="C238" s="36">
        <v>51899.365599999997</v>
      </c>
      <c r="D238" s="36">
        <v>4.0000000000000002E-4</v>
      </c>
      <c r="E238" s="33">
        <f t="shared" si="127"/>
        <v>5563.9424665787565</v>
      </c>
      <c r="F238" s="25">
        <f t="shared" si="128"/>
        <v>5564</v>
      </c>
      <c r="G238" s="25">
        <f t="shared" si="117"/>
        <v>-1.9638919999124482E-2</v>
      </c>
      <c r="K238">
        <f t="shared" si="146"/>
        <v>-1.9638919999124482E-2</v>
      </c>
      <c r="P238" s="27">
        <f t="shared" si="129"/>
        <v>7.0540719183189455E-3</v>
      </c>
      <c r="Q238" s="28">
        <f t="shared" si="130"/>
        <v>36880.865599999997</v>
      </c>
      <c r="S238" s="25">
        <f t="shared" si="118"/>
        <v>7.1251581750470005E-4</v>
      </c>
      <c r="T238" s="128">
        <v>1</v>
      </c>
      <c r="U238">
        <f t="shared" si="119"/>
        <v>7.1251581750470005E-4</v>
      </c>
      <c r="V238" s="25">
        <f t="shared" si="120"/>
        <v>-2.6692991917443426E-2</v>
      </c>
      <c r="Z238">
        <f t="shared" si="131"/>
        <v>5564</v>
      </c>
      <c r="AA238" s="25">
        <f t="shared" si="132"/>
        <v>-1.9103214045837313E-2</v>
      </c>
      <c r="AB238" s="25">
        <f t="shared" si="133"/>
        <v>-5.3570595328716886E-4</v>
      </c>
      <c r="AC238" s="25">
        <f t="shared" si="134"/>
        <v>-2.6692991917443426E-2</v>
      </c>
      <c r="AD238" s="25"/>
      <c r="AE238" s="25">
        <f t="shared" si="135"/>
        <v>2.0447840804719602E-10</v>
      </c>
      <c r="AF238" s="28">
        <f t="shared" si="136"/>
        <v>36880.865599999997</v>
      </c>
      <c r="AG238" s="128"/>
      <c r="AH238">
        <f t="shared" si="137"/>
        <v>-2.1010339757837313E-2</v>
      </c>
      <c r="AI238">
        <f t="shared" si="138"/>
        <v>0.65092979826437947</v>
      </c>
      <c r="AJ238">
        <f t="shared" si="139"/>
        <v>-0.89028022427805731</v>
      </c>
      <c r="AK238">
        <f t="shared" si="140"/>
        <v>-0.12267841807038921</v>
      </c>
      <c r="AL238">
        <f t="shared" si="141"/>
        <v>-2.8036325348269848</v>
      </c>
      <c r="AM238">
        <f t="shared" si="142"/>
        <v>-5.8614238188418719</v>
      </c>
      <c r="AN238" s="25">
        <f t="shared" si="145"/>
        <v>3.6345347265725754</v>
      </c>
      <c r="AO238" s="25">
        <f t="shared" si="145"/>
        <v>3.6348013564241679</v>
      </c>
      <c r="AP238" s="25">
        <f t="shared" si="145"/>
        <v>3.6339834090831333</v>
      </c>
      <c r="AQ238" s="25">
        <f t="shared" si="145"/>
        <v>3.6364937896764098</v>
      </c>
      <c r="AR238" s="25">
        <f t="shared" si="145"/>
        <v>3.6287998112590958</v>
      </c>
      <c r="AS238" s="25">
        <f t="shared" si="145"/>
        <v>3.6524833180310701</v>
      </c>
      <c r="AT238" s="25">
        <f t="shared" si="145"/>
        <v>3.580493666760852</v>
      </c>
      <c r="AU238" s="25">
        <f t="shared" si="143"/>
        <v>3.8097129302488693</v>
      </c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</row>
    <row r="239" spans="1:64">
      <c r="A239" s="33" t="s">
        <v>331</v>
      </c>
      <c r="B239" s="57" t="s">
        <v>292</v>
      </c>
      <c r="C239" s="58">
        <v>51911.3122</v>
      </c>
      <c r="D239" s="58">
        <v>2.0000000000000001E-4</v>
      </c>
      <c r="E239" s="33">
        <f t="shared" si="127"/>
        <v>5598.9407643571358</v>
      </c>
      <c r="F239" s="25">
        <f t="shared" si="128"/>
        <v>5599</v>
      </c>
      <c r="G239" s="25">
        <f t="shared" si="117"/>
        <v>-2.0219969999743626E-2</v>
      </c>
      <c r="K239">
        <f t="shared" si="146"/>
        <v>-2.0219969999743626E-2</v>
      </c>
      <c r="P239" s="27">
        <f t="shared" si="129"/>
        <v>7.0134147232805292E-3</v>
      </c>
      <c r="Q239" s="28">
        <f t="shared" si="130"/>
        <v>36892.8122</v>
      </c>
      <c r="S239" s="25">
        <f t="shared" si="118"/>
        <v>7.4165724347224535E-4</v>
      </c>
      <c r="T239" s="128">
        <v>1</v>
      </c>
      <c r="U239">
        <f t="shared" si="119"/>
        <v>7.4165724347224535E-4</v>
      </c>
      <c r="V239" s="25">
        <f t="shared" si="120"/>
        <v>-2.7233384723024154E-2</v>
      </c>
      <c r="W239" s="110"/>
      <c r="X239" s="109"/>
      <c r="Y239" s="114"/>
      <c r="Z239">
        <f t="shared" si="131"/>
        <v>5599</v>
      </c>
      <c r="AA239" s="25">
        <f t="shared" si="132"/>
        <v>-1.9123021748322061E-2</v>
      </c>
      <c r="AB239" s="25">
        <f t="shared" si="133"/>
        <v>-1.0969482514215645E-3</v>
      </c>
      <c r="AC239" s="25">
        <f t="shared" si="134"/>
        <v>-2.7233384723024154E-2</v>
      </c>
      <c r="AD239" s="25"/>
      <c r="AE239" s="25">
        <f t="shared" si="135"/>
        <v>8.924327986163555E-10</v>
      </c>
      <c r="AF239" s="28">
        <f t="shared" si="136"/>
        <v>36892.8122</v>
      </c>
      <c r="AG239" s="128"/>
      <c r="AH239">
        <f t="shared" si="137"/>
        <v>-2.1028975345322061E-2</v>
      </c>
      <c r="AI239">
        <f t="shared" si="138"/>
        <v>0.65119616838004235</v>
      </c>
      <c r="AJ239">
        <f t="shared" si="139"/>
        <v>-0.89126393549844796</v>
      </c>
      <c r="AK239">
        <f t="shared" si="140"/>
        <v>-0.12343373545038741</v>
      </c>
      <c r="AL239">
        <f t="shared" si="141"/>
        <v>-2.8014679118464145</v>
      </c>
      <c r="AM239">
        <f t="shared" si="142"/>
        <v>-5.8233985141677227</v>
      </c>
      <c r="AN239" s="25">
        <f t="shared" si="145"/>
        <v>3.6376235274795023</v>
      </c>
      <c r="AO239" s="25">
        <f t="shared" si="145"/>
        <v>3.6378887551578671</v>
      </c>
      <c r="AP239" s="25">
        <f t="shared" si="145"/>
        <v>3.6370737535774293</v>
      </c>
      <c r="AQ239" s="25">
        <f t="shared" si="145"/>
        <v>3.6395792682321306</v>
      </c>
      <c r="AR239" s="25">
        <f t="shared" si="145"/>
        <v>3.6318874711786346</v>
      </c>
      <c r="AS239" s="25">
        <f t="shared" si="145"/>
        <v>3.6556045112709366</v>
      </c>
      <c r="AT239" s="25">
        <f t="shared" si="145"/>
        <v>3.5834006184950793</v>
      </c>
      <c r="AU239" s="25">
        <f t="shared" si="143"/>
        <v>3.8138070863675262</v>
      </c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5"/>
    </row>
    <row r="240" spans="1:64">
      <c r="A240" s="33" t="s">
        <v>331</v>
      </c>
      <c r="B240" s="57" t="s">
        <v>292</v>
      </c>
      <c r="C240" s="58">
        <v>51911.312790000004</v>
      </c>
      <c r="D240" s="58">
        <v>6.0000000000000002E-5</v>
      </c>
      <c r="E240" s="33">
        <f t="shared" si="127"/>
        <v>5598.9424927983491</v>
      </c>
      <c r="F240" s="25">
        <f t="shared" si="128"/>
        <v>5599</v>
      </c>
      <c r="G240" s="25">
        <f t="shared" si="117"/>
        <v>-1.9629969996458385E-2</v>
      </c>
      <c r="K240">
        <f t="shared" si="146"/>
        <v>-1.9629969996458385E-2</v>
      </c>
      <c r="P240" s="27">
        <f t="shared" si="129"/>
        <v>7.0134147232805292E-3</v>
      </c>
      <c r="Q240" s="28">
        <f t="shared" si="130"/>
        <v>36892.812790000004</v>
      </c>
      <c r="S240" s="25">
        <f t="shared" si="118"/>
        <v>7.0986994932401698E-4</v>
      </c>
      <c r="T240" s="128">
        <v>1</v>
      </c>
      <c r="U240">
        <f t="shared" si="119"/>
        <v>7.0986994932401698E-4</v>
      </c>
      <c r="V240" s="25">
        <f t="shared" si="120"/>
        <v>-2.6643384719738913E-2</v>
      </c>
      <c r="Z240">
        <f t="shared" si="131"/>
        <v>5599</v>
      </c>
      <c r="AA240" s="25">
        <f t="shared" si="132"/>
        <v>-1.9123021748322061E-2</v>
      </c>
      <c r="AB240" s="25">
        <f t="shared" si="133"/>
        <v>-5.0694824813632411E-4</v>
      </c>
      <c r="AC240" s="25">
        <f t="shared" si="134"/>
        <v>-2.6643384719738913E-2</v>
      </c>
      <c r="AD240" s="25"/>
      <c r="AE240" s="25">
        <f t="shared" si="135"/>
        <v>1.8243411109285739E-10</v>
      </c>
      <c r="AF240" s="28">
        <f t="shared" si="136"/>
        <v>36892.812790000004</v>
      </c>
      <c r="AG240" s="128"/>
      <c r="AH240">
        <f t="shared" si="137"/>
        <v>-2.1028975345322061E-2</v>
      </c>
      <c r="AI240">
        <f t="shared" si="138"/>
        <v>0.65119616838004235</v>
      </c>
      <c r="AJ240">
        <f t="shared" si="139"/>
        <v>-0.89126393549844796</v>
      </c>
      <c r="AK240">
        <f t="shared" si="140"/>
        <v>-0.12343373545038741</v>
      </c>
      <c r="AL240">
        <f t="shared" si="141"/>
        <v>-2.8014679118464145</v>
      </c>
      <c r="AM240">
        <f t="shared" si="142"/>
        <v>-5.8233985141677227</v>
      </c>
      <c r="AN240" s="25">
        <f t="shared" si="145"/>
        <v>3.6376235274795023</v>
      </c>
      <c r="AO240" s="25">
        <f t="shared" si="145"/>
        <v>3.6378887551578671</v>
      </c>
      <c r="AP240" s="25">
        <f t="shared" si="145"/>
        <v>3.6370737535774293</v>
      </c>
      <c r="AQ240" s="25">
        <f t="shared" si="145"/>
        <v>3.6395792682321306</v>
      </c>
      <c r="AR240" s="25">
        <f t="shared" si="145"/>
        <v>3.6318874711786346</v>
      </c>
      <c r="AS240" s="25">
        <f t="shared" si="145"/>
        <v>3.6556045112709366</v>
      </c>
      <c r="AT240" s="25">
        <f t="shared" si="145"/>
        <v>3.5834006184950793</v>
      </c>
      <c r="AU240" s="25">
        <f t="shared" si="143"/>
        <v>3.8138070863675262</v>
      </c>
      <c r="AV240" s="25"/>
      <c r="AW240" s="25"/>
      <c r="AX240" s="25"/>
      <c r="AY240" s="25"/>
      <c r="AZ240" s="25"/>
      <c r="BA240" s="25"/>
      <c r="BB240" s="25"/>
      <c r="BC240" s="25"/>
      <c r="BD240" s="25"/>
      <c r="BE240" s="25"/>
      <c r="BF240" s="25"/>
      <c r="BG240" s="25"/>
      <c r="BH240" s="25"/>
      <c r="BI240" s="25"/>
      <c r="BJ240" s="25"/>
      <c r="BK240" s="25"/>
      <c r="BL240" s="25"/>
    </row>
    <row r="241" spans="1:64">
      <c r="A241" s="33" t="s">
        <v>1306</v>
      </c>
      <c r="B241" s="57" t="s">
        <v>292</v>
      </c>
      <c r="C241" s="58">
        <v>51911.3128</v>
      </c>
      <c r="D241" s="58" t="s">
        <v>277</v>
      </c>
      <c r="E241" s="33">
        <f t="shared" si="127"/>
        <v>5598.9425220939511</v>
      </c>
      <c r="F241" s="25">
        <f t="shared" si="128"/>
        <v>5599</v>
      </c>
      <c r="G241" s="25">
        <f t="shared" si="117"/>
        <v>-1.9619970000348985E-2</v>
      </c>
      <c r="K241">
        <f t="shared" si="146"/>
        <v>-1.9619970000348985E-2</v>
      </c>
      <c r="M241" s="25"/>
      <c r="O241" s="25"/>
      <c r="P241" s="27">
        <f t="shared" si="129"/>
        <v>7.0134147232805292E-3</v>
      </c>
      <c r="Q241" s="28">
        <f t="shared" si="130"/>
        <v>36892.8128</v>
      </c>
      <c r="S241" s="25">
        <f t="shared" si="118"/>
        <v>7.0933718183686196E-4</v>
      </c>
      <c r="T241" s="128">
        <v>1</v>
      </c>
      <c r="U241">
        <f t="shared" si="119"/>
        <v>7.0933718183686196E-4</v>
      </c>
      <c r="V241" s="25">
        <f t="shared" si="120"/>
        <v>-2.6633384723629513E-2</v>
      </c>
      <c r="Z241">
        <f t="shared" si="131"/>
        <v>5599</v>
      </c>
      <c r="AA241" s="25">
        <f t="shared" si="132"/>
        <v>-1.9123021748322061E-2</v>
      </c>
      <c r="AB241" s="25">
        <f t="shared" si="133"/>
        <v>-4.9694825202692416E-4</v>
      </c>
      <c r="AC241" s="25">
        <f t="shared" si="134"/>
        <v>-2.6633384723629513E-2</v>
      </c>
      <c r="AD241" s="25"/>
      <c r="AE241" s="25">
        <f t="shared" si="135"/>
        <v>1.7517618332702287E-10</v>
      </c>
      <c r="AF241" s="28">
        <f t="shared" si="136"/>
        <v>36892.8128</v>
      </c>
      <c r="AG241" s="128"/>
      <c r="AH241">
        <f t="shared" si="137"/>
        <v>-2.1028975345322061E-2</v>
      </c>
      <c r="AI241">
        <f t="shared" si="138"/>
        <v>0.65119616838004235</v>
      </c>
      <c r="AJ241">
        <f t="shared" si="139"/>
        <v>-0.89126393549844796</v>
      </c>
      <c r="AK241">
        <f t="shared" si="140"/>
        <v>-0.12343373545038741</v>
      </c>
      <c r="AL241">
        <f t="shared" si="141"/>
        <v>-2.8014679118464145</v>
      </c>
      <c r="AM241">
        <f t="shared" si="142"/>
        <v>-5.8233985141677227</v>
      </c>
      <c r="AN241" s="25">
        <f t="shared" ref="AN241:AT250" si="147">$AU241+$AB$7*SIN(AO241)</f>
        <v>3.6376235274795023</v>
      </c>
      <c r="AO241" s="25">
        <f t="shared" si="147"/>
        <v>3.6378887551578671</v>
      </c>
      <c r="AP241" s="25">
        <f t="shared" si="147"/>
        <v>3.6370737535774293</v>
      </c>
      <c r="AQ241" s="25">
        <f t="shared" si="147"/>
        <v>3.6395792682321306</v>
      </c>
      <c r="AR241" s="25">
        <f t="shared" si="147"/>
        <v>3.6318874711786346</v>
      </c>
      <c r="AS241" s="25">
        <f t="shared" si="147"/>
        <v>3.6556045112709366</v>
      </c>
      <c r="AT241" s="25">
        <f t="shared" si="147"/>
        <v>3.5834006184950793</v>
      </c>
      <c r="AU241" s="25">
        <f t="shared" si="143"/>
        <v>3.8138070863675262</v>
      </c>
      <c r="AV241" s="25"/>
      <c r="AW241" s="25"/>
      <c r="AX241" s="25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5"/>
    </row>
    <row r="242" spans="1:64">
      <c r="A242" s="36" t="s">
        <v>331</v>
      </c>
      <c r="B242" s="102" t="s">
        <v>288</v>
      </c>
      <c r="C242" s="36">
        <v>51930.254999999997</v>
      </c>
      <c r="D242" s="36">
        <v>5.0000000000000001E-3</v>
      </c>
      <c r="E242" s="33">
        <f t="shared" si="127"/>
        <v>5654.4348593428222</v>
      </c>
      <c r="F242" s="25">
        <f t="shared" si="128"/>
        <v>5654.5</v>
      </c>
      <c r="G242" s="25">
        <f t="shared" si="117"/>
        <v>-2.2235634998651221E-2</v>
      </c>
      <c r="K242">
        <f t="shared" si="146"/>
        <v>-2.2235634998651221E-2</v>
      </c>
      <c r="P242" s="27">
        <f t="shared" si="129"/>
        <v>6.9489764221124083E-3</v>
      </c>
      <c r="Q242" s="28">
        <f t="shared" si="130"/>
        <v>36911.754999999997</v>
      </c>
      <c r="S242" s="25">
        <f t="shared" si="118"/>
        <v>8.5174154378096702E-4</v>
      </c>
      <c r="T242" s="128">
        <v>1</v>
      </c>
      <c r="U242">
        <f t="shared" si="119"/>
        <v>8.5174154378096702E-4</v>
      </c>
      <c r="V242" s="25">
        <f t="shared" si="120"/>
        <v>-2.9184611420763631E-2</v>
      </c>
      <c r="W242" s="110"/>
      <c r="X242" s="109"/>
      <c r="Y242" s="114"/>
      <c r="Z242">
        <f t="shared" si="131"/>
        <v>5654.5</v>
      </c>
      <c r="AA242" s="25">
        <f t="shared" si="132"/>
        <v>-1.9154050213396563E-2</v>
      </c>
      <c r="AB242" s="25">
        <f t="shared" si="133"/>
        <v>-3.0815847852546582E-3</v>
      </c>
      <c r="AC242" s="25">
        <f t="shared" si="134"/>
        <v>-2.9184611420763631E-2</v>
      </c>
      <c r="AD242" s="25"/>
      <c r="AE242" s="25">
        <f t="shared" si="135"/>
        <v>8.0882780571368692E-9</v>
      </c>
      <c r="AF242" s="28">
        <f t="shared" si="136"/>
        <v>36911.754999999997</v>
      </c>
      <c r="AG242" s="128"/>
      <c r="AH242">
        <f t="shared" si="137"/>
        <v>-2.1058130102646563E-2</v>
      </c>
      <c r="AI242">
        <f t="shared" si="138"/>
        <v>0.65162236129086026</v>
      </c>
      <c r="AJ242">
        <f t="shared" si="139"/>
        <v>-0.89281690490815679</v>
      </c>
      <c r="AK242">
        <f t="shared" si="140"/>
        <v>-0.12463154033969111</v>
      </c>
      <c r="AL242">
        <f t="shared" si="141"/>
        <v>-2.7980317800450409</v>
      </c>
      <c r="AM242">
        <f t="shared" si="142"/>
        <v>-5.7640115555914395</v>
      </c>
      <c r="AN242" s="25">
        <f t="shared" si="147"/>
        <v>3.6425240984746305</v>
      </c>
      <c r="AO242" s="25">
        <f t="shared" si="147"/>
        <v>3.6427870497996597</v>
      </c>
      <c r="AP242" s="25">
        <f t="shared" si="147"/>
        <v>3.641976885481454</v>
      </c>
      <c r="AQ242" s="25">
        <f t="shared" si="147"/>
        <v>3.6444741910167253</v>
      </c>
      <c r="AR242" s="25">
        <f t="shared" si="147"/>
        <v>3.636787223017854</v>
      </c>
      <c r="AS242" s="25">
        <f t="shared" si="147"/>
        <v>3.6605539308916302</v>
      </c>
      <c r="AT242" s="25">
        <f t="shared" si="147"/>
        <v>3.5880181390169743</v>
      </c>
      <c r="AU242" s="25">
        <f t="shared" si="143"/>
        <v>3.8202992482128248</v>
      </c>
      <c r="AV242" s="25"/>
      <c r="AW242" s="25"/>
      <c r="AX242" s="25"/>
      <c r="AY242" s="25"/>
      <c r="AZ242" s="25"/>
      <c r="BA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  <c r="BL242" s="25"/>
    </row>
    <row r="243" spans="1:64">
      <c r="A243" s="36" t="s">
        <v>331</v>
      </c>
      <c r="B243" s="102" t="s">
        <v>288</v>
      </c>
      <c r="C243" s="36">
        <v>51930.256500000003</v>
      </c>
      <c r="D243" s="36">
        <v>1E-4</v>
      </c>
      <c r="E243" s="33">
        <f t="shared" si="127"/>
        <v>5654.4392536848836</v>
      </c>
      <c r="F243" s="25">
        <f t="shared" si="128"/>
        <v>5654.5</v>
      </c>
      <c r="G243" s="25">
        <f t="shared" si="117"/>
        <v>-2.0735634992888663E-2</v>
      </c>
      <c r="K243">
        <f t="shared" si="146"/>
        <v>-2.0735634992888663E-2</v>
      </c>
      <c r="P243" s="27">
        <f t="shared" si="129"/>
        <v>6.9489764221124083E-3</v>
      </c>
      <c r="Q243" s="28">
        <f t="shared" si="130"/>
        <v>36911.756500000003</v>
      </c>
      <c r="S243" s="25">
        <f t="shared" si="118"/>
        <v>7.664377091996077E-4</v>
      </c>
      <c r="T243" s="128">
        <v>1</v>
      </c>
      <c r="U243">
        <f t="shared" si="119"/>
        <v>7.664377091996077E-4</v>
      </c>
      <c r="V243" s="25">
        <f t="shared" si="120"/>
        <v>-2.7684611415001073E-2</v>
      </c>
      <c r="Z243">
        <f t="shared" si="131"/>
        <v>5654.5</v>
      </c>
      <c r="AA243" s="25">
        <f t="shared" si="132"/>
        <v>-1.9154050213396563E-2</v>
      </c>
      <c r="AB243" s="25">
        <f t="shared" si="133"/>
        <v>-1.5815847794920998E-3</v>
      </c>
      <c r="AC243" s="25">
        <f t="shared" si="134"/>
        <v>-2.7684611415001073E-2</v>
      </c>
      <c r="AD243" s="25"/>
      <c r="AE243" s="25">
        <f t="shared" si="135"/>
        <v>1.9171752680268603E-9</v>
      </c>
      <c r="AF243" s="28">
        <f t="shared" si="136"/>
        <v>36911.756500000003</v>
      </c>
      <c r="AG243" s="128"/>
      <c r="AH243">
        <f t="shared" si="137"/>
        <v>-2.1058130102646563E-2</v>
      </c>
      <c r="AI243">
        <f t="shared" si="138"/>
        <v>0.65162236129086026</v>
      </c>
      <c r="AJ243">
        <f t="shared" si="139"/>
        <v>-0.89281690490815679</v>
      </c>
      <c r="AK243">
        <f t="shared" si="140"/>
        <v>-0.12463154033969111</v>
      </c>
      <c r="AL243">
        <f t="shared" si="141"/>
        <v>-2.7980317800450409</v>
      </c>
      <c r="AM243">
        <f t="shared" si="142"/>
        <v>-5.7640115555914395</v>
      </c>
      <c r="AN243" s="25">
        <f t="shared" si="147"/>
        <v>3.6425240984746305</v>
      </c>
      <c r="AO243" s="25">
        <f t="shared" si="147"/>
        <v>3.6427870497996597</v>
      </c>
      <c r="AP243" s="25">
        <f t="shared" si="147"/>
        <v>3.641976885481454</v>
      </c>
      <c r="AQ243" s="25">
        <f t="shared" si="147"/>
        <v>3.6444741910167253</v>
      </c>
      <c r="AR243" s="25">
        <f t="shared" si="147"/>
        <v>3.636787223017854</v>
      </c>
      <c r="AS243" s="25">
        <f t="shared" si="147"/>
        <v>3.6605539308916302</v>
      </c>
      <c r="AT243" s="25">
        <f t="shared" si="147"/>
        <v>3.5880181390169743</v>
      </c>
      <c r="AU243" s="25">
        <f t="shared" si="143"/>
        <v>3.8202992482128248</v>
      </c>
      <c r="AV243" s="25"/>
      <c r="AW243" s="25"/>
      <c r="AX243" s="25"/>
      <c r="AY243" s="25"/>
      <c r="AZ243" s="25"/>
      <c r="BA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  <c r="BL243" s="25"/>
    </row>
    <row r="244" spans="1:64">
      <c r="A244" s="33" t="s">
        <v>600</v>
      </c>
      <c r="B244" s="57" t="s">
        <v>288</v>
      </c>
      <c r="C244" s="58">
        <v>51930.595000000001</v>
      </c>
      <c r="D244" s="58" t="s">
        <v>503</v>
      </c>
      <c r="E244" s="33">
        <f t="shared" si="127"/>
        <v>5655.4309102062289</v>
      </c>
      <c r="F244" s="25">
        <f t="shared" si="128"/>
        <v>5655.5</v>
      </c>
      <c r="G244" s="25">
        <f t="shared" ref="G244:G307" si="148">+C244-(C$7+F244*C$8)</f>
        <v>-2.3583664995385334E-2</v>
      </c>
      <c r="I244">
        <f>G244</f>
        <v>-2.3583664995385334E-2</v>
      </c>
      <c r="L244" s="25"/>
      <c r="O244" s="25"/>
      <c r="P244" s="27">
        <f t="shared" si="129"/>
        <v>6.9478157360331064E-3</v>
      </c>
      <c r="Q244" s="28">
        <f t="shared" si="130"/>
        <v>36912.095000000001</v>
      </c>
      <c r="S244" s="25">
        <f t="shared" ref="S244:S307" si="149">+(P244-G244)^2</f>
        <v>9.3217131565297541E-4</v>
      </c>
      <c r="T244" s="128">
        <v>0.1</v>
      </c>
      <c r="U244">
        <f t="shared" ref="U244:U307" si="150">+T244*S244</f>
        <v>9.3217131565297541E-5</v>
      </c>
      <c r="V244" s="25">
        <f t="shared" ref="V244:V307" si="151">+G244-P244</f>
        <v>-3.0531480731418439E-2</v>
      </c>
      <c r="Z244">
        <f t="shared" si="131"/>
        <v>5655.5</v>
      </c>
      <c r="AA244" s="25">
        <f t="shared" si="132"/>
        <v>-1.9154604992745676E-2</v>
      </c>
      <c r="AB244" s="25">
        <f t="shared" si="133"/>
        <v>-4.4290600026396579E-3</v>
      </c>
      <c r="AC244" s="25">
        <f t="shared" si="134"/>
        <v>-3.0531480731418439E-2</v>
      </c>
      <c r="AD244" s="25"/>
      <c r="AE244" s="25">
        <f t="shared" si="135"/>
        <v>1.8286006202435777E-8</v>
      </c>
      <c r="AF244" s="28">
        <f t="shared" si="136"/>
        <v>36912.095000000001</v>
      </c>
      <c r="AG244" s="128"/>
      <c r="AH244">
        <f t="shared" si="137"/>
        <v>-2.1058650951995675E-2</v>
      </c>
      <c r="AI244">
        <f t="shared" si="138"/>
        <v>0.65163008334403738</v>
      </c>
      <c r="AJ244">
        <f t="shared" si="139"/>
        <v>-0.89284480836469782</v>
      </c>
      <c r="AK244">
        <f t="shared" si="140"/>
        <v>-0.12465312338292077</v>
      </c>
      <c r="AL244">
        <f t="shared" si="141"/>
        <v>-2.7979698263487371</v>
      </c>
      <c r="AM244">
        <f t="shared" si="142"/>
        <v>-5.7629515984866995</v>
      </c>
      <c r="AN244" s="25">
        <f t="shared" si="147"/>
        <v>3.642612426643733</v>
      </c>
      <c r="AO244" s="25">
        <f t="shared" si="147"/>
        <v>3.642875336368395</v>
      </c>
      <c r="AP244" s="25">
        <f t="shared" si="147"/>
        <v>3.6420652610556079</v>
      </c>
      <c r="AQ244" s="25">
        <f t="shared" si="147"/>
        <v>3.6445624131694476</v>
      </c>
      <c r="AR244" s="25">
        <f t="shared" si="147"/>
        <v>3.6368755475444621</v>
      </c>
      <c r="AS244" s="25">
        <f t="shared" si="147"/>
        <v>3.6606431108765523</v>
      </c>
      <c r="AT244" s="25">
        <f t="shared" si="147"/>
        <v>3.5881014271374436</v>
      </c>
      <c r="AU244" s="25">
        <f t="shared" si="143"/>
        <v>3.8204162241019297</v>
      </c>
      <c r="AV244" s="25"/>
      <c r="AW244" s="25"/>
      <c r="AX244" s="25"/>
      <c r="AY244" s="25"/>
      <c r="AZ244" s="25"/>
      <c r="BA244" s="25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  <c r="BL244" s="25"/>
    </row>
    <row r="245" spans="1:64">
      <c r="A245" s="33" t="s">
        <v>600</v>
      </c>
      <c r="B245" s="57" t="s">
        <v>288</v>
      </c>
      <c r="C245" s="58">
        <v>51937.603000000003</v>
      </c>
      <c r="D245" s="58" t="s">
        <v>503</v>
      </c>
      <c r="E245" s="33">
        <f t="shared" si="127"/>
        <v>5675.9612762376419</v>
      </c>
      <c r="F245" s="25">
        <f t="shared" si="128"/>
        <v>5676</v>
      </c>
      <c r="G245" s="25">
        <f t="shared" si="148"/>
        <v>-1.3218279993452597E-2</v>
      </c>
      <c r="I245">
        <f>G245</f>
        <v>-1.3218279993452597E-2</v>
      </c>
      <c r="M245" s="25"/>
      <c r="O245" s="25"/>
      <c r="P245" s="27">
        <f t="shared" si="129"/>
        <v>6.9240245139890483E-3</v>
      </c>
      <c r="Q245" s="28">
        <f t="shared" si="130"/>
        <v>36919.103000000003</v>
      </c>
      <c r="S245" s="25">
        <f t="shared" si="149"/>
        <v>4.0571243087050396E-4</v>
      </c>
      <c r="T245" s="128">
        <v>0.1</v>
      </c>
      <c r="U245">
        <f t="shared" si="150"/>
        <v>4.0571243087050396E-5</v>
      </c>
      <c r="V245" s="25">
        <f t="shared" si="151"/>
        <v>-2.0142304507441644E-2</v>
      </c>
      <c r="Z245">
        <f t="shared" si="131"/>
        <v>5676</v>
      </c>
      <c r="AA245" s="25">
        <f t="shared" si="132"/>
        <v>-1.9165944437879702E-2</v>
      </c>
      <c r="AB245" s="25">
        <f t="shared" si="133"/>
        <v>5.9476644444271046E-3</v>
      </c>
      <c r="AC245" s="25">
        <f t="shared" si="134"/>
        <v>-2.0142304507441644E-2</v>
      </c>
      <c r="AD245" s="25"/>
      <c r="AE245" s="25">
        <f t="shared" si="135"/>
        <v>1.4351960536227171E-8</v>
      </c>
      <c r="AF245" s="28">
        <f t="shared" si="136"/>
        <v>36919.103000000003</v>
      </c>
      <c r="AG245" s="128"/>
      <c r="AH245">
        <f t="shared" si="137"/>
        <v>-2.10692935098797E-2</v>
      </c>
      <c r="AI245">
        <f t="shared" si="138"/>
        <v>0.6517887206893227</v>
      </c>
      <c r="AJ245">
        <f t="shared" si="139"/>
        <v>-0.89341621974589891</v>
      </c>
      <c r="AK245">
        <f t="shared" si="140"/>
        <v>-0.12509558329861814</v>
      </c>
      <c r="AL245">
        <f t="shared" si="141"/>
        <v>-2.796699450809593</v>
      </c>
      <c r="AM245">
        <f t="shared" si="142"/>
        <v>-5.7413000553042819</v>
      </c>
      <c r="AN245" s="25">
        <f t="shared" si="147"/>
        <v>3.6444233861026771</v>
      </c>
      <c r="AO245" s="25">
        <f t="shared" si="147"/>
        <v>3.6446854385233522</v>
      </c>
      <c r="AP245" s="25">
        <f t="shared" si="147"/>
        <v>3.6438772020936114</v>
      </c>
      <c r="AQ245" s="25">
        <f t="shared" si="147"/>
        <v>3.6463711663419698</v>
      </c>
      <c r="AR245" s="25">
        <f t="shared" si="147"/>
        <v>3.6386865189134139</v>
      </c>
      <c r="AS245" s="25">
        <f t="shared" si="147"/>
        <v>3.6624713112763079</v>
      </c>
      <c r="AT245" s="25">
        <f t="shared" si="147"/>
        <v>3.5898095348053385</v>
      </c>
      <c r="AU245" s="25">
        <f t="shared" si="143"/>
        <v>3.8228142298285714</v>
      </c>
      <c r="AV245" s="25"/>
      <c r="AW245" s="25"/>
      <c r="AX245" s="25"/>
      <c r="AY245" s="25"/>
      <c r="AZ245" s="25"/>
      <c r="BA245" s="25"/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  <c r="BL245" s="25"/>
    </row>
    <row r="246" spans="1:64">
      <c r="A246" s="33" t="s">
        <v>850</v>
      </c>
      <c r="B246" s="57" t="s">
        <v>288</v>
      </c>
      <c r="C246" s="58">
        <v>51946.641799999998</v>
      </c>
      <c r="D246" s="58" t="s">
        <v>485</v>
      </c>
      <c r="E246" s="33">
        <f t="shared" si="127"/>
        <v>5702.4409954848716</v>
      </c>
      <c r="F246" s="25">
        <f t="shared" si="128"/>
        <v>5702.5</v>
      </c>
      <c r="G246" s="25">
        <f t="shared" si="148"/>
        <v>-2.0141075001447462E-2</v>
      </c>
      <c r="K246">
        <f>G246</f>
        <v>-2.0141075001447462E-2</v>
      </c>
      <c r="L246" s="25"/>
      <c r="O246" s="25"/>
      <c r="P246" s="27">
        <f t="shared" si="129"/>
        <v>6.8932780401961703E-3</v>
      </c>
      <c r="Q246" s="28">
        <f t="shared" si="130"/>
        <v>36928.141799999998</v>
      </c>
      <c r="S246" s="25">
        <f t="shared" si="149"/>
        <v>7.3085624438022623E-4</v>
      </c>
      <c r="T246" s="128">
        <v>1</v>
      </c>
      <c r="U246">
        <f t="shared" si="150"/>
        <v>7.3085624438022623E-4</v>
      </c>
      <c r="V246" s="25">
        <f t="shared" si="151"/>
        <v>-2.703435304164363E-2</v>
      </c>
      <c r="Z246">
        <f t="shared" si="131"/>
        <v>5702.5</v>
      </c>
      <c r="AA246" s="25">
        <f t="shared" si="132"/>
        <v>-1.9180507902307489E-2</v>
      </c>
      <c r="AB246" s="25">
        <f t="shared" si="133"/>
        <v>-9.6056709913997299E-4</v>
      </c>
      <c r="AC246" s="25">
        <f t="shared" si="134"/>
        <v>-2.703435304164363E-2</v>
      </c>
      <c r="AD246" s="25"/>
      <c r="AE246" s="25">
        <f t="shared" si="135"/>
        <v>6.7435312832468643E-10</v>
      </c>
      <c r="AF246" s="28">
        <f t="shared" si="136"/>
        <v>36928.141799999998</v>
      </c>
      <c r="AG246" s="128"/>
      <c r="AH246">
        <f t="shared" si="137"/>
        <v>-2.108295238355749E-2</v>
      </c>
      <c r="AI246">
        <f t="shared" si="138"/>
        <v>0.65199473689840781</v>
      </c>
      <c r="AJ246">
        <f t="shared" si="139"/>
        <v>-0.89415314903355136</v>
      </c>
      <c r="AK246">
        <f t="shared" si="140"/>
        <v>-0.12566756484308741</v>
      </c>
      <c r="AL246">
        <f t="shared" si="141"/>
        <v>-2.7950563372639134</v>
      </c>
      <c r="AM246">
        <f t="shared" si="142"/>
        <v>-5.7135288966418427</v>
      </c>
      <c r="AN246" s="25">
        <f t="shared" si="147"/>
        <v>3.6467650400738703</v>
      </c>
      <c r="AO246" s="25">
        <f t="shared" si="147"/>
        <v>3.6470259716845081</v>
      </c>
      <c r="AP246" s="25">
        <f t="shared" si="147"/>
        <v>3.6462201524285871</v>
      </c>
      <c r="AQ246" s="25">
        <f t="shared" si="147"/>
        <v>3.6487098754891627</v>
      </c>
      <c r="AR246" s="25">
        <f t="shared" si="147"/>
        <v>3.6410284326870097</v>
      </c>
      <c r="AS246" s="25">
        <f t="shared" si="147"/>
        <v>3.6648346266480809</v>
      </c>
      <c r="AT246" s="25">
        <f t="shared" si="147"/>
        <v>3.5920195625020974</v>
      </c>
      <c r="AU246" s="25">
        <f t="shared" si="143"/>
        <v>3.8259140908898406</v>
      </c>
      <c r="AV246" s="25"/>
      <c r="AW246" s="25"/>
      <c r="AX246" s="25"/>
      <c r="AY246" s="25"/>
      <c r="AZ246" s="25"/>
      <c r="BA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</row>
    <row r="247" spans="1:64">
      <c r="A247" s="33" t="s">
        <v>600</v>
      </c>
      <c r="B247" s="57" t="s">
        <v>288</v>
      </c>
      <c r="C247" s="58">
        <v>51951.597000000002</v>
      </c>
      <c r="D247" s="58" t="s">
        <v>503</v>
      </c>
      <c r="E247" s="33">
        <f t="shared" si="127"/>
        <v>5716.9575579504699</v>
      </c>
      <c r="F247" s="25">
        <f t="shared" si="128"/>
        <v>5717</v>
      </c>
      <c r="G247" s="25">
        <f t="shared" si="148"/>
        <v>-1.4487509994069114E-2</v>
      </c>
      <c r="I247">
        <f>G247</f>
        <v>-1.4487509994069114E-2</v>
      </c>
      <c r="L247" s="25"/>
      <c r="O247" s="25"/>
      <c r="P247" s="27">
        <f t="shared" si="129"/>
        <v>6.8764583321119857E-3</v>
      </c>
      <c r="Q247" s="28">
        <f t="shared" si="130"/>
        <v>36933.097000000002</v>
      </c>
      <c r="S247" s="25">
        <f t="shared" si="149"/>
        <v>4.5641914264206928E-4</v>
      </c>
      <c r="T247" s="128">
        <v>0.1</v>
      </c>
      <c r="U247">
        <f t="shared" si="150"/>
        <v>4.5641914264206929E-5</v>
      </c>
      <c r="V247" s="25">
        <f t="shared" si="151"/>
        <v>-2.13639683261811E-2</v>
      </c>
      <c r="Z247">
        <f t="shared" si="131"/>
        <v>5717</v>
      </c>
      <c r="AA247" s="25">
        <f t="shared" si="132"/>
        <v>-1.9188431266891539E-2</v>
      </c>
      <c r="AB247" s="25">
        <f t="shared" si="133"/>
        <v>4.7009212728224246E-3</v>
      </c>
      <c r="AC247" s="25">
        <f t="shared" si="134"/>
        <v>-2.13639683261811E-2</v>
      </c>
      <c r="AD247" s="25"/>
      <c r="AE247" s="25">
        <f t="shared" si="135"/>
        <v>1.0086251821932597E-8</v>
      </c>
      <c r="AF247" s="28">
        <f t="shared" si="136"/>
        <v>36933.097000000002</v>
      </c>
      <c r="AG247" s="128"/>
      <c r="AH247">
        <f t="shared" si="137"/>
        <v>-2.1090378999891538E-2</v>
      </c>
      <c r="AI247">
        <f t="shared" si="138"/>
        <v>0.65210791608297836</v>
      </c>
      <c r="AJ247">
        <f t="shared" si="139"/>
        <v>-0.89455555006286913</v>
      </c>
      <c r="AK247">
        <f t="shared" si="140"/>
        <v>-0.12598054591035882</v>
      </c>
      <c r="AL247">
        <f t="shared" si="141"/>
        <v>-2.7941568337738962</v>
      </c>
      <c r="AM247">
        <f t="shared" si="142"/>
        <v>-5.6984360460529846</v>
      </c>
      <c r="AN247" s="25">
        <f t="shared" si="147"/>
        <v>3.6480466375544727</v>
      </c>
      <c r="AO247" s="25">
        <f t="shared" si="147"/>
        <v>3.6483069499560115</v>
      </c>
      <c r="AP247" s="25">
        <f t="shared" si="147"/>
        <v>3.6475024722826914</v>
      </c>
      <c r="AQ247" s="25">
        <f t="shared" si="147"/>
        <v>3.6499898175548013</v>
      </c>
      <c r="AR247" s="25">
        <f t="shared" si="147"/>
        <v>3.6423102888205485</v>
      </c>
      <c r="AS247" s="25">
        <f t="shared" si="147"/>
        <v>3.6661277777408499</v>
      </c>
      <c r="AT247" s="25">
        <f t="shared" si="147"/>
        <v>3.5932297737312964</v>
      </c>
      <c r="AU247" s="25">
        <f t="shared" si="143"/>
        <v>3.8276102412818549</v>
      </c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</row>
    <row r="248" spans="1:64">
      <c r="A248" s="33" t="s">
        <v>600</v>
      </c>
      <c r="B248" s="57" t="s">
        <v>288</v>
      </c>
      <c r="C248" s="58">
        <v>51957.58</v>
      </c>
      <c r="D248" s="58" t="s">
        <v>503</v>
      </c>
      <c r="E248" s="33">
        <f t="shared" si="127"/>
        <v>5734.4851235848755</v>
      </c>
      <c r="F248" s="25">
        <f t="shared" si="128"/>
        <v>5734.5</v>
      </c>
      <c r="G248" s="25">
        <f t="shared" si="148"/>
        <v>-5.0780349993146956E-3</v>
      </c>
      <c r="I248">
        <f>G248</f>
        <v>-5.0780349993146956E-3</v>
      </c>
      <c r="M248" s="25"/>
      <c r="O248" s="25"/>
      <c r="P248" s="27">
        <f t="shared" si="129"/>
        <v>6.8561622960990479E-3</v>
      </c>
      <c r="Q248" s="28">
        <f t="shared" si="130"/>
        <v>36939.08</v>
      </c>
      <c r="S248" s="25">
        <f t="shared" si="149"/>
        <v>1.424250650858607E-4</v>
      </c>
      <c r="T248" s="128">
        <v>0.1</v>
      </c>
      <c r="U248">
        <f t="shared" si="150"/>
        <v>1.424250650858607E-5</v>
      </c>
      <c r="V248" s="25">
        <f t="shared" si="151"/>
        <v>-1.1934197295413743E-2</v>
      </c>
      <c r="Z248">
        <f t="shared" si="131"/>
        <v>5734.5</v>
      </c>
      <c r="AA248" s="25">
        <f t="shared" si="132"/>
        <v>-1.9197951207150378E-2</v>
      </c>
      <c r="AB248" s="25">
        <f t="shared" si="133"/>
        <v>1.4119916207835682E-2</v>
      </c>
      <c r="AC248" s="25">
        <f t="shared" si="134"/>
        <v>-1.1934197295413743E-2</v>
      </c>
      <c r="AD248" s="25"/>
      <c r="AE248" s="25">
        <f t="shared" si="135"/>
        <v>2.8395574878344554E-8</v>
      </c>
      <c r="AF248" s="28">
        <f t="shared" si="136"/>
        <v>36939.08</v>
      </c>
      <c r="AG248" s="128"/>
      <c r="AH248">
        <f t="shared" si="137"/>
        <v>-2.1099297736400378E-2</v>
      </c>
      <c r="AI248">
        <f t="shared" si="138"/>
        <v>0.65224493924884575</v>
      </c>
      <c r="AJ248">
        <f t="shared" si="139"/>
        <v>-0.89504042870249345</v>
      </c>
      <c r="AK248">
        <f t="shared" si="140"/>
        <v>-0.12635829106932803</v>
      </c>
      <c r="AL248">
        <f t="shared" si="141"/>
        <v>-2.7930708086971405</v>
      </c>
      <c r="AM248">
        <f t="shared" si="142"/>
        <v>-5.6803163027691559</v>
      </c>
      <c r="AN248" s="25">
        <f t="shared" si="147"/>
        <v>3.6495936910752391</v>
      </c>
      <c r="AO248" s="25">
        <f t="shared" si="147"/>
        <v>3.6498532506295973</v>
      </c>
      <c r="AP248" s="25">
        <f t="shared" si="147"/>
        <v>3.6490504098461236</v>
      </c>
      <c r="AQ248" s="25">
        <f t="shared" si="147"/>
        <v>3.6515348318019321</v>
      </c>
      <c r="AR248" s="25">
        <f t="shared" si="147"/>
        <v>3.6438577640948635</v>
      </c>
      <c r="AS248" s="25">
        <f t="shared" si="147"/>
        <v>3.6676884935870371</v>
      </c>
      <c r="AT248" s="25">
        <f t="shared" si="147"/>
        <v>3.5946912716100754</v>
      </c>
      <c r="AU248" s="25">
        <f t="shared" si="143"/>
        <v>3.8296573193411838</v>
      </c>
      <c r="AV248" s="25"/>
      <c r="AW248" s="25"/>
      <c r="AX248" s="25"/>
      <c r="AY248" s="25"/>
      <c r="AZ248" s="25"/>
      <c r="BA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</row>
    <row r="249" spans="1:64">
      <c r="A249" s="33" t="s">
        <v>600</v>
      </c>
      <c r="B249" s="57" t="s">
        <v>288</v>
      </c>
      <c r="C249" s="58">
        <v>51958.601000000002</v>
      </c>
      <c r="D249" s="58" t="s">
        <v>503</v>
      </c>
      <c r="E249" s="33">
        <f t="shared" si="127"/>
        <v>5737.4762057364278</v>
      </c>
      <c r="F249" s="25">
        <f t="shared" si="128"/>
        <v>5737.5</v>
      </c>
      <c r="G249" s="25">
        <f t="shared" si="148"/>
        <v>-8.1221249929512851E-3</v>
      </c>
      <c r="I249">
        <f>G249</f>
        <v>-8.1221249929512851E-3</v>
      </c>
      <c r="L249" s="25"/>
      <c r="O249" s="25"/>
      <c r="P249" s="27">
        <f t="shared" si="129"/>
        <v>6.8526833722789811E-3</v>
      </c>
      <c r="Q249" s="28">
        <f t="shared" si="130"/>
        <v>36940.101000000002</v>
      </c>
      <c r="S249" s="25">
        <f t="shared" si="149"/>
        <v>2.2424488557537032E-4</v>
      </c>
      <c r="T249" s="128">
        <v>0.1</v>
      </c>
      <c r="U249">
        <f t="shared" si="150"/>
        <v>2.2424488557537034E-5</v>
      </c>
      <c r="V249" s="25">
        <f t="shared" si="151"/>
        <v>-1.4974808365230265E-2</v>
      </c>
      <c r="Z249">
        <f t="shared" si="131"/>
        <v>5737.5</v>
      </c>
      <c r="AA249" s="25">
        <f t="shared" si="132"/>
        <v>-1.91995784998698E-2</v>
      </c>
      <c r="AB249" s="25">
        <f t="shared" si="133"/>
        <v>1.1077453506918515E-2</v>
      </c>
      <c r="AC249" s="25">
        <f t="shared" si="134"/>
        <v>-1.4974808365230265E-2</v>
      </c>
      <c r="AD249" s="25"/>
      <c r="AE249" s="25">
        <f t="shared" si="135"/>
        <v>2.7517084571463766E-8</v>
      </c>
      <c r="AF249" s="28">
        <f t="shared" si="136"/>
        <v>36940.101000000002</v>
      </c>
      <c r="AG249" s="128"/>
      <c r="AH249">
        <f t="shared" si="137"/>
        <v>-2.11008217811198E-2</v>
      </c>
      <c r="AI249">
        <f t="shared" si="138"/>
        <v>0.65226847593157733</v>
      </c>
      <c r="AJ249">
        <f t="shared" si="139"/>
        <v>-0.89512346526020337</v>
      </c>
      <c r="AK249">
        <f t="shared" si="140"/>
        <v>-0.12642304840910906</v>
      </c>
      <c r="AL249">
        <f t="shared" si="141"/>
        <v>-2.7928845870186572</v>
      </c>
      <c r="AM249">
        <f t="shared" si="142"/>
        <v>-5.6772205155646969</v>
      </c>
      <c r="AN249" s="25">
        <f t="shared" si="147"/>
        <v>3.6498589330434279</v>
      </c>
      <c r="AO249" s="25">
        <f t="shared" si="147"/>
        <v>3.6501183629357183</v>
      </c>
      <c r="AP249" s="25">
        <f t="shared" si="147"/>
        <v>3.6493158047008629</v>
      </c>
      <c r="AQ249" s="25">
        <f t="shared" si="147"/>
        <v>3.651799719650052</v>
      </c>
      <c r="AR249" s="25">
        <f t="shared" si="147"/>
        <v>3.6441230903884914</v>
      </c>
      <c r="AS249" s="25">
        <f t="shared" si="147"/>
        <v>3.6679560467211845</v>
      </c>
      <c r="AT249" s="25">
        <f t="shared" si="147"/>
        <v>3.5949419129006417</v>
      </c>
      <c r="AU249" s="25">
        <f t="shared" si="143"/>
        <v>3.8300082470084975</v>
      </c>
      <c r="AV249" s="25"/>
      <c r="AW249" s="25"/>
      <c r="AX249" s="25"/>
      <c r="AY249" s="25"/>
      <c r="AZ249" s="25"/>
      <c r="BA249" s="25"/>
      <c r="BB249" s="25"/>
      <c r="BC249" s="25"/>
      <c r="BD249" s="25"/>
      <c r="BE249" s="25"/>
      <c r="BF249" s="25"/>
      <c r="BG249" s="25"/>
      <c r="BH249" s="25"/>
      <c r="BI249" s="25"/>
      <c r="BJ249" s="25"/>
      <c r="BK249" s="25"/>
      <c r="BL249" s="25"/>
    </row>
    <row r="250" spans="1:64">
      <c r="A250" s="33" t="s">
        <v>600</v>
      </c>
      <c r="B250" s="57" t="s">
        <v>288</v>
      </c>
      <c r="C250" s="58">
        <v>51987.599000000002</v>
      </c>
      <c r="D250" s="58" t="s">
        <v>503</v>
      </c>
      <c r="E250" s="33">
        <f t="shared" si="127"/>
        <v>5822.4276261386485</v>
      </c>
      <c r="F250" s="25">
        <f t="shared" si="128"/>
        <v>5822.5</v>
      </c>
      <c r="G250" s="25">
        <f t="shared" si="148"/>
        <v>-2.4704674993699882E-2</v>
      </c>
      <c r="I250">
        <f>G250</f>
        <v>-2.4704674993699882E-2</v>
      </c>
      <c r="M250" s="25"/>
      <c r="O250" s="25"/>
      <c r="P250" s="27">
        <f t="shared" si="129"/>
        <v>6.7541621057009777E-3</v>
      </c>
      <c r="Q250" s="28">
        <f t="shared" si="130"/>
        <v>36969.099000000002</v>
      </c>
      <c r="S250" s="25">
        <f t="shared" si="149"/>
        <v>9.896584316466399E-4</v>
      </c>
      <c r="T250" s="128">
        <v>0.1</v>
      </c>
      <c r="U250">
        <f t="shared" si="150"/>
        <v>9.8965843164663996E-5</v>
      </c>
      <c r="V250" s="25">
        <f t="shared" si="151"/>
        <v>-3.1458837099400859E-2</v>
      </c>
      <c r="W250" s="108"/>
      <c r="X250" s="113"/>
      <c r="Y250" s="114"/>
      <c r="Z250">
        <f t="shared" si="131"/>
        <v>5822.5</v>
      </c>
      <c r="AA250" s="25">
        <f t="shared" si="132"/>
        <v>-1.9245112689127739E-2</v>
      </c>
      <c r="AB250" s="25">
        <f t="shared" si="133"/>
        <v>-5.4595623045721429E-3</v>
      </c>
      <c r="AC250" s="25">
        <f t="shared" si="134"/>
        <v>-3.1458837099400859E-2</v>
      </c>
      <c r="AD250" s="25"/>
      <c r="AE250" s="25">
        <f t="shared" si="135"/>
        <v>2.9498571285313308E-8</v>
      </c>
      <c r="AF250" s="28">
        <f t="shared" si="136"/>
        <v>36969.099000000002</v>
      </c>
      <c r="AG250" s="128"/>
      <c r="AH250">
        <f t="shared" si="137"/>
        <v>-2.1143408170377739E-2</v>
      </c>
      <c r="AI250">
        <f t="shared" si="138"/>
        <v>0.65294107859822459</v>
      </c>
      <c r="AJ250">
        <f t="shared" si="139"/>
        <v>-0.89746574033631132</v>
      </c>
      <c r="AK250">
        <f t="shared" si="140"/>
        <v>-0.12825796300985082</v>
      </c>
      <c r="AL250">
        <f t="shared" si="141"/>
        <v>-2.7876026769211757</v>
      </c>
      <c r="AM250">
        <f t="shared" si="142"/>
        <v>-5.590755572398276</v>
      </c>
      <c r="AN250" s="25">
        <f t="shared" si="147"/>
        <v>3.6573781374390202</v>
      </c>
      <c r="AO250" s="25">
        <f t="shared" si="147"/>
        <v>3.6576338218727598</v>
      </c>
      <c r="AP250" s="25">
        <f t="shared" si="147"/>
        <v>3.6568395016291562</v>
      </c>
      <c r="AQ250" s="25">
        <f t="shared" si="147"/>
        <v>3.6593083440379948</v>
      </c>
      <c r="AR250" s="25">
        <f t="shared" si="147"/>
        <v>3.6516461426847084</v>
      </c>
      <c r="AS250" s="25">
        <f t="shared" si="147"/>
        <v>3.6755369662622996</v>
      </c>
      <c r="AT250" s="25">
        <f t="shared" si="147"/>
        <v>3.6020554924895705</v>
      </c>
      <c r="AU250" s="25">
        <f t="shared" si="143"/>
        <v>3.8399511975823781</v>
      </c>
      <c r="AV250" s="25"/>
      <c r="AW250" s="25"/>
      <c r="AX250" s="25"/>
      <c r="AY250" s="25"/>
      <c r="AZ250" s="25"/>
      <c r="BA250" s="25"/>
      <c r="BB250" s="25"/>
      <c r="BC250" s="25"/>
      <c r="BD250" s="25"/>
      <c r="BE250" s="25"/>
      <c r="BF250" s="25"/>
      <c r="BG250" s="25"/>
      <c r="BH250" s="25"/>
      <c r="BI250" s="25"/>
      <c r="BJ250" s="25"/>
      <c r="BK250" s="25"/>
      <c r="BL250" s="25"/>
    </row>
    <row r="251" spans="1:64">
      <c r="A251" s="36" t="s">
        <v>363</v>
      </c>
      <c r="B251" s="57" t="s">
        <v>292</v>
      </c>
      <c r="C251" s="36">
        <v>52185.414100000002</v>
      </c>
      <c r="D251" s="58"/>
      <c r="E251" s="33">
        <f t="shared" si="127"/>
        <v>6401.9391001026252</v>
      </c>
      <c r="F251" s="25">
        <f t="shared" si="128"/>
        <v>6402</v>
      </c>
      <c r="G251" s="25">
        <f t="shared" si="148"/>
        <v>-2.0788059999176767E-2</v>
      </c>
      <c r="K251" s="127">
        <f t="shared" ref="K251:K267" si="152">G251</f>
        <v>-2.0788059999176767E-2</v>
      </c>
      <c r="O251" s="25"/>
      <c r="P251" s="27">
        <f t="shared" si="129"/>
        <v>6.0849624103009002E-3</v>
      </c>
      <c r="Q251" s="28">
        <f t="shared" si="130"/>
        <v>37166.914100000002</v>
      </c>
      <c r="S251" s="25">
        <f t="shared" si="149"/>
        <v>7.2215933342028888E-4</v>
      </c>
      <c r="T251" s="128">
        <v>1</v>
      </c>
      <c r="U251">
        <f t="shared" si="150"/>
        <v>7.2215933342028888E-4</v>
      </c>
      <c r="V251" s="25">
        <f t="shared" si="151"/>
        <v>-2.6873022409477667E-2</v>
      </c>
      <c r="Z251">
        <f t="shared" si="131"/>
        <v>6402</v>
      </c>
      <c r="AA251" s="25">
        <f t="shared" si="132"/>
        <v>-1.9525698850877415E-2</v>
      </c>
      <c r="AB251" s="25">
        <f t="shared" si="133"/>
        <v>-1.262361148299352E-3</v>
      </c>
      <c r="AC251" s="25">
        <f t="shared" si="134"/>
        <v>-2.6873022409477667E-2</v>
      </c>
      <c r="AD251" s="25"/>
      <c r="AE251" s="25">
        <f t="shared" si="135"/>
        <v>1.1508010995022657E-9</v>
      </c>
      <c r="AF251" s="28">
        <f t="shared" si="136"/>
        <v>37166.914100000002</v>
      </c>
      <c r="AG251" s="128"/>
      <c r="AH251">
        <f t="shared" si="137"/>
        <v>-2.1402742038877414E-2</v>
      </c>
      <c r="AI251">
        <f t="shared" si="138"/>
        <v>0.65782633600352769</v>
      </c>
      <c r="AJ251">
        <f t="shared" si="139"/>
        <v>-0.91288781364666638</v>
      </c>
      <c r="AK251">
        <f t="shared" si="140"/>
        <v>-0.14077351905535826</v>
      </c>
      <c r="AL251">
        <f t="shared" si="141"/>
        <v>-2.7512893018267812</v>
      </c>
      <c r="AM251">
        <f t="shared" si="142"/>
        <v>-5.059003062333157</v>
      </c>
      <c r="AN251" s="25">
        <f t="shared" ref="AN251:AT260" si="153">$AU251+$AB$7*SIN(AO251)</f>
        <v>3.7088569645048683</v>
      </c>
      <c r="AO251" s="25">
        <f t="shared" si="153"/>
        <v>3.7090839495610539</v>
      </c>
      <c r="AP251" s="25">
        <f t="shared" si="153"/>
        <v>3.7083566095427063</v>
      </c>
      <c r="AQ251" s="25">
        <f t="shared" si="153"/>
        <v>3.7106884557232465</v>
      </c>
      <c r="AR251" s="25">
        <f t="shared" si="153"/>
        <v>3.7032247551293924</v>
      </c>
      <c r="AS251" s="25">
        <f t="shared" si="153"/>
        <v>3.7272417913798659</v>
      </c>
      <c r="AT251" s="25">
        <f t="shared" si="153"/>
        <v>3.6511943045067685</v>
      </c>
      <c r="AU251" s="25">
        <f t="shared" si="143"/>
        <v>3.9077387253184259</v>
      </c>
      <c r="AV251" s="25"/>
      <c r="AW251" s="25"/>
      <c r="AX251" s="25"/>
      <c r="AY251" s="25"/>
      <c r="AZ251" s="25"/>
      <c r="BA251" s="25"/>
      <c r="BB251" s="25"/>
      <c r="BC251" s="25"/>
      <c r="BD251" s="25"/>
      <c r="BE251" s="25"/>
      <c r="BF251" s="25"/>
      <c r="BG251" s="25"/>
      <c r="BH251" s="25"/>
      <c r="BI251" s="25"/>
      <c r="BJ251" s="25"/>
      <c r="BK251" s="25"/>
      <c r="BL251" s="25"/>
    </row>
    <row r="252" spans="1:64">
      <c r="A252" s="36" t="s">
        <v>333</v>
      </c>
      <c r="B252" s="105" t="s">
        <v>288</v>
      </c>
      <c r="C252" s="106">
        <v>52185.58167</v>
      </c>
      <c r="D252" s="106">
        <v>3.0000000000000001E-5</v>
      </c>
      <c r="E252" s="33">
        <f t="shared" si="127"/>
        <v>6402.430006700205</v>
      </c>
      <c r="F252" s="25">
        <f t="shared" si="128"/>
        <v>6402.5</v>
      </c>
      <c r="G252" s="25">
        <f t="shared" si="148"/>
        <v>-2.3892074998002499E-2</v>
      </c>
      <c r="K252">
        <f t="shared" si="152"/>
        <v>-2.3892074998002499E-2</v>
      </c>
      <c r="P252" s="27">
        <f t="shared" si="129"/>
        <v>6.084386886589908E-3</v>
      </c>
      <c r="Q252" s="28">
        <f t="shared" si="130"/>
        <v>37167.08167</v>
      </c>
      <c r="S252" s="25">
        <f t="shared" si="149"/>
        <v>8.9858826711842154E-4</v>
      </c>
      <c r="T252" s="128">
        <v>1</v>
      </c>
      <c r="U252">
        <f t="shared" si="150"/>
        <v>8.9858826711842154E-4</v>
      </c>
      <c r="V252" s="25">
        <f t="shared" si="151"/>
        <v>-2.9976461884592409E-2</v>
      </c>
      <c r="Z252">
        <f t="shared" si="131"/>
        <v>6402.5</v>
      </c>
      <c r="AA252" s="25">
        <f t="shared" si="132"/>
        <v>-1.9525918176330877E-2</v>
      </c>
      <c r="AB252" s="25">
        <f t="shared" si="133"/>
        <v>-4.3661568216716226E-3</v>
      </c>
      <c r="AC252" s="25">
        <f t="shared" si="134"/>
        <v>-2.9976461884592409E-2</v>
      </c>
      <c r="AD252" s="25"/>
      <c r="AE252" s="25">
        <f t="shared" si="135"/>
        <v>1.713008052899937E-8</v>
      </c>
      <c r="AF252" s="28">
        <f t="shared" si="136"/>
        <v>37167.08167</v>
      </c>
      <c r="AG252" s="128"/>
      <c r="AH252">
        <f t="shared" si="137"/>
        <v>-2.1402942157580877E-2</v>
      </c>
      <c r="AI252">
        <f t="shared" si="138"/>
        <v>0.65783078041904974</v>
      </c>
      <c r="AJ252">
        <f t="shared" si="139"/>
        <v>-0.91290070047079896</v>
      </c>
      <c r="AK252">
        <f t="shared" si="140"/>
        <v>-0.14078432146856223</v>
      </c>
      <c r="AL252">
        <f t="shared" si="141"/>
        <v>-2.751257731649134</v>
      </c>
      <c r="AM252">
        <f t="shared" si="142"/>
        <v>-5.0585833149039994</v>
      </c>
      <c r="AN252" s="25">
        <f t="shared" si="153"/>
        <v>3.7089015501300291</v>
      </c>
      <c r="AO252" s="25">
        <f t="shared" si="153"/>
        <v>3.7091285084417938</v>
      </c>
      <c r="AP252" s="25">
        <f t="shared" si="153"/>
        <v>3.7084012334656995</v>
      </c>
      <c r="AQ252" s="25">
        <f t="shared" si="153"/>
        <v>3.7107329374068945</v>
      </c>
      <c r="AR252" s="25">
        <f t="shared" si="153"/>
        <v>3.7032694808758939</v>
      </c>
      <c r="AS252" s="25">
        <f t="shared" si="153"/>
        <v>3.7272864251185918</v>
      </c>
      <c r="AT252" s="25">
        <f t="shared" si="153"/>
        <v>3.6512371989730203</v>
      </c>
      <c r="AU252" s="25">
        <f t="shared" si="143"/>
        <v>3.9077972132629784</v>
      </c>
      <c r="AV252" s="25"/>
      <c r="AW252" s="25"/>
      <c r="AX252" s="25"/>
      <c r="AY252" s="25"/>
      <c r="AZ252" s="25"/>
      <c r="BA252" s="25"/>
      <c r="BB252" s="25"/>
      <c r="BC252" s="25"/>
      <c r="BD252" s="25"/>
      <c r="BE252" s="25"/>
      <c r="BF252" s="25"/>
      <c r="BG252" s="25"/>
      <c r="BH252" s="25"/>
      <c r="BI252" s="25"/>
      <c r="BJ252" s="25"/>
      <c r="BK252" s="25"/>
      <c r="BL252" s="25"/>
    </row>
    <row r="253" spans="1:64">
      <c r="A253" s="36" t="s">
        <v>363</v>
      </c>
      <c r="B253" s="105" t="s">
        <v>288</v>
      </c>
      <c r="C253" s="106">
        <v>52185.585500000001</v>
      </c>
      <c r="D253" s="106"/>
      <c r="E253" s="33">
        <f t="shared" si="127"/>
        <v>6402.4412269202294</v>
      </c>
      <c r="F253" s="25">
        <f t="shared" si="128"/>
        <v>6402.5</v>
      </c>
      <c r="G253" s="25">
        <f t="shared" si="148"/>
        <v>-2.006207499653101E-2</v>
      </c>
      <c r="K253">
        <f t="shared" si="152"/>
        <v>-2.006207499653101E-2</v>
      </c>
      <c r="P253" s="27">
        <f t="shared" si="129"/>
        <v>6.084386886589908E-3</v>
      </c>
      <c r="Q253" s="28">
        <f t="shared" si="130"/>
        <v>37167.085500000001</v>
      </c>
      <c r="S253" s="25">
        <f t="shared" si="149"/>
        <v>6.836374690054951E-4</v>
      </c>
      <c r="T253" s="128">
        <v>1</v>
      </c>
      <c r="U253">
        <f t="shared" si="150"/>
        <v>6.836374690054951E-4</v>
      </c>
      <c r="V253" s="25">
        <f t="shared" si="151"/>
        <v>-2.6146461883120919E-2</v>
      </c>
      <c r="W253" s="110"/>
      <c r="X253" s="113"/>
      <c r="Y253" s="114"/>
      <c r="Z253">
        <f t="shared" si="131"/>
        <v>6402.5</v>
      </c>
      <c r="AA253" s="25">
        <f t="shared" si="132"/>
        <v>-1.9525918176330877E-2</v>
      </c>
      <c r="AB253" s="25">
        <f t="shared" si="133"/>
        <v>-5.3615682020013294E-4</v>
      </c>
      <c r="AC253" s="25">
        <f t="shared" si="134"/>
        <v>-2.6146461883120919E-2</v>
      </c>
      <c r="AD253" s="25"/>
      <c r="AE253" s="25">
        <f t="shared" si="135"/>
        <v>1.9652125426037534E-10</v>
      </c>
      <c r="AF253" s="28">
        <f t="shared" si="136"/>
        <v>37167.085500000001</v>
      </c>
      <c r="AG253" s="128"/>
      <c r="AH253">
        <f t="shared" si="137"/>
        <v>-2.1402942157580877E-2</v>
      </c>
      <c r="AI253">
        <f t="shared" si="138"/>
        <v>0.65783078041904974</v>
      </c>
      <c r="AJ253">
        <f t="shared" si="139"/>
        <v>-0.91290070047079896</v>
      </c>
      <c r="AK253">
        <f t="shared" si="140"/>
        <v>-0.14078432146856223</v>
      </c>
      <c r="AL253">
        <f t="shared" si="141"/>
        <v>-2.751257731649134</v>
      </c>
      <c r="AM253">
        <f t="shared" si="142"/>
        <v>-5.0585833149039994</v>
      </c>
      <c r="AN253" s="25">
        <f t="shared" si="153"/>
        <v>3.7089015501300291</v>
      </c>
      <c r="AO253" s="25">
        <f t="shared" si="153"/>
        <v>3.7091285084417938</v>
      </c>
      <c r="AP253" s="25">
        <f t="shared" si="153"/>
        <v>3.7084012334656995</v>
      </c>
      <c r="AQ253" s="25">
        <f t="shared" si="153"/>
        <v>3.7107329374068945</v>
      </c>
      <c r="AR253" s="25">
        <f t="shared" si="153"/>
        <v>3.7032694808758939</v>
      </c>
      <c r="AS253" s="25">
        <f t="shared" si="153"/>
        <v>3.7272864251185918</v>
      </c>
      <c r="AT253" s="25">
        <f t="shared" si="153"/>
        <v>3.6512371989730203</v>
      </c>
      <c r="AU253" s="25">
        <f t="shared" si="143"/>
        <v>3.9077972132629784</v>
      </c>
      <c r="AV253" s="25"/>
      <c r="AW253" s="25"/>
      <c r="AX253" s="25"/>
      <c r="AY253" s="25"/>
      <c r="AZ253" s="25"/>
      <c r="BA253" s="25"/>
      <c r="BB253" s="25"/>
      <c r="BC253" s="25"/>
      <c r="BD253" s="25"/>
      <c r="BE253" s="25"/>
      <c r="BF253" s="25"/>
      <c r="BG253" s="25"/>
      <c r="BH253" s="25"/>
      <c r="BI253" s="25"/>
      <c r="BJ253" s="25"/>
      <c r="BK253" s="25"/>
      <c r="BL253" s="25"/>
    </row>
    <row r="254" spans="1:64">
      <c r="A254" s="56" t="s">
        <v>492</v>
      </c>
      <c r="B254" s="57" t="str">
        <f>IF(W254=INT(W254),"I","II")</f>
        <v>I</v>
      </c>
      <c r="C254" s="126">
        <v>52193.432699999998</v>
      </c>
      <c r="D254" s="115" t="s">
        <v>485</v>
      </c>
      <c r="E254" s="33">
        <f t="shared" si="127"/>
        <v>6425.4300808473972</v>
      </c>
      <c r="F254" s="25">
        <f t="shared" si="128"/>
        <v>6425.5</v>
      </c>
      <c r="G254" s="25">
        <f t="shared" si="148"/>
        <v>-2.3866764997364953E-2</v>
      </c>
      <c r="K254">
        <f t="shared" si="152"/>
        <v>-2.3866764997364953E-2</v>
      </c>
      <c r="N254" s="25"/>
      <c r="O254" s="25"/>
      <c r="P254" s="27">
        <f t="shared" si="129"/>
        <v>6.0579162817954342E-3</v>
      </c>
      <c r="Q254" s="28">
        <f t="shared" si="130"/>
        <v>37174.932699999998</v>
      </c>
      <c r="S254" s="25">
        <f t="shared" si="149"/>
        <v>8.9548654965933218E-4</v>
      </c>
      <c r="T254" s="128">
        <v>1</v>
      </c>
      <c r="U254">
        <f t="shared" si="150"/>
        <v>8.9548654965933218E-4</v>
      </c>
      <c r="V254" s="25">
        <f t="shared" si="151"/>
        <v>-2.9924681279160387E-2</v>
      </c>
      <c r="W254" s="108"/>
      <c r="X254" s="109"/>
      <c r="Y254" s="114"/>
      <c r="Z254">
        <f t="shared" si="131"/>
        <v>6425.5</v>
      </c>
      <c r="AA254" s="25">
        <f t="shared" si="132"/>
        <v>-1.9535964220690271E-2</v>
      </c>
      <c r="AB254" s="25">
        <f t="shared" si="133"/>
        <v>-4.3308007766746821E-3</v>
      </c>
      <c r="AC254" s="25">
        <f t="shared" si="134"/>
        <v>-2.9924681279160387E-2</v>
      </c>
      <c r="AD254" s="25"/>
      <c r="AE254" s="25">
        <f t="shared" si="135"/>
        <v>1.6795598298993619E-8</v>
      </c>
      <c r="AF254" s="28">
        <f t="shared" si="136"/>
        <v>37174.932699999998</v>
      </c>
      <c r="AG254" s="128"/>
      <c r="AH254">
        <f t="shared" si="137"/>
        <v>-2.1412103069940271E-2</v>
      </c>
      <c r="AI254">
        <f t="shared" si="138"/>
        <v>0.6580356574104973</v>
      </c>
      <c r="AJ254">
        <f t="shared" si="139"/>
        <v>-0.9134926986377111</v>
      </c>
      <c r="AK254">
        <f t="shared" si="140"/>
        <v>-0.14128123866008993</v>
      </c>
      <c r="AL254">
        <f t="shared" si="141"/>
        <v>-2.7498050413219302</v>
      </c>
      <c r="AM254">
        <f t="shared" si="142"/>
        <v>-5.0393410288709681</v>
      </c>
      <c r="AN254" s="25">
        <f t="shared" si="153"/>
        <v>3.7109528154229934</v>
      </c>
      <c r="AO254" s="25">
        <f t="shared" si="153"/>
        <v>3.7111785404791422</v>
      </c>
      <c r="AP254" s="25">
        <f t="shared" si="153"/>
        <v>3.7104542694004143</v>
      </c>
      <c r="AQ254" s="25">
        <f t="shared" si="153"/>
        <v>3.7127793886654725</v>
      </c>
      <c r="AR254" s="25">
        <f t="shared" si="153"/>
        <v>3.7053272897734852</v>
      </c>
      <c r="AS254" s="25">
        <f t="shared" si="153"/>
        <v>3.729339630179624</v>
      </c>
      <c r="AT254" s="25">
        <f t="shared" si="153"/>
        <v>3.6532112940253549</v>
      </c>
      <c r="AU254" s="25">
        <f t="shared" si="143"/>
        <v>3.9104876587123814</v>
      </c>
      <c r="AV254" s="25"/>
      <c r="AW254" s="25"/>
      <c r="AX254" s="25"/>
      <c r="AY254" s="25"/>
      <c r="AZ254" s="25"/>
      <c r="BA254" s="25"/>
      <c r="BB254" s="25"/>
      <c r="BC254" s="25"/>
      <c r="BD254" s="25"/>
      <c r="BE254" s="25"/>
      <c r="BF254" s="25"/>
      <c r="BG254" s="25"/>
      <c r="BH254" s="25"/>
      <c r="BI254" s="25"/>
      <c r="BJ254" s="25"/>
      <c r="BK254" s="25"/>
      <c r="BL254" s="25"/>
    </row>
    <row r="255" spans="1:64">
      <c r="A255" s="56" t="s">
        <v>492</v>
      </c>
      <c r="B255" s="57" t="str">
        <f>IF(W255=INT(W255),"I","II")</f>
        <v>I</v>
      </c>
      <c r="C255" s="126">
        <v>52195.483500000002</v>
      </c>
      <c r="D255" s="115" t="s">
        <v>485</v>
      </c>
      <c r="E255" s="33">
        <f t="shared" si="127"/>
        <v>6431.4380252905057</v>
      </c>
      <c r="F255" s="25">
        <f t="shared" si="128"/>
        <v>6431.5</v>
      </c>
      <c r="G255" s="25">
        <f t="shared" si="148"/>
        <v>-2.115494499594206E-2</v>
      </c>
      <c r="K255">
        <f t="shared" si="152"/>
        <v>-2.115494499594206E-2</v>
      </c>
      <c r="N255" s="25"/>
      <c r="O255" s="25"/>
      <c r="P255" s="27">
        <f t="shared" si="129"/>
        <v>6.0510120288306364E-3</v>
      </c>
      <c r="Q255" s="28">
        <f t="shared" si="130"/>
        <v>37176.983500000002</v>
      </c>
      <c r="S255" s="25">
        <f t="shared" si="149"/>
        <v>7.4016409763377885E-4</v>
      </c>
      <c r="T255" s="128">
        <v>1</v>
      </c>
      <c r="U255">
        <f t="shared" si="150"/>
        <v>7.4016409763377885E-4</v>
      </c>
      <c r="V255" s="25">
        <f t="shared" si="151"/>
        <v>-2.7205957024772697E-2</v>
      </c>
      <c r="Z255">
        <f t="shared" si="131"/>
        <v>6431.5</v>
      </c>
      <c r="AA255" s="25">
        <f t="shared" si="132"/>
        <v>-1.9538571101019482E-2</v>
      </c>
      <c r="AB255" s="25">
        <f t="shared" si="133"/>
        <v>-1.6163738949225778E-3</v>
      </c>
      <c r="AC255" s="25">
        <f t="shared" si="134"/>
        <v>-2.7205957024772697E-2</v>
      </c>
      <c r="AD255" s="25"/>
      <c r="AE255" s="25">
        <f t="shared" si="135"/>
        <v>1.933800512532014E-9</v>
      </c>
      <c r="AF255" s="28">
        <f t="shared" si="136"/>
        <v>37176.983500000002</v>
      </c>
      <c r="AG255" s="128"/>
      <c r="AH255">
        <f t="shared" si="137"/>
        <v>-2.1414478524269483E-2</v>
      </c>
      <c r="AI255">
        <f t="shared" si="138"/>
        <v>0.65808924336200914</v>
      </c>
      <c r="AJ255">
        <f t="shared" si="139"/>
        <v>-0.9136468765465704</v>
      </c>
      <c r="AK255">
        <f t="shared" si="140"/>
        <v>-0.14141087120598797</v>
      </c>
      <c r="AL255">
        <f t="shared" si="141"/>
        <v>-2.749425929567483</v>
      </c>
      <c r="AM255">
        <f t="shared" si="142"/>
        <v>-5.0343424841855144</v>
      </c>
      <c r="AN255" s="25">
        <f t="shared" si="153"/>
        <v>3.7114880334108724</v>
      </c>
      <c r="AO255" s="25">
        <f t="shared" si="153"/>
        <v>3.7117134357892003</v>
      </c>
      <c r="AP255" s="25">
        <f t="shared" si="153"/>
        <v>3.7109899521589336</v>
      </c>
      <c r="AQ255" s="25">
        <f t="shared" si="153"/>
        <v>3.7133133403207448</v>
      </c>
      <c r="AR255" s="25">
        <f t="shared" si="153"/>
        <v>3.7058642462976121</v>
      </c>
      <c r="AS255" s="25">
        <f t="shared" si="153"/>
        <v>3.7298752661758803</v>
      </c>
      <c r="AT255" s="25">
        <f t="shared" si="153"/>
        <v>3.6537265814085886</v>
      </c>
      <c r="AU255" s="25">
        <f t="shared" si="143"/>
        <v>3.9111895140470088</v>
      </c>
      <c r="AV255" s="25"/>
      <c r="AW255" s="25"/>
      <c r="AX255" s="25"/>
      <c r="AY255" s="25"/>
      <c r="AZ255" s="25"/>
      <c r="BA255" s="25"/>
      <c r="BB255" s="25"/>
      <c r="BC255" s="25"/>
      <c r="BD255" s="25"/>
      <c r="BE255" s="25"/>
      <c r="BF255" s="25"/>
      <c r="BG255" s="25"/>
      <c r="BH255" s="25"/>
      <c r="BI255" s="25"/>
      <c r="BJ255" s="25"/>
      <c r="BK255" s="25"/>
      <c r="BL255" s="25"/>
    </row>
    <row r="256" spans="1:64">
      <c r="A256" s="56" t="s">
        <v>492</v>
      </c>
      <c r="B256" s="57" t="str">
        <f>IF(W256=INT(W256),"I","II")</f>
        <v>I</v>
      </c>
      <c r="C256" s="126">
        <v>52198.553699999997</v>
      </c>
      <c r="D256" s="115" t="s">
        <v>485</v>
      </c>
      <c r="E256" s="33">
        <f t="shared" si="127"/>
        <v>6440.4323645869545</v>
      </c>
      <c r="F256" s="25">
        <f t="shared" si="128"/>
        <v>6440.5</v>
      </c>
      <c r="G256" s="25">
        <f t="shared" si="148"/>
        <v>-2.308721499866806E-2</v>
      </c>
      <c r="K256">
        <f t="shared" si="152"/>
        <v>-2.308721499866806E-2</v>
      </c>
      <c r="N256" s="25"/>
      <c r="O256" s="25"/>
      <c r="P256" s="27">
        <f t="shared" si="129"/>
        <v>6.0406565200550625E-3</v>
      </c>
      <c r="Q256" s="28">
        <f t="shared" si="130"/>
        <v>37180.053699999997</v>
      </c>
      <c r="S256" s="25">
        <f t="shared" si="149"/>
        <v>8.4843289921124169E-4</v>
      </c>
      <c r="T256" s="128">
        <v>1</v>
      </c>
      <c r="U256">
        <f t="shared" si="150"/>
        <v>8.4843289921124169E-4</v>
      </c>
      <c r="V256" s="25">
        <f t="shared" si="151"/>
        <v>-2.9127871518723123E-2</v>
      </c>
      <c r="Z256">
        <f t="shared" si="131"/>
        <v>6440.5</v>
      </c>
      <c r="AA256" s="25">
        <f t="shared" si="132"/>
        <v>-1.9542470685931658E-2</v>
      </c>
      <c r="AB256" s="25">
        <f t="shared" si="133"/>
        <v>-3.5447443127364017E-3</v>
      </c>
      <c r="AC256" s="25">
        <f t="shared" si="134"/>
        <v>-2.9127871518723123E-2</v>
      </c>
      <c r="AD256" s="25"/>
      <c r="AE256" s="25">
        <f t="shared" si="135"/>
        <v>1.0660739452259091E-8</v>
      </c>
      <c r="AF256" s="28">
        <f t="shared" si="136"/>
        <v>37180.053699999997</v>
      </c>
      <c r="AG256" s="128"/>
      <c r="AH256">
        <f t="shared" si="137"/>
        <v>-2.141803056518166E-2</v>
      </c>
      <c r="AI256">
        <f t="shared" si="138"/>
        <v>0.65816973084349961</v>
      </c>
      <c r="AJ256">
        <f t="shared" si="139"/>
        <v>-0.91387794425521063</v>
      </c>
      <c r="AK256">
        <f t="shared" si="140"/>
        <v>-0.14160532153981539</v>
      </c>
      <c r="AL256">
        <f t="shared" si="141"/>
        <v>-2.7488571460039717</v>
      </c>
      <c r="AM256">
        <f t="shared" si="142"/>
        <v>-5.0268610064654533</v>
      </c>
      <c r="AN256" s="25">
        <f t="shared" si="153"/>
        <v>3.7122909422762063</v>
      </c>
      <c r="AO256" s="25">
        <f t="shared" si="153"/>
        <v>3.7125158599045274</v>
      </c>
      <c r="AP256" s="25">
        <f t="shared" si="153"/>
        <v>3.7117935603879784</v>
      </c>
      <c r="AQ256" s="25">
        <f t="shared" si="153"/>
        <v>3.7141143415799611</v>
      </c>
      <c r="AR256" s="25">
        <f t="shared" si="153"/>
        <v>3.7066697873666441</v>
      </c>
      <c r="AS256" s="25">
        <f t="shared" si="153"/>
        <v>3.7306787337784724</v>
      </c>
      <c r="AT256" s="25">
        <f t="shared" si="153"/>
        <v>3.6544997503117727</v>
      </c>
      <c r="AU256" s="25">
        <f t="shared" si="143"/>
        <v>3.912242297048949</v>
      </c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</row>
    <row r="257" spans="1:64">
      <c r="A257" s="56" t="s">
        <v>361</v>
      </c>
      <c r="B257" s="57" t="s">
        <v>292</v>
      </c>
      <c r="C257" s="146">
        <v>52219.548540000003</v>
      </c>
      <c r="D257" s="58">
        <v>2.0000000000000001E-4</v>
      </c>
      <c r="E257" s="33">
        <f t="shared" si="127"/>
        <v>6501.9380366718551</v>
      </c>
      <c r="F257" s="25">
        <f t="shared" si="128"/>
        <v>6502</v>
      </c>
      <c r="G257" s="25">
        <f t="shared" si="148"/>
        <v>-2.1151059991098009E-2</v>
      </c>
      <c r="K257">
        <f t="shared" si="152"/>
        <v>-2.1151059991098009E-2</v>
      </c>
      <c r="M257" s="25"/>
      <c r="O257" s="25"/>
      <c r="P257" s="27">
        <f t="shared" si="129"/>
        <v>5.9699218398255247E-3</v>
      </c>
      <c r="Q257" s="28">
        <f t="shared" si="130"/>
        <v>37201.048540000003</v>
      </c>
      <c r="S257" s="25">
        <f t="shared" si="149"/>
        <v>7.355476554732844E-4</v>
      </c>
      <c r="T257" s="128">
        <v>1</v>
      </c>
      <c r="U257">
        <f t="shared" si="150"/>
        <v>7.355476554732844E-4</v>
      </c>
      <c r="V257" s="25">
        <f t="shared" si="151"/>
        <v>-2.7120981830923534E-2</v>
      </c>
      <c r="Z257">
        <f t="shared" si="131"/>
        <v>6502</v>
      </c>
      <c r="AA257" s="25">
        <f t="shared" si="132"/>
        <v>-1.9568772552136345E-2</v>
      </c>
      <c r="AB257" s="25">
        <f t="shared" si="133"/>
        <v>-1.5822874389616638E-3</v>
      </c>
      <c r="AC257" s="25">
        <f t="shared" si="134"/>
        <v>-2.7120981830923534E-2</v>
      </c>
      <c r="AD257" s="25"/>
      <c r="AE257" s="25">
        <f t="shared" si="135"/>
        <v>1.8415417801404612E-9</v>
      </c>
      <c r="AF257" s="28">
        <f t="shared" si="136"/>
        <v>37201.048540000003</v>
      </c>
      <c r="AG257" s="128"/>
      <c r="AH257">
        <f t="shared" si="137"/>
        <v>-2.1441944540136346E-2</v>
      </c>
      <c r="AI257">
        <f t="shared" si="138"/>
        <v>0.65872322181561482</v>
      </c>
      <c r="AJ257">
        <f t="shared" si="139"/>
        <v>-0.91545049596784944</v>
      </c>
      <c r="AK257">
        <f t="shared" si="140"/>
        <v>-0.1429341130454376</v>
      </c>
      <c r="AL257">
        <f t="shared" si="141"/>
        <v>-2.7449667167226246</v>
      </c>
      <c r="AM257">
        <f t="shared" si="142"/>
        <v>-4.9762562836086293</v>
      </c>
      <c r="AN257" s="25">
        <f t="shared" si="153"/>
        <v>3.7177801278769724</v>
      </c>
      <c r="AO257" s="25">
        <f t="shared" si="153"/>
        <v>3.7180017101909559</v>
      </c>
      <c r="AP257" s="25">
        <f t="shared" si="153"/>
        <v>3.7172875949440893</v>
      </c>
      <c r="AQ257" s="25">
        <f t="shared" si="153"/>
        <v>3.719590233934436</v>
      </c>
      <c r="AR257" s="25">
        <f t="shared" si="153"/>
        <v>3.7121777402093836</v>
      </c>
      <c r="AS257" s="25">
        <f t="shared" si="153"/>
        <v>3.7361695456838042</v>
      </c>
      <c r="AT257" s="25">
        <f t="shared" si="153"/>
        <v>3.6597907328673176</v>
      </c>
      <c r="AU257" s="25">
        <f t="shared" si="143"/>
        <v>3.9194363142288742</v>
      </c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</row>
    <row r="258" spans="1:64">
      <c r="A258" s="56" t="s">
        <v>361</v>
      </c>
      <c r="B258" s="57" t="s">
        <v>292</v>
      </c>
      <c r="C258" s="58">
        <v>52219.548609999998</v>
      </c>
      <c r="D258" s="58">
        <v>2.0000000000000001E-4</v>
      </c>
      <c r="E258" s="33">
        <f t="shared" si="127"/>
        <v>6501.9382417411343</v>
      </c>
      <c r="F258" s="25">
        <f t="shared" si="128"/>
        <v>6502</v>
      </c>
      <c r="G258" s="25">
        <f t="shared" si="148"/>
        <v>-2.1081059996504337E-2</v>
      </c>
      <c r="K258">
        <f t="shared" si="152"/>
        <v>-2.1081059996504337E-2</v>
      </c>
      <c r="M258" s="25"/>
      <c r="O258" s="25"/>
      <c r="P258" s="27">
        <f t="shared" si="129"/>
        <v>5.9699218398255247E-3</v>
      </c>
      <c r="Q258" s="28">
        <f t="shared" si="130"/>
        <v>37201.048609999998</v>
      </c>
      <c r="S258" s="25">
        <f t="shared" si="149"/>
        <v>7.3175561830944808E-4</v>
      </c>
      <c r="T258" s="128">
        <v>1</v>
      </c>
      <c r="U258">
        <f t="shared" si="150"/>
        <v>7.3175561830944808E-4</v>
      </c>
      <c r="V258" s="25">
        <f t="shared" si="151"/>
        <v>-2.7050981836329861E-2</v>
      </c>
      <c r="Z258">
        <f t="shared" si="131"/>
        <v>6502</v>
      </c>
      <c r="AA258" s="25">
        <f t="shared" si="132"/>
        <v>-1.9568772552136345E-2</v>
      </c>
      <c r="AB258" s="25">
        <f t="shared" si="133"/>
        <v>-1.5122874443679914E-3</v>
      </c>
      <c r="AC258" s="25">
        <f t="shared" si="134"/>
        <v>-2.7050981836329861E-2</v>
      </c>
      <c r="AD258" s="25"/>
      <c r="AE258" s="25">
        <f t="shared" si="135"/>
        <v>1.6735348419556415E-9</v>
      </c>
      <c r="AF258" s="28">
        <f t="shared" si="136"/>
        <v>37201.048609999998</v>
      </c>
      <c r="AG258" s="128"/>
      <c r="AH258">
        <f t="shared" si="137"/>
        <v>-2.1441944540136346E-2</v>
      </c>
      <c r="AI258">
        <f t="shared" si="138"/>
        <v>0.65872322181561482</v>
      </c>
      <c r="AJ258">
        <f t="shared" si="139"/>
        <v>-0.91545049596784944</v>
      </c>
      <c r="AK258">
        <f t="shared" si="140"/>
        <v>-0.1429341130454376</v>
      </c>
      <c r="AL258">
        <f t="shared" si="141"/>
        <v>-2.7449667167226246</v>
      </c>
      <c r="AM258">
        <f t="shared" si="142"/>
        <v>-4.9762562836086293</v>
      </c>
      <c r="AN258" s="25">
        <f t="shared" si="153"/>
        <v>3.7177801278769724</v>
      </c>
      <c r="AO258" s="25">
        <f t="shared" si="153"/>
        <v>3.7180017101909559</v>
      </c>
      <c r="AP258" s="25">
        <f t="shared" si="153"/>
        <v>3.7172875949440893</v>
      </c>
      <c r="AQ258" s="25">
        <f t="shared" si="153"/>
        <v>3.719590233934436</v>
      </c>
      <c r="AR258" s="25">
        <f t="shared" si="153"/>
        <v>3.7121777402093836</v>
      </c>
      <c r="AS258" s="25">
        <f t="shared" si="153"/>
        <v>3.7361695456838042</v>
      </c>
      <c r="AT258" s="25">
        <f t="shared" si="153"/>
        <v>3.6597907328673176</v>
      </c>
      <c r="AU258" s="25">
        <f t="shared" si="143"/>
        <v>3.9194363142288742</v>
      </c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</row>
    <row r="259" spans="1:64">
      <c r="A259" s="56" t="s">
        <v>361</v>
      </c>
      <c r="B259" s="57" t="s">
        <v>292</v>
      </c>
      <c r="C259" s="58">
        <v>52219.54898</v>
      </c>
      <c r="D259" s="58">
        <v>2.0000000000000001E-4</v>
      </c>
      <c r="E259" s="33">
        <f t="shared" si="127"/>
        <v>6501.9393256788435</v>
      </c>
      <c r="F259" s="25">
        <f t="shared" si="128"/>
        <v>6502</v>
      </c>
      <c r="G259" s="25">
        <f t="shared" si="148"/>
        <v>-2.0711059994937386E-2</v>
      </c>
      <c r="K259">
        <f t="shared" si="152"/>
        <v>-2.0711059994937386E-2</v>
      </c>
      <c r="M259" s="25"/>
      <c r="O259" s="25"/>
      <c r="P259" s="27">
        <f t="shared" si="129"/>
        <v>5.9699218398255247E-3</v>
      </c>
      <c r="Q259" s="28">
        <f t="shared" si="130"/>
        <v>37201.04898</v>
      </c>
      <c r="S259" s="25">
        <f t="shared" si="149"/>
        <v>7.1187479166694839E-4</v>
      </c>
      <c r="T259" s="128">
        <v>1</v>
      </c>
      <c r="U259">
        <f t="shared" si="150"/>
        <v>7.1187479166694839E-4</v>
      </c>
      <c r="V259" s="25">
        <f t="shared" si="151"/>
        <v>-2.6680981834762911E-2</v>
      </c>
      <c r="Z259">
        <f t="shared" si="131"/>
        <v>6502</v>
      </c>
      <c r="AA259" s="25">
        <f t="shared" si="132"/>
        <v>-1.9568772552136345E-2</v>
      </c>
      <c r="AB259" s="25">
        <f t="shared" si="133"/>
        <v>-1.1422874428010411E-3</v>
      </c>
      <c r="AC259" s="25">
        <f t="shared" si="134"/>
        <v>-2.6680981834762911E-2</v>
      </c>
      <c r="AD259" s="25"/>
      <c r="AE259" s="25">
        <f t="shared" si="135"/>
        <v>9.288688941979251E-10</v>
      </c>
      <c r="AF259" s="28">
        <f t="shared" si="136"/>
        <v>37201.04898</v>
      </c>
      <c r="AG259" s="128"/>
      <c r="AH259">
        <f t="shared" si="137"/>
        <v>-2.1441944540136346E-2</v>
      </c>
      <c r="AI259">
        <f t="shared" si="138"/>
        <v>0.65872322181561482</v>
      </c>
      <c r="AJ259">
        <f t="shared" si="139"/>
        <v>-0.91545049596784944</v>
      </c>
      <c r="AK259">
        <f t="shared" si="140"/>
        <v>-0.1429341130454376</v>
      </c>
      <c r="AL259">
        <f t="shared" si="141"/>
        <v>-2.7449667167226246</v>
      </c>
      <c r="AM259">
        <f t="shared" si="142"/>
        <v>-4.9762562836086293</v>
      </c>
      <c r="AN259" s="25">
        <f t="shared" si="153"/>
        <v>3.7177801278769724</v>
      </c>
      <c r="AO259" s="25">
        <f t="shared" si="153"/>
        <v>3.7180017101909559</v>
      </c>
      <c r="AP259" s="25">
        <f t="shared" si="153"/>
        <v>3.7172875949440893</v>
      </c>
      <c r="AQ259" s="25">
        <f t="shared" si="153"/>
        <v>3.719590233934436</v>
      </c>
      <c r="AR259" s="25">
        <f t="shared" si="153"/>
        <v>3.7121777402093836</v>
      </c>
      <c r="AS259" s="25">
        <f t="shared" si="153"/>
        <v>3.7361695456838042</v>
      </c>
      <c r="AT259" s="25">
        <f t="shared" si="153"/>
        <v>3.6597907328673176</v>
      </c>
      <c r="AU259" s="25">
        <f t="shared" si="143"/>
        <v>3.9194363142288742</v>
      </c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  <c r="BL259" s="25"/>
    </row>
    <row r="260" spans="1:64">
      <c r="A260" s="56" t="s">
        <v>492</v>
      </c>
      <c r="B260" s="57" t="str">
        <f>IF(W260=INT(W260),"I","II")</f>
        <v>I</v>
      </c>
      <c r="C260" s="126">
        <v>52219.549099999997</v>
      </c>
      <c r="D260" s="115" t="s">
        <v>485</v>
      </c>
      <c r="E260" s="33">
        <f t="shared" si="127"/>
        <v>6501.939677226198</v>
      </c>
      <c r="F260" s="25">
        <f t="shared" si="128"/>
        <v>6502</v>
      </c>
      <c r="G260" s="25">
        <f t="shared" si="148"/>
        <v>-2.0591059997968841E-2</v>
      </c>
      <c r="K260">
        <f t="shared" si="152"/>
        <v>-2.0591059997968841E-2</v>
      </c>
      <c r="N260" s="25"/>
      <c r="O260" s="25"/>
      <c r="P260" s="27">
        <f t="shared" si="129"/>
        <v>5.9699218398255247E-3</v>
      </c>
      <c r="Q260" s="28">
        <f t="shared" si="130"/>
        <v>37201.049099999997</v>
      </c>
      <c r="S260" s="25">
        <f t="shared" si="149"/>
        <v>7.0548575618764218E-4</v>
      </c>
      <c r="T260" s="128">
        <v>1</v>
      </c>
      <c r="U260">
        <f t="shared" si="150"/>
        <v>7.0548575618764218E-4</v>
      </c>
      <c r="V260" s="25">
        <f t="shared" si="151"/>
        <v>-2.6560981837794366E-2</v>
      </c>
      <c r="Z260">
        <f t="shared" si="131"/>
        <v>6502</v>
      </c>
      <c r="AA260" s="25">
        <f t="shared" si="132"/>
        <v>-1.9568772552136345E-2</v>
      </c>
      <c r="AB260" s="25">
        <f t="shared" si="133"/>
        <v>-1.0222874458324961E-3</v>
      </c>
      <c r="AC260" s="25">
        <f t="shared" si="134"/>
        <v>-2.6560981837794366E-2</v>
      </c>
      <c r="AD260" s="25"/>
      <c r="AE260" s="25">
        <f t="shared" si="135"/>
        <v>7.3728314345111414E-10</v>
      </c>
      <c r="AF260" s="28">
        <f t="shared" si="136"/>
        <v>37201.049099999997</v>
      </c>
      <c r="AG260" s="128"/>
      <c r="AH260">
        <f t="shared" si="137"/>
        <v>-2.1441944540136346E-2</v>
      </c>
      <c r="AI260">
        <f t="shared" si="138"/>
        <v>0.65872322181561482</v>
      </c>
      <c r="AJ260">
        <f t="shared" si="139"/>
        <v>-0.91545049596784944</v>
      </c>
      <c r="AK260">
        <f t="shared" si="140"/>
        <v>-0.1429341130454376</v>
      </c>
      <c r="AL260">
        <f t="shared" si="141"/>
        <v>-2.7449667167226246</v>
      </c>
      <c r="AM260">
        <f t="shared" si="142"/>
        <v>-4.9762562836086293</v>
      </c>
      <c r="AN260" s="25">
        <f t="shared" si="153"/>
        <v>3.7177801278769724</v>
      </c>
      <c r="AO260" s="25">
        <f t="shared" si="153"/>
        <v>3.7180017101909559</v>
      </c>
      <c r="AP260" s="25">
        <f t="shared" si="153"/>
        <v>3.7172875949440893</v>
      </c>
      <c r="AQ260" s="25">
        <f t="shared" si="153"/>
        <v>3.719590233934436</v>
      </c>
      <c r="AR260" s="25">
        <f t="shared" si="153"/>
        <v>3.7121777402093836</v>
      </c>
      <c r="AS260" s="25">
        <f t="shared" si="153"/>
        <v>3.7361695456838042</v>
      </c>
      <c r="AT260" s="25">
        <f t="shared" si="153"/>
        <v>3.6597907328673176</v>
      </c>
      <c r="AU260" s="25">
        <f t="shared" si="143"/>
        <v>3.9194363142288742</v>
      </c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</row>
    <row r="261" spans="1:64">
      <c r="A261" s="33" t="s">
        <v>850</v>
      </c>
      <c r="B261" s="57" t="s">
        <v>288</v>
      </c>
      <c r="C261" s="58">
        <v>52224.841099999998</v>
      </c>
      <c r="D261" s="58" t="s">
        <v>485</v>
      </c>
      <c r="E261" s="33">
        <f t="shared" si="127"/>
        <v>6517.4429159588235</v>
      </c>
      <c r="F261" s="25">
        <f t="shared" si="128"/>
        <v>6517.5</v>
      </c>
      <c r="G261" s="25">
        <f t="shared" si="148"/>
        <v>-1.9485525001073256E-2</v>
      </c>
      <c r="K261">
        <f t="shared" si="152"/>
        <v>-1.9485525001073256E-2</v>
      </c>
      <c r="L261" s="25"/>
      <c r="O261" s="25"/>
      <c r="P261" s="27">
        <f t="shared" si="129"/>
        <v>5.9521020974749499E-3</v>
      </c>
      <c r="Q261" s="28">
        <f t="shared" si="130"/>
        <v>37206.341099999998</v>
      </c>
      <c r="S261" s="25">
        <f t="shared" si="149"/>
        <v>6.4707287240479397E-4</v>
      </c>
      <c r="T261" s="128">
        <v>1</v>
      </c>
      <c r="U261">
        <f t="shared" si="150"/>
        <v>6.4707287240479397E-4</v>
      </c>
      <c r="V261" s="25">
        <f t="shared" si="151"/>
        <v>-2.5437627098548205E-2</v>
      </c>
      <c r="Z261">
        <f t="shared" si="131"/>
        <v>6517.5</v>
      </c>
      <c r="AA261" s="25">
        <f t="shared" si="132"/>
        <v>-1.9575306271026483E-2</v>
      </c>
      <c r="AB261" s="25">
        <f t="shared" si="133"/>
        <v>8.9781269953227022E-5</v>
      </c>
      <c r="AC261" s="25">
        <f t="shared" si="134"/>
        <v>-2.5437627098548205E-2</v>
      </c>
      <c r="AD261" s="25"/>
      <c r="AE261" s="25">
        <f t="shared" si="135"/>
        <v>5.2158450539420453E-12</v>
      </c>
      <c r="AF261" s="28">
        <f t="shared" si="136"/>
        <v>37206.341099999998</v>
      </c>
      <c r="AG261" s="128"/>
      <c r="AH261">
        <f t="shared" si="137"/>
        <v>-2.1447872852276482E-2</v>
      </c>
      <c r="AI261">
        <f t="shared" si="138"/>
        <v>0.6588636832157273</v>
      </c>
      <c r="AJ261">
        <f t="shared" si="139"/>
        <v>-0.9158450607943891</v>
      </c>
      <c r="AK261">
        <f t="shared" si="140"/>
        <v>-0.14326902446397941</v>
      </c>
      <c r="AL261">
        <f t="shared" si="141"/>
        <v>-2.7439851664149821</v>
      </c>
      <c r="AM261">
        <f t="shared" si="142"/>
        <v>-4.963643184176675</v>
      </c>
      <c r="AN261" s="25">
        <f t="shared" ref="AN261:AT270" si="154">$AU261+$AB$7*SIN(AO261)</f>
        <v>3.7191643120121833</v>
      </c>
      <c r="AO261" s="25">
        <f t="shared" si="154"/>
        <v>3.7193850476416643</v>
      </c>
      <c r="AP261" s="25">
        <f t="shared" si="154"/>
        <v>3.7186730201434024</v>
      </c>
      <c r="AQ261" s="25">
        <f t="shared" si="154"/>
        <v>3.7209709974965479</v>
      </c>
      <c r="AR261" s="25">
        <f t="shared" si="154"/>
        <v>3.713566868175775</v>
      </c>
      <c r="AS261" s="25">
        <f t="shared" si="154"/>
        <v>3.7375535367340715</v>
      </c>
      <c r="AT261" s="25">
        <f t="shared" si="154"/>
        <v>3.6611263488152113</v>
      </c>
      <c r="AU261" s="25">
        <f t="shared" si="143"/>
        <v>3.9212494405099942</v>
      </c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</row>
    <row r="262" spans="1:64">
      <c r="A262" s="36" t="s">
        <v>332</v>
      </c>
      <c r="B262" s="105"/>
      <c r="C262" s="36">
        <v>52225.352200000001</v>
      </c>
      <c r="D262" s="36">
        <v>4.0000000000000002E-4</v>
      </c>
      <c r="E262" s="33">
        <f t="shared" si="127"/>
        <v>6518.9402147714263</v>
      </c>
      <c r="F262" s="25">
        <f t="shared" si="128"/>
        <v>6519</v>
      </c>
      <c r="G262" s="25">
        <f t="shared" si="148"/>
        <v>-2.0407569994858932E-2</v>
      </c>
      <c r="K262">
        <f t="shared" si="152"/>
        <v>-2.0407569994858932E-2</v>
      </c>
      <c r="P262" s="27">
        <f t="shared" si="129"/>
        <v>5.9503777707399282E-3</v>
      </c>
      <c r="Q262" s="28">
        <f t="shared" si="130"/>
        <v>37206.852200000001</v>
      </c>
      <c r="S262" s="25">
        <f t="shared" si="149"/>
        <v>6.9474141041403806E-4</v>
      </c>
      <c r="T262" s="128">
        <v>1</v>
      </c>
      <c r="U262">
        <f t="shared" si="150"/>
        <v>6.9474141041403806E-4</v>
      </c>
      <c r="V262" s="25">
        <f t="shared" si="151"/>
        <v>-2.6357947765598862E-2</v>
      </c>
      <c r="Z262">
        <f t="shared" si="131"/>
        <v>6519</v>
      </c>
      <c r="AA262" s="25">
        <f t="shared" si="132"/>
        <v>-1.9575936529177631E-2</v>
      </c>
      <c r="AB262" s="25">
        <f t="shared" si="133"/>
        <v>-8.3163346568130084E-4</v>
      </c>
      <c r="AC262" s="25">
        <f t="shared" si="134"/>
        <v>-2.6357947765598862E-2</v>
      </c>
      <c r="AD262" s="25"/>
      <c r="AE262" s="25">
        <f t="shared" si="135"/>
        <v>4.8049303952744243E-10</v>
      </c>
      <c r="AF262" s="28">
        <f t="shared" si="136"/>
        <v>37206.852200000001</v>
      </c>
      <c r="AG262" s="128"/>
      <c r="AH262">
        <f t="shared" si="137"/>
        <v>-2.144844444617763E-2</v>
      </c>
      <c r="AI262">
        <f t="shared" si="138"/>
        <v>0.65887729688539065</v>
      </c>
      <c r="AJ262">
        <f t="shared" si="139"/>
        <v>-0.91588320659365507</v>
      </c>
      <c r="AK262">
        <f t="shared" si="140"/>
        <v>-0.14330143551193783</v>
      </c>
      <c r="AL262">
        <f t="shared" si="141"/>
        <v>-2.7438901554382453</v>
      </c>
      <c r="AM262">
        <f t="shared" si="142"/>
        <v>-4.9624255372889747</v>
      </c>
      <c r="AN262" s="25">
        <f t="shared" si="154"/>
        <v>3.7192982810026609</v>
      </c>
      <c r="AO262" s="25">
        <f t="shared" si="154"/>
        <v>3.7195189345692805</v>
      </c>
      <c r="AP262" s="25">
        <f t="shared" si="154"/>
        <v>3.718807109636459</v>
      </c>
      <c r="AQ262" s="25">
        <f t="shared" si="154"/>
        <v>3.7211046339779434</v>
      </c>
      <c r="AR262" s="25">
        <f t="shared" si="154"/>
        <v>3.7137013201518245</v>
      </c>
      <c r="AS262" s="25">
        <f t="shared" si="154"/>
        <v>3.7376874741634603</v>
      </c>
      <c r="AT262" s="25">
        <f t="shared" si="154"/>
        <v>3.661255647328197</v>
      </c>
      <c r="AU262" s="25">
        <f t="shared" si="143"/>
        <v>3.9214249043436507</v>
      </c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  <c r="BL262" s="25"/>
    </row>
    <row r="263" spans="1:64">
      <c r="A263" s="36" t="s">
        <v>332</v>
      </c>
      <c r="B263" s="102" t="s">
        <v>288</v>
      </c>
      <c r="C263" s="36">
        <v>52225.523500000003</v>
      </c>
      <c r="D263" s="36">
        <v>2.0000000000000001E-4</v>
      </c>
      <c r="E263" s="33">
        <f t="shared" si="127"/>
        <v>6519.4420486329009</v>
      </c>
      <c r="F263" s="25">
        <f t="shared" si="128"/>
        <v>6519.5</v>
      </c>
      <c r="G263" s="25">
        <f t="shared" si="148"/>
        <v>-1.978158499696292E-2</v>
      </c>
      <c r="K263">
        <f t="shared" si="152"/>
        <v>-1.978158499696292E-2</v>
      </c>
      <c r="P263" s="27">
        <f t="shared" si="129"/>
        <v>5.9498030016110056E-3</v>
      </c>
      <c r="Q263" s="28">
        <f t="shared" si="130"/>
        <v>37207.023500000003</v>
      </c>
      <c r="S263" s="25">
        <f t="shared" si="149"/>
        <v>6.6210432833315434E-4</v>
      </c>
      <c r="T263" s="128">
        <v>1</v>
      </c>
      <c r="U263">
        <f t="shared" si="150"/>
        <v>6.6210432833315434E-4</v>
      </c>
      <c r="V263" s="25">
        <f t="shared" si="151"/>
        <v>-2.5731387998573926E-2</v>
      </c>
      <c r="Z263">
        <f t="shared" si="131"/>
        <v>6519.5</v>
      </c>
      <c r="AA263" s="25">
        <f t="shared" si="132"/>
        <v>-1.9576146535310011E-2</v>
      </c>
      <c r="AB263" s="25">
        <f t="shared" si="133"/>
        <v>-2.054384616529091E-4</v>
      </c>
      <c r="AC263" s="25">
        <f t="shared" si="134"/>
        <v>-2.5731387998573926E-2</v>
      </c>
      <c r="AD263" s="25"/>
      <c r="AE263" s="25">
        <f t="shared" si="135"/>
        <v>2.7944087703706622E-11</v>
      </c>
      <c r="AF263" s="28">
        <f t="shared" si="136"/>
        <v>37207.023500000003</v>
      </c>
      <c r="AG263" s="128"/>
      <c r="AH263">
        <f t="shared" si="137"/>
        <v>-2.1448634894560011E-2</v>
      </c>
      <c r="AI263">
        <f t="shared" si="138"/>
        <v>0.65888183558469759</v>
      </c>
      <c r="AJ263">
        <f t="shared" si="139"/>
        <v>-0.91589592037325906</v>
      </c>
      <c r="AK263">
        <f t="shared" si="140"/>
        <v>-0.14331223920494279</v>
      </c>
      <c r="AL263">
        <f t="shared" si="141"/>
        <v>-2.7438584842396461</v>
      </c>
      <c r="AM263">
        <f t="shared" si="142"/>
        <v>-4.9620197713774603</v>
      </c>
      <c r="AN263" s="25">
        <f t="shared" si="154"/>
        <v>3.7193429379486287</v>
      </c>
      <c r="AO263" s="25">
        <f t="shared" si="154"/>
        <v>3.7195635641560703</v>
      </c>
      <c r="AP263" s="25">
        <f t="shared" si="154"/>
        <v>3.7188518067655734</v>
      </c>
      <c r="AQ263" s="25">
        <f t="shared" si="154"/>
        <v>3.7211491800294119</v>
      </c>
      <c r="AR263" s="25">
        <f t="shared" si="154"/>
        <v>3.7137461382712549</v>
      </c>
      <c r="AS263" s="25">
        <f t="shared" si="154"/>
        <v>3.737732120084214</v>
      </c>
      <c r="AT263" s="25">
        <f t="shared" si="154"/>
        <v>3.6612987486124502</v>
      </c>
      <c r="AU263" s="25">
        <f t="shared" si="143"/>
        <v>3.9214833922882031</v>
      </c>
      <c r="AV263" s="25"/>
      <c r="AW263" s="25"/>
      <c r="AX263" s="25"/>
      <c r="AY263" s="25"/>
      <c r="AZ263" s="25"/>
      <c r="BA263" s="25"/>
      <c r="BB263" s="25"/>
      <c r="BC263" s="25"/>
      <c r="BD263" s="25"/>
      <c r="BE263" s="25"/>
      <c r="BF263" s="25"/>
      <c r="BG263" s="25"/>
      <c r="BH263" s="25"/>
      <c r="BI263" s="25"/>
      <c r="BJ263" s="25"/>
      <c r="BK263" s="25"/>
      <c r="BL263" s="25"/>
    </row>
    <row r="264" spans="1:64">
      <c r="A264" s="36" t="s">
        <v>365</v>
      </c>
      <c r="B264" s="102"/>
      <c r="C264" s="36">
        <v>52230.130499999999</v>
      </c>
      <c r="D264" s="36"/>
      <c r="E264" s="33">
        <f t="shared" si="127"/>
        <v>6532.9385378319057</v>
      </c>
      <c r="F264" s="25">
        <f t="shared" si="128"/>
        <v>6533</v>
      </c>
      <c r="G264" s="25">
        <f t="shared" si="148"/>
        <v>-2.0979989996703807E-2</v>
      </c>
      <c r="K264" s="127">
        <f t="shared" si="152"/>
        <v>-2.0979989996703807E-2</v>
      </c>
      <c r="O264" s="25"/>
      <c r="P264" s="27">
        <f t="shared" si="129"/>
        <v>5.9342854540704029E-3</v>
      </c>
      <c r="Q264" s="28">
        <f t="shared" si="130"/>
        <v>37211.630499999999</v>
      </c>
      <c r="S264" s="25">
        <f t="shared" si="149"/>
        <v>7.2437822304014735E-4</v>
      </c>
      <c r="T264" s="128">
        <v>1</v>
      </c>
      <c r="U264">
        <f t="shared" si="150"/>
        <v>7.2437822304014735E-4</v>
      </c>
      <c r="V264" s="25">
        <f t="shared" si="151"/>
        <v>-2.6914275450774211E-2</v>
      </c>
      <c r="Z264">
        <f t="shared" si="131"/>
        <v>6533</v>
      </c>
      <c r="AA264" s="25">
        <f t="shared" si="132"/>
        <v>-1.9581801591889995E-2</v>
      </c>
      <c r="AB264" s="25">
        <f t="shared" si="133"/>
        <v>-1.3981884048138125E-3</v>
      </c>
      <c r="AC264" s="25">
        <f t="shared" si="134"/>
        <v>-2.6914275450774211E-2</v>
      </c>
      <c r="AD264" s="25"/>
      <c r="AE264" s="25">
        <f t="shared" si="135"/>
        <v>1.4161093101938564E-9</v>
      </c>
      <c r="AF264" s="28">
        <f t="shared" si="136"/>
        <v>37211.630499999999</v>
      </c>
      <c r="AG264" s="128"/>
      <c r="AH264">
        <f t="shared" si="137"/>
        <v>-2.1453761324889995E-2</v>
      </c>
      <c r="AI264">
        <f t="shared" si="138"/>
        <v>0.65900453350702515</v>
      </c>
      <c r="AJ264">
        <f t="shared" si="139"/>
        <v>-0.91623891128088997</v>
      </c>
      <c r="AK264">
        <f t="shared" si="140"/>
        <v>-0.14360394086249326</v>
      </c>
      <c r="AL264">
        <f t="shared" si="141"/>
        <v>-2.7430031967140764</v>
      </c>
      <c r="AM264">
        <f t="shared" si="142"/>
        <v>-4.9510860372124652</v>
      </c>
      <c r="AN264" s="25">
        <f t="shared" si="154"/>
        <v>3.7205487919829117</v>
      </c>
      <c r="AO264" s="25">
        <f t="shared" si="154"/>
        <v>3.7207686785742657</v>
      </c>
      <c r="AP264" s="25">
        <f t="shared" si="154"/>
        <v>3.7200587486887247</v>
      </c>
      <c r="AQ264" s="25">
        <f t="shared" si="154"/>
        <v>3.7223520289459806</v>
      </c>
      <c r="AR264" s="25">
        <f t="shared" si="154"/>
        <v>3.7149563776536469</v>
      </c>
      <c r="AS264" s="25">
        <f t="shared" si="154"/>
        <v>3.7389375810326531</v>
      </c>
      <c r="AT264" s="25">
        <f t="shared" si="154"/>
        <v>3.6624628198985225</v>
      </c>
      <c r="AU264" s="25">
        <f t="shared" si="143"/>
        <v>3.9230625667911134</v>
      </c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  <c r="BL264" s="25"/>
    </row>
    <row r="265" spans="1:64">
      <c r="A265" s="56" t="s">
        <v>493</v>
      </c>
      <c r="B265" s="57" t="str">
        <f>IF(W265=INT(W265),"I","II")</f>
        <v>I</v>
      </c>
      <c r="C265" s="126">
        <v>52230.130700000002</v>
      </c>
      <c r="D265" s="115" t="s">
        <v>485</v>
      </c>
      <c r="E265" s="33">
        <f t="shared" si="127"/>
        <v>6532.9391237441841</v>
      </c>
      <c r="F265" s="25">
        <f t="shared" si="128"/>
        <v>6533</v>
      </c>
      <c r="G265" s="25">
        <f t="shared" si="148"/>
        <v>-2.0779989994480275E-2</v>
      </c>
      <c r="K265">
        <f t="shared" si="152"/>
        <v>-2.0779989994480275E-2</v>
      </c>
      <c r="N265" s="25"/>
      <c r="O265" s="25"/>
      <c r="P265" s="27">
        <f t="shared" si="129"/>
        <v>5.9342854540704029E-3</v>
      </c>
      <c r="Q265" s="28">
        <f t="shared" si="130"/>
        <v>37211.630700000002</v>
      </c>
      <c r="S265" s="25">
        <f t="shared" si="149"/>
        <v>7.1365251274103751E-4</v>
      </c>
      <c r="T265" s="128">
        <v>1</v>
      </c>
      <c r="U265">
        <f t="shared" si="150"/>
        <v>7.1365251274103751E-4</v>
      </c>
      <c r="V265" s="25">
        <f t="shared" si="151"/>
        <v>-2.6714275448550678E-2</v>
      </c>
      <c r="Z265">
        <f t="shared" si="131"/>
        <v>6533</v>
      </c>
      <c r="AA265" s="25">
        <f t="shared" si="132"/>
        <v>-1.9581801591889995E-2</v>
      </c>
      <c r="AB265" s="25">
        <f t="shared" si="133"/>
        <v>-1.1981884025902799E-3</v>
      </c>
      <c r="AC265" s="25">
        <f t="shared" si="134"/>
        <v>-2.6714275448550678E-2</v>
      </c>
      <c r="AD265" s="25"/>
      <c r="AE265" s="25">
        <f t="shared" si="135"/>
        <v>1.024559117968243E-9</v>
      </c>
      <c r="AF265" s="28">
        <f t="shared" si="136"/>
        <v>37211.630700000002</v>
      </c>
      <c r="AG265" s="128"/>
      <c r="AH265">
        <f t="shared" si="137"/>
        <v>-2.1453761324889995E-2</v>
      </c>
      <c r="AI265">
        <f t="shared" si="138"/>
        <v>0.65900453350702515</v>
      </c>
      <c r="AJ265">
        <f t="shared" si="139"/>
        <v>-0.91623891128088997</v>
      </c>
      <c r="AK265">
        <f t="shared" si="140"/>
        <v>-0.14360394086249326</v>
      </c>
      <c r="AL265">
        <f t="shared" si="141"/>
        <v>-2.7430031967140764</v>
      </c>
      <c r="AM265">
        <f t="shared" si="142"/>
        <v>-4.9510860372124652</v>
      </c>
      <c r="AN265" s="25">
        <f t="shared" si="154"/>
        <v>3.7205487919829117</v>
      </c>
      <c r="AO265" s="25">
        <f t="shared" si="154"/>
        <v>3.7207686785742657</v>
      </c>
      <c r="AP265" s="25">
        <f t="shared" si="154"/>
        <v>3.7200587486887247</v>
      </c>
      <c r="AQ265" s="25">
        <f t="shared" si="154"/>
        <v>3.7223520289459806</v>
      </c>
      <c r="AR265" s="25">
        <f t="shared" si="154"/>
        <v>3.7149563776536469</v>
      </c>
      <c r="AS265" s="25">
        <f t="shared" si="154"/>
        <v>3.7389375810326531</v>
      </c>
      <c r="AT265" s="25">
        <f t="shared" si="154"/>
        <v>3.6624628198985225</v>
      </c>
      <c r="AU265" s="25">
        <f t="shared" si="143"/>
        <v>3.9230625667911134</v>
      </c>
      <c r="AV265" s="25"/>
      <c r="AW265" s="25"/>
      <c r="AX265" s="25"/>
      <c r="AY265" s="25"/>
      <c r="AZ265" s="25"/>
      <c r="BA265" s="25"/>
      <c r="BB265" s="25"/>
      <c r="BC265" s="25"/>
      <c r="BD265" s="25"/>
      <c r="BE265" s="25"/>
      <c r="BF265" s="25"/>
      <c r="BG265" s="25"/>
      <c r="BH265" s="25"/>
      <c r="BI265" s="25"/>
      <c r="BJ265" s="25"/>
      <c r="BK265" s="25"/>
      <c r="BL265" s="25"/>
    </row>
    <row r="266" spans="1:64">
      <c r="A266" s="33" t="s">
        <v>335</v>
      </c>
      <c r="B266" s="57" t="s">
        <v>288</v>
      </c>
      <c r="C266" s="58">
        <v>52232.348400000003</v>
      </c>
      <c r="D266" s="58">
        <v>5.9999999999999995E-4</v>
      </c>
      <c r="E266" s="33">
        <f t="shared" si="127"/>
        <v>6539.4360119787552</v>
      </c>
      <c r="F266" s="25">
        <f t="shared" si="128"/>
        <v>6539.5</v>
      </c>
      <c r="G266" s="25">
        <f t="shared" si="148"/>
        <v>-2.1842184993147384E-2</v>
      </c>
      <c r="K266">
        <f t="shared" si="152"/>
        <v>-2.1842184993147384E-2</v>
      </c>
      <c r="P266" s="27">
        <f t="shared" si="129"/>
        <v>5.9268148807161171E-3</v>
      </c>
      <c r="Q266" s="28">
        <f t="shared" si="130"/>
        <v>37213.848400000003</v>
      </c>
      <c r="S266" s="25">
        <f t="shared" si="149"/>
        <v>7.7111735399463112E-4</v>
      </c>
      <c r="T266" s="128">
        <v>1</v>
      </c>
      <c r="U266">
        <f t="shared" si="150"/>
        <v>7.7111735399463112E-4</v>
      </c>
      <c r="V266" s="25">
        <f t="shared" si="151"/>
        <v>-2.7768999873863501E-2</v>
      </c>
      <c r="Z266">
        <f t="shared" si="131"/>
        <v>6539.5</v>
      </c>
      <c r="AA266" s="25">
        <f t="shared" si="132"/>
        <v>-1.9584514000392982E-2</v>
      </c>
      <c r="AB266" s="25">
        <f t="shared" si="133"/>
        <v>-2.2576709927544028E-3</v>
      </c>
      <c r="AC266" s="25">
        <f t="shared" si="134"/>
        <v>-2.7768999873863501E-2</v>
      </c>
      <c r="AD266" s="25"/>
      <c r="AE266" s="25">
        <f t="shared" si="135"/>
        <v>3.9304455406863111E-9</v>
      </c>
      <c r="AF266" s="28">
        <f t="shared" si="136"/>
        <v>37213.848400000003</v>
      </c>
      <c r="AG266" s="128"/>
      <c r="AH266">
        <f t="shared" si="137"/>
        <v>-2.1456218819642981E-2</v>
      </c>
      <c r="AI266">
        <f t="shared" si="138"/>
        <v>0.65906371560614119</v>
      </c>
      <c r="AJ266">
        <f t="shared" si="139"/>
        <v>-0.91640386155210218</v>
      </c>
      <c r="AK266">
        <f t="shared" si="140"/>
        <v>-0.14374439113826279</v>
      </c>
      <c r="AL266">
        <f t="shared" si="141"/>
        <v>-2.742591277856798</v>
      </c>
      <c r="AM266">
        <f t="shared" si="142"/>
        <v>-4.9458366950125612</v>
      </c>
      <c r="AN266" s="25">
        <f t="shared" si="154"/>
        <v>3.7211294685932628</v>
      </c>
      <c r="AO266" s="25">
        <f t="shared" si="154"/>
        <v>3.7213489984471102</v>
      </c>
      <c r="AP266" s="25">
        <f t="shared" si="154"/>
        <v>3.720639951114689</v>
      </c>
      <c r="AQ266" s="25">
        <f t="shared" si="154"/>
        <v>3.7229312511249235</v>
      </c>
      <c r="AR266" s="25">
        <f t="shared" si="154"/>
        <v>3.7155391888571989</v>
      </c>
      <c r="AS266" s="25">
        <f t="shared" si="154"/>
        <v>3.7395180027677974</v>
      </c>
      <c r="AT266" s="25">
        <f t="shared" si="154"/>
        <v>3.6630235303842786</v>
      </c>
      <c r="AU266" s="25">
        <f t="shared" si="143"/>
        <v>3.9238229100702924</v>
      </c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</row>
    <row r="267" spans="1:64">
      <c r="A267" s="33" t="s">
        <v>335</v>
      </c>
      <c r="B267" s="57" t="s">
        <v>292</v>
      </c>
      <c r="C267" s="58">
        <v>52232.519200000002</v>
      </c>
      <c r="D267" s="58">
        <v>2.9999999999999997E-4</v>
      </c>
      <c r="E267" s="33">
        <f t="shared" si="127"/>
        <v>6539.9363810595432</v>
      </c>
      <c r="F267" s="25">
        <f t="shared" si="128"/>
        <v>6540</v>
      </c>
      <c r="G267" s="25">
        <f t="shared" si="148"/>
        <v>-2.1716199997172225E-2</v>
      </c>
      <c r="K267">
        <f t="shared" si="152"/>
        <v>-2.1716199997172225E-2</v>
      </c>
      <c r="P267" s="27">
        <f t="shared" si="129"/>
        <v>5.9262402438002935E-3</v>
      </c>
      <c r="Q267" s="28">
        <f t="shared" si="130"/>
        <v>37214.019200000002</v>
      </c>
      <c r="S267" s="25">
        <f t="shared" si="149"/>
        <v>7.6410450247573673E-4</v>
      </c>
      <c r="T267" s="128">
        <v>1</v>
      </c>
      <c r="U267">
        <f t="shared" si="150"/>
        <v>7.6410450247573673E-4</v>
      </c>
      <c r="V267" s="25">
        <f t="shared" si="151"/>
        <v>-2.7642440240972517E-2</v>
      </c>
      <c r="Z267">
        <f t="shared" si="131"/>
        <v>6540</v>
      </c>
      <c r="AA267" s="25">
        <f t="shared" si="132"/>
        <v>-1.9584722367184598E-2</v>
      </c>
      <c r="AB267" s="25">
        <f t="shared" si="133"/>
        <v>-2.1314776299876277E-3</v>
      </c>
      <c r="AC267" s="25">
        <f t="shared" si="134"/>
        <v>-2.7642440240972517E-2</v>
      </c>
      <c r="AD267" s="25"/>
      <c r="AE267" s="25">
        <f t="shared" si="135"/>
        <v>3.4714771970956485E-9</v>
      </c>
      <c r="AF267" s="28">
        <f t="shared" si="136"/>
        <v>37214.019200000002</v>
      </c>
      <c r="AG267" s="128"/>
      <c r="AH267">
        <f t="shared" si="137"/>
        <v>-2.1456407567184598E-2</v>
      </c>
      <c r="AI267">
        <f t="shared" si="138"/>
        <v>0.65906827091238074</v>
      </c>
      <c r="AJ267">
        <f t="shared" si="139"/>
        <v>-0.91641654482164203</v>
      </c>
      <c r="AK267">
        <f t="shared" si="140"/>
        <v>-0.14375519504117487</v>
      </c>
      <c r="AL267">
        <f t="shared" si="141"/>
        <v>-2.7425595887243044</v>
      </c>
      <c r="AM267">
        <f t="shared" si="142"/>
        <v>-4.9454333033598656</v>
      </c>
      <c r="AN267" s="25">
        <f t="shared" si="154"/>
        <v>3.721174138187274</v>
      </c>
      <c r="AO267" s="25">
        <f t="shared" si="154"/>
        <v>3.7213936405830692</v>
      </c>
      <c r="AP267" s="25">
        <f t="shared" si="154"/>
        <v>3.7206846612101607</v>
      </c>
      <c r="AQ267" s="25">
        <f t="shared" si="154"/>
        <v>3.7229758086375968</v>
      </c>
      <c r="AR267" s="25">
        <f t="shared" si="154"/>
        <v>3.7155840232726902</v>
      </c>
      <c r="AS267" s="25">
        <f t="shared" si="154"/>
        <v>3.7395626509898539</v>
      </c>
      <c r="AT267" s="25">
        <f t="shared" si="154"/>
        <v>3.6630666682037054</v>
      </c>
      <c r="AU267" s="25">
        <f t="shared" si="143"/>
        <v>3.9238813980148448</v>
      </c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</row>
    <row r="268" spans="1:64">
      <c r="A268" s="33" t="s">
        <v>600</v>
      </c>
      <c r="B268" s="57" t="s">
        <v>292</v>
      </c>
      <c r="C268" s="58">
        <v>52235.601999999999</v>
      </c>
      <c r="D268" s="58" t="s">
        <v>503</v>
      </c>
      <c r="E268" s="33">
        <f t="shared" si="127"/>
        <v>6548.9676328291716</v>
      </c>
      <c r="F268" s="25">
        <f t="shared" si="128"/>
        <v>6549</v>
      </c>
      <c r="G268" s="25">
        <f t="shared" si="148"/>
        <v>-1.1048469998058863E-2</v>
      </c>
      <c r="I268">
        <f>G268</f>
        <v>-1.1048469998058863E-2</v>
      </c>
      <c r="L268" s="25"/>
      <c r="O268" s="25">
        <f t="shared" ref="O268:O331" ca="1" si="155">+C$11+C$12*F268</f>
        <v>1.2028766388141531E-2</v>
      </c>
      <c r="P268" s="27">
        <f t="shared" si="129"/>
        <v>5.9158973307408356E-3</v>
      </c>
      <c r="Q268" s="28">
        <f t="shared" si="130"/>
        <v>37217.101999999999</v>
      </c>
      <c r="S268" s="25">
        <f t="shared" si="149"/>
        <v>2.8778975886644656E-4</v>
      </c>
      <c r="T268" s="128">
        <v>0.1</v>
      </c>
      <c r="U268">
        <f t="shared" si="150"/>
        <v>2.8778975886644658E-5</v>
      </c>
      <c r="V268" s="25">
        <f t="shared" si="151"/>
        <v>-1.6964367328799697E-2</v>
      </c>
      <c r="Z268">
        <f t="shared" si="131"/>
        <v>6549</v>
      </c>
      <c r="AA268" s="25">
        <f t="shared" si="132"/>
        <v>-1.9588466126935968E-2</v>
      </c>
      <c r="AB268" s="25">
        <f t="shared" si="133"/>
        <v>8.5399961288771045E-3</v>
      </c>
      <c r="AC268" s="25">
        <f t="shared" si="134"/>
        <v>-1.6964367328799697E-2</v>
      </c>
      <c r="AD268" s="25"/>
      <c r="AE268" s="25">
        <f t="shared" si="135"/>
        <v>2.0988948549440964E-8</v>
      </c>
      <c r="AF268" s="28">
        <f t="shared" si="136"/>
        <v>37217.101999999999</v>
      </c>
      <c r="AG268" s="128"/>
      <c r="AH268">
        <f t="shared" si="137"/>
        <v>-2.1459797923935969E-2</v>
      </c>
      <c r="AI268">
        <f t="shared" si="138"/>
        <v>0.65915033575892423</v>
      </c>
      <c r="AJ268">
        <f t="shared" si="139"/>
        <v>-0.91664471626815969</v>
      </c>
      <c r="AK268">
        <f t="shared" si="140"/>
        <v>-0.1439496661571186</v>
      </c>
      <c r="AL268">
        <f t="shared" si="141"/>
        <v>-2.7419891093519646</v>
      </c>
      <c r="AM268">
        <f t="shared" si="142"/>
        <v>-4.9381820966864609</v>
      </c>
      <c r="AN268" s="25">
        <f t="shared" si="154"/>
        <v>3.721978243754227</v>
      </c>
      <c r="AO268" s="25">
        <f t="shared" si="154"/>
        <v>3.7221972514998378</v>
      </c>
      <c r="AP268" s="25">
        <f t="shared" si="154"/>
        <v>3.721489497121178</v>
      </c>
      <c r="AQ268" s="25">
        <f t="shared" si="154"/>
        <v>3.7237778918162352</v>
      </c>
      <c r="AR268" s="25">
        <f t="shared" si="154"/>
        <v>3.7163911108073102</v>
      </c>
      <c r="AS268" s="25">
        <f t="shared" si="154"/>
        <v>3.7403663287223958</v>
      </c>
      <c r="AT268" s="25">
        <f t="shared" si="154"/>
        <v>3.6638433015713745</v>
      </c>
      <c r="AU268" s="25">
        <f t="shared" si="143"/>
        <v>3.924934181016785</v>
      </c>
      <c r="AV268" s="25"/>
      <c r="AW268" s="25"/>
      <c r="AX268" s="25"/>
      <c r="AY268" s="25"/>
      <c r="AZ268" s="25"/>
      <c r="BA268" s="25"/>
      <c r="BB268" s="25"/>
      <c r="BC268" s="25"/>
      <c r="BD268" s="25"/>
      <c r="BE268" s="25"/>
      <c r="BF268" s="25"/>
      <c r="BG268" s="25"/>
      <c r="BH268" s="25"/>
      <c r="BI268" s="25"/>
      <c r="BJ268" s="25"/>
      <c r="BK268" s="25"/>
      <c r="BL268" s="25"/>
    </row>
    <row r="269" spans="1:64">
      <c r="A269" s="33" t="s">
        <v>335</v>
      </c>
      <c r="B269" s="57" t="s">
        <v>288</v>
      </c>
      <c r="C269" s="58">
        <v>52247.367899999997</v>
      </c>
      <c r="D269" s="58">
        <v>2.0000000000000001E-4</v>
      </c>
      <c r="E269" s="33">
        <f t="shared" si="127"/>
        <v>6583.4365588692563</v>
      </c>
      <c r="F269" s="25">
        <f t="shared" si="128"/>
        <v>6583.5</v>
      </c>
      <c r="G269" s="25">
        <f t="shared" si="148"/>
        <v>-2.1655504999216646E-2</v>
      </c>
      <c r="K269">
        <f t="shared" ref="K269:K274" si="156">G269</f>
        <v>-2.1655504999216646E-2</v>
      </c>
      <c r="O269" s="25">
        <f t="shared" ca="1" si="155"/>
        <v>1.1951842392142781E-2</v>
      </c>
      <c r="P269" s="27">
        <f t="shared" si="129"/>
        <v>5.8762591763124325E-3</v>
      </c>
      <c r="Q269" s="28">
        <f t="shared" si="130"/>
        <v>37228.867899999997</v>
      </c>
      <c r="S269" s="25">
        <f t="shared" si="149"/>
        <v>7.579980386169463E-4</v>
      </c>
      <c r="T269" s="128">
        <v>1</v>
      </c>
      <c r="U269">
        <f t="shared" si="150"/>
        <v>7.579980386169463E-4</v>
      </c>
      <c r="V269" s="25">
        <f t="shared" si="151"/>
        <v>-2.7531764175529078E-2</v>
      </c>
      <c r="Z269">
        <f t="shared" si="131"/>
        <v>6583.5</v>
      </c>
      <c r="AA269" s="25">
        <f t="shared" si="132"/>
        <v>-1.9602697000712963E-2</v>
      </c>
      <c r="AB269" s="25">
        <f t="shared" si="133"/>
        <v>-2.0528079985036828E-3</v>
      </c>
      <c r="AC269" s="25">
        <f t="shared" si="134"/>
        <v>-2.7531764175529078E-2</v>
      </c>
      <c r="AD269" s="25"/>
      <c r="AE269" s="25">
        <f t="shared" si="135"/>
        <v>3.1942194091615402E-9</v>
      </c>
      <c r="AF269" s="28">
        <f t="shared" si="136"/>
        <v>37228.867899999997</v>
      </c>
      <c r="AG269" s="128"/>
      <c r="AH269">
        <f t="shared" si="137"/>
        <v>-2.1472669583962965E-2</v>
      </c>
      <c r="AI269">
        <f t="shared" si="138"/>
        <v>0.65946613604818305</v>
      </c>
      <c r="AJ269">
        <f t="shared" si="139"/>
        <v>-0.91751713415851954</v>
      </c>
      <c r="AK269">
        <f t="shared" si="140"/>
        <v>-0.14469515369232439</v>
      </c>
      <c r="AL269">
        <f t="shared" si="141"/>
        <v>-2.7398009518550221</v>
      </c>
      <c r="AM269">
        <f t="shared" si="142"/>
        <v>-4.910557443151661</v>
      </c>
      <c r="AN269" s="25">
        <f t="shared" si="154"/>
        <v>3.7250615788997421</v>
      </c>
      <c r="AO269" s="25">
        <f t="shared" si="154"/>
        <v>3.72527868351087</v>
      </c>
      <c r="AP269" s="25">
        <f t="shared" si="154"/>
        <v>3.7245756548592959</v>
      </c>
      <c r="AQ269" s="25">
        <f t="shared" si="154"/>
        <v>3.7268533885397375</v>
      </c>
      <c r="AR269" s="25">
        <f t="shared" si="154"/>
        <v>3.7194861426349717</v>
      </c>
      <c r="AS269" s="25">
        <f t="shared" si="154"/>
        <v>3.7434472669190253</v>
      </c>
      <c r="AT269" s="25">
        <f t="shared" si="154"/>
        <v>3.6668230796108112</v>
      </c>
      <c r="AU269" s="25">
        <f t="shared" si="143"/>
        <v>3.9289698491908895</v>
      </c>
      <c r="AV269" s="25"/>
      <c r="AW269" s="25"/>
      <c r="AX269" s="25"/>
      <c r="AY269" s="25"/>
      <c r="AZ269" s="25"/>
      <c r="BA269" s="25"/>
      <c r="BB269" s="25"/>
      <c r="BC269" s="25"/>
      <c r="BD269" s="25"/>
      <c r="BE269" s="25"/>
      <c r="BF269" s="25"/>
      <c r="BG269" s="25"/>
      <c r="BH269" s="25"/>
      <c r="BI269" s="25"/>
      <c r="BJ269" s="25"/>
      <c r="BK269" s="25"/>
      <c r="BL269" s="25"/>
    </row>
    <row r="270" spans="1:64">
      <c r="A270" s="56" t="s">
        <v>493</v>
      </c>
      <c r="B270" s="57" t="str">
        <f>IF(W270=INT(W270),"I","II")</f>
        <v>I</v>
      </c>
      <c r="C270" s="126">
        <v>52250.100100000003</v>
      </c>
      <c r="D270" s="115" t="s">
        <v>485</v>
      </c>
      <c r="E270" s="33">
        <f t="shared" si="127"/>
        <v>6591.4407064250681</v>
      </c>
      <c r="F270" s="25">
        <f t="shared" si="128"/>
        <v>6591.5</v>
      </c>
      <c r="G270" s="25">
        <f t="shared" si="148"/>
        <v>-2.0239744997525122E-2</v>
      </c>
      <c r="K270">
        <f t="shared" si="156"/>
        <v>-2.0239744997525122E-2</v>
      </c>
      <c r="N270" s="25"/>
      <c r="O270" s="25">
        <f t="shared" ca="1" si="155"/>
        <v>1.1934004943795245E-2</v>
      </c>
      <c r="P270" s="27">
        <f t="shared" si="129"/>
        <v>5.8670699130156916E-3</v>
      </c>
      <c r="Q270" s="28">
        <f t="shared" si="130"/>
        <v>37231.600100000003</v>
      </c>
      <c r="S270" s="25">
        <f t="shared" si="149"/>
        <v>6.8156578477323627E-4</v>
      </c>
      <c r="T270" s="128">
        <v>1</v>
      </c>
      <c r="U270">
        <f t="shared" si="150"/>
        <v>6.8156578477323627E-4</v>
      </c>
      <c r="V270" s="25">
        <f t="shared" si="151"/>
        <v>-2.6106814910540815E-2</v>
      </c>
      <c r="Z270">
        <f t="shared" si="131"/>
        <v>6591.5</v>
      </c>
      <c r="AA270" s="25">
        <f t="shared" si="132"/>
        <v>-1.9605969653644587E-2</v>
      </c>
      <c r="AB270" s="25">
        <f t="shared" si="133"/>
        <v>-6.3377534388053477E-4</v>
      </c>
      <c r="AC270" s="25">
        <f t="shared" si="134"/>
        <v>-2.6106814910540815E-2</v>
      </c>
      <c r="AD270" s="25"/>
      <c r="AE270" s="25">
        <f t="shared" si="135"/>
        <v>2.7376533745509178E-10</v>
      </c>
      <c r="AF270" s="28">
        <f t="shared" si="136"/>
        <v>37231.600100000003</v>
      </c>
      <c r="AG270" s="128"/>
      <c r="AH270">
        <f t="shared" si="137"/>
        <v>-2.1475626036894586E-2</v>
      </c>
      <c r="AI270">
        <f t="shared" si="138"/>
        <v>0.65953964149504363</v>
      </c>
      <c r="AJ270">
        <f t="shared" si="139"/>
        <v>-0.91771892582849435</v>
      </c>
      <c r="AK270">
        <f t="shared" si="140"/>
        <v>-0.14486802368596244</v>
      </c>
      <c r="AL270">
        <f t="shared" si="141"/>
        <v>-2.7392932530105263</v>
      </c>
      <c r="AM270">
        <f t="shared" si="142"/>
        <v>-4.9041903135577796</v>
      </c>
      <c r="AN270" s="25">
        <f t="shared" si="154"/>
        <v>3.7257767665991013</v>
      </c>
      <c r="AO270" s="25">
        <f t="shared" si="154"/>
        <v>3.7259934283598408</v>
      </c>
      <c r="AP270" s="25">
        <f t="shared" si="154"/>
        <v>3.7252915022195392</v>
      </c>
      <c r="AQ270" s="25">
        <f t="shared" si="154"/>
        <v>3.7275667392984388</v>
      </c>
      <c r="AR270" s="25">
        <f t="shared" si="154"/>
        <v>3.7202041026510151</v>
      </c>
      <c r="AS270" s="25">
        <f t="shared" si="154"/>
        <v>3.7441617274016616</v>
      </c>
      <c r="AT270" s="25">
        <f t="shared" si="154"/>
        <v>3.6675146518043666</v>
      </c>
      <c r="AU270" s="25">
        <f t="shared" si="143"/>
        <v>3.9299056563037258</v>
      </c>
      <c r="AV270" s="25"/>
      <c r="AW270" s="25"/>
      <c r="AX270" s="25"/>
      <c r="AY270" s="25"/>
      <c r="AZ270" s="25"/>
      <c r="BA270" s="25"/>
      <c r="BB270" s="25"/>
      <c r="BC270" s="25"/>
      <c r="BD270" s="25"/>
      <c r="BE270" s="25"/>
      <c r="BF270" s="25"/>
      <c r="BG270" s="25"/>
      <c r="BH270" s="25"/>
      <c r="BI270" s="25"/>
      <c r="BJ270" s="25"/>
      <c r="BK270" s="25"/>
      <c r="BL270" s="25"/>
    </row>
    <row r="271" spans="1:64">
      <c r="A271" s="36" t="s">
        <v>365</v>
      </c>
      <c r="B271" s="57"/>
      <c r="C271" s="58">
        <v>52250.100200000001</v>
      </c>
      <c r="D271" s="58"/>
      <c r="E271" s="33">
        <f t="shared" si="127"/>
        <v>6591.4409993811969</v>
      </c>
      <c r="F271" s="25">
        <f t="shared" si="128"/>
        <v>6591.5</v>
      </c>
      <c r="G271" s="25">
        <f t="shared" si="148"/>
        <v>-2.0139745000051335E-2</v>
      </c>
      <c r="K271" s="127">
        <f t="shared" si="156"/>
        <v>-2.0139745000051335E-2</v>
      </c>
      <c r="O271" s="25">
        <f t="shared" ca="1" si="155"/>
        <v>1.1934004943795245E-2</v>
      </c>
      <c r="P271" s="27">
        <f t="shared" si="129"/>
        <v>5.8670699130156916E-3</v>
      </c>
      <c r="Q271" s="28">
        <f t="shared" si="130"/>
        <v>37231.600200000001</v>
      </c>
      <c r="S271" s="25">
        <f t="shared" si="149"/>
        <v>6.7635442192252556E-4</v>
      </c>
      <c r="T271" s="128">
        <v>1</v>
      </c>
      <c r="U271">
        <f t="shared" si="150"/>
        <v>6.7635442192252556E-4</v>
      </c>
      <c r="V271" s="25">
        <f t="shared" si="151"/>
        <v>-2.6006814913067028E-2</v>
      </c>
      <c r="Z271">
        <f t="shared" si="131"/>
        <v>6591.5</v>
      </c>
      <c r="AA271" s="25">
        <f t="shared" si="132"/>
        <v>-1.9605969653644587E-2</v>
      </c>
      <c r="AB271" s="25">
        <f t="shared" si="133"/>
        <v>-5.3377534640674726E-4</v>
      </c>
      <c r="AC271" s="25">
        <f t="shared" si="134"/>
        <v>-2.6006814913067028E-2</v>
      </c>
      <c r="AD271" s="25"/>
      <c r="AE271" s="25">
        <f t="shared" si="135"/>
        <v>1.9270427793095259E-10</v>
      </c>
      <c r="AF271" s="28">
        <f t="shared" si="136"/>
        <v>37231.600200000001</v>
      </c>
      <c r="AG271" s="128"/>
      <c r="AH271">
        <f t="shared" si="137"/>
        <v>-2.1475626036894586E-2</v>
      </c>
      <c r="AI271">
        <f t="shared" si="138"/>
        <v>0.65953964149504363</v>
      </c>
      <c r="AJ271">
        <f t="shared" si="139"/>
        <v>-0.91771892582849435</v>
      </c>
      <c r="AK271">
        <f t="shared" si="140"/>
        <v>-0.14486802368596244</v>
      </c>
      <c r="AL271">
        <f t="shared" si="141"/>
        <v>-2.7392932530105263</v>
      </c>
      <c r="AM271">
        <f t="shared" si="142"/>
        <v>-4.9041903135577796</v>
      </c>
      <c r="AN271" s="25">
        <f t="shared" ref="AN271:AT280" si="157">$AU271+$AB$7*SIN(AO271)</f>
        <v>3.7257767665991013</v>
      </c>
      <c r="AO271" s="25">
        <f t="shared" si="157"/>
        <v>3.7259934283598408</v>
      </c>
      <c r="AP271" s="25">
        <f t="shared" si="157"/>
        <v>3.7252915022195392</v>
      </c>
      <c r="AQ271" s="25">
        <f t="shared" si="157"/>
        <v>3.7275667392984388</v>
      </c>
      <c r="AR271" s="25">
        <f t="shared" si="157"/>
        <v>3.7202041026510151</v>
      </c>
      <c r="AS271" s="25">
        <f t="shared" si="157"/>
        <v>3.7441617274016616</v>
      </c>
      <c r="AT271" s="25">
        <f t="shared" si="157"/>
        <v>3.6675146518043666</v>
      </c>
      <c r="AU271" s="25">
        <f t="shared" si="143"/>
        <v>3.9299056563037258</v>
      </c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</row>
    <row r="272" spans="1:64">
      <c r="A272" s="56" t="s">
        <v>493</v>
      </c>
      <c r="B272" s="57" t="str">
        <f>IF(W272=INT(W272),"I","II")</f>
        <v>I</v>
      </c>
      <c r="C272" s="126">
        <v>52250.270400000001</v>
      </c>
      <c r="D272" s="115" t="s">
        <v>485</v>
      </c>
      <c r="E272" s="33">
        <f t="shared" si="127"/>
        <v>6591.9396107251687</v>
      </c>
      <c r="F272" s="25">
        <f t="shared" si="128"/>
        <v>6592</v>
      </c>
      <c r="G272" s="25">
        <f t="shared" si="148"/>
        <v>-2.0613759996194858E-2</v>
      </c>
      <c r="K272">
        <f t="shared" si="156"/>
        <v>-2.0613759996194858E-2</v>
      </c>
      <c r="N272" s="25"/>
      <c r="O272" s="25">
        <f t="shared" ca="1" si="155"/>
        <v>1.1932890103273525E-2</v>
      </c>
      <c r="P272" s="27">
        <f t="shared" si="129"/>
        <v>5.8664956114696789E-3</v>
      </c>
      <c r="Q272" s="28">
        <f t="shared" si="130"/>
        <v>37231.770400000001</v>
      </c>
      <c r="S272" s="25">
        <f t="shared" si="149"/>
        <v>7.0120393704724922E-4</v>
      </c>
      <c r="T272" s="128">
        <v>1</v>
      </c>
      <c r="U272">
        <f t="shared" si="150"/>
        <v>7.0120393704724922E-4</v>
      </c>
      <c r="V272" s="25">
        <f t="shared" si="151"/>
        <v>-2.6480255607664538E-2</v>
      </c>
      <c r="Z272">
        <f t="shared" si="131"/>
        <v>6592</v>
      </c>
      <c r="AA272" s="25">
        <f t="shared" si="132"/>
        <v>-1.9606173853423805E-2</v>
      </c>
      <c r="AB272" s="25">
        <f t="shared" si="133"/>
        <v>-1.0075861427710532E-3</v>
      </c>
      <c r="AC272" s="25">
        <f t="shared" si="134"/>
        <v>-2.6480255607664538E-2</v>
      </c>
      <c r="AD272" s="25"/>
      <c r="AE272" s="25">
        <f t="shared" si="135"/>
        <v>7.1188315738292911E-10</v>
      </c>
      <c r="AF272" s="28">
        <f t="shared" si="136"/>
        <v>37231.770400000001</v>
      </c>
      <c r="AG272" s="128"/>
      <c r="AH272">
        <f t="shared" si="137"/>
        <v>-2.1475810461423803E-2</v>
      </c>
      <c r="AI272">
        <f t="shared" si="138"/>
        <v>0.65954423904423876</v>
      </c>
      <c r="AJ272">
        <f t="shared" si="139"/>
        <v>-0.91773153144780495</v>
      </c>
      <c r="AK272">
        <f t="shared" si="140"/>
        <v>-0.14487882810139474</v>
      </c>
      <c r="AL272">
        <f t="shared" si="141"/>
        <v>-2.7392615180724844</v>
      </c>
      <c r="AM272">
        <f t="shared" si="142"/>
        <v>-4.9037928472098242</v>
      </c>
      <c r="AN272" s="25">
        <f t="shared" si="157"/>
        <v>3.7258214684798374</v>
      </c>
      <c r="AO272" s="25">
        <f t="shared" si="157"/>
        <v>3.7260381025435096</v>
      </c>
      <c r="AP272" s="25">
        <f t="shared" si="157"/>
        <v>3.7253362453928847</v>
      </c>
      <c r="AQ272" s="25">
        <f t="shared" si="157"/>
        <v>3.7276113261300816</v>
      </c>
      <c r="AR272" s="25">
        <f t="shared" si="157"/>
        <v>3.7202489785502166</v>
      </c>
      <c r="AS272" s="25">
        <f t="shared" si="157"/>
        <v>3.7442063816896809</v>
      </c>
      <c r="AT272" s="25">
        <f t="shared" si="157"/>
        <v>3.6675578826938242</v>
      </c>
      <c r="AU272" s="25">
        <f t="shared" si="143"/>
        <v>3.9299641442482782</v>
      </c>
      <c r="AV272" s="25"/>
      <c r="AW272" s="25"/>
      <c r="AX272" s="25"/>
      <c r="AY272" s="25"/>
      <c r="AZ272" s="25"/>
      <c r="BA272" s="25"/>
      <c r="BB272" s="25"/>
      <c r="BC272" s="25"/>
      <c r="BD272" s="25"/>
      <c r="BE272" s="25"/>
      <c r="BF272" s="25"/>
      <c r="BG272" s="25"/>
      <c r="BH272" s="25"/>
      <c r="BI272" s="25"/>
      <c r="BJ272" s="25"/>
      <c r="BK272" s="25"/>
      <c r="BL272" s="25"/>
    </row>
    <row r="273" spans="1:64">
      <c r="A273" s="36" t="s">
        <v>365</v>
      </c>
      <c r="B273" s="57"/>
      <c r="C273" s="58">
        <v>52250.270799999998</v>
      </c>
      <c r="D273" s="58"/>
      <c r="E273" s="33">
        <f t="shared" si="127"/>
        <v>6591.9407825497055</v>
      </c>
      <c r="F273" s="25">
        <f t="shared" si="128"/>
        <v>6592</v>
      </c>
      <c r="G273" s="25">
        <f t="shared" si="148"/>
        <v>-2.021375999902375E-2</v>
      </c>
      <c r="K273" s="127">
        <f t="shared" si="156"/>
        <v>-2.021375999902375E-2</v>
      </c>
      <c r="O273" s="25">
        <f t="shared" ca="1" si="155"/>
        <v>1.1932890103273525E-2</v>
      </c>
      <c r="P273" s="27">
        <f t="shared" si="129"/>
        <v>5.8664956114696789E-3</v>
      </c>
      <c r="Q273" s="28">
        <f t="shared" si="130"/>
        <v>37231.770799999998</v>
      </c>
      <c r="S273" s="25">
        <f t="shared" si="149"/>
        <v>6.8017973270867406E-4</v>
      </c>
      <c r="T273" s="128">
        <v>1</v>
      </c>
      <c r="U273">
        <f t="shared" si="150"/>
        <v>6.8017973270867406E-4</v>
      </c>
      <c r="V273" s="25">
        <f t="shared" si="151"/>
        <v>-2.608025561049343E-2</v>
      </c>
      <c r="Z273">
        <f t="shared" si="131"/>
        <v>6592</v>
      </c>
      <c r="AA273" s="25">
        <f t="shared" si="132"/>
        <v>-1.9606173853423805E-2</v>
      </c>
      <c r="AB273" s="25">
        <f t="shared" si="133"/>
        <v>-6.0758614559994553E-4</v>
      </c>
      <c r="AC273" s="25">
        <f t="shared" si="134"/>
        <v>-2.608025561049343E-2</v>
      </c>
      <c r="AD273" s="25"/>
      <c r="AE273" s="25">
        <f t="shared" si="135"/>
        <v>2.5109577883386431E-10</v>
      </c>
      <c r="AF273" s="28">
        <f t="shared" si="136"/>
        <v>37231.770799999998</v>
      </c>
      <c r="AG273" s="128"/>
      <c r="AH273">
        <f t="shared" si="137"/>
        <v>-2.1475810461423803E-2</v>
      </c>
      <c r="AI273">
        <f t="shared" si="138"/>
        <v>0.65954423904423876</v>
      </c>
      <c r="AJ273">
        <f t="shared" si="139"/>
        <v>-0.91773153144780495</v>
      </c>
      <c r="AK273">
        <f t="shared" si="140"/>
        <v>-0.14487882810139474</v>
      </c>
      <c r="AL273">
        <f t="shared" si="141"/>
        <v>-2.7392615180724844</v>
      </c>
      <c r="AM273">
        <f t="shared" si="142"/>
        <v>-4.9037928472098242</v>
      </c>
      <c r="AN273" s="25">
        <f t="shared" si="157"/>
        <v>3.7258214684798374</v>
      </c>
      <c r="AO273" s="25">
        <f t="shared" si="157"/>
        <v>3.7260381025435096</v>
      </c>
      <c r="AP273" s="25">
        <f t="shared" si="157"/>
        <v>3.7253362453928847</v>
      </c>
      <c r="AQ273" s="25">
        <f t="shared" si="157"/>
        <v>3.7276113261300816</v>
      </c>
      <c r="AR273" s="25">
        <f t="shared" si="157"/>
        <v>3.7202489785502166</v>
      </c>
      <c r="AS273" s="25">
        <f t="shared" si="157"/>
        <v>3.7442063816896809</v>
      </c>
      <c r="AT273" s="25">
        <f t="shared" si="157"/>
        <v>3.6675578826938242</v>
      </c>
      <c r="AU273" s="25">
        <f t="shared" si="143"/>
        <v>3.9299641442482782</v>
      </c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  <c r="BL273" s="25"/>
    </row>
    <row r="274" spans="1:64">
      <c r="A274" s="36" t="s">
        <v>332</v>
      </c>
      <c r="B274" s="105"/>
      <c r="C274" s="36">
        <v>52252.317999999999</v>
      </c>
      <c r="D274" s="36">
        <v>2.9999999999999997E-4</v>
      </c>
      <c r="E274" s="33">
        <f t="shared" si="127"/>
        <v>6597.9381805718967</v>
      </c>
      <c r="F274" s="25">
        <f t="shared" si="128"/>
        <v>6598</v>
      </c>
      <c r="G274" s="25">
        <f t="shared" si="148"/>
        <v>-2.1101940001244657E-2</v>
      </c>
      <c r="K274">
        <f t="shared" si="156"/>
        <v>-2.1101940001244657E-2</v>
      </c>
      <c r="O274" s="25">
        <f t="shared" ca="1" si="155"/>
        <v>1.1919512017012872E-2</v>
      </c>
      <c r="P274" s="27">
        <f t="shared" si="129"/>
        <v>5.8596042444448715E-3</v>
      </c>
      <c r="Q274" s="28">
        <f t="shared" si="130"/>
        <v>37233.817999999999</v>
      </c>
      <c r="S274" s="25">
        <f t="shared" si="149"/>
        <v>7.2692486811227412E-4</v>
      </c>
      <c r="T274" s="128">
        <v>1</v>
      </c>
      <c r="U274">
        <f t="shared" si="150"/>
        <v>7.2692486811227412E-4</v>
      </c>
      <c r="V274" s="25">
        <f t="shared" si="151"/>
        <v>-2.6961544245689528E-2</v>
      </c>
      <c r="Z274">
        <f t="shared" si="131"/>
        <v>6598</v>
      </c>
      <c r="AA274" s="25">
        <f t="shared" si="132"/>
        <v>-1.9608621120461148E-2</v>
      </c>
      <c r="AB274" s="25">
        <f t="shared" si="133"/>
        <v>-1.4933188807835091E-3</v>
      </c>
      <c r="AC274" s="25">
        <f t="shared" si="134"/>
        <v>-2.6961544245689528E-2</v>
      </c>
      <c r="AD274" s="25"/>
      <c r="AE274" s="25">
        <f t="shared" si="135"/>
        <v>1.6210433861394048E-9</v>
      </c>
      <c r="AF274" s="28">
        <f t="shared" si="136"/>
        <v>37233.817999999999</v>
      </c>
      <c r="AG274" s="128"/>
      <c r="AH274">
        <f t="shared" si="137"/>
        <v>-2.1478020308461146E-2</v>
      </c>
      <c r="AI274">
        <f t="shared" si="138"/>
        <v>0.65959944138574977</v>
      </c>
      <c r="AJ274">
        <f t="shared" si="139"/>
        <v>-0.91788274049043084</v>
      </c>
      <c r="AK274">
        <f t="shared" si="140"/>
        <v>-0.1450084814592113</v>
      </c>
      <c r="AL274">
        <f t="shared" si="141"/>
        <v>-2.7388806642784527</v>
      </c>
      <c r="AM274">
        <f t="shared" si="142"/>
        <v>-4.8990276393872536</v>
      </c>
      <c r="AN274" s="25">
        <f t="shared" si="157"/>
        <v>3.7263579153824185</v>
      </c>
      <c r="AO274" s="25">
        <f t="shared" si="157"/>
        <v>3.7265742169088649</v>
      </c>
      <c r="AP274" s="25">
        <f t="shared" si="157"/>
        <v>3.7258731883906377</v>
      </c>
      <c r="AQ274" s="25">
        <f t="shared" si="157"/>
        <v>3.7281463902427454</v>
      </c>
      <c r="AR274" s="25">
        <f t="shared" si="157"/>
        <v>3.7207875205387708</v>
      </c>
      <c r="AS274" s="25">
        <f t="shared" si="157"/>
        <v>3.7447422378294277</v>
      </c>
      <c r="AT274" s="25">
        <f t="shared" si="157"/>
        <v>3.6680767233989195</v>
      </c>
      <c r="AU274" s="25">
        <f t="shared" si="143"/>
        <v>3.9306659995829047</v>
      </c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  <c r="BL274" s="25"/>
    </row>
    <row r="275" spans="1:64">
      <c r="A275" s="33" t="s">
        <v>600</v>
      </c>
      <c r="B275" s="57" t="s">
        <v>292</v>
      </c>
      <c r="C275" s="58">
        <v>52252.66</v>
      </c>
      <c r="D275" s="58" t="s">
        <v>503</v>
      </c>
      <c r="E275" s="33">
        <f t="shared" si="127"/>
        <v>6598.9400905580314</v>
      </c>
      <c r="F275" s="25">
        <f t="shared" si="128"/>
        <v>6599</v>
      </c>
      <c r="G275" s="25">
        <f t="shared" si="148"/>
        <v>-2.0449969997571316E-2</v>
      </c>
      <c r="I275">
        <f>G275</f>
        <v>-2.0449969997571316E-2</v>
      </c>
      <c r="M275" s="25"/>
      <c r="O275" s="25">
        <f t="shared" ca="1" si="155"/>
        <v>1.1917282335969431E-2</v>
      </c>
      <c r="P275" s="27">
        <f t="shared" si="129"/>
        <v>5.8584557284200069E-3</v>
      </c>
      <c r="Q275" s="28">
        <f t="shared" si="130"/>
        <v>37234.160000000003</v>
      </c>
      <c r="S275" s="25">
        <f t="shared" si="149"/>
        <v>6.9213326418000203E-4</v>
      </c>
      <c r="T275" s="128">
        <v>0.1</v>
      </c>
      <c r="U275">
        <f t="shared" si="150"/>
        <v>6.9213326418000203E-5</v>
      </c>
      <c r="V275" s="25">
        <f t="shared" si="151"/>
        <v>-2.6308425725991322E-2</v>
      </c>
      <c r="Z275">
        <f t="shared" si="131"/>
        <v>6599</v>
      </c>
      <c r="AA275" s="25">
        <f t="shared" si="132"/>
        <v>-1.9609028436368747E-2</v>
      </c>
      <c r="AB275" s="25">
        <f t="shared" si="133"/>
        <v>-8.4094156120256836E-4</v>
      </c>
      <c r="AC275" s="25">
        <f t="shared" si="134"/>
        <v>-2.6308425725991322E-2</v>
      </c>
      <c r="AD275" s="25"/>
      <c r="AE275" s="25">
        <f t="shared" si="135"/>
        <v>4.8946467699948075E-10</v>
      </c>
      <c r="AF275" s="28">
        <f t="shared" si="136"/>
        <v>37234.160000000003</v>
      </c>
      <c r="AG275" s="128"/>
      <c r="AH275">
        <f t="shared" si="137"/>
        <v>-2.1478388033368746E-2</v>
      </c>
      <c r="AI275">
        <f t="shared" si="138"/>
        <v>0.65960864747603609</v>
      </c>
      <c r="AJ275">
        <f t="shared" si="139"/>
        <v>-0.91790793151500849</v>
      </c>
      <c r="AK275">
        <f t="shared" si="140"/>
        <v>-0.14503009041887316</v>
      </c>
      <c r="AL275">
        <f t="shared" si="141"/>
        <v>-2.7388171824441327</v>
      </c>
      <c r="AM275">
        <f t="shared" si="142"/>
        <v>-4.8982342248579247</v>
      </c>
      <c r="AN275" s="25">
        <f t="shared" si="157"/>
        <v>3.7264473275690122</v>
      </c>
      <c r="AO275" s="25">
        <f t="shared" si="157"/>
        <v>3.726663573641749</v>
      </c>
      <c r="AP275" s="25">
        <f t="shared" si="157"/>
        <v>3.7259626833644024</v>
      </c>
      <c r="AQ275" s="25">
        <f t="shared" si="157"/>
        <v>3.7282355715697388</v>
      </c>
      <c r="AR275" s="25">
        <f t="shared" si="157"/>
        <v>3.7208772831378893</v>
      </c>
      <c r="AS275" s="25">
        <f t="shared" si="157"/>
        <v>3.7448315480288401</v>
      </c>
      <c r="AT275" s="25">
        <f t="shared" si="157"/>
        <v>3.6681632094231964</v>
      </c>
      <c r="AU275" s="25">
        <f t="shared" si="143"/>
        <v>3.9307829754720096</v>
      </c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  <c r="BF275" s="25"/>
      <c r="BG275" s="25"/>
      <c r="BH275" s="25"/>
      <c r="BI275" s="25"/>
      <c r="BJ275" s="25"/>
      <c r="BK275" s="25"/>
      <c r="BL275" s="25"/>
    </row>
    <row r="276" spans="1:64">
      <c r="A276" s="33" t="s">
        <v>850</v>
      </c>
      <c r="B276" s="57" t="s">
        <v>288</v>
      </c>
      <c r="C276" s="58">
        <v>52256.585800000001</v>
      </c>
      <c r="D276" s="58" t="s">
        <v>485</v>
      </c>
      <c r="E276" s="33">
        <f t="shared" si="127"/>
        <v>6610.4409625566104</v>
      </c>
      <c r="F276" s="25">
        <f t="shared" si="128"/>
        <v>6610.5</v>
      </c>
      <c r="G276" s="25">
        <f t="shared" si="148"/>
        <v>-2.0152314995357301E-2</v>
      </c>
      <c r="K276">
        <f>G276</f>
        <v>-2.0152314995357301E-2</v>
      </c>
      <c r="M276" s="25"/>
      <c r="O276" s="25">
        <f t="shared" ca="1" si="155"/>
        <v>1.1891641003969847E-2</v>
      </c>
      <c r="P276" s="27">
        <f t="shared" si="129"/>
        <v>5.8452487212380961E-3</v>
      </c>
      <c r="Q276" s="28">
        <f t="shared" si="130"/>
        <v>37238.085800000001</v>
      </c>
      <c r="S276" s="25">
        <f t="shared" si="149"/>
        <v>6.7587331919843744E-4</v>
      </c>
      <c r="T276" s="128">
        <v>1</v>
      </c>
      <c r="U276">
        <f t="shared" si="150"/>
        <v>6.7587331919843744E-4</v>
      </c>
      <c r="V276" s="25">
        <f t="shared" si="151"/>
        <v>-2.5997563716595395E-2</v>
      </c>
      <c r="Z276">
        <f t="shared" si="131"/>
        <v>6610.5</v>
      </c>
      <c r="AA276" s="25">
        <f t="shared" si="132"/>
        <v>-1.9613701025535502E-2</v>
      </c>
      <c r="AB276" s="25">
        <f t="shared" si="133"/>
        <v>-5.3861396982179954E-4</v>
      </c>
      <c r="AC276" s="25">
        <f t="shared" si="134"/>
        <v>-2.5997563716595395E-2</v>
      </c>
      <c r="AD276" s="25"/>
      <c r="AE276" s="25">
        <f t="shared" si="135"/>
        <v>1.9607423500233365E-10</v>
      </c>
      <c r="AF276" s="28">
        <f t="shared" si="136"/>
        <v>37238.085800000001</v>
      </c>
      <c r="AG276" s="128"/>
      <c r="AH276">
        <f t="shared" si="137"/>
        <v>-2.1482604894785502E-2</v>
      </c>
      <c r="AI276">
        <f t="shared" si="138"/>
        <v>0.6597146346246906</v>
      </c>
      <c r="AJ276">
        <f t="shared" si="139"/>
        <v>-0.91819741290812784</v>
      </c>
      <c r="AK276">
        <f t="shared" si="140"/>
        <v>-0.14527859481490102</v>
      </c>
      <c r="AL276">
        <f t="shared" si="141"/>
        <v>-2.7380870138385309</v>
      </c>
      <c r="AM276">
        <f t="shared" si="142"/>
        <v>-4.8891260703635089</v>
      </c>
      <c r="AN276" s="25">
        <f t="shared" si="157"/>
        <v>3.7274756575418295</v>
      </c>
      <c r="AO276" s="25">
        <f t="shared" si="157"/>
        <v>3.7276912652691472</v>
      </c>
      <c r="AP276" s="25">
        <f t="shared" si="157"/>
        <v>3.7269919675308723</v>
      </c>
      <c r="AQ276" s="25">
        <f t="shared" si="157"/>
        <v>3.7292612385738515</v>
      </c>
      <c r="AR276" s="25">
        <f t="shared" si="157"/>
        <v>3.7219096681176866</v>
      </c>
      <c r="AS276" s="25">
        <f t="shared" si="157"/>
        <v>3.7458586327387891</v>
      </c>
      <c r="AT276" s="25">
        <f t="shared" si="157"/>
        <v>3.6691580570915669</v>
      </c>
      <c r="AU276" s="25">
        <f t="shared" si="143"/>
        <v>3.9321281981967111</v>
      </c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</row>
    <row r="277" spans="1:64">
      <c r="A277" s="33" t="s">
        <v>600</v>
      </c>
      <c r="B277" s="57" t="s">
        <v>292</v>
      </c>
      <c r="C277" s="58">
        <v>52263.591</v>
      </c>
      <c r="D277" s="58" t="s">
        <v>503</v>
      </c>
      <c r="E277" s="33">
        <f t="shared" ref="E277:E340" si="158">+(C277-C$7)/C$8</f>
        <v>6630.9631258162008</v>
      </c>
      <c r="F277" s="25">
        <f t="shared" ref="F277:F340" si="159">ROUND(2*E277,0)/2</f>
        <v>6631</v>
      </c>
      <c r="G277" s="25">
        <f t="shared" si="148"/>
        <v>-1.2586929995450191E-2</v>
      </c>
      <c r="I277">
        <f>G277</f>
        <v>-1.2586929995450191E-2</v>
      </c>
      <c r="L277" s="25"/>
      <c r="O277" s="25">
        <f t="shared" ca="1" si="155"/>
        <v>1.1845932542579285E-2</v>
      </c>
      <c r="P277" s="27">
        <f t="shared" ref="P277:P340" si="160">+D$11+D$12*F277+D$13*F277^2</f>
        <v>5.8217100262112197E-3</v>
      </c>
      <c r="Q277" s="28">
        <f t="shared" ref="Q277:Q340" si="161">+C277-15018.5</f>
        <v>37245.091</v>
      </c>
      <c r="S277" s="25">
        <f t="shared" si="149"/>
        <v>3.3887802744711427E-4</v>
      </c>
      <c r="T277" s="128">
        <v>0.1</v>
      </c>
      <c r="U277">
        <f t="shared" si="150"/>
        <v>3.3887802744711431E-5</v>
      </c>
      <c r="V277" s="25">
        <f t="shared" si="151"/>
        <v>-1.8408640021661413E-2</v>
      </c>
      <c r="W277" s="110"/>
      <c r="X277" s="109"/>
      <c r="Y277" s="114"/>
      <c r="Z277">
        <f t="shared" ref="Z277:Z340" si="162">F277</f>
        <v>6631</v>
      </c>
      <c r="AA277" s="25">
        <f t="shared" ref="AA277:AA340" si="163">AB$3+AB$4*Z277+AB$5*Z277^2+AH277</f>
        <v>-1.9621977710501538E-2</v>
      </c>
      <c r="AB277" s="25">
        <f t="shared" ref="AB277:AB340" si="164">+G277-AA277</f>
        <v>7.0350477150513471E-3</v>
      </c>
      <c r="AC277" s="25">
        <f t="shared" ref="AC277:AC340" si="165">+G277-P277</f>
        <v>-1.8408640021661413E-2</v>
      </c>
      <c r="AD277" s="25"/>
      <c r="AE277" s="25">
        <f t="shared" ref="AE277:AE340" si="166">+(G277-AA277)^2*S277</f>
        <v>1.6771716210738335E-8</v>
      </c>
      <c r="AF277" s="28">
        <f t="shared" ref="AF277:AF340" si="167">+C277-15018.5</f>
        <v>37245.091</v>
      </c>
      <c r="AG277" s="128"/>
      <c r="AH277">
        <f t="shared" ref="AH277:AH340" si="168">$AB$6*($AB$11/AI277*AJ277+$AB$12)</f>
        <v>-2.149006722750154E-2</v>
      </c>
      <c r="AI277">
        <f t="shared" ref="AI277:AI340" si="169">1+$AB$7*COS(AL277)</f>
        <v>0.65990410312557479</v>
      </c>
      <c r="AJ277">
        <f t="shared" ref="AJ277:AJ340" si="170">SIN(AL277+$AB$9)</f>
        <v>-0.91871246102464565</v>
      </c>
      <c r="AK277">
        <f t="shared" ref="AK277:AK340" si="171">$AB$7*SIN(AL277)</f>
        <v>-0.14572158703905311</v>
      </c>
      <c r="AL277">
        <f t="shared" ref="AL277:AL340" si="172">2*ATAN(AM277)</f>
        <v>-2.7367848258268004</v>
      </c>
      <c r="AM277">
        <f t="shared" ref="AM277:AM340" si="173">SQRT((1+$AB$7)/(1-$AB$7))*TAN(AN277/2)</f>
        <v>-4.8729629652202506</v>
      </c>
      <c r="AN277" s="25">
        <f t="shared" si="157"/>
        <v>3.7293091782011882</v>
      </c>
      <c r="AO277" s="25">
        <f t="shared" si="157"/>
        <v>3.7295236451885945</v>
      </c>
      <c r="AP277" s="25">
        <f t="shared" si="157"/>
        <v>3.7288271988523722</v>
      </c>
      <c r="AQ277" s="25">
        <f t="shared" si="157"/>
        <v>3.7310899754803146</v>
      </c>
      <c r="AR277" s="25">
        <f t="shared" si="157"/>
        <v>3.7237505323303792</v>
      </c>
      <c r="AS277" s="25">
        <f t="shared" si="157"/>
        <v>3.7476896032488964</v>
      </c>
      <c r="AT277" s="25">
        <f t="shared" si="157"/>
        <v>3.6709326618528131</v>
      </c>
      <c r="AU277" s="25">
        <f t="shared" ref="AU277:AU340" si="174">$AB$9+$AB$18*(F277-AB$15)</f>
        <v>3.9345262039233528</v>
      </c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  <c r="BL277" s="25"/>
    </row>
    <row r="278" spans="1:64">
      <c r="A278" s="33" t="s">
        <v>850</v>
      </c>
      <c r="B278" s="57" t="s">
        <v>288</v>
      </c>
      <c r="C278" s="58">
        <v>52265.802600000003</v>
      </c>
      <c r="D278" s="58" t="s">
        <v>485</v>
      </c>
      <c r="E278" s="33">
        <f t="shared" si="158"/>
        <v>6637.4421437264627</v>
      </c>
      <c r="F278" s="25">
        <f t="shared" si="159"/>
        <v>6637.5</v>
      </c>
      <c r="G278" s="25">
        <f t="shared" si="148"/>
        <v>-1.9749124992813449E-2</v>
      </c>
      <c r="K278">
        <f>G278</f>
        <v>-1.9749124992813449E-2</v>
      </c>
      <c r="L278" s="25"/>
      <c r="O278" s="25">
        <f t="shared" ca="1" si="155"/>
        <v>1.1831439615796913E-2</v>
      </c>
      <c r="P278" s="27">
        <f t="shared" si="160"/>
        <v>5.8142476694172688E-3</v>
      </c>
      <c r="Q278" s="28">
        <f t="shared" si="161"/>
        <v>37247.302600000003</v>
      </c>
      <c r="S278" s="25">
        <f t="shared" si="149"/>
        <v>6.5348602186808492E-4</v>
      </c>
      <c r="T278" s="128">
        <v>1</v>
      </c>
      <c r="U278">
        <f t="shared" si="150"/>
        <v>6.5348602186808492E-4</v>
      </c>
      <c r="V278" s="25">
        <f t="shared" si="151"/>
        <v>-2.5563372662230719E-2</v>
      </c>
      <c r="Z278">
        <f t="shared" si="162"/>
        <v>6637.5</v>
      </c>
      <c r="AA278" s="25">
        <f t="shared" si="163"/>
        <v>-1.962458791246088E-2</v>
      </c>
      <c r="AB278" s="25">
        <f t="shared" si="164"/>
        <v>-1.245370803525693E-4</v>
      </c>
      <c r="AC278" s="25">
        <f t="shared" si="165"/>
        <v>-2.5563372662230719E-2</v>
      </c>
      <c r="AD278" s="25"/>
      <c r="AE278" s="25">
        <f t="shared" si="166"/>
        <v>1.0135231250503457E-11</v>
      </c>
      <c r="AF278" s="28">
        <f t="shared" si="167"/>
        <v>37247.302600000003</v>
      </c>
      <c r="AG278" s="128"/>
      <c r="AH278">
        <f t="shared" si="168"/>
        <v>-2.149241869371088E-2</v>
      </c>
      <c r="AI278">
        <f t="shared" si="169"/>
        <v>0.65996432174584341</v>
      </c>
      <c r="AJ278">
        <f t="shared" si="170"/>
        <v>-0.91887550541716778</v>
      </c>
      <c r="AK278">
        <f t="shared" si="171"/>
        <v>-0.14586204960247776</v>
      </c>
      <c r="AL278">
        <f t="shared" si="172"/>
        <v>-2.7363717805674295</v>
      </c>
      <c r="AM278">
        <f t="shared" si="173"/>
        <v>-4.8678575420353578</v>
      </c>
      <c r="AN278" s="25">
        <f t="shared" si="157"/>
        <v>3.7298906485321006</v>
      </c>
      <c r="AO278" s="25">
        <f t="shared" si="157"/>
        <v>3.7301047530811218</v>
      </c>
      <c r="AP278" s="25">
        <f t="shared" si="157"/>
        <v>3.729409214165905</v>
      </c>
      <c r="AQ278" s="25">
        <f t="shared" si="157"/>
        <v>3.7316699192393679</v>
      </c>
      <c r="AR278" s="25">
        <f t="shared" si="157"/>
        <v>3.724334361817387</v>
      </c>
      <c r="AS278" s="25">
        <f t="shared" si="157"/>
        <v>3.748270176656924</v>
      </c>
      <c r="AT278" s="25">
        <f t="shared" si="157"/>
        <v>3.6714956577415947</v>
      </c>
      <c r="AU278" s="25">
        <f t="shared" si="174"/>
        <v>3.9352865472025318</v>
      </c>
      <c r="AV278" s="25"/>
      <c r="AW278" s="25"/>
      <c r="AX278" s="25"/>
      <c r="AY278" s="25"/>
      <c r="AZ278" s="25"/>
      <c r="BA278" s="25"/>
      <c r="BB278" s="25"/>
      <c r="BC278" s="25"/>
      <c r="BD278" s="25"/>
      <c r="BE278" s="25"/>
      <c r="BF278" s="25"/>
      <c r="BG278" s="25"/>
      <c r="BH278" s="25"/>
      <c r="BI278" s="25"/>
      <c r="BJ278" s="25"/>
      <c r="BK278" s="25"/>
      <c r="BL278" s="25"/>
    </row>
    <row r="279" spans="1:64">
      <c r="A279" s="56" t="s">
        <v>494</v>
      </c>
      <c r="B279" s="57" t="str">
        <f>IF(W279=INT(W279),"I","II")</f>
        <v>I</v>
      </c>
      <c r="C279" s="126">
        <v>52296.693399999996</v>
      </c>
      <c r="D279" s="115" t="s">
        <v>485</v>
      </c>
      <c r="E279" s="33">
        <f t="shared" si="158"/>
        <v>6727.9386378764175</v>
      </c>
      <c r="F279" s="25">
        <f t="shared" si="159"/>
        <v>6728</v>
      </c>
      <c r="G279" s="25">
        <f t="shared" si="148"/>
        <v>-2.0945839998603333E-2</v>
      </c>
      <c r="K279">
        <f>G279</f>
        <v>-2.0945839998603333E-2</v>
      </c>
      <c r="N279" s="25"/>
      <c r="O279" s="25">
        <f t="shared" ca="1" si="155"/>
        <v>1.1629653481365411E-2</v>
      </c>
      <c r="P279" s="27">
        <f t="shared" si="160"/>
        <v>5.7104053179759728E-3</v>
      </c>
      <c r="Q279" s="28">
        <f t="shared" si="161"/>
        <v>37278.193399999996</v>
      </c>
      <c r="S279" s="25">
        <f t="shared" si="149"/>
        <v>7.1055541437765619E-4</v>
      </c>
      <c r="T279" s="128">
        <v>1</v>
      </c>
      <c r="U279">
        <f t="shared" si="150"/>
        <v>7.1055541437765619E-4</v>
      </c>
      <c r="V279" s="25">
        <f t="shared" si="151"/>
        <v>-2.6656245316579306E-2</v>
      </c>
      <c r="Z279">
        <f t="shared" si="162"/>
        <v>6728</v>
      </c>
      <c r="AA279" s="25">
        <f t="shared" si="163"/>
        <v>-1.966022244035838E-2</v>
      </c>
      <c r="AB279" s="25">
        <f t="shared" si="164"/>
        <v>-1.2856175582449531E-3</v>
      </c>
      <c r="AC279" s="25">
        <f t="shared" si="165"/>
        <v>-2.6656245316579306E-2</v>
      </c>
      <c r="AD279" s="25"/>
      <c r="AE279" s="25">
        <f t="shared" si="166"/>
        <v>1.1744148751375179E-9</v>
      </c>
      <c r="AF279" s="28">
        <f t="shared" si="167"/>
        <v>37278.193399999996</v>
      </c>
      <c r="AG279" s="128"/>
      <c r="AH279">
        <f t="shared" si="168"/>
        <v>-2.1524424488358378E-2</v>
      </c>
      <c r="AI279">
        <f t="shared" si="169"/>
        <v>0.66080993716802849</v>
      </c>
      <c r="AJ279">
        <f t="shared" si="170"/>
        <v>-0.92113235393134096</v>
      </c>
      <c r="AK279">
        <f t="shared" si="171"/>
        <v>-0.1478177975618743</v>
      </c>
      <c r="AL279">
        <f t="shared" si="172"/>
        <v>-2.7306130395886856</v>
      </c>
      <c r="AM279">
        <f t="shared" si="173"/>
        <v>-4.7977312240436776</v>
      </c>
      <c r="AN279" s="25">
        <f t="shared" si="157"/>
        <v>3.7379920504651185</v>
      </c>
      <c r="AO279" s="25">
        <f t="shared" si="157"/>
        <v>3.7382010738588742</v>
      </c>
      <c r="AP279" s="25">
        <f t="shared" si="157"/>
        <v>3.7375183298391441</v>
      </c>
      <c r="AQ279" s="25">
        <f t="shared" si="157"/>
        <v>3.7397495857968202</v>
      </c>
      <c r="AR279" s="25">
        <f t="shared" si="157"/>
        <v>3.7324701357416163</v>
      </c>
      <c r="AS279" s="25">
        <f t="shared" si="157"/>
        <v>3.7563546777227637</v>
      </c>
      <c r="AT279" s="25">
        <f t="shared" si="157"/>
        <v>3.6793501869047196</v>
      </c>
      <c r="AU279" s="25">
        <f t="shared" si="174"/>
        <v>3.9458728651664874</v>
      </c>
      <c r="AV279" s="25"/>
      <c r="AW279" s="25"/>
      <c r="AX279" s="25"/>
      <c r="AY279" s="25"/>
      <c r="AZ279" s="25"/>
      <c r="BA279" s="25"/>
      <c r="BB279" s="25"/>
      <c r="BC279" s="25"/>
      <c r="BD279" s="25"/>
      <c r="BE279" s="25"/>
      <c r="BF279" s="25"/>
      <c r="BG279" s="25"/>
      <c r="BH279" s="25"/>
      <c r="BI279" s="25"/>
      <c r="BJ279" s="25"/>
      <c r="BK279" s="25"/>
      <c r="BL279" s="25"/>
    </row>
    <row r="280" spans="1:64">
      <c r="A280" s="33" t="s">
        <v>600</v>
      </c>
      <c r="B280" s="57" t="s">
        <v>292</v>
      </c>
      <c r="C280" s="58">
        <v>52307.620999999999</v>
      </c>
      <c r="D280" s="58" t="s">
        <v>503</v>
      </c>
      <c r="E280" s="33">
        <f t="shared" si="158"/>
        <v>6759.9517126259707</v>
      </c>
      <c r="F280" s="25">
        <f t="shared" si="159"/>
        <v>6760</v>
      </c>
      <c r="G280" s="25">
        <f t="shared" si="148"/>
        <v>-1.6482799997902475E-2</v>
      </c>
      <c r="I280">
        <f>G280</f>
        <v>-1.6482799997902475E-2</v>
      </c>
      <c r="M280" s="25"/>
      <c r="O280" s="25">
        <f t="shared" ca="1" si="155"/>
        <v>1.1558303687975266E-2</v>
      </c>
      <c r="P280" s="27">
        <f t="shared" si="160"/>
        <v>5.6737128621738749E-3</v>
      </c>
      <c r="Q280" s="28">
        <f t="shared" si="161"/>
        <v>37289.120999999999</v>
      </c>
      <c r="S280" s="25">
        <f t="shared" si="149"/>
        <v>4.9091106211872869E-4</v>
      </c>
      <c r="T280" s="128">
        <v>0.1</v>
      </c>
      <c r="U280">
        <f t="shared" si="150"/>
        <v>4.9091106211872869E-5</v>
      </c>
      <c r="V280" s="25">
        <f t="shared" si="151"/>
        <v>-2.215651286007635E-2</v>
      </c>
      <c r="W280" s="108"/>
      <c r="X280" s="109"/>
      <c r="Y280" s="114"/>
      <c r="Z280">
        <f t="shared" si="162"/>
        <v>6760</v>
      </c>
      <c r="AA280" s="25">
        <f t="shared" si="163"/>
        <v>-1.9672505773582396E-2</v>
      </c>
      <c r="AB280" s="25">
        <f t="shared" si="164"/>
        <v>3.1897057756799206E-3</v>
      </c>
      <c r="AC280" s="25">
        <f t="shared" si="165"/>
        <v>-2.215651286007635E-2</v>
      </c>
      <c r="AD280" s="25"/>
      <c r="AE280" s="25">
        <f t="shared" si="166"/>
        <v>4.9946385874528124E-9</v>
      </c>
      <c r="AF280" s="28">
        <f t="shared" si="167"/>
        <v>37289.120999999999</v>
      </c>
      <c r="AG280" s="128"/>
      <c r="AH280">
        <f t="shared" si="168"/>
        <v>-2.1535412973582396E-2</v>
      </c>
      <c r="AI280">
        <f t="shared" si="169"/>
        <v>0.66111215946371027</v>
      </c>
      <c r="AJ280">
        <f t="shared" si="170"/>
        <v>-0.92192442330855906</v>
      </c>
      <c r="AK280">
        <f t="shared" si="171"/>
        <v>-0.14850936514796043</v>
      </c>
      <c r="AL280">
        <f t="shared" si="172"/>
        <v>-2.7285732522932578</v>
      </c>
      <c r="AM280">
        <f t="shared" si="173"/>
        <v>-4.7733544603737412</v>
      </c>
      <c r="AN280" s="25">
        <f t="shared" si="157"/>
        <v>3.7408591294613873</v>
      </c>
      <c r="AO280" s="25">
        <f t="shared" si="157"/>
        <v>3.7410663416635526</v>
      </c>
      <c r="AP280" s="25">
        <f t="shared" si="157"/>
        <v>3.7403881910768417</v>
      </c>
      <c r="AQ280" s="25">
        <f t="shared" si="157"/>
        <v>3.7426087686177136</v>
      </c>
      <c r="AR280" s="25">
        <f t="shared" si="157"/>
        <v>3.7353500439935621</v>
      </c>
      <c r="AS280" s="25">
        <f t="shared" si="157"/>
        <v>3.7592138132031039</v>
      </c>
      <c r="AT280" s="25">
        <f t="shared" si="157"/>
        <v>3.682134611206517</v>
      </c>
      <c r="AU280" s="25">
        <f t="shared" si="174"/>
        <v>3.9496160936178315</v>
      </c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5"/>
    </row>
    <row r="281" spans="1:64">
      <c r="A281" s="33" t="s">
        <v>850</v>
      </c>
      <c r="B281" s="57" t="s">
        <v>288</v>
      </c>
      <c r="C281" s="58">
        <v>52310.519399999997</v>
      </c>
      <c r="D281" s="58" t="s">
        <v>485</v>
      </c>
      <c r="E281" s="33">
        <f t="shared" si="158"/>
        <v>6768.4427532802792</v>
      </c>
      <c r="F281" s="25">
        <f t="shared" si="159"/>
        <v>6768.5</v>
      </c>
      <c r="G281" s="25">
        <f t="shared" si="148"/>
        <v>-1.954105500044534E-2</v>
      </c>
      <c r="K281">
        <f>G281</f>
        <v>-1.954105500044534E-2</v>
      </c>
      <c r="M281" s="25"/>
      <c r="O281" s="25">
        <f t="shared" ca="1" si="155"/>
        <v>1.153935139910601E-2</v>
      </c>
      <c r="P281" s="27">
        <f t="shared" si="160"/>
        <v>5.6639686488140772E-3</v>
      </c>
      <c r="Q281" s="28">
        <f t="shared" si="161"/>
        <v>37292.019399999997</v>
      </c>
      <c r="S281" s="25">
        <f t="shared" si="149"/>
        <v>6.352932171597265E-4</v>
      </c>
      <c r="T281" s="128">
        <v>1</v>
      </c>
      <c r="U281">
        <f t="shared" si="150"/>
        <v>6.352932171597265E-4</v>
      </c>
      <c r="V281" s="25">
        <f t="shared" si="151"/>
        <v>-2.5205023649259417E-2</v>
      </c>
      <c r="Z281">
        <f t="shared" si="162"/>
        <v>6768.5</v>
      </c>
      <c r="AA281" s="25">
        <f t="shared" si="163"/>
        <v>-1.9675740649899288E-2</v>
      </c>
      <c r="AB281" s="25">
        <f t="shared" si="164"/>
        <v>1.3468564945394793E-4</v>
      </c>
      <c r="AC281" s="25">
        <f t="shared" si="165"/>
        <v>-2.5205023649259417E-2</v>
      </c>
      <c r="AD281" s="25"/>
      <c r="AE281" s="25">
        <f t="shared" si="166"/>
        <v>1.1524361372215743E-11</v>
      </c>
      <c r="AF281" s="28">
        <f t="shared" si="167"/>
        <v>37292.019399999997</v>
      </c>
      <c r="AG281" s="128"/>
      <c r="AH281">
        <f t="shared" si="168"/>
        <v>-2.1538302873149288E-2</v>
      </c>
      <c r="AI281">
        <f t="shared" si="169"/>
        <v>0.66119272102705562</v>
      </c>
      <c r="AJ281">
        <f t="shared" si="170"/>
        <v>-0.92213429360697385</v>
      </c>
      <c r="AK281">
        <f t="shared" si="171"/>
        <v>-0.14869306545683117</v>
      </c>
      <c r="AL281">
        <f t="shared" si="172"/>
        <v>-2.7280311197056584</v>
      </c>
      <c r="AM281">
        <f t="shared" si="173"/>
        <v>-4.7669155033912887</v>
      </c>
      <c r="AN281" s="25">
        <f t="shared" ref="AN281:AT290" si="175">$AU281+$AB$7*SIN(AO281)</f>
        <v>3.7416209180672553</v>
      </c>
      <c r="AO281" s="25">
        <f t="shared" si="175"/>
        <v>3.7418276479875194</v>
      </c>
      <c r="AP281" s="25">
        <f t="shared" si="175"/>
        <v>3.7411507233883001</v>
      </c>
      <c r="AQ281" s="25">
        <f t="shared" si="175"/>
        <v>3.7433684416510982</v>
      </c>
      <c r="AR281" s="25">
        <f t="shared" si="175"/>
        <v>3.7361152992045992</v>
      </c>
      <c r="AS281" s="25">
        <f t="shared" si="175"/>
        <v>3.7599733193192488</v>
      </c>
      <c r="AT281" s="25">
        <f t="shared" si="175"/>
        <v>3.6828748533446296</v>
      </c>
      <c r="AU281" s="25">
        <f t="shared" si="174"/>
        <v>3.9506103886752193</v>
      </c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  <c r="BL281" s="25"/>
    </row>
    <row r="282" spans="1:64">
      <c r="A282" s="33" t="s">
        <v>600</v>
      </c>
      <c r="B282" s="57" t="s">
        <v>288</v>
      </c>
      <c r="C282" s="58">
        <v>52311.548999999999</v>
      </c>
      <c r="D282" s="58" t="s">
        <v>503</v>
      </c>
      <c r="E282" s="33">
        <f t="shared" si="158"/>
        <v>6771.4590296595561</v>
      </c>
      <c r="F282" s="25">
        <f t="shared" si="159"/>
        <v>6771.5</v>
      </c>
      <c r="G282" s="25">
        <f t="shared" si="148"/>
        <v>-1.3985145000333432E-2</v>
      </c>
      <c r="I282">
        <f>G282</f>
        <v>-1.3985145000333432E-2</v>
      </c>
      <c r="L282" s="25"/>
      <c r="O282" s="25">
        <f t="shared" ca="1" si="155"/>
        <v>1.1532662355975684E-2</v>
      </c>
      <c r="P282" s="27">
        <f t="shared" si="160"/>
        <v>5.6605297371920583E-3</v>
      </c>
      <c r="Q282" s="28">
        <f t="shared" si="161"/>
        <v>37293.048999999999</v>
      </c>
      <c r="S282" s="25">
        <f t="shared" si="149"/>
        <v>3.8595253589264727E-4</v>
      </c>
      <c r="T282" s="128">
        <v>0.1</v>
      </c>
      <c r="U282">
        <f t="shared" si="150"/>
        <v>3.8595253589264732E-5</v>
      </c>
      <c r="V282" s="25">
        <f t="shared" si="151"/>
        <v>-1.964567473752549E-2</v>
      </c>
      <c r="Z282">
        <f t="shared" si="162"/>
        <v>6771.5</v>
      </c>
      <c r="AA282" s="25">
        <f t="shared" si="163"/>
        <v>-1.9676879574135844E-2</v>
      </c>
      <c r="AB282" s="25">
        <f t="shared" si="164"/>
        <v>5.6917345738024122E-3</v>
      </c>
      <c r="AC282" s="25">
        <f t="shared" si="165"/>
        <v>-1.964567473752549E-2</v>
      </c>
      <c r="AD282" s="25"/>
      <c r="AE282" s="25">
        <f t="shared" si="166"/>
        <v>1.2503257549282205E-8</v>
      </c>
      <c r="AF282" s="28">
        <f t="shared" si="167"/>
        <v>37293.048999999999</v>
      </c>
      <c r="AG282" s="128"/>
      <c r="AH282">
        <f t="shared" si="168"/>
        <v>-2.1539319937385844E-2</v>
      </c>
      <c r="AI282">
        <f t="shared" si="169"/>
        <v>0.66122118299111232</v>
      </c>
      <c r="AJ282">
        <f t="shared" si="170"/>
        <v>-0.9222083129774773</v>
      </c>
      <c r="AK282">
        <f t="shared" si="171"/>
        <v>-0.14875790112144843</v>
      </c>
      <c r="AL282">
        <f t="shared" si="172"/>
        <v>-2.7278397472297358</v>
      </c>
      <c r="AM282">
        <f t="shared" si="173"/>
        <v>-4.7646465274488436</v>
      </c>
      <c r="AN282" s="25">
        <f t="shared" si="175"/>
        <v>3.7418898068119137</v>
      </c>
      <c r="AO282" s="25">
        <f t="shared" si="175"/>
        <v>3.7420963663994407</v>
      </c>
      <c r="AP282" s="25">
        <f t="shared" si="175"/>
        <v>3.7414198750811019</v>
      </c>
      <c r="AQ282" s="25">
        <f t="shared" si="175"/>
        <v>3.7436365819160051</v>
      </c>
      <c r="AR282" s="25">
        <f t="shared" si="175"/>
        <v>3.736385417336308</v>
      </c>
      <c r="AS282" s="25">
        <f t="shared" si="175"/>
        <v>3.7602413852027241</v>
      </c>
      <c r="AT282" s="25">
        <f t="shared" si="175"/>
        <v>3.6831361784585406</v>
      </c>
      <c r="AU282" s="25">
        <f t="shared" si="174"/>
        <v>3.950961316342533</v>
      </c>
      <c r="AV282" s="25"/>
      <c r="AW282" s="25"/>
      <c r="AX282" s="25"/>
      <c r="AY282" s="25"/>
      <c r="AZ282" s="25"/>
      <c r="BA282" s="25"/>
      <c r="BB282" s="25"/>
      <c r="BC282" s="25"/>
      <c r="BD282" s="25"/>
      <c r="BE282" s="25"/>
      <c r="BF282" s="25"/>
      <c r="BG282" s="25"/>
      <c r="BH282" s="25"/>
      <c r="BI282" s="25"/>
      <c r="BJ282" s="25"/>
      <c r="BK282" s="25"/>
      <c r="BL282" s="25"/>
    </row>
    <row r="283" spans="1:64">
      <c r="A283" s="33" t="s">
        <v>600</v>
      </c>
      <c r="B283" s="57" t="s">
        <v>292</v>
      </c>
      <c r="C283" s="58">
        <v>52319.576000000001</v>
      </c>
      <c r="D283" s="58" t="s">
        <v>503</v>
      </c>
      <c r="E283" s="33">
        <f t="shared" si="158"/>
        <v>6794.9746187197943</v>
      </c>
      <c r="F283" s="25">
        <f t="shared" si="159"/>
        <v>6795</v>
      </c>
      <c r="G283" s="25">
        <f t="shared" si="148"/>
        <v>-8.6638499997206964E-3</v>
      </c>
      <c r="I283">
        <f>G283</f>
        <v>-8.6638499997206964E-3</v>
      </c>
      <c r="M283" s="25"/>
      <c r="O283" s="25">
        <f t="shared" ca="1" si="155"/>
        <v>1.1480264851454796E-2</v>
      </c>
      <c r="P283" s="27">
        <f t="shared" si="160"/>
        <v>5.6335956125288574E-3</v>
      </c>
      <c r="Q283" s="28">
        <f t="shared" si="161"/>
        <v>37301.076000000001</v>
      </c>
      <c r="S283" s="25">
        <f t="shared" si="149"/>
        <v>2.0441695103523401E-4</v>
      </c>
      <c r="T283" s="128">
        <v>0.1</v>
      </c>
      <c r="U283">
        <f t="shared" si="150"/>
        <v>2.0441695103523402E-5</v>
      </c>
      <c r="V283" s="25">
        <f t="shared" si="151"/>
        <v>-1.4297445612249554E-2</v>
      </c>
      <c r="Z283">
        <f t="shared" si="162"/>
        <v>6795</v>
      </c>
      <c r="AA283" s="25">
        <f t="shared" si="163"/>
        <v>-1.9685750628819037E-2</v>
      </c>
      <c r="AB283" s="25">
        <f t="shared" si="164"/>
        <v>1.1021900629098341E-2</v>
      </c>
      <c r="AC283" s="25">
        <f t="shared" si="165"/>
        <v>-1.4297445612249554E-2</v>
      </c>
      <c r="AD283" s="25"/>
      <c r="AE283" s="25">
        <f t="shared" si="166"/>
        <v>2.4833040037482688E-8</v>
      </c>
      <c r="AF283" s="28">
        <f t="shared" si="167"/>
        <v>37301.076000000001</v>
      </c>
      <c r="AG283" s="128"/>
      <c r="AH283">
        <f t="shared" si="168"/>
        <v>-2.1547234553819038E-2</v>
      </c>
      <c r="AI283">
        <f t="shared" si="169"/>
        <v>0.66144464944336878</v>
      </c>
      <c r="AJ283">
        <f t="shared" si="170"/>
        <v>-0.92278718266674875</v>
      </c>
      <c r="AK283">
        <f t="shared" si="171"/>
        <v>-0.1492657851266545</v>
      </c>
      <c r="AL283">
        <f t="shared" si="172"/>
        <v>-2.7263400918621437</v>
      </c>
      <c r="AM283">
        <f t="shared" si="173"/>
        <v>-4.7469374844034782</v>
      </c>
      <c r="AN283" s="25">
        <f t="shared" si="175"/>
        <v>3.7439965031057216</v>
      </c>
      <c r="AO283" s="25">
        <f t="shared" si="175"/>
        <v>3.7442017263781588</v>
      </c>
      <c r="AP283" s="25">
        <f t="shared" si="175"/>
        <v>3.7435286394425038</v>
      </c>
      <c r="AQ283" s="25">
        <f t="shared" si="175"/>
        <v>3.7457373826727607</v>
      </c>
      <c r="AR283" s="25">
        <f t="shared" si="175"/>
        <v>3.7385018497076561</v>
      </c>
      <c r="AS283" s="25">
        <f t="shared" si="175"/>
        <v>3.7623413240505252</v>
      </c>
      <c r="AT283" s="25">
        <f t="shared" si="175"/>
        <v>3.6851843671636786</v>
      </c>
      <c r="AU283" s="25">
        <f t="shared" si="174"/>
        <v>3.9537102497364884</v>
      </c>
      <c r="AV283" s="25"/>
      <c r="AW283" s="25"/>
      <c r="AX283" s="25"/>
      <c r="AY283" s="25"/>
      <c r="AZ283" s="25"/>
      <c r="BA283" s="25"/>
      <c r="BB283" s="25"/>
      <c r="BC283" s="25"/>
      <c r="BD283" s="25"/>
      <c r="BE283" s="25"/>
      <c r="BF283" s="25"/>
      <c r="BG283" s="25"/>
      <c r="BH283" s="25"/>
      <c r="BI283" s="25"/>
      <c r="BJ283" s="25"/>
      <c r="BK283" s="25"/>
      <c r="BL283" s="25"/>
    </row>
    <row r="284" spans="1:64">
      <c r="A284" s="33" t="s">
        <v>336</v>
      </c>
      <c r="B284" s="57"/>
      <c r="C284" s="58">
        <v>52338.339599999999</v>
      </c>
      <c r="D284" s="58">
        <v>2.9999999999999997E-4</v>
      </c>
      <c r="E284" s="33">
        <f t="shared" si="158"/>
        <v>6849.9437363092484</v>
      </c>
      <c r="F284" s="25">
        <f t="shared" si="159"/>
        <v>6850</v>
      </c>
      <c r="G284" s="25">
        <f t="shared" si="148"/>
        <v>-1.9205500000680331E-2</v>
      </c>
      <c r="K284">
        <f>G284</f>
        <v>-1.9205500000680331E-2</v>
      </c>
      <c r="O284" s="25">
        <f t="shared" ca="1" si="155"/>
        <v>1.1357632394065486E-2</v>
      </c>
      <c r="P284" s="27">
        <f t="shared" si="160"/>
        <v>5.5705861448556472E-3</v>
      </c>
      <c r="Q284" s="28">
        <f t="shared" si="161"/>
        <v>37319.839599999999</v>
      </c>
      <c r="S284" s="25">
        <f t="shared" si="149"/>
        <v>6.1385444469101984E-4</v>
      </c>
      <c r="T284" s="128">
        <v>1</v>
      </c>
      <c r="U284">
        <f t="shared" si="150"/>
        <v>6.1385444469101984E-4</v>
      </c>
      <c r="V284" s="25">
        <f t="shared" si="151"/>
        <v>-2.4776086145535978E-2</v>
      </c>
      <c r="Z284">
        <f t="shared" si="162"/>
        <v>6850</v>
      </c>
      <c r="AA284" s="25">
        <f t="shared" si="163"/>
        <v>-1.9706161880314627E-2</v>
      </c>
      <c r="AB284" s="25">
        <f t="shared" si="164"/>
        <v>5.0066187963429543E-4</v>
      </c>
      <c r="AC284" s="25">
        <f t="shared" si="165"/>
        <v>-2.4776086145535978E-2</v>
      </c>
      <c r="AD284" s="25"/>
      <c r="AE284" s="25">
        <f t="shared" si="166"/>
        <v>1.5387017784832741E-10</v>
      </c>
      <c r="AF284" s="28">
        <f t="shared" si="167"/>
        <v>37319.839599999999</v>
      </c>
      <c r="AG284" s="128"/>
      <c r="AH284">
        <f t="shared" si="168"/>
        <v>-2.1565394380314625E-2</v>
      </c>
      <c r="AI284">
        <f t="shared" si="169"/>
        <v>0.66197123007542036</v>
      </c>
      <c r="AJ284">
        <f t="shared" si="170"/>
        <v>-0.92413538948893836</v>
      </c>
      <c r="AK284">
        <f t="shared" si="171"/>
        <v>-0.15045448050249496</v>
      </c>
      <c r="AL284">
        <f t="shared" si="172"/>
        <v>-2.7228262814820248</v>
      </c>
      <c r="AM284">
        <f t="shared" si="173"/>
        <v>-4.7059334328886182</v>
      </c>
      <c r="AN284" s="25">
        <f t="shared" si="175"/>
        <v>3.7489298628465773</v>
      </c>
      <c r="AO284" s="25">
        <f t="shared" si="175"/>
        <v>3.7491319451341463</v>
      </c>
      <c r="AP284" s="25">
        <f t="shared" si="175"/>
        <v>3.7484668958803926</v>
      </c>
      <c r="AQ284" s="25">
        <f t="shared" si="175"/>
        <v>3.7506567222257701</v>
      </c>
      <c r="AR284" s="25">
        <f t="shared" si="175"/>
        <v>3.7434587260257137</v>
      </c>
      <c r="AS284" s="25">
        <f t="shared" si="175"/>
        <v>3.7672567100825716</v>
      </c>
      <c r="AT284" s="25">
        <f t="shared" si="175"/>
        <v>3.6899859414906424</v>
      </c>
      <c r="AU284" s="25">
        <f t="shared" si="174"/>
        <v>3.9601439236372347</v>
      </c>
      <c r="AV284" s="25"/>
      <c r="AW284" s="25"/>
      <c r="AX284" s="25"/>
      <c r="AY284" s="25"/>
      <c r="AZ284" s="25"/>
      <c r="BA284" s="25"/>
      <c r="BB284" s="25"/>
      <c r="BC284" s="25"/>
      <c r="BD284" s="25"/>
      <c r="BE284" s="25"/>
      <c r="BF284" s="25"/>
      <c r="BG284" s="25"/>
      <c r="BH284" s="25"/>
      <c r="BI284" s="25"/>
      <c r="BJ284" s="25"/>
      <c r="BK284" s="25"/>
      <c r="BL284" s="25"/>
    </row>
    <row r="285" spans="1:64">
      <c r="A285" s="33" t="s">
        <v>850</v>
      </c>
      <c r="B285" s="57" t="s">
        <v>288</v>
      </c>
      <c r="C285" s="58">
        <v>52496.8946</v>
      </c>
      <c r="D285" s="58" t="s">
        <v>485</v>
      </c>
      <c r="E285" s="33">
        <f t="shared" si="158"/>
        <v>7314.4403382084893</v>
      </c>
      <c r="F285" s="25">
        <f t="shared" si="159"/>
        <v>7314.5</v>
      </c>
      <c r="G285" s="25">
        <f t="shared" si="148"/>
        <v>-2.0365434997074772E-2</v>
      </c>
      <c r="K285">
        <f>G285</f>
        <v>-2.0365434997074772E-2</v>
      </c>
      <c r="L285" s="25"/>
      <c r="O285" s="25">
        <f t="shared" ca="1" si="155"/>
        <v>1.0321945549386671E-2</v>
      </c>
      <c r="P285" s="27">
        <f t="shared" si="160"/>
        <v>5.0399988445760198E-3</v>
      </c>
      <c r="Q285" s="28">
        <f t="shared" si="161"/>
        <v>37478.3946</v>
      </c>
      <c r="S285" s="25">
        <f t="shared" si="149"/>
        <v>6.4543606868249534E-4</v>
      </c>
      <c r="T285" s="128">
        <v>1</v>
      </c>
      <c r="U285">
        <f t="shared" si="150"/>
        <v>6.4543606868249534E-4</v>
      </c>
      <c r="V285" s="25">
        <f t="shared" si="151"/>
        <v>-2.5405433841650792E-2</v>
      </c>
      <c r="Z285">
        <f t="shared" si="162"/>
        <v>7314.5</v>
      </c>
      <c r="AA285" s="25">
        <f t="shared" si="163"/>
        <v>-1.9858732146064453E-2</v>
      </c>
      <c r="AB285" s="25">
        <f t="shared" si="164"/>
        <v>-5.0670285101031901E-4</v>
      </c>
      <c r="AC285" s="25">
        <f t="shared" si="165"/>
        <v>-2.5405433841650792E-2</v>
      </c>
      <c r="AD285" s="25"/>
      <c r="AE285" s="25">
        <f t="shared" si="166"/>
        <v>1.657142772639996E-10</v>
      </c>
      <c r="AF285" s="28">
        <f t="shared" si="167"/>
        <v>37478.3946</v>
      </c>
      <c r="AG285" s="128"/>
      <c r="AH285">
        <f t="shared" si="168"/>
        <v>-2.1698226415314454E-2</v>
      </c>
      <c r="AI285">
        <f t="shared" si="169"/>
        <v>0.66662115547538991</v>
      </c>
      <c r="AJ285">
        <f t="shared" si="170"/>
        <v>-0.93514639817506995</v>
      </c>
      <c r="AK285">
        <f t="shared" si="171"/>
        <v>-0.16049469157400767</v>
      </c>
      <c r="AL285">
        <f t="shared" si="172"/>
        <v>-2.6929205653293256</v>
      </c>
      <c r="AM285">
        <f t="shared" si="173"/>
        <v>-4.3825676576989228</v>
      </c>
      <c r="AN285" s="25">
        <f t="shared" si="175"/>
        <v>3.790755362150029</v>
      </c>
      <c r="AO285" s="25">
        <f t="shared" si="175"/>
        <v>3.7909304285157108</v>
      </c>
      <c r="AP285" s="25">
        <f t="shared" si="175"/>
        <v>3.7903365113864789</v>
      </c>
      <c r="AQ285" s="25">
        <f t="shared" si="175"/>
        <v>3.7923524787911655</v>
      </c>
      <c r="AR285" s="25">
        <f t="shared" si="175"/>
        <v>3.7855220248741195</v>
      </c>
      <c r="AS285" s="25">
        <f t="shared" si="175"/>
        <v>3.8088109671469108</v>
      </c>
      <c r="AT285" s="25">
        <f t="shared" si="175"/>
        <v>3.7309900017696647</v>
      </c>
      <c r="AU285" s="25">
        <f t="shared" si="174"/>
        <v>4.0144792241262666</v>
      </c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  <c r="BL285" s="25"/>
    </row>
    <row r="286" spans="1:64">
      <c r="A286" s="33" t="s">
        <v>337</v>
      </c>
      <c r="B286" s="57"/>
      <c r="C286" s="58">
        <v>52548.608999999997</v>
      </c>
      <c r="D286" s="58">
        <v>3.0000000000000001E-3</v>
      </c>
      <c r="E286" s="33">
        <f t="shared" si="158"/>
        <v>7465.9408463555474</v>
      </c>
      <c r="F286" s="25">
        <f t="shared" si="159"/>
        <v>7466</v>
      </c>
      <c r="G286" s="25">
        <f t="shared" si="148"/>
        <v>-2.0191980001982301E-2</v>
      </c>
      <c r="K286">
        <f>G286</f>
        <v>-2.0191980001982301E-2</v>
      </c>
      <c r="O286" s="25">
        <f t="shared" ca="1" si="155"/>
        <v>9.9841488713052068E-3</v>
      </c>
      <c r="P286" s="27">
        <f t="shared" si="160"/>
        <v>4.8675458841388733E-3</v>
      </c>
      <c r="Q286" s="28">
        <f t="shared" si="161"/>
        <v>37530.108999999997</v>
      </c>
      <c r="S286" s="25">
        <f t="shared" si="149"/>
        <v>6.2797983763717726E-4</v>
      </c>
      <c r="T286" s="128">
        <v>1</v>
      </c>
      <c r="U286">
        <f t="shared" si="150"/>
        <v>6.2797983763717726E-4</v>
      </c>
      <c r="V286" s="25">
        <f t="shared" si="151"/>
        <v>-2.5059525886121176E-2</v>
      </c>
      <c r="Z286">
        <f t="shared" si="162"/>
        <v>7466</v>
      </c>
      <c r="AA286" s="25">
        <f t="shared" si="163"/>
        <v>-1.9900732290326257E-2</v>
      </c>
      <c r="AB286" s="25">
        <f t="shared" si="164"/>
        <v>-2.9124771165604454E-4</v>
      </c>
      <c r="AC286" s="25">
        <f t="shared" si="165"/>
        <v>-2.5059525886121176E-2</v>
      </c>
      <c r="AD286" s="25"/>
      <c r="AE286" s="25">
        <f t="shared" si="166"/>
        <v>5.3268533877131581E-11</v>
      </c>
      <c r="AF286" s="28">
        <f t="shared" si="167"/>
        <v>37530.108999999997</v>
      </c>
      <c r="AG286" s="128"/>
      <c r="AH286">
        <f t="shared" si="168"/>
        <v>-2.1733508822326258E-2</v>
      </c>
      <c r="AI286">
        <f t="shared" si="169"/>
        <v>0.66821762295366782</v>
      </c>
      <c r="AJ286">
        <f t="shared" si="170"/>
        <v>-0.93858928950693676</v>
      </c>
      <c r="AK286">
        <f t="shared" si="171"/>
        <v>-0.16376951572708967</v>
      </c>
      <c r="AL286">
        <f t="shared" si="172"/>
        <v>-2.6830739369110526</v>
      </c>
      <c r="AM286">
        <f t="shared" si="173"/>
        <v>-4.2851831974383021</v>
      </c>
      <c r="AN286" s="25">
        <f t="shared" si="175"/>
        <v>3.8044616940480651</v>
      </c>
      <c r="AO286" s="25">
        <f t="shared" si="175"/>
        <v>3.8046278813969057</v>
      </c>
      <c r="AP286" s="25">
        <f t="shared" si="175"/>
        <v>3.8040581068019392</v>
      </c>
      <c r="AQ286" s="25">
        <f t="shared" si="175"/>
        <v>3.8060126403691648</v>
      </c>
      <c r="AR286" s="25">
        <f t="shared" si="175"/>
        <v>3.7993202428500172</v>
      </c>
      <c r="AS286" s="25">
        <f t="shared" si="175"/>
        <v>3.8223833412205948</v>
      </c>
      <c r="AT286" s="25">
        <f t="shared" si="175"/>
        <v>3.7445428881518836</v>
      </c>
      <c r="AU286" s="25">
        <f t="shared" si="174"/>
        <v>4.0322010713255958</v>
      </c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  <c r="BL286" s="25"/>
    </row>
    <row r="287" spans="1:64">
      <c r="A287" s="56" t="s">
        <v>337</v>
      </c>
      <c r="B287" s="57" t="s">
        <v>292</v>
      </c>
      <c r="C287" s="58">
        <v>52548.608999999997</v>
      </c>
      <c r="D287" s="58">
        <v>3.0000000000000001E-3</v>
      </c>
      <c r="E287" s="33">
        <f t="shared" si="158"/>
        <v>7465.9408463555474</v>
      </c>
      <c r="F287" s="25">
        <f t="shared" si="159"/>
        <v>7466</v>
      </c>
      <c r="G287" s="25">
        <f t="shared" si="148"/>
        <v>-2.0191980001982301E-2</v>
      </c>
      <c r="K287">
        <f>G287</f>
        <v>-2.0191980001982301E-2</v>
      </c>
      <c r="O287" s="25">
        <f t="shared" ca="1" si="155"/>
        <v>9.9841488713052068E-3</v>
      </c>
      <c r="P287" s="27">
        <f t="shared" si="160"/>
        <v>4.8675458841388733E-3</v>
      </c>
      <c r="Q287" s="28">
        <f t="shared" si="161"/>
        <v>37530.108999999997</v>
      </c>
      <c r="S287" s="25">
        <f t="shared" si="149"/>
        <v>6.2797983763717726E-4</v>
      </c>
      <c r="T287" s="128">
        <v>1</v>
      </c>
      <c r="U287">
        <f t="shared" si="150"/>
        <v>6.2797983763717726E-4</v>
      </c>
      <c r="V287" s="25">
        <f t="shared" si="151"/>
        <v>-2.5059525886121176E-2</v>
      </c>
      <c r="Z287">
        <f t="shared" si="162"/>
        <v>7466</v>
      </c>
      <c r="AA287" s="25">
        <f t="shared" si="163"/>
        <v>-1.9900732290326257E-2</v>
      </c>
      <c r="AB287" s="25">
        <f t="shared" si="164"/>
        <v>-2.9124771165604454E-4</v>
      </c>
      <c r="AC287" s="25">
        <f t="shared" si="165"/>
        <v>-2.5059525886121176E-2</v>
      </c>
      <c r="AD287" s="25"/>
      <c r="AE287" s="25">
        <f t="shared" si="166"/>
        <v>5.3268533877131581E-11</v>
      </c>
      <c r="AF287" s="28">
        <f t="shared" si="167"/>
        <v>37530.108999999997</v>
      </c>
      <c r="AG287" s="128"/>
      <c r="AH287">
        <f t="shared" si="168"/>
        <v>-2.1733508822326258E-2</v>
      </c>
      <c r="AI287">
        <f t="shared" si="169"/>
        <v>0.66821762295366782</v>
      </c>
      <c r="AJ287">
        <f t="shared" si="170"/>
        <v>-0.93858928950693676</v>
      </c>
      <c r="AK287">
        <f t="shared" si="171"/>
        <v>-0.16376951572708967</v>
      </c>
      <c r="AL287">
        <f t="shared" si="172"/>
        <v>-2.6830739369110526</v>
      </c>
      <c r="AM287">
        <f t="shared" si="173"/>
        <v>-4.2851831974383021</v>
      </c>
      <c r="AN287" s="25">
        <f t="shared" si="175"/>
        <v>3.8044616940480651</v>
      </c>
      <c r="AO287" s="25">
        <f t="shared" si="175"/>
        <v>3.8046278813969057</v>
      </c>
      <c r="AP287" s="25">
        <f t="shared" si="175"/>
        <v>3.8040581068019392</v>
      </c>
      <c r="AQ287" s="25">
        <f t="shared" si="175"/>
        <v>3.8060126403691648</v>
      </c>
      <c r="AR287" s="25">
        <f t="shared" si="175"/>
        <v>3.7993202428500172</v>
      </c>
      <c r="AS287" s="25">
        <f t="shared" si="175"/>
        <v>3.8223833412205948</v>
      </c>
      <c r="AT287" s="25">
        <f t="shared" si="175"/>
        <v>3.7445428881518836</v>
      </c>
      <c r="AU287" s="25">
        <f t="shared" si="174"/>
        <v>4.0322010713255958</v>
      </c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5"/>
      <c r="BL287" s="25"/>
    </row>
    <row r="288" spans="1:64">
      <c r="A288" s="33" t="s">
        <v>600</v>
      </c>
      <c r="B288" s="57" t="s">
        <v>292</v>
      </c>
      <c r="C288" s="58">
        <v>52558.857000000004</v>
      </c>
      <c r="D288" s="58" t="s">
        <v>503</v>
      </c>
      <c r="E288" s="33">
        <f t="shared" si="158"/>
        <v>7495.9629912028659</v>
      </c>
      <c r="F288" s="25">
        <f t="shared" si="159"/>
        <v>7496</v>
      </c>
      <c r="G288" s="25">
        <f t="shared" si="148"/>
        <v>-1.2632879996090196E-2</v>
      </c>
      <c r="I288">
        <f>G288</f>
        <v>-1.2632879996090196E-2</v>
      </c>
      <c r="L288" s="25"/>
      <c r="O288" s="25">
        <f t="shared" ca="1" si="155"/>
        <v>9.9172584400019463E-3</v>
      </c>
      <c r="P288" s="27">
        <f t="shared" si="160"/>
        <v>4.8334319001509234E-3</v>
      </c>
      <c r="Q288" s="28">
        <f t="shared" si="161"/>
        <v>37540.357000000004</v>
      </c>
      <c r="S288" s="25">
        <f t="shared" si="149"/>
        <v>3.0507205125677409E-4</v>
      </c>
      <c r="T288" s="128">
        <v>0.1</v>
      </c>
      <c r="U288">
        <f t="shared" si="150"/>
        <v>3.0507205125677411E-5</v>
      </c>
      <c r="V288" s="25">
        <f t="shared" si="151"/>
        <v>-1.7466311896241121E-2</v>
      </c>
      <c r="Z288">
        <f t="shared" si="162"/>
        <v>7496</v>
      </c>
      <c r="AA288" s="25">
        <f t="shared" si="163"/>
        <v>-1.9908590634047076E-2</v>
      </c>
      <c r="AB288" s="25">
        <f t="shared" si="164"/>
        <v>7.2757106379568795E-3</v>
      </c>
      <c r="AC288" s="25">
        <f t="shared" si="165"/>
        <v>-1.7466311896241121E-2</v>
      </c>
      <c r="AD288" s="25"/>
      <c r="AE288" s="25">
        <f t="shared" si="166"/>
        <v>1.6149283515447562E-8</v>
      </c>
      <c r="AF288" s="28">
        <f t="shared" si="167"/>
        <v>37540.357000000004</v>
      </c>
      <c r="AG288" s="128"/>
      <c r="AH288">
        <f t="shared" si="168"/>
        <v>-2.1740020586047074E-2</v>
      </c>
      <c r="AI288">
        <f t="shared" si="169"/>
        <v>0.66853849973378032</v>
      </c>
      <c r="AJ288">
        <f t="shared" si="170"/>
        <v>-0.93926219517070164</v>
      </c>
      <c r="AK288">
        <f t="shared" si="171"/>
        <v>-0.16441798515146341</v>
      </c>
      <c r="AL288">
        <f t="shared" si="172"/>
        <v>-2.6811184896316358</v>
      </c>
      <c r="AM288">
        <f t="shared" si="173"/>
        <v>-4.2663307157062338</v>
      </c>
      <c r="AN288" s="25">
        <f t="shared" si="175"/>
        <v>3.8071797260169333</v>
      </c>
      <c r="AO288" s="25">
        <f t="shared" si="175"/>
        <v>3.8073441577691218</v>
      </c>
      <c r="AP288" s="25">
        <f t="shared" si="175"/>
        <v>3.8067792013313975</v>
      </c>
      <c r="AQ288" s="25">
        <f t="shared" si="175"/>
        <v>3.8087213353442535</v>
      </c>
      <c r="AR288" s="25">
        <f t="shared" si="175"/>
        <v>3.8020572558763299</v>
      </c>
      <c r="AS288" s="25">
        <f t="shared" si="175"/>
        <v>3.8250722401404929</v>
      </c>
      <c r="AT288" s="25">
        <f t="shared" si="175"/>
        <v>3.7472373028386805</v>
      </c>
      <c r="AU288" s="25">
        <f t="shared" si="174"/>
        <v>4.0357103479987311</v>
      </c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5"/>
      <c r="BL288" s="25"/>
    </row>
    <row r="289" spans="1:82">
      <c r="A289" s="33" t="s">
        <v>338</v>
      </c>
      <c r="B289" s="57" t="s">
        <v>292</v>
      </c>
      <c r="C289" s="58">
        <v>52592.300499999998</v>
      </c>
      <c r="D289" s="58">
        <v>1E-3</v>
      </c>
      <c r="E289" s="33">
        <f t="shared" si="158"/>
        <v>7593.9377766439711</v>
      </c>
      <c r="F289" s="25">
        <f t="shared" si="159"/>
        <v>7594</v>
      </c>
      <c r="G289" s="25">
        <f t="shared" si="148"/>
        <v>-2.1239820001937915E-2</v>
      </c>
      <c r="K289">
        <f t="shared" ref="K289:K298" si="176">G289</f>
        <v>-2.1239820001937915E-2</v>
      </c>
      <c r="O289" s="25">
        <f t="shared" ca="1" si="155"/>
        <v>9.698749697744629E-3</v>
      </c>
      <c r="P289" s="27">
        <f t="shared" si="160"/>
        <v>4.7220737873074244E-3</v>
      </c>
      <c r="Q289" s="28">
        <f t="shared" si="161"/>
        <v>37573.800499999998</v>
      </c>
      <c r="S289" s="25">
        <f t="shared" si="149"/>
        <v>6.7401992912405567E-4</v>
      </c>
      <c r="T289" s="128">
        <v>1</v>
      </c>
      <c r="U289">
        <f t="shared" si="150"/>
        <v>6.7401992912405567E-4</v>
      </c>
      <c r="V289" s="25">
        <f t="shared" si="151"/>
        <v>-2.5961893789245339E-2</v>
      </c>
      <c r="Z289">
        <f t="shared" si="162"/>
        <v>7594</v>
      </c>
      <c r="AA289" s="25">
        <f t="shared" si="163"/>
        <v>-1.9933199202490155E-2</v>
      </c>
      <c r="AB289" s="25">
        <f t="shared" si="164"/>
        <v>-1.3066207994477594E-3</v>
      </c>
      <c r="AC289" s="25">
        <f t="shared" si="165"/>
        <v>-2.5961893789245339E-2</v>
      </c>
      <c r="AD289" s="25"/>
      <c r="AE289" s="25">
        <f t="shared" si="166"/>
        <v>1.1507258578871185E-9</v>
      </c>
      <c r="AF289" s="28">
        <f t="shared" si="167"/>
        <v>37573.800499999998</v>
      </c>
      <c r="AG289" s="128"/>
      <c r="AH289">
        <f t="shared" si="168"/>
        <v>-2.1760192694490154E-2</v>
      </c>
      <c r="AI289">
        <f t="shared" si="169"/>
        <v>0.66959771564578408</v>
      </c>
      <c r="AJ289">
        <f t="shared" si="170"/>
        <v>-0.94143975014877168</v>
      </c>
      <c r="AK289">
        <f t="shared" si="171"/>
        <v>-0.16653627380698732</v>
      </c>
      <c r="AL289">
        <f t="shared" si="172"/>
        <v>-2.6747175307873872</v>
      </c>
      <c r="AM289">
        <f t="shared" si="173"/>
        <v>-4.2057040688082772</v>
      </c>
      <c r="AN289" s="25">
        <f t="shared" si="175"/>
        <v>3.8160677678157198</v>
      </c>
      <c r="AO289" s="25">
        <f t="shared" si="175"/>
        <v>3.816226476896277</v>
      </c>
      <c r="AP289" s="25">
        <f t="shared" si="175"/>
        <v>3.8156773288798189</v>
      </c>
      <c r="AQ289" s="25">
        <f t="shared" si="175"/>
        <v>3.8175784595368527</v>
      </c>
      <c r="AR289" s="25">
        <f t="shared" si="175"/>
        <v>3.811009059409642</v>
      </c>
      <c r="AS289" s="25">
        <f t="shared" si="175"/>
        <v>3.8338591641956477</v>
      </c>
      <c r="AT289" s="25">
        <f t="shared" si="175"/>
        <v>3.7560638673325695</v>
      </c>
      <c r="AU289" s="25">
        <f t="shared" si="174"/>
        <v>4.0471739851309696</v>
      </c>
      <c r="AV289" s="25"/>
      <c r="AW289" s="25"/>
      <c r="AX289" s="25"/>
      <c r="AY289" s="25"/>
      <c r="AZ289" s="25"/>
      <c r="BA289" s="25"/>
      <c r="BB289" s="25"/>
      <c r="BC289" s="25"/>
      <c r="BD289" s="25"/>
      <c r="BE289" s="25"/>
      <c r="BF289" s="25"/>
      <c r="BG289" s="25"/>
      <c r="BH289" s="25"/>
      <c r="BI289" s="25"/>
      <c r="BJ289" s="25"/>
      <c r="BK289" s="25"/>
      <c r="BL289" s="25"/>
    </row>
    <row r="290" spans="1:82">
      <c r="A290" s="33" t="s">
        <v>338</v>
      </c>
      <c r="B290" s="57" t="s">
        <v>288</v>
      </c>
      <c r="C290" s="58">
        <v>52592.472199999997</v>
      </c>
      <c r="D290" s="58">
        <v>5.0000000000000001E-4</v>
      </c>
      <c r="E290" s="33">
        <f t="shared" si="158"/>
        <v>7594.4407823299834</v>
      </c>
      <c r="F290" s="25">
        <f t="shared" si="159"/>
        <v>7594.5</v>
      </c>
      <c r="G290" s="25">
        <f t="shared" si="148"/>
        <v>-2.0213834999594837E-2</v>
      </c>
      <c r="K290">
        <f t="shared" si="176"/>
        <v>-2.0213834999594837E-2</v>
      </c>
      <c r="O290" s="25">
        <f t="shared" ca="1" si="155"/>
        <v>9.6976348572229074E-3</v>
      </c>
      <c r="P290" s="27">
        <f t="shared" si="160"/>
        <v>4.7215059513043747E-3</v>
      </c>
      <c r="Q290" s="28">
        <f t="shared" si="161"/>
        <v>37573.972199999997</v>
      </c>
      <c r="S290" s="25">
        <f t="shared" si="149"/>
        <v>6.2177122833759126E-4</v>
      </c>
      <c r="T290" s="128">
        <v>1</v>
      </c>
      <c r="U290">
        <f t="shared" si="150"/>
        <v>6.2177122833759126E-4</v>
      </c>
      <c r="V290" s="25">
        <f t="shared" si="151"/>
        <v>-2.4935340950899214E-2</v>
      </c>
      <c r="Z290">
        <f t="shared" si="162"/>
        <v>7594.5</v>
      </c>
      <c r="AA290" s="25">
        <f t="shared" si="163"/>
        <v>-1.9933320576376888E-2</v>
      </c>
      <c r="AB290" s="25">
        <f t="shared" si="164"/>
        <v>-2.8051442321794934E-4</v>
      </c>
      <c r="AC290" s="25">
        <f t="shared" si="165"/>
        <v>-2.4935340950899214E-2</v>
      </c>
      <c r="AD290" s="25"/>
      <c r="AE290" s="25">
        <f t="shared" si="166"/>
        <v>4.8926146833184216E-11</v>
      </c>
      <c r="AF290" s="28">
        <f t="shared" si="167"/>
        <v>37573.972199999997</v>
      </c>
      <c r="AG290" s="128"/>
      <c r="AH290">
        <f t="shared" si="168"/>
        <v>-2.1760291285626888E-2</v>
      </c>
      <c r="AI290">
        <f t="shared" si="169"/>
        <v>0.66960316322991897</v>
      </c>
      <c r="AJ290">
        <f t="shared" si="170"/>
        <v>-0.94145077885575557</v>
      </c>
      <c r="AK290">
        <f t="shared" si="171"/>
        <v>-0.16654708118824668</v>
      </c>
      <c r="AL290">
        <f t="shared" si="172"/>
        <v>-2.6746848207521801</v>
      </c>
      <c r="AM290">
        <f t="shared" si="173"/>
        <v>-4.2053984481326854</v>
      </c>
      <c r="AN290" s="25">
        <f t="shared" si="175"/>
        <v>3.8161131510914683</v>
      </c>
      <c r="AO290" s="25">
        <f t="shared" si="175"/>
        <v>3.8162718310339327</v>
      </c>
      <c r="AP290" s="25">
        <f t="shared" si="175"/>
        <v>3.8157227639132505</v>
      </c>
      <c r="AQ290" s="25">
        <f t="shared" si="175"/>
        <v>3.8176236834896855</v>
      </c>
      <c r="AR290" s="25">
        <f t="shared" si="175"/>
        <v>3.8110547747999322</v>
      </c>
      <c r="AS290" s="25">
        <f t="shared" si="175"/>
        <v>3.8339040083105731</v>
      </c>
      <c r="AT290" s="25">
        <f t="shared" si="175"/>
        <v>3.7561089986216132</v>
      </c>
      <c r="AU290" s="25">
        <f t="shared" si="174"/>
        <v>4.047232473075522</v>
      </c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</row>
    <row r="291" spans="1:82">
      <c r="A291" s="33" t="s">
        <v>338</v>
      </c>
      <c r="B291" s="57" t="s">
        <v>292</v>
      </c>
      <c r="C291" s="58">
        <v>52593.324999999997</v>
      </c>
      <c r="D291" s="58">
        <v>2.9999999999999997E-4</v>
      </c>
      <c r="E291" s="33">
        <f t="shared" si="158"/>
        <v>7596.939112260291</v>
      </c>
      <c r="F291" s="25">
        <f t="shared" si="159"/>
        <v>7597</v>
      </c>
      <c r="G291" s="25">
        <f t="shared" si="148"/>
        <v>-2.0783910003956407E-2</v>
      </c>
      <c r="K291">
        <f t="shared" si="176"/>
        <v>-2.0783910003956407E-2</v>
      </c>
      <c r="O291" s="25">
        <f t="shared" ca="1" si="155"/>
        <v>9.6920606546143026E-3</v>
      </c>
      <c r="P291" s="27">
        <f t="shared" si="160"/>
        <v>4.718666819659767E-3</v>
      </c>
      <c r="Q291" s="28">
        <f t="shared" si="161"/>
        <v>37574.824999999997</v>
      </c>
      <c r="S291" s="25">
        <f t="shared" si="149"/>
        <v>6.5038142464444483E-4</v>
      </c>
      <c r="T291" s="128">
        <v>1</v>
      </c>
      <c r="U291">
        <f t="shared" si="150"/>
        <v>6.5038142464444483E-4</v>
      </c>
      <c r="V291" s="25">
        <f t="shared" si="151"/>
        <v>-2.5502576823616174E-2</v>
      </c>
      <c r="Z291">
        <f t="shared" si="162"/>
        <v>7597</v>
      </c>
      <c r="AA291" s="25">
        <f t="shared" si="163"/>
        <v>-1.993392680801586E-2</v>
      </c>
      <c r="AB291" s="25">
        <f t="shared" si="164"/>
        <v>-8.4998319594054711E-4</v>
      </c>
      <c r="AC291" s="25">
        <f t="shared" si="165"/>
        <v>-2.5502576823616174E-2</v>
      </c>
      <c r="AD291" s="25"/>
      <c r="AE291" s="25">
        <f t="shared" si="166"/>
        <v>4.6988200010744823E-10</v>
      </c>
      <c r="AF291" s="28">
        <f t="shared" si="167"/>
        <v>37574.824999999997</v>
      </c>
      <c r="AG291" s="128"/>
      <c r="AH291">
        <f t="shared" si="168"/>
        <v>-2.1760783581015859E-2</v>
      </c>
      <c r="AI291">
        <f t="shared" si="169"/>
        <v>0.66963040778236849</v>
      </c>
      <c r="AJ291">
        <f t="shared" si="170"/>
        <v>-0.94150590996976047</v>
      </c>
      <c r="AK291">
        <f t="shared" si="171"/>
        <v>-0.16660111805734021</v>
      </c>
      <c r="AL291">
        <f t="shared" si="172"/>
        <v>-2.6745212625972785</v>
      </c>
      <c r="AM291">
        <f t="shared" si="173"/>
        <v>-4.2038709006537456</v>
      </c>
      <c r="AN291" s="25">
        <f t="shared" ref="AN291:AT300" si="177">$AU291+$AB$7*SIN(AO291)</f>
        <v>3.8163400730011507</v>
      </c>
      <c r="AO291" s="25">
        <f t="shared" si="177"/>
        <v>3.8164986072634708</v>
      </c>
      <c r="AP291" s="25">
        <f t="shared" si="177"/>
        <v>3.815949944654637</v>
      </c>
      <c r="AQ291" s="25">
        <f t="shared" si="177"/>
        <v>3.8178498085509229</v>
      </c>
      <c r="AR291" s="25">
        <f t="shared" si="177"/>
        <v>3.8112833583058747</v>
      </c>
      <c r="AS291" s="25">
        <f t="shared" si="177"/>
        <v>3.8341282308879294</v>
      </c>
      <c r="AT291" s="25">
        <f t="shared" si="177"/>
        <v>3.7563346700060456</v>
      </c>
      <c r="AU291" s="25">
        <f t="shared" si="174"/>
        <v>4.0475249127982833</v>
      </c>
      <c r="AV291" s="25"/>
      <c r="AW291" s="25"/>
      <c r="AX291" s="25"/>
      <c r="AY291" s="25"/>
      <c r="AZ291" s="25"/>
      <c r="BA291" s="25"/>
      <c r="BB291" s="25"/>
      <c r="BC291" s="25"/>
      <c r="BD291" s="25"/>
      <c r="BE291" s="25"/>
      <c r="BF291" s="25"/>
      <c r="BG291" s="25"/>
      <c r="BH291" s="25"/>
      <c r="BI291" s="25"/>
      <c r="BJ291" s="25"/>
      <c r="BK291" s="25"/>
      <c r="BL291" s="25"/>
    </row>
    <row r="292" spans="1:82">
      <c r="A292" s="33" t="s">
        <v>600</v>
      </c>
      <c r="B292" s="57" t="s">
        <v>292</v>
      </c>
      <c r="C292" s="58">
        <v>52606.637000000002</v>
      </c>
      <c r="D292" s="58" t="s">
        <v>485</v>
      </c>
      <c r="E292" s="33">
        <f t="shared" si="158"/>
        <v>7635.9374331236204</v>
      </c>
      <c r="F292" s="25">
        <f t="shared" si="159"/>
        <v>7636</v>
      </c>
      <c r="G292" s="25">
        <f t="shared" si="148"/>
        <v>-2.1357079996960238E-2</v>
      </c>
      <c r="K292">
        <f t="shared" si="176"/>
        <v>-2.1357079996960238E-2</v>
      </c>
      <c r="M292" s="25"/>
      <c r="O292" s="25">
        <f t="shared" ca="1" si="155"/>
        <v>9.605103093920063E-3</v>
      </c>
      <c r="P292" s="27">
        <f t="shared" si="160"/>
        <v>4.6743868043892254E-3</v>
      </c>
      <c r="Q292" s="28">
        <f t="shared" si="161"/>
        <v>37588.137000000002</v>
      </c>
      <c r="S292" s="25">
        <f t="shared" si="149"/>
        <v>6.7763726382975918E-4</v>
      </c>
      <c r="T292" s="128">
        <v>1</v>
      </c>
      <c r="U292">
        <f t="shared" si="150"/>
        <v>6.7763726382975918E-4</v>
      </c>
      <c r="V292" s="25">
        <f t="shared" si="151"/>
        <v>-2.6031466801349462E-2</v>
      </c>
      <c r="Z292">
        <f t="shared" si="162"/>
        <v>7636</v>
      </c>
      <c r="AA292" s="25">
        <f t="shared" si="163"/>
        <v>-1.994324627384347E-2</v>
      </c>
      <c r="AB292" s="25">
        <f t="shared" si="164"/>
        <v>-1.4138337231167676E-3</v>
      </c>
      <c r="AC292" s="25">
        <f t="shared" si="165"/>
        <v>-2.6031466801349462E-2</v>
      </c>
      <c r="AD292" s="25"/>
      <c r="AE292" s="25">
        <f t="shared" si="166"/>
        <v>1.3545466074218034E-9</v>
      </c>
      <c r="AF292" s="28">
        <f t="shared" si="167"/>
        <v>37588.137000000002</v>
      </c>
      <c r="AG292" s="128"/>
      <c r="AH292">
        <f t="shared" si="168"/>
        <v>-2.1768320785843471E-2</v>
      </c>
      <c r="AI292">
        <f t="shared" si="169"/>
        <v>0.67005685568970841</v>
      </c>
      <c r="AJ292">
        <f t="shared" si="170"/>
        <v>-0.94236327082557914</v>
      </c>
      <c r="AK292">
        <f t="shared" si="171"/>
        <v>-0.16744408476455078</v>
      </c>
      <c r="AL292">
        <f t="shared" si="172"/>
        <v>-2.6719680292499972</v>
      </c>
      <c r="AM292">
        <f t="shared" si="173"/>
        <v>-4.1801604714463743</v>
      </c>
      <c r="AN292" s="25">
        <f t="shared" si="177"/>
        <v>3.8198812510581623</v>
      </c>
      <c r="AO292" s="25">
        <f t="shared" si="177"/>
        <v>3.8200375150530301</v>
      </c>
      <c r="AP292" s="25">
        <f t="shared" si="177"/>
        <v>3.8194951696161121</v>
      </c>
      <c r="AQ292" s="25">
        <f t="shared" si="177"/>
        <v>3.8213785059107761</v>
      </c>
      <c r="AR292" s="25">
        <f t="shared" si="177"/>
        <v>3.8148506770660955</v>
      </c>
      <c r="AS292" s="25">
        <f t="shared" si="177"/>
        <v>3.8376265391697078</v>
      </c>
      <c r="AT292" s="25">
        <f t="shared" si="177"/>
        <v>3.7598583716200737</v>
      </c>
      <c r="AU292" s="25">
        <f t="shared" si="174"/>
        <v>4.0520869724733579</v>
      </c>
      <c r="AV292" s="25"/>
      <c r="AW292" s="25"/>
      <c r="AX292" s="25"/>
      <c r="AY292" s="25"/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  <c r="BL292" s="25"/>
    </row>
    <row r="293" spans="1:82">
      <c r="A293" s="34" t="s">
        <v>339</v>
      </c>
      <c r="B293" s="57"/>
      <c r="C293" s="58">
        <v>52608.6852</v>
      </c>
      <c r="D293" s="58">
        <v>2.0000000000000001E-4</v>
      </c>
      <c r="E293" s="33">
        <f t="shared" si="158"/>
        <v>7641.9377607071647</v>
      </c>
      <c r="F293" s="25">
        <f t="shared" si="159"/>
        <v>7642</v>
      </c>
      <c r="G293" s="25">
        <f t="shared" si="148"/>
        <v>-2.1245259995339438E-2</v>
      </c>
      <c r="K293">
        <f t="shared" si="176"/>
        <v>-2.1245259995339438E-2</v>
      </c>
      <c r="O293" s="25">
        <f t="shared" ca="1" si="155"/>
        <v>9.5917250076594136E-3</v>
      </c>
      <c r="P293" s="27">
        <f t="shared" si="160"/>
        <v>4.6675762356908476E-3</v>
      </c>
      <c r="Q293" s="28">
        <f t="shared" si="161"/>
        <v>37590.1852</v>
      </c>
      <c r="S293" s="25">
        <f t="shared" si="149"/>
        <v>6.7147508153619592E-4</v>
      </c>
      <c r="T293" s="128">
        <v>1</v>
      </c>
      <c r="U293">
        <f t="shared" si="150"/>
        <v>6.7147508153619592E-4</v>
      </c>
      <c r="V293" s="25">
        <f t="shared" si="151"/>
        <v>-2.5912836231030287E-2</v>
      </c>
      <c r="Z293">
        <f t="shared" si="162"/>
        <v>7642</v>
      </c>
      <c r="AA293" s="25">
        <f t="shared" si="163"/>
        <v>-1.9944657037502082E-2</v>
      </c>
      <c r="AB293" s="25">
        <f t="shared" si="164"/>
        <v>-1.300602957837356E-3</v>
      </c>
      <c r="AC293" s="25">
        <f t="shared" si="165"/>
        <v>-2.5912836231030287E-2</v>
      </c>
      <c r="AD293" s="25"/>
      <c r="AE293" s="25">
        <f t="shared" si="166"/>
        <v>1.1358457969402158E-9</v>
      </c>
      <c r="AF293" s="28">
        <f t="shared" si="167"/>
        <v>37590.1852</v>
      </c>
      <c r="AG293" s="128"/>
      <c r="AH293">
        <f t="shared" si="168"/>
        <v>-2.1769456545502084E-2</v>
      </c>
      <c r="AI293">
        <f t="shared" si="169"/>
        <v>0.67012270242757999</v>
      </c>
      <c r="AJ293">
        <f t="shared" si="170"/>
        <v>-0.94249472388672506</v>
      </c>
      <c r="AK293">
        <f t="shared" si="171"/>
        <v>-0.16757377046040664</v>
      </c>
      <c r="AL293">
        <f t="shared" si="172"/>
        <v>-2.6715749353536764</v>
      </c>
      <c r="AM293">
        <f t="shared" si="173"/>
        <v>-4.1765324946112781</v>
      </c>
      <c r="AN293" s="25">
        <f t="shared" si="177"/>
        <v>3.8204262477526654</v>
      </c>
      <c r="AO293" s="25">
        <f t="shared" si="177"/>
        <v>3.8205821628881695</v>
      </c>
      <c r="AP293" s="25">
        <f t="shared" si="177"/>
        <v>3.8200407903944185</v>
      </c>
      <c r="AQ293" s="25">
        <f t="shared" si="177"/>
        <v>3.8219215742946528</v>
      </c>
      <c r="AR293" s="25">
        <f t="shared" si="177"/>
        <v>3.815399731870099</v>
      </c>
      <c r="AS293" s="25">
        <f t="shared" si="177"/>
        <v>3.8381648139261357</v>
      </c>
      <c r="AT293" s="25">
        <f t="shared" si="177"/>
        <v>3.7604010188407382</v>
      </c>
      <c r="AU293" s="25">
        <f t="shared" si="174"/>
        <v>4.0527888278079853</v>
      </c>
      <c r="AV293" s="25"/>
      <c r="AW293" s="25"/>
      <c r="AX293" s="25"/>
      <c r="AY293" s="25"/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  <c r="BL293" s="25"/>
    </row>
    <row r="294" spans="1:82">
      <c r="A294" s="56" t="s">
        <v>494</v>
      </c>
      <c r="B294" s="57" t="str">
        <f>IF(W294=INT(W294),"I","II")</f>
        <v>I</v>
      </c>
      <c r="C294" s="126">
        <v>52614.659699999997</v>
      </c>
      <c r="D294" s="115" t="s">
        <v>485</v>
      </c>
      <c r="E294" s="33">
        <f t="shared" si="158"/>
        <v>7659.4404250699745</v>
      </c>
      <c r="F294" s="25">
        <f t="shared" si="159"/>
        <v>7659.5</v>
      </c>
      <c r="G294" s="25">
        <f t="shared" si="148"/>
        <v>-2.0335785004135687E-2</v>
      </c>
      <c r="K294">
        <f t="shared" si="176"/>
        <v>-2.0335785004135687E-2</v>
      </c>
      <c r="N294" s="25"/>
      <c r="O294" s="25">
        <f t="shared" ca="1" si="155"/>
        <v>9.5527055893991769E-3</v>
      </c>
      <c r="P294" s="27">
        <f t="shared" si="160"/>
        <v>4.6477147293109743E-3</v>
      </c>
      <c r="Q294" s="28">
        <f t="shared" si="161"/>
        <v>37596.159699999997</v>
      </c>
      <c r="S294" s="25">
        <f t="shared" si="149"/>
        <v>6.2417525893112939E-4</v>
      </c>
      <c r="T294" s="128">
        <v>1</v>
      </c>
      <c r="U294">
        <f t="shared" si="150"/>
        <v>6.2417525893112939E-4</v>
      </c>
      <c r="V294" s="25">
        <f t="shared" si="151"/>
        <v>-2.498349973344666E-2</v>
      </c>
      <c r="Z294">
        <f t="shared" si="162"/>
        <v>7659.5</v>
      </c>
      <c r="AA294" s="25">
        <f t="shared" si="163"/>
        <v>-1.994873668965794E-2</v>
      </c>
      <c r="AB294" s="25">
        <f t="shared" si="164"/>
        <v>-3.8704831447774687E-4</v>
      </c>
      <c r="AC294" s="25">
        <f t="shared" si="165"/>
        <v>-2.498349973344666E-2</v>
      </c>
      <c r="AD294" s="25"/>
      <c r="AE294" s="25">
        <f t="shared" si="166"/>
        <v>9.3505447098944719E-11</v>
      </c>
      <c r="AF294" s="28">
        <f t="shared" si="167"/>
        <v>37596.159699999997</v>
      </c>
      <c r="AG294" s="128"/>
      <c r="AH294">
        <f t="shared" si="168"/>
        <v>-2.1772732868907942E-2</v>
      </c>
      <c r="AI294">
        <f t="shared" si="169"/>
        <v>0.6703151206713458</v>
      </c>
      <c r="AJ294">
        <f t="shared" si="170"/>
        <v>-0.94287744379312921</v>
      </c>
      <c r="AK294">
        <f t="shared" si="171"/>
        <v>-0.16795201797552403</v>
      </c>
      <c r="AL294">
        <f t="shared" si="172"/>
        <v>-2.6704279700275921</v>
      </c>
      <c r="AM294">
        <f t="shared" si="173"/>
        <v>-4.1659807828603794</v>
      </c>
      <c r="AN294" s="25">
        <f t="shared" si="177"/>
        <v>3.8220161272012185</v>
      </c>
      <c r="AO294" s="25">
        <f t="shared" si="177"/>
        <v>3.8221710255019152</v>
      </c>
      <c r="AP294" s="25">
        <f t="shared" si="177"/>
        <v>3.8216324922664087</v>
      </c>
      <c r="AQ294" s="25">
        <f t="shared" si="177"/>
        <v>3.8235058172387415</v>
      </c>
      <c r="AR294" s="25">
        <f t="shared" si="177"/>
        <v>3.8170015025974351</v>
      </c>
      <c r="AS294" s="25">
        <f t="shared" si="177"/>
        <v>3.8397348953717048</v>
      </c>
      <c r="AT294" s="25">
        <f t="shared" si="177"/>
        <v>3.7619845628610644</v>
      </c>
      <c r="AU294" s="25">
        <f t="shared" si="174"/>
        <v>4.0548359058673134</v>
      </c>
      <c r="AV294" s="25"/>
      <c r="AW294" s="25"/>
      <c r="AX294" s="25"/>
      <c r="AY294" s="25"/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5"/>
    </row>
    <row r="295" spans="1:82">
      <c r="A295" s="41" t="s">
        <v>340</v>
      </c>
      <c r="B295" s="96"/>
      <c r="C295" s="58">
        <v>52618.244200000001</v>
      </c>
      <c r="D295" s="58">
        <v>2.0000000000000001E-4</v>
      </c>
      <c r="E295" s="33">
        <f t="shared" si="158"/>
        <v>7669.9414377754074</v>
      </c>
      <c r="F295" s="25">
        <f t="shared" si="159"/>
        <v>7670</v>
      </c>
      <c r="G295" s="25">
        <f t="shared" si="148"/>
        <v>-1.999009999417467E-2</v>
      </c>
      <c r="K295">
        <f t="shared" si="176"/>
        <v>-1.999009999417467E-2</v>
      </c>
      <c r="O295" s="25">
        <f t="shared" ca="1" si="155"/>
        <v>9.5292939384430363E-3</v>
      </c>
      <c r="P295" s="27">
        <f t="shared" si="160"/>
        <v>4.6357997216123579E-3</v>
      </c>
      <c r="Q295" s="28">
        <f t="shared" si="161"/>
        <v>37599.744200000001</v>
      </c>
      <c r="S295" s="25">
        <f t="shared" si="149"/>
        <v>6.064349368119996E-4</v>
      </c>
      <c r="T295" s="128">
        <v>1</v>
      </c>
      <c r="U295">
        <f t="shared" si="150"/>
        <v>6.064349368119996E-4</v>
      </c>
      <c r="V295" s="25">
        <f t="shared" si="151"/>
        <v>-2.4625899715787027E-2</v>
      </c>
      <c r="Z295">
        <f t="shared" si="162"/>
        <v>7670</v>
      </c>
      <c r="AA295" s="25">
        <f t="shared" si="163"/>
        <v>-1.9951159389459561E-2</v>
      </c>
      <c r="AB295" s="25">
        <f t="shared" si="164"/>
        <v>-3.8940604715109045E-5</v>
      </c>
      <c r="AC295" s="25">
        <f t="shared" si="165"/>
        <v>-2.4625899715787027E-2</v>
      </c>
      <c r="AD295" s="25"/>
      <c r="AE295" s="25">
        <f t="shared" si="166"/>
        <v>9.1958016695663841E-13</v>
      </c>
      <c r="AF295" s="28">
        <f t="shared" si="167"/>
        <v>37599.744200000001</v>
      </c>
      <c r="AG295" s="128"/>
      <c r="AH295">
        <f t="shared" si="168"/>
        <v>-2.1774672689459561E-2</v>
      </c>
      <c r="AI295">
        <f t="shared" si="169"/>
        <v>0.67043083299841422</v>
      </c>
      <c r="AJ295">
        <f t="shared" si="170"/>
        <v>-0.94310658552986493</v>
      </c>
      <c r="AK295">
        <f t="shared" si="171"/>
        <v>-0.16817896468310434</v>
      </c>
      <c r="AL295">
        <f t="shared" si="172"/>
        <v>-2.6697394745989218</v>
      </c>
      <c r="AM295">
        <f t="shared" si="173"/>
        <v>-4.1596710285365806</v>
      </c>
      <c r="AN295" s="25">
        <f t="shared" si="177"/>
        <v>3.8229702738507041</v>
      </c>
      <c r="AO295" s="25">
        <f t="shared" si="177"/>
        <v>3.8231245625474166</v>
      </c>
      <c r="AP295" s="25">
        <f t="shared" si="177"/>
        <v>3.8225877338966336</v>
      </c>
      <c r="AQ295" s="25">
        <f t="shared" si="177"/>
        <v>3.824456573306739</v>
      </c>
      <c r="AR295" s="25">
        <f t="shared" si="177"/>
        <v>3.817962823262266</v>
      </c>
      <c r="AS295" s="25">
        <f t="shared" si="177"/>
        <v>3.8406770258914755</v>
      </c>
      <c r="AT295" s="25">
        <f t="shared" si="177"/>
        <v>3.7629352782058749</v>
      </c>
      <c r="AU295" s="25">
        <f t="shared" si="174"/>
        <v>4.0560641527029109</v>
      </c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</row>
    <row r="296" spans="1:82">
      <c r="A296" s="33" t="s">
        <v>336</v>
      </c>
      <c r="B296" s="96"/>
      <c r="C296" s="58">
        <v>52620.291599999997</v>
      </c>
      <c r="D296" s="58">
        <v>2.0000000000000001E-4</v>
      </c>
      <c r="E296" s="33">
        <f t="shared" si="158"/>
        <v>7675.939421709857</v>
      </c>
      <c r="F296" s="25">
        <f t="shared" si="159"/>
        <v>7676</v>
      </c>
      <c r="G296" s="25">
        <f t="shared" si="148"/>
        <v>-2.0678280001448002E-2</v>
      </c>
      <c r="K296">
        <f t="shared" si="176"/>
        <v>-2.0678280001448002E-2</v>
      </c>
      <c r="O296" s="25">
        <f t="shared" ca="1" si="155"/>
        <v>9.5159158521823835E-3</v>
      </c>
      <c r="P296" s="27">
        <f t="shared" si="160"/>
        <v>4.6289917842770988E-3</v>
      </c>
      <c r="Q296" s="28">
        <f t="shared" si="161"/>
        <v>37601.791599999997</v>
      </c>
      <c r="S296" s="25">
        <f t="shared" si="149"/>
        <v>6.4045800523655782E-4</v>
      </c>
      <c r="T296" s="128">
        <v>1</v>
      </c>
      <c r="U296">
        <f t="shared" si="150"/>
        <v>6.4045800523655782E-4</v>
      </c>
      <c r="V296" s="25">
        <f t="shared" si="151"/>
        <v>-2.5307271785725102E-2</v>
      </c>
      <c r="Z296">
        <f t="shared" si="162"/>
        <v>7676</v>
      </c>
      <c r="AA296" s="25">
        <f t="shared" si="163"/>
        <v>-1.9952535334621241E-2</v>
      </c>
      <c r="AB296" s="25">
        <f t="shared" si="164"/>
        <v>-7.2574466682676086E-4</v>
      </c>
      <c r="AC296" s="25">
        <f t="shared" si="165"/>
        <v>-2.5307271785725102E-2</v>
      </c>
      <c r="AD296" s="25"/>
      <c r="AE296" s="25">
        <f t="shared" si="166"/>
        <v>3.3733263950892777E-10</v>
      </c>
      <c r="AF296" s="28">
        <f t="shared" si="167"/>
        <v>37601.791599999997</v>
      </c>
      <c r="AG296" s="128"/>
      <c r="AH296">
        <f t="shared" si="168"/>
        <v>-2.1775772406621242E-2</v>
      </c>
      <c r="AI296">
        <f t="shared" si="169"/>
        <v>0.67049704243186703</v>
      </c>
      <c r="AJ296">
        <f t="shared" si="170"/>
        <v>-0.94323735839000034</v>
      </c>
      <c r="AK296">
        <f t="shared" si="171"/>
        <v>-0.16830864788790031</v>
      </c>
      <c r="AL296">
        <f t="shared" si="172"/>
        <v>-2.6693459419390266</v>
      </c>
      <c r="AM296">
        <f t="shared" si="173"/>
        <v>-4.1560725865614883</v>
      </c>
      <c r="AN296" s="25">
        <f t="shared" si="177"/>
        <v>3.8235155743796985</v>
      </c>
      <c r="AO296" s="25">
        <f t="shared" si="177"/>
        <v>3.8236695149042128</v>
      </c>
      <c r="AP296" s="25">
        <f t="shared" si="177"/>
        <v>3.8231336606325304</v>
      </c>
      <c r="AQ296" s="25">
        <f t="shared" si="177"/>
        <v>3.82499993346828</v>
      </c>
      <c r="AR296" s="25">
        <f t="shared" si="177"/>
        <v>3.8185122363903443</v>
      </c>
      <c r="AS296" s="25">
        <f t="shared" si="177"/>
        <v>3.8412154138792935</v>
      </c>
      <c r="AT296" s="25">
        <f t="shared" si="177"/>
        <v>3.7634787426342253</v>
      </c>
      <c r="AU296" s="25">
        <f t="shared" si="174"/>
        <v>4.0567660080375374</v>
      </c>
      <c r="AV296" s="25"/>
      <c r="AW296" s="25"/>
      <c r="AX296" s="25"/>
      <c r="AY296" s="25"/>
      <c r="AZ296" s="25"/>
      <c r="BA296" s="25"/>
      <c r="BB296" s="25"/>
      <c r="BC296" s="25"/>
      <c r="BD296" s="25"/>
      <c r="BE296" s="25"/>
      <c r="BF296" s="25"/>
      <c r="BG296" s="25"/>
      <c r="BH296" s="25"/>
      <c r="BI296" s="25"/>
      <c r="BJ296" s="25"/>
      <c r="BK296" s="25"/>
      <c r="BL296" s="25"/>
    </row>
    <row r="297" spans="1:82">
      <c r="A297" s="56" t="s">
        <v>494</v>
      </c>
      <c r="B297" s="57" t="str">
        <f>IF(W297=INT(W297),"I","II")</f>
        <v>I</v>
      </c>
      <c r="C297" s="126">
        <v>52620.633000000002</v>
      </c>
      <c r="D297" s="115" t="s">
        <v>485</v>
      </c>
      <c r="E297" s="33">
        <f t="shared" si="158"/>
        <v>7676.9395739591746</v>
      </c>
      <c r="F297" s="25">
        <f t="shared" si="159"/>
        <v>7677</v>
      </c>
      <c r="G297" s="25">
        <f t="shared" si="148"/>
        <v>-2.0626309997169301E-2</v>
      </c>
      <c r="K297">
        <f t="shared" si="176"/>
        <v>-2.0626309997169301E-2</v>
      </c>
      <c r="N297" s="25"/>
      <c r="O297" s="25">
        <f t="shared" ca="1" si="155"/>
        <v>9.5136861711389437E-3</v>
      </c>
      <c r="P297" s="27">
        <f t="shared" si="160"/>
        <v>4.6278571732004913E-3</v>
      </c>
      <c r="Q297" s="28">
        <f t="shared" si="161"/>
        <v>37602.133000000002</v>
      </c>
      <c r="S297" s="25">
        <f t="shared" si="149"/>
        <v>6.3777295946898342E-4</v>
      </c>
      <c r="T297" s="128">
        <v>1</v>
      </c>
      <c r="U297">
        <f t="shared" si="150"/>
        <v>6.3777295946898342E-4</v>
      </c>
      <c r="V297" s="25">
        <f t="shared" si="151"/>
        <v>-2.5254167170369792E-2</v>
      </c>
      <c r="Z297">
        <f t="shared" si="162"/>
        <v>7677</v>
      </c>
      <c r="AA297" s="25">
        <f t="shared" si="163"/>
        <v>-1.9952764060803953E-2</v>
      </c>
      <c r="AB297" s="25">
        <f t="shared" si="164"/>
        <v>-6.7354593636534746E-4</v>
      </c>
      <c r="AC297" s="25">
        <f t="shared" si="165"/>
        <v>-2.5254167170369792E-2</v>
      </c>
      <c r="AD297" s="25"/>
      <c r="AE297" s="25">
        <f t="shared" si="166"/>
        <v>2.8933471377093217E-10</v>
      </c>
      <c r="AF297" s="28">
        <f t="shared" si="167"/>
        <v>37602.133000000002</v>
      </c>
      <c r="AG297" s="128"/>
      <c r="AH297">
        <f t="shared" si="168"/>
        <v>-2.1775955073803952E-2</v>
      </c>
      <c r="AI297">
        <f t="shared" si="169"/>
        <v>0.67050808357019487</v>
      </c>
      <c r="AJ297">
        <f t="shared" si="170"/>
        <v>-0.94325914217307694</v>
      </c>
      <c r="AK297">
        <f t="shared" si="171"/>
        <v>-0.16833026171016982</v>
      </c>
      <c r="AL297">
        <f t="shared" si="172"/>
        <v>-2.6692803456100882</v>
      </c>
      <c r="AM297">
        <f t="shared" si="173"/>
        <v>-4.1554733493742608</v>
      </c>
      <c r="AN297" s="25">
        <f t="shared" si="177"/>
        <v>3.8236064630293569</v>
      </c>
      <c r="AO297" s="25">
        <f t="shared" si="177"/>
        <v>3.823760345537603</v>
      </c>
      <c r="AP297" s="25">
        <f t="shared" si="177"/>
        <v>3.8232246536852346</v>
      </c>
      <c r="AQ297" s="25">
        <f t="shared" si="177"/>
        <v>3.8250904985199532</v>
      </c>
      <c r="AR297" s="25">
        <f t="shared" si="177"/>
        <v>3.8186038114018253</v>
      </c>
      <c r="AS297" s="25">
        <f t="shared" si="177"/>
        <v>3.8413051471756692</v>
      </c>
      <c r="AT297" s="25">
        <f t="shared" si="177"/>
        <v>3.7635693340828857</v>
      </c>
      <c r="AU297" s="25">
        <f t="shared" si="174"/>
        <v>4.0568829839266423</v>
      </c>
      <c r="AV297" s="25"/>
      <c r="AW297" s="25"/>
      <c r="AX297" s="25"/>
      <c r="AY297" s="25"/>
      <c r="AZ297" s="25"/>
      <c r="BA297" s="25"/>
      <c r="BB297" s="25"/>
      <c r="BC297" s="25"/>
      <c r="BD297" s="25"/>
      <c r="BE297" s="25"/>
      <c r="BF297" s="25"/>
      <c r="BG297" s="25"/>
      <c r="BH297" s="25"/>
      <c r="BI297" s="25"/>
      <c r="BJ297" s="25"/>
      <c r="BK297" s="25"/>
      <c r="BL297" s="25"/>
    </row>
    <row r="298" spans="1:82">
      <c r="A298" s="33" t="s">
        <v>931</v>
      </c>
      <c r="B298" s="57" t="s">
        <v>292</v>
      </c>
      <c r="C298" s="58">
        <v>52645.550799999997</v>
      </c>
      <c r="D298" s="58" t="s">
        <v>485</v>
      </c>
      <c r="E298" s="33">
        <f t="shared" si="158"/>
        <v>7749.9377980883592</v>
      </c>
      <c r="F298" s="25">
        <f t="shared" si="159"/>
        <v>7750</v>
      </c>
      <c r="G298" s="25">
        <f t="shared" si="148"/>
        <v>-2.1232500002952293E-2</v>
      </c>
      <c r="K298">
        <f t="shared" si="176"/>
        <v>-2.1232500002952293E-2</v>
      </c>
      <c r="L298" s="25"/>
      <c r="O298" s="25">
        <f t="shared" ca="1" si="155"/>
        <v>9.3509194549676738E-3</v>
      </c>
      <c r="P298" s="27">
        <f t="shared" si="160"/>
        <v>4.5450654043718459E-3</v>
      </c>
      <c r="Q298" s="28">
        <f t="shared" si="161"/>
        <v>37627.050799999997</v>
      </c>
      <c r="S298" s="25">
        <f t="shared" si="149"/>
        <v>6.6448287832887403E-4</v>
      </c>
      <c r="T298" s="128">
        <v>1</v>
      </c>
      <c r="U298">
        <f t="shared" si="150"/>
        <v>6.6448287832887403E-4</v>
      </c>
      <c r="V298" s="25">
        <f t="shared" si="151"/>
        <v>-2.5777565407324139E-2</v>
      </c>
      <c r="Z298">
        <f t="shared" si="162"/>
        <v>7750</v>
      </c>
      <c r="AA298" s="25">
        <f t="shared" si="163"/>
        <v>-1.9968998864651824E-2</v>
      </c>
      <c r="AB298" s="25">
        <f t="shared" si="164"/>
        <v>-1.2635011383004685E-3</v>
      </c>
      <c r="AC298" s="25">
        <f t="shared" si="165"/>
        <v>-2.5777565407324139E-2</v>
      </c>
      <c r="AD298" s="25"/>
      <c r="AE298" s="25">
        <f t="shared" si="166"/>
        <v>1.0608038079131225E-9</v>
      </c>
      <c r="AF298" s="28">
        <f t="shared" si="167"/>
        <v>37627.050799999997</v>
      </c>
      <c r="AG298" s="128"/>
      <c r="AH298">
        <f t="shared" si="168"/>
        <v>-2.1788811364651824E-2</v>
      </c>
      <c r="AI298">
        <f t="shared" si="169"/>
        <v>0.67131890790210313</v>
      </c>
      <c r="AJ298">
        <f t="shared" si="170"/>
        <v>-0.94484030762849247</v>
      </c>
      <c r="AK298">
        <f t="shared" si="171"/>
        <v>-0.16990803305710367</v>
      </c>
      <c r="AL298">
        <f t="shared" si="172"/>
        <v>-2.6644859577994402</v>
      </c>
      <c r="AM298">
        <f t="shared" si="173"/>
        <v>-4.112113356424298</v>
      </c>
      <c r="AN298" s="25">
        <f t="shared" si="177"/>
        <v>3.8302453863371437</v>
      </c>
      <c r="AO298" s="25">
        <f t="shared" si="177"/>
        <v>3.8303950439636898</v>
      </c>
      <c r="AP298" s="25">
        <f t="shared" si="177"/>
        <v>3.8298712242610855</v>
      </c>
      <c r="AQ298" s="25">
        <f t="shared" si="177"/>
        <v>3.8317056460754748</v>
      </c>
      <c r="AR298" s="25">
        <f t="shared" si="177"/>
        <v>3.8252935487143662</v>
      </c>
      <c r="AS298" s="25">
        <f t="shared" si="177"/>
        <v>3.8478572196247187</v>
      </c>
      <c r="AT298" s="25">
        <f t="shared" si="177"/>
        <v>3.7701933736778503</v>
      </c>
      <c r="AU298" s="25">
        <f t="shared" si="174"/>
        <v>4.0654222238312689</v>
      </c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  <c r="BF298" s="25"/>
      <c r="BG298" s="25"/>
      <c r="BH298" s="25"/>
      <c r="BI298" s="25"/>
      <c r="BJ298" s="25"/>
      <c r="BK298" s="25"/>
      <c r="BL298" s="25"/>
    </row>
    <row r="299" spans="1:82">
      <c r="A299" s="33" t="s">
        <v>934</v>
      </c>
      <c r="B299" s="57" t="s">
        <v>292</v>
      </c>
      <c r="C299" s="58">
        <v>52647.941899999998</v>
      </c>
      <c r="D299" s="58" t="s">
        <v>465</v>
      </c>
      <c r="E299" s="33">
        <f t="shared" si="158"/>
        <v>7756.9426722632616</v>
      </c>
      <c r="F299" s="25">
        <f t="shared" si="159"/>
        <v>7757</v>
      </c>
      <c r="G299" s="25">
        <f t="shared" si="148"/>
        <v>-1.9568709998566192E-2</v>
      </c>
      <c r="J299">
        <f>G299</f>
        <v>-1.9568709998566192E-2</v>
      </c>
      <c r="L299" s="25"/>
      <c r="O299" s="25">
        <f t="shared" ca="1" si="155"/>
        <v>9.3353116876635812E-3</v>
      </c>
      <c r="P299" s="27">
        <f t="shared" si="160"/>
        <v>4.5371300793097232E-3</v>
      </c>
      <c r="Q299" s="28">
        <f t="shared" si="161"/>
        <v>37629.441899999998</v>
      </c>
      <c r="S299" s="25">
        <f t="shared" si="149"/>
        <v>5.810915258601286E-4</v>
      </c>
      <c r="T299" s="128">
        <v>1</v>
      </c>
      <c r="U299">
        <f t="shared" si="150"/>
        <v>5.810915258601286E-4</v>
      </c>
      <c r="V299" s="25">
        <f t="shared" si="151"/>
        <v>-2.4105840077875914E-2</v>
      </c>
      <c r="Z299">
        <f t="shared" si="162"/>
        <v>7757</v>
      </c>
      <c r="AA299" s="25">
        <f t="shared" si="163"/>
        <v>-1.9970507636739115E-2</v>
      </c>
      <c r="AB299" s="25">
        <f t="shared" si="164"/>
        <v>4.0179763817292311E-4</v>
      </c>
      <c r="AC299" s="25">
        <f t="shared" si="165"/>
        <v>-2.4105840077875914E-2</v>
      </c>
      <c r="AD299" s="25"/>
      <c r="AE299" s="25">
        <f t="shared" si="166"/>
        <v>9.3812195783708734E-11</v>
      </c>
      <c r="AF299" s="28">
        <f t="shared" si="167"/>
        <v>37629.441899999998</v>
      </c>
      <c r="AG299" s="128"/>
      <c r="AH299">
        <f t="shared" si="168"/>
        <v>-2.1789994489739114E-2</v>
      </c>
      <c r="AI299">
        <f t="shared" si="169"/>
        <v>0.67139715916946074</v>
      </c>
      <c r="AJ299">
        <f t="shared" si="170"/>
        <v>-0.9449909851839422</v>
      </c>
      <c r="AK299">
        <f t="shared" si="171"/>
        <v>-0.17005932199705859</v>
      </c>
      <c r="AL299">
        <f t="shared" si="172"/>
        <v>-2.6640256120349877</v>
      </c>
      <c r="AM299">
        <f t="shared" si="173"/>
        <v>-4.1079949786147134</v>
      </c>
      <c r="AN299" s="25">
        <f t="shared" si="177"/>
        <v>3.8308824172741831</v>
      </c>
      <c r="AO299" s="25">
        <f t="shared" si="177"/>
        <v>3.8310316709176133</v>
      </c>
      <c r="AP299" s="25">
        <f t="shared" si="177"/>
        <v>3.8305089910365182</v>
      </c>
      <c r="AQ299" s="25">
        <f t="shared" si="177"/>
        <v>3.8323403816818606</v>
      </c>
      <c r="AR299" s="25">
        <f t="shared" si="177"/>
        <v>3.8259355250421598</v>
      </c>
      <c r="AS299" s="25">
        <f t="shared" si="177"/>
        <v>3.8484856630532032</v>
      </c>
      <c r="AT299" s="25">
        <f t="shared" si="177"/>
        <v>3.7708296844737905</v>
      </c>
      <c r="AU299" s="25">
        <f t="shared" si="174"/>
        <v>4.0662410550550003</v>
      </c>
      <c r="AV299" s="25"/>
      <c r="AW299" s="25"/>
      <c r="AX299" s="25"/>
      <c r="AY299" s="25"/>
      <c r="AZ299" s="25"/>
      <c r="BA299" s="25"/>
      <c r="BB299" s="25"/>
      <c r="BC299" s="25"/>
      <c r="BD299" s="25"/>
      <c r="BE299" s="25"/>
      <c r="BF299" s="25"/>
      <c r="BG299" s="25"/>
      <c r="BH299" s="25"/>
      <c r="BI299" s="25"/>
      <c r="BJ299" s="25"/>
      <c r="BK299" s="25"/>
      <c r="BL299" s="25"/>
    </row>
    <row r="300" spans="1:82">
      <c r="A300" s="33" t="s">
        <v>934</v>
      </c>
      <c r="B300" s="57" t="s">
        <v>288</v>
      </c>
      <c r="C300" s="58">
        <v>52648.113100000002</v>
      </c>
      <c r="D300" s="58" t="s">
        <v>465</v>
      </c>
      <c r="E300" s="33">
        <f t="shared" si="158"/>
        <v>7757.4442131686083</v>
      </c>
      <c r="F300" s="25">
        <f t="shared" si="159"/>
        <v>7757.5</v>
      </c>
      <c r="G300" s="25">
        <f t="shared" si="148"/>
        <v>-1.9042724998143967E-2</v>
      </c>
      <c r="J300">
        <f>G300</f>
        <v>-1.9042724998143967E-2</v>
      </c>
      <c r="M300" s="25"/>
      <c r="O300" s="25">
        <f t="shared" ca="1" si="155"/>
        <v>9.3341968471418596E-3</v>
      </c>
      <c r="P300" s="27">
        <f t="shared" si="160"/>
        <v>4.5365632945620384E-3</v>
      </c>
      <c r="Q300" s="28">
        <f t="shared" si="161"/>
        <v>37629.613100000002</v>
      </c>
      <c r="S300" s="25">
        <f t="shared" si="149"/>
        <v>5.5598283639054255E-4</v>
      </c>
      <c r="T300" s="128">
        <v>1</v>
      </c>
      <c r="U300">
        <f t="shared" si="150"/>
        <v>5.5598283639054255E-4</v>
      </c>
      <c r="V300" s="25">
        <f t="shared" si="151"/>
        <v>-2.3579288292706006E-2</v>
      </c>
      <c r="Z300">
        <f t="shared" si="162"/>
        <v>7757.5</v>
      </c>
      <c r="AA300" s="25">
        <f t="shared" si="163"/>
        <v>-1.9970615084312728E-2</v>
      </c>
      <c r="AB300" s="25">
        <f t="shared" si="164"/>
        <v>9.2789008616876029E-4</v>
      </c>
      <c r="AC300" s="25">
        <f t="shared" si="165"/>
        <v>-2.3579288292706006E-2</v>
      </c>
      <c r="AD300" s="25"/>
      <c r="AE300" s="25">
        <f t="shared" si="166"/>
        <v>4.7869010915303302E-10</v>
      </c>
      <c r="AF300" s="28">
        <f t="shared" si="167"/>
        <v>37629.613100000002</v>
      </c>
      <c r="AG300" s="128"/>
      <c r="AH300">
        <f t="shared" si="168"/>
        <v>-2.1790078665562727E-2</v>
      </c>
      <c r="AI300">
        <f t="shared" si="169"/>
        <v>0.67140275190851639</v>
      </c>
      <c r="AJ300">
        <f t="shared" si="170"/>
        <v>-0.94500174154603578</v>
      </c>
      <c r="AK300">
        <f t="shared" si="171"/>
        <v>-0.17007012831977289</v>
      </c>
      <c r="AL300">
        <f t="shared" si="172"/>
        <v>-2.6639927260908269</v>
      </c>
      <c r="AM300">
        <f t="shared" si="173"/>
        <v>-4.1077010701018111</v>
      </c>
      <c r="AN300" s="25">
        <f t="shared" si="177"/>
        <v>3.830927922320968</v>
      </c>
      <c r="AO300" s="25">
        <f t="shared" si="177"/>
        <v>3.8310771471166021</v>
      </c>
      <c r="AP300" s="25">
        <f t="shared" si="177"/>
        <v>3.8305545486592543</v>
      </c>
      <c r="AQ300" s="25">
        <f t="shared" si="177"/>
        <v>3.8323857226756139</v>
      </c>
      <c r="AR300" s="25">
        <f t="shared" si="177"/>
        <v>3.8259813838137542</v>
      </c>
      <c r="AS300" s="25">
        <f t="shared" si="177"/>
        <v>3.8485305529756646</v>
      </c>
      <c r="AT300" s="25">
        <f t="shared" si="177"/>
        <v>3.7708751428226424</v>
      </c>
      <c r="AU300" s="25">
        <f t="shared" si="174"/>
        <v>4.0662995429995528</v>
      </c>
      <c r="AV300" s="25"/>
      <c r="AW300" s="25"/>
      <c r="AX300" s="25"/>
      <c r="AY300" s="25"/>
      <c r="AZ300" s="25"/>
      <c r="BA300" s="25"/>
      <c r="BB300" s="25"/>
      <c r="BC300" s="25"/>
      <c r="BD300" s="25"/>
      <c r="BE300" s="25"/>
      <c r="BF300" s="25"/>
      <c r="BG300" s="25"/>
      <c r="BH300" s="25"/>
      <c r="BI300" s="25"/>
      <c r="BJ300" s="25"/>
      <c r="BK300" s="25"/>
      <c r="BL300" s="25"/>
    </row>
    <row r="301" spans="1:82">
      <c r="A301" s="33" t="s">
        <v>940</v>
      </c>
      <c r="B301" s="57" t="s">
        <v>288</v>
      </c>
      <c r="C301" s="58">
        <v>52672.692300000002</v>
      </c>
      <c r="D301" s="58" t="s">
        <v>485</v>
      </c>
      <c r="E301" s="33">
        <f t="shared" si="158"/>
        <v>7829.4504878203179</v>
      </c>
      <c r="F301" s="25">
        <f t="shared" si="159"/>
        <v>7829.5</v>
      </c>
      <c r="G301" s="25">
        <f t="shared" si="148"/>
        <v>-1.6900884998904075E-2</v>
      </c>
      <c r="K301">
        <f t="shared" ref="K301:K312" si="178">G301</f>
        <v>-1.6900884998904075E-2</v>
      </c>
      <c r="M301" s="25"/>
      <c r="O301" s="25">
        <f t="shared" ca="1" si="155"/>
        <v>9.1736598120140365E-3</v>
      </c>
      <c r="P301" s="27">
        <f t="shared" si="160"/>
        <v>4.4549799568646192E-3</v>
      </c>
      <c r="Q301" s="28">
        <f t="shared" si="161"/>
        <v>37654.192300000002</v>
      </c>
      <c r="S301" s="25">
        <f t="shared" si="149"/>
        <v>4.5607296800902945E-4</v>
      </c>
      <c r="T301" s="128">
        <v>1</v>
      </c>
      <c r="U301">
        <f t="shared" si="150"/>
        <v>4.5607296800902945E-4</v>
      </c>
      <c r="V301" s="25">
        <f t="shared" si="151"/>
        <v>-2.1355864955768696E-2</v>
      </c>
      <c r="Z301">
        <f t="shared" si="162"/>
        <v>7829.5</v>
      </c>
      <c r="AA301" s="25">
        <f t="shared" si="163"/>
        <v>-1.9985638814889066E-2</v>
      </c>
      <c r="AB301" s="25">
        <f t="shared" si="164"/>
        <v>3.0847538159849905E-3</v>
      </c>
      <c r="AC301" s="25">
        <f t="shared" si="165"/>
        <v>-2.1355864955768696E-2</v>
      </c>
      <c r="AD301" s="25"/>
      <c r="AE301" s="25">
        <f t="shared" si="166"/>
        <v>4.339856326115695E-9</v>
      </c>
      <c r="AF301" s="28">
        <f t="shared" si="167"/>
        <v>37654.192300000002</v>
      </c>
      <c r="AG301" s="128"/>
      <c r="AH301">
        <f t="shared" si="168"/>
        <v>-2.1801735604139068E-2</v>
      </c>
      <c r="AI301">
        <f t="shared" si="169"/>
        <v>0.67221279842236115</v>
      </c>
      <c r="AJ301">
        <f t="shared" si="170"/>
        <v>-0.94654183359145116</v>
      </c>
      <c r="AK301">
        <f t="shared" si="171"/>
        <v>-0.17162619404362606</v>
      </c>
      <c r="AL301">
        <f t="shared" si="172"/>
        <v>-2.6592514108156173</v>
      </c>
      <c r="AM301">
        <f t="shared" si="173"/>
        <v>-4.0657383650905103</v>
      </c>
      <c r="AN301" s="25">
        <f t="shared" ref="AN301:AT310" si="179">$AU301+$AB$7*SIN(AO301)</f>
        <v>3.8374846148366282</v>
      </c>
      <c r="AO301" s="25">
        <f t="shared" si="179"/>
        <v>3.8376296975445809</v>
      </c>
      <c r="AP301" s="25">
        <f t="shared" si="179"/>
        <v>3.837118833194288</v>
      </c>
      <c r="AQ301" s="25">
        <f t="shared" si="179"/>
        <v>3.8389186549141936</v>
      </c>
      <c r="AR301" s="25">
        <f t="shared" si="179"/>
        <v>3.8325896775696684</v>
      </c>
      <c r="AS301" s="25">
        <f t="shared" si="179"/>
        <v>3.8549962664477411</v>
      </c>
      <c r="AT301" s="25">
        <f t="shared" si="179"/>
        <v>3.7774317178340988</v>
      </c>
      <c r="AU301" s="25">
        <f t="shared" si="174"/>
        <v>4.0747218070150755</v>
      </c>
      <c r="AV301" s="25"/>
      <c r="AW301" s="25"/>
      <c r="AX301" s="25"/>
      <c r="AY301" s="25"/>
      <c r="AZ301" s="25"/>
      <c r="BA301" s="25"/>
      <c r="BB301" s="25"/>
      <c r="BC301" s="25"/>
      <c r="BD301" s="25"/>
      <c r="BE301" s="25"/>
      <c r="BF301" s="25"/>
      <c r="BG301" s="25"/>
      <c r="BH301" s="25"/>
      <c r="BI301" s="25"/>
      <c r="BJ301" s="25"/>
      <c r="BK301" s="25"/>
      <c r="BL301" s="25"/>
    </row>
    <row r="302" spans="1:82" s="25" customFormat="1">
      <c r="A302" s="56" t="s">
        <v>494</v>
      </c>
      <c r="B302" s="57" t="str">
        <f>IF(W302=INT(W302),"I","II")</f>
        <v>I</v>
      </c>
      <c r="C302" s="126">
        <v>52684.635999999999</v>
      </c>
      <c r="D302" s="115" t="s">
        <v>485</v>
      </c>
      <c r="E302" s="33">
        <f t="shared" si="158"/>
        <v>7864.440289870724</v>
      </c>
      <c r="F302" s="25">
        <f t="shared" si="159"/>
        <v>7864.5</v>
      </c>
      <c r="G302" s="25">
        <f t="shared" si="148"/>
        <v>-2.0381934999022633E-2</v>
      </c>
      <c r="H302"/>
      <c r="I302"/>
      <c r="J302"/>
      <c r="K302">
        <f t="shared" si="178"/>
        <v>-2.0381934999022633E-2</v>
      </c>
      <c r="L302"/>
      <c r="M302"/>
      <c r="O302" s="25">
        <f t="shared" ca="1" si="155"/>
        <v>9.0956209754935666E-3</v>
      </c>
      <c r="P302" s="27">
        <f t="shared" si="160"/>
        <v>4.415345543004082E-3</v>
      </c>
      <c r="Q302" s="28">
        <f t="shared" si="161"/>
        <v>37666.135999999999</v>
      </c>
      <c r="R302"/>
      <c r="S302" s="25">
        <f t="shared" si="149"/>
        <v>6.1490512227997663E-4</v>
      </c>
      <c r="T302" s="128">
        <v>1</v>
      </c>
      <c r="U302">
        <f t="shared" si="150"/>
        <v>6.1490512227997663E-4</v>
      </c>
      <c r="V302" s="25">
        <f t="shared" si="151"/>
        <v>-2.4797280542026713E-2</v>
      </c>
      <c r="Z302">
        <f t="shared" si="162"/>
        <v>7864.5</v>
      </c>
      <c r="AA302" s="25">
        <f t="shared" si="163"/>
        <v>-1.9992619420817506E-2</v>
      </c>
      <c r="AB302" s="25">
        <f t="shared" si="164"/>
        <v>-3.8931557820512733E-4</v>
      </c>
      <c r="AC302" s="25">
        <f t="shared" si="165"/>
        <v>-2.4797280542026713E-2</v>
      </c>
      <c r="AE302" s="25">
        <f t="shared" si="166"/>
        <v>9.3199090656129992E-11</v>
      </c>
      <c r="AF302" s="28">
        <f t="shared" si="167"/>
        <v>37666.135999999999</v>
      </c>
      <c r="AG302" s="128"/>
      <c r="AH302">
        <f t="shared" si="168"/>
        <v>-2.1807068340067504E-2</v>
      </c>
      <c r="AI302">
        <f t="shared" si="169"/>
        <v>0.67260994807227514</v>
      </c>
      <c r="AJ302">
        <f t="shared" si="170"/>
        <v>-0.94728413330016159</v>
      </c>
      <c r="AK302">
        <f t="shared" si="171"/>
        <v>-0.17238258003279119</v>
      </c>
      <c r="AL302">
        <f t="shared" si="172"/>
        <v>-2.6569424611410732</v>
      </c>
      <c r="AM302">
        <f t="shared" si="173"/>
        <v>-4.0455946986932512</v>
      </c>
      <c r="AN302" s="25">
        <f t="shared" si="179"/>
        <v>3.8406747573269326</v>
      </c>
      <c r="AO302" s="25">
        <f t="shared" si="179"/>
        <v>3.8408178357616869</v>
      </c>
      <c r="AP302" s="25">
        <f t="shared" si="179"/>
        <v>3.8403126801344807</v>
      </c>
      <c r="AQ302" s="25">
        <f t="shared" si="179"/>
        <v>3.8420971528624825</v>
      </c>
      <c r="AR302" s="25">
        <f t="shared" si="179"/>
        <v>3.8358053742195262</v>
      </c>
      <c r="AS302" s="25">
        <f t="shared" si="179"/>
        <v>3.8581404684699105</v>
      </c>
      <c r="AT302" s="25">
        <f t="shared" si="179"/>
        <v>3.7806265508151236</v>
      </c>
      <c r="AU302" s="25">
        <f t="shared" si="174"/>
        <v>4.0788159631337324</v>
      </c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</row>
    <row r="303" spans="1:82">
      <c r="A303" s="41" t="s">
        <v>341</v>
      </c>
      <c r="B303" s="96" t="s">
        <v>292</v>
      </c>
      <c r="C303" s="95">
        <v>52902.586199999998</v>
      </c>
      <c r="D303" s="95">
        <v>1E-4</v>
      </c>
      <c r="E303" s="33">
        <f t="shared" si="158"/>
        <v>8502.9387748334157</v>
      </c>
      <c r="F303" s="25">
        <f t="shared" si="159"/>
        <v>8503</v>
      </c>
      <c r="G303" s="25">
        <f t="shared" si="148"/>
        <v>-2.0899089999147691E-2</v>
      </c>
      <c r="K303">
        <f t="shared" si="178"/>
        <v>-2.0899089999147691E-2</v>
      </c>
      <c r="O303" s="25">
        <f t="shared" ca="1" si="155"/>
        <v>7.6719696292558391E-3</v>
      </c>
      <c r="P303" s="27">
        <f t="shared" si="160"/>
        <v>3.6950740352239674E-3</v>
      </c>
      <c r="Q303" s="28">
        <f t="shared" si="161"/>
        <v>37884.086199999998</v>
      </c>
      <c r="S303" s="25">
        <f t="shared" si="149"/>
        <v>6.0487290454958053E-4</v>
      </c>
      <c r="T303" s="128">
        <v>1</v>
      </c>
      <c r="U303">
        <f t="shared" si="150"/>
        <v>6.0487290454958053E-4</v>
      </c>
      <c r="V303" s="25">
        <f t="shared" si="151"/>
        <v>-2.459416403437166E-2</v>
      </c>
      <c r="Z303">
        <f t="shared" si="162"/>
        <v>8503</v>
      </c>
      <c r="AA303" s="25">
        <f t="shared" si="163"/>
        <v>-2.0082382411151335E-2</v>
      </c>
      <c r="AB303" s="25">
        <f t="shared" si="164"/>
        <v>-8.1670758799635632E-4</v>
      </c>
      <c r="AC303" s="25">
        <f t="shared" si="165"/>
        <v>-2.459416403437166E-2</v>
      </c>
      <c r="AD303" s="25"/>
      <c r="AE303" s="25">
        <f t="shared" si="166"/>
        <v>4.0345705289633798E-10</v>
      </c>
      <c r="AF303" s="28">
        <f t="shared" si="167"/>
        <v>37884.086199999998</v>
      </c>
      <c r="AG303" s="128"/>
      <c r="AH303">
        <f t="shared" si="168"/>
        <v>-2.1865479384151336E-2</v>
      </c>
      <c r="AI303">
        <f t="shared" si="169"/>
        <v>0.68025176869067971</v>
      </c>
      <c r="AJ303">
        <f t="shared" si="170"/>
        <v>-0.96007469484908181</v>
      </c>
      <c r="AK303">
        <f t="shared" si="171"/>
        <v>-0.18617483335446131</v>
      </c>
      <c r="AL303">
        <f t="shared" si="172"/>
        <v>-2.6143235465733912</v>
      </c>
      <c r="AM303">
        <f t="shared" si="173"/>
        <v>-3.7048414056914853</v>
      </c>
      <c r="AN303" s="25">
        <f t="shared" si="179"/>
        <v>3.8992137983164095</v>
      </c>
      <c r="AO303" s="25">
        <f t="shared" si="179"/>
        <v>3.8993218398802942</v>
      </c>
      <c r="AP303" s="25">
        <f t="shared" si="179"/>
        <v>3.8989199272876807</v>
      </c>
      <c r="AQ303" s="25">
        <f t="shared" si="179"/>
        <v>3.9004158087938534</v>
      </c>
      <c r="AR303" s="25">
        <f t="shared" si="179"/>
        <v>3.8948589408964907</v>
      </c>
      <c r="AS303" s="25">
        <f t="shared" si="179"/>
        <v>3.9156517825122115</v>
      </c>
      <c r="AT303" s="25">
        <f t="shared" si="179"/>
        <v>3.8398015178548572</v>
      </c>
      <c r="AU303" s="25">
        <f t="shared" si="174"/>
        <v>4.153505068326945</v>
      </c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5"/>
      <c r="BH303" s="25"/>
      <c r="BI303" s="25"/>
      <c r="BJ303" s="25"/>
      <c r="BK303" s="25"/>
      <c r="BL303" s="25"/>
    </row>
    <row r="304" spans="1:82">
      <c r="A304" s="95" t="s">
        <v>341</v>
      </c>
      <c r="B304" s="96" t="s">
        <v>292</v>
      </c>
      <c r="C304" s="95">
        <v>52902.586199999998</v>
      </c>
      <c r="D304" s="95">
        <v>1E-4</v>
      </c>
      <c r="E304" s="33">
        <f t="shared" si="158"/>
        <v>8502.9387748334157</v>
      </c>
      <c r="F304" s="25">
        <f t="shared" si="159"/>
        <v>8503</v>
      </c>
      <c r="G304" s="25">
        <f t="shared" si="148"/>
        <v>-2.0899089999147691E-2</v>
      </c>
      <c r="K304">
        <f t="shared" si="178"/>
        <v>-2.0899089999147691E-2</v>
      </c>
      <c r="O304" s="25">
        <f t="shared" ca="1" si="155"/>
        <v>7.6719696292558391E-3</v>
      </c>
      <c r="P304" s="27">
        <f t="shared" si="160"/>
        <v>3.6950740352239674E-3</v>
      </c>
      <c r="Q304" s="28">
        <f t="shared" si="161"/>
        <v>37884.086199999998</v>
      </c>
      <c r="S304" s="25">
        <f t="shared" si="149"/>
        <v>6.0487290454958053E-4</v>
      </c>
      <c r="T304" s="128">
        <v>1</v>
      </c>
      <c r="U304">
        <f t="shared" si="150"/>
        <v>6.0487290454958053E-4</v>
      </c>
      <c r="V304" s="25">
        <f t="shared" si="151"/>
        <v>-2.459416403437166E-2</v>
      </c>
      <c r="Z304">
        <f t="shared" si="162"/>
        <v>8503</v>
      </c>
      <c r="AA304" s="25">
        <f t="shared" si="163"/>
        <v>-2.0082382411151335E-2</v>
      </c>
      <c r="AB304" s="25">
        <f t="shared" si="164"/>
        <v>-8.1670758799635632E-4</v>
      </c>
      <c r="AC304" s="25">
        <f t="shared" si="165"/>
        <v>-2.459416403437166E-2</v>
      </c>
      <c r="AD304" s="25"/>
      <c r="AE304" s="25">
        <f t="shared" si="166"/>
        <v>4.0345705289633798E-10</v>
      </c>
      <c r="AF304" s="28">
        <f t="shared" si="167"/>
        <v>37884.086199999998</v>
      </c>
      <c r="AG304" s="128"/>
      <c r="AH304">
        <f t="shared" si="168"/>
        <v>-2.1865479384151336E-2</v>
      </c>
      <c r="AI304">
        <f t="shared" si="169"/>
        <v>0.68025176869067971</v>
      </c>
      <c r="AJ304">
        <f t="shared" si="170"/>
        <v>-0.96007469484908181</v>
      </c>
      <c r="AK304">
        <f t="shared" si="171"/>
        <v>-0.18617483335446131</v>
      </c>
      <c r="AL304">
        <f t="shared" si="172"/>
        <v>-2.6143235465733912</v>
      </c>
      <c r="AM304">
        <f t="shared" si="173"/>
        <v>-3.7048414056914853</v>
      </c>
      <c r="AN304" s="25">
        <f t="shared" si="179"/>
        <v>3.8992137983164095</v>
      </c>
      <c r="AO304" s="25">
        <f t="shared" si="179"/>
        <v>3.8993218398802942</v>
      </c>
      <c r="AP304" s="25">
        <f t="shared" si="179"/>
        <v>3.8989199272876807</v>
      </c>
      <c r="AQ304" s="25">
        <f t="shared" si="179"/>
        <v>3.9004158087938534</v>
      </c>
      <c r="AR304" s="25">
        <f t="shared" si="179"/>
        <v>3.8948589408964907</v>
      </c>
      <c r="AS304" s="25">
        <f t="shared" si="179"/>
        <v>3.9156517825122115</v>
      </c>
      <c r="AT304" s="25">
        <f t="shared" si="179"/>
        <v>3.8398015178548572</v>
      </c>
      <c r="AU304" s="25">
        <f t="shared" si="174"/>
        <v>4.153505068326945</v>
      </c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5"/>
    </row>
    <row r="305" spans="1:82">
      <c r="A305" s="36" t="s">
        <v>342</v>
      </c>
      <c r="B305" s="105" t="s">
        <v>288</v>
      </c>
      <c r="C305" s="106">
        <v>52922.552900000002</v>
      </c>
      <c r="D305" s="106">
        <v>5.0000000000000001E-4</v>
      </c>
      <c r="E305" s="33">
        <f t="shared" si="158"/>
        <v>8561.4324476986276</v>
      </c>
      <c r="F305" s="25">
        <f t="shared" si="159"/>
        <v>8561.5</v>
      </c>
      <c r="G305" s="25">
        <f t="shared" si="148"/>
        <v>-2.3058844992192462E-2</v>
      </c>
      <c r="K305">
        <f t="shared" si="178"/>
        <v>-2.3058844992192462E-2</v>
      </c>
      <c r="O305" s="25">
        <f t="shared" ca="1" si="155"/>
        <v>7.5415332882144831E-3</v>
      </c>
      <c r="P305" s="27">
        <f t="shared" si="160"/>
        <v>3.629345020850148E-3</v>
      </c>
      <c r="Q305" s="28">
        <f t="shared" si="161"/>
        <v>37904.052900000002</v>
      </c>
      <c r="S305" s="25">
        <f t="shared" si="149"/>
        <v>7.1225948617226729E-4</v>
      </c>
      <c r="T305" s="128">
        <v>1</v>
      </c>
      <c r="U305">
        <f t="shared" si="150"/>
        <v>7.1225948617226729E-4</v>
      </c>
      <c r="V305" s="25">
        <f t="shared" si="151"/>
        <v>-2.6688190013042609E-2</v>
      </c>
      <c r="Z305">
        <f t="shared" si="162"/>
        <v>8561.5</v>
      </c>
      <c r="AA305" s="25">
        <f t="shared" si="163"/>
        <v>-2.0086992043422239E-2</v>
      </c>
      <c r="AB305" s="25">
        <f t="shared" si="164"/>
        <v>-2.9718529487702226E-3</v>
      </c>
      <c r="AC305" s="25">
        <f t="shared" si="165"/>
        <v>-2.6688190013042609E-2</v>
      </c>
      <c r="AD305" s="25"/>
      <c r="AE305" s="25">
        <f t="shared" si="166"/>
        <v>6.2906116422758629E-9</v>
      </c>
      <c r="AF305" s="28">
        <f t="shared" si="167"/>
        <v>37904.052900000002</v>
      </c>
      <c r="AG305" s="128"/>
      <c r="AH305">
        <f t="shared" si="168"/>
        <v>-2.1867094196672241E-2</v>
      </c>
      <c r="AI305">
        <f t="shared" si="169"/>
        <v>0.68099039268344819</v>
      </c>
      <c r="AJ305">
        <f t="shared" si="170"/>
        <v>-0.9611732808535649</v>
      </c>
      <c r="AK305">
        <f t="shared" si="171"/>
        <v>-0.18743764413729541</v>
      </c>
      <c r="AL305">
        <f t="shared" si="172"/>
        <v>-2.6103695938818814</v>
      </c>
      <c r="AM305">
        <f t="shared" si="173"/>
        <v>-3.6759403933388217</v>
      </c>
      <c r="AN305" s="25">
        <f t="shared" si="179"/>
        <v>3.9046108544975429</v>
      </c>
      <c r="AO305" s="25">
        <f t="shared" si="179"/>
        <v>3.9047158697281059</v>
      </c>
      <c r="AP305" s="25">
        <f t="shared" si="179"/>
        <v>3.9043232044486516</v>
      </c>
      <c r="AQ305" s="25">
        <f t="shared" si="179"/>
        <v>3.9057921859055398</v>
      </c>
      <c r="AR305" s="25">
        <f t="shared" si="179"/>
        <v>3.9003071727219476</v>
      </c>
      <c r="AS305" s="25">
        <f t="shared" si="179"/>
        <v>3.92093744735056</v>
      </c>
      <c r="AT305" s="25">
        <f t="shared" si="179"/>
        <v>3.8453094246838773</v>
      </c>
      <c r="AU305" s="25">
        <f t="shared" si="174"/>
        <v>4.1603481578395574</v>
      </c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  <c r="BF305" s="25"/>
      <c r="BG305" s="25"/>
      <c r="BH305" s="25"/>
      <c r="BI305" s="25"/>
      <c r="BJ305" s="25"/>
      <c r="BK305" s="25"/>
      <c r="BL305" s="25"/>
    </row>
    <row r="306" spans="1:82">
      <c r="A306" s="36" t="s">
        <v>343</v>
      </c>
      <c r="B306" s="105" t="s">
        <v>292</v>
      </c>
      <c r="C306" s="106">
        <v>52923.408300000003</v>
      </c>
      <c r="D306" s="58">
        <v>1E-4</v>
      </c>
      <c r="E306" s="33">
        <f t="shared" si="158"/>
        <v>8563.9383944884776</v>
      </c>
      <c r="F306" s="25">
        <f t="shared" si="159"/>
        <v>8564</v>
      </c>
      <c r="G306" s="25">
        <f t="shared" si="148"/>
        <v>-2.1028919996751938E-2</v>
      </c>
      <c r="K306">
        <f t="shared" si="178"/>
        <v>-2.1028919996751938E-2</v>
      </c>
      <c r="O306" s="25">
        <f t="shared" ca="1" si="155"/>
        <v>7.5359590856058783E-3</v>
      </c>
      <c r="P306" s="27">
        <f t="shared" si="160"/>
        <v>3.6265370721484122E-3</v>
      </c>
      <c r="Q306" s="28">
        <f t="shared" si="161"/>
        <v>37904.908300000003</v>
      </c>
      <c r="S306" s="25">
        <f t="shared" si="149"/>
        <v>6.0789156327638826E-4</v>
      </c>
      <c r="T306" s="128">
        <v>1</v>
      </c>
      <c r="U306">
        <f t="shared" si="150"/>
        <v>6.0789156327638826E-4</v>
      </c>
      <c r="V306" s="25">
        <f t="shared" si="151"/>
        <v>-2.4655457068900349E-2</v>
      </c>
      <c r="Z306">
        <f t="shared" si="162"/>
        <v>8564</v>
      </c>
      <c r="AA306" s="25">
        <f t="shared" si="163"/>
        <v>-2.0087175333065487E-2</v>
      </c>
      <c r="AB306" s="25">
        <f t="shared" si="164"/>
        <v>-9.4174466368645085E-4</v>
      </c>
      <c r="AC306" s="25">
        <f t="shared" si="165"/>
        <v>-2.4655457068900349E-2</v>
      </c>
      <c r="AD306" s="25"/>
      <c r="AE306" s="25">
        <f t="shared" si="166"/>
        <v>5.3912870035379619E-10</v>
      </c>
      <c r="AF306" s="28">
        <f t="shared" si="167"/>
        <v>37904.908300000003</v>
      </c>
      <c r="AG306" s="128"/>
      <c r="AH306">
        <f t="shared" si="168"/>
        <v>-2.1867149045065488E-2</v>
      </c>
      <c r="AI306">
        <f t="shared" si="169"/>
        <v>0.68102210488797377</v>
      </c>
      <c r="AJ306">
        <f t="shared" si="170"/>
        <v>-0.96121994705647007</v>
      </c>
      <c r="AK306">
        <f t="shared" si="171"/>
        <v>-0.18749160629185832</v>
      </c>
      <c r="AL306">
        <f t="shared" si="172"/>
        <v>-2.6102004302094621</v>
      </c>
      <c r="AM306">
        <f t="shared" si="173"/>
        <v>-3.6747132777748508</v>
      </c>
      <c r="AN306" s="25">
        <f t="shared" si="179"/>
        <v>3.9048416283322767</v>
      </c>
      <c r="AO306" s="25">
        <f t="shared" si="179"/>
        <v>3.9049465150443234</v>
      </c>
      <c r="AP306" s="25">
        <f t="shared" si="179"/>
        <v>3.9045542437295504</v>
      </c>
      <c r="AQ306" s="25">
        <f t="shared" si="179"/>
        <v>3.9060220751423169</v>
      </c>
      <c r="AR306" s="25">
        <f t="shared" si="179"/>
        <v>3.900540146603602</v>
      </c>
      <c r="AS306" s="25">
        <f t="shared" si="179"/>
        <v>3.9211633993692665</v>
      </c>
      <c r="AT306" s="25">
        <f t="shared" si="179"/>
        <v>3.8455451335718891</v>
      </c>
      <c r="AU306" s="25">
        <f t="shared" si="174"/>
        <v>4.1606405975623186</v>
      </c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5"/>
      <c r="BH306" s="25"/>
      <c r="BI306" s="25"/>
      <c r="BJ306" s="25"/>
      <c r="BK306" s="25"/>
      <c r="BL306" s="25"/>
    </row>
    <row r="307" spans="1:82" s="25" customFormat="1">
      <c r="A307" s="33" t="s">
        <v>850</v>
      </c>
      <c r="B307" s="57" t="s">
        <v>288</v>
      </c>
      <c r="C307" s="58">
        <v>52928.699399999998</v>
      </c>
      <c r="D307" s="58" t="s">
        <v>485</v>
      </c>
      <c r="E307" s="33">
        <f t="shared" si="158"/>
        <v>8579.4389966158578</v>
      </c>
      <c r="F307" s="25">
        <f t="shared" si="159"/>
        <v>8579.5</v>
      </c>
      <c r="G307" s="25">
        <f t="shared" si="148"/>
        <v>-2.0823384998948313E-2</v>
      </c>
      <c r="H307"/>
      <c r="I307"/>
      <c r="J307"/>
      <c r="K307">
        <f t="shared" si="178"/>
        <v>-2.0823384998948313E-2</v>
      </c>
      <c r="M307"/>
      <c r="N307"/>
      <c r="O307" s="25">
        <f t="shared" ca="1" si="155"/>
        <v>7.5013990294325282E-3</v>
      </c>
      <c r="P307" s="27">
        <f t="shared" si="160"/>
        <v>3.6091295895856615E-3</v>
      </c>
      <c r="Q307" s="28">
        <f t="shared" si="161"/>
        <v>37910.199399999998</v>
      </c>
      <c r="R307"/>
      <c r="S307" s="25">
        <f t="shared" si="149"/>
        <v>5.9694776911892546E-4</v>
      </c>
      <c r="T307" s="128">
        <v>1</v>
      </c>
      <c r="U307">
        <f t="shared" si="150"/>
        <v>5.9694776911892546E-4</v>
      </c>
      <c r="V307" s="25">
        <f t="shared" si="151"/>
        <v>-2.4432514588533974E-2</v>
      </c>
      <c r="Z307">
        <f t="shared" si="162"/>
        <v>8579.5</v>
      </c>
      <c r="AA307" s="25">
        <f t="shared" si="163"/>
        <v>-2.0088286621387182E-2</v>
      </c>
      <c r="AB307" s="25">
        <f t="shared" si="164"/>
        <v>-7.3509837756113167E-4</v>
      </c>
      <c r="AC307" s="25">
        <f t="shared" si="165"/>
        <v>-2.4432514588533974E-2</v>
      </c>
      <c r="AE307" s="25">
        <f t="shared" si="166"/>
        <v>3.2257244196012225E-10</v>
      </c>
      <c r="AF307" s="28">
        <f t="shared" si="167"/>
        <v>37910.199399999998</v>
      </c>
      <c r="AG307" s="128"/>
      <c r="AH307">
        <f t="shared" si="168"/>
        <v>-2.1867463160637181E-2</v>
      </c>
      <c r="AI307">
        <f t="shared" si="169"/>
        <v>0.68121899029276101</v>
      </c>
      <c r="AJ307">
        <f t="shared" si="170"/>
        <v>-0.9615087601197706</v>
      </c>
      <c r="AK307">
        <f t="shared" si="171"/>
        <v>-0.18782616391236132</v>
      </c>
      <c r="AL307">
        <f t="shared" si="172"/>
        <v>-2.609151263863728</v>
      </c>
      <c r="AM307">
        <f t="shared" si="173"/>
        <v>-3.6671196140097937</v>
      </c>
      <c r="AN307" s="25">
        <f t="shared" si="179"/>
        <v>3.9062726656171494</v>
      </c>
      <c r="AO307" s="25">
        <f t="shared" si="179"/>
        <v>3.9063767570218459</v>
      </c>
      <c r="AP307" s="25">
        <f t="shared" si="179"/>
        <v>3.9059869259766558</v>
      </c>
      <c r="AQ307" s="25">
        <f t="shared" si="179"/>
        <v>3.907447626501614</v>
      </c>
      <c r="AR307" s="25">
        <f t="shared" si="179"/>
        <v>3.9019848476413705</v>
      </c>
      <c r="AS307" s="25">
        <f t="shared" si="179"/>
        <v>3.9225644295133528</v>
      </c>
      <c r="AT307" s="25">
        <f t="shared" si="179"/>
        <v>3.8470071303282878</v>
      </c>
      <c r="AU307" s="25">
        <f t="shared" si="174"/>
        <v>4.1624537238434378</v>
      </c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</row>
    <row r="308" spans="1:82" s="25" customFormat="1">
      <c r="A308" s="36" t="s">
        <v>366</v>
      </c>
      <c r="B308" s="105"/>
      <c r="C308" s="106">
        <v>52939.7935</v>
      </c>
      <c r="D308" s="58"/>
      <c r="E308" s="33">
        <f t="shared" si="158"/>
        <v>8611.9398433323367</v>
      </c>
      <c r="F308" s="25">
        <f t="shared" si="159"/>
        <v>8612</v>
      </c>
      <c r="G308" s="25">
        <f t="shared" ref="G308:G371" si="180">+C308-(C$7+F308*C$8)</f>
        <v>-2.0534359995508566E-2</v>
      </c>
      <c r="H308"/>
      <c r="I308"/>
      <c r="J308"/>
      <c r="K308" s="127">
        <f t="shared" si="178"/>
        <v>-2.0534359995508566E-2</v>
      </c>
      <c r="L308"/>
      <c r="M308"/>
      <c r="N308"/>
      <c r="O308" s="25">
        <f t="shared" ca="1" si="155"/>
        <v>7.428934395520663E-3</v>
      </c>
      <c r="P308" s="27">
        <f t="shared" si="160"/>
        <v>3.5726400904677294E-3</v>
      </c>
      <c r="Q308" s="28">
        <f t="shared" si="161"/>
        <v>37921.2935</v>
      </c>
      <c r="R308"/>
      <c r="S308" s="25">
        <f t="shared" ref="S308:S371" si="181">+(P308-G308)^2</f>
        <v>5.8114745314526107E-4</v>
      </c>
      <c r="T308" s="128">
        <v>1</v>
      </c>
      <c r="U308">
        <f t="shared" ref="U308:U371" si="182">+T308*S308</f>
        <v>5.8114745314526107E-4</v>
      </c>
      <c r="V308" s="25">
        <f t="shared" ref="V308:V371" si="183">+G308-P308</f>
        <v>-2.4107000085976295E-2</v>
      </c>
      <c r="Z308">
        <f t="shared" si="162"/>
        <v>8612</v>
      </c>
      <c r="AA308" s="25">
        <f t="shared" si="163"/>
        <v>-2.0090476218032734E-2</v>
      </c>
      <c r="AB308" s="25">
        <f t="shared" si="164"/>
        <v>-4.438837774758328E-4</v>
      </c>
      <c r="AC308" s="25">
        <f t="shared" si="165"/>
        <v>-2.4107000085976295E-2</v>
      </c>
      <c r="AE308" s="25">
        <f t="shared" si="166"/>
        <v>1.145051145007561E-10</v>
      </c>
      <c r="AF308" s="28">
        <f t="shared" si="167"/>
        <v>37921.2935</v>
      </c>
      <c r="AG308" s="128"/>
      <c r="AH308">
        <f t="shared" si="168"/>
        <v>-2.1867976586032734E-2</v>
      </c>
      <c r="AI308">
        <f t="shared" si="169"/>
        <v>0.68163332517815234</v>
      </c>
      <c r="AJ308">
        <f t="shared" si="170"/>
        <v>-0.96211143689838929</v>
      </c>
      <c r="AK308">
        <f t="shared" si="171"/>
        <v>-0.18852761167234877</v>
      </c>
      <c r="AL308">
        <f t="shared" si="172"/>
        <v>-2.6069494274806417</v>
      </c>
      <c r="AM308">
        <f t="shared" si="173"/>
        <v>-3.6512777556329157</v>
      </c>
      <c r="AN308" s="25">
        <f t="shared" si="179"/>
        <v>3.9092745702890435</v>
      </c>
      <c r="AO308" s="25">
        <f t="shared" si="179"/>
        <v>3.9093770026218833</v>
      </c>
      <c r="AP308" s="25">
        <f t="shared" si="179"/>
        <v>3.9089922750544046</v>
      </c>
      <c r="AQ308" s="25">
        <f t="shared" si="179"/>
        <v>3.9104380211819953</v>
      </c>
      <c r="AR308" s="25">
        <f t="shared" si="179"/>
        <v>3.9050155317478907</v>
      </c>
      <c r="AS308" s="25">
        <f t="shared" si="179"/>
        <v>3.9255027927937531</v>
      </c>
      <c r="AT308" s="25">
        <f t="shared" si="179"/>
        <v>3.8500759755309018</v>
      </c>
      <c r="AU308" s="25">
        <f t="shared" si="174"/>
        <v>4.1662554402393335</v>
      </c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</row>
    <row r="309" spans="1:82">
      <c r="A309" s="41" t="s">
        <v>340</v>
      </c>
      <c r="B309" s="96"/>
      <c r="C309" s="58">
        <v>52956.518600000003</v>
      </c>
      <c r="D309" s="58">
        <v>2.3999999999999998E-3</v>
      </c>
      <c r="E309" s="33">
        <f t="shared" si="158"/>
        <v>8660.9370500834739</v>
      </c>
      <c r="F309" s="25">
        <f t="shared" si="159"/>
        <v>8661</v>
      </c>
      <c r="G309" s="25">
        <f t="shared" si="180"/>
        <v>-2.1487829995749053E-2</v>
      </c>
      <c r="K309">
        <f t="shared" si="178"/>
        <v>-2.1487829995749053E-2</v>
      </c>
      <c r="O309" s="25">
        <f t="shared" ca="1" si="155"/>
        <v>7.3196800243920043E-3</v>
      </c>
      <c r="P309" s="27">
        <f t="shared" si="160"/>
        <v>3.5176509090925111E-3</v>
      </c>
      <c r="Q309" s="28">
        <f t="shared" si="161"/>
        <v>37938.018600000003</v>
      </c>
      <c r="S309" s="25">
        <f t="shared" si="181"/>
        <v>6.2527407528239598E-4</v>
      </c>
      <c r="T309" s="128">
        <v>1</v>
      </c>
      <c r="U309">
        <f t="shared" si="182"/>
        <v>6.2527407528239598E-4</v>
      </c>
      <c r="V309" s="25">
        <f t="shared" si="183"/>
        <v>-2.5005480904841563E-2</v>
      </c>
      <c r="Z309">
        <f t="shared" si="162"/>
        <v>8661</v>
      </c>
      <c r="AA309" s="25">
        <f t="shared" si="163"/>
        <v>-2.0093417042858171E-2</v>
      </c>
      <c r="AB309" s="25">
        <f t="shared" si="164"/>
        <v>-1.3944129528908819E-3</v>
      </c>
      <c r="AC309" s="25">
        <f t="shared" si="165"/>
        <v>-2.5005480904841563E-2</v>
      </c>
      <c r="AD309" s="25"/>
      <c r="AE309" s="25">
        <f t="shared" si="166"/>
        <v>1.2157750855422105E-9</v>
      </c>
      <c r="AF309" s="28">
        <f t="shared" si="167"/>
        <v>37938.018600000003</v>
      </c>
      <c r="AG309" s="128"/>
      <c r="AH309">
        <f t="shared" si="168"/>
        <v>-2.1868378279858172E-2</v>
      </c>
      <c r="AI309">
        <f t="shared" si="169"/>
        <v>0.68226189393792769</v>
      </c>
      <c r="AJ309">
        <f t="shared" si="170"/>
        <v>-0.96301263690957351</v>
      </c>
      <c r="AK309">
        <f t="shared" si="171"/>
        <v>-0.18958506258692248</v>
      </c>
      <c r="AL309">
        <f t="shared" si="172"/>
        <v>-2.603624660957085</v>
      </c>
      <c r="AM309">
        <f t="shared" si="173"/>
        <v>-3.6275964819050701</v>
      </c>
      <c r="AN309" s="25">
        <f t="shared" si="179"/>
        <v>3.9138039728084579</v>
      </c>
      <c r="AO309" s="25">
        <f t="shared" si="179"/>
        <v>3.9139039259337172</v>
      </c>
      <c r="AP309" s="25">
        <f t="shared" si="179"/>
        <v>3.9135268575837721</v>
      </c>
      <c r="AQ309" s="25">
        <f t="shared" si="179"/>
        <v>3.9149500549923206</v>
      </c>
      <c r="AR309" s="25">
        <f t="shared" si="179"/>
        <v>3.9095886489702374</v>
      </c>
      <c r="AS309" s="25">
        <f t="shared" si="179"/>
        <v>3.9299348109404932</v>
      </c>
      <c r="AT309" s="25">
        <f t="shared" si="179"/>
        <v>3.8547114919292969</v>
      </c>
      <c r="AU309" s="25">
        <f t="shared" si="174"/>
        <v>4.1719872588054532</v>
      </c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  <c r="BL309" s="25"/>
    </row>
    <row r="310" spans="1:82">
      <c r="A310" s="34" t="s">
        <v>344</v>
      </c>
      <c r="B310" s="57"/>
      <c r="C310" s="58">
        <v>52964.7111</v>
      </c>
      <c r="D310" s="58">
        <v>1E-4</v>
      </c>
      <c r="E310" s="33">
        <f t="shared" si="158"/>
        <v>8684.9374815492629</v>
      </c>
      <c r="F310" s="25">
        <f t="shared" si="159"/>
        <v>8685</v>
      </c>
      <c r="G310" s="25">
        <f t="shared" si="180"/>
        <v>-2.1340549996239133E-2</v>
      </c>
      <c r="K310">
        <f t="shared" si="178"/>
        <v>-2.1340549996239133E-2</v>
      </c>
      <c r="O310" s="25">
        <f t="shared" ca="1" si="155"/>
        <v>7.2661676793493932E-3</v>
      </c>
      <c r="P310" s="27">
        <f t="shared" si="160"/>
        <v>3.4907287318833827E-3</v>
      </c>
      <c r="Q310" s="28">
        <f t="shared" si="161"/>
        <v>37946.2111</v>
      </c>
      <c r="S310" s="25">
        <f t="shared" si="181"/>
        <v>6.1659240327370968E-4</v>
      </c>
      <c r="T310" s="128">
        <v>1</v>
      </c>
      <c r="U310">
        <f t="shared" si="182"/>
        <v>6.1659240327370968E-4</v>
      </c>
      <c r="V310" s="25">
        <f t="shared" si="183"/>
        <v>-2.4831278728122515E-2</v>
      </c>
      <c r="Z310">
        <f t="shared" si="162"/>
        <v>8685</v>
      </c>
      <c r="AA310" s="25">
        <f t="shared" si="163"/>
        <v>-2.0094699003458758E-2</v>
      </c>
      <c r="AB310" s="25">
        <f t="shared" si="164"/>
        <v>-1.245850992780375E-3</v>
      </c>
      <c r="AC310" s="25">
        <f t="shared" si="165"/>
        <v>-2.4831278728122515E-2</v>
      </c>
      <c r="AD310" s="25"/>
      <c r="AE310" s="25">
        <f t="shared" si="166"/>
        <v>9.5704062846580408E-10</v>
      </c>
      <c r="AF310" s="28">
        <f t="shared" si="167"/>
        <v>37946.2111</v>
      </c>
      <c r="AG310" s="128"/>
      <c r="AH310">
        <f t="shared" si="168"/>
        <v>-2.1868411328458758E-2</v>
      </c>
      <c r="AI310">
        <f t="shared" si="169"/>
        <v>0.68257147201756085</v>
      </c>
      <c r="AJ310">
        <f t="shared" si="170"/>
        <v>-0.96345075772521283</v>
      </c>
      <c r="AK310">
        <f t="shared" si="171"/>
        <v>-0.19010294480334039</v>
      </c>
      <c r="AL310">
        <f t="shared" si="172"/>
        <v>-2.6019939641480958</v>
      </c>
      <c r="AM310">
        <f t="shared" si="173"/>
        <v>-3.616085635567492</v>
      </c>
      <c r="AN310" s="25">
        <f t="shared" si="179"/>
        <v>3.9160239790550162</v>
      </c>
      <c r="AO310" s="25">
        <f t="shared" si="179"/>
        <v>3.9161227277752557</v>
      </c>
      <c r="AP310" s="25">
        <f t="shared" si="179"/>
        <v>3.915749394740963</v>
      </c>
      <c r="AQ310" s="25">
        <f t="shared" si="179"/>
        <v>3.9171615490530982</v>
      </c>
      <c r="AR310" s="25">
        <f t="shared" si="179"/>
        <v>3.9118302050404092</v>
      </c>
      <c r="AS310" s="25">
        <f t="shared" si="179"/>
        <v>3.9321064297305912</v>
      </c>
      <c r="AT310" s="25">
        <f t="shared" si="179"/>
        <v>3.8569857497734441</v>
      </c>
      <c r="AU310" s="25">
        <f t="shared" si="174"/>
        <v>4.174794680143961</v>
      </c>
      <c r="AV310" s="25"/>
      <c r="AW310" s="25"/>
      <c r="AX310" s="25"/>
      <c r="AY310" s="25"/>
      <c r="AZ310" s="25"/>
      <c r="BA310" s="25"/>
      <c r="BB310" s="25"/>
      <c r="BC310" s="25"/>
      <c r="BD310" s="25"/>
      <c r="BE310" s="25"/>
      <c r="BF310" s="25"/>
      <c r="BG310" s="25"/>
      <c r="BH310" s="25"/>
      <c r="BI310" s="25"/>
      <c r="BJ310" s="25"/>
      <c r="BK310" s="25"/>
      <c r="BL310" s="25"/>
    </row>
    <row r="311" spans="1:82">
      <c r="A311" s="41" t="s">
        <v>340</v>
      </c>
      <c r="B311" s="96"/>
      <c r="C311" s="58">
        <v>52982.462200000002</v>
      </c>
      <c r="D311" s="58">
        <v>2.3999999999999998E-3</v>
      </c>
      <c r="E311" s="33">
        <f t="shared" si="158"/>
        <v>8736.9404182587605</v>
      </c>
      <c r="F311" s="25">
        <f t="shared" si="159"/>
        <v>8737</v>
      </c>
      <c r="G311" s="25">
        <f t="shared" si="180"/>
        <v>-2.0338109992735554E-2</v>
      </c>
      <c r="K311">
        <f t="shared" si="178"/>
        <v>-2.0338109992735554E-2</v>
      </c>
      <c r="O311" s="25">
        <f t="shared" ca="1" si="155"/>
        <v>7.1502242650904116E-3</v>
      </c>
      <c r="P311" s="27">
        <f t="shared" si="160"/>
        <v>3.4324228360357962E-3</v>
      </c>
      <c r="Q311" s="28">
        <f t="shared" si="161"/>
        <v>37963.962200000002</v>
      </c>
      <c r="S311" s="25">
        <f t="shared" si="181"/>
        <v>5.6503823096369654E-4</v>
      </c>
      <c r="T311" s="128">
        <v>1</v>
      </c>
      <c r="U311">
        <f t="shared" si="182"/>
        <v>5.6503823096369654E-4</v>
      </c>
      <c r="V311" s="25">
        <f t="shared" si="183"/>
        <v>-2.3770532828771351E-2</v>
      </c>
      <c r="Z311">
        <f t="shared" si="162"/>
        <v>8737</v>
      </c>
      <c r="AA311" s="25">
        <f t="shared" si="163"/>
        <v>-2.0097118310511381E-2</v>
      </c>
      <c r="AB311" s="25">
        <f t="shared" si="164"/>
        <v>-2.4099168222417242E-4</v>
      </c>
      <c r="AC311" s="25">
        <f t="shared" si="165"/>
        <v>-2.3770532828771351E-2</v>
      </c>
      <c r="AD311" s="25"/>
      <c r="AE311" s="25">
        <f t="shared" si="166"/>
        <v>3.2815720198529371E-11</v>
      </c>
      <c r="AF311" s="28">
        <f t="shared" si="167"/>
        <v>37963.962200000002</v>
      </c>
      <c r="AG311" s="128"/>
      <c r="AH311">
        <f t="shared" si="168"/>
        <v>-2.1868112803511381E-2</v>
      </c>
      <c r="AI311">
        <f t="shared" si="169"/>
        <v>0.68324609211939791</v>
      </c>
      <c r="AJ311">
        <f t="shared" si="170"/>
        <v>-0.96439257462941164</v>
      </c>
      <c r="AK311">
        <f t="shared" si="171"/>
        <v>-0.19122489859421288</v>
      </c>
      <c r="AL311">
        <f t="shared" si="172"/>
        <v>-2.598455699582829</v>
      </c>
      <c r="AM311">
        <f t="shared" si="173"/>
        <v>-3.5913414671900155</v>
      </c>
      <c r="AN311" s="25">
        <f t="shared" ref="AN311:AT320" si="184">$AU311+$AB$7*SIN(AO311)</f>
        <v>3.9208374506068515</v>
      </c>
      <c r="AO311" s="25">
        <f t="shared" si="184"/>
        <v>3.9209336125756127</v>
      </c>
      <c r="AP311" s="25">
        <f t="shared" si="184"/>
        <v>3.9205683345619833</v>
      </c>
      <c r="AQ311" s="25">
        <f t="shared" si="184"/>
        <v>3.9219565703653454</v>
      </c>
      <c r="AR311" s="25">
        <f t="shared" si="184"/>
        <v>3.9166906705031104</v>
      </c>
      <c r="AS311" s="25">
        <f t="shared" si="184"/>
        <v>3.9368135231642061</v>
      </c>
      <c r="AT311" s="25">
        <f t="shared" si="184"/>
        <v>3.8619219070273347</v>
      </c>
      <c r="AU311" s="25">
        <f t="shared" si="174"/>
        <v>4.1808774263773945</v>
      </c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5"/>
      <c r="BH311" s="25"/>
      <c r="BI311" s="25"/>
      <c r="BJ311" s="25"/>
      <c r="BK311" s="25"/>
      <c r="BL311" s="25"/>
    </row>
    <row r="312" spans="1:82">
      <c r="A312" s="41" t="s">
        <v>340</v>
      </c>
      <c r="B312" s="96"/>
      <c r="C312" s="58">
        <v>52983.485399999998</v>
      </c>
      <c r="D312" s="58">
        <v>2E-3</v>
      </c>
      <c r="E312" s="33">
        <f t="shared" si="158"/>
        <v>8739.9379454452974</v>
      </c>
      <c r="F312" s="25">
        <f t="shared" si="159"/>
        <v>8740</v>
      </c>
      <c r="G312" s="25">
        <f t="shared" si="180"/>
        <v>-2.1182199998293072E-2</v>
      </c>
      <c r="K312">
        <f t="shared" si="178"/>
        <v>-2.1182199998293072E-2</v>
      </c>
      <c r="O312" s="25">
        <f t="shared" ca="1" si="155"/>
        <v>7.1435352219600852E-3</v>
      </c>
      <c r="P312" s="27">
        <f t="shared" si="160"/>
        <v>3.4290600985064854E-3</v>
      </c>
      <c r="Q312" s="28">
        <f t="shared" si="161"/>
        <v>37964.985399999998</v>
      </c>
      <c r="S312" s="25">
        <f t="shared" si="181"/>
        <v>6.0571412355231815E-4</v>
      </c>
      <c r="T312" s="128">
        <v>1</v>
      </c>
      <c r="U312">
        <f t="shared" si="182"/>
        <v>6.0571412355231815E-4</v>
      </c>
      <c r="V312" s="25">
        <f t="shared" si="183"/>
        <v>-2.4611260096799557E-2</v>
      </c>
      <c r="Z312">
        <f t="shared" si="162"/>
        <v>8740</v>
      </c>
      <c r="AA312" s="25">
        <f t="shared" si="163"/>
        <v>-2.00972429045389E-2</v>
      </c>
      <c r="AB312" s="25">
        <f t="shared" si="164"/>
        <v>-1.0849570937541721E-3</v>
      </c>
      <c r="AC312" s="25">
        <f t="shared" si="165"/>
        <v>-2.4611260096799557E-2</v>
      </c>
      <c r="AD312" s="25"/>
      <c r="AE312" s="25">
        <f t="shared" si="166"/>
        <v>7.1300541425954684E-10</v>
      </c>
      <c r="AF312" s="28">
        <f t="shared" si="167"/>
        <v>37964.985399999998</v>
      </c>
      <c r="AG312" s="128"/>
      <c r="AH312">
        <f t="shared" si="168"/>
        <v>-2.18680801045389E-2</v>
      </c>
      <c r="AI312">
        <f t="shared" si="169"/>
        <v>0.68328517439999437</v>
      </c>
      <c r="AJ312">
        <f t="shared" si="170"/>
        <v>-0.96444659835861168</v>
      </c>
      <c r="AK312">
        <f t="shared" si="171"/>
        <v>-0.19128962137334585</v>
      </c>
      <c r="AL312">
        <f t="shared" si="172"/>
        <v>-2.5982513555466138</v>
      </c>
      <c r="AM312">
        <f t="shared" si="173"/>
        <v>-3.5899220285439473</v>
      </c>
      <c r="AN312" s="25">
        <f t="shared" si="184"/>
        <v>3.9211152958393765</v>
      </c>
      <c r="AO312" s="25">
        <f t="shared" si="184"/>
        <v>3.9212113095358823</v>
      </c>
      <c r="AP312" s="25">
        <f t="shared" si="184"/>
        <v>3.9208464945958248</v>
      </c>
      <c r="AQ312" s="25">
        <f t="shared" si="184"/>
        <v>3.9222333509732716</v>
      </c>
      <c r="AR312" s="25">
        <f t="shared" si="184"/>
        <v>3.9169712392959508</v>
      </c>
      <c r="AS312" s="25">
        <f t="shared" si="184"/>
        <v>3.937085167373326</v>
      </c>
      <c r="AT312" s="25">
        <f t="shared" si="184"/>
        <v>3.8622070449865005</v>
      </c>
      <c r="AU312" s="25">
        <f t="shared" si="174"/>
        <v>4.1812283540447073</v>
      </c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5"/>
      <c r="BH312" s="25"/>
      <c r="BI312" s="25"/>
      <c r="BJ312" s="25"/>
      <c r="BK312" s="25"/>
      <c r="BL312" s="25"/>
    </row>
    <row r="313" spans="1:82">
      <c r="A313" s="33" t="s">
        <v>968</v>
      </c>
      <c r="B313" s="57" t="s">
        <v>292</v>
      </c>
      <c r="C313" s="58">
        <v>52991.684000000001</v>
      </c>
      <c r="D313" s="58" t="s">
        <v>503</v>
      </c>
      <c r="E313" s="33">
        <f t="shared" si="158"/>
        <v>8763.9562472354191</v>
      </c>
      <c r="F313" s="25">
        <f t="shared" si="159"/>
        <v>8764</v>
      </c>
      <c r="G313" s="25">
        <f t="shared" si="180"/>
        <v>-1.4934920000087004E-2</v>
      </c>
      <c r="I313">
        <f>G313</f>
        <v>-1.4934920000087004E-2</v>
      </c>
      <c r="M313" s="25"/>
      <c r="O313" s="25">
        <f t="shared" ca="1" si="155"/>
        <v>7.090022876917474E-3</v>
      </c>
      <c r="P313" s="27">
        <f t="shared" si="160"/>
        <v>3.4021623774957753E-3</v>
      </c>
      <c r="Q313" s="28">
        <f t="shared" si="161"/>
        <v>37973.184000000001</v>
      </c>
      <c r="S313" s="25">
        <f t="shared" si="181"/>
        <v>3.3624859012225687E-4</v>
      </c>
      <c r="T313" s="128">
        <v>0.1</v>
      </c>
      <c r="U313">
        <f t="shared" si="182"/>
        <v>3.3624859012225686E-5</v>
      </c>
      <c r="V313" s="25">
        <f t="shared" si="183"/>
        <v>-1.8337082377582779E-2</v>
      </c>
      <c r="Z313">
        <f t="shared" si="162"/>
        <v>8764</v>
      </c>
      <c r="AA313" s="25">
        <f t="shared" si="163"/>
        <v>-2.0098180730044601E-2</v>
      </c>
      <c r="AB313" s="25">
        <f t="shared" si="164"/>
        <v>5.1632607299575972E-3</v>
      </c>
      <c r="AC313" s="25">
        <f t="shared" si="165"/>
        <v>-1.8337082377582779E-2</v>
      </c>
      <c r="AD313" s="25"/>
      <c r="AE313" s="25">
        <f t="shared" si="166"/>
        <v>8.9641390478576127E-9</v>
      </c>
      <c r="AF313" s="28">
        <f t="shared" si="167"/>
        <v>37973.184000000001</v>
      </c>
      <c r="AG313" s="128"/>
      <c r="AH313">
        <f t="shared" si="168"/>
        <v>-2.18677576420446E-2</v>
      </c>
      <c r="AI313">
        <f t="shared" si="169"/>
        <v>0.68359847006528729</v>
      </c>
      <c r="AJ313">
        <f t="shared" si="170"/>
        <v>-0.96487755935322383</v>
      </c>
      <c r="AK313">
        <f t="shared" si="171"/>
        <v>-0.19180738217016843</v>
      </c>
      <c r="AL313">
        <f t="shared" si="172"/>
        <v>-2.5966157614670373</v>
      </c>
      <c r="AM313">
        <f t="shared" si="173"/>
        <v>-3.5785980819327801</v>
      </c>
      <c r="AN313" s="25">
        <f t="shared" si="184"/>
        <v>3.9233386292244781</v>
      </c>
      <c r="AO313" s="25">
        <f t="shared" si="184"/>
        <v>3.9234334605717258</v>
      </c>
      <c r="AP313" s="25">
        <f t="shared" si="184"/>
        <v>3.9230723436050559</v>
      </c>
      <c r="AQ313" s="25">
        <f t="shared" si="184"/>
        <v>3.924448167061438</v>
      </c>
      <c r="AR313" s="25">
        <f t="shared" si="184"/>
        <v>3.9192164087247821</v>
      </c>
      <c r="AS313" s="25">
        <f t="shared" si="184"/>
        <v>3.9392586435627464</v>
      </c>
      <c r="AT313" s="25">
        <f t="shared" si="184"/>
        <v>3.8644895636910555</v>
      </c>
      <c r="AU313" s="25">
        <f t="shared" si="174"/>
        <v>4.1840357753832151</v>
      </c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5"/>
      <c r="BH313" s="25"/>
      <c r="BI313" s="25"/>
      <c r="BJ313" s="25"/>
      <c r="BK313" s="25"/>
      <c r="BL313" s="25"/>
    </row>
    <row r="314" spans="1:82">
      <c r="A314" s="41" t="s">
        <v>366</v>
      </c>
      <c r="B314" s="96"/>
      <c r="C314" s="58">
        <v>53014.889799999997</v>
      </c>
      <c r="D314" s="58"/>
      <c r="E314" s="33">
        <f t="shared" si="158"/>
        <v>8831.9390623112704</v>
      </c>
      <c r="F314" s="25">
        <f t="shared" si="159"/>
        <v>8832</v>
      </c>
      <c r="G314" s="25">
        <f t="shared" si="180"/>
        <v>-2.0800960002816282E-2</v>
      </c>
      <c r="K314" s="127">
        <f t="shared" ref="K314:K358" si="185">G314</f>
        <v>-2.0800960002816282E-2</v>
      </c>
      <c r="O314" s="25">
        <f t="shared" ca="1" si="155"/>
        <v>6.9384045659634172E-3</v>
      </c>
      <c r="P314" s="27">
        <f t="shared" si="160"/>
        <v>3.325992515533293E-3</v>
      </c>
      <c r="Q314" s="28">
        <f t="shared" si="161"/>
        <v>37996.389799999997</v>
      </c>
      <c r="S314" s="25">
        <f t="shared" si="181"/>
        <v>5.8210983782269494E-4</v>
      </c>
      <c r="T314" s="128">
        <v>1</v>
      </c>
      <c r="U314">
        <f t="shared" si="182"/>
        <v>5.8210983782269494E-4</v>
      </c>
      <c r="V314" s="25">
        <f t="shared" si="183"/>
        <v>-2.4126952518349575E-2</v>
      </c>
      <c r="Z314">
        <f t="shared" si="162"/>
        <v>8832</v>
      </c>
      <c r="AA314" s="25">
        <f t="shared" si="163"/>
        <v>-2.0100267948609304E-2</v>
      </c>
      <c r="AB314" s="25">
        <f t="shared" si="164"/>
        <v>-7.0069205420697847E-4</v>
      </c>
      <c r="AC314" s="25">
        <f t="shared" si="165"/>
        <v>-2.4126952518349575E-2</v>
      </c>
      <c r="AD314" s="25"/>
      <c r="AE314" s="25">
        <f t="shared" si="166"/>
        <v>2.8579809151530312E-10</v>
      </c>
      <c r="AF314" s="28">
        <f t="shared" si="167"/>
        <v>37996.389799999997</v>
      </c>
      <c r="AG314" s="128"/>
      <c r="AH314">
        <f t="shared" si="168"/>
        <v>-2.1866255276609303E-2</v>
      </c>
      <c r="AI314">
        <f t="shared" si="169"/>
        <v>0.68449231407827704</v>
      </c>
      <c r="AJ314">
        <f t="shared" si="170"/>
        <v>-0.96608670417137799</v>
      </c>
      <c r="AK314">
        <f t="shared" si="171"/>
        <v>-0.19327415793198885</v>
      </c>
      <c r="AL314">
        <f t="shared" si="172"/>
        <v>-2.5919734074998795</v>
      </c>
      <c r="AM314">
        <f t="shared" si="173"/>
        <v>-3.5468150178822464</v>
      </c>
      <c r="AN314" s="25">
        <f t="shared" si="184"/>
        <v>3.9296436178850622</v>
      </c>
      <c r="AO314" s="25">
        <f t="shared" si="184"/>
        <v>3.9297351367141897</v>
      </c>
      <c r="AP314" s="25">
        <f t="shared" si="184"/>
        <v>3.929384431445393</v>
      </c>
      <c r="AQ314" s="25">
        <f t="shared" si="184"/>
        <v>3.9307290255294287</v>
      </c>
      <c r="AR314" s="25">
        <f t="shared" si="184"/>
        <v>3.9255837133178302</v>
      </c>
      <c r="AS314" s="25">
        <f t="shared" si="184"/>
        <v>3.945419985560719</v>
      </c>
      <c r="AT314" s="25">
        <f t="shared" si="184"/>
        <v>3.8709703907334441</v>
      </c>
      <c r="AU314" s="25">
        <f t="shared" si="174"/>
        <v>4.1919901358423202</v>
      </c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  <c r="BL314" s="25"/>
    </row>
    <row r="315" spans="1:82" s="25" customFormat="1">
      <c r="A315" s="41" t="s">
        <v>366</v>
      </c>
      <c r="B315" s="96"/>
      <c r="C315" s="58">
        <v>53017.620699999999</v>
      </c>
      <c r="D315" s="58"/>
      <c r="E315" s="33">
        <f t="shared" si="158"/>
        <v>8839.9394014372992</v>
      </c>
      <c r="F315" s="25">
        <f t="shared" si="159"/>
        <v>8840</v>
      </c>
      <c r="G315" s="25">
        <f t="shared" si="180"/>
        <v>-2.0685199997387826E-2</v>
      </c>
      <c r="H315"/>
      <c r="I315"/>
      <c r="J315"/>
      <c r="K315" s="127">
        <f t="shared" si="185"/>
        <v>-2.0685199997387826E-2</v>
      </c>
      <c r="L315"/>
      <c r="M315"/>
      <c r="N315"/>
      <c r="O315" s="25">
        <f t="shared" ca="1" si="155"/>
        <v>6.9205671176158813E-3</v>
      </c>
      <c r="P315" s="27">
        <f t="shared" si="160"/>
        <v>3.3170352765494169E-3</v>
      </c>
      <c r="Q315" s="28">
        <f t="shared" si="161"/>
        <v>37999.120699999999</v>
      </c>
      <c r="R315"/>
      <c r="S315" s="25">
        <f t="shared" si="181"/>
        <v>5.7610729814543734E-4</v>
      </c>
      <c r="T315" s="128">
        <v>1</v>
      </c>
      <c r="U315">
        <f t="shared" si="182"/>
        <v>5.7610729814543734E-4</v>
      </c>
      <c r="V315" s="25">
        <f t="shared" si="183"/>
        <v>-2.4002235273937245E-2</v>
      </c>
      <c r="Z315">
        <f t="shared" si="162"/>
        <v>8840</v>
      </c>
      <c r="AA315" s="25">
        <f t="shared" si="163"/>
        <v>-2.010045800356125E-2</v>
      </c>
      <c r="AB315" s="25">
        <f t="shared" si="164"/>
        <v>-5.8474199382657632E-4</v>
      </c>
      <c r="AC315" s="25">
        <f t="shared" si="165"/>
        <v>-2.4002235273937245E-2</v>
      </c>
      <c r="AE315" s="25">
        <f t="shared" si="166"/>
        <v>1.9698445054747683E-10</v>
      </c>
      <c r="AF315" s="28">
        <f t="shared" si="167"/>
        <v>37999.120699999999</v>
      </c>
      <c r="AG315" s="128"/>
      <c r="AH315">
        <f t="shared" si="168"/>
        <v>-2.1866021203561251E-2</v>
      </c>
      <c r="AI315">
        <f t="shared" si="169"/>
        <v>0.68459807409040985</v>
      </c>
      <c r="AJ315">
        <f t="shared" si="170"/>
        <v>-0.96622779396625347</v>
      </c>
      <c r="AK315">
        <f t="shared" si="171"/>
        <v>-0.19344669842755496</v>
      </c>
      <c r="AL315">
        <f t="shared" si="172"/>
        <v>-2.5914264496218284</v>
      </c>
      <c r="AM315">
        <f t="shared" si="173"/>
        <v>-3.5431048008620873</v>
      </c>
      <c r="AN315" s="25">
        <f t="shared" si="184"/>
        <v>3.9303859227731355</v>
      </c>
      <c r="AO315" s="25">
        <f t="shared" si="184"/>
        <v>3.9304770555865778</v>
      </c>
      <c r="AP315" s="25">
        <f t="shared" si="184"/>
        <v>3.9301275686145369</v>
      </c>
      <c r="AQ315" s="25">
        <f t="shared" si="184"/>
        <v>3.9314684922943917</v>
      </c>
      <c r="AR315" s="25">
        <f t="shared" si="184"/>
        <v>3.9263333917139973</v>
      </c>
      <c r="AS315" s="25">
        <f t="shared" si="184"/>
        <v>3.9461451610937948</v>
      </c>
      <c r="AT315" s="25">
        <f t="shared" si="184"/>
        <v>3.8717341745360305</v>
      </c>
      <c r="AU315" s="25">
        <f t="shared" si="174"/>
        <v>4.1929259429551555</v>
      </c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</row>
    <row r="316" spans="1:82" s="25" customFormat="1">
      <c r="A316" s="41" t="s">
        <v>366</v>
      </c>
      <c r="B316" s="96"/>
      <c r="C316" s="58">
        <v>53017.792300000001</v>
      </c>
      <c r="D316" s="58"/>
      <c r="E316" s="33">
        <f t="shared" si="158"/>
        <v>8840.4421141671828</v>
      </c>
      <c r="F316" s="25">
        <f t="shared" si="159"/>
        <v>8840.5</v>
      </c>
      <c r="G316" s="25">
        <f t="shared" si="180"/>
        <v>-1.9759214999794494E-2</v>
      </c>
      <c r="H316"/>
      <c r="I316"/>
      <c r="J316"/>
      <c r="K316" s="127">
        <f t="shared" si="185"/>
        <v>-1.9759214999794494E-2</v>
      </c>
      <c r="L316"/>
      <c r="M316"/>
      <c r="N316"/>
      <c r="O316" s="25">
        <f t="shared" ca="1" si="155"/>
        <v>6.9194522770941631E-3</v>
      </c>
      <c r="P316" s="27">
        <f t="shared" si="160"/>
        <v>3.3164754765229575E-3</v>
      </c>
      <c r="Q316" s="28">
        <f t="shared" si="161"/>
        <v>37999.292300000001</v>
      </c>
      <c r="R316"/>
      <c r="S316" s="25">
        <f t="shared" si="181"/>
        <v>5.32487490958808E-4</v>
      </c>
      <c r="T316" s="128">
        <v>1</v>
      </c>
      <c r="U316">
        <f t="shared" si="182"/>
        <v>5.32487490958808E-4</v>
      </c>
      <c r="V316" s="25">
        <f t="shared" si="183"/>
        <v>-2.3075690476317454E-2</v>
      </c>
      <c r="Z316">
        <f t="shared" si="162"/>
        <v>8840.5</v>
      </c>
      <c r="AA316" s="25">
        <f t="shared" si="163"/>
        <v>-2.0100469493462343E-2</v>
      </c>
      <c r="AB316" s="25">
        <f t="shared" si="164"/>
        <v>3.4125449366784882E-4</v>
      </c>
      <c r="AC316" s="25">
        <f t="shared" si="165"/>
        <v>-2.3075690476317454E-2</v>
      </c>
      <c r="AE316" s="25">
        <f t="shared" si="166"/>
        <v>6.2010633445569417E-11</v>
      </c>
      <c r="AF316" s="28">
        <f t="shared" si="167"/>
        <v>37999.292300000001</v>
      </c>
      <c r="AG316" s="128"/>
      <c r="AH316">
        <f t="shared" si="168"/>
        <v>-2.1866006172712345E-2</v>
      </c>
      <c r="AI316">
        <f t="shared" si="169"/>
        <v>0.68460468830902621</v>
      </c>
      <c r="AJ316">
        <f t="shared" si="170"/>
        <v>-0.9662366039257122</v>
      </c>
      <c r="AK316">
        <f t="shared" si="171"/>
        <v>-0.19345748205575691</v>
      </c>
      <c r="AL316">
        <f t="shared" si="172"/>
        <v>-2.5913922591480656</v>
      </c>
      <c r="AM316">
        <f t="shared" si="173"/>
        <v>-3.5428731130359385</v>
      </c>
      <c r="AN316" s="25">
        <f t="shared" si="184"/>
        <v>3.9304323206284204</v>
      </c>
      <c r="AO316" s="25">
        <f t="shared" si="184"/>
        <v>3.9305234293419558</v>
      </c>
      <c r="AP316" s="25">
        <f t="shared" si="184"/>
        <v>3.9301740184661833</v>
      </c>
      <c r="AQ316" s="25">
        <f t="shared" si="184"/>
        <v>3.9315147127747756</v>
      </c>
      <c r="AR316" s="25">
        <f t="shared" si="184"/>
        <v>3.9263802507020555</v>
      </c>
      <c r="AS316" s="25">
        <f t="shared" si="184"/>
        <v>3.9461904867692494</v>
      </c>
      <c r="AT316" s="25">
        <f t="shared" si="184"/>
        <v>3.8717819203614674</v>
      </c>
      <c r="AU316" s="25">
        <f t="shared" si="174"/>
        <v>4.192984430899708</v>
      </c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</row>
    <row r="317" spans="1:82" s="25" customFormat="1">
      <c r="A317" s="33" t="s">
        <v>484</v>
      </c>
      <c r="B317" s="57" t="s">
        <v>288</v>
      </c>
      <c r="C317" s="58">
        <v>53019.158000000003</v>
      </c>
      <c r="D317" s="58">
        <v>2.9999999999999997E-4</v>
      </c>
      <c r="E317" s="33">
        <f t="shared" si="158"/>
        <v>8844.4430161205419</v>
      </c>
      <c r="F317" s="25">
        <f t="shared" si="159"/>
        <v>8844.5</v>
      </c>
      <c r="G317" s="25">
        <f t="shared" si="180"/>
        <v>-1.9451334992481861E-2</v>
      </c>
      <c r="H317"/>
      <c r="I317"/>
      <c r="J317"/>
      <c r="K317">
        <f t="shared" si="185"/>
        <v>-1.9451334992481861E-2</v>
      </c>
      <c r="L317"/>
      <c r="M317"/>
      <c r="N317"/>
      <c r="O317" s="25">
        <f t="shared" ca="1" si="155"/>
        <v>6.9105335529203935E-3</v>
      </c>
      <c r="P317" s="27">
        <f t="shared" si="160"/>
        <v>3.3119971924008285E-3</v>
      </c>
      <c r="Q317" s="28">
        <f t="shared" si="161"/>
        <v>38000.658000000003</v>
      </c>
      <c r="R317"/>
      <c r="S317" s="25">
        <f t="shared" si="181"/>
        <v>5.1816929215931613E-4</v>
      </c>
      <c r="T317" s="128">
        <v>1</v>
      </c>
      <c r="U317">
        <f t="shared" si="182"/>
        <v>5.1816929215931613E-4</v>
      </c>
      <c r="V317" s="25">
        <f t="shared" si="183"/>
        <v>-2.276333218488269E-2</v>
      </c>
      <c r="Z317">
        <f t="shared" si="162"/>
        <v>8844.5</v>
      </c>
      <c r="AA317" s="25">
        <f t="shared" si="163"/>
        <v>-2.0100559766715941E-2</v>
      </c>
      <c r="AB317" s="25">
        <f t="shared" si="164"/>
        <v>6.4922477423407995E-4</v>
      </c>
      <c r="AC317" s="25">
        <f t="shared" si="165"/>
        <v>-2.276333218488269E-2</v>
      </c>
      <c r="AE317" s="25">
        <f t="shared" si="166"/>
        <v>2.1840462970178768E-10</v>
      </c>
      <c r="AF317" s="28">
        <f t="shared" si="167"/>
        <v>38000.658000000003</v>
      </c>
      <c r="AG317" s="128"/>
      <c r="AH317">
        <f t="shared" si="168"/>
        <v>-2.1865884225965943E-2</v>
      </c>
      <c r="AI317">
        <f t="shared" si="169"/>
        <v>0.68465761992915297</v>
      </c>
      <c r="AJ317">
        <f t="shared" si="170"/>
        <v>-0.9663070490538247</v>
      </c>
      <c r="AK317">
        <f t="shared" si="171"/>
        <v>-0.1935437504319204</v>
      </c>
      <c r="AL317">
        <f t="shared" si="172"/>
        <v>-2.5911187115965166</v>
      </c>
      <c r="AM317">
        <f t="shared" si="173"/>
        <v>-3.5410204594124477</v>
      </c>
      <c r="AN317" s="25">
        <f t="shared" si="184"/>
        <v>3.9308035195739466</v>
      </c>
      <c r="AO317" s="25">
        <f t="shared" si="184"/>
        <v>3.9308944355988382</v>
      </c>
      <c r="AP317" s="25">
        <f t="shared" si="184"/>
        <v>3.9305456332922288</v>
      </c>
      <c r="AQ317" s="25">
        <f t="shared" si="184"/>
        <v>3.9318844927559926</v>
      </c>
      <c r="AR317" s="25">
        <f t="shared" si="184"/>
        <v>3.9267551399271321</v>
      </c>
      <c r="AS317" s="25">
        <f t="shared" si="184"/>
        <v>3.9465531015277859</v>
      </c>
      <c r="AT317" s="25">
        <f t="shared" si="184"/>
        <v>3.8721639265242054</v>
      </c>
      <c r="AU317" s="25">
        <f t="shared" si="174"/>
        <v>4.1934523344561256</v>
      </c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</row>
    <row r="318" spans="1:82">
      <c r="A318" s="41" t="s">
        <v>345</v>
      </c>
      <c r="B318" s="96"/>
      <c r="C318" s="58">
        <v>53287.626700000001</v>
      </c>
      <c r="D318" s="58">
        <v>5.1999999999999998E-3</v>
      </c>
      <c r="E318" s="33">
        <f t="shared" si="158"/>
        <v>9630.9385467963675</v>
      </c>
      <c r="F318" s="25">
        <f t="shared" si="159"/>
        <v>9631</v>
      </c>
      <c r="G318" s="25">
        <f t="shared" si="180"/>
        <v>-2.0976929998141713E-2</v>
      </c>
      <c r="K318">
        <f t="shared" si="185"/>
        <v>-2.0976929998141713E-2</v>
      </c>
      <c r="O318" s="25">
        <f t="shared" ca="1" si="155"/>
        <v>5.1568894122532502E-3</v>
      </c>
      <c r="P318" s="27">
        <f t="shared" si="160"/>
        <v>2.4354643631335129E-3</v>
      </c>
      <c r="Q318" s="28">
        <f t="shared" si="161"/>
        <v>38269.126700000001</v>
      </c>
      <c r="S318" s="25">
        <f t="shared" si="181"/>
        <v>5.4814020972787213E-4</v>
      </c>
      <c r="T318" s="128">
        <v>1</v>
      </c>
      <c r="U318">
        <f t="shared" si="182"/>
        <v>5.4814020972787213E-4</v>
      </c>
      <c r="V318" s="25">
        <f t="shared" si="183"/>
        <v>-2.3412394361275228E-2</v>
      </c>
      <c r="Z318">
        <f t="shared" si="162"/>
        <v>9631</v>
      </c>
      <c r="AA318" s="25">
        <f t="shared" si="163"/>
        <v>-2.0060566936445534E-2</v>
      </c>
      <c r="AB318" s="25">
        <f t="shared" si="164"/>
        <v>-9.1636306169617932E-4</v>
      </c>
      <c r="AC318" s="25">
        <f t="shared" si="165"/>
        <v>-2.3412394361275228E-2</v>
      </c>
      <c r="AD318" s="25"/>
      <c r="AE318" s="25">
        <f t="shared" si="166"/>
        <v>4.6028498803044624E-10</v>
      </c>
      <c r="AF318" s="28">
        <f t="shared" si="167"/>
        <v>38269.126700000001</v>
      </c>
      <c r="AG318" s="128"/>
      <c r="AH318">
        <f t="shared" si="168"/>
        <v>-2.1782298453445533E-2</v>
      </c>
      <c r="AI318">
        <f t="shared" si="169"/>
        <v>0.69569919770060884</v>
      </c>
      <c r="AJ318">
        <f t="shared" si="170"/>
        <v>-0.97892280963633937</v>
      </c>
      <c r="AK318">
        <f t="shared" si="171"/>
        <v>-0.21047807895347878</v>
      </c>
      <c r="AL318">
        <f t="shared" si="172"/>
        <v>-2.5364739905575711</v>
      </c>
      <c r="AM318">
        <f t="shared" si="173"/>
        <v>-3.2036628500796498</v>
      </c>
      <c r="AN318" s="25">
        <f t="shared" si="184"/>
        <v>4.0043691901019081</v>
      </c>
      <c r="AO318" s="25">
        <f t="shared" si="184"/>
        <v>4.0044263498964208</v>
      </c>
      <c r="AP318" s="25">
        <f t="shared" si="184"/>
        <v>4.0041888172123103</v>
      </c>
      <c r="AQ318" s="25">
        <f t="shared" si="184"/>
        <v>4.005176338333472</v>
      </c>
      <c r="AR318" s="25">
        <f t="shared" si="184"/>
        <v>4.0010782488007441</v>
      </c>
      <c r="AS318" s="25">
        <f t="shared" si="184"/>
        <v>4.0182155513072022</v>
      </c>
      <c r="AT318" s="25">
        <f t="shared" si="184"/>
        <v>3.9486653887054977</v>
      </c>
      <c r="AU318" s="25">
        <f t="shared" si="174"/>
        <v>4.2854538712368022</v>
      </c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  <c r="BL318" s="25"/>
    </row>
    <row r="319" spans="1:82">
      <c r="A319" s="41" t="s">
        <v>366</v>
      </c>
      <c r="B319" s="96"/>
      <c r="C319" s="58">
        <v>53292.7474</v>
      </c>
      <c r="D319" s="58"/>
      <c r="E319" s="33">
        <f t="shared" si="158"/>
        <v>9645.9399516675167</v>
      </c>
      <c r="F319" s="25">
        <f t="shared" si="159"/>
        <v>9646</v>
      </c>
      <c r="G319" s="25">
        <f t="shared" si="180"/>
        <v>-2.049737999914214E-2</v>
      </c>
      <c r="K319" s="127">
        <f t="shared" si="185"/>
        <v>-2.049737999914214E-2</v>
      </c>
      <c r="O319" s="25">
        <f t="shared" ca="1" si="155"/>
        <v>5.1234441966016217E-3</v>
      </c>
      <c r="P319" s="27">
        <f t="shared" si="160"/>
        <v>2.4188248098111526E-3</v>
      </c>
      <c r="Q319" s="28">
        <f t="shared" si="161"/>
        <v>38274.2474</v>
      </c>
      <c r="S319" s="25">
        <f t="shared" si="181"/>
        <v>5.2515244284589405E-4</v>
      </c>
      <c r="T319" s="128">
        <v>1</v>
      </c>
      <c r="U319">
        <f t="shared" si="182"/>
        <v>5.2515244284589405E-4</v>
      </c>
      <c r="V319" s="25">
        <f t="shared" si="183"/>
        <v>-2.2916204808953292E-2</v>
      </c>
      <c r="Z319">
        <f t="shared" si="162"/>
        <v>9646</v>
      </c>
      <c r="AA319" s="25">
        <f t="shared" si="163"/>
        <v>-2.0058669823777516E-2</v>
      </c>
      <c r="AB319" s="25">
        <f t="shared" si="164"/>
        <v>-4.3871017536462401E-4</v>
      </c>
      <c r="AC319" s="25">
        <f t="shared" si="165"/>
        <v>-2.2916204808953292E-2</v>
      </c>
      <c r="AD319" s="25"/>
      <c r="AE319" s="25">
        <f t="shared" si="166"/>
        <v>1.0107431459242377E-10</v>
      </c>
      <c r="AF319" s="28">
        <f t="shared" si="167"/>
        <v>38274.2474</v>
      </c>
      <c r="AG319" s="128"/>
      <c r="AH319">
        <f t="shared" si="168"/>
        <v>-2.1779533875777517E-2</v>
      </c>
      <c r="AI319">
        <f t="shared" si="169"/>
        <v>0.69592237827448811</v>
      </c>
      <c r="AJ319">
        <f t="shared" si="170"/>
        <v>-0.97913865045962534</v>
      </c>
      <c r="AK319">
        <f t="shared" si="171"/>
        <v>-0.21080037942507721</v>
      </c>
      <c r="AL319">
        <f t="shared" si="172"/>
        <v>-2.5354144512027257</v>
      </c>
      <c r="AM319">
        <f t="shared" si="173"/>
        <v>-3.1977059223704729</v>
      </c>
      <c r="AN319" s="25">
        <f t="shared" si="184"/>
        <v>4.0057838645665598</v>
      </c>
      <c r="AO319" s="25">
        <f t="shared" si="184"/>
        <v>4.0058404649887995</v>
      </c>
      <c r="AP319" s="25">
        <f t="shared" si="184"/>
        <v>4.0056048672063564</v>
      </c>
      <c r="AQ319" s="25">
        <f t="shared" si="184"/>
        <v>4.0065859652922491</v>
      </c>
      <c r="AR319" s="25">
        <f t="shared" si="184"/>
        <v>4.0025077809633158</v>
      </c>
      <c r="AS319" s="25">
        <f t="shared" si="184"/>
        <v>4.0195901370305593</v>
      </c>
      <c r="AT319" s="25">
        <f t="shared" si="184"/>
        <v>3.9501517162600193</v>
      </c>
      <c r="AU319" s="25">
        <f t="shared" si="174"/>
        <v>4.287208509573369</v>
      </c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</row>
    <row r="320" spans="1:82" s="25" customFormat="1">
      <c r="A320" s="41" t="s">
        <v>366</v>
      </c>
      <c r="B320" s="96"/>
      <c r="C320" s="58">
        <v>53294.7958</v>
      </c>
      <c r="D320" s="58"/>
      <c r="E320" s="33">
        <f t="shared" si="158"/>
        <v>9651.9408651633403</v>
      </c>
      <c r="F320" s="25">
        <f t="shared" si="159"/>
        <v>9652</v>
      </c>
      <c r="G320" s="25">
        <f t="shared" si="180"/>
        <v>-2.0185559995297808E-2</v>
      </c>
      <c r="H320"/>
      <c r="I320"/>
      <c r="J320"/>
      <c r="K320" s="127">
        <f t="shared" si="185"/>
        <v>-2.0185559995297808E-2</v>
      </c>
      <c r="L320"/>
      <c r="M320"/>
      <c r="N320"/>
      <c r="O320" s="25">
        <f t="shared" ca="1" si="155"/>
        <v>5.1100661103409689E-3</v>
      </c>
      <c r="P320" s="27">
        <f t="shared" si="160"/>
        <v>2.4121698011090546E-3</v>
      </c>
      <c r="Q320" s="28">
        <f t="shared" si="161"/>
        <v>38276.2958</v>
      </c>
      <c r="R320"/>
      <c r="S320" s="25">
        <f t="shared" si="181"/>
        <v>5.1065739195141444E-4</v>
      </c>
      <c r="T320" s="128">
        <v>1</v>
      </c>
      <c r="U320">
        <f t="shared" si="182"/>
        <v>5.1065739195141444E-4</v>
      </c>
      <c r="V320" s="25">
        <f t="shared" si="183"/>
        <v>-2.2597729796406861E-2</v>
      </c>
      <c r="Z320">
        <f t="shared" si="162"/>
        <v>9652</v>
      </c>
      <c r="AA320" s="25">
        <f t="shared" si="163"/>
        <v>-2.0057898900471313E-2</v>
      </c>
      <c r="AB320" s="25">
        <f t="shared" si="164"/>
        <v>-1.2766109482649501E-4</v>
      </c>
      <c r="AC320" s="25">
        <f t="shared" si="165"/>
        <v>-2.2597729796406861E-2</v>
      </c>
      <c r="AE320" s="25">
        <f t="shared" si="166"/>
        <v>8.3223648675659849E-12</v>
      </c>
      <c r="AF320" s="28">
        <f t="shared" si="167"/>
        <v>38276.2958</v>
      </c>
      <c r="AG320" s="128"/>
      <c r="AH320">
        <f t="shared" si="168"/>
        <v>-2.1778415588471312E-2</v>
      </c>
      <c r="AI320">
        <f t="shared" si="169"/>
        <v>0.69601178623030946</v>
      </c>
      <c r="AJ320">
        <f t="shared" si="170"/>
        <v>-0.97922471760465635</v>
      </c>
      <c r="AK320">
        <f t="shared" si="171"/>
        <v>-0.21092929120706055</v>
      </c>
      <c r="AL320">
        <f t="shared" si="172"/>
        <v>-2.5349904452069043</v>
      </c>
      <c r="AM320">
        <f t="shared" si="173"/>
        <v>-3.1953277324013962</v>
      </c>
      <c r="AN320" s="25">
        <f t="shared" si="184"/>
        <v>4.0063498612166644</v>
      </c>
      <c r="AO320" s="25">
        <f t="shared" si="184"/>
        <v>4.0064062388059458</v>
      </c>
      <c r="AP320" s="25">
        <f t="shared" si="184"/>
        <v>4.0061714127984125</v>
      </c>
      <c r="AQ320" s="25">
        <f t="shared" si="184"/>
        <v>4.0071499455150246</v>
      </c>
      <c r="AR320" s="25">
        <f t="shared" si="184"/>
        <v>4.0030797228521706</v>
      </c>
      <c r="AS320" s="25">
        <f t="shared" si="184"/>
        <v>4.0201400626327235</v>
      </c>
      <c r="AT320" s="25">
        <f t="shared" si="184"/>
        <v>3.9507465377959474</v>
      </c>
      <c r="AU320" s="25">
        <f t="shared" si="174"/>
        <v>4.2879103649079964</v>
      </c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</row>
    <row r="321" spans="1:82">
      <c r="A321" s="36" t="s">
        <v>366</v>
      </c>
      <c r="B321" s="102" t="s">
        <v>292</v>
      </c>
      <c r="C321" s="36">
        <v>53297.867599999998</v>
      </c>
      <c r="D321" s="36">
        <v>5.0000000000000001E-4</v>
      </c>
      <c r="E321" s="33">
        <f t="shared" si="158"/>
        <v>9660.9398917579801</v>
      </c>
      <c r="F321" s="25">
        <f t="shared" si="159"/>
        <v>9661</v>
      </c>
      <c r="G321" s="25">
        <f t="shared" si="180"/>
        <v>-2.051783000206342E-2</v>
      </c>
      <c r="K321">
        <f t="shared" si="185"/>
        <v>-2.051783000206342E-2</v>
      </c>
      <c r="O321" s="25">
        <f t="shared" ca="1" si="155"/>
        <v>5.0899989809499897E-3</v>
      </c>
      <c r="P321" s="27">
        <f t="shared" si="160"/>
        <v>2.4021881587275289E-3</v>
      </c>
      <c r="Q321" s="28">
        <f t="shared" si="161"/>
        <v>38279.367599999998</v>
      </c>
      <c r="S321" s="25">
        <f t="shared" si="181"/>
        <v>5.2532723249098699E-4</v>
      </c>
      <c r="T321" s="128">
        <v>1</v>
      </c>
      <c r="U321">
        <f t="shared" si="182"/>
        <v>5.2532723249098699E-4</v>
      </c>
      <c r="V321" s="25">
        <f t="shared" si="183"/>
        <v>-2.292001816079095E-2</v>
      </c>
      <c r="Z321">
        <f t="shared" si="162"/>
        <v>9661</v>
      </c>
      <c r="AA321" s="25">
        <f t="shared" si="163"/>
        <v>-2.0056729566886859E-2</v>
      </c>
      <c r="AB321" s="25">
        <f t="shared" si="164"/>
        <v>-4.6110043517656046E-4</v>
      </c>
      <c r="AC321" s="25">
        <f t="shared" si="165"/>
        <v>-2.292001816079095E-2</v>
      </c>
      <c r="AD321" s="25"/>
      <c r="AE321" s="25">
        <f t="shared" si="166"/>
        <v>1.1169172002465704E-10</v>
      </c>
      <c r="AF321" s="28">
        <f t="shared" si="167"/>
        <v>38279.367599999998</v>
      </c>
      <c r="AG321" s="128"/>
      <c r="AH321">
        <f t="shared" si="168"/>
        <v>-2.1776724803886861E-2</v>
      </c>
      <c r="AI321">
        <f t="shared" si="169"/>
        <v>0.69614604373784283</v>
      </c>
      <c r="AJ321">
        <f t="shared" si="170"/>
        <v>-0.97935352950755938</v>
      </c>
      <c r="AK321">
        <f t="shared" si="171"/>
        <v>-0.21112264981246104</v>
      </c>
      <c r="AL321">
        <f t="shared" si="172"/>
        <v>-2.5343542320304864</v>
      </c>
      <c r="AM321">
        <f t="shared" si="173"/>
        <v>-3.1917653404821209</v>
      </c>
      <c r="AN321" s="25">
        <f t="shared" ref="AN321:AT330" si="186">$AU321+$AB$7*SIN(AO321)</f>
        <v>4.0071989923152218</v>
      </c>
      <c r="AO321" s="25">
        <f t="shared" si="186"/>
        <v>4.007255036637039</v>
      </c>
      <c r="AP321" s="25">
        <f t="shared" si="186"/>
        <v>4.0070213659426654</v>
      </c>
      <c r="AQ321" s="25">
        <f t="shared" si="186"/>
        <v>4.0079960547592366</v>
      </c>
      <c r="AR321" s="25">
        <f t="shared" si="186"/>
        <v>4.0039377740364843</v>
      </c>
      <c r="AS321" s="25">
        <f t="shared" si="186"/>
        <v>4.0209650492448228</v>
      </c>
      <c r="AT321" s="25">
        <f t="shared" si="186"/>
        <v>3.9516390815297964</v>
      </c>
      <c r="AU321" s="25">
        <f t="shared" si="174"/>
        <v>4.2889631479099366</v>
      </c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  <c r="BL321" s="25"/>
    </row>
    <row r="322" spans="1:82">
      <c r="A322" s="33" t="s">
        <v>850</v>
      </c>
      <c r="B322" s="57" t="s">
        <v>288</v>
      </c>
      <c r="C322" s="58">
        <v>53302.817799999997</v>
      </c>
      <c r="D322" s="58" t="s">
        <v>485</v>
      </c>
      <c r="E322" s="33">
        <f t="shared" si="158"/>
        <v>9675.4418064167494</v>
      </c>
      <c r="F322" s="25">
        <f t="shared" si="159"/>
        <v>9675.5</v>
      </c>
      <c r="G322" s="25">
        <f t="shared" si="180"/>
        <v>-1.9864264999341685E-2</v>
      </c>
      <c r="K322">
        <f t="shared" si="185"/>
        <v>-1.9864264999341685E-2</v>
      </c>
      <c r="M322" s="25"/>
      <c r="O322" s="25">
        <f t="shared" ca="1" si="155"/>
        <v>5.0576686058200829E-3</v>
      </c>
      <c r="P322" s="27">
        <f t="shared" si="160"/>
        <v>2.3861088214191823E-3</v>
      </c>
      <c r="Q322" s="28">
        <f t="shared" si="161"/>
        <v>38284.317799999997</v>
      </c>
      <c r="S322" s="25">
        <f t="shared" si="181"/>
        <v>4.9507913516360052E-4</v>
      </c>
      <c r="T322" s="128">
        <v>1</v>
      </c>
      <c r="U322">
        <f t="shared" si="182"/>
        <v>4.9507913516360052E-4</v>
      </c>
      <c r="V322" s="25">
        <f t="shared" si="183"/>
        <v>-2.2250373820760866E-2</v>
      </c>
      <c r="Z322">
        <f t="shared" si="162"/>
        <v>9675.5</v>
      </c>
      <c r="AA322" s="25">
        <f t="shared" si="163"/>
        <v>-2.005481293825331E-2</v>
      </c>
      <c r="AB322" s="25">
        <f t="shared" si="164"/>
        <v>1.9054793891162478E-4</v>
      </c>
      <c r="AC322" s="25">
        <f t="shared" si="165"/>
        <v>-2.2250373820760866E-2</v>
      </c>
      <c r="AD322" s="25"/>
      <c r="AE322" s="25">
        <f t="shared" si="166"/>
        <v>1.7975589207051546E-11</v>
      </c>
      <c r="AF322" s="28">
        <f t="shared" si="167"/>
        <v>38284.317799999997</v>
      </c>
      <c r="AG322" s="128"/>
      <c r="AH322">
        <f t="shared" si="168"/>
        <v>-2.1773967037503311E-2</v>
      </c>
      <c r="AI322">
        <f t="shared" si="169"/>
        <v>0.69636271531904137</v>
      </c>
      <c r="AJ322">
        <f t="shared" si="170"/>
        <v>-0.97956032980328778</v>
      </c>
      <c r="AK322">
        <f t="shared" si="171"/>
        <v>-0.21143414897214324</v>
      </c>
      <c r="AL322">
        <f t="shared" si="172"/>
        <v>-2.5333287056973059</v>
      </c>
      <c r="AM322">
        <f t="shared" si="173"/>
        <v>-3.1860382438492056</v>
      </c>
      <c r="AN322" s="25">
        <f t="shared" si="186"/>
        <v>4.0085673809390503</v>
      </c>
      <c r="AO322" s="25">
        <f t="shared" si="186"/>
        <v>4.0086228908099288</v>
      </c>
      <c r="AP322" s="25">
        <f t="shared" si="186"/>
        <v>4.0083910755059051</v>
      </c>
      <c r="AQ322" s="25">
        <f t="shared" si="186"/>
        <v>4.0093595819421317</v>
      </c>
      <c r="AR322" s="25">
        <f t="shared" si="186"/>
        <v>4.005320539318344</v>
      </c>
      <c r="AS322" s="25">
        <f t="shared" si="186"/>
        <v>4.0222944431579242</v>
      </c>
      <c r="AT322" s="25">
        <f t="shared" si="186"/>
        <v>3.953077855136764</v>
      </c>
      <c r="AU322" s="25">
        <f t="shared" si="174"/>
        <v>4.2906592983019518</v>
      </c>
      <c r="AV322" s="25"/>
      <c r="AW322" s="25"/>
      <c r="AX322" s="25"/>
      <c r="AY322" s="25"/>
      <c r="AZ322" s="25"/>
      <c r="BA322" s="25"/>
      <c r="BB322" s="25"/>
      <c r="BC322" s="25"/>
      <c r="BD322" s="25"/>
      <c r="BE322" s="25"/>
      <c r="BF322" s="25"/>
      <c r="BG322" s="25"/>
      <c r="BH322" s="25"/>
      <c r="BI322" s="25"/>
      <c r="BJ322" s="25"/>
      <c r="BK322" s="25"/>
      <c r="BL322" s="25"/>
    </row>
    <row r="323" spans="1:82" s="25" customFormat="1">
      <c r="A323" s="33" t="s">
        <v>600</v>
      </c>
      <c r="B323" s="57" t="s">
        <v>292</v>
      </c>
      <c r="C323" s="58">
        <v>53341.558900000004</v>
      </c>
      <c r="D323" s="58" t="s">
        <v>485</v>
      </c>
      <c r="E323" s="33">
        <f t="shared" si="158"/>
        <v>9788.9362361341464</v>
      </c>
      <c r="F323" s="25">
        <f t="shared" si="159"/>
        <v>9789</v>
      </c>
      <c r="G323" s="25">
        <f t="shared" si="180"/>
        <v>-2.1765669996966608E-2</v>
      </c>
      <c r="H323"/>
      <c r="I323"/>
      <c r="J323"/>
      <c r="K323">
        <f t="shared" si="185"/>
        <v>-2.1765669996966608E-2</v>
      </c>
      <c r="M323"/>
      <c r="N323"/>
      <c r="O323" s="25">
        <f t="shared" ca="1" si="155"/>
        <v>4.8045998073894154E-3</v>
      </c>
      <c r="P323" s="27">
        <f t="shared" si="160"/>
        <v>2.2603401196535826E-3</v>
      </c>
      <c r="Q323" s="28">
        <f t="shared" si="161"/>
        <v>38323.058900000004</v>
      </c>
      <c r="R323"/>
      <c r="S323" s="25">
        <f t="shared" si="181"/>
        <v>5.7724916212393564E-4</v>
      </c>
      <c r="T323" s="128">
        <v>1</v>
      </c>
      <c r="U323">
        <f t="shared" si="182"/>
        <v>5.7724916212393564E-4</v>
      </c>
      <c r="V323" s="25">
        <f t="shared" si="183"/>
        <v>-2.402601011662019E-2</v>
      </c>
      <c r="Z323">
        <f t="shared" si="162"/>
        <v>9789</v>
      </c>
      <c r="AA323" s="25">
        <f t="shared" si="163"/>
        <v>-2.00384123135686E-2</v>
      </c>
      <c r="AB323" s="25">
        <f t="shared" si="164"/>
        <v>-1.7272576833980077E-3</v>
      </c>
      <c r="AC323" s="25">
        <f t="shared" si="165"/>
        <v>-2.402601011662019E-2</v>
      </c>
      <c r="AE323" s="25">
        <f t="shared" si="166"/>
        <v>1.7221761785435065E-9</v>
      </c>
      <c r="AF323" s="28">
        <f t="shared" si="167"/>
        <v>38323.058900000004</v>
      </c>
      <c r="AG323" s="128"/>
      <c r="AH323">
        <f t="shared" si="168"/>
        <v>-2.1750938750568601E-2</v>
      </c>
      <c r="AI323">
        <f t="shared" si="169"/>
        <v>0.69807448862472787</v>
      </c>
      <c r="AJ323">
        <f t="shared" si="170"/>
        <v>-0.98114775318708081</v>
      </c>
      <c r="AK323">
        <f t="shared" si="171"/>
        <v>-0.21387142301107079</v>
      </c>
      <c r="AL323">
        <f t="shared" si="172"/>
        <v>-2.5252791329877677</v>
      </c>
      <c r="AM323">
        <f t="shared" si="173"/>
        <v>-3.1417264724539229</v>
      </c>
      <c r="AN323" s="25">
        <f t="shared" si="186"/>
        <v>4.0192933281884953</v>
      </c>
      <c r="AO323" s="25">
        <f t="shared" si="186"/>
        <v>4.0193447605572787</v>
      </c>
      <c r="AP323" s="25">
        <f t="shared" si="186"/>
        <v>4.0191272114903409</v>
      </c>
      <c r="AQ323" s="25">
        <f t="shared" si="186"/>
        <v>4.0200477920270039</v>
      </c>
      <c r="AR323" s="25">
        <f t="shared" si="186"/>
        <v>4.0161592093563101</v>
      </c>
      <c r="AS323" s="25">
        <f t="shared" si="186"/>
        <v>4.0327111822098676</v>
      </c>
      <c r="AT323" s="25">
        <f t="shared" si="186"/>
        <v>3.9643735914679072</v>
      </c>
      <c r="AU323" s="25">
        <f t="shared" si="174"/>
        <v>4.3039360617153104</v>
      </c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</row>
    <row r="324" spans="1:82" s="25" customFormat="1">
      <c r="A324" s="41" t="s">
        <v>345</v>
      </c>
      <c r="B324" s="57" t="s">
        <v>288</v>
      </c>
      <c r="C324" s="58">
        <v>53349.2405</v>
      </c>
      <c r="D324" s="58">
        <v>2.0000000000000001E-4</v>
      </c>
      <c r="E324" s="33">
        <f t="shared" si="158"/>
        <v>9811.4399546996119</v>
      </c>
      <c r="F324" s="25">
        <f t="shared" si="159"/>
        <v>9811.5</v>
      </c>
      <c r="G324" s="25">
        <f t="shared" si="180"/>
        <v>-2.049634500144748E-2</v>
      </c>
      <c r="H324"/>
      <c r="I324"/>
      <c r="J324"/>
      <c r="K324">
        <f t="shared" si="185"/>
        <v>-2.049634500144748E-2</v>
      </c>
      <c r="L324"/>
      <c r="M324"/>
      <c r="N324"/>
      <c r="O324" s="25">
        <f t="shared" ca="1" si="155"/>
        <v>4.7544319839119692E-3</v>
      </c>
      <c r="P324" s="27">
        <f t="shared" si="160"/>
        <v>2.2354277333816071E-3</v>
      </c>
      <c r="Q324" s="28">
        <f t="shared" si="161"/>
        <v>38330.7405</v>
      </c>
      <c r="R324"/>
      <c r="S324" s="25">
        <f t="shared" si="181"/>
        <v>5.1673349166791907E-4</v>
      </c>
      <c r="T324" s="128">
        <v>1</v>
      </c>
      <c r="U324">
        <f t="shared" si="182"/>
        <v>5.1673349166791907E-4</v>
      </c>
      <c r="V324" s="25">
        <f t="shared" si="183"/>
        <v>-2.2731772734829087E-2</v>
      </c>
      <c r="Z324">
        <f t="shared" si="162"/>
        <v>9811.5</v>
      </c>
      <c r="AA324" s="25">
        <f t="shared" si="163"/>
        <v>-2.003486574478364E-2</v>
      </c>
      <c r="AB324" s="25">
        <f t="shared" si="164"/>
        <v>-4.6147925666384024E-4</v>
      </c>
      <c r="AC324" s="25">
        <f t="shared" si="165"/>
        <v>-2.2731772734829087E-2</v>
      </c>
      <c r="AE324" s="25">
        <f t="shared" si="166"/>
        <v>1.100451684974024E-10</v>
      </c>
      <c r="AF324" s="28">
        <f t="shared" si="167"/>
        <v>38330.7405</v>
      </c>
      <c r="AG324" s="128"/>
      <c r="AH324">
        <f t="shared" si="168"/>
        <v>-2.1746069148033641E-2</v>
      </c>
      <c r="AI324">
        <f t="shared" si="169"/>
        <v>0.69841716362794748</v>
      </c>
      <c r="AJ324">
        <f t="shared" si="170"/>
        <v>-0.9814557961992586</v>
      </c>
      <c r="AK324">
        <f t="shared" si="171"/>
        <v>-0.21435436269361965</v>
      </c>
      <c r="AL324">
        <f t="shared" si="172"/>
        <v>-2.5236786925588404</v>
      </c>
      <c r="AM324">
        <f t="shared" si="173"/>
        <v>-3.1330495350447207</v>
      </c>
      <c r="AN324" s="25">
        <f t="shared" si="186"/>
        <v>4.0214227503637154</v>
      </c>
      <c r="AO324" s="25">
        <f t="shared" si="186"/>
        <v>4.0214733967731959</v>
      </c>
      <c r="AP324" s="25">
        <f t="shared" si="186"/>
        <v>4.021258620930876</v>
      </c>
      <c r="AQ324" s="25">
        <f t="shared" si="186"/>
        <v>4.0221698029126829</v>
      </c>
      <c r="AR324" s="25">
        <f t="shared" si="186"/>
        <v>4.0183110073192907</v>
      </c>
      <c r="AS324" s="25">
        <f t="shared" si="186"/>
        <v>4.034778491138435</v>
      </c>
      <c r="AT324" s="25">
        <f t="shared" si="186"/>
        <v>3.9666199322715139</v>
      </c>
      <c r="AU324" s="25">
        <f t="shared" si="174"/>
        <v>4.306568019220161</v>
      </c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</row>
    <row r="325" spans="1:82">
      <c r="A325" s="41" t="s">
        <v>345</v>
      </c>
      <c r="B325" s="96"/>
      <c r="C325" s="58">
        <v>53349.410600000003</v>
      </c>
      <c r="D325" s="58">
        <v>5.9999999999999995E-4</v>
      </c>
      <c r="E325" s="33">
        <f t="shared" si="158"/>
        <v>9811.9382730874549</v>
      </c>
      <c r="F325" s="25">
        <f t="shared" si="159"/>
        <v>9812</v>
      </c>
      <c r="G325" s="25">
        <f t="shared" si="180"/>
        <v>-2.1070359995064791E-2</v>
      </c>
      <c r="K325">
        <f t="shared" si="185"/>
        <v>-2.1070359995064791E-2</v>
      </c>
      <c r="O325" s="25">
        <f t="shared" ca="1" si="155"/>
        <v>4.7533171433902476E-3</v>
      </c>
      <c r="P325" s="27">
        <f t="shared" si="160"/>
        <v>2.2348741989661092E-3</v>
      </c>
      <c r="Q325" s="28">
        <f t="shared" si="161"/>
        <v>38330.910600000003</v>
      </c>
      <c r="S325" s="25">
        <f t="shared" si="181"/>
        <v>5.4313394083862706E-4</v>
      </c>
      <c r="T325" s="128">
        <v>1</v>
      </c>
      <c r="U325">
        <f t="shared" si="182"/>
        <v>5.4313394083862706E-4</v>
      </c>
      <c r="V325" s="25">
        <f t="shared" si="183"/>
        <v>-2.33052341940309E-2</v>
      </c>
      <c r="Z325">
        <f t="shared" si="162"/>
        <v>9812</v>
      </c>
      <c r="AA325" s="25">
        <f t="shared" si="163"/>
        <v>-2.0034785819199503E-2</v>
      </c>
      <c r="AB325" s="25">
        <f t="shared" si="164"/>
        <v>-1.0355741758652885E-3</v>
      </c>
      <c r="AC325" s="25">
        <f t="shared" si="165"/>
        <v>-2.33052341940309E-2</v>
      </c>
      <c r="AD325" s="25"/>
      <c r="AE325" s="25">
        <f t="shared" si="166"/>
        <v>5.824643734430571E-10</v>
      </c>
      <c r="AF325" s="28">
        <f t="shared" si="167"/>
        <v>38330.910600000003</v>
      </c>
      <c r="AG325" s="128"/>
      <c r="AH325">
        <f t="shared" si="168"/>
        <v>-2.1745959787199502E-2</v>
      </c>
      <c r="AI325">
        <f t="shared" si="169"/>
        <v>0.6984247912283994</v>
      </c>
      <c r="AJ325">
        <f t="shared" si="170"/>
        <v>-0.981462616467634</v>
      </c>
      <c r="AK325">
        <f t="shared" si="171"/>
        <v>-0.21436509383378055</v>
      </c>
      <c r="AL325">
        <f t="shared" si="172"/>
        <v>-2.5236431093804472</v>
      </c>
      <c r="AM325">
        <f t="shared" si="173"/>
        <v>-3.1328571119528554</v>
      </c>
      <c r="AN325" s="25">
        <f t="shared" si="186"/>
        <v>4.021470082708686</v>
      </c>
      <c r="AO325" s="25">
        <f t="shared" si="186"/>
        <v>4.0215207117365095</v>
      </c>
      <c r="AP325" s="25">
        <f t="shared" si="186"/>
        <v>4.021305997312683</v>
      </c>
      <c r="AQ325" s="25">
        <f t="shared" si="186"/>
        <v>4.0222169708343127</v>
      </c>
      <c r="AR325" s="25">
        <f t="shared" si="186"/>
        <v>4.01835883698286</v>
      </c>
      <c r="AS325" s="25">
        <f t="shared" si="186"/>
        <v>4.0348244401912199</v>
      </c>
      <c r="AT325" s="25">
        <f t="shared" si="186"/>
        <v>3.9666698776930467</v>
      </c>
      <c r="AU325" s="25">
        <f t="shared" si="174"/>
        <v>4.3066265071647134</v>
      </c>
      <c r="AV325" s="25"/>
      <c r="AW325" s="25"/>
      <c r="AX325" s="25"/>
      <c r="AY325" s="25"/>
      <c r="AZ325" s="25"/>
      <c r="BA325" s="25"/>
      <c r="BB325" s="25"/>
      <c r="BC325" s="25"/>
      <c r="BD325" s="25"/>
      <c r="BE325" s="25"/>
      <c r="BF325" s="25"/>
      <c r="BG325" s="25"/>
      <c r="BH325" s="25"/>
      <c r="BI325" s="25"/>
      <c r="BJ325" s="25"/>
      <c r="BK325" s="25"/>
      <c r="BL325" s="25"/>
    </row>
    <row r="326" spans="1:82">
      <c r="A326" s="41" t="s">
        <v>345</v>
      </c>
      <c r="B326" s="57" t="s">
        <v>288</v>
      </c>
      <c r="C326" s="58">
        <v>53349.582900000001</v>
      </c>
      <c r="D326" s="58">
        <v>6.9999999999999999E-4</v>
      </c>
      <c r="E326" s="33">
        <f t="shared" si="158"/>
        <v>9812.4430365102835</v>
      </c>
      <c r="F326" s="25">
        <f t="shared" si="159"/>
        <v>9812.5</v>
      </c>
      <c r="G326" s="25">
        <f t="shared" si="180"/>
        <v>-1.9444375000603031E-2</v>
      </c>
      <c r="K326">
        <f t="shared" si="185"/>
        <v>-1.9444375000603031E-2</v>
      </c>
      <c r="O326" s="25">
        <f t="shared" ca="1" si="155"/>
        <v>4.7522023028685259E-3</v>
      </c>
      <c r="P326" s="27">
        <f t="shared" si="160"/>
        <v>2.2343206677753213E-3</v>
      </c>
      <c r="Q326" s="28">
        <f t="shared" si="161"/>
        <v>38331.082900000001</v>
      </c>
      <c r="S326" s="25">
        <f t="shared" si="181"/>
        <v>4.6996584588216643E-4</v>
      </c>
      <c r="T326" s="128">
        <v>1</v>
      </c>
      <c r="U326">
        <f t="shared" si="182"/>
        <v>4.6996584588216643E-4</v>
      </c>
      <c r="V326" s="25">
        <f t="shared" si="183"/>
        <v>-2.1678695668378354E-2</v>
      </c>
      <c r="Z326">
        <f t="shared" si="162"/>
        <v>9812.5</v>
      </c>
      <c r="AA326" s="25">
        <f t="shared" si="163"/>
        <v>-2.0034705845204014E-2</v>
      </c>
      <c r="AB326" s="25">
        <f t="shared" si="164"/>
        <v>5.9033084460098292E-4</v>
      </c>
      <c r="AC326" s="25">
        <f t="shared" si="165"/>
        <v>-2.1678695668378354E-2</v>
      </c>
      <c r="AD326" s="25"/>
      <c r="AE326" s="25">
        <f t="shared" si="166"/>
        <v>1.6377863547522684E-10</v>
      </c>
      <c r="AF326" s="28">
        <f t="shared" si="167"/>
        <v>38331.082900000001</v>
      </c>
      <c r="AG326" s="128"/>
      <c r="AH326">
        <f t="shared" si="168"/>
        <v>-2.1745850376454014E-2</v>
      </c>
      <c r="AI326">
        <f t="shared" si="169"/>
        <v>0.69843241937715006</v>
      </c>
      <c r="AJ326">
        <f t="shared" si="170"/>
        <v>-0.98146943564210354</v>
      </c>
      <c r="AK326">
        <f t="shared" si="171"/>
        <v>-0.21437582493667731</v>
      </c>
      <c r="AL326">
        <f t="shared" si="172"/>
        <v>-2.5236075254255885</v>
      </c>
      <c r="AM326">
        <f t="shared" si="173"/>
        <v>-3.1326647061123549</v>
      </c>
      <c r="AN326" s="25">
        <f t="shared" si="186"/>
        <v>4.0215174155695523</v>
      </c>
      <c r="AO326" s="25">
        <f t="shared" si="186"/>
        <v>4.0215680272193755</v>
      </c>
      <c r="AP326" s="25">
        <f t="shared" si="186"/>
        <v>4.0213533742049492</v>
      </c>
      <c r="AQ326" s="25">
        <f t="shared" si="186"/>
        <v>4.0222641392837399</v>
      </c>
      <c r="AR326" s="25">
        <f t="shared" si="186"/>
        <v>4.0184066671655039</v>
      </c>
      <c r="AS326" s="25">
        <f t="shared" si="186"/>
        <v>4.0348703896300933</v>
      </c>
      <c r="AT326" s="25">
        <f t="shared" si="186"/>
        <v>3.9667198242775168</v>
      </c>
      <c r="AU326" s="25">
        <f t="shared" si="174"/>
        <v>4.3066849951092658</v>
      </c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</row>
    <row r="327" spans="1:82">
      <c r="A327" s="33" t="s">
        <v>484</v>
      </c>
      <c r="B327" s="57" t="s">
        <v>288</v>
      </c>
      <c r="C327" s="58">
        <v>53351.977800000001</v>
      </c>
      <c r="D327" s="58">
        <v>4.0000000000000002E-4</v>
      </c>
      <c r="E327" s="33">
        <f t="shared" si="158"/>
        <v>9819.4590430183598</v>
      </c>
      <c r="F327" s="25">
        <f t="shared" si="159"/>
        <v>9819.5</v>
      </c>
      <c r="G327" s="25">
        <f t="shared" si="180"/>
        <v>-1.3980584997625556E-2</v>
      </c>
      <c r="K327">
        <f t="shared" si="185"/>
        <v>-1.3980584997625556E-2</v>
      </c>
      <c r="O327" s="25">
        <f t="shared" ca="1" si="155"/>
        <v>4.7365945355644333E-3</v>
      </c>
      <c r="P327" s="27">
        <f t="shared" si="160"/>
        <v>2.2265715696987982E-3</v>
      </c>
      <c r="Q327" s="28">
        <f t="shared" si="161"/>
        <v>38333.477800000001</v>
      </c>
      <c r="S327" s="25">
        <f t="shared" si="181"/>
        <v>2.6267192399776493E-4</v>
      </c>
      <c r="T327" s="128">
        <v>1</v>
      </c>
      <c r="U327">
        <f t="shared" si="182"/>
        <v>2.6267192399776493E-4</v>
      </c>
      <c r="V327" s="25">
        <f t="shared" si="183"/>
        <v>-1.6207156567324355E-2</v>
      </c>
      <c r="Z327">
        <f t="shared" si="162"/>
        <v>9819.5</v>
      </c>
      <c r="AA327" s="25">
        <f t="shared" si="163"/>
        <v>-2.0033581125272659E-2</v>
      </c>
      <c r="AB327" s="25">
        <f t="shared" si="164"/>
        <v>6.0529961276471027E-3</v>
      </c>
      <c r="AC327" s="25">
        <f t="shared" si="165"/>
        <v>-1.6207156567324355E-2</v>
      </c>
      <c r="AD327" s="25"/>
      <c r="AE327" s="25">
        <f t="shared" si="166"/>
        <v>9.6239741393011449E-9</v>
      </c>
      <c r="AF327" s="28">
        <f t="shared" si="167"/>
        <v>38333.477800000001</v>
      </c>
      <c r="AG327" s="128"/>
      <c r="AH327">
        <f t="shared" si="168"/>
        <v>-2.1744313384522658E-2</v>
      </c>
      <c r="AI327">
        <f t="shared" si="169"/>
        <v>0.69853927104734792</v>
      </c>
      <c r="AJ327">
        <f t="shared" si="170"/>
        <v>-0.98156478918105949</v>
      </c>
      <c r="AK327">
        <f t="shared" si="171"/>
        <v>-0.21452605645780104</v>
      </c>
      <c r="AL327">
        <f t="shared" si="172"/>
        <v>-2.5231092684926049</v>
      </c>
      <c r="AM327">
        <f t="shared" si="173"/>
        <v>-3.1299728342544419</v>
      </c>
      <c r="AN327" s="25">
        <f t="shared" si="186"/>
        <v>4.0221801298115345</v>
      </c>
      <c r="AO327" s="25">
        <f t="shared" si="186"/>
        <v>4.0222304985533581</v>
      </c>
      <c r="AP327" s="25">
        <f t="shared" si="186"/>
        <v>4.022016704315222</v>
      </c>
      <c r="AQ327" s="25">
        <f t="shared" si="186"/>
        <v>4.0229245530178632</v>
      </c>
      <c r="AR327" s="25">
        <f t="shared" si="186"/>
        <v>4.0190763442373392</v>
      </c>
      <c r="AS327" s="25">
        <f t="shared" si="186"/>
        <v>4.0355137223535698</v>
      </c>
      <c r="AT327" s="25">
        <f t="shared" si="186"/>
        <v>3.9674191985848468</v>
      </c>
      <c r="AU327" s="25">
        <f t="shared" si="174"/>
        <v>4.3075038263329972</v>
      </c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  <c r="BL327" s="25"/>
    </row>
    <row r="328" spans="1:82">
      <c r="A328" s="33" t="s">
        <v>484</v>
      </c>
      <c r="B328" s="57" t="s">
        <v>292</v>
      </c>
      <c r="C328" s="58">
        <v>53352.1414</v>
      </c>
      <c r="D328" s="58">
        <v>2.0000000000000001E-4</v>
      </c>
      <c r="E328" s="33">
        <f t="shared" si="158"/>
        <v>9819.938319257335</v>
      </c>
      <c r="F328" s="25">
        <f t="shared" si="159"/>
        <v>9820</v>
      </c>
      <c r="G328" s="25">
        <f t="shared" si="180"/>
        <v>-2.1054599994386081E-2</v>
      </c>
      <c r="K328">
        <f t="shared" si="185"/>
        <v>-2.1054599994386081E-2</v>
      </c>
      <c r="O328" s="25">
        <f t="shared" ca="1" si="155"/>
        <v>4.7354796950427117E-3</v>
      </c>
      <c r="P328" s="27">
        <f t="shared" si="160"/>
        <v>2.2260180868786555E-3</v>
      </c>
      <c r="Q328" s="28">
        <f t="shared" si="161"/>
        <v>38333.6414</v>
      </c>
      <c r="S328" s="25">
        <f t="shared" si="181"/>
        <v>5.4198717824571058E-4</v>
      </c>
      <c r="T328" s="128">
        <v>1</v>
      </c>
      <c r="U328">
        <f t="shared" si="182"/>
        <v>5.4198717824571058E-4</v>
      </c>
      <c r="V328" s="25">
        <f t="shared" si="183"/>
        <v>-2.3280618081264737E-2</v>
      </c>
      <c r="Z328">
        <f t="shared" si="162"/>
        <v>9820</v>
      </c>
      <c r="AA328" s="25">
        <f t="shared" si="163"/>
        <v>-2.0033500424934861E-2</v>
      </c>
      <c r="AB328" s="25">
        <f t="shared" si="164"/>
        <v>-1.0210995694512198E-3</v>
      </c>
      <c r="AC328" s="25">
        <f t="shared" si="165"/>
        <v>-2.3280618081264737E-2</v>
      </c>
      <c r="AD328" s="25"/>
      <c r="AE328" s="25">
        <f t="shared" si="166"/>
        <v>5.6509985872811886E-10</v>
      </c>
      <c r="AF328" s="28">
        <f t="shared" si="167"/>
        <v>38333.6414</v>
      </c>
      <c r="AG328" s="128"/>
      <c r="AH328">
        <f t="shared" si="168"/>
        <v>-2.1744203224934859E-2</v>
      </c>
      <c r="AI328">
        <f t="shared" si="169"/>
        <v>0.69854690742407788</v>
      </c>
      <c r="AJ328">
        <f t="shared" si="170"/>
        <v>-0.98157159193761767</v>
      </c>
      <c r="AK328">
        <f t="shared" si="171"/>
        <v>-0.21453678700030099</v>
      </c>
      <c r="AL328">
        <f t="shared" si="172"/>
        <v>-2.5230736728830312</v>
      </c>
      <c r="AM328">
        <f t="shared" si="173"/>
        <v>-3.1297806868664444</v>
      </c>
      <c r="AN328" s="25">
        <f t="shared" si="186"/>
        <v>4.0222274704152987</v>
      </c>
      <c r="AO328" s="25">
        <f t="shared" si="186"/>
        <v>4.0222778218339803</v>
      </c>
      <c r="AP328" s="25">
        <f t="shared" si="186"/>
        <v>4.022064088868726</v>
      </c>
      <c r="AQ328" s="25">
        <f t="shared" si="186"/>
        <v>4.0229717293892788</v>
      </c>
      <c r="AR328" s="25">
        <f t="shared" si="186"/>
        <v>4.0191241822086674</v>
      </c>
      <c r="AS328" s="25">
        <f t="shared" si="186"/>
        <v>4.0355596775923335</v>
      </c>
      <c r="AT328" s="25">
        <f t="shared" si="186"/>
        <v>3.9674691626168777</v>
      </c>
      <c r="AU328" s="25">
        <f t="shared" si="174"/>
        <v>4.3075623142775497</v>
      </c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  <c r="BF328" s="25"/>
      <c r="BG328" s="25"/>
      <c r="BH328" s="25"/>
      <c r="BI328" s="25"/>
      <c r="BJ328" s="25"/>
      <c r="BK328" s="25"/>
      <c r="BL328" s="25"/>
    </row>
    <row r="329" spans="1:82">
      <c r="A329" s="56" t="s">
        <v>495</v>
      </c>
      <c r="B329" s="57" t="str">
        <f>IF(W329=INT(W329),"I","II")</f>
        <v>I</v>
      </c>
      <c r="C329" s="126">
        <v>53352.141499999998</v>
      </c>
      <c r="D329" s="115" t="s">
        <v>485</v>
      </c>
      <c r="E329" s="33">
        <f t="shared" si="158"/>
        <v>9819.9386122134638</v>
      </c>
      <c r="F329" s="25">
        <f t="shared" si="159"/>
        <v>9820</v>
      </c>
      <c r="G329" s="25">
        <f t="shared" si="180"/>
        <v>-2.0954599996912293E-2</v>
      </c>
      <c r="K329">
        <f t="shared" si="185"/>
        <v>-2.0954599996912293E-2</v>
      </c>
      <c r="N329" s="25"/>
      <c r="O329" s="25">
        <f t="shared" ca="1" si="155"/>
        <v>4.7354796950427117E-3</v>
      </c>
      <c r="P329" s="27">
        <f t="shared" si="160"/>
        <v>2.2260180868786555E-3</v>
      </c>
      <c r="Q329" s="28">
        <f t="shared" si="161"/>
        <v>38333.641499999998</v>
      </c>
      <c r="S329" s="25">
        <f t="shared" si="181"/>
        <v>5.3734105474657597E-4</v>
      </c>
      <c r="T329" s="128">
        <v>1</v>
      </c>
      <c r="U329">
        <f t="shared" si="182"/>
        <v>5.3734105474657597E-4</v>
      </c>
      <c r="V329" s="25">
        <f t="shared" si="183"/>
        <v>-2.318061808379095E-2</v>
      </c>
      <c r="Z329">
        <f t="shared" si="162"/>
        <v>9820</v>
      </c>
      <c r="AA329" s="25">
        <f t="shared" si="163"/>
        <v>-2.0033500424934861E-2</v>
      </c>
      <c r="AB329" s="25">
        <f t="shared" si="164"/>
        <v>-9.2109957197743231E-4</v>
      </c>
      <c r="AC329" s="25">
        <f t="shared" si="165"/>
        <v>-2.318061808379095E-2</v>
      </c>
      <c r="AD329" s="25"/>
      <c r="AE329" s="25">
        <f t="shared" si="166"/>
        <v>4.5589327351995636E-10</v>
      </c>
      <c r="AF329" s="28">
        <f t="shared" si="167"/>
        <v>38333.641499999998</v>
      </c>
      <c r="AG329" s="128"/>
      <c r="AH329">
        <f t="shared" si="168"/>
        <v>-2.1744203224934859E-2</v>
      </c>
      <c r="AI329">
        <f t="shared" si="169"/>
        <v>0.69854690742407788</v>
      </c>
      <c r="AJ329">
        <f t="shared" si="170"/>
        <v>-0.98157159193761767</v>
      </c>
      <c r="AK329">
        <f t="shared" si="171"/>
        <v>-0.21453678700030099</v>
      </c>
      <c r="AL329">
        <f t="shared" si="172"/>
        <v>-2.5230736728830312</v>
      </c>
      <c r="AM329">
        <f t="shared" si="173"/>
        <v>-3.1297806868664444</v>
      </c>
      <c r="AN329" s="25">
        <f t="shared" si="186"/>
        <v>4.0222274704152987</v>
      </c>
      <c r="AO329" s="25">
        <f t="shared" si="186"/>
        <v>4.0222778218339803</v>
      </c>
      <c r="AP329" s="25">
        <f t="shared" si="186"/>
        <v>4.022064088868726</v>
      </c>
      <c r="AQ329" s="25">
        <f t="shared" si="186"/>
        <v>4.0229717293892788</v>
      </c>
      <c r="AR329" s="25">
        <f t="shared" si="186"/>
        <v>4.0191241822086674</v>
      </c>
      <c r="AS329" s="25">
        <f t="shared" si="186"/>
        <v>4.0355596775923335</v>
      </c>
      <c r="AT329" s="25">
        <f t="shared" si="186"/>
        <v>3.9674691626168777</v>
      </c>
      <c r="AU329" s="25">
        <f t="shared" si="174"/>
        <v>4.3075623142775497</v>
      </c>
      <c r="AV329" s="25"/>
      <c r="AW329" s="25"/>
      <c r="AX329" s="25"/>
      <c r="AY329" s="25"/>
      <c r="AZ329" s="25"/>
      <c r="BA329" s="25"/>
      <c r="BB329" s="25"/>
      <c r="BC329" s="25"/>
      <c r="BD329" s="25"/>
      <c r="BE329" s="25"/>
      <c r="BF329" s="25"/>
      <c r="BG329" s="25"/>
      <c r="BH329" s="25"/>
      <c r="BI329" s="25"/>
      <c r="BJ329" s="25"/>
      <c r="BK329" s="25"/>
      <c r="BL329" s="25"/>
    </row>
    <row r="330" spans="1:82">
      <c r="A330" s="33" t="s">
        <v>484</v>
      </c>
      <c r="B330" s="57" t="s">
        <v>292</v>
      </c>
      <c r="C330" s="58">
        <v>53352.141600000003</v>
      </c>
      <c r="D330" s="58">
        <v>1E-4</v>
      </c>
      <c r="E330" s="33">
        <f t="shared" si="158"/>
        <v>9819.9389051696144</v>
      </c>
      <c r="F330" s="25">
        <f t="shared" si="159"/>
        <v>9820</v>
      </c>
      <c r="G330" s="25">
        <f t="shared" si="180"/>
        <v>-2.0854599992162548E-2</v>
      </c>
      <c r="K330">
        <f t="shared" si="185"/>
        <v>-2.0854599992162548E-2</v>
      </c>
      <c r="O330" s="25">
        <f t="shared" ca="1" si="155"/>
        <v>4.7354796950427117E-3</v>
      </c>
      <c r="P330" s="27">
        <f t="shared" si="160"/>
        <v>2.2260180868786555E-3</v>
      </c>
      <c r="Q330" s="28">
        <f t="shared" si="161"/>
        <v>38333.641600000003</v>
      </c>
      <c r="S330" s="25">
        <f t="shared" si="181"/>
        <v>5.3271493091056369E-4</v>
      </c>
      <c r="T330" s="128">
        <v>1</v>
      </c>
      <c r="U330">
        <f t="shared" si="182"/>
        <v>5.3271493091056369E-4</v>
      </c>
      <c r="V330" s="25">
        <f t="shared" si="183"/>
        <v>-2.3080618079041205E-2</v>
      </c>
      <c r="Z330">
        <f t="shared" si="162"/>
        <v>9820</v>
      </c>
      <c r="AA330" s="25">
        <f t="shared" si="163"/>
        <v>-2.0033500424934861E-2</v>
      </c>
      <c r="AB330" s="25">
        <f t="shared" si="164"/>
        <v>-8.2109956722768718E-4</v>
      </c>
      <c r="AC330" s="25">
        <f t="shared" si="165"/>
        <v>-2.3080618079041205E-2</v>
      </c>
      <c r="AD330" s="25"/>
      <c r="AE330" s="25">
        <f t="shared" si="166"/>
        <v>3.591588032649872E-10</v>
      </c>
      <c r="AF330" s="28">
        <f t="shared" si="167"/>
        <v>38333.641600000003</v>
      </c>
      <c r="AG330" s="128"/>
      <c r="AH330">
        <f t="shared" si="168"/>
        <v>-2.1744203224934859E-2</v>
      </c>
      <c r="AI330">
        <f t="shared" si="169"/>
        <v>0.69854690742407788</v>
      </c>
      <c r="AJ330">
        <f t="shared" si="170"/>
        <v>-0.98157159193761767</v>
      </c>
      <c r="AK330">
        <f t="shared" si="171"/>
        <v>-0.21453678700030099</v>
      </c>
      <c r="AL330">
        <f t="shared" si="172"/>
        <v>-2.5230736728830312</v>
      </c>
      <c r="AM330">
        <f t="shared" si="173"/>
        <v>-3.1297806868664444</v>
      </c>
      <c r="AN330" s="25">
        <f t="shared" si="186"/>
        <v>4.0222274704152987</v>
      </c>
      <c r="AO330" s="25">
        <f t="shared" si="186"/>
        <v>4.0222778218339803</v>
      </c>
      <c r="AP330" s="25">
        <f t="shared" si="186"/>
        <v>4.022064088868726</v>
      </c>
      <c r="AQ330" s="25">
        <f t="shared" si="186"/>
        <v>4.0229717293892788</v>
      </c>
      <c r="AR330" s="25">
        <f t="shared" si="186"/>
        <v>4.0191241822086674</v>
      </c>
      <c r="AS330" s="25">
        <f t="shared" si="186"/>
        <v>4.0355596775923335</v>
      </c>
      <c r="AT330" s="25">
        <f t="shared" si="186"/>
        <v>3.9674691626168777</v>
      </c>
      <c r="AU330" s="25">
        <f t="shared" si="174"/>
        <v>4.3075623142775497</v>
      </c>
      <c r="AV330" s="25"/>
      <c r="AW330" s="25"/>
      <c r="AX330" s="25"/>
      <c r="AY330" s="25"/>
      <c r="AZ330" s="25"/>
      <c r="BA330" s="25"/>
      <c r="BB330" s="25"/>
      <c r="BC330" s="25"/>
      <c r="BD330" s="25"/>
      <c r="BE330" s="25"/>
      <c r="BF330" s="25"/>
      <c r="BG330" s="25"/>
      <c r="BH330" s="25"/>
      <c r="BI330" s="25"/>
      <c r="BJ330" s="25"/>
      <c r="BK330" s="25"/>
      <c r="BL330" s="25"/>
    </row>
    <row r="331" spans="1:82">
      <c r="A331" s="33" t="s">
        <v>484</v>
      </c>
      <c r="B331" s="57" t="s">
        <v>288</v>
      </c>
      <c r="C331" s="58">
        <v>53358.116199999997</v>
      </c>
      <c r="D331" s="58">
        <v>2.0000000000000001E-4</v>
      </c>
      <c r="E331" s="33">
        <f t="shared" si="158"/>
        <v>9837.4418624885529</v>
      </c>
      <c r="F331" s="25">
        <f t="shared" si="159"/>
        <v>9837.5</v>
      </c>
      <c r="G331" s="25">
        <f t="shared" si="180"/>
        <v>-1.9845125003485009E-2</v>
      </c>
      <c r="K331">
        <f t="shared" si="185"/>
        <v>-1.9845125003485009E-2</v>
      </c>
      <c r="O331" s="25">
        <f t="shared" ca="1" si="155"/>
        <v>4.6964602767824749E-3</v>
      </c>
      <c r="P331" s="27">
        <f t="shared" si="160"/>
        <v>2.2066482197407641E-3</v>
      </c>
      <c r="Q331" s="28">
        <f t="shared" si="161"/>
        <v>38339.616199999997</v>
      </c>
      <c r="S331" s="25">
        <f t="shared" si="181"/>
        <v>4.8628070228857729E-4</v>
      </c>
      <c r="T331" s="128">
        <v>1</v>
      </c>
      <c r="U331">
        <f t="shared" si="182"/>
        <v>4.8628070228857729E-4</v>
      </c>
      <c r="V331" s="25">
        <f t="shared" si="183"/>
        <v>-2.2051773223225775E-2</v>
      </c>
      <c r="Z331">
        <f t="shared" si="162"/>
        <v>9837.5</v>
      </c>
      <c r="AA331" s="25">
        <f t="shared" si="163"/>
        <v>-2.0030645389257445E-2</v>
      </c>
      <c r="AB331" s="25">
        <f t="shared" si="164"/>
        <v>1.8552038577243635E-4</v>
      </c>
      <c r="AC331" s="25">
        <f t="shared" si="165"/>
        <v>-2.2051773223225775E-2</v>
      </c>
      <c r="AD331" s="25"/>
      <c r="AE331" s="25">
        <f t="shared" si="166"/>
        <v>1.6736718538084356E-11</v>
      </c>
      <c r="AF331" s="28">
        <f t="shared" si="167"/>
        <v>38339.616199999997</v>
      </c>
      <c r="AG331" s="128"/>
      <c r="AH331">
        <f t="shared" si="168"/>
        <v>-2.1740316170507444E-2</v>
      </c>
      <c r="AI331">
        <f t="shared" si="169"/>
        <v>0.69881452654029796</v>
      </c>
      <c r="AJ331">
        <f t="shared" si="170"/>
        <v>-0.98180899791697041</v>
      </c>
      <c r="AK331">
        <f t="shared" si="171"/>
        <v>-0.21491233230518697</v>
      </c>
      <c r="AL331">
        <f t="shared" si="172"/>
        <v>-2.5218273362645718</v>
      </c>
      <c r="AM331">
        <f t="shared" si="173"/>
        <v>-3.1230663511044252</v>
      </c>
      <c r="AN331" s="25">
        <f t="shared" ref="AN331:AT340" si="187">$AU331+$AB$7*SIN(AO331)</f>
        <v>4.0238847172025869</v>
      </c>
      <c r="AO331" s="25">
        <f t="shared" si="187"/>
        <v>4.0239344646155448</v>
      </c>
      <c r="AP331" s="25">
        <f t="shared" si="187"/>
        <v>4.0237228704539243</v>
      </c>
      <c r="AQ331" s="25">
        <f t="shared" si="187"/>
        <v>4.0246232356246239</v>
      </c>
      <c r="AR331" s="25">
        <f t="shared" si="187"/>
        <v>4.020798838589891</v>
      </c>
      <c r="AS331" s="25">
        <f t="shared" si="187"/>
        <v>4.0371683554144306</v>
      </c>
      <c r="AT331" s="25">
        <f t="shared" si="187"/>
        <v>3.9692186368904898</v>
      </c>
      <c r="AU331" s="25">
        <f t="shared" si="174"/>
        <v>4.3096093923368777</v>
      </c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  <c r="BL331" s="25"/>
    </row>
    <row r="332" spans="1:82">
      <c r="A332" s="56" t="s">
        <v>495</v>
      </c>
      <c r="B332" s="57" t="str">
        <f>IF(W332=INT(W332),"I","II")</f>
        <v>I</v>
      </c>
      <c r="C332" s="126">
        <v>53358.116300000002</v>
      </c>
      <c r="D332" s="115" t="s">
        <v>485</v>
      </c>
      <c r="E332" s="33">
        <f t="shared" si="158"/>
        <v>9837.4421554447035</v>
      </c>
      <c r="F332" s="25">
        <f t="shared" si="159"/>
        <v>9837.5</v>
      </c>
      <c r="G332" s="25">
        <f t="shared" si="180"/>
        <v>-1.9745124998735264E-2</v>
      </c>
      <c r="K332">
        <f t="shared" si="185"/>
        <v>-1.9745124998735264E-2</v>
      </c>
      <c r="N332" s="25"/>
      <c r="O332" s="25">
        <f t="shared" ref="O332:O395" ca="1" si="188">+C$11+C$12*F332</f>
        <v>4.6964602767824749E-3</v>
      </c>
      <c r="P332" s="27">
        <f t="shared" si="160"/>
        <v>2.2066482197407641E-3</v>
      </c>
      <c r="Q332" s="28">
        <f t="shared" si="161"/>
        <v>38339.616300000002</v>
      </c>
      <c r="S332" s="25">
        <f t="shared" si="181"/>
        <v>4.8188034743540148E-4</v>
      </c>
      <c r="T332" s="128">
        <v>1</v>
      </c>
      <c r="U332">
        <f t="shared" si="182"/>
        <v>4.8188034743540148E-4</v>
      </c>
      <c r="V332" s="25">
        <f t="shared" si="183"/>
        <v>-2.195177321847603E-2</v>
      </c>
      <c r="Z332">
        <f t="shared" si="162"/>
        <v>9837.5</v>
      </c>
      <c r="AA332" s="25">
        <f t="shared" si="163"/>
        <v>-2.0030645389257445E-2</v>
      </c>
      <c r="AB332" s="25">
        <f t="shared" si="164"/>
        <v>2.8552039052218148E-4</v>
      </c>
      <c r="AC332" s="25">
        <f t="shared" si="165"/>
        <v>-2.195177321847603E-2</v>
      </c>
      <c r="AD332" s="25"/>
      <c r="AE332" s="25">
        <f t="shared" si="166"/>
        <v>3.9283798317081898E-11</v>
      </c>
      <c r="AF332" s="28">
        <f t="shared" si="167"/>
        <v>38339.616300000002</v>
      </c>
      <c r="AG332" s="128"/>
      <c r="AH332">
        <f t="shared" si="168"/>
        <v>-2.1740316170507444E-2</v>
      </c>
      <c r="AI332">
        <f t="shared" si="169"/>
        <v>0.69881452654029796</v>
      </c>
      <c r="AJ332">
        <f t="shared" si="170"/>
        <v>-0.98180899791697041</v>
      </c>
      <c r="AK332">
        <f t="shared" si="171"/>
        <v>-0.21491233230518697</v>
      </c>
      <c r="AL332">
        <f t="shared" si="172"/>
        <v>-2.5218273362645718</v>
      </c>
      <c r="AM332">
        <f t="shared" si="173"/>
        <v>-3.1230663511044252</v>
      </c>
      <c r="AN332" s="25">
        <f t="shared" si="187"/>
        <v>4.0238847172025869</v>
      </c>
      <c r="AO332" s="25">
        <f t="shared" si="187"/>
        <v>4.0239344646155448</v>
      </c>
      <c r="AP332" s="25">
        <f t="shared" si="187"/>
        <v>4.0237228704539243</v>
      </c>
      <c r="AQ332" s="25">
        <f t="shared" si="187"/>
        <v>4.0246232356246239</v>
      </c>
      <c r="AR332" s="25">
        <f t="shared" si="187"/>
        <v>4.020798838589891</v>
      </c>
      <c r="AS332" s="25">
        <f t="shared" si="187"/>
        <v>4.0371683554144306</v>
      </c>
      <c r="AT332" s="25">
        <f t="shared" si="187"/>
        <v>3.9692186368904898</v>
      </c>
      <c r="AU332" s="25">
        <f t="shared" si="174"/>
        <v>4.3096093923368777</v>
      </c>
      <c r="AV332" s="25"/>
      <c r="AW332" s="25"/>
      <c r="AX332" s="25"/>
      <c r="AY332" s="25"/>
      <c r="AZ332" s="25"/>
      <c r="BA332" s="25"/>
      <c r="BB332" s="25"/>
      <c r="BC332" s="25"/>
      <c r="BD332" s="25"/>
      <c r="BE332" s="25"/>
      <c r="BF332" s="25"/>
      <c r="BG332" s="25"/>
      <c r="BH332" s="25"/>
      <c r="BI332" s="25"/>
      <c r="BJ332" s="25"/>
      <c r="BK332" s="25"/>
      <c r="BL332" s="25"/>
    </row>
    <row r="333" spans="1:82">
      <c r="A333" s="33" t="s">
        <v>484</v>
      </c>
      <c r="B333" s="57" t="s">
        <v>288</v>
      </c>
      <c r="C333" s="58">
        <v>53358.116399999999</v>
      </c>
      <c r="D333" s="58">
        <v>1E-4</v>
      </c>
      <c r="E333" s="33">
        <f t="shared" si="158"/>
        <v>9837.4424484008323</v>
      </c>
      <c r="F333" s="25">
        <f t="shared" si="159"/>
        <v>9837.5</v>
      </c>
      <c r="G333" s="25">
        <f t="shared" si="180"/>
        <v>-1.9645125001261476E-2</v>
      </c>
      <c r="K333">
        <f t="shared" si="185"/>
        <v>-1.9645125001261476E-2</v>
      </c>
      <c r="O333" s="25">
        <f t="shared" ca="1" si="188"/>
        <v>4.6964602767824749E-3</v>
      </c>
      <c r="P333" s="27">
        <f t="shared" si="160"/>
        <v>2.2066482197407641E-3</v>
      </c>
      <c r="Q333" s="28">
        <f t="shared" si="161"/>
        <v>38339.616399999999</v>
      </c>
      <c r="S333" s="25">
        <f t="shared" si="181"/>
        <v>4.7749999290211073E-4</v>
      </c>
      <c r="T333" s="128">
        <v>1</v>
      </c>
      <c r="U333">
        <f t="shared" si="182"/>
        <v>4.7749999290211073E-4</v>
      </c>
      <c r="V333" s="25">
        <f t="shared" si="183"/>
        <v>-2.1851773221002242E-2</v>
      </c>
      <c r="Z333">
        <f t="shared" si="162"/>
        <v>9837.5</v>
      </c>
      <c r="AA333" s="25">
        <f t="shared" si="163"/>
        <v>-2.0030645389257445E-2</v>
      </c>
      <c r="AB333" s="25">
        <f t="shared" si="164"/>
        <v>3.8552038799596899E-4</v>
      </c>
      <c r="AC333" s="25">
        <f t="shared" si="165"/>
        <v>-2.1851773221002242E-2</v>
      </c>
      <c r="AD333" s="25"/>
      <c r="AE333" s="25">
        <f t="shared" si="166"/>
        <v>7.0968899410237904E-11</v>
      </c>
      <c r="AF333" s="28">
        <f t="shared" si="167"/>
        <v>38339.616399999999</v>
      </c>
      <c r="AG333" s="128"/>
      <c r="AH333">
        <f t="shared" si="168"/>
        <v>-2.1740316170507444E-2</v>
      </c>
      <c r="AI333">
        <f t="shared" si="169"/>
        <v>0.69881452654029796</v>
      </c>
      <c r="AJ333">
        <f t="shared" si="170"/>
        <v>-0.98180899791697041</v>
      </c>
      <c r="AK333">
        <f t="shared" si="171"/>
        <v>-0.21491233230518697</v>
      </c>
      <c r="AL333">
        <f t="shared" si="172"/>
        <v>-2.5218273362645718</v>
      </c>
      <c r="AM333">
        <f t="shared" si="173"/>
        <v>-3.1230663511044252</v>
      </c>
      <c r="AN333" s="25">
        <f t="shared" si="187"/>
        <v>4.0238847172025869</v>
      </c>
      <c r="AO333" s="25">
        <f t="shared" si="187"/>
        <v>4.0239344646155448</v>
      </c>
      <c r="AP333" s="25">
        <f t="shared" si="187"/>
        <v>4.0237228704539243</v>
      </c>
      <c r="AQ333" s="25">
        <f t="shared" si="187"/>
        <v>4.0246232356246239</v>
      </c>
      <c r="AR333" s="25">
        <f t="shared" si="187"/>
        <v>4.020798838589891</v>
      </c>
      <c r="AS333" s="25">
        <f t="shared" si="187"/>
        <v>4.0371683554144306</v>
      </c>
      <c r="AT333" s="25">
        <f t="shared" si="187"/>
        <v>3.9692186368904898</v>
      </c>
      <c r="AU333" s="25">
        <f t="shared" si="174"/>
        <v>4.3096093923368777</v>
      </c>
      <c r="AV333" s="25"/>
      <c r="AW333" s="25"/>
      <c r="AX333" s="25"/>
      <c r="AY333" s="25"/>
      <c r="AZ333" s="25"/>
      <c r="BA333" s="25"/>
      <c r="BB333" s="25"/>
      <c r="BC333" s="25"/>
      <c r="BD333" s="25"/>
      <c r="BE333" s="25"/>
      <c r="BF333" s="25"/>
      <c r="BG333" s="25"/>
      <c r="BH333" s="25"/>
      <c r="BI333" s="25"/>
      <c r="BJ333" s="25"/>
      <c r="BK333" s="25"/>
      <c r="BL333" s="25"/>
    </row>
    <row r="334" spans="1:82">
      <c r="A334" s="33" t="s">
        <v>988</v>
      </c>
      <c r="B334" s="57" t="s">
        <v>292</v>
      </c>
      <c r="C334" s="58">
        <v>53392.419699999999</v>
      </c>
      <c r="D334" s="58" t="s">
        <v>485</v>
      </c>
      <c r="E334" s="33">
        <f t="shared" si="158"/>
        <v>9937.9360707018004</v>
      </c>
      <c r="F334" s="25">
        <f t="shared" si="159"/>
        <v>9938</v>
      </c>
      <c r="G334" s="25">
        <f t="shared" si="180"/>
        <v>-2.1822139999130741E-2</v>
      </c>
      <c r="K334">
        <f t="shared" si="185"/>
        <v>-2.1822139999130741E-2</v>
      </c>
      <c r="M334" s="25"/>
      <c r="O334" s="25">
        <f t="shared" ca="1" si="188"/>
        <v>4.4723773319165529E-3</v>
      </c>
      <c r="P334" s="27">
        <f t="shared" si="160"/>
        <v>2.095486323556568E-3</v>
      </c>
      <c r="Q334" s="28">
        <f t="shared" si="161"/>
        <v>38373.919699999999</v>
      </c>
      <c r="S334" s="25">
        <f t="shared" si="181"/>
        <v>5.720528489117048E-4</v>
      </c>
      <c r="T334" s="128">
        <v>1</v>
      </c>
      <c r="U334">
        <f t="shared" si="182"/>
        <v>5.720528489117048E-4</v>
      </c>
      <c r="V334" s="25">
        <f t="shared" si="183"/>
        <v>-2.3917626322687308E-2</v>
      </c>
      <c r="Z334">
        <f t="shared" si="162"/>
        <v>9938</v>
      </c>
      <c r="AA334" s="25">
        <f t="shared" si="163"/>
        <v>-2.0013097482040828E-2</v>
      </c>
      <c r="AB334" s="25">
        <f t="shared" si="164"/>
        <v>-1.8090425170899128E-3</v>
      </c>
      <c r="AC334" s="25">
        <f t="shared" si="165"/>
        <v>-2.3917626322687308E-2</v>
      </c>
      <c r="AD334" s="25"/>
      <c r="AE334" s="25">
        <f t="shared" si="166"/>
        <v>1.8721200771706129E-9</v>
      </c>
      <c r="AF334" s="28">
        <f t="shared" si="167"/>
        <v>38373.919699999999</v>
      </c>
      <c r="AG334" s="128"/>
      <c r="AH334">
        <f t="shared" si="168"/>
        <v>-2.1716805950040829E-2</v>
      </c>
      <c r="AI334">
        <f t="shared" si="169"/>
        <v>0.70036450337149803</v>
      </c>
      <c r="AJ334">
        <f t="shared" si="170"/>
        <v>-0.98314624388632466</v>
      </c>
      <c r="AK334">
        <f t="shared" si="171"/>
        <v>-0.21706812101317638</v>
      </c>
      <c r="AL334">
        <f t="shared" si="172"/>
        <v>-2.5146512236986247</v>
      </c>
      <c r="AM334">
        <f t="shared" si="173"/>
        <v>-3.0849094445694956</v>
      </c>
      <c r="AN334" s="25">
        <f t="shared" si="187"/>
        <v>4.033414378974741</v>
      </c>
      <c r="AO334" s="25">
        <f t="shared" si="187"/>
        <v>4.0334607444131416</v>
      </c>
      <c r="AP334" s="25">
        <f t="shared" si="187"/>
        <v>4.0332612147509677</v>
      </c>
      <c r="AQ334" s="25">
        <f t="shared" si="187"/>
        <v>4.0341202244688743</v>
      </c>
      <c r="AR334" s="25">
        <f t="shared" si="187"/>
        <v>4.0304285164898204</v>
      </c>
      <c r="AS334" s="25">
        <f t="shared" si="187"/>
        <v>4.0464161004760211</v>
      </c>
      <c r="AT334" s="25">
        <f t="shared" si="187"/>
        <v>3.979293273294549</v>
      </c>
      <c r="AU334" s="25">
        <f t="shared" si="174"/>
        <v>4.3213654691918784</v>
      </c>
      <c r="AV334" s="25"/>
      <c r="AW334" s="25"/>
      <c r="AX334" s="25"/>
      <c r="AY334" s="25"/>
      <c r="AZ334" s="25"/>
      <c r="BA334" s="25"/>
      <c r="BB334" s="25"/>
      <c r="BC334" s="25"/>
      <c r="BD334" s="25"/>
      <c r="BE334" s="25"/>
      <c r="BF334" s="25"/>
      <c r="BG334" s="25"/>
      <c r="BH334" s="25"/>
      <c r="BI334" s="25"/>
      <c r="BJ334" s="25"/>
      <c r="BK334" s="25"/>
      <c r="BL334" s="25"/>
    </row>
    <row r="335" spans="1:82">
      <c r="A335" s="33" t="s">
        <v>600</v>
      </c>
      <c r="B335" s="57" t="s">
        <v>288</v>
      </c>
      <c r="C335" s="58">
        <v>53645.872900000002</v>
      </c>
      <c r="D335" s="58" t="s">
        <v>485</v>
      </c>
      <c r="E335" s="33">
        <f t="shared" si="158"/>
        <v>10680.44277273258</v>
      </c>
      <c r="F335" s="25">
        <f t="shared" si="159"/>
        <v>10680.5</v>
      </c>
      <c r="G335" s="25">
        <f t="shared" si="180"/>
        <v>-1.9534414997906424E-2</v>
      </c>
      <c r="K335">
        <f t="shared" si="185"/>
        <v>-1.9534414997906424E-2</v>
      </c>
      <c r="L335" s="25"/>
      <c r="O335" s="25">
        <f t="shared" ca="1" si="188"/>
        <v>2.8168391571608623E-3</v>
      </c>
      <c r="P335" s="27">
        <f t="shared" si="160"/>
        <v>1.2782524669872957E-3</v>
      </c>
      <c r="Q335" s="28">
        <f t="shared" si="161"/>
        <v>38627.372900000002</v>
      </c>
      <c r="S335" s="25">
        <f t="shared" si="181"/>
        <v>4.3316712700424559E-4</v>
      </c>
      <c r="T335" s="128">
        <v>1</v>
      </c>
      <c r="U335">
        <f t="shared" si="182"/>
        <v>4.3316712700424559E-4</v>
      </c>
      <c r="V335" s="25">
        <f t="shared" si="183"/>
        <v>-2.0812667464893721E-2</v>
      </c>
      <c r="Z335">
        <f t="shared" si="162"/>
        <v>10680.5</v>
      </c>
      <c r="AA335" s="25">
        <f t="shared" si="163"/>
        <v>-1.9821608715650623E-2</v>
      </c>
      <c r="AB335" s="25">
        <f t="shared" si="164"/>
        <v>2.8719371774419897E-4</v>
      </c>
      <c r="AC335" s="25">
        <f t="shared" si="165"/>
        <v>-2.0812667464893721E-2</v>
      </c>
      <c r="AD335" s="25"/>
      <c r="AE335" s="25">
        <f t="shared" si="166"/>
        <v>3.5727724918583133E-11</v>
      </c>
      <c r="AF335" s="28">
        <f t="shared" si="167"/>
        <v>38627.372900000002</v>
      </c>
      <c r="AG335" s="128"/>
      <c r="AH335">
        <f t="shared" si="168"/>
        <v>-2.1479389474900624E-2</v>
      </c>
      <c r="AI335">
        <f t="shared" si="169"/>
        <v>0.71252802962984951</v>
      </c>
      <c r="AJ335">
        <f t="shared" si="170"/>
        <v>-0.99158668599765731</v>
      </c>
      <c r="AK335">
        <f t="shared" si="171"/>
        <v>-0.23293747283660329</v>
      </c>
      <c r="AL335">
        <f t="shared" si="172"/>
        <v>-2.4606049386104547</v>
      </c>
      <c r="AM335">
        <f t="shared" si="173"/>
        <v>-2.822525557454389</v>
      </c>
      <c r="AN335" s="25">
        <f t="shared" si="187"/>
        <v>4.1044983935575479</v>
      </c>
      <c r="AO335" s="25">
        <f t="shared" si="187"/>
        <v>4.1045242717578487</v>
      </c>
      <c r="AP335" s="25">
        <f t="shared" si="187"/>
        <v>4.104401818645691</v>
      </c>
      <c r="AQ335" s="25">
        <f t="shared" si="187"/>
        <v>4.1049814452268576</v>
      </c>
      <c r="AR335" s="25">
        <f t="shared" si="187"/>
        <v>4.1022420584958272</v>
      </c>
      <c r="AS335" s="25">
        <f t="shared" si="187"/>
        <v>4.1152853963765299</v>
      </c>
      <c r="AT335" s="25">
        <f t="shared" si="187"/>
        <v>4.0552044755456116</v>
      </c>
      <c r="AU335" s="25">
        <f t="shared" si="174"/>
        <v>4.4082200668519569</v>
      </c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  <c r="BL335" s="25"/>
    </row>
    <row r="336" spans="1:82">
      <c r="A336" s="56" t="s">
        <v>334</v>
      </c>
      <c r="B336" s="96"/>
      <c r="C336" s="58">
        <v>53652.528599999998</v>
      </c>
      <c r="D336" s="58">
        <v>2.0000000000000001E-4</v>
      </c>
      <c r="E336" s="33">
        <f t="shared" si="158"/>
        <v>10699.941054295816</v>
      </c>
      <c r="F336" s="25">
        <f t="shared" si="159"/>
        <v>10700</v>
      </c>
      <c r="G336" s="25">
        <f t="shared" si="180"/>
        <v>-2.0121000001381617E-2</v>
      </c>
      <c r="K336">
        <f t="shared" si="185"/>
        <v>-2.0121000001381617E-2</v>
      </c>
      <c r="O336" s="25">
        <f t="shared" ca="1" si="188"/>
        <v>2.7733603768137424E-3</v>
      </c>
      <c r="P336" s="27">
        <f t="shared" si="160"/>
        <v>1.2568855915661356E-3</v>
      </c>
      <c r="Q336" s="28">
        <f t="shared" si="161"/>
        <v>38634.028599999998</v>
      </c>
      <c r="S336" s="25">
        <f t="shared" si="181"/>
        <v>4.5701399242516308E-4</v>
      </c>
      <c r="T336" s="128">
        <v>1</v>
      </c>
      <c r="U336">
        <f t="shared" si="182"/>
        <v>4.5701399242516308E-4</v>
      </c>
      <c r="V336" s="25">
        <f t="shared" si="183"/>
        <v>-2.1377885592947753E-2</v>
      </c>
      <c r="Z336">
        <f t="shared" si="162"/>
        <v>10700</v>
      </c>
      <c r="AA336" s="25">
        <f t="shared" si="163"/>
        <v>-1.9815086267059724E-2</v>
      </c>
      <c r="AB336" s="25">
        <f t="shared" si="164"/>
        <v>-3.0591373432189289E-4</v>
      </c>
      <c r="AC336" s="25">
        <f t="shared" si="165"/>
        <v>-2.1377885592947753E-2</v>
      </c>
      <c r="AD336" s="25"/>
      <c r="AE336" s="25">
        <f t="shared" si="166"/>
        <v>4.2768837727074193E-11</v>
      </c>
      <c r="AF336" s="28">
        <f t="shared" si="167"/>
        <v>38634.028599999998</v>
      </c>
      <c r="AG336" s="128"/>
      <c r="AH336">
        <f t="shared" si="168"/>
        <v>-2.1471616267059724E-2</v>
      </c>
      <c r="AI336">
        <f t="shared" si="169"/>
        <v>0.71286492494712561</v>
      </c>
      <c r="AJ336">
        <f t="shared" si="170"/>
        <v>-0.99177269817728109</v>
      </c>
      <c r="AK336">
        <f t="shared" si="171"/>
        <v>-0.23335262731407197</v>
      </c>
      <c r="AL336">
        <f t="shared" si="172"/>
        <v>-2.4591599357740379</v>
      </c>
      <c r="AM336">
        <f t="shared" si="173"/>
        <v>-2.8160603230253272</v>
      </c>
      <c r="AN336" s="25">
        <f t="shared" si="187"/>
        <v>4.1063820195914076</v>
      </c>
      <c r="AO336" s="25">
        <f t="shared" si="187"/>
        <v>4.1064074629114264</v>
      </c>
      <c r="AP336" s="25">
        <f t="shared" si="187"/>
        <v>4.1062867405263717</v>
      </c>
      <c r="AQ336" s="25">
        <f t="shared" si="187"/>
        <v>4.106859725955939</v>
      </c>
      <c r="AR336" s="25">
        <f t="shared" si="187"/>
        <v>4.1041443581750139</v>
      </c>
      <c r="AS336" s="25">
        <f t="shared" si="187"/>
        <v>4.117108376268404</v>
      </c>
      <c r="AT336" s="25">
        <f t="shared" si="187"/>
        <v>4.0572336513788141</v>
      </c>
      <c r="AU336" s="25">
        <f t="shared" si="174"/>
        <v>4.4105010966894946</v>
      </c>
      <c r="AV336" s="25"/>
      <c r="AW336" s="25"/>
      <c r="AX336" s="25"/>
      <c r="AY336" s="25"/>
      <c r="AZ336" s="25"/>
      <c r="BA336" s="25"/>
      <c r="BB336" s="25"/>
      <c r="BC336" s="25"/>
      <c r="BD336" s="25"/>
      <c r="BE336" s="25"/>
      <c r="BF336" s="25"/>
      <c r="BG336" s="25"/>
      <c r="BH336" s="25"/>
      <c r="BI336" s="25"/>
      <c r="BJ336" s="25"/>
      <c r="BK336" s="25"/>
      <c r="BL336" s="25"/>
    </row>
    <row r="337" spans="1:64">
      <c r="A337" s="56" t="s">
        <v>334</v>
      </c>
      <c r="B337" s="57" t="s">
        <v>288</v>
      </c>
      <c r="C337" s="58">
        <v>53683.420599999998</v>
      </c>
      <c r="D337" s="58">
        <v>5.9999999999999995E-4</v>
      </c>
      <c r="E337" s="33">
        <f t="shared" si="158"/>
        <v>10790.441063919425</v>
      </c>
      <c r="F337" s="25">
        <f t="shared" si="159"/>
        <v>10790.5</v>
      </c>
      <c r="G337" s="25">
        <f t="shared" si="180"/>
        <v>-2.0117715001106262E-2</v>
      </c>
      <c r="K337">
        <f t="shared" si="185"/>
        <v>-2.0117715001106262E-2</v>
      </c>
      <c r="O337" s="25">
        <f t="shared" ca="1" si="188"/>
        <v>2.5715742423822394E-3</v>
      </c>
      <c r="P337" s="27">
        <f t="shared" si="160"/>
        <v>1.1577855788382013E-3</v>
      </c>
      <c r="Q337" s="28">
        <f t="shared" si="161"/>
        <v>38664.920599999998</v>
      </c>
      <c r="S337" s="25">
        <f t="shared" si="181"/>
        <v>4.5264692492721719E-4</v>
      </c>
      <c r="T337" s="128">
        <v>1</v>
      </c>
      <c r="U337">
        <f t="shared" si="182"/>
        <v>4.5264692492721719E-4</v>
      </c>
      <c r="V337" s="25">
        <f t="shared" si="183"/>
        <v>-2.1275500579944463E-2</v>
      </c>
      <c r="Z337">
        <f t="shared" si="162"/>
        <v>10790.5</v>
      </c>
      <c r="AA337" s="25">
        <f t="shared" si="163"/>
        <v>-1.9783797807451486E-2</v>
      </c>
      <c r="AB337" s="25">
        <f t="shared" si="164"/>
        <v>-3.3391719365477579E-4</v>
      </c>
      <c r="AC337" s="25">
        <f t="shared" si="165"/>
        <v>-2.1275500579944463E-2</v>
      </c>
      <c r="AD337" s="25"/>
      <c r="AE337" s="25">
        <f t="shared" si="166"/>
        <v>5.0470445459861006E-11</v>
      </c>
      <c r="AF337" s="28">
        <f t="shared" si="167"/>
        <v>38664.920599999998</v>
      </c>
      <c r="AG337" s="128"/>
      <c r="AH337">
        <f t="shared" si="168"/>
        <v>-2.1434493136701486E-2</v>
      </c>
      <c r="AI337">
        <f t="shared" si="169"/>
        <v>0.71444052918853829</v>
      </c>
      <c r="AJ337">
        <f t="shared" si="170"/>
        <v>-0.99261105222644597</v>
      </c>
      <c r="AK337">
        <f t="shared" si="171"/>
        <v>-0.23527810911743985</v>
      </c>
      <c r="AL337">
        <f t="shared" si="172"/>
        <v>-2.4524356721605765</v>
      </c>
      <c r="AM337">
        <f t="shared" si="173"/>
        <v>-2.7863173215330339</v>
      </c>
      <c r="AN337" s="25">
        <f t="shared" si="187"/>
        <v>4.1151356698820871</v>
      </c>
      <c r="AO337" s="25">
        <f t="shared" si="187"/>
        <v>4.1151591604956481</v>
      </c>
      <c r="AP337" s="25">
        <f t="shared" si="187"/>
        <v>4.115046272744971</v>
      </c>
      <c r="AQ337" s="25">
        <f t="shared" si="187"/>
        <v>4.115588943637559</v>
      </c>
      <c r="AR337" s="25">
        <f t="shared" si="187"/>
        <v>4.1129841793018969</v>
      </c>
      <c r="AS337" s="25">
        <f t="shared" si="187"/>
        <v>4.125579354241113</v>
      </c>
      <c r="AT337" s="25">
        <f t="shared" si="187"/>
        <v>4.0666751896701587</v>
      </c>
      <c r="AU337" s="25">
        <f t="shared" si="174"/>
        <v>4.4210874146534502</v>
      </c>
      <c r="AV337" s="25"/>
      <c r="AW337" s="25"/>
      <c r="AX337" s="25"/>
      <c r="AY337" s="25"/>
      <c r="AZ337" s="25"/>
      <c r="BA337" s="25"/>
      <c r="BB337" s="25"/>
      <c r="BC337" s="25"/>
      <c r="BD337" s="25"/>
      <c r="BE337" s="25"/>
      <c r="BF337" s="25"/>
      <c r="BG337" s="25"/>
      <c r="BH337" s="25"/>
      <c r="BI337" s="25"/>
      <c r="BJ337" s="25"/>
      <c r="BK337" s="25"/>
      <c r="BL337" s="25"/>
    </row>
    <row r="338" spans="1:64">
      <c r="A338" s="56" t="s">
        <v>334</v>
      </c>
      <c r="B338" s="96"/>
      <c r="C338" s="58">
        <v>53683.591200000003</v>
      </c>
      <c r="D338" s="58">
        <v>5.0000000000000001E-4</v>
      </c>
      <c r="E338" s="33">
        <f t="shared" si="158"/>
        <v>10790.940847087955</v>
      </c>
      <c r="F338" s="25">
        <f t="shared" si="159"/>
        <v>10791</v>
      </c>
      <c r="G338" s="25">
        <f t="shared" si="180"/>
        <v>-2.0191729992802721E-2</v>
      </c>
      <c r="K338">
        <f t="shared" si="185"/>
        <v>-2.0191729992802721E-2</v>
      </c>
      <c r="O338" s="25">
        <f t="shared" ca="1" si="188"/>
        <v>2.5704594018605177E-3</v>
      </c>
      <c r="P338" s="27">
        <f t="shared" si="160"/>
        <v>1.1572383584043105E-3</v>
      </c>
      <c r="Q338" s="28">
        <f t="shared" si="161"/>
        <v>38665.091200000003</v>
      </c>
      <c r="S338" s="25">
        <f t="shared" si="181"/>
        <v>4.5577844966083949E-4</v>
      </c>
      <c r="T338" s="128">
        <v>1</v>
      </c>
      <c r="U338">
        <f t="shared" si="182"/>
        <v>4.5577844966083949E-4</v>
      </c>
      <c r="V338" s="25">
        <f t="shared" si="183"/>
        <v>-2.1348968351207032E-2</v>
      </c>
      <c r="Z338">
        <f t="shared" si="162"/>
        <v>10791</v>
      </c>
      <c r="AA338" s="25">
        <f t="shared" si="163"/>
        <v>-1.9783620281738055E-2</v>
      </c>
      <c r="AB338" s="25">
        <f t="shared" si="164"/>
        <v>-4.0810971106466573E-4</v>
      </c>
      <c r="AC338" s="25">
        <f t="shared" si="165"/>
        <v>-2.1348968351207032E-2</v>
      </c>
      <c r="AD338" s="25"/>
      <c r="AE338" s="25">
        <f t="shared" si="166"/>
        <v>7.5911512544521979E-11</v>
      </c>
      <c r="AF338" s="28">
        <f t="shared" si="167"/>
        <v>38665.091200000003</v>
      </c>
      <c r="AG338" s="128"/>
      <c r="AH338">
        <f t="shared" si="168"/>
        <v>-2.1434283238738056E-2</v>
      </c>
      <c r="AI338">
        <f t="shared" si="169"/>
        <v>0.71444928955556164</v>
      </c>
      <c r="AJ338">
        <f t="shared" si="170"/>
        <v>-0.99261556940636531</v>
      </c>
      <c r="AK338">
        <f t="shared" si="171"/>
        <v>-0.23528874126204269</v>
      </c>
      <c r="AL338">
        <f t="shared" si="172"/>
        <v>-2.4523984389087432</v>
      </c>
      <c r="AM338">
        <f t="shared" si="173"/>
        <v>-2.7861541819986502</v>
      </c>
      <c r="AN338" s="25">
        <f t="shared" si="187"/>
        <v>4.1151840863139313</v>
      </c>
      <c r="AO338" s="25">
        <f t="shared" si="187"/>
        <v>4.1152075664361911</v>
      </c>
      <c r="AP338" s="25">
        <f t="shared" si="187"/>
        <v>4.1150947210683979</v>
      </c>
      <c r="AQ338" s="25">
        <f t="shared" si="187"/>
        <v>4.1156372268148393</v>
      </c>
      <c r="AR338" s="25">
        <f t="shared" si="187"/>
        <v>4.1130330694612685</v>
      </c>
      <c r="AS338" s="25">
        <f t="shared" si="187"/>
        <v>4.1256262036852407</v>
      </c>
      <c r="AT338" s="25">
        <f t="shared" si="187"/>
        <v>4.0667274630752823</v>
      </c>
      <c r="AU338" s="25">
        <f t="shared" si="174"/>
        <v>4.4211459025980027</v>
      </c>
      <c r="AV338" s="25"/>
      <c r="AW338" s="25"/>
      <c r="AX338" s="25"/>
      <c r="AY338" s="25"/>
      <c r="AZ338" s="25"/>
      <c r="BA338" s="25"/>
      <c r="BB338" s="25"/>
      <c r="BC338" s="25"/>
      <c r="BD338" s="25"/>
      <c r="BE338" s="25"/>
      <c r="BF338" s="25"/>
      <c r="BG338" s="25"/>
      <c r="BH338" s="25"/>
      <c r="BI338" s="25"/>
      <c r="BJ338" s="25"/>
      <c r="BK338" s="25"/>
      <c r="BL338" s="25"/>
    </row>
    <row r="339" spans="1:64">
      <c r="A339" s="33" t="s">
        <v>600</v>
      </c>
      <c r="B339" s="57" t="s">
        <v>292</v>
      </c>
      <c r="C339" s="58">
        <v>53686.663699999997</v>
      </c>
      <c r="D339" s="58" t="s">
        <v>485</v>
      </c>
      <c r="E339" s="33">
        <f t="shared" si="158"/>
        <v>10799.94192437554</v>
      </c>
      <c r="F339" s="25">
        <f t="shared" si="159"/>
        <v>10800</v>
      </c>
      <c r="G339" s="25">
        <f t="shared" si="180"/>
        <v>-1.9824000002699904E-2</v>
      </c>
      <c r="K339">
        <f t="shared" si="185"/>
        <v>-1.9824000002699904E-2</v>
      </c>
      <c r="M339" s="25"/>
      <c r="O339" s="25">
        <f t="shared" ca="1" si="188"/>
        <v>2.550392272469542E-3</v>
      </c>
      <c r="P339" s="27">
        <f t="shared" si="160"/>
        <v>1.1473889420196247E-3</v>
      </c>
      <c r="Q339" s="28">
        <f t="shared" si="161"/>
        <v>38668.163699999997</v>
      </c>
      <c r="S339" s="25">
        <f t="shared" si="181"/>
        <v>4.397991542707045E-4</v>
      </c>
      <c r="T339" s="128">
        <v>1</v>
      </c>
      <c r="U339">
        <f t="shared" si="182"/>
        <v>4.397991542707045E-4</v>
      </c>
      <c r="V339" s="25">
        <f t="shared" si="183"/>
        <v>-2.0971388944719529E-2</v>
      </c>
      <c r="Z339">
        <f t="shared" si="162"/>
        <v>10800</v>
      </c>
      <c r="AA339" s="25">
        <f t="shared" si="163"/>
        <v>-1.978041604229671E-2</v>
      </c>
      <c r="AB339" s="25">
        <f t="shared" si="164"/>
        <v>-4.3583960403194288E-5</v>
      </c>
      <c r="AC339" s="25">
        <f t="shared" si="165"/>
        <v>-2.0971388944719529E-2</v>
      </c>
      <c r="AD339" s="25"/>
      <c r="AE339" s="25">
        <f t="shared" si="166"/>
        <v>8.3542558711218849E-13</v>
      </c>
      <c r="AF339" s="28">
        <f t="shared" si="167"/>
        <v>38668.163699999997</v>
      </c>
      <c r="AG339" s="128"/>
      <c r="AH339">
        <f t="shared" si="168"/>
        <v>-2.1430496042296712E-2</v>
      </c>
      <c r="AI339">
        <f t="shared" si="169"/>
        <v>0.7146070806041509</v>
      </c>
      <c r="AJ339">
        <f t="shared" si="170"/>
        <v>-0.99269666216249364</v>
      </c>
      <c r="AK339">
        <f t="shared" si="171"/>
        <v>-0.23548010862642818</v>
      </c>
      <c r="AL339">
        <f t="shared" si="172"/>
        <v>-2.451728084263495</v>
      </c>
      <c r="AM339">
        <f t="shared" si="173"/>
        <v>-2.7832198788203457</v>
      </c>
      <c r="AN339" s="25">
        <f t="shared" si="187"/>
        <v>4.1160556835115667</v>
      </c>
      <c r="AO339" s="25">
        <f t="shared" si="187"/>
        <v>4.116078975344176</v>
      </c>
      <c r="AP339" s="25">
        <f t="shared" si="187"/>
        <v>4.1159668911752076</v>
      </c>
      <c r="AQ339" s="25">
        <f t="shared" si="187"/>
        <v>4.1165064287148896</v>
      </c>
      <c r="AR339" s="25">
        <f t="shared" si="187"/>
        <v>4.1139131891670973</v>
      </c>
      <c r="AS339" s="25">
        <f t="shared" si="187"/>
        <v>4.1264695856897555</v>
      </c>
      <c r="AT339" s="25">
        <f t="shared" si="187"/>
        <v>4.0676685917099649</v>
      </c>
      <c r="AU339" s="25">
        <f t="shared" si="174"/>
        <v>4.4221986855999429</v>
      </c>
      <c r="AV339" s="25"/>
      <c r="AW339" s="25"/>
      <c r="AX339" s="25"/>
      <c r="AY339" s="25"/>
      <c r="AZ339" s="25"/>
      <c r="BA339" s="25"/>
      <c r="BB339" s="25"/>
      <c r="BC339" s="25"/>
      <c r="BD339" s="25"/>
      <c r="BE339" s="25"/>
      <c r="BF339" s="25"/>
      <c r="BG339" s="25"/>
      <c r="BH339" s="25"/>
      <c r="BI339" s="25"/>
      <c r="BJ339" s="25"/>
      <c r="BK339" s="25"/>
      <c r="BL339" s="25"/>
    </row>
    <row r="340" spans="1:64">
      <c r="A340" s="33" t="s">
        <v>998</v>
      </c>
      <c r="B340" s="57" t="s">
        <v>292</v>
      </c>
      <c r="C340" s="58">
        <v>53702.707300000002</v>
      </c>
      <c r="D340" s="58" t="s">
        <v>485</v>
      </c>
      <c r="E340" s="33">
        <f t="shared" si="158"/>
        <v>10846.942635057843</v>
      </c>
      <c r="F340" s="25">
        <f t="shared" si="159"/>
        <v>10847</v>
      </c>
      <c r="G340" s="25">
        <f t="shared" si="180"/>
        <v>-1.9581409993406851E-2</v>
      </c>
      <c r="K340">
        <f t="shared" si="185"/>
        <v>-1.9581409993406851E-2</v>
      </c>
      <c r="L340" s="25"/>
      <c r="O340" s="25">
        <f t="shared" ca="1" si="188"/>
        <v>2.4455972634277665E-3</v>
      </c>
      <c r="P340" s="27">
        <f t="shared" si="160"/>
        <v>1.0959700757715005E-3</v>
      </c>
      <c r="Q340" s="28">
        <f t="shared" si="161"/>
        <v>38684.207300000002</v>
      </c>
      <c r="S340" s="25">
        <f t="shared" si="181"/>
        <v>4.2755404652525416E-4</v>
      </c>
      <c r="T340" s="128">
        <v>1</v>
      </c>
      <c r="U340">
        <f t="shared" si="182"/>
        <v>4.2755404652525416E-4</v>
      </c>
      <c r="V340" s="25">
        <f t="shared" si="183"/>
        <v>-2.0677380069178353E-2</v>
      </c>
      <c r="Z340">
        <f t="shared" si="162"/>
        <v>10847</v>
      </c>
      <c r="AA340" s="25">
        <f t="shared" si="163"/>
        <v>-1.9763412311872477E-2</v>
      </c>
      <c r="AB340" s="25">
        <f t="shared" si="164"/>
        <v>1.8200231846562595E-4</v>
      </c>
      <c r="AC340" s="25">
        <f t="shared" si="165"/>
        <v>-2.0677380069178353E-2</v>
      </c>
      <c r="AD340" s="25"/>
      <c r="AE340" s="25">
        <f t="shared" si="166"/>
        <v>1.416266106144782E-11</v>
      </c>
      <c r="AF340" s="28">
        <f t="shared" si="167"/>
        <v>38684.207300000002</v>
      </c>
      <c r="AG340" s="128"/>
      <c r="AH340">
        <f t="shared" si="168"/>
        <v>-2.1410440084872476E-2</v>
      </c>
      <c r="AI340">
        <f t="shared" si="169"/>
        <v>0.71543432251126271</v>
      </c>
      <c r="AJ340">
        <f t="shared" si="170"/>
        <v>-0.99311346286585078</v>
      </c>
      <c r="AK340">
        <f t="shared" si="171"/>
        <v>-0.23647912211308617</v>
      </c>
      <c r="AL340">
        <f t="shared" si="172"/>
        <v>-2.448222522740084</v>
      </c>
      <c r="AM340">
        <f t="shared" si="173"/>
        <v>-2.7679639185049028</v>
      </c>
      <c r="AN340" s="25">
        <f t="shared" si="187"/>
        <v>4.1206104882276051</v>
      </c>
      <c r="AO340" s="25">
        <f t="shared" si="187"/>
        <v>4.1206328137351234</v>
      </c>
      <c r="AP340" s="25">
        <f t="shared" si="187"/>
        <v>4.1205246526509036</v>
      </c>
      <c r="AQ340" s="25">
        <f t="shared" si="187"/>
        <v>4.1210488262595577</v>
      </c>
      <c r="AR340" s="25">
        <f t="shared" si="187"/>
        <v>4.1185123562874182</v>
      </c>
      <c r="AS340" s="25">
        <f t="shared" si="187"/>
        <v>4.1308767628886089</v>
      </c>
      <c r="AT340" s="25">
        <f t="shared" si="187"/>
        <v>4.0725897615208693</v>
      </c>
      <c r="AU340" s="25">
        <f t="shared" si="174"/>
        <v>4.4276965523878538</v>
      </c>
      <c r="AV340" s="25"/>
      <c r="AW340" s="25"/>
      <c r="AX340" s="25"/>
      <c r="AY340" s="25"/>
      <c r="AZ340" s="25"/>
      <c r="BA340" s="25"/>
      <c r="BB340" s="25"/>
      <c r="BC340" s="25"/>
      <c r="BD340" s="25"/>
      <c r="BE340" s="25"/>
      <c r="BF340" s="25"/>
      <c r="BG340" s="25"/>
      <c r="BH340" s="25"/>
      <c r="BI340" s="25"/>
      <c r="BJ340" s="25"/>
      <c r="BK340" s="25"/>
      <c r="BL340" s="25"/>
    </row>
    <row r="341" spans="1:64">
      <c r="A341" s="41" t="s">
        <v>368</v>
      </c>
      <c r="B341" s="57"/>
      <c r="C341" s="58">
        <v>53724.553899999999</v>
      </c>
      <c r="D341" s="58"/>
      <c r="E341" s="33">
        <f t="shared" ref="E341:E404" si="189">+(C341-C$7)/C$8</f>
        <v>10910.943590329205</v>
      </c>
      <c r="F341" s="25">
        <f t="shared" ref="F341:F404" si="190">ROUND(2*E341,0)/2</f>
        <v>10911</v>
      </c>
      <c r="G341" s="25">
        <f t="shared" si="180"/>
        <v>-1.9255330000305548E-2</v>
      </c>
      <c r="K341" s="127">
        <f t="shared" si="185"/>
        <v>-1.9255330000305548E-2</v>
      </c>
      <c r="O341" s="25">
        <f t="shared" ca="1" si="188"/>
        <v>2.3028976766474758E-3</v>
      </c>
      <c r="P341" s="27">
        <f t="shared" ref="P341:P404" si="191">+D$11+D$12*F341+D$13*F341^2</f>
        <v>1.0259987128751087E-3</v>
      </c>
      <c r="Q341" s="28">
        <f t="shared" ref="Q341:Q404" si="192">+C341-15018.5</f>
        <v>38706.053899999999</v>
      </c>
      <c r="S341" s="25">
        <f t="shared" si="181"/>
        <v>4.1133229437208621E-4</v>
      </c>
      <c r="T341" s="128">
        <v>1</v>
      </c>
      <c r="U341">
        <f t="shared" si="182"/>
        <v>4.1133229437208621E-4</v>
      </c>
      <c r="V341" s="25">
        <f t="shared" si="183"/>
        <v>-2.0281328713180658E-2</v>
      </c>
      <c r="Z341">
        <f t="shared" ref="Z341:Z404" si="193">F341</f>
        <v>10911</v>
      </c>
      <c r="AA341" s="25">
        <f t="shared" ref="AA341:AA404" si="194">AB$3+AB$4*Z341+AB$5*Z341^2+AH341</f>
        <v>-1.9739526497787766E-2</v>
      </c>
      <c r="AB341" s="25">
        <f t="shared" ref="AB341:AB404" si="195">+G341-AA341</f>
        <v>4.8419649748221785E-4</v>
      </c>
      <c r="AC341" s="25">
        <f t="shared" ref="AC341:AC404" si="196">+G341-P341</f>
        <v>-2.0281328713180658E-2</v>
      </c>
      <c r="AD341" s="25"/>
      <c r="AE341" s="25">
        <f t="shared" ref="AE341:AE404" si="197">+(G341-AA341)^2*S341</f>
        <v>9.6435313168358442E-11</v>
      </c>
      <c r="AF341" s="28">
        <f t="shared" ref="AF341:AF404" si="198">+C341-15018.5</f>
        <v>38706.053899999999</v>
      </c>
      <c r="AG341" s="128"/>
      <c r="AH341">
        <f t="shared" ref="AH341:AH404" si="199">$AB$6*($AB$11/AI341*AJ341+$AB$12)</f>
        <v>-2.1382376734787767E-2</v>
      </c>
      <c r="AI341">
        <f t="shared" ref="AI341:AI404" si="200">1+$AB$7*COS(AL341)</f>
        <v>0.71656951563536897</v>
      </c>
      <c r="AJ341">
        <f t="shared" ref="AJ341:AJ404" si="201">SIN(AL341+$AB$9)</f>
        <v>-0.99366286836337714</v>
      </c>
      <c r="AK341">
        <f t="shared" ref="AK341:AK404" si="202">$AB$7*SIN(AL341)</f>
        <v>-0.23783851776537512</v>
      </c>
      <c r="AL341">
        <f t="shared" ref="AL341:AL404" si="203">2*ATAN(AM341)</f>
        <v>-2.4434358951250839</v>
      </c>
      <c r="AM341">
        <f t="shared" ref="AM341:AM404" si="204">SQRT((1+$AB$7)/(1-$AB$7))*TAN(AN341/2)</f>
        <v>-2.74737031875229</v>
      </c>
      <c r="AN341" s="25">
        <f t="shared" ref="AN341:AT350" si="205">$AU341+$AB$7*SIN(AO341)</f>
        <v>4.126821272346862</v>
      </c>
      <c r="AO341" s="25">
        <f t="shared" si="205"/>
        <v>4.1268423273187098</v>
      </c>
      <c r="AP341" s="25">
        <f t="shared" si="205"/>
        <v>4.1267393681365103</v>
      </c>
      <c r="AQ341" s="25">
        <f t="shared" si="205"/>
        <v>4.1272429924911593</v>
      </c>
      <c r="AR341" s="25">
        <f t="shared" si="205"/>
        <v>4.1247831440202871</v>
      </c>
      <c r="AS341" s="25">
        <f t="shared" si="205"/>
        <v>4.1368858102694261</v>
      </c>
      <c r="AT341" s="25">
        <f t="shared" si="205"/>
        <v>4.0793081915643326</v>
      </c>
      <c r="AU341" s="25">
        <f t="shared" ref="AU341:AU404" si="206">$AB$9+$AB$18*(F341-AB$15)</f>
        <v>4.4351830092905402</v>
      </c>
      <c r="AV341" s="25"/>
      <c r="AW341" s="25"/>
      <c r="AX341" s="25"/>
      <c r="AY341" s="25"/>
      <c r="AZ341" s="25"/>
      <c r="BA341" s="25"/>
      <c r="BB341" s="25"/>
      <c r="BC341" s="25"/>
      <c r="BD341" s="25"/>
      <c r="BE341" s="25"/>
      <c r="BF341" s="25"/>
      <c r="BG341" s="25"/>
      <c r="BH341" s="25"/>
      <c r="BI341" s="25"/>
      <c r="BJ341" s="25"/>
      <c r="BK341" s="25"/>
      <c r="BL341" s="25"/>
    </row>
    <row r="342" spans="1:64">
      <c r="A342" s="41" t="s">
        <v>368</v>
      </c>
      <c r="B342" s="57"/>
      <c r="C342" s="58">
        <v>53748.618600000002</v>
      </c>
      <c r="D342" s="58"/>
      <c r="E342" s="33">
        <f t="shared" si="189"/>
        <v>10981.442605659695</v>
      </c>
      <c r="F342" s="25">
        <f t="shared" si="190"/>
        <v>10981.5</v>
      </c>
      <c r="G342" s="25">
        <f t="shared" si="180"/>
        <v>-1.9591444994148333E-2</v>
      </c>
      <c r="K342" s="127">
        <f t="shared" si="185"/>
        <v>-1.9591444994148333E-2</v>
      </c>
      <c r="O342" s="25">
        <f t="shared" ca="1" si="188"/>
        <v>2.1457051630848142E-3</v>
      </c>
      <c r="P342" s="27">
        <f t="shared" si="191"/>
        <v>9.4898203844179729E-4</v>
      </c>
      <c r="Q342" s="28">
        <f t="shared" si="192"/>
        <v>38730.118600000002</v>
      </c>
      <c r="S342" s="25">
        <f t="shared" si="181"/>
        <v>4.219091426811593E-4</v>
      </c>
      <c r="T342" s="128">
        <v>1</v>
      </c>
      <c r="U342">
        <f t="shared" si="182"/>
        <v>4.219091426811593E-4</v>
      </c>
      <c r="V342" s="25">
        <f t="shared" si="183"/>
        <v>-2.0540427032590129E-2</v>
      </c>
      <c r="Z342">
        <f t="shared" si="193"/>
        <v>10981.5</v>
      </c>
      <c r="AA342" s="25">
        <f t="shared" si="194"/>
        <v>-1.9712234452142905E-2</v>
      </c>
      <c r="AB342" s="25">
        <f t="shared" si="195"/>
        <v>1.2078945799457244E-4</v>
      </c>
      <c r="AC342" s="25">
        <f t="shared" si="196"/>
        <v>-2.0540427032590129E-2</v>
      </c>
      <c r="AD342" s="25"/>
      <c r="AE342" s="25">
        <f t="shared" si="197"/>
        <v>6.1556936978803369E-12</v>
      </c>
      <c r="AF342" s="28">
        <f t="shared" si="198"/>
        <v>38730.118600000002</v>
      </c>
      <c r="AG342" s="128"/>
      <c r="AH342">
        <f t="shared" si="199"/>
        <v>-2.1350454425392906E-2</v>
      </c>
      <c r="AI342">
        <f t="shared" si="200"/>
        <v>0.71783174316307252</v>
      </c>
      <c r="AJ342">
        <f t="shared" si="201"/>
        <v>-0.99424361194328048</v>
      </c>
      <c r="AK342">
        <f t="shared" si="202"/>
        <v>-0.23933465029871812</v>
      </c>
      <c r="AL342">
        <f t="shared" si="203"/>
        <v>-2.4381454694759461</v>
      </c>
      <c r="AM342">
        <f t="shared" si="204"/>
        <v>-2.7249220120151589</v>
      </c>
      <c r="AN342" s="25">
        <f t="shared" si="205"/>
        <v>4.133674276942485</v>
      </c>
      <c r="AO342" s="25">
        <f t="shared" si="205"/>
        <v>4.1336939918199844</v>
      </c>
      <c r="AP342" s="25">
        <f t="shared" si="205"/>
        <v>4.133596576615779</v>
      </c>
      <c r="AQ342" s="25">
        <f t="shared" si="205"/>
        <v>4.134078066408275</v>
      </c>
      <c r="AR342" s="25">
        <f t="shared" si="205"/>
        <v>4.131701674071846</v>
      </c>
      <c r="AS342" s="25">
        <f t="shared" si="205"/>
        <v>4.1435157360192303</v>
      </c>
      <c r="AT342" s="25">
        <f t="shared" si="205"/>
        <v>4.0867320509098262</v>
      </c>
      <c r="AU342" s="25">
        <f t="shared" si="206"/>
        <v>4.4434298094724065</v>
      </c>
      <c r="AV342" s="25"/>
      <c r="AW342" s="25"/>
      <c r="AX342" s="25"/>
      <c r="AY342" s="25"/>
      <c r="AZ342" s="25"/>
      <c r="BA342" s="25"/>
      <c r="BB342" s="25"/>
      <c r="BC342" s="25"/>
      <c r="BD342" s="25"/>
      <c r="BE342" s="25"/>
      <c r="BF342" s="25"/>
      <c r="BG342" s="25"/>
      <c r="BH342" s="25"/>
      <c r="BI342" s="25"/>
      <c r="BJ342" s="25"/>
      <c r="BK342" s="25"/>
      <c r="BL342" s="25"/>
    </row>
    <row r="343" spans="1:64">
      <c r="A343" s="33" t="s">
        <v>1004</v>
      </c>
      <c r="B343" s="57" t="s">
        <v>292</v>
      </c>
      <c r="C343" s="58">
        <v>53758.347500000003</v>
      </c>
      <c r="D343" s="58" t="s">
        <v>485</v>
      </c>
      <c r="E343" s="33">
        <f t="shared" si="189"/>
        <v>11009.944015203502</v>
      </c>
      <c r="F343" s="25">
        <f t="shared" si="190"/>
        <v>11010</v>
      </c>
      <c r="G343" s="25">
        <f t="shared" si="180"/>
        <v>-1.9110299996100366E-2</v>
      </c>
      <c r="K343">
        <f t="shared" si="185"/>
        <v>-1.9110299996100366E-2</v>
      </c>
      <c r="M343" s="25"/>
      <c r="O343" s="25">
        <f t="shared" ca="1" si="188"/>
        <v>2.0821592533467187E-3</v>
      </c>
      <c r="P343" s="27">
        <f t="shared" si="191"/>
        <v>9.178658351758481E-4</v>
      </c>
      <c r="Q343" s="28">
        <f t="shared" si="192"/>
        <v>38739.847500000003</v>
      </c>
      <c r="S343" s="25">
        <f t="shared" si="181"/>
        <v>4.0112742656510007E-4</v>
      </c>
      <c r="T343" s="128">
        <v>1</v>
      </c>
      <c r="U343">
        <f t="shared" si="182"/>
        <v>4.0112742656510007E-4</v>
      </c>
      <c r="V343" s="25">
        <f t="shared" si="183"/>
        <v>-2.0028165831276215E-2</v>
      </c>
      <c r="Z343">
        <f t="shared" si="193"/>
        <v>11010</v>
      </c>
      <c r="AA343" s="25">
        <f t="shared" si="194"/>
        <v>-1.9700908845158172E-2</v>
      </c>
      <c r="AB343" s="25">
        <f t="shared" si="195"/>
        <v>5.9060884905780611E-4</v>
      </c>
      <c r="AC343" s="25">
        <f t="shared" si="196"/>
        <v>-2.0028165831276215E-2</v>
      </c>
      <c r="AD343" s="25"/>
      <c r="AE343" s="25">
        <f t="shared" si="197"/>
        <v>1.3992079262987E-10</v>
      </c>
      <c r="AF343" s="28">
        <f t="shared" si="198"/>
        <v>38739.847500000003</v>
      </c>
      <c r="AG343" s="128"/>
      <c r="AH343">
        <f t="shared" si="199"/>
        <v>-2.1337248545158172E-2</v>
      </c>
      <c r="AI343">
        <f t="shared" si="200"/>
        <v>0.71834552081518233</v>
      </c>
      <c r="AJ343">
        <f t="shared" si="201"/>
        <v>-0.99447103966111916</v>
      </c>
      <c r="AK343">
        <f t="shared" si="202"/>
        <v>-0.23993906383731922</v>
      </c>
      <c r="AL343">
        <f t="shared" si="203"/>
        <v>-2.436001486027028</v>
      </c>
      <c r="AM343">
        <f t="shared" si="204"/>
        <v>-2.7159165696613918</v>
      </c>
      <c r="AN343" s="25">
        <f t="shared" si="205"/>
        <v>4.1364480697584947</v>
      </c>
      <c r="AO343" s="25">
        <f t="shared" si="205"/>
        <v>4.136467260318045</v>
      </c>
      <c r="AP343" s="25">
        <f t="shared" si="205"/>
        <v>4.1363720311464931</v>
      </c>
      <c r="AQ343" s="25">
        <f t="shared" si="205"/>
        <v>4.1368447235431685</v>
      </c>
      <c r="AR343" s="25">
        <f t="shared" si="205"/>
        <v>4.1345017771728898</v>
      </c>
      <c r="AS343" s="25">
        <f t="shared" si="205"/>
        <v>4.1461991203239972</v>
      </c>
      <c r="AT343" s="25">
        <f t="shared" si="205"/>
        <v>4.0897400680226061</v>
      </c>
      <c r="AU343" s="25">
        <f t="shared" si="206"/>
        <v>4.4467636223118845</v>
      </c>
      <c r="AV343" s="25"/>
      <c r="AW343" s="25"/>
      <c r="AX343" s="25"/>
      <c r="AY343" s="25"/>
      <c r="AZ343" s="25"/>
      <c r="BA343" s="25"/>
      <c r="BB343" s="25"/>
      <c r="BC343" s="25"/>
      <c r="BD343" s="25"/>
      <c r="BE343" s="25"/>
      <c r="BF343" s="25"/>
      <c r="BG343" s="25"/>
      <c r="BH343" s="25"/>
      <c r="BI343" s="25"/>
      <c r="BJ343" s="25"/>
      <c r="BK343" s="25"/>
      <c r="BL343" s="25"/>
    </row>
    <row r="344" spans="1:64">
      <c r="A344" s="41" t="s">
        <v>368</v>
      </c>
      <c r="B344" s="57"/>
      <c r="C344" s="58">
        <v>53762.614099999999</v>
      </c>
      <c r="D344" s="58"/>
      <c r="E344" s="33">
        <f t="shared" si="189"/>
        <v>11022.443281714563</v>
      </c>
      <c r="F344" s="25">
        <f t="shared" si="190"/>
        <v>11022.5</v>
      </c>
      <c r="G344" s="25">
        <f t="shared" si="180"/>
        <v>-1.9360674996278249E-2</v>
      </c>
      <c r="K344" s="127">
        <f t="shared" si="185"/>
        <v>-1.9360674996278249E-2</v>
      </c>
      <c r="O344" s="25">
        <f t="shared" ca="1" si="188"/>
        <v>2.0542882403036915E-3</v>
      </c>
      <c r="P344" s="27">
        <f t="shared" si="191"/>
        <v>9.0422168293051322E-4</v>
      </c>
      <c r="Q344" s="28">
        <f t="shared" si="192"/>
        <v>38744.114099999999</v>
      </c>
      <c r="S344" s="25">
        <f t="shared" si="181"/>
        <v>4.1066603741900633E-4</v>
      </c>
      <c r="T344" s="128">
        <v>1</v>
      </c>
      <c r="U344">
        <f t="shared" si="182"/>
        <v>4.1066603741900633E-4</v>
      </c>
      <c r="V344" s="25">
        <f t="shared" si="183"/>
        <v>-2.0264896679208763E-2</v>
      </c>
      <c r="Z344">
        <f t="shared" si="193"/>
        <v>11022.5</v>
      </c>
      <c r="AA344" s="25">
        <f t="shared" si="194"/>
        <v>-1.9695888197663932E-2</v>
      </c>
      <c r="AB344" s="25">
        <f t="shared" si="195"/>
        <v>3.3521320138568331E-4</v>
      </c>
      <c r="AC344" s="25">
        <f t="shared" si="196"/>
        <v>-2.0264896679208763E-2</v>
      </c>
      <c r="AD344" s="25"/>
      <c r="AE344" s="25">
        <f t="shared" si="197"/>
        <v>4.6145676276817894E-11</v>
      </c>
      <c r="AF344" s="28">
        <f t="shared" si="198"/>
        <v>38744.114099999999</v>
      </c>
      <c r="AG344" s="128"/>
      <c r="AH344">
        <f t="shared" si="199"/>
        <v>-2.1331401678913932E-2</v>
      </c>
      <c r="AI344">
        <f t="shared" si="200"/>
        <v>0.71857150316508411</v>
      </c>
      <c r="AJ344">
        <f t="shared" si="201"/>
        <v>-0.99456944739576225</v>
      </c>
      <c r="AK344">
        <f t="shared" si="202"/>
        <v>-0.24020408233258594</v>
      </c>
      <c r="AL344">
        <f t="shared" si="203"/>
        <v>-2.4350601736912463</v>
      </c>
      <c r="AM344">
        <f t="shared" si="204"/>
        <v>-2.7119792907305778</v>
      </c>
      <c r="AN344" s="25">
        <f t="shared" si="205"/>
        <v>4.1376652716822289</v>
      </c>
      <c r="AO344" s="25">
        <f t="shared" si="205"/>
        <v>4.1376842354071419</v>
      </c>
      <c r="AP344" s="25">
        <f t="shared" si="205"/>
        <v>4.137589955041598</v>
      </c>
      <c r="AQ344" s="25">
        <f t="shared" si="205"/>
        <v>4.1380588164427996</v>
      </c>
      <c r="AR344" s="25">
        <f t="shared" si="205"/>
        <v>4.1357304851929033</v>
      </c>
      <c r="AS344" s="25">
        <f t="shared" si="205"/>
        <v>4.1473766313061509</v>
      </c>
      <c r="AT344" s="25">
        <f t="shared" si="205"/>
        <v>4.0910606254138191</v>
      </c>
      <c r="AU344" s="25">
        <f t="shared" si="206"/>
        <v>4.44822582092569</v>
      </c>
      <c r="AV344" s="25"/>
      <c r="AW344" s="25"/>
      <c r="AX344" s="25"/>
      <c r="AY344" s="25"/>
      <c r="AZ344" s="25"/>
      <c r="BA344" s="25"/>
      <c r="BB344" s="25"/>
      <c r="BC344" s="25"/>
      <c r="BD344" s="25"/>
      <c r="BE344" s="25"/>
      <c r="BF344" s="25"/>
      <c r="BG344" s="25"/>
      <c r="BH344" s="25"/>
      <c r="BI344" s="25"/>
      <c r="BJ344" s="25"/>
      <c r="BK344" s="25"/>
      <c r="BL344" s="25"/>
    </row>
    <row r="345" spans="1:64">
      <c r="A345" s="41" t="s">
        <v>368</v>
      </c>
      <c r="B345" s="57"/>
      <c r="C345" s="58">
        <v>53776.609700000001</v>
      </c>
      <c r="D345" s="58"/>
      <c r="E345" s="33">
        <f t="shared" si="189"/>
        <v>11063.444250725581</v>
      </c>
      <c r="F345" s="25">
        <f t="shared" si="190"/>
        <v>11063.5</v>
      </c>
      <c r="G345" s="25">
        <f t="shared" si="180"/>
        <v>-1.9029905000934377E-2</v>
      </c>
      <c r="K345" s="127">
        <f t="shared" si="185"/>
        <v>-1.9029905000934377E-2</v>
      </c>
      <c r="O345" s="25">
        <f t="shared" ca="1" si="188"/>
        <v>1.9628713175225687E-3</v>
      </c>
      <c r="P345" s="27">
        <f t="shared" si="191"/>
        <v>8.5948301036730139E-4</v>
      </c>
      <c r="Q345" s="28">
        <f t="shared" si="192"/>
        <v>38758.109700000001</v>
      </c>
      <c r="S345" s="25">
        <f t="shared" si="181"/>
        <v>3.9558775546411095E-4</v>
      </c>
      <c r="T345" s="128">
        <v>1</v>
      </c>
      <c r="U345">
        <f t="shared" si="182"/>
        <v>3.9558775546411095E-4</v>
      </c>
      <c r="V345" s="25">
        <f t="shared" si="183"/>
        <v>-1.9889388011301679E-2</v>
      </c>
      <c r="Z345">
        <f t="shared" si="193"/>
        <v>11063.5</v>
      </c>
      <c r="AA345" s="25">
        <f t="shared" si="194"/>
        <v>-1.9679192079103916E-2</v>
      </c>
      <c r="AB345" s="25">
        <f t="shared" si="195"/>
        <v>6.4928707816953868E-4</v>
      </c>
      <c r="AC345" s="25">
        <f t="shared" si="196"/>
        <v>-1.9889388011301679E-2</v>
      </c>
      <c r="AD345" s="25"/>
      <c r="AE345" s="25">
        <f t="shared" si="197"/>
        <v>1.6676939765329124E-10</v>
      </c>
      <c r="AF345" s="28">
        <f t="shared" si="198"/>
        <v>38758.109700000001</v>
      </c>
      <c r="AG345" s="128"/>
      <c r="AH345">
        <f t="shared" si="199"/>
        <v>-2.1311988982353917E-2</v>
      </c>
      <c r="AI345">
        <f t="shared" si="200"/>
        <v>0.71931547855345479</v>
      </c>
      <c r="AJ345">
        <f t="shared" si="201"/>
        <v>-0.99488645923400443</v>
      </c>
      <c r="AK345">
        <f t="shared" si="202"/>
        <v>-0.24107301678189511</v>
      </c>
      <c r="AL345">
        <f t="shared" si="203"/>
        <v>-2.4319685044755821</v>
      </c>
      <c r="AM345">
        <f t="shared" si="204"/>
        <v>-2.6991180105205888</v>
      </c>
      <c r="AN345" s="25">
        <f t="shared" si="205"/>
        <v>4.1416603840402075</v>
      </c>
      <c r="AO345" s="25">
        <f t="shared" si="205"/>
        <v>4.141678617028008</v>
      </c>
      <c r="AP345" s="25">
        <f t="shared" si="205"/>
        <v>4.1415874061587248</v>
      </c>
      <c r="AQ345" s="25">
        <f t="shared" si="205"/>
        <v>4.1420438200924661</v>
      </c>
      <c r="AR345" s="25">
        <f t="shared" si="205"/>
        <v>4.139763190921764</v>
      </c>
      <c r="AS345" s="25">
        <f t="shared" si="205"/>
        <v>4.1512414047313806</v>
      </c>
      <c r="AT345" s="25">
        <f t="shared" si="205"/>
        <v>4.0953974153179802</v>
      </c>
      <c r="AU345" s="25">
        <f t="shared" si="206"/>
        <v>4.4530218323789743</v>
      </c>
      <c r="AV345" s="25"/>
      <c r="AW345" s="25"/>
      <c r="AX345" s="25"/>
      <c r="AY345" s="25"/>
      <c r="AZ345" s="25"/>
      <c r="BA345" s="25"/>
      <c r="BB345" s="25"/>
      <c r="BC345" s="25"/>
      <c r="BD345" s="25"/>
      <c r="BE345" s="25"/>
      <c r="BF345" s="25"/>
      <c r="BG345" s="25"/>
      <c r="BH345" s="25"/>
      <c r="BI345" s="25"/>
      <c r="BJ345" s="25"/>
      <c r="BK345" s="25"/>
      <c r="BL345" s="25"/>
    </row>
    <row r="346" spans="1:64">
      <c r="A346" s="41" t="s">
        <v>368</v>
      </c>
      <c r="B346" s="57"/>
      <c r="C346" s="58">
        <v>53788.555200000003</v>
      </c>
      <c r="D346" s="58"/>
      <c r="E346" s="33">
        <f t="shared" si="189"/>
        <v>11098.439325986456</v>
      </c>
      <c r="F346" s="25">
        <f t="shared" si="190"/>
        <v>11098.5</v>
      </c>
      <c r="G346" s="25">
        <f t="shared" si="180"/>
        <v>-2.0710954995593056E-2</v>
      </c>
      <c r="K346" s="127">
        <f t="shared" si="185"/>
        <v>-2.0710954995593056E-2</v>
      </c>
      <c r="O346" s="25">
        <f t="shared" ca="1" si="188"/>
        <v>1.8848324810020987E-3</v>
      </c>
      <c r="P346" s="27">
        <f t="shared" si="191"/>
        <v>8.213086160738615E-4</v>
      </c>
      <c r="Q346" s="28">
        <f t="shared" si="192"/>
        <v>38770.055200000003</v>
      </c>
      <c r="S346" s="25">
        <f t="shared" si="181"/>
        <v>4.6363837624231524E-4</v>
      </c>
      <c r="T346" s="128">
        <v>1</v>
      </c>
      <c r="U346">
        <f t="shared" si="182"/>
        <v>4.6363837624231524E-4</v>
      </c>
      <c r="V346" s="25">
        <f t="shared" si="183"/>
        <v>-2.1532263611666918E-2</v>
      </c>
      <c r="Z346">
        <f t="shared" si="193"/>
        <v>11098.5</v>
      </c>
      <c r="AA346" s="25">
        <f t="shared" si="194"/>
        <v>-1.9664661836882213E-2</v>
      </c>
      <c r="AB346" s="25">
        <f t="shared" si="195"/>
        <v>-1.0462931587108433E-3</v>
      </c>
      <c r="AC346" s="25">
        <f t="shared" si="196"/>
        <v>-2.1532263611666918E-2</v>
      </c>
      <c r="AD346" s="25"/>
      <c r="AE346" s="25">
        <f t="shared" si="197"/>
        <v>5.0755854936995173E-10</v>
      </c>
      <c r="AF346" s="28">
        <f t="shared" si="198"/>
        <v>38770.055200000003</v>
      </c>
      <c r="AG346" s="128"/>
      <c r="AH346">
        <f t="shared" si="199"/>
        <v>-2.1295131730132213E-2</v>
      </c>
      <c r="AI346">
        <f t="shared" si="200"/>
        <v>0.7199539296723243</v>
      </c>
      <c r="AJ346">
        <f t="shared" si="201"/>
        <v>-0.9951500545414883</v>
      </c>
      <c r="AK346">
        <f t="shared" si="202"/>
        <v>-0.2418143885173637</v>
      </c>
      <c r="AL346">
        <f t="shared" si="203"/>
        <v>-2.4293241996548707</v>
      </c>
      <c r="AM346">
        <f t="shared" si="204"/>
        <v>-2.6882026099162357</v>
      </c>
      <c r="AN346" s="25">
        <f t="shared" si="205"/>
        <v>4.1450741213857958</v>
      </c>
      <c r="AO346" s="25">
        <f t="shared" si="205"/>
        <v>4.1450917465280872</v>
      </c>
      <c r="AP346" s="25">
        <f t="shared" si="205"/>
        <v>4.1450031044939779</v>
      </c>
      <c r="AQ346" s="25">
        <f t="shared" si="205"/>
        <v>4.1454490364303433</v>
      </c>
      <c r="AR346" s="25">
        <f t="shared" si="205"/>
        <v>4.1432088381611507</v>
      </c>
      <c r="AS346" s="25">
        <f t="shared" si="205"/>
        <v>4.154543705645704</v>
      </c>
      <c r="AT346" s="25">
        <f t="shared" si="205"/>
        <v>4.0991060609852985</v>
      </c>
      <c r="AU346" s="25">
        <f t="shared" si="206"/>
        <v>4.4571159884976312</v>
      </c>
      <c r="AV346" s="25"/>
      <c r="AW346" s="25"/>
      <c r="AX346" s="25"/>
      <c r="AY346" s="25"/>
      <c r="AZ346" s="25"/>
      <c r="BA346" s="25"/>
      <c r="BB346" s="25"/>
      <c r="BC346" s="25"/>
      <c r="BD346" s="25"/>
      <c r="BE346" s="25"/>
      <c r="BF346" s="25"/>
      <c r="BG346" s="25"/>
      <c r="BH346" s="25"/>
      <c r="BI346" s="25"/>
      <c r="BJ346" s="25"/>
      <c r="BK346" s="25"/>
      <c r="BL346" s="25"/>
    </row>
    <row r="347" spans="1:64">
      <c r="A347" s="41" t="s">
        <v>368</v>
      </c>
      <c r="B347" s="57"/>
      <c r="C347" s="58">
        <v>53795.554199999999</v>
      </c>
      <c r="D347" s="58"/>
      <c r="E347" s="33">
        <f t="shared" si="189"/>
        <v>11118.943325965585</v>
      </c>
      <c r="F347" s="25">
        <f t="shared" si="190"/>
        <v>11119</v>
      </c>
      <c r="G347" s="25">
        <f t="shared" si="180"/>
        <v>-1.934556999913184E-2</v>
      </c>
      <c r="K347" s="127">
        <f t="shared" si="185"/>
        <v>-1.934556999913184E-2</v>
      </c>
      <c r="O347" s="25">
        <f t="shared" ca="1" si="188"/>
        <v>1.8391240196115391E-3</v>
      </c>
      <c r="P347" s="27">
        <f t="shared" si="191"/>
        <v>7.9895666581464265E-4</v>
      </c>
      <c r="Q347" s="28">
        <f t="shared" si="192"/>
        <v>38777.054199999999</v>
      </c>
      <c r="S347" s="25">
        <f t="shared" si="181"/>
        <v>4.0580195455473984E-4</v>
      </c>
      <c r="T347" s="128">
        <v>1</v>
      </c>
      <c r="U347">
        <f t="shared" si="182"/>
        <v>4.0580195455473984E-4</v>
      </c>
      <c r="V347" s="25">
        <f t="shared" si="183"/>
        <v>-2.0144526664946483E-2</v>
      </c>
      <c r="Z347">
        <f t="shared" si="193"/>
        <v>11119</v>
      </c>
      <c r="AA347" s="25">
        <f t="shared" si="194"/>
        <v>-1.9656032361715241E-2</v>
      </c>
      <c r="AB347" s="25">
        <f t="shared" si="195"/>
        <v>3.1046236258340174E-4</v>
      </c>
      <c r="AC347" s="25">
        <f t="shared" si="196"/>
        <v>-2.0144526664946483E-2</v>
      </c>
      <c r="AD347" s="25"/>
      <c r="AE347" s="25">
        <f t="shared" si="197"/>
        <v>3.9113983721546462E-11</v>
      </c>
      <c r="AF347" s="28">
        <f t="shared" si="198"/>
        <v>38777.054199999999</v>
      </c>
      <c r="AG347" s="128"/>
      <c r="AH347">
        <f t="shared" si="199"/>
        <v>-2.1285135878715243E-2</v>
      </c>
      <c r="AI347">
        <f t="shared" si="200"/>
        <v>0.72032931788623311</v>
      </c>
      <c r="AJ347">
        <f t="shared" si="201"/>
        <v>-0.9953014260775509</v>
      </c>
      <c r="AK347">
        <f t="shared" si="202"/>
        <v>-0.24224844595171358</v>
      </c>
      <c r="AL347">
        <f t="shared" si="203"/>
        <v>-2.427773210353787</v>
      </c>
      <c r="AM347">
        <f t="shared" si="204"/>
        <v>-2.6818363253536139</v>
      </c>
      <c r="AN347" s="25">
        <f t="shared" si="205"/>
        <v>4.1470750034458952</v>
      </c>
      <c r="AO347" s="25">
        <f t="shared" si="205"/>
        <v>4.1470922793174125</v>
      </c>
      <c r="AP347" s="25">
        <f t="shared" si="205"/>
        <v>4.1470051199608831</v>
      </c>
      <c r="AQ347" s="25">
        <f t="shared" si="205"/>
        <v>4.1474449742310302</v>
      </c>
      <c r="AR347" s="25">
        <f t="shared" si="205"/>
        <v>4.1452283305083366</v>
      </c>
      <c r="AS347" s="25">
        <f t="shared" si="205"/>
        <v>4.156479250822005</v>
      </c>
      <c r="AT347" s="25">
        <f t="shared" si="205"/>
        <v>4.101281054111638</v>
      </c>
      <c r="AU347" s="25">
        <f t="shared" si="206"/>
        <v>4.459513994224273</v>
      </c>
      <c r="AV347" s="25"/>
      <c r="AW347" s="25"/>
      <c r="AX347" s="25"/>
      <c r="AY347" s="25"/>
      <c r="AZ347" s="25"/>
      <c r="BA347" s="25"/>
      <c r="BB347" s="25"/>
      <c r="BC347" s="25"/>
      <c r="BD347" s="25"/>
      <c r="BE347" s="25"/>
      <c r="BF347" s="25"/>
      <c r="BG347" s="25"/>
      <c r="BH347" s="25"/>
      <c r="BI347" s="25"/>
      <c r="BJ347" s="25"/>
      <c r="BK347" s="25"/>
      <c r="BL347" s="25"/>
    </row>
    <row r="348" spans="1:64">
      <c r="A348" s="41" t="s">
        <v>368</v>
      </c>
      <c r="B348" s="57"/>
      <c r="C348" s="58">
        <v>53796.577899999997</v>
      </c>
      <c r="D348" s="58"/>
      <c r="E348" s="33">
        <f t="shared" si="189"/>
        <v>11121.942317932811</v>
      </c>
      <c r="F348" s="25">
        <f t="shared" si="190"/>
        <v>11122</v>
      </c>
      <c r="G348" s="25">
        <f t="shared" si="180"/>
        <v>-1.9689660002768505E-2</v>
      </c>
      <c r="K348" s="127">
        <f t="shared" si="185"/>
        <v>-1.9689660002768505E-2</v>
      </c>
      <c r="O348" s="25">
        <f t="shared" ca="1" si="188"/>
        <v>1.8324349764812127E-3</v>
      </c>
      <c r="P348" s="27">
        <f t="shared" si="191"/>
        <v>7.9568610338760608E-4</v>
      </c>
      <c r="Q348" s="28">
        <f t="shared" si="192"/>
        <v>38778.077899999997</v>
      </c>
      <c r="S348" s="25">
        <f t="shared" si="181"/>
        <v>4.1964940508900544E-4</v>
      </c>
      <c r="T348" s="128">
        <v>1</v>
      </c>
      <c r="U348">
        <f t="shared" si="182"/>
        <v>4.1964940508900544E-4</v>
      </c>
      <c r="V348" s="25">
        <f t="shared" si="183"/>
        <v>-2.0485346106156113E-2</v>
      </c>
      <c r="Z348">
        <f t="shared" si="193"/>
        <v>11122</v>
      </c>
      <c r="AA348" s="25">
        <f t="shared" si="194"/>
        <v>-1.9654762135221767E-2</v>
      </c>
      <c r="AB348" s="25">
        <f t="shared" si="195"/>
        <v>-3.489786754673832E-5</v>
      </c>
      <c r="AC348" s="25">
        <f t="shared" si="196"/>
        <v>-2.0485346106156113E-2</v>
      </c>
      <c r="AD348" s="25"/>
      <c r="AE348" s="25">
        <f t="shared" si="197"/>
        <v>5.1107471098531856E-13</v>
      </c>
      <c r="AF348" s="28">
        <f t="shared" si="198"/>
        <v>38778.077899999997</v>
      </c>
      <c r="AG348" s="128"/>
      <c r="AH348">
        <f t="shared" si="199"/>
        <v>-2.1283665483221768E-2</v>
      </c>
      <c r="AI348">
        <f t="shared" si="200"/>
        <v>0.72038434206906699</v>
      </c>
      <c r="AJ348">
        <f t="shared" si="201"/>
        <v>-0.99532339029438632</v>
      </c>
      <c r="AK348">
        <f t="shared" si="202"/>
        <v>-0.24231195562714486</v>
      </c>
      <c r="AL348">
        <f t="shared" si="203"/>
        <v>-2.4275461006584091</v>
      </c>
      <c r="AM348">
        <f t="shared" si="204"/>
        <v>-2.6809063393080064</v>
      </c>
      <c r="AN348" s="25">
        <f t="shared" si="205"/>
        <v>4.147367902895625</v>
      </c>
      <c r="AO348" s="25">
        <f t="shared" si="205"/>
        <v>4.1473851280700904</v>
      </c>
      <c r="AP348" s="25">
        <f t="shared" si="205"/>
        <v>4.1472981843355914</v>
      </c>
      <c r="AQ348" s="25">
        <f t="shared" si="205"/>
        <v>4.1477371530285945</v>
      </c>
      <c r="AR348" s="25">
        <f t="shared" si="205"/>
        <v>4.1455239483978428</v>
      </c>
      <c r="AS348" s="25">
        <f t="shared" si="205"/>
        <v>4.1567625848668666</v>
      </c>
      <c r="AT348" s="25">
        <f t="shared" si="205"/>
        <v>4.1015995185476228</v>
      </c>
      <c r="AU348" s="25">
        <f t="shared" si="206"/>
        <v>4.4598649218915858</v>
      </c>
      <c r="AV348" s="25"/>
      <c r="AW348" s="25"/>
      <c r="AX348" s="25"/>
      <c r="AY348" s="25"/>
      <c r="AZ348" s="25"/>
      <c r="BA348" s="25"/>
      <c r="BB348" s="25"/>
      <c r="BC348" s="25"/>
      <c r="BD348" s="25"/>
      <c r="BE348" s="25"/>
      <c r="BF348" s="25"/>
      <c r="BG348" s="25"/>
      <c r="BH348" s="25"/>
      <c r="BI348" s="25"/>
      <c r="BJ348" s="25"/>
      <c r="BK348" s="25"/>
      <c r="BL348" s="25"/>
    </row>
    <row r="349" spans="1:64">
      <c r="A349" s="58" t="s">
        <v>347</v>
      </c>
      <c r="B349" s="96" t="s">
        <v>292</v>
      </c>
      <c r="C349" s="95">
        <v>53802.381099999999</v>
      </c>
      <c r="D349" s="58">
        <v>4.0000000000000002E-4</v>
      </c>
      <c r="E349" s="33">
        <f t="shared" si="189"/>
        <v>11138.943148434168</v>
      </c>
      <c r="F349" s="25">
        <f t="shared" si="190"/>
        <v>11139</v>
      </c>
      <c r="G349" s="25">
        <f t="shared" si="180"/>
        <v>-1.9406170002184808E-2</v>
      </c>
      <c r="K349">
        <f t="shared" si="185"/>
        <v>-1.9406170002184808E-2</v>
      </c>
      <c r="O349" s="25">
        <f t="shared" ca="1" si="188"/>
        <v>1.7945303987426976E-3</v>
      </c>
      <c r="P349" s="27">
        <f t="shared" si="191"/>
        <v>7.7715510910366672E-4</v>
      </c>
      <c r="Q349" s="28">
        <f t="shared" si="192"/>
        <v>38783.881099999999</v>
      </c>
      <c r="S349" s="25">
        <f t="shared" si="181"/>
        <v>4.0736661254796785E-4</v>
      </c>
      <c r="T349" s="128">
        <v>1</v>
      </c>
      <c r="U349">
        <f t="shared" si="182"/>
        <v>4.0736661254796785E-4</v>
      </c>
      <c r="V349" s="25">
        <f t="shared" si="183"/>
        <v>-2.0183325111288473E-2</v>
      </c>
      <c r="Z349">
        <f t="shared" si="193"/>
        <v>11139</v>
      </c>
      <c r="AA349" s="25">
        <f t="shared" si="194"/>
        <v>-1.9647528581853042E-2</v>
      </c>
      <c r="AB349" s="25">
        <f t="shared" si="195"/>
        <v>2.413585796682341E-4</v>
      </c>
      <c r="AC349" s="25">
        <f t="shared" si="196"/>
        <v>-2.0183325111288473E-2</v>
      </c>
      <c r="AD349" s="25"/>
      <c r="AE349" s="25">
        <f t="shared" si="197"/>
        <v>2.3730719973806935E-11</v>
      </c>
      <c r="AF349" s="28">
        <f t="shared" si="198"/>
        <v>38783.881099999999</v>
      </c>
      <c r="AG349" s="128"/>
      <c r="AH349">
        <f t="shared" si="199"/>
        <v>-2.1275296618853044E-2</v>
      </c>
      <c r="AI349">
        <f t="shared" si="200"/>
        <v>0.72069657721753289</v>
      </c>
      <c r="AJ349">
        <f t="shared" si="201"/>
        <v>-0.99544694694191127</v>
      </c>
      <c r="AK349">
        <f t="shared" si="202"/>
        <v>-0.24267179074214298</v>
      </c>
      <c r="AL349">
        <f t="shared" si="203"/>
        <v>-2.4262584900625304</v>
      </c>
      <c r="AM349">
        <f t="shared" si="204"/>
        <v>-2.6756444199663925</v>
      </c>
      <c r="AN349" s="25">
        <f t="shared" si="205"/>
        <v>4.1490280889368245</v>
      </c>
      <c r="AO349" s="25">
        <f t="shared" si="205"/>
        <v>4.1490450288239016</v>
      </c>
      <c r="AP349" s="25">
        <f t="shared" si="205"/>
        <v>4.1489593004238827</v>
      </c>
      <c r="AQ349" s="25">
        <f t="shared" si="205"/>
        <v>4.1493932693808686</v>
      </c>
      <c r="AR349" s="25">
        <f t="shared" si="205"/>
        <v>4.1471995144955125</v>
      </c>
      <c r="AS349" s="25">
        <f t="shared" si="205"/>
        <v>4.158368548896429</v>
      </c>
      <c r="AT349" s="25">
        <f t="shared" si="205"/>
        <v>4.1034049838552757</v>
      </c>
      <c r="AU349" s="25">
        <f t="shared" si="206"/>
        <v>4.4618535120063623</v>
      </c>
      <c r="AV349" s="25"/>
      <c r="AW349" s="25"/>
      <c r="AX349" s="25"/>
      <c r="AY349" s="25"/>
      <c r="AZ349" s="25"/>
      <c r="BA349" s="25"/>
      <c r="BB349" s="25"/>
      <c r="BC349" s="25"/>
      <c r="BD349" s="25"/>
      <c r="BE349" s="25"/>
      <c r="BF349" s="25"/>
      <c r="BG349" s="25"/>
      <c r="BH349" s="25"/>
      <c r="BI349" s="25"/>
      <c r="BJ349" s="25"/>
      <c r="BK349" s="25"/>
      <c r="BL349" s="25"/>
    </row>
    <row r="350" spans="1:64">
      <c r="A350" s="58" t="s">
        <v>347</v>
      </c>
      <c r="B350" s="96" t="s">
        <v>292</v>
      </c>
      <c r="C350" s="95">
        <v>53815.352500000001</v>
      </c>
      <c r="D350" s="58">
        <v>2.0000000000000001E-4</v>
      </c>
      <c r="E350" s="33">
        <f t="shared" si="189"/>
        <v>11176.943660697274</v>
      </c>
      <c r="F350" s="25">
        <f t="shared" si="190"/>
        <v>11177</v>
      </c>
      <c r="G350" s="25">
        <f t="shared" si="180"/>
        <v>-1.9231309997849166E-2</v>
      </c>
      <c r="K350">
        <f t="shared" si="185"/>
        <v>-1.9231309997849166E-2</v>
      </c>
      <c r="O350" s="25">
        <f t="shared" ca="1" si="188"/>
        <v>1.7098025190919013E-3</v>
      </c>
      <c r="P350" s="27">
        <f t="shared" si="191"/>
        <v>7.3574636587320371E-4</v>
      </c>
      <c r="Q350" s="28">
        <f t="shared" si="192"/>
        <v>38796.852500000001</v>
      </c>
      <c r="S350" s="25">
        <f t="shared" si="181"/>
        <v>3.9868333983206596E-4</v>
      </c>
      <c r="T350" s="128">
        <v>1</v>
      </c>
      <c r="U350">
        <f t="shared" si="182"/>
        <v>3.9868333983206596E-4</v>
      </c>
      <c r="V350" s="25">
        <f t="shared" si="183"/>
        <v>-1.9967056363722369E-2</v>
      </c>
      <c r="Z350">
        <f t="shared" si="193"/>
        <v>11177</v>
      </c>
      <c r="AA350" s="25">
        <f t="shared" si="194"/>
        <v>-1.9631140353689368E-2</v>
      </c>
      <c r="AB350" s="25">
        <f t="shared" si="195"/>
        <v>3.9983035584020138E-4</v>
      </c>
      <c r="AC350" s="25">
        <f t="shared" si="196"/>
        <v>-1.9967056363722369E-2</v>
      </c>
      <c r="AD350" s="25"/>
      <c r="AE350" s="25">
        <f t="shared" si="197"/>
        <v>6.3735238406725362E-11</v>
      </c>
      <c r="AF350" s="28">
        <f t="shared" si="198"/>
        <v>38796.852500000001</v>
      </c>
      <c r="AG350" s="128"/>
      <c r="AH350">
        <f t="shared" si="199"/>
        <v>-2.125636436668937E-2</v>
      </c>
      <c r="AI350">
        <f t="shared" si="200"/>
        <v>0.72139717266341308</v>
      </c>
      <c r="AJ350">
        <f t="shared" si="201"/>
        <v>-0.99571753819705711</v>
      </c>
      <c r="AK350">
        <f t="shared" si="202"/>
        <v>-0.24347579879745734</v>
      </c>
      <c r="AL350">
        <f t="shared" si="203"/>
        <v>-2.4233762585100043</v>
      </c>
      <c r="AM350">
        <f t="shared" si="204"/>
        <v>-2.6639314073106171</v>
      </c>
      <c r="AN350" s="25">
        <f t="shared" si="205"/>
        <v>4.1527416971024422</v>
      </c>
      <c r="AO350" s="25">
        <f t="shared" si="205"/>
        <v>4.1527580114764548</v>
      </c>
      <c r="AP350" s="25">
        <f t="shared" si="205"/>
        <v>4.1526749597131971</v>
      </c>
      <c r="AQ350" s="25">
        <f t="shared" si="205"/>
        <v>4.153097866954985</v>
      </c>
      <c r="AR350" s="25">
        <f t="shared" si="205"/>
        <v>4.1509473492967022</v>
      </c>
      <c r="AS350" s="25">
        <f t="shared" si="205"/>
        <v>4.1619608510600603</v>
      </c>
      <c r="AT350" s="25">
        <f t="shared" si="205"/>
        <v>4.107445856399627</v>
      </c>
      <c r="AU350" s="25">
        <f t="shared" si="206"/>
        <v>4.4662985957923329</v>
      </c>
      <c r="AV350" s="25"/>
      <c r="AW350" s="25"/>
      <c r="AX350" s="25"/>
      <c r="AY350" s="25"/>
      <c r="AZ350" s="25"/>
      <c r="BA350" s="25"/>
      <c r="BB350" s="25"/>
      <c r="BC350" s="25"/>
      <c r="BD350" s="25"/>
      <c r="BE350" s="25"/>
      <c r="BF350" s="25"/>
      <c r="BG350" s="25"/>
      <c r="BH350" s="25"/>
      <c r="BI350" s="25"/>
      <c r="BJ350" s="25"/>
      <c r="BK350" s="25"/>
      <c r="BL350" s="25"/>
    </row>
    <row r="351" spans="1:64">
      <c r="A351" s="33" t="s">
        <v>600</v>
      </c>
      <c r="B351" s="57" t="s">
        <v>292</v>
      </c>
      <c r="C351" s="58">
        <v>54015.724300000002</v>
      </c>
      <c r="D351" s="58" t="s">
        <v>485</v>
      </c>
      <c r="E351" s="33">
        <f t="shared" si="189"/>
        <v>11763.945144197854</v>
      </c>
      <c r="F351" s="25">
        <f t="shared" si="190"/>
        <v>11764</v>
      </c>
      <c r="G351" s="25">
        <f t="shared" si="180"/>
        <v>-1.8724919995293021E-2</v>
      </c>
      <c r="K351">
        <f t="shared" si="185"/>
        <v>-1.8724919995293021E-2</v>
      </c>
      <c r="L351" s="25"/>
      <c r="O351" s="25">
        <f t="shared" ca="1" si="188"/>
        <v>4.0097974659144067E-4</v>
      </c>
      <c r="P351" s="27">
        <f t="shared" si="191"/>
        <v>9.8456384087229273E-5</v>
      </c>
      <c r="Q351" s="28">
        <f t="shared" si="192"/>
        <v>38997.224300000002</v>
      </c>
      <c r="S351" s="25">
        <f t="shared" si="181"/>
        <v>3.543194983198104E-4</v>
      </c>
      <c r="T351" s="128">
        <v>1</v>
      </c>
      <c r="U351">
        <f t="shared" si="182"/>
        <v>3.543194983198104E-4</v>
      </c>
      <c r="V351" s="25">
        <f t="shared" si="183"/>
        <v>-1.8823376379380252E-2</v>
      </c>
      <c r="Z351">
        <f t="shared" si="193"/>
        <v>11764</v>
      </c>
      <c r="AA351" s="25">
        <f t="shared" si="194"/>
        <v>-1.9339025365378154E-2</v>
      </c>
      <c r="AB351" s="25">
        <f t="shared" si="195"/>
        <v>6.1410537008513288E-4</v>
      </c>
      <c r="AC351" s="25">
        <f t="shared" si="196"/>
        <v>-1.8823376379380252E-2</v>
      </c>
      <c r="AD351" s="25"/>
      <c r="AE351" s="25">
        <f t="shared" si="197"/>
        <v>1.336228845042955E-10</v>
      </c>
      <c r="AF351" s="28">
        <f t="shared" si="198"/>
        <v>38997.224300000002</v>
      </c>
      <c r="AG351" s="128"/>
      <c r="AH351">
        <f t="shared" si="199"/>
        <v>-2.0923850277378152E-2</v>
      </c>
      <c r="AI351">
        <f t="shared" si="200"/>
        <v>0.73269796552266564</v>
      </c>
      <c r="AJ351">
        <f t="shared" si="201"/>
        <v>-0.99888053483009231</v>
      </c>
      <c r="AK351">
        <f t="shared" si="202"/>
        <v>-0.25583123805406949</v>
      </c>
      <c r="AL351">
        <f t="shared" si="203"/>
        <v>-2.3781180786501777</v>
      </c>
      <c r="AM351">
        <f t="shared" si="204"/>
        <v>-2.491103273098501</v>
      </c>
      <c r="AN351" s="25">
        <f t="shared" ref="AN351:AT360" si="207">$AU351+$AB$7*SIN(AO351)</f>
        <v>4.2105781164668423</v>
      </c>
      <c r="AO351" s="25">
        <f t="shared" si="207"/>
        <v>4.2105867417713565</v>
      </c>
      <c r="AP351" s="25">
        <f t="shared" si="207"/>
        <v>4.2105382796185618</v>
      </c>
      <c r="AQ351" s="25">
        <f t="shared" si="207"/>
        <v>4.2108106247315629</v>
      </c>
      <c r="AR351" s="25">
        <f t="shared" si="207"/>
        <v>4.2092818640522092</v>
      </c>
      <c r="AS351" s="25">
        <f t="shared" si="207"/>
        <v>4.2179192539296047</v>
      </c>
      <c r="AT351" s="25">
        <f t="shared" si="207"/>
        <v>4.1707719480869381</v>
      </c>
      <c r="AU351" s="25">
        <f t="shared" si="206"/>
        <v>4.5349634426966645</v>
      </c>
      <c r="AV351" s="25"/>
      <c r="AW351" s="25"/>
      <c r="AX351" s="25"/>
      <c r="AY351" s="25"/>
      <c r="AZ351" s="25"/>
      <c r="BA351" s="25"/>
      <c r="BB351" s="25"/>
      <c r="BC351" s="25"/>
      <c r="BD351" s="25"/>
      <c r="BE351" s="25"/>
      <c r="BF351" s="25"/>
      <c r="BG351" s="25"/>
      <c r="BH351" s="25"/>
      <c r="BI351" s="25"/>
      <c r="BJ351" s="25"/>
      <c r="BK351" s="25"/>
      <c r="BL351" s="25"/>
    </row>
    <row r="352" spans="1:64">
      <c r="A352" s="36" t="s">
        <v>349</v>
      </c>
      <c r="B352" s="105" t="s">
        <v>292</v>
      </c>
      <c r="C352" s="106">
        <v>54022.550799999997</v>
      </c>
      <c r="D352" s="106">
        <v>1E-4</v>
      </c>
      <c r="E352" s="33">
        <f t="shared" si="189"/>
        <v>11783.943794841878</v>
      </c>
      <c r="F352" s="25">
        <f t="shared" si="190"/>
        <v>11784</v>
      </c>
      <c r="G352" s="25">
        <f t="shared" si="180"/>
        <v>-1.9185520002793055E-2</v>
      </c>
      <c r="K352">
        <f t="shared" si="185"/>
        <v>-1.9185520002793055E-2</v>
      </c>
      <c r="O352" s="25">
        <f t="shared" ca="1" si="188"/>
        <v>3.5638612572260267E-4</v>
      </c>
      <c r="P352" s="27">
        <f t="shared" si="191"/>
        <v>7.6821222397152264E-5</v>
      </c>
      <c r="Q352" s="28">
        <f t="shared" si="192"/>
        <v>39004.050799999997</v>
      </c>
      <c r="S352" s="25">
        <f t="shared" si="181"/>
        <v>3.7103778947566226E-4</v>
      </c>
      <c r="T352" s="128">
        <v>1</v>
      </c>
      <c r="U352">
        <f t="shared" si="182"/>
        <v>3.7103778947566226E-4</v>
      </c>
      <c r="V352" s="25">
        <f t="shared" si="183"/>
        <v>-1.9262341225190209E-2</v>
      </c>
      <c r="Z352">
        <f t="shared" si="193"/>
        <v>11784</v>
      </c>
      <c r="AA352" s="25">
        <f t="shared" si="194"/>
        <v>-1.9327766628402049E-2</v>
      </c>
      <c r="AB352" s="25">
        <f t="shared" si="195"/>
        <v>1.4224662560899382E-4</v>
      </c>
      <c r="AC352" s="25">
        <f t="shared" si="196"/>
        <v>-1.9262341225190209E-2</v>
      </c>
      <c r="AD352" s="25"/>
      <c r="AE352" s="25">
        <f t="shared" si="197"/>
        <v>7.5076166625647531E-12</v>
      </c>
      <c r="AF352" s="28">
        <f t="shared" si="198"/>
        <v>39004.050799999997</v>
      </c>
      <c r="AG352" s="128"/>
      <c r="AH352">
        <f t="shared" si="199"/>
        <v>-2.0911178660402048E-2</v>
      </c>
      <c r="AI352">
        <f t="shared" si="200"/>
        <v>0.73309923755012396</v>
      </c>
      <c r="AJ352">
        <f t="shared" si="201"/>
        <v>-0.99895344402059616</v>
      </c>
      <c r="AK352">
        <f t="shared" si="202"/>
        <v>-0.25624984488517233</v>
      </c>
      <c r="AL352">
        <f t="shared" si="203"/>
        <v>-2.3765508583067816</v>
      </c>
      <c r="AM352">
        <f t="shared" si="204"/>
        <v>-2.4854678945670248</v>
      </c>
      <c r="AN352" s="25">
        <f t="shared" si="207"/>
        <v>4.2125647454582342</v>
      </c>
      <c r="AO352" s="25">
        <f t="shared" si="207"/>
        <v>4.2125731683261041</v>
      </c>
      <c r="AP352" s="25">
        <f t="shared" si="207"/>
        <v>4.2125256714914094</v>
      </c>
      <c r="AQ352" s="25">
        <f t="shared" si="207"/>
        <v>4.212793561797012</v>
      </c>
      <c r="AR352" s="25">
        <f t="shared" si="207"/>
        <v>4.2112843298193843</v>
      </c>
      <c r="AS352" s="25">
        <f t="shared" si="207"/>
        <v>4.2198422349629734</v>
      </c>
      <c r="AT352" s="25">
        <f t="shared" si="207"/>
        <v>4.1729596838351863</v>
      </c>
      <c r="AU352" s="25">
        <f t="shared" si="206"/>
        <v>4.5373029604787538</v>
      </c>
      <c r="AV352" s="25"/>
      <c r="AW352" s="25"/>
      <c r="AX352" s="25"/>
      <c r="AY352" s="25"/>
      <c r="AZ352" s="25"/>
      <c r="BA352" s="25"/>
      <c r="BB352" s="25"/>
      <c r="BC352" s="25"/>
      <c r="BD352" s="25"/>
      <c r="BE352" s="25"/>
      <c r="BF352" s="25"/>
      <c r="BG352" s="25"/>
      <c r="BH352" s="25"/>
      <c r="BI352" s="25"/>
      <c r="BJ352" s="25"/>
      <c r="BK352" s="25"/>
      <c r="BL352" s="25"/>
    </row>
    <row r="353" spans="1:64">
      <c r="A353" s="56" t="s">
        <v>346</v>
      </c>
      <c r="B353" s="96" t="s">
        <v>288</v>
      </c>
      <c r="C353" s="95">
        <v>54026.4781</v>
      </c>
      <c r="D353" s="58">
        <v>2.0000000000000001E-4</v>
      </c>
      <c r="E353" s="33">
        <f t="shared" si="189"/>
        <v>11795.449061182519</v>
      </c>
      <c r="F353" s="25">
        <f t="shared" si="190"/>
        <v>11795.5</v>
      </c>
      <c r="G353" s="25">
        <f t="shared" si="180"/>
        <v>-1.7387864994816482E-2</v>
      </c>
      <c r="K353">
        <f t="shared" si="185"/>
        <v>-1.7387864994816482E-2</v>
      </c>
      <c r="O353" s="25">
        <f t="shared" ca="1" si="188"/>
        <v>3.3074479372301874E-4</v>
      </c>
      <c r="P353" s="27">
        <f t="shared" si="191"/>
        <v>6.4383340727541772E-5</v>
      </c>
      <c r="Q353" s="28">
        <f t="shared" si="192"/>
        <v>39007.9781</v>
      </c>
      <c r="S353" s="25">
        <f t="shared" si="181"/>
        <v>3.0458097196549912E-4</v>
      </c>
      <c r="T353" s="128">
        <v>1</v>
      </c>
      <c r="U353">
        <f t="shared" si="182"/>
        <v>3.0458097196549912E-4</v>
      </c>
      <c r="V353" s="25">
        <f t="shared" si="183"/>
        <v>-1.7452248335544023E-2</v>
      </c>
      <c r="Z353">
        <f t="shared" si="193"/>
        <v>11795.5</v>
      </c>
      <c r="AA353" s="25">
        <f t="shared" si="194"/>
        <v>-1.9321253403068214E-2</v>
      </c>
      <c r="AB353" s="25">
        <f t="shared" si="195"/>
        <v>1.9333884082517322E-3</v>
      </c>
      <c r="AC353" s="25">
        <f t="shared" si="196"/>
        <v>-1.7452248335544023E-2</v>
      </c>
      <c r="AD353" s="25"/>
      <c r="AE353" s="25">
        <f t="shared" si="197"/>
        <v>1.1385208519228853E-9</v>
      </c>
      <c r="AF353" s="28">
        <f t="shared" si="198"/>
        <v>39007.9781</v>
      </c>
      <c r="AG353" s="128"/>
      <c r="AH353">
        <f t="shared" si="199"/>
        <v>-2.0903851942318214E-2</v>
      </c>
      <c r="AI353">
        <f t="shared" si="200"/>
        <v>0.733330465355992</v>
      </c>
      <c r="AJ353">
        <f t="shared" si="201"/>
        <v>-0.99899429066401046</v>
      </c>
      <c r="AK353">
        <f t="shared" si="202"/>
        <v>-0.25649046628042188</v>
      </c>
      <c r="AL353">
        <f t="shared" si="203"/>
        <v>-2.375648928869373</v>
      </c>
      <c r="AM353">
        <f t="shared" si="204"/>
        <v>-2.4822346961930943</v>
      </c>
      <c r="AN353" s="25">
        <f t="shared" si="207"/>
        <v>4.2137075497988725</v>
      </c>
      <c r="AO353" s="25">
        <f t="shared" si="207"/>
        <v>4.213715857872594</v>
      </c>
      <c r="AP353" s="25">
        <f t="shared" si="207"/>
        <v>4.213668910074519</v>
      </c>
      <c r="AQ353" s="25">
        <f t="shared" si="207"/>
        <v>4.213934258923266</v>
      </c>
      <c r="AR353" s="25">
        <f t="shared" si="207"/>
        <v>4.2124362032453551</v>
      </c>
      <c r="AS353" s="25">
        <f t="shared" si="207"/>
        <v>4.2209484657035592</v>
      </c>
      <c r="AT353" s="25">
        <f t="shared" si="207"/>
        <v>4.174218534824945</v>
      </c>
      <c r="AU353" s="25">
        <f t="shared" si="206"/>
        <v>4.5386481832034553</v>
      </c>
      <c r="AV353" s="25"/>
      <c r="AW353" s="25"/>
      <c r="AX353" s="25"/>
      <c r="AY353" s="25"/>
      <c r="AZ353" s="25"/>
      <c r="BA353" s="25"/>
      <c r="BB353" s="25"/>
      <c r="BC353" s="25"/>
      <c r="BD353" s="25"/>
      <c r="BE353" s="25"/>
      <c r="BF353" s="25"/>
      <c r="BG353" s="25"/>
      <c r="BH353" s="25"/>
      <c r="BI353" s="25"/>
      <c r="BJ353" s="25"/>
      <c r="BK353" s="25"/>
      <c r="BL353" s="25"/>
    </row>
    <row r="354" spans="1:64">
      <c r="A354" s="36" t="s">
        <v>472</v>
      </c>
      <c r="B354" s="102" t="s">
        <v>292</v>
      </c>
      <c r="C354" s="36">
        <v>54035.522400000002</v>
      </c>
      <c r="D354" s="36">
        <v>4.4000000000000002E-4</v>
      </c>
      <c r="E354" s="33">
        <f t="shared" si="189"/>
        <v>11821.944893017264</v>
      </c>
      <c r="F354" s="25">
        <f t="shared" si="190"/>
        <v>11822</v>
      </c>
      <c r="G354" s="25">
        <f t="shared" si="180"/>
        <v>-1.8810659996233881E-2</v>
      </c>
      <c r="K354">
        <f t="shared" si="185"/>
        <v>-1.8810659996233881E-2</v>
      </c>
      <c r="O354" s="25">
        <f t="shared" ca="1" si="188"/>
        <v>2.716582460718063E-4</v>
      </c>
      <c r="P354" s="27">
        <f t="shared" si="191"/>
        <v>3.5728629706397222E-5</v>
      </c>
      <c r="Q354" s="28">
        <f t="shared" si="192"/>
        <v>39017.022400000002</v>
      </c>
      <c r="S354" s="25">
        <f t="shared" si="181"/>
        <v>3.5518636423997104E-4</v>
      </c>
      <c r="T354" s="128">
        <v>1</v>
      </c>
      <c r="U354">
        <f t="shared" si="182"/>
        <v>3.5518636423997104E-4</v>
      </c>
      <c r="V354" s="25">
        <f t="shared" si="183"/>
        <v>-1.8846388625940277E-2</v>
      </c>
      <c r="Z354">
        <f t="shared" si="193"/>
        <v>11822</v>
      </c>
      <c r="AA354" s="25">
        <f t="shared" si="194"/>
        <v>-1.930613486976528E-2</v>
      </c>
      <c r="AB354" s="25">
        <f t="shared" si="195"/>
        <v>4.9547487353139921E-4</v>
      </c>
      <c r="AC354" s="25">
        <f t="shared" si="196"/>
        <v>-1.8846388625940277E-2</v>
      </c>
      <c r="AD354" s="25"/>
      <c r="AE354" s="25">
        <f t="shared" si="197"/>
        <v>8.7196600911214649E-11</v>
      </c>
      <c r="AF354" s="28">
        <f t="shared" si="198"/>
        <v>39017.022400000002</v>
      </c>
      <c r="AG354" s="128"/>
      <c r="AH354">
        <f t="shared" si="199"/>
        <v>-2.0886855817765278E-2</v>
      </c>
      <c r="AI354">
        <f t="shared" si="200"/>
        <v>0.73386467772248687</v>
      </c>
      <c r="AJ354">
        <f t="shared" si="201"/>
        <v>-0.99908541428526798</v>
      </c>
      <c r="AK354">
        <f t="shared" si="202"/>
        <v>-0.25704472419453428</v>
      </c>
      <c r="AL354">
        <f t="shared" si="203"/>
        <v>-2.3735684008599818</v>
      </c>
      <c r="AM354">
        <f t="shared" si="204"/>
        <v>-2.4748040414790973</v>
      </c>
      <c r="AN354" s="25">
        <f t="shared" si="207"/>
        <v>4.2163423416786081</v>
      </c>
      <c r="AO354" s="25">
        <f t="shared" si="207"/>
        <v>4.2163503896486505</v>
      </c>
      <c r="AP354" s="25">
        <f t="shared" si="207"/>
        <v>4.2163046903823336</v>
      </c>
      <c r="AQ354" s="25">
        <f t="shared" si="207"/>
        <v>4.2165642385216238</v>
      </c>
      <c r="AR354" s="25">
        <f t="shared" si="207"/>
        <v>4.2150917896562632</v>
      </c>
      <c r="AS354" s="25">
        <f t="shared" si="207"/>
        <v>4.223499049601509</v>
      </c>
      <c r="AT354" s="25">
        <f t="shared" si="207"/>
        <v>4.1771218763867459</v>
      </c>
      <c r="AU354" s="25">
        <f t="shared" si="206"/>
        <v>4.5417480442647244</v>
      </c>
      <c r="AV354" s="25"/>
      <c r="AW354" s="25"/>
      <c r="AX354" s="25"/>
      <c r="AY354" s="25"/>
      <c r="AZ354" s="25"/>
      <c r="BA354" s="25"/>
      <c r="BB354" s="25"/>
      <c r="BC354" s="25"/>
      <c r="BD354" s="25"/>
      <c r="BE354" s="25"/>
      <c r="BF354" s="25"/>
      <c r="BG354" s="25"/>
      <c r="BH354" s="25"/>
      <c r="BI354" s="25"/>
      <c r="BJ354" s="25"/>
      <c r="BK354" s="25"/>
      <c r="BL354" s="25"/>
    </row>
    <row r="355" spans="1:64">
      <c r="A355" s="33" t="s">
        <v>484</v>
      </c>
      <c r="B355" s="57" t="s">
        <v>292</v>
      </c>
      <c r="C355" s="58">
        <v>54057.3698</v>
      </c>
      <c r="D355" s="58">
        <v>1E-4</v>
      </c>
      <c r="E355" s="33">
        <f t="shared" si="189"/>
        <v>11885.948191937719</v>
      </c>
      <c r="F355" s="25">
        <f t="shared" si="190"/>
        <v>11886</v>
      </c>
      <c r="G355" s="25">
        <f t="shared" si="180"/>
        <v>-1.7684580001514405E-2</v>
      </c>
      <c r="K355">
        <f t="shared" si="185"/>
        <v>-1.7684580001514405E-2</v>
      </c>
      <c r="O355" s="25">
        <f t="shared" ca="1" si="188"/>
        <v>1.2895865929151568E-4</v>
      </c>
      <c r="P355" s="27">
        <f t="shared" si="191"/>
        <v>-3.3437845647041743E-5</v>
      </c>
      <c r="Q355" s="28">
        <f t="shared" si="192"/>
        <v>39038.8698</v>
      </c>
      <c r="S355" s="25">
        <f t="shared" si="181"/>
        <v>3.115628194066379E-4</v>
      </c>
      <c r="T355" s="128">
        <v>1</v>
      </c>
      <c r="U355">
        <f t="shared" si="182"/>
        <v>3.115628194066379E-4</v>
      </c>
      <c r="V355" s="25">
        <f t="shared" si="183"/>
        <v>-1.7651142155867362E-2</v>
      </c>
      <c r="Z355">
        <f t="shared" si="193"/>
        <v>11886</v>
      </c>
      <c r="AA355" s="25">
        <f t="shared" si="194"/>
        <v>-1.9268989374137249E-2</v>
      </c>
      <c r="AB355" s="25">
        <f t="shared" si="195"/>
        <v>1.5844093726228442E-3</v>
      </c>
      <c r="AC355" s="25">
        <f t="shared" si="196"/>
        <v>-1.7651142155867362E-2</v>
      </c>
      <c r="AD355" s="25"/>
      <c r="AE355" s="25">
        <f t="shared" si="197"/>
        <v>7.8213267709685259E-10</v>
      </c>
      <c r="AF355" s="28">
        <f t="shared" si="198"/>
        <v>39038.8698</v>
      </c>
      <c r="AG355" s="128"/>
      <c r="AH355">
        <f t="shared" si="199"/>
        <v>-2.084515838613725E-2</v>
      </c>
      <c r="AI355">
        <f t="shared" si="200"/>
        <v>0.7351628384520783</v>
      </c>
      <c r="AJ355">
        <f t="shared" si="201"/>
        <v>-0.9992881247229296</v>
      </c>
      <c r="AK355">
        <f t="shared" si="202"/>
        <v>-0.25838203858480563</v>
      </c>
      <c r="AL355">
        <f t="shared" si="203"/>
        <v>-2.368531184795847</v>
      </c>
      <c r="AM355">
        <f t="shared" si="204"/>
        <v>-2.4569709451361765</v>
      </c>
      <c r="AN355" s="25">
        <f t="shared" si="207"/>
        <v>4.2227135476889401</v>
      </c>
      <c r="AO355" s="25">
        <f t="shared" si="207"/>
        <v>4.2227209924619427</v>
      </c>
      <c r="AP355" s="25">
        <f t="shared" si="207"/>
        <v>4.2226782138259873</v>
      </c>
      <c r="AQ355" s="25">
        <f t="shared" si="207"/>
        <v>4.2229240722839982</v>
      </c>
      <c r="AR355" s="25">
        <f t="shared" si="207"/>
        <v>4.2215126117349859</v>
      </c>
      <c r="AS355" s="25">
        <f t="shared" si="207"/>
        <v>4.229667326975993</v>
      </c>
      <c r="AT355" s="25">
        <f t="shared" si="207"/>
        <v>4.1841481727916765</v>
      </c>
      <c r="AU355" s="25">
        <f t="shared" si="206"/>
        <v>4.5492345011674109</v>
      </c>
      <c r="AV355" s="25"/>
      <c r="AW355" s="25"/>
      <c r="AX355" s="25"/>
      <c r="AY355" s="25"/>
      <c r="AZ355" s="25"/>
      <c r="BA355" s="25"/>
      <c r="BB355" s="25"/>
      <c r="BC355" s="25"/>
      <c r="BD355" s="25"/>
      <c r="BE355" s="25"/>
      <c r="BF355" s="25"/>
      <c r="BG355" s="25"/>
      <c r="BH355" s="25"/>
      <c r="BI355" s="25"/>
      <c r="BJ355" s="25"/>
      <c r="BK355" s="25"/>
      <c r="BL355" s="25"/>
    </row>
    <row r="356" spans="1:64">
      <c r="A356" s="36" t="s">
        <v>486</v>
      </c>
      <c r="B356" s="102" t="s">
        <v>292</v>
      </c>
      <c r="C356" s="36">
        <v>54057.3698</v>
      </c>
      <c r="D356" s="36" t="s">
        <v>485</v>
      </c>
      <c r="E356" s="33">
        <f t="shared" si="189"/>
        <v>11885.948191937719</v>
      </c>
      <c r="F356" s="25">
        <f t="shared" si="190"/>
        <v>11886</v>
      </c>
      <c r="G356" s="25">
        <f t="shared" si="180"/>
        <v>-1.7684580001514405E-2</v>
      </c>
      <c r="K356">
        <f t="shared" si="185"/>
        <v>-1.7684580001514405E-2</v>
      </c>
      <c r="O356" s="25">
        <f t="shared" ca="1" si="188"/>
        <v>1.2895865929151568E-4</v>
      </c>
      <c r="P356" s="27">
        <f t="shared" si="191"/>
        <v>-3.3437845647041743E-5</v>
      </c>
      <c r="Q356" s="28">
        <f t="shared" si="192"/>
        <v>39038.8698</v>
      </c>
      <c r="S356" s="25">
        <f t="shared" si="181"/>
        <v>3.115628194066379E-4</v>
      </c>
      <c r="T356" s="128">
        <v>1</v>
      </c>
      <c r="U356">
        <f t="shared" si="182"/>
        <v>3.115628194066379E-4</v>
      </c>
      <c r="V356" s="25">
        <f t="shared" si="183"/>
        <v>-1.7651142155867362E-2</v>
      </c>
      <c r="Z356">
        <f t="shared" si="193"/>
        <v>11886</v>
      </c>
      <c r="AA356" s="25">
        <f t="shared" si="194"/>
        <v>-1.9268989374137249E-2</v>
      </c>
      <c r="AB356" s="25">
        <f t="shared" si="195"/>
        <v>1.5844093726228442E-3</v>
      </c>
      <c r="AC356" s="25">
        <f t="shared" si="196"/>
        <v>-1.7651142155867362E-2</v>
      </c>
      <c r="AD356" s="25"/>
      <c r="AE356" s="25">
        <f t="shared" si="197"/>
        <v>7.8213267709685259E-10</v>
      </c>
      <c r="AF356" s="28">
        <f t="shared" si="198"/>
        <v>39038.8698</v>
      </c>
      <c r="AG356" s="128"/>
      <c r="AH356">
        <f t="shared" si="199"/>
        <v>-2.084515838613725E-2</v>
      </c>
      <c r="AI356">
        <f t="shared" si="200"/>
        <v>0.7351628384520783</v>
      </c>
      <c r="AJ356">
        <f t="shared" si="201"/>
        <v>-0.9992881247229296</v>
      </c>
      <c r="AK356">
        <f t="shared" si="202"/>
        <v>-0.25838203858480563</v>
      </c>
      <c r="AL356">
        <f t="shared" si="203"/>
        <v>-2.368531184795847</v>
      </c>
      <c r="AM356">
        <f t="shared" si="204"/>
        <v>-2.4569709451361765</v>
      </c>
      <c r="AN356" s="25">
        <f t="shared" si="207"/>
        <v>4.2227135476889401</v>
      </c>
      <c r="AO356" s="25">
        <f t="shared" si="207"/>
        <v>4.2227209924619427</v>
      </c>
      <c r="AP356" s="25">
        <f t="shared" si="207"/>
        <v>4.2226782138259873</v>
      </c>
      <c r="AQ356" s="25">
        <f t="shared" si="207"/>
        <v>4.2229240722839982</v>
      </c>
      <c r="AR356" s="25">
        <f t="shared" si="207"/>
        <v>4.2215126117349859</v>
      </c>
      <c r="AS356" s="25">
        <f t="shared" si="207"/>
        <v>4.229667326975993</v>
      </c>
      <c r="AT356" s="25">
        <f t="shared" si="207"/>
        <v>4.1841481727916765</v>
      </c>
      <c r="AU356" s="25">
        <f t="shared" si="206"/>
        <v>4.5492345011674109</v>
      </c>
      <c r="AV356" s="25"/>
      <c r="AW356" s="25"/>
      <c r="AX356" s="25"/>
      <c r="AY356" s="25"/>
      <c r="AZ356" s="25"/>
      <c r="BA356" s="25"/>
      <c r="BB356" s="25"/>
      <c r="BC356" s="25"/>
      <c r="BD356" s="25"/>
      <c r="BE356" s="25"/>
      <c r="BF356" s="25"/>
      <c r="BG356" s="25"/>
      <c r="BH356" s="25"/>
      <c r="BI356" s="25"/>
      <c r="BJ356" s="25"/>
      <c r="BK356" s="25"/>
      <c r="BL356" s="25"/>
    </row>
    <row r="357" spans="1:64">
      <c r="A357" s="58" t="s">
        <v>348</v>
      </c>
      <c r="B357" s="57" t="s">
        <v>288</v>
      </c>
      <c r="C357" s="58">
        <v>54084.507100000003</v>
      </c>
      <c r="D357" s="58">
        <v>5.9999999999999995E-4</v>
      </c>
      <c r="E357" s="33">
        <f t="shared" si="189"/>
        <v>11965.448577511945</v>
      </c>
      <c r="F357" s="25">
        <f t="shared" si="190"/>
        <v>11965.5</v>
      </c>
      <c r="G357" s="25">
        <f t="shared" si="180"/>
        <v>-1.755296499322867E-2</v>
      </c>
      <c r="K357">
        <f t="shared" si="185"/>
        <v>-1.755296499322867E-2</v>
      </c>
      <c r="O357" s="25">
        <f t="shared" ca="1" si="188"/>
        <v>-4.8300983662125097E-5</v>
      </c>
      <c r="P357" s="27">
        <f t="shared" si="191"/>
        <v>-1.1928200016110427E-4</v>
      </c>
      <c r="Q357" s="28">
        <f t="shared" si="192"/>
        <v>39066.007100000003</v>
      </c>
      <c r="S357" s="25">
        <f t="shared" si="181"/>
        <v>3.0393330270277321E-4</v>
      </c>
      <c r="T357" s="128">
        <v>1</v>
      </c>
      <c r="U357">
        <f t="shared" si="182"/>
        <v>3.0393330270277321E-4</v>
      </c>
      <c r="V357" s="25">
        <f t="shared" si="183"/>
        <v>-1.7433682993067565E-2</v>
      </c>
      <c r="Z357">
        <f t="shared" si="193"/>
        <v>11965.5</v>
      </c>
      <c r="AA357" s="25">
        <f t="shared" si="194"/>
        <v>-1.9221597037322364E-2</v>
      </c>
      <c r="AB357" s="25">
        <f t="shared" si="195"/>
        <v>1.6686320440936937E-3</v>
      </c>
      <c r="AC357" s="25">
        <f t="shared" si="196"/>
        <v>-1.7433682993067565E-2</v>
      </c>
      <c r="AD357" s="25"/>
      <c r="AE357" s="25">
        <f t="shared" si="197"/>
        <v>8.4625149368828013E-10</v>
      </c>
      <c r="AF357" s="28">
        <f t="shared" si="198"/>
        <v>39066.007100000003</v>
      </c>
      <c r="AG357" s="128"/>
      <c r="AH357">
        <f t="shared" si="199"/>
        <v>-2.0792077466572363E-2</v>
      </c>
      <c r="AI357">
        <f t="shared" si="200"/>
        <v>0.73679123714571415</v>
      </c>
      <c r="AJ357">
        <f t="shared" si="201"/>
        <v>-0.99950540299060076</v>
      </c>
      <c r="AK357">
        <f t="shared" si="202"/>
        <v>-0.26004066442907792</v>
      </c>
      <c r="AL357">
        <f t="shared" si="203"/>
        <v>-2.3622490782106684</v>
      </c>
      <c r="AM357">
        <f t="shared" si="204"/>
        <v>-2.4350374747907315</v>
      </c>
      <c r="AN357" s="25">
        <f t="shared" si="207"/>
        <v>4.2306435311893704</v>
      </c>
      <c r="AO357" s="25">
        <f t="shared" si="207"/>
        <v>4.230650274377715</v>
      </c>
      <c r="AP357" s="25">
        <f t="shared" si="207"/>
        <v>4.2306109406120793</v>
      </c>
      <c r="AQ357" s="25">
        <f t="shared" si="207"/>
        <v>4.2308404205598142</v>
      </c>
      <c r="AR357" s="25">
        <f t="shared" si="207"/>
        <v>4.2295030121394683</v>
      </c>
      <c r="AS357" s="25">
        <f t="shared" si="207"/>
        <v>4.2373462272098985</v>
      </c>
      <c r="AT357" s="25">
        <f t="shared" si="207"/>
        <v>4.1929046485867838</v>
      </c>
      <c r="AU357" s="25">
        <f t="shared" si="206"/>
        <v>4.5585340843512174</v>
      </c>
      <c r="AV357" s="25"/>
      <c r="AW357" s="25"/>
      <c r="AX357" s="25"/>
      <c r="AY357" s="25"/>
      <c r="AZ357" s="25"/>
      <c r="BA357" s="25"/>
      <c r="BB357" s="25"/>
      <c r="BC357" s="25"/>
      <c r="BD357" s="25"/>
      <c r="BE357" s="25"/>
      <c r="BF357" s="25"/>
      <c r="BG357" s="25"/>
      <c r="BH357" s="25"/>
      <c r="BI357" s="25"/>
      <c r="BJ357" s="25"/>
      <c r="BK357" s="25"/>
      <c r="BL357" s="25"/>
    </row>
    <row r="358" spans="1:64">
      <c r="A358" s="33" t="s">
        <v>600</v>
      </c>
      <c r="B358" s="57" t="s">
        <v>292</v>
      </c>
      <c r="C358" s="58">
        <v>54095.6005</v>
      </c>
      <c r="D358" s="58" t="s">
        <v>485</v>
      </c>
      <c r="E358" s="33">
        <f t="shared" si="189"/>
        <v>11997.947373535457</v>
      </c>
      <c r="F358" s="25">
        <f t="shared" si="190"/>
        <v>11998</v>
      </c>
      <c r="G358" s="25">
        <f t="shared" si="180"/>
        <v>-1.7963940001209266E-2</v>
      </c>
      <c r="K358">
        <f t="shared" si="185"/>
        <v>-1.7963940001209266E-2</v>
      </c>
      <c r="M358" s="25"/>
      <c r="O358" s="25">
        <f t="shared" ca="1" si="188"/>
        <v>-1.2076561757399032E-4</v>
      </c>
      <c r="P358" s="27">
        <f t="shared" si="191"/>
        <v>-1.5435204656005807E-4</v>
      </c>
      <c r="Q358" s="28">
        <f t="shared" si="192"/>
        <v>39077.1005</v>
      </c>
      <c r="S358" s="25">
        <f t="shared" si="181"/>
        <v>3.1718142311438618E-4</v>
      </c>
      <c r="T358" s="128">
        <v>1</v>
      </c>
      <c r="U358">
        <f t="shared" si="182"/>
        <v>3.1718142311438618E-4</v>
      </c>
      <c r="V358" s="25">
        <f t="shared" si="183"/>
        <v>-1.7809587954649209E-2</v>
      </c>
      <c r="Z358">
        <f t="shared" si="193"/>
        <v>11998</v>
      </c>
      <c r="AA358" s="25">
        <f t="shared" si="194"/>
        <v>-1.9201822358252352E-2</v>
      </c>
      <c r="AB358" s="25">
        <f t="shared" si="195"/>
        <v>1.2378823570430852E-3</v>
      </c>
      <c r="AC358" s="25">
        <f t="shared" si="196"/>
        <v>-1.7809587954649209E-2</v>
      </c>
      <c r="AD358" s="25"/>
      <c r="AE358" s="25">
        <f t="shared" si="197"/>
        <v>4.8603381957609132E-10</v>
      </c>
      <c r="AF358" s="28">
        <f t="shared" si="198"/>
        <v>39077.1005</v>
      </c>
      <c r="AG358" s="128"/>
      <c r="AH358">
        <f t="shared" si="199"/>
        <v>-2.0769966346252351E-2</v>
      </c>
      <c r="AI358">
        <f t="shared" si="200"/>
        <v>0.73746202431236818</v>
      </c>
      <c r="AJ358">
        <f t="shared" si="201"/>
        <v>-0.99958310110682469</v>
      </c>
      <c r="AK358">
        <f t="shared" si="202"/>
        <v>-0.26071787687429582</v>
      </c>
      <c r="AL358">
        <f t="shared" si="203"/>
        <v>-2.3596728869724517</v>
      </c>
      <c r="AM358">
        <f t="shared" si="204"/>
        <v>-2.4261396390267773</v>
      </c>
      <c r="AN358" s="25">
        <f t="shared" si="207"/>
        <v>4.2338904144278846</v>
      </c>
      <c r="AO358" s="25">
        <f t="shared" si="207"/>
        <v>4.2338968855290391</v>
      </c>
      <c r="AP358" s="25">
        <f t="shared" si="207"/>
        <v>4.2338589027762552</v>
      </c>
      <c r="AQ358" s="25">
        <f t="shared" si="207"/>
        <v>4.2340818859743043</v>
      </c>
      <c r="AR358" s="25">
        <f t="shared" si="207"/>
        <v>4.2327741984188485</v>
      </c>
      <c r="AS358" s="25">
        <f t="shared" si="207"/>
        <v>4.2404908234741541</v>
      </c>
      <c r="AT358" s="25">
        <f t="shared" si="207"/>
        <v>4.1964934428424128</v>
      </c>
      <c r="AU358" s="25">
        <f t="shared" si="206"/>
        <v>4.5623358007471131</v>
      </c>
      <c r="AV358" s="25"/>
      <c r="AW358" s="25"/>
      <c r="AX358" s="25"/>
      <c r="AY358" s="25"/>
      <c r="AZ358" s="25"/>
      <c r="BA358" s="25"/>
      <c r="BB358" s="25"/>
      <c r="BC358" s="25"/>
      <c r="BD358" s="25"/>
      <c r="BE358" s="25"/>
      <c r="BF358" s="25"/>
      <c r="BG358" s="25"/>
      <c r="BH358" s="25"/>
      <c r="BI358" s="25"/>
      <c r="BJ358" s="25"/>
      <c r="BK358" s="25"/>
      <c r="BL358" s="25"/>
    </row>
    <row r="359" spans="1:64">
      <c r="A359" s="33" t="s">
        <v>968</v>
      </c>
      <c r="B359" s="57" t="s">
        <v>292</v>
      </c>
      <c r="C359" s="58">
        <v>54097.652000000002</v>
      </c>
      <c r="D359" s="58" t="s">
        <v>503</v>
      </c>
      <c r="E359" s="33">
        <f t="shared" si="189"/>
        <v>12003.95736867151</v>
      </c>
      <c r="F359" s="25">
        <f t="shared" si="190"/>
        <v>12004</v>
      </c>
      <c r="G359" s="25">
        <f t="shared" si="180"/>
        <v>-1.4552119995641988E-2</v>
      </c>
      <c r="I359">
        <f>G359</f>
        <v>-1.4552119995641988E-2</v>
      </c>
      <c r="L359" s="25"/>
      <c r="O359" s="25">
        <f t="shared" ca="1" si="188"/>
        <v>-1.3414370383463964E-4</v>
      </c>
      <c r="P359" s="27">
        <f t="shared" si="191"/>
        <v>-1.6082502684859406E-4</v>
      </c>
      <c r="Q359" s="28">
        <f t="shared" si="192"/>
        <v>39079.152000000002</v>
      </c>
      <c r="S359" s="25">
        <f t="shared" si="181"/>
        <v>2.0710937087881803E-4</v>
      </c>
      <c r="T359" s="128">
        <v>0.1</v>
      </c>
      <c r="U359">
        <f t="shared" si="182"/>
        <v>2.0710937087881803E-5</v>
      </c>
      <c r="V359" s="25">
        <f t="shared" si="183"/>
        <v>-1.4391294968793393E-2</v>
      </c>
      <c r="Z359">
        <f t="shared" si="193"/>
        <v>12004</v>
      </c>
      <c r="AA359" s="25">
        <f t="shared" si="194"/>
        <v>-1.9198146174884637E-2</v>
      </c>
      <c r="AB359" s="25">
        <f t="shared" si="195"/>
        <v>4.6460261792426495E-3</v>
      </c>
      <c r="AC359" s="25">
        <f t="shared" si="196"/>
        <v>-1.4391294968793393E-2</v>
      </c>
      <c r="AD359" s="25"/>
      <c r="AE359" s="25">
        <f t="shared" si="197"/>
        <v>4.4705715980349157E-9</v>
      </c>
      <c r="AF359" s="28">
        <f t="shared" si="198"/>
        <v>39079.152000000002</v>
      </c>
      <c r="AG359" s="128"/>
      <c r="AH359">
        <f t="shared" si="199"/>
        <v>-2.0765858126884636E-2</v>
      </c>
      <c r="AI359">
        <f t="shared" si="200"/>
        <v>0.73758618646500929</v>
      </c>
      <c r="AJ359">
        <f t="shared" si="201"/>
        <v>-0.99959673454076481</v>
      </c>
      <c r="AK359">
        <f t="shared" si="202"/>
        <v>-0.260842846300264</v>
      </c>
      <c r="AL359">
        <f t="shared" si="203"/>
        <v>-2.359196769255842</v>
      </c>
      <c r="AM359">
        <f t="shared" si="204"/>
        <v>-2.4245012754039656</v>
      </c>
      <c r="AN359" s="25">
        <f t="shared" si="207"/>
        <v>4.2344901622573783</v>
      </c>
      <c r="AO359" s="25">
        <f t="shared" si="207"/>
        <v>4.2344965840404196</v>
      </c>
      <c r="AP359" s="25">
        <f t="shared" si="207"/>
        <v>4.2344588471212061</v>
      </c>
      <c r="AQ359" s="25">
        <f t="shared" si="207"/>
        <v>4.2346806434887778</v>
      </c>
      <c r="AR359" s="25">
        <f t="shared" si="207"/>
        <v>4.2333784075281855</v>
      </c>
      <c r="AS359" s="25">
        <f t="shared" si="207"/>
        <v>4.2410717119496084</v>
      </c>
      <c r="AT359" s="25">
        <f t="shared" si="207"/>
        <v>4.197156567570782</v>
      </c>
      <c r="AU359" s="25">
        <f t="shared" si="206"/>
        <v>4.5630376560817405</v>
      </c>
      <c r="AV359" s="25"/>
      <c r="AW359" s="25"/>
      <c r="AX359" s="25"/>
      <c r="AY359" s="25"/>
      <c r="AZ359" s="25"/>
      <c r="BA359" s="25"/>
      <c r="BB359" s="25"/>
      <c r="BC359" s="25"/>
      <c r="BD359" s="25"/>
      <c r="BE359" s="25"/>
      <c r="BF359" s="25"/>
      <c r="BG359" s="25"/>
      <c r="BH359" s="25"/>
      <c r="BI359" s="25"/>
      <c r="BJ359" s="25"/>
      <c r="BK359" s="25"/>
      <c r="BL359" s="25"/>
    </row>
    <row r="360" spans="1:64">
      <c r="A360" s="95" t="s">
        <v>359</v>
      </c>
      <c r="B360" s="96" t="s">
        <v>292</v>
      </c>
      <c r="C360" s="95">
        <v>54108.2304</v>
      </c>
      <c r="D360" s="95">
        <v>1E-4</v>
      </c>
      <c r="E360" s="33">
        <f t="shared" si="189"/>
        <v>12034.947440593116</v>
      </c>
      <c r="F360" s="25">
        <f t="shared" si="190"/>
        <v>12035</v>
      </c>
      <c r="G360" s="25">
        <f t="shared" si="180"/>
        <v>-1.7941049998626113E-2</v>
      </c>
      <c r="K360">
        <f t="shared" ref="K360:K391" si="208">G360</f>
        <v>-1.7941049998626113E-2</v>
      </c>
      <c r="O360" s="25">
        <f t="shared" ca="1" si="188"/>
        <v>-2.032638161813434E-4</v>
      </c>
      <c r="P360" s="27">
        <f t="shared" si="191"/>
        <v>-1.9426136085530217E-4</v>
      </c>
      <c r="Q360" s="28">
        <f t="shared" si="192"/>
        <v>39089.7304</v>
      </c>
      <c r="S360" s="25">
        <f t="shared" si="181"/>
        <v>3.1494850695371117E-4</v>
      </c>
      <c r="T360" s="128">
        <v>1</v>
      </c>
      <c r="U360">
        <f t="shared" si="182"/>
        <v>3.1494850695371117E-4</v>
      </c>
      <c r="V360" s="25">
        <f t="shared" si="183"/>
        <v>-1.7746788637770811E-2</v>
      </c>
      <c r="Z360">
        <f t="shared" si="193"/>
        <v>12035</v>
      </c>
      <c r="AA360" s="25">
        <f t="shared" si="194"/>
        <v>-1.917902590023661E-2</v>
      </c>
      <c r="AB360" s="25">
        <f t="shared" si="195"/>
        <v>1.2379759016104969E-3</v>
      </c>
      <c r="AC360" s="25">
        <f t="shared" si="196"/>
        <v>-1.7746788637770811E-2</v>
      </c>
      <c r="AD360" s="25"/>
      <c r="AE360" s="25">
        <f t="shared" si="197"/>
        <v>4.8268514744902257E-10</v>
      </c>
      <c r="AF360" s="28">
        <f t="shared" si="198"/>
        <v>39089.7304</v>
      </c>
      <c r="AG360" s="128"/>
      <c r="AH360">
        <f t="shared" si="199"/>
        <v>-2.0744502225236609E-2</v>
      </c>
      <c r="AI360">
        <f t="shared" si="200"/>
        <v>0.7382293067888136</v>
      </c>
      <c r="AJ360">
        <f t="shared" si="201"/>
        <v>-0.99966363041348283</v>
      </c>
      <c r="AK360">
        <f t="shared" si="202"/>
        <v>-0.26148824863793574</v>
      </c>
      <c r="AL360">
        <f t="shared" si="203"/>
        <v>-2.3567342698754619</v>
      </c>
      <c r="AM360">
        <f t="shared" si="204"/>
        <v>-2.4160576871121826</v>
      </c>
      <c r="AN360" s="25">
        <f t="shared" si="207"/>
        <v>4.2375904694225195</v>
      </c>
      <c r="AO360" s="25">
        <f t="shared" si="207"/>
        <v>4.2375966408690449</v>
      </c>
      <c r="AP360" s="25">
        <f t="shared" si="207"/>
        <v>4.2375601564419325</v>
      </c>
      <c r="AQ360" s="25">
        <f t="shared" si="207"/>
        <v>4.2377758831023016</v>
      </c>
      <c r="AR360" s="25">
        <f t="shared" si="207"/>
        <v>4.2365016374194386</v>
      </c>
      <c r="AS360" s="25">
        <f t="shared" si="207"/>
        <v>4.244074705323623</v>
      </c>
      <c r="AT360" s="25">
        <f t="shared" si="207"/>
        <v>4.2005855836366939</v>
      </c>
      <c r="AU360" s="25">
        <f t="shared" si="206"/>
        <v>4.5666639086439789</v>
      </c>
      <c r="AV360" s="25"/>
      <c r="AW360" s="25"/>
      <c r="AX360" s="25"/>
      <c r="AY360" s="25"/>
      <c r="AZ360" s="25"/>
      <c r="BA360" s="25"/>
      <c r="BB360" s="25"/>
      <c r="BC360" s="25"/>
      <c r="BD360" s="25"/>
      <c r="BE360" s="25"/>
      <c r="BF360" s="25"/>
      <c r="BG360" s="25"/>
      <c r="BH360" s="25"/>
      <c r="BI360" s="25"/>
      <c r="BJ360" s="25"/>
      <c r="BK360" s="25"/>
      <c r="BL360" s="25"/>
    </row>
    <row r="361" spans="1:64">
      <c r="A361" s="95" t="s">
        <v>350</v>
      </c>
      <c r="B361" s="96" t="s">
        <v>292</v>
      </c>
      <c r="C361" s="95">
        <v>54116.422200000001</v>
      </c>
      <c r="D361" s="95">
        <v>2.9999999999999997E-4</v>
      </c>
      <c r="E361" s="33">
        <f t="shared" si="189"/>
        <v>12058.945821365962</v>
      </c>
      <c r="F361" s="25">
        <f t="shared" si="190"/>
        <v>12059</v>
      </c>
      <c r="G361" s="25">
        <f t="shared" si="180"/>
        <v>-1.8493769995984621E-2</v>
      </c>
      <c r="K361">
        <f t="shared" si="208"/>
        <v>-1.8493769995984621E-2</v>
      </c>
      <c r="O361" s="25">
        <f t="shared" ca="1" si="188"/>
        <v>-2.5677616122395108E-4</v>
      </c>
      <c r="P361" s="27">
        <f t="shared" si="191"/>
        <v>-2.2013904169138347E-4</v>
      </c>
      <c r="Q361" s="28">
        <f t="shared" si="192"/>
        <v>39097.922200000001</v>
      </c>
      <c r="S361" s="25">
        <f t="shared" si="181"/>
        <v>3.3392558825370399E-4</v>
      </c>
      <c r="T361" s="128">
        <v>1</v>
      </c>
      <c r="U361">
        <f t="shared" si="182"/>
        <v>3.3392558825370399E-4</v>
      </c>
      <c r="V361" s="25">
        <f t="shared" si="183"/>
        <v>-1.8273630954293237E-2</v>
      </c>
      <c r="Z361">
        <f t="shared" si="193"/>
        <v>12059</v>
      </c>
      <c r="AA361" s="25">
        <f t="shared" si="194"/>
        <v>-1.9164077164528229E-2</v>
      </c>
      <c r="AB361" s="25">
        <f t="shared" si="195"/>
        <v>6.7030716854360808E-4</v>
      </c>
      <c r="AC361" s="25">
        <f t="shared" si="196"/>
        <v>-1.8273630954293237E-2</v>
      </c>
      <c r="AD361" s="25"/>
      <c r="AE361" s="25">
        <f t="shared" si="197"/>
        <v>1.5003667379887379E-10</v>
      </c>
      <c r="AF361" s="28">
        <f t="shared" si="198"/>
        <v>39097.922200000001</v>
      </c>
      <c r="AG361" s="128"/>
      <c r="AH361">
        <f t="shared" si="199"/>
        <v>-2.0727818721528228E-2</v>
      </c>
      <c r="AI361">
        <f t="shared" si="200"/>
        <v>0.73872907054187276</v>
      </c>
      <c r="AJ361">
        <f t="shared" si="201"/>
        <v>-0.99971132855945233</v>
      </c>
      <c r="AK361">
        <f t="shared" si="202"/>
        <v>-0.26198759783639813</v>
      </c>
      <c r="AL361">
        <f t="shared" si="203"/>
        <v>-2.3548248652502535</v>
      </c>
      <c r="AM361">
        <f t="shared" si="204"/>
        <v>-2.4095450879027238</v>
      </c>
      <c r="AN361" s="25">
        <f t="shared" ref="AN361:AT370" si="209">$AU361+$AB$7*SIN(AO361)</f>
        <v>4.2399925652620523</v>
      </c>
      <c r="AO361" s="25">
        <f t="shared" si="209"/>
        <v>4.2399985479861408</v>
      </c>
      <c r="AP361" s="25">
        <f t="shared" si="209"/>
        <v>4.2399630130721651</v>
      </c>
      <c r="AQ361" s="25">
        <f t="shared" si="209"/>
        <v>4.2401741120724239</v>
      </c>
      <c r="AR361" s="25">
        <f t="shared" si="209"/>
        <v>4.2389213325600981</v>
      </c>
      <c r="AS361" s="25">
        <f t="shared" si="209"/>
        <v>4.246401611826327</v>
      </c>
      <c r="AT361" s="25">
        <f t="shared" si="209"/>
        <v>4.203243611676279</v>
      </c>
      <c r="AU361" s="25">
        <f t="shared" si="206"/>
        <v>4.5694713299824867</v>
      </c>
      <c r="AV361" s="25"/>
      <c r="AW361" s="25"/>
      <c r="AX361" s="25"/>
      <c r="AY361" s="25"/>
      <c r="AZ361" s="25"/>
      <c r="BA361" s="25"/>
      <c r="BB361" s="25"/>
      <c r="BC361" s="25"/>
      <c r="BD361" s="25"/>
      <c r="BE361" s="25"/>
      <c r="BF361" s="25"/>
      <c r="BG361" s="25"/>
      <c r="BH361" s="25"/>
      <c r="BI361" s="25"/>
      <c r="BJ361" s="25"/>
      <c r="BK361" s="25"/>
      <c r="BL361" s="25"/>
    </row>
    <row r="362" spans="1:64">
      <c r="A362" s="33" t="s">
        <v>600</v>
      </c>
      <c r="B362" s="57" t="s">
        <v>292</v>
      </c>
      <c r="C362" s="58">
        <v>54135.537400000001</v>
      </c>
      <c r="D362" s="58" t="s">
        <v>485</v>
      </c>
      <c r="E362" s="33">
        <f t="shared" si="189"/>
        <v>12114.944972730626</v>
      </c>
      <c r="F362" s="25">
        <f t="shared" si="190"/>
        <v>12115</v>
      </c>
      <c r="G362" s="25">
        <f t="shared" si="180"/>
        <v>-1.8783449995680712E-2</v>
      </c>
      <c r="K362">
        <f t="shared" si="208"/>
        <v>-1.8783449995680712E-2</v>
      </c>
      <c r="L362" s="25"/>
      <c r="O362" s="25">
        <f t="shared" ca="1" si="188"/>
        <v>-3.8163829965670582E-4</v>
      </c>
      <c r="P362" s="27">
        <f t="shared" si="191"/>
        <v>-2.8049140357659706E-4</v>
      </c>
      <c r="Q362" s="28">
        <f t="shared" si="192"/>
        <v>39117.037400000001</v>
      </c>
      <c r="S362" s="25">
        <f t="shared" si="181"/>
        <v>3.4235947666111952E-4</v>
      </c>
      <c r="T362" s="128">
        <v>1</v>
      </c>
      <c r="U362">
        <f t="shared" si="182"/>
        <v>3.4235947666111952E-4</v>
      </c>
      <c r="V362" s="25">
        <f t="shared" si="183"/>
        <v>-1.8502958592104116E-2</v>
      </c>
      <c r="Z362">
        <f t="shared" si="193"/>
        <v>12115</v>
      </c>
      <c r="AA362" s="25">
        <f t="shared" si="194"/>
        <v>-1.9128700361200908E-2</v>
      </c>
      <c r="AB362" s="25">
        <f t="shared" si="195"/>
        <v>3.4525036552019578E-4</v>
      </c>
      <c r="AC362" s="25">
        <f t="shared" si="196"/>
        <v>-1.8502958592104116E-2</v>
      </c>
      <c r="AD362" s="25"/>
      <c r="AE362" s="25">
        <f t="shared" si="197"/>
        <v>4.0808501525515507E-11</v>
      </c>
      <c r="AF362" s="28">
        <f t="shared" si="198"/>
        <v>39117.037400000001</v>
      </c>
      <c r="AG362" s="128"/>
      <c r="AH362">
        <f t="shared" si="199"/>
        <v>-2.0688380686200908E-2</v>
      </c>
      <c r="AI362">
        <f t="shared" si="200"/>
        <v>0.7399015410665909</v>
      </c>
      <c r="AJ362">
        <f t="shared" si="201"/>
        <v>-0.99980864717779605</v>
      </c>
      <c r="AK362">
        <f t="shared" si="202"/>
        <v>-0.26315165144924646</v>
      </c>
      <c r="AL362">
        <f t="shared" si="203"/>
        <v>-2.3503595026702913</v>
      </c>
      <c r="AM362">
        <f t="shared" si="204"/>
        <v>-2.3944309506069552</v>
      </c>
      <c r="AN362" s="25">
        <f t="shared" si="209"/>
        <v>4.2456037935127151</v>
      </c>
      <c r="AO362" s="25">
        <f t="shared" si="209"/>
        <v>4.2456093527653502</v>
      </c>
      <c r="AP362" s="25">
        <f t="shared" si="209"/>
        <v>4.2455759659133783</v>
      </c>
      <c r="AQ362" s="25">
        <f t="shared" si="209"/>
        <v>4.2457765084794641</v>
      </c>
      <c r="AR362" s="25">
        <f t="shared" si="209"/>
        <v>4.2445731202878036</v>
      </c>
      <c r="AS362" s="25">
        <f t="shared" si="209"/>
        <v>4.2518379403948154</v>
      </c>
      <c r="AT362" s="25">
        <f t="shared" si="209"/>
        <v>4.209456904231593</v>
      </c>
      <c r="AU362" s="25">
        <f t="shared" si="206"/>
        <v>4.5760219797723378</v>
      </c>
      <c r="AV362" s="25"/>
      <c r="AW362" s="25"/>
      <c r="AX362" s="25"/>
      <c r="AY362" s="25"/>
      <c r="AZ362" s="25"/>
      <c r="BA362" s="25"/>
      <c r="BB362" s="25"/>
      <c r="BC362" s="25"/>
      <c r="BD362" s="25"/>
      <c r="BE362" s="25"/>
      <c r="BF362" s="25"/>
      <c r="BG362" s="25"/>
      <c r="BH362" s="25"/>
      <c r="BI362" s="25"/>
      <c r="BJ362" s="25"/>
      <c r="BK362" s="25"/>
      <c r="BL362" s="25"/>
    </row>
    <row r="363" spans="1:64">
      <c r="A363" s="56" t="s">
        <v>477</v>
      </c>
      <c r="B363" s="57" t="s">
        <v>288</v>
      </c>
      <c r="C363" s="58">
        <v>54338.811699999998</v>
      </c>
      <c r="D363" s="58">
        <v>2.0000000000000001E-4</v>
      </c>
      <c r="E363" s="33">
        <f t="shared" si="189"/>
        <v>12710.449508087098</v>
      </c>
      <c r="F363" s="25">
        <f t="shared" si="190"/>
        <v>12710.5</v>
      </c>
      <c r="G363" s="25">
        <f t="shared" si="180"/>
        <v>-1.7235314997378737E-2</v>
      </c>
      <c r="K363">
        <f t="shared" si="208"/>
        <v>-1.7235314997378737E-2</v>
      </c>
      <c r="N363" s="25"/>
      <c r="O363" s="25">
        <f t="shared" ca="1" si="188"/>
        <v>-1.7094133610264239E-3</v>
      </c>
      <c r="P363" s="27">
        <f t="shared" si="191"/>
        <v>-9.1977193901713011E-4</v>
      </c>
      <c r="Q363" s="28">
        <f t="shared" si="192"/>
        <v>39320.311699999998</v>
      </c>
      <c r="R363" s="25"/>
      <c r="S363" s="25">
        <f t="shared" si="181"/>
        <v>2.6619694528925156E-4</v>
      </c>
      <c r="T363" s="128">
        <v>1</v>
      </c>
      <c r="U363">
        <f t="shared" si="182"/>
        <v>2.6619694528925156E-4</v>
      </c>
      <c r="V363" s="25">
        <f t="shared" si="183"/>
        <v>-1.6315543058361606E-2</v>
      </c>
      <c r="Z363">
        <f t="shared" si="193"/>
        <v>12710.5</v>
      </c>
      <c r="AA363" s="25">
        <f t="shared" si="194"/>
        <v>-1.8708930489497039E-2</v>
      </c>
      <c r="AB363" s="25">
        <f t="shared" si="195"/>
        <v>1.473615492118302E-3</v>
      </c>
      <c r="AC363" s="25">
        <f t="shared" si="196"/>
        <v>-1.6315543058361606E-2</v>
      </c>
      <c r="AD363" s="25"/>
      <c r="AE363" s="25">
        <f t="shared" si="197"/>
        <v>5.7805801163968786E-10</v>
      </c>
      <c r="AF363" s="28">
        <f t="shared" si="198"/>
        <v>39320.311699999998</v>
      </c>
      <c r="AG363" s="128"/>
      <c r="AH363">
        <f t="shared" si="199"/>
        <v>-2.0224260058747039E-2</v>
      </c>
      <c r="AI363">
        <f t="shared" si="200"/>
        <v>0.75293520131730796</v>
      </c>
      <c r="AJ363">
        <f t="shared" si="201"/>
        <v>-0.99958450887436079</v>
      </c>
      <c r="AK363">
        <f t="shared" si="202"/>
        <v>-0.27542509916832347</v>
      </c>
      <c r="AL363">
        <f t="shared" si="203"/>
        <v>-2.3019685658352422</v>
      </c>
      <c r="AM363">
        <f t="shared" si="204"/>
        <v>-2.2404087374243944</v>
      </c>
      <c r="AN363" s="25">
        <f t="shared" si="209"/>
        <v>4.305839235986892</v>
      </c>
      <c r="AO363" s="25">
        <f t="shared" si="209"/>
        <v>4.3058415568459063</v>
      </c>
      <c r="AP363" s="25">
        <f t="shared" si="209"/>
        <v>4.3058256948491547</v>
      </c>
      <c r="AQ363" s="25">
        <f t="shared" si="209"/>
        <v>4.3059341159069859</v>
      </c>
      <c r="AR363" s="25">
        <f t="shared" si="209"/>
        <v>4.3051935721661465</v>
      </c>
      <c r="AS363" s="25">
        <f t="shared" si="209"/>
        <v>4.3102773166310131</v>
      </c>
      <c r="AT363" s="25">
        <f t="shared" si="209"/>
        <v>4.2765040551043096</v>
      </c>
      <c r="AU363" s="25">
        <f t="shared" si="206"/>
        <v>4.6456811217340572</v>
      </c>
      <c r="AV363" s="25"/>
      <c r="AW363" s="25"/>
      <c r="AX363" s="25"/>
      <c r="AY363" s="25"/>
      <c r="AZ363" s="25"/>
      <c r="BA363" s="25"/>
      <c r="BB363" s="25"/>
      <c r="BC363" s="25"/>
      <c r="BD363" s="25"/>
      <c r="BE363" s="25"/>
      <c r="BF363" s="25"/>
      <c r="BG363" s="25"/>
      <c r="BH363" s="25"/>
      <c r="BI363" s="25"/>
      <c r="BJ363" s="25"/>
      <c r="BK363" s="25"/>
      <c r="BL363" s="25"/>
    </row>
    <row r="364" spans="1:64">
      <c r="A364" s="34" t="s">
        <v>357</v>
      </c>
      <c r="B364" s="57"/>
      <c r="C364" s="58">
        <v>54355.878900000003</v>
      </c>
      <c r="D364" s="58">
        <v>2.0000000000000001E-4</v>
      </c>
      <c r="E364" s="33">
        <f t="shared" si="189"/>
        <v>12760.448917780499</v>
      </c>
      <c r="F364" s="25">
        <f t="shared" si="190"/>
        <v>12760.5</v>
      </c>
      <c r="G364" s="25">
        <f t="shared" si="180"/>
        <v>-1.7436814996472094E-2</v>
      </c>
      <c r="K364">
        <f t="shared" si="208"/>
        <v>-1.7436814996472094E-2</v>
      </c>
      <c r="L364" s="25"/>
      <c r="O364" s="25">
        <f t="shared" ca="1" si="188"/>
        <v>-1.8208974131985224E-3</v>
      </c>
      <c r="P364" s="27">
        <f t="shared" si="191"/>
        <v>-9.7323973156559964E-4</v>
      </c>
      <c r="Q364" s="28">
        <f t="shared" si="192"/>
        <v>39337.378900000003</v>
      </c>
      <c r="S364" s="25">
        <f t="shared" si="181"/>
        <v>2.7104931050324094E-4</v>
      </c>
      <c r="T364" s="128">
        <v>1</v>
      </c>
      <c r="U364">
        <f t="shared" si="182"/>
        <v>2.7104931050324094E-4</v>
      </c>
      <c r="V364" s="25">
        <f t="shared" si="183"/>
        <v>-1.6463575264906494E-2</v>
      </c>
      <c r="Z364">
        <f t="shared" si="193"/>
        <v>12760.5</v>
      </c>
      <c r="AA364" s="25">
        <f t="shared" si="194"/>
        <v>-1.8670009228860193E-2</v>
      </c>
      <c r="AB364" s="25">
        <f t="shared" si="195"/>
        <v>1.2331942323880983E-3</v>
      </c>
      <c r="AC364" s="25">
        <f t="shared" si="196"/>
        <v>-1.6463575264906494E-2</v>
      </c>
      <c r="AD364" s="25"/>
      <c r="AE364" s="25">
        <f t="shared" si="197"/>
        <v>4.1220312184564077E-10</v>
      </c>
      <c r="AF364" s="28">
        <f t="shared" si="198"/>
        <v>39337.378900000003</v>
      </c>
      <c r="AG364" s="128"/>
      <c r="AH364">
        <f t="shared" si="199"/>
        <v>-2.0181518148110193E-2</v>
      </c>
      <c r="AI364">
        <f t="shared" si="200"/>
        <v>0.75407797077615579</v>
      </c>
      <c r="AJ364">
        <f t="shared" si="201"/>
        <v>-0.99945656542777273</v>
      </c>
      <c r="AK364">
        <f t="shared" si="202"/>
        <v>-0.27644593602081891</v>
      </c>
      <c r="AL364">
        <f t="shared" si="203"/>
        <v>-2.2978271351290274</v>
      </c>
      <c r="AM364">
        <f t="shared" si="204"/>
        <v>-2.2280017499604692</v>
      </c>
      <c r="AN364" s="25">
        <f t="shared" si="209"/>
        <v>4.3109453933063717</v>
      </c>
      <c r="AO364" s="25">
        <f t="shared" si="209"/>
        <v>4.3109475310158327</v>
      </c>
      <c r="AP364" s="25">
        <f t="shared" si="209"/>
        <v>4.3109327451999011</v>
      </c>
      <c r="AQ364" s="25">
        <f t="shared" si="209"/>
        <v>4.3110350242462578</v>
      </c>
      <c r="AR364" s="25">
        <f t="shared" si="209"/>
        <v>4.3103280252273954</v>
      </c>
      <c r="AS364" s="25">
        <f t="shared" si="209"/>
        <v>4.3152394425209097</v>
      </c>
      <c r="AT364" s="25">
        <f t="shared" si="209"/>
        <v>4.2822149124780768</v>
      </c>
      <c r="AU364" s="25">
        <f t="shared" si="206"/>
        <v>4.6515299161892809</v>
      </c>
      <c r="AV364" s="25"/>
      <c r="AW364" s="25"/>
      <c r="AX364" s="25"/>
      <c r="AY364" s="25"/>
      <c r="AZ364" s="25"/>
      <c r="BA364" s="25"/>
      <c r="BB364" s="25"/>
      <c r="BC364" s="25"/>
      <c r="BD364" s="25"/>
      <c r="BE364" s="25"/>
      <c r="BF364" s="25"/>
      <c r="BG364" s="25"/>
      <c r="BH364" s="25"/>
      <c r="BI364" s="25"/>
      <c r="BJ364" s="25"/>
      <c r="BK364" s="25"/>
      <c r="BL364" s="25"/>
    </row>
    <row r="365" spans="1:64">
      <c r="A365" s="212" t="s">
        <v>22</v>
      </c>
      <c r="B365" s="213" t="s">
        <v>292</v>
      </c>
      <c r="C365" s="212">
        <v>54388.818399999996</v>
      </c>
      <c r="D365" s="212">
        <v>1E-4</v>
      </c>
      <c r="E365" s="33">
        <f t="shared" si="189"/>
        <v>12856.947204294685</v>
      </c>
      <c r="F365" s="25">
        <f t="shared" si="190"/>
        <v>12857</v>
      </c>
      <c r="G365" s="25">
        <f t="shared" si="180"/>
        <v>-1.8021709998720326E-2</v>
      </c>
      <c r="K365">
        <f t="shared" si="208"/>
        <v>-1.8021709998720326E-2</v>
      </c>
      <c r="M365" s="25"/>
      <c r="O365" s="25">
        <f t="shared" ca="1" si="188"/>
        <v>-2.0360616338906783E-3</v>
      </c>
      <c r="P365" s="27">
        <f t="shared" si="191"/>
        <v>-1.0763413941295259E-3</v>
      </c>
      <c r="Q365" s="28">
        <f t="shared" si="192"/>
        <v>39370.318399999996</v>
      </c>
      <c r="S365" s="25">
        <f t="shared" si="181"/>
        <v>2.8714551714545156E-4</v>
      </c>
      <c r="T365" s="128">
        <v>1</v>
      </c>
      <c r="U365">
        <f t="shared" si="182"/>
        <v>2.8714551714545156E-4</v>
      </c>
      <c r="V365" s="25">
        <f t="shared" si="183"/>
        <v>-1.69453686045908E-2</v>
      </c>
      <c r="Z365">
        <f t="shared" si="193"/>
        <v>12857</v>
      </c>
      <c r="AA365" s="25">
        <f t="shared" si="194"/>
        <v>-1.8593257076743943E-2</v>
      </c>
      <c r="AB365" s="25">
        <f t="shared" si="195"/>
        <v>5.7154707802361746E-4</v>
      </c>
      <c r="AC365" s="25">
        <f t="shared" si="196"/>
        <v>-1.69453686045908E-2</v>
      </c>
      <c r="AD365" s="25"/>
      <c r="AE365" s="25">
        <f t="shared" si="197"/>
        <v>9.3800695420951124E-11</v>
      </c>
      <c r="AF365" s="28">
        <f t="shared" si="198"/>
        <v>39370.318399999996</v>
      </c>
      <c r="AG365" s="128"/>
      <c r="AH365">
        <f t="shared" si="199"/>
        <v>-2.0097349729743943E-2</v>
      </c>
      <c r="AI365">
        <f t="shared" si="200"/>
        <v>0.75630537814338994</v>
      </c>
      <c r="AJ365">
        <f t="shared" si="201"/>
        <v>-0.9991597036042843</v>
      </c>
      <c r="AK365">
        <f t="shared" si="202"/>
        <v>-0.27841144243397004</v>
      </c>
      <c r="AL365">
        <f t="shared" si="203"/>
        <v>-2.2897984218460197</v>
      </c>
      <c r="AM365">
        <f t="shared" si="204"/>
        <v>-2.204272268738229</v>
      </c>
      <c r="AN365" s="25">
        <f t="shared" si="209"/>
        <v>4.3208222871229349</v>
      </c>
      <c r="AO365" s="25">
        <f t="shared" si="209"/>
        <v>4.3208241029863075</v>
      </c>
      <c r="AP365" s="25">
        <f t="shared" si="209"/>
        <v>4.3208112434259247</v>
      </c>
      <c r="AQ365" s="25">
        <f t="shared" si="209"/>
        <v>4.320902320739842</v>
      </c>
      <c r="AR365" s="25">
        <f t="shared" si="209"/>
        <v>4.3202577014789432</v>
      </c>
      <c r="AS365" s="25">
        <f t="shared" si="209"/>
        <v>4.3248420017925557</v>
      </c>
      <c r="AT365" s="25">
        <f t="shared" si="209"/>
        <v>4.2932725919531958</v>
      </c>
      <c r="AU365" s="25">
        <f t="shared" si="206"/>
        <v>4.6628180894878639</v>
      </c>
    </row>
    <row r="366" spans="1:64">
      <c r="A366" s="212" t="s">
        <v>22</v>
      </c>
      <c r="B366" s="213" t="s">
        <v>288</v>
      </c>
      <c r="C366" s="212">
        <v>54388.989300000001</v>
      </c>
      <c r="D366" s="212">
        <v>1E-4</v>
      </c>
      <c r="E366" s="33">
        <f t="shared" si="189"/>
        <v>12857.447866331624</v>
      </c>
      <c r="F366" s="25">
        <f t="shared" si="190"/>
        <v>12857.5</v>
      </c>
      <c r="G366" s="25">
        <f t="shared" si="180"/>
        <v>-1.7795724997995421E-2</v>
      </c>
      <c r="K366">
        <f t="shared" si="208"/>
        <v>-1.7795724997995421E-2</v>
      </c>
      <c r="L366" s="25"/>
      <c r="O366" s="25">
        <f t="shared" ca="1" si="188"/>
        <v>-2.0371764744123964E-3</v>
      </c>
      <c r="P366" s="27">
        <f t="shared" si="191"/>
        <v>-1.0768752868381963E-3</v>
      </c>
      <c r="Q366" s="28">
        <f t="shared" si="192"/>
        <v>39370.489300000001</v>
      </c>
      <c r="S366" s="25">
        <f t="shared" si="181"/>
        <v>2.7951993566426199E-4</v>
      </c>
      <c r="T366" s="128">
        <v>1</v>
      </c>
      <c r="U366">
        <f t="shared" si="182"/>
        <v>2.7951993566426199E-4</v>
      </c>
      <c r="V366" s="25">
        <f t="shared" si="183"/>
        <v>-1.6718849711157224E-2</v>
      </c>
      <c r="Z366">
        <f t="shared" si="193"/>
        <v>12857.5</v>
      </c>
      <c r="AA366" s="25">
        <f t="shared" si="194"/>
        <v>-1.8592853774718459E-2</v>
      </c>
      <c r="AB366" s="25">
        <f t="shared" si="195"/>
        <v>7.971287767230377E-4</v>
      </c>
      <c r="AC366" s="25">
        <f t="shared" si="196"/>
        <v>-1.6718849711157224E-2</v>
      </c>
      <c r="AD366" s="25"/>
      <c r="AE366" s="25">
        <f t="shared" si="197"/>
        <v>1.7761096053293717E-10</v>
      </c>
      <c r="AF366" s="28">
        <f t="shared" si="198"/>
        <v>39370.489300000001</v>
      </c>
      <c r="AG366" s="128"/>
      <c r="AH366">
        <f t="shared" si="199"/>
        <v>-2.009690785596846E-2</v>
      </c>
      <c r="AI366">
        <f t="shared" si="200"/>
        <v>0.75631699457174639</v>
      </c>
      <c r="AJ366">
        <f t="shared" si="201"/>
        <v>-0.99915799264997684</v>
      </c>
      <c r="AK366">
        <f t="shared" si="202"/>
        <v>-0.27842160991103715</v>
      </c>
      <c r="AL366">
        <f t="shared" si="203"/>
        <v>-2.2897566986461992</v>
      </c>
      <c r="AM366">
        <f t="shared" si="204"/>
        <v>-2.2041500500781575</v>
      </c>
      <c r="AN366" s="25">
        <f t="shared" si="209"/>
        <v>4.3208735387482111</v>
      </c>
      <c r="AO366" s="25">
        <f t="shared" si="209"/>
        <v>4.3208753530478754</v>
      </c>
      <c r="AP366" s="25">
        <f t="shared" si="209"/>
        <v>4.3208625029661709</v>
      </c>
      <c r="AQ366" s="25">
        <f t="shared" si="209"/>
        <v>4.3209535244430226</v>
      </c>
      <c r="AR366" s="25">
        <f t="shared" si="209"/>
        <v>4.3203092202867373</v>
      </c>
      <c r="AS366" s="25">
        <f t="shared" si="209"/>
        <v>4.3248918449656513</v>
      </c>
      <c r="AT366" s="25">
        <f t="shared" si="209"/>
        <v>4.2933300082282875</v>
      </c>
      <c r="AU366" s="25">
        <f t="shared" si="206"/>
        <v>4.6628765774324163</v>
      </c>
    </row>
    <row r="367" spans="1:64">
      <c r="A367" s="36" t="s">
        <v>476</v>
      </c>
      <c r="B367" s="102" t="s">
        <v>292</v>
      </c>
      <c r="C367" s="36">
        <v>54389.500699999997</v>
      </c>
      <c r="D367" s="36">
        <v>2.0000000000000001E-4</v>
      </c>
      <c r="E367" s="33">
        <f t="shared" si="189"/>
        <v>12858.946044012613</v>
      </c>
      <c r="F367" s="25">
        <f t="shared" si="190"/>
        <v>12859</v>
      </c>
      <c r="G367" s="25">
        <f t="shared" si="180"/>
        <v>-1.8417769999359734E-2</v>
      </c>
      <c r="K367">
        <f t="shared" si="208"/>
        <v>-1.8417769999359734E-2</v>
      </c>
      <c r="O367" s="25">
        <f t="shared" ca="1" si="188"/>
        <v>-2.0405209959775614E-3</v>
      </c>
      <c r="P367" s="27">
        <f t="shared" si="191"/>
        <v>-1.0784769456159493E-3</v>
      </c>
      <c r="Q367" s="28">
        <f t="shared" si="192"/>
        <v>39371.000699999997</v>
      </c>
      <c r="S367" s="25">
        <f t="shared" si="181"/>
        <v>3.0065108360360752E-4</v>
      </c>
      <c r="T367" s="128">
        <v>1</v>
      </c>
      <c r="U367">
        <f t="shared" si="182"/>
        <v>3.0065108360360752E-4</v>
      </c>
      <c r="V367" s="25">
        <f t="shared" si="183"/>
        <v>-1.7339293053743786E-2</v>
      </c>
      <c r="Z367">
        <f t="shared" si="193"/>
        <v>12859</v>
      </c>
      <c r="AA367" s="25">
        <f t="shared" si="194"/>
        <v>-1.8591643520179432E-2</v>
      </c>
      <c r="AB367" s="25">
        <f t="shared" si="195"/>
        <v>1.7387352081969787E-4</v>
      </c>
      <c r="AC367" s="25">
        <f t="shared" si="196"/>
        <v>-1.7339293053743786E-2</v>
      </c>
      <c r="AD367" s="25"/>
      <c r="AE367" s="25">
        <f t="shared" si="197"/>
        <v>9.0892839329844356E-12</v>
      </c>
      <c r="AF367" s="28">
        <f t="shared" si="198"/>
        <v>39371.000699999997</v>
      </c>
      <c r="AG367" s="128"/>
      <c r="AH367">
        <f t="shared" si="199"/>
        <v>-2.0095581877179431E-2</v>
      </c>
      <c r="AI367">
        <f t="shared" si="200"/>
        <v>0.75635184854327897</v>
      </c>
      <c r="AJ367">
        <f t="shared" si="201"/>
        <v>-0.99915284903444213</v>
      </c>
      <c r="AK367">
        <f t="shared" si="202"/>
        <v>-0.27845211130771258</v>
      </c>
      <c r="AL367">
        <f t="shared" si="203"/>
        <v>-2.2896315213567742</v>
      </c>
      <c r="AM367">
        <f t="shared" si="204"/>
        <v>-2.203783439007899</v>
      </c>
      <c r="AN367" s="25">
        <f t="shared" si="209"/>
        <v>4.3210272983464977</v>
      </c>
      <c r="AO367" s="25">
        <f t="shared" si="209"/>
        <v>4.3210291079612748</v>
      </c>
      <c r="AP367" s="25">
        <f t="shared" si="209"/>
        <v>4.3210162862851931</v>
      </c>
      <c r="AQ367" s="25">
        <f t="shared" si="209"/>
        <v>4.3211071403856343</v>
      </c>
      <c r="AR367" s="25">
        <f t="shared" si="209"/>
        <v>4.3204637810416946</v>
      </c>
      <c r="AS367" s="25">
        <f t="shared" si="209"/>
        <v>4.3250413800288108</v>
      </c>
      <c r="AT367" s="25">
        <f t="shared" si="209"/>
        <v>4.2935022646385335</v>
      </c>
      <c r="AU367" s="25">
        <f t="shared" si="206"/>
        <v>4.6630520412660728</v>
      </c>
      <c r="AV367" s="25"/>
      <c r="AW367" s="25"/>
      <c r="AX367" s="25"/>
      <c r="AY367" s="25"/>
      <c r="AZ367" s="25"/>
      <c r="BA367" s="25"/>
      <c r="BB367" s="25"/>
      <c r="BC367" s="25"/>
      <c r="BD367" s="25"/>
      <c r="BE367" s="25"/>
      <c r="BF367" s="25"/>
      <c r="BG367" s="25"/>
      <c r="BH367" s="25"/>
      <c r="BI367" s="25"/>
      <c r="BJ367" s="25"/>
      <c r="BK367" s="25"/>
      <c r="BL367" s="25"/>
    </row>
    <row r="368" spans="1:64">
      <c r="A368" s="36" t="s">
        <v>476</v>
      </c>
      <c r="B368" s="102" t="s">
        <v>292</v>
      </c>
      <c r="C368" s="36">
        <v>54389.500699999997</v>
      </c>
      <c r="D368" s="36">
        <v>2.9999999999999997E-4</v>
      </c>
      <c r="E368" s="33">
        <f t="shared" si="189"/>
        <v>12858.946044012613</v>
      </c>
      <c r="F368" s="25">
        <f t="shared" si="190"/>
        <v>12859</v>
      </c>
      <c r="G368" s="25">
        <f t="shared" si="180"/>
        <v>-1.8417769999359734E-2</v>
      </c>
      <c r="K368">
        <f t="shared" si="208"/>
        <v>-1.8417769999359734E-2</v>
      </c>
      <c r="O368" s="25">
        <f t="shared" ca="1" si="188"/>
        <v>-2.0405209959775614E-3</v>
      </c>
      <c r="P368" s="27">
        <f t="shared" si="191"/>
        <v>-1.0784769456159493E-3</v>
      </c>
      <c r="Q368" s="28">
        <f t="shared" si="192"/>
        <v>39371.000699999997</v>
      </c>
      <c r="S368" s="25">
        <f t="shared" si="181"/>
        <v>3.0065108360360752E-4</v>
      </c>
      <c r="T368" s="128">
        <v>1</v>
      </c>
      <c r="U368">
        <f t="shared" si="182"/>
        <v>3.0065108360360752E-4</v>
      </c>
      <c r="V368" s="25">
        <f t="shared" si="183"/>
        <v>-1.7339293053743786E-2</v>
      </c>
      <c r="Z368">
        <f t="shared" si="193"/>
        <v>12859</v>
      </c>
      <c r="AA368" s="25">
        <f t="shared" si="194"/>
        <v>-1.8591643520179432E-2</v>
      </c>
      <c r="AB368" s="25">
        <f t="shared" si="195"/>
        <v>1.7387352081969787E-4</v>
      </c>
      <c r="AC368" s="25">
        <f t="shared" si="196"/>
        <v>-1.7339293053743786E-2</v>
      </c>
      <c r="AD368" s="25"/>
      <c r="AE368" s="25">
        <f t="shared" si="197"/>
        <v>9.0892839329844356E-12</v>
      </c>
      <c r="AF368" s="28">
        <f t="shared" si="198"/>
        <v>39371.000699999997</v>
      </c>
      <c r="AG368" s="128"/>
      <c r="AH368">
        <f t="shared" si="199"/>
        <v>-2.0095581877179431E-2</v>
      </c>
      <c r="AI368">
        <f t="shared" si="200"/>
        <v>0.75635184854327897</v>
      </c>
      <c r="AJ368">
        <f t="shared" si="201"/>
        <v>-0.99915284903444213</v>
      </c>
      <c r="AK368">
        <f t="shared" si="202"/>
        <v>-0.27845211130771258</v>
      </c>
      <c r="AL368">
        <f t="shared" si="203"/>
        <v>-2.2896315213567742</v>
      </c>
      <c r="AM368">
        <f t="shared" si="204"/>
        <v>-2.203783439007899</v>
      </c>
      <c r="AN368" s="25">
        <f t="shared" si="209"/>
        <v>4.3210272983464977</v>
      </c>
      <c r="AO368" s="25">
        <f t="shared" si="209"/>
        <v>4.3210291079612748</v>
      </c>
      <c r="AP368" s="25">
        <f t="shared" si="209"/>
        <v>4.3210162862851931</v>
      </c>
      <c r="AQ368" s="25">
        <f t="shared" si="209"/>
        <v>4.3211071403856343</v>
      </c>
      <c r="AR368" s="25">
        <f t="shared" si="209"/>
        <v>4.3204637810416946</v>
      </c>
      <c r="AS368" s="25">
        <f t="shared" si="209"/>
        <v>4.3250413800288108</v>
      </c>
      <c r="AT368" s="25">
        <f t="shared" si="209"/>
        <v>4.2935022646385335</v>
      </c>
      <c r="AU368" s="25">
        <f t="shared" si="206"/>
        <v>4.6630520412660728</v>
      </c>
      <c r="AV368" s="25"/>
      <c r="AW368" s="25"/>
      <c r="AX368" s="25"/>
      <c r="AY368" s="25"/>
      <c r="AZ368" s="25"/>
      <c r="BA368" s="25"/>
      <c r="BB368" s="25"/>
      <c r="BC368" s="25"/>
      <c r="BD368" s="25"/>
      <c r="BE368" s="25"/>
      <c r="BF368" s="25"/>
      <c r="BG368" s="25"/>
      <c r="BH368" s="25"/>
      <c r="BI368" s="25"/>
      <c r="BJ368" s="25"/>
      <c r="BK368" s="25"/>
      <c r="BL368" s="25"/>
    </row>
    <row r="369" spans="1:64">
      <c r="A369" s="36" t="s">
        <v>476</v>
      </c>
      <c r="B369" s="102" t="s">
        <v>292</v>
      </c>
      <c r="C369" s="36">
        <v>54389.500899999999</v>
      </c>
      <c r="D369" s="36">
        <v>2.0000000000000001E-4</v>
      </c>
      <c r="E369" s="33">
        <f t="shared" si="189"/>
        <v>12858.946629924892</v>
      </c>
      <c r="F369" s="25">
        <f t="shared" si="190"/>
        <v>12859</v>
      </c>
      <c r="G369" s="25">
        <f t="shared" si="180"/>
        <v>-1.8217769997136202E-2</v>
      </c>
      <c r="K369">
        <f t="shared" si="208"/>
        <v>-1.8217769997136202E-2</v>
      </c>
      <c r="O369" s="25">
        <f t="shared" ca="1" si="188"/>
        <v>-2.0405209959775614E-3</v>
      </c>
      <c r="P369" s="27">
        <f t="shared" si="191"/>
        <v>-1.0784769456159493E-3</v>
      </c>
      <c r="Q369" s="28">
        <f t="shared" si="192"/>
        <v>39371.000899999999</v>
      </c>
      <c r="S369" s="25">
        <f t="shared" si="181"/>
        <v>2.9375536630589044E-4</v>
      </c>
      <c r="T369" s="128">
        <v>1</v>
      </c>
      <c r="U369">
        <f t="shared" si="182"/>
        <v>2.9375536630589044E-4</v>
      </c>
      <c r="V369" s="25">
        <f t="shared" si="183"/>
        <v>-1.7139293051520253E-2</v>
      </c>
      <c r="Z369">
        <f t="shared" si="193"/>
        <v>12859</v>
      </c>
      <c r="AA369" s="25">
        <f t="shared" si="194"/>
        <v>-1.8591643520179432E-2</v>
      </c>
      <c r="AB369" s="25">
        <f t="shared" si="195"/>
        <v>3.7387352304323052E-4</v>
      </c>
      <c r="AC369" s="25">
        <f t="shared" si="196"/>
        <v>-1.7139293051520253E-2</v>
      </c>
      <c r="AD369" s="25"/>
      <c r="AE369" s="25">
        <f t="shared" si="197"/>
        <v>4.1061539659432845E-11</v>
      </c>
      <c r="AF369" s="28">
        <f t="shared" si="198"/>
        <v>39371.000899999999</v>
      </c>
      <c r="AG369" s="128"/>
      <c r="AH369">
        <f t="shared" si="199"/>
        <v>-2.0095581877179431E-2</v>
      </c>
      <c r="AI369">
        <f t="shared" si="200"/>
        <v>0.75635184854327897</v>
      </c>
      <c r="AJ369">
        <f t="shared" si="201"/>
        <v>-0.99915284903444213</v>
      </c>
      <c r="AK369">
        <f t="shared" si="202"/>
        <v>-0.27845211130771258</v>
      </c>
      <c r="AL369">
        <f t="shared" si="203"/>
        <v>-2.2896315213567742</v>
      </c>
      <c r="AM369">
        <f t="shared" si="204"/>
        <v>-2.203783439007899</v>
      </c>
      <c r="AN369" s="25">
        <f t="shared" si="209"/>
        <v>4.3210272983464977</v>
      </c>
      <c r="AO369" s="25">
        <f t="shared" si="209"/>
        <v>4.3210291079612748</v>
      </c>
      <c r="AP369" s="25">
        <f t="shared" si="209"/>
        <v>4.3210162862851931</v>
      </c>
      <c r="AQ369" s="25">
        <f t="shared" si="209"/>
        <v>4.3211071403856343</v>
      </c>
      <c r="AR369" s="25">
        <f t="shared" si="209"/>
        <v>4.3204637810416946</v>
      </c>
      <c r="AS369" s="25">
        <f t="shared" si="209"/>
        <v>4.3250413800288108</v>
      </c>
      <c r="AT369" s="25">
        <f t="shared" si="209"/>
        <v>4.2935022646385335</v>
      </c>
      <c r="AU369" s="25">
        <f t="shared" si="206"/>
        <v>4.6630520412660728</v>
      </c>
      <c r="AV369" s="25"/>
      <c r="AW369" s="25"/>
      <c r="AX369" s="25"/>
      <c r="AY369" s="25"/>
      <c r="AZ369" s="25"/>
      <c r="BA369" s="25"/>
      <c r="BB369" s="25"/>
      <c r="BC369" s="25"/>
      <c r="BD369" s="25"/>
      <c r="BE369" s="25"/>
      <c r="BF369" s="25"/>
      <c r="BG369" s="25"/>
      <c r="BH369" s="25"/>
      <c r="BI369" s="25"/>
      <c r="BJ369" s="25"/>
      <c r="BK369" s="25"/>
      <c r="BL369" s="25"/>
    </row>
    <row r="370" spans="1:64">
      <c r="A370" s="56" t="s">
        <v>477</v>
      </c>
      <c r="B370" s="57" t="s">
        <v>288</v>
      </c>
      <c r="C370" s="58">
        <v>54421.758800000003</v>
      </c>
      <c r="D370" s="58">
        <v>1E-4</v>
      </c>
      <c r="E370" s="33">
        <f t="shared" si="189"/>
        <v>12953.448127414138</v>
      </c>
      <c r="F370" s="25">
        <f t="shared" si="190"/>
        <v>12953.5</v>
      </c>
      <c r="G370" s="25">
        <f t="shared" si="180"/>
        <v>-1.7706604994600639E-2</v>
      </c>
      <c r="K370">
        <f t="shared" si="208"/>
        <v>-1.7706604994600639E-2</v>
      </c>
      <c r="N370" s="25"/>
      <c r="O370" s="25">
        <f t="shared" ca="1" si="188"/>
        <v>-2.2512258545828306E-3</v>
      </c>
      <c r="P370" s="27">
        <f t="shared" si="191"/>
        <v>-1.1793229394815598E-3</v>
      </c>
      <c r="Q370" s="28">
        <f t="shared" si="192"/>
        <v>39403.258800000003</v>
      </c>
      <c r="R370" s="25"/>
      <c r="S370" s="25">
        <f t="shared" si="181"/>
        <v>2.7315105212946119E-4</v>
      </c>
      <c r="T370" s="128">
        <v>1</v>
      </c>
      <c r="U370">
        <f t="shared" si="182"/>
        <v>2.7315105212946119E-4</v>
      </c>
      <c r="V370" s="25">
        <f t="shared" si="183"/>
        <v>-1.652728205511908E-2</v>
      </c>
      <c r="Z370">
        <f t="shared" si="193"/>
        <v>12953.5</v>
      </c>
      <c r="AA370" s="25">
        <f t="shared" si="194"/>
        <v>-1.8514341713730991E-2</v>
      </c>
      <c r="AB370" s="25">
        <f t="shared" si="195"/>
        <v>8.0773671913035236E-4</v>
      </c>
      <c r="AC370" s="25">
        <f t="shared" si="196"/>
        <v>-1.652728205511908E-2</v>
      </c>
      <c r="AD370" s="25"/>
      <c r="AE370" s="25">
        <f t="shared" si="197"/>
        <v>1.7821429206978537E-10</v>
      </c>
      <c r="AF370" s="28">
        <f t="shared" si="198"/>
        <v>39403.258800000003</v>
      </c>
      <c r="AG370" s="128"/>
      <c r="AH370">
        <f t="shared" si="199"/>
        <v>-2.001096222698099E-2</v>
      </c>
      <c r="AI370">
        <f t="shared" si="200"/>
        <v>0.7585618772740379</v>
      </c>
      <c r="AJ370">
        <f t="shared" si="201"/>
        <v>-0.99879609556536797</v>
      </c>
      <c r="AK370">
        <f t="shared" si="202"/>
        <v>-0.28037052786368832</v>
      </c>
      <c r="AL370">
        <f t="shared" si="203"/>
        <v>-2.2817219734822185</v>
      </c>
      <c r="AM370">
        <f t="shared" si="204"/>
        <v>-2.1808216697556513</v>
      </c>
      <c r="AN370" s="25">
        <f t="shared" si="209"/>
        <v>4.330728495834169</v>
      </c>
      <c r="AO370" s="25">
        <f t="shared" si="209"/>
        <v>4.330730028611633</v>
      </c>
      <c r="AP370" s="25">
        <f t="shared" si="209"/>
        <v>4.3307189064023364</v>
      </c>
      <c r="AQ370" s="25">
        <f t="shared" si="209"/>
        <v>4.3307996188790305</v>
      </c>
      <c r="AR370" s="25">
        <f t="shared" si="209"/>
        <v>4.3302142665812999</v>
      </c>
      <c r="AS370" s="25">
        <f t="shared" si="209"/>
        <v>4.3344789723558508</v>
      </c>
      <c r="AT370" s="25">
        <f t="shared" si="209"/>
        <v>4.3043773594711769</v>
      </c>
      <c r="AU370" s="25">
        <f t="shared" si="206"/>
        <v>4.6741062627864469</v>
      </c>
      <c r="AV370" s="25"/>
      <c r="AW370" s="25"/>
      <c r="AX370" s="25"/>
      <c r="AY370" s="25"/>
      <c r="AZ370" s="25"/>
      <c r="BA370" s="25"/>
      <c r="BB370" s="25"/>
      <c r="BC370" s="25"/>
      <c r="BD370" s="25"/>
      <c r="BE370" s="25"/>
      <c r="BF370" s="25"/>
      <c r="BG370" s="25"/>
      <c r="BH370" s="25"/>
      <c r="BI370" s="25"/>
      <c r="BJ370" s="25"/>
      <c r="BK370" s="25"/>
      <c r="BL370" s="25"/>
    </row>
    <row r="371" spans="1:64">
      <c r="A371" s="56" t="s">
        <v>477</v>
      </c>
      <c r="B371" s="57" t="s">
        <v>292</v>
      </c>
      <c r="C371" s="58">
        <v>54462.550199999998</v>
      </c>
      <c r="D371" s="58">
        <v>1E-4</v>
      </c>
      <c r="E371" s="33">
        <f t="shared" si="189"/>
        <v>13072.949036793912</v>
      </c>
      <c r="F371" s="25">
        <f t="shared" si="190"/>
        <v>13073</v>
      </c>
      <c r="G371" s="25">
        <f t="shared" si="180"/>
        <v>-1.7396189999999478E-2</v>
      </c>
      <c r="K371">
        <f t="shared" si="208"/>
        <v>-1.7396189999999478E-2</v>
      </c>
      <c r="N371" s="25"/>
      <c r="O371" s="25">
        <f t="shared" ca="1" si="188"/>
        <v>-2.5176727392741509E-3</v>
      </c>
      <c r="P371" s="27">
        <f t="shared" si="191"/>
        <v>-1.3066828367004606E-3</v>
      </c>
      <c r="Q371" s="28">
        <f t="shared" si="192"/>
        <v>39444.050199999998</v>
      </c>
      <c r="R371" s="25"/>
      <c r="S371" s="25">
        <f t="shared" si="181"/>
        <v>2.5887224075785034E-4</v>
      </c>
      <c r="T371" s="128">
        <v>1</v>
      </c>
      <c r="U371">
        <f t="shared" si="182"/>
        <v>2.5887224075785034E-4</v>
      </c>
      <c r="V371" s="25">
        <f t="shared" si="183"/>
        <v>-1.6089507163299016E-2</v>
      </c>
      <c r="Z371">
        <f t="shared" si="193"/>
        <v>13073</v>
      </c>
      <c r="AA371" s="25">
        <f t="shared" si="194"/>
        <v>-1.8413600846294748E-2</v>
      </c>
      <c r="AB371" s="25">
        <f t="shared" si="195"/>
        <v>1.0174108462952698E-3</v>
      </c>
      <c r="AC371" s="25">
        <f t="shared" si="196"/>
        <v>-1.6089507163299016E-2</v>
      </c>
      <c r="AD371" s="25"/>
      <c r="AE371" s="25">
        <f t="shared" si="197"/>
        <v>2.6796508424741617E-10</v>
      </c>
      <c r="AF371" s="28">
        <f t="shared" si="198"/>
        <v>39444.050199999998</v>
      </c>
      <c r="AG371" s="128"/>
      <c r="AH371">
        <f t="shared" si="199"/>
        <v>-1.9900890859294747E-2</v>
      </c>
      <c r="AI371">
        <f t="shared" si="200"/>
        <v>0.76139703793740476</v>
      </c>
      <c r="AJ371">
        <f t="shared" si="201"/>
        <v>-0.99825155865963366</v>
      </c>
      <c r="AK371">
        <f t="shared" si="202"/>
        <v>-0.28278724599061345</v>
      </c>
      <c r="AL371">
        <f t="shared" si="203"/>
        <v>-2.2716532615055174</v>
      </c>
      <c r="AM371">
        <f t="shared" si="204"/>
        <v>-2.1521584537189371</v>
      </c>
      <c r="AN371" s="25">
        <f t="shared" ref="AN371:AT380" si="210">$AU371+$AB$7*SIN(AO371)</f>
        <v>4.3430369718889734</v>
      </c>
      <c r="AO371" s="25">
        <f t="shared" si="210"/>
        <v>4.3430382028282617</v>
      </c>
      <c r="AP371" s="25">
        <f t="shared" si="210"/>
        <v>4.3430289875081414</v>
      </c>
      <c r="AQ371" s="25">
        <f t="shared" si="210"/>
        <v>4.3430979825294109</v>
      </c>
      <c r="AR371" s="25">
        <f t="shared" si="210"/>
        <v>4.3425817156571931</v>
      </c>
      <c r="AS371" s="25">
        <f t="shared" si="210"/>
        <v>4.3464616236432025</v>
      </c>
      <c r="AT371" s="25">
        <f t="shared" si="210"/>
        <v>4.318194153661322</v>
      </c>
      <c r="AU371" s="25">
        <f t="shared" si="206"/>
        <v>4.688084881534432</v>
      </c>
      <c r="AV371" s="25"/>
      <c r="AW371" s="25"/>
      <c r="AX371" s="25"/>
      <c r="AY371" s="25"/>
      <c r="AZ371" s="25"/>
      <c r="BA371" s="25"/>
      <c r="BB371" s="25"/>
      <c r="BC371" s="25"/>
      <c r="BD371" s="25"/>
      <c r="BE371" s="25"/>
      <c r="BF371" s="25"/>
      <c r="BG371" s="25"/>
      <c r="BH371" s="25"/>
      <c r="BI371" s="25"/>
      <c r="BJ371" s="25"/>
      <c r="BK371" s="25"/>
      <c r="BL371" s="25"/>
    </row>
    <row r="372" spans="1:64">
      <c r="A372" s="36" t="s">
        <v>476</v>
      </c>
      <c r="B372" s="102" t="s">
        <v>292</v>
      </c>
      <c r="C372" s="36">
        <v>54506.242769999997</v>
      </c>
      <c r="D372" s="36">
        <v>5.0000000000000001E-4</v>
      </c>
      <c r="E372" s="33">
        <f t="shared" si="189"/>
        <v>13200.949101712991</v>
      </c>
      <c r="F372" s="25">
        <f t="shared" si="190"/>
        <v>13201</v>
      </c>
      <c r="G372" s="25">
        <f t="shared" ref="G372:G435" si="211">+C372-(C$7+F372*C$8)</f>
        <v>-1.7374030001519714E-2</v>
      </c>
      <c r="K372">
        <f t="shared" si="208"/>
        <v>-1.7374030001519714E-2</v>
      </c>
      <c r="O372" s="25">
        <f t="shared" ca="1" si="188"/>
        <v>-2.8030719128347287E-3</v>
      </c>
      <c r="P372" s="27">
        <f t="shared" si="191"/>
        <v>-1.4428974884994235E-3</v>
      </c>
      <c r="Q372" s="28">
        <f t="shared" si="192"/>
        <v>39487.742769999997</v>
      </c>
      <c r="S372" s="25">
        <f t="shared" ref="S372:S435" si="212">+(P372-G372)^2</f>
        <v>2.5380098314741216E-4</v>
      </c>
      <c r="T372" s="128">
        <v>1</v>
      </c>
      <c r="U372">
        <f t="shared" ref="U372:U435" si="213">+T372*S372</f>
        <v>2.5380098314741216E-4</v>
      </c>
      <c r="V372" s="25">
        <f t="shared" ref="V372:V435" si="214">+G372-P372</f>
        <v>-1.593113251302029E-2</v>
      </c>
      <c r="Z372">
        <f t="shared" si="193"/>
        <v>13201</v>
      </c>
      <c r="AA372" s="25">
        <f t="shared" si="194"/>
        <v>-1.8301966563418204E-2</v>
      </c>
      <c r="AB372" s="25">
        <f t="shared" si="195"/>
        <v>9.2793656189849028E-4</v>
      </c>
      <c r="AC372" s="25">
        <f t="shared" si="196"/>
        <v>-1.593113251302029E-2</v>
      </c>
      <c r="AD372" s="25"/>
      <c r="AE372" s="25">
        <f t="shared" si="197"/>
        <v>2.185394640811161E-10</v>
      </c>
      <c r="AF372" s="28">
        <f t="shared" si="198"/>
        <v>39487.742769999997</v>
      </c>
      <c r="AG372" s="128"/>
      <c r="AH372">
        <f t="shared" si="199"/>
        <v>-1.9779167360418203E-2</v>
      </c>
      <c r="AI372">
        <f t="shared" si="200"/>
        <v>0.7644847110155224</v>
      </c>
      <c r="AJ372">
        <f t="shared" si="201"/>
        <v>-0.99755015005933778</v>
      </c>
      <c r="AK372">
        <f t="shared" si="202"/>
        <v>-0.28536388814031466</v>
      </c>
      <c r="AL372">
        <f t="shared" si="203"/>
        <v>-2.2607841722960571</v>
      </c>
      <c r="AM372">
        <f t="shared" si="204"/>
        <v>-2.1219057986998795</v>
      </c>
      <c r="AN372" s="25">
        <f t="shared" si="210"/>
        <v>4.3562723011551627</v>
      </c>
      <c r="AO372" s="25">
        <f t="shared" si="210"/>
        <v>4.3562732621605296</v>
      </c>
      <c r="AP372" s="25">
        <f t="shared" si="210"/>
        <v>4.356265812317214</v>
      </c>
      <c r="AQ372" s="25">
        <f t="shared" si="210"/>
        <v>4.3563235684136048</v>
      </c>
      <c r="AR372" s="25">
        <f t="shared" si="210"/>
        <v>4.3558760395551914</v>
      </c>
      <c r="AS372" s="25">
        <f t="shared" si="210"/>
        <v>4.3593579615578184</v>
      </c>
      <c r="AT372" s="25">
        <f t="shared" si="210"/>
        <v>4.3330739033605798</v>
      </c>
      <c r="AU372" s="25">
        <f t="shared" si="206"/>
        <v>4.7030577953398058</v>
      </c>
      <c r="AV372" s="25"/>
      <c r="AW372" s="25"/>
      <c r="AX372" s="25"/>
      <c r="AY372" s="25"/>
      <c r="AZ372" s="25"/>
      <c r="BA372" s="25"/>
      <c r="BB372" s="25"/>
      <c r="BC372" s="25"/>
      <c r="BD372" s="25"/>
      <c r="BE372" s="25"/>
      <c r="BF372" s="25"/>
      <c r="BG372" s="25"/>
      <c r="BH372" s="25"/>
      <c r="BI372" s="25"/>
      <c r="BJ372" s="25"/>
      <c r="BK372" s="25"/>
      <c r="BL372" s="25"/>
    </row>
    <row r="373" spans="1:64">
      <c r="A373" s="33" t="s">
        <v>1419</v>
      </c>
      <c r="B373" s="57" t="s">
        <v>1231</v>
      </c>
      <c r="C373" s="58">
        <v>54506.2428</v>
      </c>
      <c r="D373" s="58" t="s">
        <v>292</v>
      </c>
      <c r="E373" s="33">
        <f t="shared" si="189"/>
        <v>13200.94918959984</v>
      </c>
      <c r="F373" s="25">
        <f t="shared" si="190"/>
        <v>13201</v>
      </c>
      <c r="G373" s="25">
        <f t="shared" si="211"/>
        <v>-1.7344029998639598E-2</v>
      </c>
      <c r="K373">
        <f t="shared" si="208"/>
        <v>-1.7344029998639598E-2</v>
      </c>
      <c r="L373" s="25"/>
      <c r="O373" s="25">
        <f t="shared" ca="1" si="188"/>
        <v>-2.8030719128347287E-3</v>
      </c>
      <c r="P373" s="27">
        <f t="shared" si="191"/>
        <v>-1.4428974884994235E-3</v>
      </c>
      <c r="Q373" s="28">
        <f t="shared" si="192"/>
        <v>39487.7428</v>
      </c>
      <c r="S373" s="25">
        <f t="shared" si="212"/>
        <v>2.5284601510503678E-4</v>
      </c>
      <c r="T373" s="128">
        <v>1</v>
      </c>
      <c r="U373">
        <f t="shared" si="213"/>
        <v>2.5284601510503678E-4</v>
      </c>
      <c r="V373" s="25">
        <f t="shared" si="214"/>
        <v>-1.5901132510140175E-2</v>
      </c>
      <c r="Z373">
        <f t="shared" si="193"/>
        <v>13201</v>
      </c>
      <c r="AA373" s="25">
        <f t="shared" si="194"/>
        <v>-1.8301966563418204E-2</v>
      </c>
      <c r="AB373" s="25">
        <f t="shared" si="195"/>
        <v>9.5793656477860534E-4</v>
      </c>
      <c r="AC373" s="25">
        <f t="shared" si="196"/>
        <v>-1.5901132510140175E-2</v>
      </c>
      <c r="AD373" s="25"/>
      <c r="AE373" s="25">
        <f t="shared" si="197"/>
        <v>2.3202223984323189E-10</v>
      </c>
      <c r="AF373" s="28">
        <f t="shared" si="198"/>
        <v>39487.7428</v>
      </c>
      <c r="AG373" s="128"/>
      <c r="AH373">
        <f t="shared" si="199"/>
        <v>-1.9779167360418203E-2</v>
      </c>
      <c r="AI373">
        <f t="shared" si="200"/>
        <v>0.7644847110155224</v>
      </c>
      <c r="AJ373">
        <f t="shared" si="201"/>
        <v>-0.99755015005933778</v>
      </c>
      <c r="AK373">
        <f t="shared" si="202"/>
        <v>-0.28536388814031466</v>
      </c>
      <c r="AL373">
        <f t="shared" si="203"/>
        <v>-2.2607841722960571</v>
      </c>
      <c r="AM373">
        <f t="shared" si="204"/>
        <v>-2.1219057986998795</v>
      </c>
      <c r="AN373" s="25">
        <f t="shared" si="210"/>
        <v>4.3562723011551627</v>
      </c>
      <c r="AO373" s="25">
        <f t="shared" si="210"/>
        <v>4.3562732621605296</v>
      </c>
      <c r="AP373" s="25">
        <f t="shared" si="210"/>
        <v>4.356265812317214</v>
      </c>
      <c r="AQ373" s="25">
        <f t="shared" si="210"/>
        <v>4.3563235684136048</v>
      </c>
      <c r="AR373" s="25">
        <f t="shared" si="210"/>
        <v>4.3558760395551914</v>
      </c>
      <c r="AS373" s="25">
        <f t="shared" si="210"/>
        <v>4.3593579615578184</v>
      </c>
      <c r="AT373" s="25">
        <f t="shared" si="210"/>
        <v>4.3330739033605798</v>
      </c>
      <c r="AU373" s="25">
        <f t="shared" si="206"/>
        <v>4.7030577953398058</v>
      </c>
      <c r="AV373" s="25"/>
      <c r="AW373" s="25"/>
      <c r="AX373" s="25"/>
      <c r="AY373" s="25"/>
      <c r="AZ373" s="25"/>
      <c r="BA373" s="25"/>
      <c r="BB373" s="25"/>
      <c r="BC373" s="25"/>
      <c r="BD373" s="25"/>
      <c r="BE373" s="25"/>
      <c r="BF373" s="25"/>
      <c r="BG373" s="25"/>
      <c r="BH373" s="25"/>
      <c r="BI373" s="25"/>
      <c r="BJ373" s="25"/>
      <c r="BK373" s="25"/>
      <c r="BL373" s="25"/>
    </row>
    <row r="374" spans="1:64">
      <c r="A374" s="36" t="s">
        <v>476</v>
      </c>
      <c r="B374" s="102" t="s">
        <v>292</v>
      </c>
      <c r="C374" s="36">
        <v>54506.243470000001</v>
      </c>
      <c r="D374" s="36">
        <v>5.0000000000000001E-4</v>
      </c>
      <c r="E374" s="33">
        <f t="shared" si="189"/>
        <v>13200.951152405956</v>
      </c>
      <c r="F374" s="25">
        <f t="shared" si="190"/>
        <v>13201</v>
      </c>
      <c r="G374" s="25">
        <f t="shared" si="211"/>
        <v>-1.6674029997375328E-2</v>
      </c>
      <c r="K374">
        <f t="shared" si="208"/>
        <v>-1.6674029997375328E-2</v>
      </c>
      <c r="O374" s="25">
        <f t="shared" ca="1" si="188"/>
        <v>-2.8030719128347287E-3</v>
      </c>
      <c r="P374" s="27">
        <f t="shared" si="191"/>
        <v>-1.4428974884994235E-3</v>
      </c>
      <c r="Q374" s="28">
        <f t="shared" si="192"/>
        <v>39487.743470000001</v>
      </c>
      <c r="S374" s="25">
        <f t="shared" si="212"/>
        <v>2.319873975029364E-4</v>
      </c>
      <c r="T374" s="128">
        <v>1</v>
      </c>
      <c r="U374">
        <f t="shared" si="213"/>
        <v>2.319873975029364E-4</v>
      </c>
      <c r="V374" s="25">
        <f t="shared" si="214"/>
        <v>-1.5231132508875905E-2</v>
      </c>
      <c r="Z374">
        <f t="shared" si="193"/>
        <v>13201</v>
      </c>
      <c r="AA374" s="25">
        <f t="shared" si="194"/>
        <v>-1.8301966563418204E-2</v>
      </c>
      <c r="AB374" s="25">
        <f t="shared" si="195"/>
        <v>1.6279365660428757E-3</v>
      </c>
      <c r="AC374" s="25">
        <f t="shared" si="196"/>
        <v>-1.5231132508875905E-2</v>
      </c>
      <c r="AD374" s="25"/>
      <c r="AE374" s="25">
        <f t="shared" si="197"/>
        <v>6.1480777257610085E-10</v>
      </c>
      <c r="AF374" s="28">
        <f t="shared" si="198"/>
        <v>39487.743470000001</v>
      </c>
      <c r="AG374" s="128"/>
      <c r="AH374">
        <f t="shared" si="199"/>
        <v>-1.9779167360418203E-2</v>
      </c>
      <c r="AI374">
        <f t="shared" si="200"/>
        <v>0.7644847110155224</v>
      </c>
      <c r="AJ374">
        <f t="shared" si="201"/>
        <v>-0.99755015005933778</v>
      </c>
      <c r="AK374">
        <f t="shared" si="202"/>
        <v>-0.28536388814031466</v>
      </c>
      <c r="AL374">
        <f t="shared" si="203"/>
        <v>-2.2607841722960571</v>
      </c>
      <c r="AM374">
        <f t="shared" si="204"/>
        <v>-2.1219057986998795</v>
      </c>
      <c r="AN374" s="25">
        <f t="shared" si="210"/>
        <v>4.3562723011551627</v>
      </c>
      <c r="AO374" s="25">
        <f t="shared" si="210"/>
        <v>4.3562732621605296</v>
      </c>
      <c r="AP374" s="25">
        <f t="shared" si="210"/>
        <v>4.356265812317214</v>
      </c>
      <c r="AQ374" s="25">
        <f t="shared" si="210"/>
        <v>4.3563235684136048</v>
      </c>
      <c r="AR374" s="25">
        <f t="shared" si="210"/>
        <v>4.3558760395551914</v>
      </c>
      <c r="AS374" s="25">
        <f t="shared" si="210"/>
        <v>4.3593579615578184</v>
      </c>
      <c r="AT374" s="25">
        <f t="shared" si="210"/>
        <v>4.3330739033605798</v>
      </c>
      <c r="AU374" s="25">
        <f t="shared" si="206"/>
        <v>4.7030577953398058</v>
      </c>
      <c r="AV374" s="25"/>
      <c r="AW374" s="25"/>
      <c r="AX374" s="25"/>
      <c r="AY374" s="25"/>
      <c r="AZ374" s="25"/>
      <c r="BA374" s="25"/>
      <c r="BB374" s="25"/>
      <c r="BC374" s="25"/>
      <c r="BD374" s="25"/>
      <c r="BE374" s="25"/>
      <c r="BF374" s="25"/>
      <c r="BG374" s="25"/>
      <c r="BH374" s="25"/>
      <c r="BI374" s="25"/>
      <c r="BJ374" s="25"/>
      <c r="BK374" s="25"/>
      <c r="BL374" s="25"/>
    </row>
    <row r="375" spans="1:64">
      <c r="A375" s="33" t="s">
        <v>1419</v>
      </c>
      <c r="B375" s="57" t="s">
        <v>1231</v>
      </c>
      <c r="C375" s="58">
        <v>54506.243499999997</v>
      </c>
      <c r="D375" s="58" t="s">
        <v>420</v>
      </c>
      <c r="E375" s="33">
        <f t="shared" si="189"/>
        <v>13200.951240292785</v>
      </c>
      <c r="F375" s="25">
        <f t="shared" si="190"/>
        <v>13201</v>
      </c>
      <c r="G375" s="25">
        <f t="shared" si="211"/>
        <v>-1.6644030001771171E-2</v>
      </c>
      <c r="K375">
        <f t="shared" si="208"/>
        <v>-1.6644030001771171E-2</v>
      </c>
      <c r="M375" s="25"/>
      <c r="O375" s="25">
        <f t="shared" ca="1" si="188"/>
        <v>-2.8030719128347287E-3</v>
      </c>
      <c r="P375" s="27">
        <f t="shared" si="191"/>
        <v>-1.4428974884994235E-3</v>
      </c>
      <c r="Q375" s="28">
        <f t="shared" si="192"/>
        <v>39487.743499999997</v>
      </c>
      <c r="S375" s="25">
        <f t="shared" si="212"/>
        <v>2.3107442968604743E-4</v>
      </c>
      <c r="T375" s="128">
        <v>1</v>
      </c>
      <c r="U375">
        <f t="shared" si="213"/>
        <v>2.3107442968604743E-4</v>
      </c>
      <c r="V375" s="25">
        <f t="shared" si="214"/>
        <v>-1.5201132513271747E-2</v>
      </c>
      <c r="Z375">
        <f t="shared" si="193"/>
        <v>13201</v>
      </c>
      <c r="AA375" s="25">
        <f t="shared" si="194"/>
        <v>-1.8301966563418204E-2</v>
      </c>
      <c r="AB375" s="25">
        <f t="shared" si="195"/>
        <v>1.6579365616470332E-3</v>
      </c>
      <c r="AC375" s="25">
        <f t="shared" si="196"/>
        <v>-1.5201132513271747E-2</v>
      </c>
      <c r="AD375" s="25"/>
      <c r="AE375" s="25">
        <f t="shared" si="197"/>
        <v>6.3516668027565193E-10</v>
      </c>
      <c r="AF375" s="28">
        <f t="shared" si="198"/>
        <v>39487.743499999997</v>
      </c>
      <c r="AG375" s="128"/>
      <c r="AH375">
        <f t="shared" si="199"/>
        <v>-1.9779167360418203E-2</v>
      </c>
      <c r="AI375">
        <f t="shared" si="200"/>
        <v>0.7644847110155224</v>
      </c>
      <c r="AJ375">
        <f t="shared" si="201"/>
        <v>-0.99755015005933778</v>
      </c>
      <c r="AK375">
        <f t="shared" si="202"/>
        <v>-0.28536388814031466</v>
      </c>
      <c r="AL375">
        <f t="shared" si="203"/>
        <v>-2.2607841722960571</v>
      </c>
      <c r="AM375">
        <f t="shared" si="204"/>
        <v>-2.1219057986998795</v>
      </c>
      <c r="AN375" s="25">
        <f t="shared" si="210"/>
        <v>4.3562723011551627</v>
      </c>
      <c r="AO375" s="25">
        <f t="shared" si="210"/>
        <v>4.3562732621605296</v>
      </c>
      <c r="AP375" s="25">
        <f t="shared" si="210"/>
        <v>4.356265812317214</v>
      </c>
      <c r="AQ375" s="25">
        <f t="shared" si="210"/>
        <v>4.3563235684136048</v>
      </c>
      <c r="AR375" s="25">
        <f t="shared" si="210"/>
        <v>4.3558760395551914</v>
      </c>
      <c r="AS375" s="25">
        <f t="shared" si="210"/>
        <v>4.3593579615578184</v>
      </c>
      <c r="AT375" s="25">
        <f t="shared" si="210"/>
        <v>4.3330739033605798</v>
      </c>
      <c r="AU375" s="25">
        <f t="shared" si="206"/>
        <v>4.7030577953398058</v>
      </c>
      <c r="AV375" s="25"/>
      <c r="AW375" s="25"/>
      <c r="AX375" s="25"/>
      <c r="AY375" s="25"/>
      <c r="AZ375" s="25"/>
      <c r="BA375" s="25"/>
      <c r="BB375" s="25"/>
      <c r="BC375" s="25"/>
      <c r="BD375" s="25"/>
      <c r="BE375" s="25"/>
      <c r="BF375" s="25"/>
      <c r="BG375" s="25"/>
      <c r="BH375" s="25"/>
      <c r="BI375" s="25"/>
      <c r="BJ375" s="25"/>
      <c r="BK375" s="25"/>
      <c r="BL375" s="25"/>
    </row>
    <row r="376" spans="1:64">
      <c r="A376" s="95" t="s">
        <v>360</v>
      </c>
      <c r="B376" s="96" t="s">
        <v>292</v>
      </c>
      <c r="C376" s="95">
        <v>54508.290300000001</v>
      </c>
      <c r="D376" s="95">
        <v>4.0000000000000002E-4</v>
      </c>
      <c r="E376" s="33">
        <f t="shared" si="189"/>
        <v>13206.947466490439</v>
      </c>
      <c r="F376" s="25">
        <f t="shared" si="190"/>
        <v>13207</v>
      </c>
      <c r="G376" s="25">
        <f t="shared" si="211"/>
        <v>-1.7932209993887227E-2</v>
      </c>
      <c r="K376">
        <f t="shared" si="208"/>
        <v>-1.7932209993887227E-2</v>
      </c>
      <c r="O376" s="25">
        <f t="shared" ca="1" si="188"/>
        <v>-2.8164499990953815E-3</v>
      </c>
      <c r="P376" s="27">
        <f t="shared" si="191"/>
        <v>-1.4492773649692906E-3</v>
      </c>
      <c r="Q376" s="28">
        <f t="shared" si="192"/>
        <v>39489.790300000001</v>
      </c>
      <c r="R376" s="26"/>
      <c r="S376" s="25">
        <f t="shared" si="212"/>
        <v>2.7168706804944759E-4</v>
      </c>
      <c r="T376" s="128">
        <v>1</v>
      </c>
      <c r="U376">
        <f t="shared" si="213"/>
        <v>2.7168706804944759E-4</v>
      </c>
      <c r="V376" s="25">
        <f t="shared" si="214"/>
        <v>-1.6482932628917937E-2</v>
      </c>
      <c r="Z376">
        <f t="shared" si="193"/>
        <v>13207</v>
      </c>
      <c r="AA376" s="25">
        <f t="shared" si="194"/>
        <v>-1.8296638626072614E-2</v>
      </c>
      <c r="AB376" s="25">
        <f t="shared" si="195"/>
        <v>3.6442863218538735E-4</v>
      </c>
      <c r="AC376" s="25">
        <f t="shared" si="196"/>
        <v>-1.6482932628917937E-2</v>
      </c>
      <c r="AD376" s="25"/>
      <c r="AE376" s="25">
        <f t="shared" si="197"/>
        <v>3.6082278066347514E-11</v>
      </c>
      <c r="AF376" s="28">
        <f t="shared" si="198"/>
        <v>39489.790300000001</v>
      </c>
      <c r="AG376" s="128"/>
      <c r="AH376">
        <f t="shared" si="199"/>
        <v>-1.9773364079072615E-2</v>
      </c>
      <c r="AI376">
        <f t="shared" si="200"/>
        <v>0.76463074979923196</v>
      </c>
      <c r="AJ376">
        <f t="shared" si="201"/>
        <v>-0.99751422664974332</v>
      </c>
      <c r="AK376">
        <f t="shared" si="202"/>
        <v>-0.28548435344152973</v>
      </c>
      <c r="AL376">
        <f t="shared" si="203"/>
        <v>-2.2602725169386932</v>
      </c>
      <c r="AM376">
        <f t="shared" si="204"/>
        <v>-2.1204988746423692</v>
      </c>
      <c r="AN376" s="25">
        <f t="shared" si="210"/>
        <v>4.3568940254015409</v>
      </c>
      <c r="AO376" s="25">
        <f t="shared" si="210"/>
        <v>4.3568949749934207</v>
      </c>
      <c r="AP376" s="25">
        <f t="shared" si="210"/>
        <v>4.3568876013026863</v>
      </c>
      <c r="AQ376" s="25">
        <f t="shared" si="210"/>
        <v>4.3569448627108889</v>
      </c>
      <c r="AR376" s="25">
        <f t="shared" si="210"/>
        <v>4.3565004231268452</v>
      </c>
      <c r="AS376" s="25">
        <f t="shared" si="210"/>
        <v>4.359964062661895</v>
      </c>
      <c r="AT376" s="25">
        <f t="shared" si="210"/>
        <v>4.3337734266752275</v>
      </c>
      <c r="AU376" s="25">
        <f t="shared" si="206"/>
        <v>4.7037596506744332</v>
      </c>
      <c r="AV376" s="25"/>
    </row>
    <row r="377" spans="1:64">
      <c r="A377" s="36" t="s">
        <v>476</v>
      </c>
      <c r="B377" s="102" t="s">
        <v>292</v>
      </c>
      <c r="C377" s="36">
        <v>54509.314570000002</v>
      </c>
      <c r="D377" s="36">
        <v>1E-4</v>
      </c>
      <c r="E377" s="33">
        <f t="shared" si="189"/>
        <v>13209.948128307651</v>
      </c>
      <c r="F377" s="25">
        <f t="shared" si="190"/>
        <v>13210</v>
      </c>
      <c r="G377" s="25">
        <f t="shared" si="211"/>
        <v>-1.770629999373341E-2</v>
      </c>
      <c r="K377">
        <f t="shared" si="208"/>
        <v>-1.770629999373341E-2</v>
      </c>
      <c r="O377" s="25">
        <f t="shared" ca="1" si="188"/>
        <v>-2.8231390422257079E-3</v>
      </c>
      <c r="P377" s="27">
        <f t="shared" si="191"/>
        <v>-1.4524671290699002E-3</v>
      </c>
      <c r="Q377" s="28">
        <f t="shared" si="192"/>
        <v>39490.814570000002</v>
      </c>
      <c r="S377" s="25">
        <f t="shared" si="212"/>
        <v>2.6418708279241559E-4</v>
      </c>
      <c r="T377" s="128">
        <v>1</v>
      </c>
      <c r="U377">
        <f t="shared" si="213"/>
        <v>2.6418708279241559E-4</v>
      </c>
      <c r="V377" s="25">
        <f t="shared" si="214"/>
        <v>-1.625383286466351E-2</v>
      </c>
      <c r="Z377">
        <f t="shared" si="193"/>
        <v>13210</v>
      </c>
      <c r="AA377" s="25">
        <f t="shared" si="194"/>
        <v>-1.8293971455767957E-2</v>
      </c>
      <c r="AB377" s="25">
        <f t="shared" si="195"/>
        <v>5.8767146203454745E-4</v>
      </c>
      <c r="AC377" s="25">
        <f t="shared" si="196"/>
        <v>-1.625383286466351E-2</v>
      </c>
      <c r="AD377" s="25"/>
      <c r="AE377" s="25">
        <f t="shared" si="197"/>
        <v>9.1239055776258486E-11</v>
      </c>
      <c r="AF377" s="28">
        <f t="shared" si="198"/>
        <v>39490.814570000002</v>
      </c>
      <c r="AG377" s="128"/>
      <c r="AH377">
        <f t="shared" si="199"/>
        <v>-1.9770459155767958E-2</v>
      </c>
      <c r="AI377">
        <f t="shared" si="200"/>
        <v>0.76470381323564784</v>
      </c>
      <c r="AJ377">
        <f t="shared" si="201"/>
        <v>-0.99749616183159262</v>
      </c>
      <c r="AK377">
        <f t="shared" si="202"/>
        <v>-0.28554457531908234</v>
      </c>
      <c r="AL377">
        <f t="shared" si="203"/>
        <v>-2.2600166159419586</v>
      </c>
      <c r="AM377">
        <f t="shared" si="204"/>
        <v>-2.1197957835058245</v>
      </c>
      <c r="AN377" s="25">
        <f t="shared" si="210"/>
        <v>4.3572049320640618</v>
      </c>
      <c r="AO377" s="25">
        <f t="shared" si="210"/>
        <v>4.3572058759888135</v>
      </c>
      <c r="AP377" s="25">
        <f t="shared" si="210"/>
        <v>4.35719854016026</v>
      </c>
      <c r="AQ377" s="25">
        <f t="shared" si="210"/>
        <v>4.3572555552820207</v>
      </c>
      <c r="AR377" s="25">
        <f t="shared" si="210"/>
        <v>4.3568126558908409</v>
      </c>
      <c r="AS377" s="25">
        <f t="shared" si="210"/>
        <v>4.3602671669583648</v>
      </c>
      <c r="AT377" s="25">
        <f t="shared" si="210"/>
        <v>4.3341232566783114</v>
      </c>
      <c r="AU377" s="25">
        <f t="shared" si="206"/>
        <v>4.7041105783417461</v>
      </c>
      <c r="AV377" s="25"/>
    </row>
    <row r="378" spans="1:64">
      <c r="A378" s="33" t="s">
        <v>1419</v>
      </c>
      <c r="B378" s="57" t="s">
        <v>1231</v>
      </c>
      <c r="C378" s="58">
        <v>54509.314599999998</v>
      </c>
      <c r="D378" s="58" t="s">
        <v>445</v>
      </c>
      <c r="E378" s="33">
        <f t="shared" si="189"/>
        <v>13209.94821619448</v>
      </c>
      <c r="F378" s="25">
        <f t="shared" si="190"/>
        <v>13210</v>
      </c>
      <c r="G378" s="25">
        <f t="shared" si="211"/>
        <v>-1.7676299998129252E-2</v>
      </c>
      <c r="K378">
        <f t="shared" si="208"/>
        <v>-1.7676299998129252E-2</v>
      </c>
      <c r="L378" s="25"/>
      <c r="O378" s="25">
        <f t="shared" ca="1" si="188"/>
        <v>-2.8231390422257079E-3</v>
      </c>
      <c r="P378" s="27">
        <f t="shared" si="191"/>
        <v>-1.4524671290699002E-3</v>
      </c>
      <c r="Q378" s="28">
        <f t="shared" si="192"/>
        <v>39490.814599999998</v>
      </c>
      <c r="S378" s="25">
        <f t="shared" si="212"/>
        <v>2.6321275296317063E-4</v>
      </c>
      <c r="T378" s="128">
        <v>1</v>
      </c>
      <c r="U378">
        <f t="shared" si="213"/>
        <v>2.6321275296317063E-4</v>
      </c>
      <c r="V378" s="25">
        <f t="shared" si="214"/>
        <v>-1.6223832869059353E-2</v>
      </c>
      <c r="Z378">
        <f t="shared" si="193"/>
        <v>13210</v>
      </c>
      <c r="AA378" s="25">
        <f t="shared" si="194"/>
        <v>-1.8293971455767957E-2</v>
      </c>
      <c r="AB378" s="25">
        <f t="shared" si="195"/>
        <v>6.176714576387049E-4</v>
      </c>
      <c r="AC378" s="25">
        <f t="shared" si="196"/>
        <v>-1.6223832869059353E-2</v>
      </c>
      <c r="AD378" s="25"/>
      <c r="AE378" s="25">
        <f t="shared" si="197"/>
        <v>1.0042041087123688E-10</v>
      </c>
      <c r="AF378" s="28">
        <f t="shared" si="198"/>
        <v>39490.814599999998</v>
      </c>
      <c r="AG378" s="128"/>
      <c r="AH378">
        <f t="shared" si="199"/>
        <v>-1.9770459155767958E-2</v>
      </c>
      <c r="AI378">
        <f t="shared" si="200"/>
        <v>0.76470381323564784</v>
      </c>
      <c r="AJ378">
        <f t="shared" si="201"/>
        <v>-0.99749616183159262</v>
      </c>
      <c r="AK378">
        <f t="shared" si="202"/>
        <v>-0.28554457531908234</v>
      </c>
      <c r="AL378">
        <f t="shared" si="203"/>
        <v>-2.2600166159419586</v>
      </c>
      <c r="AM378">
        <f t="shared" si="204"/>
        <v>-2.1197957835058245</v>
      </c>
      <c r="AN378" s="25">
        <f t="shared" si="210"/>
        <v>4.3572049320640618</v>
      </c>
      <c r="AO378" s="25">
        <f t="shared" si="210"/>
        <v>4.3572058759888135</v>
      </c>
      <c r="AP378" s="25">
        <f t="shared" si="210"/>
        <v>4.35719854016026</v>
      </c>
      <c r="AQ378" s="25">
        <f t="shared" si="210"/>
        <v>4.3572555552820207</v>
      </c>
      <c r="AR378" s="25">
        <f t="shared" si="210"/>
        <v>4.3568126558908409</v>
      </c>
      <c r="AS378" s="25">
        <f t="shared" si="210"/>
        <v>4.3602671669583648</v>
      </c>
      <c r="AT378" s="25">
        <f t="shared" si="210"/>
        <v>4.3341232566783114</v>
      </c>
      <c r="AU378" s="25">
        <f t="shared" si="206"/>
        <v>4.7041105783417461</v>
      </c>
      <c r="AV378" s="25"/>
    </row>
    <row r="379" spans="1:64">
      <c r="A379" s="36" t="s">
        <v>476</v>
      </c>
      <c r="B379" s="102" t="s">
        <v>292</v>
      </c>
      <c r="C379" s="36">
        <v>54509.31467</v>
      </c>
      <c r="D379" s="36">
        <v>1E-4</v>
      </c>
      <c r="E379" s="33">
        <f t="shared" si="189"/>
        <v>13209.94842126378</v>
      </c>
      <c r="F379" s="25">
        <f t="shared" si="190"/>
        <v>13210</v>
      </c>
      <c r="G379" s="25">
        <f t="shared" si="211"/>
        <v>-1.7606299996259622E-2</v>
      </c>
      <c r="K379">
        <f t="shared" si="208"/>
        <v>-1.7606299996259622E-2</v>
      </c>
      <c r="O379" s="25">
        <f t="shared" ca="1" si="188"/>
        <v>-2.8231390422257079E-3</v>
      </c>
      <c r="P379" s="27">
        <f t="shared" si="191"/>
        <v>-1.4524671290699002E-3</v>
      </c>
      <c r="Q379" s="28">
        <f t="shared" si="192"/>
        <v>39490.81467</v>
      </c>
      <c r="S379" s="25">
        <f t="shared" si="212"/>
        <v>2.6094631630109894E-4</v>
      </c>
      <c r="T379" s="128">
        <v>1</v>
      </c>
      <c r="U379">
        <f t="shared" si="213"/>
        <v>2.6094631630109894E-4</v>
      </c>
      <c r="V379" s="25">
        <f t="shared" si="214"/>
        <v>-1.6153832867189723E-2</v>
      </c>
      <c r="Z379">
        <f t="shared" si="193"/>
        <v>13210</v>
      </c>
      <c r="AA379" s="25">
        <f t="shared" si="194"/>
        <v>-1.8293971455767957E-2</v>
      </c>
      <c r="AB379" s="25">
        <f t="shared" si="195"/>
        <v>6.8767145950833497E-4</v>
      </c>
      <c r="AC379" s="25">
        <f t="shared" si="196"/>
        <v>-1.6153832867189723E-2</v>
      </c>
      <c r="AD379" s="25"/>
      <c r="AE379" s="25">
        <f t="shared" si="197"/>
        <v>1.2339943486034118E-10</v>
      </c>
      <c r="AF379" s="28">
        <f t="shared" si="198"/>
        <v>39490.81467</v>
      </c>
      <c r="AG379" s="128"/>
      <c r="AH379">
        <f t="shared" si="199"/>
        <v>-1.9770459155767958E-2</v>
      </c>
      <c r="AI379">
        <f t="shared" si="200"/>
        <v>0.76470381323564784</v>
      </c>
      <c r="AJ379">
        <f t="shared" si="201"/>
        <v>-0.99749616183159262</v>
      </c>
      <c r="AK379">
        <f t="shared" si="202"/>
        <v>-0.28554457531908234</v>
      </c>
      <c r="AL379">
        <f t="shared" si="203"/>
        <v>-2.2600166159419586</v>
      </c>
      <c r="AM379">
        <f t="shared" si="204"/>
        <v>-2.1197957835058245</v>
      </c>
      <c r="AN379" s="25">
        <f t="shared" si="210"/>
        <v>4.3572049320640618</v>
      </c>
      <c r="AO379" s="25">
        <f t="shared" si="210"/>
        <v>4.3572058759888135</v>
      </c>
      <c r="AP379" s="25">
        <f t="shared" si="210"/>
        <v>4.35719854016026</v>
      </c>
      <c r="AQ379" s="25">
        <f t="shared" si="210"/>
        <v>4.3572555552820207</v>
      </c>
      <c r="AR379" s="25">
        <f t="shared" si="210"/>
        <v>4.3568126558908409</v>
      </c>
      <c r="AS379" s="25">
        <f t="shared" si="210"/>
        <v>4.3602671669583648</v>
      </c>
      <c r="AT379" s="25">
        <f t="shared" si="210"/>
        <v>4.3341232566783114</v>
      </c>
      <c r="AU379" s="25">
        <f t="shared" si="206"/>
        <v>4.7041105783417461</v>
      </c>
      <c r="AV379" s="25"/>
    </row>
    <row r="380" spans="1:64">
      <c r="A380" s="36" t="s">
        <v>476</v>
      </c>
      <c r="B380" s="102" t="s">
        <v>292</v>
      </c>
      <c r="C380" s="36">
        <v>54509.31467</v>
      </c>
      <c r="D380" s="36">
        <v>2.0000000000000001E-4</v>
      </c>
      <c r="E380" s="33">
        <f t="shared" si="189"/>
        <v>13209.94842126378</v>
      </c>
      <c r="F380" s="25">
        <f t="shared" si="190"/>
        <v>13210</v>
      </c>
      <c r="G380" s="25">
        <f t="shared" si="211"/>
        <v>-1.7606299996259622E-2</v>
      </c>
      <c r="K380">
        <f t="shared" si="208"/>
        <v>-1.7606299996259622E-2</v>
      </c>
      <c r="O380" s="25">
        <f t="shared" ca="1" si="188"/>
        <v>-2.8231390422257079E-3</v>
      </c>
      <c r="P380" s="27">
        <f t="shared" si="191"/>
        <v>-1.4524671290699002E-3</v>
      </c>
      <c r="Q380" s="28">
        <f t="shared" si="192"/>
        <v>39490.81467</v>
      </c>
      <c r="S380" s="25">
        <f t="shared" si="212"/>
        <v>2.6094631630109894E-4</v>
      </c>
      <c r="T380" s="128">
        <v>1</v>
      </c>
      <c r="U380">
        <f t="shared" si="213"/>
        <v>2.6094631630109894E-4</v>
      </c>
      <c r="V380" s="25">
        <f t="shared" si="214"/>
        <v>-1.6153832867189723E-2</v>
      </c>
      <c r="Z380">
        <f t="shared" si="193"/>
        <v>13210</v>
      </c>
      <c r="AA380" s="25">
        <f t="shared" si="194"/>
        <v>-1.8293971455767957E-2</v>
      </c>
      <c r="AB380" s="25">
        <f t="shared" si="195"/>
        <v>6.8767145950833497E-4</v>
      </c>
      <c r="AC380" s="25">
        <f t="shared" si="196"/>
        <v>-1.6153832867189723E-2</v>
      </c>
      <c r="AD380" s="25"/>
      <c r="AE380" s="25">
        <f t="shared" si="197"/>
        <v>1.2339943486034118E-10</v>
      </c>
      <c r="AF380" s="28">
        <f t="shared" si="198"/>
        <v>39490.81467</v>
      </c>
      <c r="AG380" s="128"/>
      <c r="AH380">
        <f t="shared" si="199"/>
        <v>-1.9770459155767958E-2</v>
      </c>
      <c r="AI380">
        <f t="shared" si="200"/>
        <v>0.76470381323564784</v>
      </c>
      <c r="AJ380">
        <f t="shared" si="201"/>
        <v>-0.99749616183159262</v>
      </c>
      <c r="AK380">
        <f t="shared" si="202"/>
        <v>-0.28554457531908234</v>
      </c>
      <c r="AL380">
        <f t="shared" si="203"/>
        <v>-2.2600166159419586</v>
      </c>
      <c r="AM380">
        <f t="shared" si="204"/>
        <v>-2.1197957835058245</v>
      </c>
      <c r="AN380" s="25">
        <f t="shared" si="210"/>
        <v>4.3572049320640618</v>
      </c>
      <c r="AO380" s="25">
        <f t="shared" si="210"/>
        <v>4.3572058759888135</v>
      </c>
      <c r="AP380" s="25">
        <f t="shared" si="210"/>
        <v>4.35719854016026</v>
      </c>
      <c r="AQ380" s="25">
        <f t="shared" si="210"/>
        <v>4.3572555552820207</v>
      </c>
      <c r="AR380" s="25">
        <f t="shared" si="210"/>
        <v>4.3568126558908409</v>
      </c>
      <c r="AS380" s="25">
        <f t="shared" si="210"/>
        <v>4.3602671669583648</v>
      </c>
      <c r="AT380" s="25">
        <f t="shared" si="210"/>
        <v>4.3341232566783114</v>
      </c>
      <c r="AU380" s="25">
        <f t="shared" si="206"/>
        <v>4.7041105783417461</v>
      </c>
      <c r="AV380" s="25"/>
    </row>
    <row r="381" spans="1:64">
      <c r="A381" s="33" t="s">
        <v>1419</v>
      </c>
      <c r="B381" s="57" t="s">
        <v>1231</v>
      </c>
      <c r="C381" s="58">
        <v>54509.314700000003</v>
      </c>
      <c r="D381" s="58" t="s">
        <v>292</v>
      </c>
      <c r="E381" s="33">
        <f t="shared" si="189"/>
        <v>13209.94850915063</v>
      </c>
      <c r="F381" s="25">
        <f t="shared" si="190"/>
        <v>13210</v>
      </c>
      <c r="G381" s="25">
        <f t="shared" si="211"/>
        <v>-1.7576299993379507E-2</v>
      </c>
      <c r="K381">
        <f t="shared" si="208"/>
        <v>-1.7576299993379507E-2</v>
      </c>
      <c r="M381" s="25"/>
      <c r="O381" s="25">
        <f t="shared" ca="1" si="188"/>
        <v>-2.8231390422257079E-3</v>
      </c>
      <c r="P381" s="27">
        <f t="shared" si="191"/>
        <v>-1.4524671290699002E-3</v>
      </c>
      <c r="Q381" s="28">
        <f t="shared" si="192"/>
        <v>39490.814700000003</v>
      </c>
      <c r="S381" s="25">
        <f t="shared" si="212"/>
        <v>2.5997798623619058E-4</v>
      </c>
      <c r="T381" s="128">
        <v>1</v>
      </c>
      <c r="U381">
        <f t="shared" si="213"/>
        <v>2.5997798623619058E-4</v>
      </c>
      <c r="V381" s="25">
        <f t="shared" si="214"/>
        <v>-1.6123832864309608E-2</v>
      </c>
      <c r="Z381">
        <f t="shared" si="193"/>
        <v>13210</v>
      </c>
      <c r="AA381" s="25">
        <f t="shared" si="194"/>
        <v>-1.8293971455767957E-2</v>
      </c>
      <c r="AB381" s="25">
        <f t="shared" si="195"/>
        <v>7.1767146238845003E-4</v>
      </c>
      <c r="AC381" s="25">
        <f t="shared" si="196"/>
        <v>-1.6123832864309608E-2</v>
      </c>
      <c r="AD381" s="25"/>
      <c r="AE381" s="25">
        <f t="shared" si="197"/>
        <v>1.339022670206654E-10</v>
      </c>
      <c r="AF381" s="28">
        <f t="shared" si="198"/>
        <v>39490.814700000003</v>
      </c>
      <c r="AG381" s="128"/>
      <c r="AH381">
        <f t="shared" si="199"/>
        <v>-1.9770459155767958E-2</v>
      </c>
      <c r="AI381">
        <f t="shared" si="200"/>
        <v>0.76470381323564784</v>
      </c>
      <c r="AJ381">
        <f t="shared" si="201"/>
        <v>-0.99749616183159262</v>
      </c>
      <c r="AK381">
        <f t="shared" si="202"/>
        <v>-0.28554457531908234</v>
      </c>
      <c r="AL381">
        <f t="shared" si="203"/>
        <v>-2.2600166159419586</v>
      </c>
      <c r="AM381">
        <f t="shared" si="204"/>
        <v>-2.1197957835058245</v>
      </c>
      <c r="AN381" s="25">
        <f t="shared" ref="AN381:AT390" si="215">$AU381+$AB$7*SIN(AO381)</f>
        <v>4.3572049320640618</v>
      </c>
      <c r="AO381" s="25">
        <f t="shared" si="215"/>
        <v>4.3572058759888135</v>
      </c>
      <c r="AP381" s="25">
        <f t="shared" si="215"/>
        <v>4.35719854016026</v>
      </c>
      <c r="AQ381" s="25">
        <f t="shared" si="215"/>
        <v>4.3572555552820207</v>
      </c>
      <c r="AR381" s="25">
        <f t="shared" si="215"/>
        <v>4.3568126558908409</v>
      </c>
      <c r="AS381" s="25">
        <f t="shared" si="215"/>
        <v>4.3602671669583648</v>
      </c>
      <c r="AT381" s="25">
        <f t="shared" si="215"/>
        <v>4.3341232566783114</v>
      </c>
      <c r="AU381" s="25">
        <f t="shared" si="206"/>
        <v>4.7041105783417461</v>
      </c>
      <c r="AV381" s="25"/>
    </row>
    <row r="382" spans="1:64">
      <c r="A382" s="33" t="s">
        <v>1419</v>
      </c>
      <c r="B382" s="57" t="s">
        <v>1231</v>
      </c>
      <c r="C382" s="58">
        <v>54509.314700000003</v>
      </c>
      <c r="D382" s="58" t="s">
        <v>420</v>
      </c>
      <c r="E382" s="33">
        <f t="shared" si="189"/>
        <v>13209.94850915063</v>
      </c>
      <c r="F382" s="25">
        <f t="shared" si="190"/>
        <v>13210</v>
      </c>
      <c r="G382" s="25">
        <f t="shared" si="211"/>
        <v>-1.7576299993379507E-2</v>
      </c>
      <c r="K382">
        <f t="shared" si="208"/>
        <v>-1.7576299993379507E-2</v>
      </c>
      <c r="L382" s="25"/>
      <c r="O382" s="25">
        <f t="shared" ca="1" si="188"/>
        <v>-2.8231390422257079E-3</v>
      </c>
      <c r="P382" s="27">
        <f t="shared" si="191"/>
        <v>-1.4524671290699002E-3</v>
      </c>
      <c r="Q382" s="28">
        <f t="shared" si="192"/>
        <v>39490.814700000003</v>
      </c>
      <c r="S382" s="25">
        <f t="shared" si="212"/>
        <v>2.5997798623619058E-4</v>
      </c>
      <c r="T382" s="128">
        <v>1</v>
      </c>
      <c r="U382">
        <f t="shared" si="213"/>
        <v>2.5997798623619058E-4</v>
      </c>
      <c r="V382" s="25">
        <f t="shared" si="214"/>
        <v>-1.6123832864309608E-2</v>
      </c>
      <c r="Z382">
        <f t="shared" si="193"/>
        <v>13210</v>
      </c>
      <c r="AA382" s="25">
        <f t="shared" si="194"/>
        <v>-1.8293971455767957E-2</v>
      </c>
      <c r="AB382" s="25">
        <f t="shared" si="195"/>
        <v>7.1767146238845003E-4</v>
      </c>
      <c r="AC382" s="25">
        <f t="shared" si="196"/>
        <v>-1.6123832864309608E-2</v>
      </c>
      <c r="AD382" s="25"/>
      <c r="AE382" s="25">
        <f t="shared" si="197"/>
        <v>1.339022670206654E-10</v>
      </c>
      <c r="AF382" s="28">
        <f t="shared" si="198"/>
        <v>39490.814700000003</v>
      </c>
      <c r="AG382" s="128"/>
      <c r="AH382">
        <f t="shared" si="199"/>
        <v>-1.9770459155767958E-2</v>
      </c>
      <c r="AI382">
        <f t="shared" si="200"/>
        <v>0.76470381323564784</v>
      </c>
      <c r="AJ382">
        <f t="shared" si="201"/>
        <v>-0.99749616183159262</v>
      </c>
      <c r="AK382">
        <f t="shared" si="202"/>
        <v>-0.28554457531908234</v>
      </c>
      <c r="AL382">
        <f t="shared" si="203"/>
        <v>-2.2600166159419586</v>
      </c>
      <c r="AM382">
        <f t="shared" si="204"/>
        <v>-2.1197957835058245</v>
      </c>
      <c r="AN382" s="25">
        <f t="shared" si="215"/>
        <v>4.3572049320640618</v>
      </c>
      <c r="AO382" s="25">
        <f t="shared" si="215"/>
        <v>4.3572058759888135</v>
      </c>
      <c r="AP382" s="25">
        <f t="shared" si="215"/>
        <v>4.35719854016026</v>
      </c>
      <c r="AQ382" s="25">
        <f t="shared" si="215"/>
        <v>4.3572555552820207</v>
      </c>
      <c r="AR382" s="25">
        <f t="shared" si="215"/>
        <v>4.3568126558908409</v>
      </c>
      <c r="AS382" s="25">
        <f t="shared" si="215"/>
        <v>4.3602671669583648</v>
      </c>
      <c r="AT382" s="25">
        <f t="shared" si="215"/>
        <v>4.3341232566783114</v>
      </c>
      <c r="AU382" s="25">
        <f t="shared" si="206"/>
        <v>4.7041105783417461</v>
      </c>
      <c r="AV382" s="25"/>
    </row>
    <row r="383" spans="1:64">
      <c r="A383" s="56" t="s">
        <v>478</v>
      </c>
      <c r="B383" s="57" t="s">
        <v>288</v>
      </c>
      <c r="C383" s="58">
        <v>54708.833500000001</v>
      </c>
      <c r="D383" s="58">
        <v>2.0000000000000001E-4</v>
      </c>
      <c r="E383" s="33">
        <f t="shared" si="189"/>
        <v>13794.451076808624</v>
      </c>
      <c r="F383" s="25">
        <f t="shared" si="190"/>
        <v>13794.5</v>
      </c>
      <c r="G383" s="25">
        <f t="shared" si="211"/>
        <v>-1.6699834995961282E-2</v>
      </c>
      <c r="K383">
        <f t="shared" si="208"/>
        <v>-1.6699834995961282E-2</v>
      </c>
      <c r="N383" s="25"/>
      <c r="O383" s="25">
        <f t="shared" ca="1" si="188"/>
        <v>-4.1263876121175637E-3</v>
      </c>
      <c r="P383" s="27">
        <f t="shared" si="191"/>
        <v>-2.0717248110204778E-3</v>
      </c>
      <c r="Q383" s="28">
        <f t="shared" si="192"/>
        <v>39690.333500000001</v>
      </c>
      <c r="R383" s="25"/>
      <c r="S383" s="25">
        <f t="shared" si="212"/>
        <v>2.1398160758276892E-4</v>
      </c>
      <c r="T383" s="128">
        <v>1</v>
      </c>
      <c r="U383">
        <f t="shared" si="213"/>
        <v>2.1398160758276892E-4</v>
      </c>
      <c r="V383" s="25">
        <f t="shared" si="214"/>
        <v>-1.4628110184940805E-2</v>
      </c>
      <c r="Z383">
        <f t="shared" si="193"/>
        <v>13794.5</v>
      </c>
      <c r="AA383" s="25">
        <f t="shared" si="194"/>
        <v>-1.7733119697703314E-2</v>
      </c>
      <c r="AB383" s="25">
        <f t="shared" si="195"/>
        <v>1.0332847017420314E-3</v>
      </c>
      <c r="AC383" s="25">
        <f t="shared" si="196"/>
        <v>-1.4628110184940805E-2</v>
      </c>
      <c r="AD383" s="25"/>
      <c r="AE383" s="25">
        <f t="shared" si="197"/>
        <v>2.284632996528742E-10</v>
      </c>
      <c r="AF383" s="28">
        <f t="shared" si="198"/>
        <v>39690.333500000001</v>
      </c>
      <c r="AG383" s="128"/>
      <c r="AH383">
        <f t="shared" si="199"/>
        <v>-1.9162255006953312E-2</v>
      </c>
      <c r="AI383">
        <f t="shared" si="200"/>
        <v>0.77951330567451049</v>
      </c>
      <c r="AJ383">
        <f t="shared" si="201"/>
        <v>-0.9926156232580261</v>
      </c>
      <c r="AK383">
        <f t="shared" si="202"/>
        <v>-0.29712895790450672</v>
      </c>
      <c r="AL383">
        <f t="shared" si="203"/>
        <v>-2.2091946586265152</v>
      </c>
      <c r="AM383">
        <f t="shared" si="204"/>
        <v>-1.9873077955439939</v>
      </c>
      <c r="AN383" s="25">
        <f t="shared" si="215"/>
        <v>4.4183616955687333</v>
      </c>
      <c r="AO383" s="25">
        <f t="shared" si="215"/>
        <v>4.4183619397040816</v>
      </c>
      <c r="AP383" s="25">
        <f t="shared" si="215"/>
        <v>4.4183596629518807</v>
      </c>
      <c r="AQ383" s="25">
        <f t="shared" si="215"/>
        <v>4.4183808961034146</v>
      </c>
      <c r="AR383" s="25">
        <f t="shared" si="215"/>
        <v>4.4181829320066379</v>
      </c>
      <c r="AS383" s="25">
        <f t="shared" si="215"/>
        <v>4.4200336708280181</v>
      </c>
      <c r="AT383" s="25">
        <f t="shared" si="215"/>
        <v>4.4031508730413389</v>
      </c>
      <c r="AU383" s="25">
        <f t="shared" si="206"/>
        <v>4.7724829855233164</v>
      </c>
      <c r="AV383" s="25"/>
    </row>
    <row r="384" spans="1:64">
      <c r="A384" s="56" t="s">
        <v>479</v>
      </c>
      <c r="B384" s="57" t="s">
        <v>292</v>
      </c>
      <c r="C384" s="58">
        <v>54781.710899999998</v>
      </c>
      <c r="D384" s="58">
        <v>1E-4</v>
      </c>
      <c r="E384" s="33">
        <f t="shared" si="189"/>
        <v>14007.949892079354</v>
      </c>
      <c r="F384" s="25">
        <f t="shared" si="190"/>
        <v>14008</v>
      </c>
      <c r="G384" s="25">
        <f t="shared" si="211"/>
        <v>-1.7104239996115211E-2</v>
      </c>
      <c r="K384">
        <f t="shared" si="208"/>
        <v>-1.7104239996115211E-2</v>
      </c>
      <c r="N384" s="25"/>
      <c r="O384" s="25">
        <f t="shared" ca="1" si="188"/>
        <v>-4.6024245148924316E-3</v>
      </c>
      <c r="P384" s="27">
        <f t="shared" si="191"/>
        <v>-2.2968219238409405E-3</v>
      </c>
      <c r="Q384" s="28">
        <f t="shared" si="192"/>
        <v>39763.210899999998</v>
      </c>
      <c r="R384" s="25"/>
      <c r="S384" s="25">
        <f t="shared" si="212"/>
        <v>2.1925962996711468E-4</v>
      </c>
      <c r="T384" s="128">
        <v>1</v>
      </c>
      <c r="U384">
        <f t="shared" si="213"/>
        <v>2.1925962996711468E-4</v>
      </c>
      <c r="V384" s="25">
        <f t="shared" si="214"/>
        <v>-1.4807418072274271E-2</v>
      </c>
      <c r="Z384">
        <f t="shared" si="193"/>
        <v>14008</v>
      </c>
      <c r="AA384" s="25">
        <f t="shared" si="194"/>
        <v>-1.7507494891666642E-2</v>
      </c>
      <c r="AB384" s="25">
        <f t="shared" si="195"/>
        <v>4.0325489555143035E-4</v>
      </c>
      <c r="AC384" s="25">
        <f t="shared" si="196"/>
        <v>-1.4807418072274271E-2</v>
      </c>
      <c r="AD384" s="25"/>
      <c r="AE384" s="25">
        <f t="shared" si="197"/>
        <v>3.5654797462264493E-11</v>
      </c>
      <c r="AF384" s="28">
        <f t="shared" si="198"/>
        <v>39763.210899999998</v>
      </c>
      <c r="AG384" s="128"/>
      <c r="AH384">
        <f t="shared" si="199"/>
        <v>-1.8918822699666642E-2</v>
      </c>
      <c r="AI384">
        <f t="shared" si="200"/>
        <v>0.78521742681151496</v>
      </c>
      <c r="AJ384">
        <f t="shared" si="201"/>
        <v>-0.99012291878996372</v>
      </c>
      <c r="AK384">
        <f t="shared" si="202"/>
        <v>-0.3012780215258542</v>
      </c>
      <c r="AL384">
        <f t="shared" si="203"/>
        <v>-2.1901308823701515</v>
      </c>
      <c r="AM384">
        <f t="shared" si="204"/>
        <v>-1.9410064173509647</v>
      </c>
      <c r="AN384" s="25">
        <f t="shared" si="215"/>
        <v>4.4409995600894332</v>
      </c>
      <c r="AO384" s="25">
        <f t="shared" si="215"/>
        <v>4.4409996914199024</v>
      </c>
      <c r="AP384" s="25">
        <f t="shared" si="215"/>
        <v>4.4409983673396596</v>
      </c>
      <c r="AQ384" s="25">
        <f t="shared" si="215"/>
        <v>4.441011717070193</v>
      </c>
      <c r="AR384" s="25">
        <f t="shared" si="215"/>
        <v>4.4408771508335514</v>
      </c>
      <c r="AS384" s="25">
        <f t="shared" si="215"/>
        <v>4.4422365798933585</v>
      </c>
      <c r="AT384" s="25">
        <f t="shared" si="215"/>
        <v>4.4287953063969709</v>
      </c>
      <c r="AU384" s="25">
        <f t="shared" si="206"/>
        <v>4.7974573378471232</v>
      </c>
      <c r="AV384" s="25"/>
    </row>
    <row r="385" spans="1:48">
      <c r="A385" s="56" t="s">
        <v>479</v>
      </c>
      <c r="B385" s="57" t="s">
        <v>292</v>
      </c>
      <c r="C385" s="58">
        <v>54797.753799999999</v>
      </c>
      <c r="D385" s="58">
        <v>1E-4</v>
      </c>
      <c r="E385" s="33">
        <f t="shared" si="189"/>
        <v>14054.948552068692</v>
      </c>
      <c r="F385" s="25">
        <f t="shared" si="190"/>
        <v>14055</v>
      </c>
      <c r="G385" s="25">
        <f t="shared" si="211"/>
        <v>-1.7561649998242501E-2</v>
      </c>
      <c r="K385">
        <f t="shared" si="208"/>
        <v>-1.7561649998242501E-2</v>
      </c>
      <c r="N385" s="25"/>
      <c r="O385" s="25">
        <f t="shared" ca="1" si="188"/>
        <v>-4.7072195239342036E-3</v>
      </c>
      <c r="P385" s="27">
        <f t="shared" si="191"/>
        <v>-2.346295954765727E-3</v>
      </c>
      <c r="Q385" s="28">
        <f t="shared" si="192"/>
        <v>39779.253799999999</v>
      </c>
      <c r="R385" s="25"/>
      <c r="S385" s="25">
        <f t="shared" si="212"/>
        <v>2.3150699866834504E-4</v>
      </c>
      <c r="T385" s="128">
        <v>1</v>
      </c>
      <c r="U385">
        <f t="shared" si="213"/>
        <v>2.3150699866834504E-4</v>
      </c>
      <c r="V385" s="25">
        <f t="shared" si="214"/>
        <v>-1.5215354043476775E-2</v>
      </c>
      <c r="Z385">
        <f t="shared" si="193"/>
        <v>14055</v>
      </c>
      <c r="AA385" s="25">
        <f t="shared" si="194"/>
        <v>-1.7456309068205639E-2</v>
      </c>
      <c r="AB385" s="25">
        <f t="shared" si="195"/>
        <v>-1.053409300368624E-4</v>
      </c>
      <c r="AC385" s="25">
        <f t="shared" si="196"/>
        <v>-1.5215354043476775E-2</v>
      </c>
      <c r="AD385" s="25"/>
      <c r="AE385" s="25">
        <f t="shared" si="197"/>
        <v>2.5689663839525047E-12</v>
      </c>
      <c r="AF385" s="28">
        <f t="shared" si="198"/>
        <v>39779.253799999999</v>
      </c>
      <c r="AG385" s="128"/>
      <c r="AH385">
        <f t="shared" si="199"/>
        <v>-1.8863679993205637E-2</v>
      </c>
      <c r="AI385">
        <f t="shared" si="200"/>
        <v>0.78649506957394588</v>
      </c>
      <c r="AJ385">
        <f t="shared" si="201"/>
        <v>-0.98952037770540002</v>
      </c>
      <c r="AK385">
        <f t="shared" si="202"/>
        <v>-0.30218478565898349</v>
      </c>
      <c r="AL385">
        <f t="shared" si="203"/>
        <v>-2.185896517507151</v>
      </c>
      <c r="AM385">
        <f t="shared" si="204"/>
        <v>-1.9309540324923613</v>
      </c>
      <c r="AN385" s="25">
        <f t="shared" si="215"/>
        <v>4.4460053889456947</v>
      </c>
      <c r="AO385" s="25">
        <f t="shared" si="215"/>
        <v>4.4460055020247093</v>
      </c>
      <c r="AP385" s="25">
        <f t="shared" si="215"/>
        <v>4.4460043410558914</v>
      </c>
      <c r="AQ385" s="25">
        <f t="shared" si="215"/>
        <v>4.4460162608198495</v>
      </c>
      <c r="AR385" s="25">
        <f t="shared" si="215"/>
        <v>4.4458939043669012</v>
      </c>
      <c r="AS385" s="25">
        <f t="shared" si="215"/>
        <v>4.4471525143940589</v>
      </c>
      <c r="AT385" s="25">
        <f t="shared" si="215"/>
        <v>4.4344715823155978</v>
      </c>
      <c r="AU385" s="25">
        <f t="shared" si="206"/>
        <v>4.8029552046350341</v>
      </c>
      <c r="AV385" s="25"/>
    </row>
    <row r="386" spans="1:48">
      <c r="A386" s="95" t="s">
        <v>360</v>
      </c>
      <c r="B386" s="96" t="s">
        <v>288</v>
      </c>
      <c r="C386" s="95">
        <v>54803.389000000003</v>
      </c>
      <c r="D386" s="95">
        <v>4.0000000000000002E-4</v>
      </c>
      <c r="E386" s="33">
        <f t="shared" si="189"/>
        <v>14071.457216261084</v>
      </c>
      <c r="F386" s="25">
        <f t="shared" si="190"/>
        <v>14071.5</v>
      </c>
      <c r="G386" s="25">
        <f t="shared" si="211"/>
        <v>-1.4604144998884294E-2</v>
      </c>
      <c r="K386">
        <f t="shared" si="208"/>
        <v>-1.4604144998884294E-2</v>
      </c>
      <c r="O386" s="25">
        <f t="shared" ca="1" si="188"/>
        <v>-4.7440092611510006E-3</v>
      </c>
      <c r="P386" s="27">
        <f t="shared" si="191"/>
        <v>-2.3636577401580016E-3</v>
      </c>
      <c r="Q386" s="28">
        <f t="shared" si="192"/>
        <v>39784.889000000003</v>
      </c>
      <c r="R386" s="26"/>
      <c r="S386" s="25">
        <f t="shared" si="212"/>
        <v>1.4982952833104068E-4</v>
      </c>
      <c r="T386" s="128">
        <v>1</v>
      </c>
      <c r="U386">
        <f t="shared" si="213"/>
        <v>1.4982952833104068E-4</v>
      </c>
      <c r="V386" s="25">
        <f t="shared" si="214"/>
        <v>-1.2240487258726292E-2</v>
      </c>
      <c r="Z386">
        <f t="shared" si="193"/>
        <v>14071.5</v>
      </c>
      <c r="AA386" s="25">
        <f t="shared" si="194"/>
        <v>-1.7438209094233419E-2</v>
      </c>
      <c r="AB386" s="25">
        <f t="shared" si="195"/>
        <v>2.8340640953491252E-3</v>
      </c>
      <c r="AC386" s="25">
        <f t="shared" si="196"/>
        <v>-1.2240487258726292E-2</v>
      </c>
      <c r="AD386" s="25"/>
      <c r="AE386" s="25">
        <f t="shared" si="197"/>
        <v>1.2034186797946293E-9</v>
      </c>
      <c r="AF386" s="28">
        <f t="shared" si="198"/>
        <v>39784.889000000003</v>
      </c>
      <c r="AG386" s="128"/>
      <c r="AH386">
        <f t="shared" si="199"/>
        <v>-1.8844187757483418E-2</v>
      </c>
      <c r="AI386">
        <f t="shared" si="200"/>
        <v>0.78694550270995833</v>
      </c>
      <c r="AJ386">
        <f t="shared" si="201"/>
        <v>-0.98930416183046299</v>
      </c>
      <c r="AK386">
        <f t="shared" si="202"/>
        <v>-0.30250253087286338</v>
      </c>
      <c r="AL386">
        <f t="shared" si="203"/>
        <v>-2.184406712643097</v>
      </c>
      <c r="AM386">
        <f t="shared" si="204"/>
        <v>-1.9274367576616718</v>
      </c>
      <c r="AN386" s="25">
        <f t="shared" si="215"/>
        <v>4.4477646878446917</v>
      </c>
      <c r="AO386" s="25">
        <f t="shared" si="215"/>
        <v>4.4477647949958694</v>
      </c>
      <c r="AP386" s="25">
        <f t="shared" si="215"/>
        <v>4.4477636877467663</v>
      </c>
      <c r="AQ386" s="25">
        <f t="shared" si="215"/>
        <v>4.4477751297484023</v>
      </c>
      <c r="AR386" s="25">
        <f t="shared" si="215"/>
        <v>4.4476569146032823</v>
      </c>
      <c r="AS386" s="25">
        <f t="shared" si="215"/>
        <v>4.4488807726849666</v>
      </c>
      <c r="AT386" s="25">
        <f t="shared" si="215"/>
        <v>4.4364669591854211</v>
      </c>
      <c r="AU386" s="25">
        <f t="shared" si="206"/>
        <v>4.8048853068052582</v>
      </c>
      <c r="AV386" s="25"/>
    </row>
    <row r="387" spans="1:48">
      <c r="A387" s="33" t="s">
        <v>1065</v>
      </c>
      <c r="B387" s="57" t="s">
        <v>292</v>
      </c>
      <c r="C387" s="58">
        <v>54824.037799999998</v>
      </c>
      <c r="D387" s="58" t="s">
        <v>485</v>
      </c>
      <c r="E387" s="33">
        <f t="shared" si="189"/>
        <v>14131.949142931922</v>
      </c>
      <c r="F387" s="25">
        <f t="shared" si="190"/>
        <v>14132</v>
      </c>
      <c r="G387" s="25">
        <f t="shared" si="211"/>
        <v>-1.7359960002067965E-2</v>
      </c>
      <c r="K387">
        <f t="shared" si="208"/>
        <v>-1.7359960002067965E-2</v>
      </c>
      <c r="L387" s="25"/>
      <c r="O387" s="25">
        <f t="shared" ca="1" si="188"/>
        <v>-4.8789049642792397E-3</v>
      </c>
      <c r="P387" s="27">
        <f t="shared" si="191"/>
        <v>-2.4272875753093355E-3</v>
      </c>
      <c r="Q387" s="28">
        <f t="shared" si="192"/>
        <v>39805.537799999998</v>
      </c>
      <c r="S387" s="25">
        <f t="shared" si="212"/>
        <v>2.2298470580487745E-4</v>
      </c>
      <c r="T387" s="128">
        <v>1</v>
      </c>
      <c r="U387">
        <f t="shared" si="213"/>
        <v>2.2298470580487745E-4</v>
      </c>
      <c r="V387" s="25">
        <f t="shared" si="214"/>
        <v>-1.4932672426758629E-2</v>
      </c>
      <c r="Z387">
        <f t="shared" si="193"/>
        <v>14132</v>
      </c>
      <c r="AA387" s="25">
        <f t="shared" si="194"/>
        <v>-1.7371260990643303E-2</v>
      </c>
      <c r="AB387" s="25">
        <f t="shared" si="195"/>
        <v>1.1300988575338455E-5</v>
      </c>
      <c r="AC387" s="25">
        <f t="shared" si="196"/>
        <v>-1.4932672426758629E-2</v>
      </c>
      <c r="AD387" s="25"/>
      <c r="AE387" s="25">
        <f t="shared" si="197"/>
        <v>2.8477899182434417E-14</v>
      </c>
      <c r="AF387" s="28">
        <f t="shared" si="198"/>
        <v>39805.537799999998</v>
      </c>
      <c r="AG387" s="128"/>
      <c r="AH387">
        <f t="shared" si="199"/>
        <v>-1.8772120718643304E-2</v>
      </c>
      <c r="AI387">
        <f t="shared" si="200"/>
        <v>0.78860557813981425</v>
      </c>
      <c r="AJ387">
        <f t="shared" si="201"/>
        <v>-0.98849037144877738</v>
      </c>
      <c r="AK387">
        <f t="shared" si="202"/>
        <v>-0.30366494431593155</v>
      </c>
      <c r="AL387">
        <f t="shared" si="203"/>
        <v>-2.1789294432495794</v>
      </c>
      <c r="AM387">
        <f t="shared" si="204"/>
        <v>-1.9145918313682786</v>
      </c>
      <c r="AN387" s="25">
        <f t="shared" si="215"/>
        <v>4.4542240944155802</v>
      </c>
      <c r="AO387" s="25">
        <f t="shared" si="215"/>
        <v>4.4542241818119539</v>
      </c>
      <c r="AP387" s="25">
        <f t="shared" si="215"/>
        <v>4.4542232566263058</v>
      </c>
      <c r="AQ387" s="25">
        <f t="shared" si="215"/>
        <v>4.4542330508868853</v>
      </c>
      <c r="AR387" s="25">
        <f t="shared" si="215"/>
        <v>4.4541293846742178</v>
      </c>
      <c r="AS387" s="25">
        <f t="shared" si="215"/>
        <v>4.4552287000098705</v>
      </c>
      <c r="AT387" s="25">
        <f t="shared" si="215"/>
        <v>4.4437950813494203</v>
      </c>
      <c r="AU387" s="25">
        <f t="shared" si="206"/>
        <v>4.8119623480960794</v>
      </c>
      <c r="AV387" s="25"/>
    </row>
    <row r="388" spans="1:48">
      <c r="A388" s="58" t="s">
        <v>356</v>
      </c>
      <c r="B388" s="57" t="s">
        <v>288</v>
      </c>
      <c r="C388" s="58">
        <v>54829.673900000002</v>
      </c>
      <c r="D388" s="58">
        <v>5.0000000000000001E-4</v>
      </c>
      <c r="E388" s="33">
        <f t="shared" si="189"/>
        <v>14148.460443729538</v>
      </c>
      <c r="F388" s="25">
        <f t="shared" si="190"/>
        <v>14148.5</v>
      </c>
      <c r="G388" s="25">
        <f t="shared" si="211"/>
        <v>-1.3502454996341839E-2</v>
      </c>
      <c r="K388">
        <f t="shared" si="208"/>
        <v>-1.3502454996341839E-2</v>
      </c>
      <c r="O388" s="25">
        <f t="shared" ca="1" si="188"/>
        <v>-4.9156947014960366E-3</v>
      </c>
      <c r="P388" s="27">
        <f t="shared" si="191"/>
        <v>-2.4446329727268777E-3</v>
      </c>
      <c r="Q388" s="28">
        <f t="shared" si="192"/>
        <v>39811.173900000002</v>
      </c>
      <c r="R388" s="26"/>
      <c r="S388" s="25">
        <f t="shared" si="212"/>
        <v>1.2227542790594411E-4</v>
      </c>
      <c r="T388" s="128">
        <v>1</v>
      </c>
      <c r="U388">
        <f t="shared" si="213"/>
        <v>1.2227542790594411E-4</v>
      </c>
      <c r="V388" s="25">
        <f t="shared" si="214"/>
        <v>-1.1057822023614963E-2</v>
      </c>
      <c r="Z388">
        <f t="shared" si="193"/>
        <v>14148.5</v>
      </c>
      <c r="AA388" s="25">
        <f t="shared" si="194"/>
        <v>-1.7352843533151051E-2</v>
      </c>
      <c r="AB388" s="25">
        <f t="shared" si="195"/>
        <v>3.8503885368092114E-3</v>
      </c>
      <c r="AC388" s="25">
        <f t="shared" si="196"/>
        <v>-1.1057822023614963E-2</v>
      </c>
      <c r="AD388" s="25"/>
      <c r="AE388" s="25">
        <f t="shared" si="197"/>
        <v>1.8127933640801066E-9</v>
      </c>
      <c r="AF388" s="28">
        <f t="shared" si="198"/>
        <v>39811.173900000002</v>
      </c>
      <c r="AG388" s="128"/>
      <c r="AH388">
        <f t="shared" si="199"/>
        <v>-1.8752303376401051E-2</v>
      </c>
      <c r="AI388">
        <f t="shared" si="200"/>
        <v>0.78906064979199309</v>
      </c>
      <c r="AJ388">
        <f t="shared" si="201"/>
        <v>-0.98826266719171052</v>
      </c>
      <c r="AK388">
        <f t="shared" si="202"/>
        <v>-0.30398123385140702</v>
      </c>
      <c r="AL388">
        <f t="shared" si="203"/>
        <v>-2.1774316256595023</v>
      </c>
      <c r="AM388">
        <f t="shared" si="204"/>
        <v>-1.9111026784369964</v>
      </c>
      <c r="AN388" s="25">
        <f t="shared" si="215"/>
        <v>4.4559881179923373</v>
      </c>
      <c r="AO388" s="25">
        <f t="shared" si="215"/>
        <v>4.4559882005112241</v>
      </c>
      <c r="AP388" s="25">
        <f t="shared" si="215"/>
        <v>4.4559873210826844</v>
      </c>
      <c r="AQ388" s="25">
        <f t="shared" si="215"/>
        <v>4.4559966935683688</v>
      </c>
      <c r="AR388" s="25">
        <f t="shared" si="215"/>
        <v>4.4558968237946139</v>
      </c>
      <c r="AS388" s="25">
        <f t="shared" si="215"/>
        <v>4.4569629640656325</v>
      </c>
      <c r="AT388" s="25">
        <f t="shared" si="215"/>
        <v>4.4457968608992866</v>
      </c>
      <c r="AU388" s="25">
        <f t="shared" si="206"/>
        <v>4.8138924502663034</v>
      </c>
      <c r="AV388" s="25"/>
    </row>
    <row r="389" spans="1:48">
      <c r="A389" s="56" t="s">
        <v>479</v>
      </c>
      <c r="B389" s="57" t="s">
        <v>288</v>
      </c>
      <c r="C389" s="58">
        <v>54830.353799999997</v>
      </c>
      <c r="D389" s="58">
        <v>1E-4</v>
      </c>
      <c r="E389" s="33">
        <f t="shared" si="189"/>
        <v>14150.452252500179</v>
      </c>
      <c r="F389" s="25">
        <f t="shared" si="190"/>
        <v>14150.5</v>
      </c>
      <c r="G389" s="25">
        <f t="shared" si="211"/>
        <v>-1.6298515001835767E-2</v>
      </c>
      <c r="K389">
        <f t="shared" si="208"/>
        <v>-1.6298515001835767E-2</v>
      </c>
      <c r="N389" s="25"/>
      <c r="O389" s="25">
        <f t="shared" ca="1" si="188"/>
        <v>-4.9201540635829162E-3</v>
      </c>
      <c r="P389" s="27">
        <f t="shared" si="191"/>
        <v>-2.4467352065126085E-3</v>
      </c>
      <c r="Q389" s="28">
        <f t="shared" si="192"/>
        <v>39811.853799999997</v>
      </c>
      <c r="R389" s="25"/>
      <c r="S389" s="25">
        <f t="shared" si="212"/>
        <v>1.9187180349812292E-4</v>
      </c>
      <c r="T389" s="128">
        <v>1</v>
      </c>
      <c r="U389">
        <f t="shared" si="213"/>
        <v>1.9187180349812292E-4</v>
      </c>
      <c r="V389" s="25">
        <f t="shared" si="214"/>
        <v>-1.385177979532316E-2</v>
      </c>
      <c r="Z389">
        <f t="shared" si="193"/>
        <v>14150.5</v>
      </c>
      <c r="AA389" s="25">
        <f t="shared" si="194"/>
        <v>-1.7350606479993792E-2</v>
      </c>
      <c r="AB389" s="25">
        <f t="shared" si="195"/>
        <v>1.0520914781580251E-3</v>
      </c>
      <c r="AC389" s="25">
        <f t="shared" si="196"/>
        <v>-1.385177979532316E-2</v>
      </c>
      <c r="AD389" s="25"/>
      <c r="AE389" s="25">
        <f t="shared" si="197"/>
        <v>2.1238222359877316E-10</v>
      </c>
      <c r="AF389" s="28">
        <f t="shared" si="198"/>
        <v>39811.853799999997</v>
      </c>
      <c r="AG389" s="128"/>
      <c r="AH389">
        <f t="shared" si="199"/>
        <v>-1.8749896529243793E-2</v>
      </c>
      <c r="AI389">
        <f t="shared" si="200"/>
        <v>0.78911587789165394</v>
      </c>
      <c r="AJ389">
        <f t="shared" si="201"/>
        <v>-0.98823489803622777</v>
      </c>
      <c r="AK389">
        <f t="shared" si="202"/>
        <v>-0.30401955042824497</v>
      </c>
      <c r="AL389">
        <f t="shared" si="203"/>
        <v>-2.1772499545138824</v>
      </c>
      <c r="AM389">
        <f t="shared" si="204"/>
        <v>-1.9106801562271469</v>
      </c>
      <c r="AN389" s="25">
        <f t="shared" si="215"/>
        <v>4.4562020082134941</v>
      </c>
      <c r="AO389" s="25">
        <f t="shared" si="215"/>
        <v>4.456202090155311</v>
      </c>
      <c r="AP389" s="25">
        <f t="shared" si="215"/>
        <v>4.4562012161637137</v>
      </c>
      <c r="AQ389" s="25">
        <f t="shared" si="215"/>
        <v>4.4562105383103283</v>
      </c>
      <c r="AR389" s="25">
        <f t="shared" si="215"/>
        <v>4.4561111237671254</v>
      </c>
      <c r="AS389" s="25">
        <f t="shared" si="215"/>
        <v>4.4571732659891481</v>
      </c>
      <c r="AT389" s="25">
        <f t="shared" si="215"/>
        <v>4.4460395940305677</v>
      </c>
      <c r="AU389" s="25">
        <f t="shared" si="206"/>
        <v>4.8141264020445123</v>
      </c>
      <c r="AV389" s="25"/>
    </row>
    <row r="390" spans="1:48">
      <c r="A390" s="103" t="s">
        <v>461</v>
      </c>
      <c r="B390" s="96" t="s">
        <v>288</v>
      </c>
      <c r="C390" s="95">
        <v>55094.554300000003</v>
      </c>
      <c r="D390" s="95">
        <v>1E-4</v>
      </c>
      <c r="E390" s="33">
        <f t="shared" si="189"/>
        <v>14924.443829366777</v>
      </c>
      <c r="F390" s="25">
        <f t="shared" si="190"/>
        <v>14924.5</v>
      </c>
      <c r="G390" s="25">
        <f t="shared" si="211"/>
        <v>-1.9173734996002167E-2</v>
      </c>
      <c r="K390">
        <f t="shared" si="208"/>
        <v>-1.9173734996002167E-2</v>
      </c>
      <c r="O390" s="25">
        <f t="shared" ca="1" si="188"/>
        <v>-6.6459271912070357E-3</v>
      </c>
      <c r="P390" s="27">
        <f t="shared" si="191"/>
        <v>-3.2564260055033224E-3</v>
      </c>
      <c r="Q390" s="28">
        <f t="shared" si="192"/>
        <v>40076.054300000003</v>
      </c>
      <c r="S390" s="25">
        <f t="shared" si="212"/>
        <v>2.5336072549901536E-4</v>
      </c>
      <c r="T390" s="128">
        <v>1</v>
      </c>
      <c r="U390">
        <f t="shared" si="213"/>
        <v>2.5336072549901536E-4</v>
      </c>
      <c r="V390" s="25">
        <f t="shared" si="214"/>
        <v>-1.5917308990498844E-2</v>
      </c>
      <c r="Z390">
        <f t="shared" si="193"/>
        <v>14924.5</v>
      </c>
      <c r="AA390" s="25">
        <f t="shared" si="194"/>
        <v>-1.6408502161756575E-2</v>
      </c>
      <c r="AB390" s="25">
        <f t="shared" si="195"/>
        <v>-2.7652328342455922E-3</v>
      </c>
      <c r="AC390" s="25">
        <f t="shared" si="196"/>
        <v>-1.5917308990498844E-2</v>
      </c>
      <c r="AD390" s="25"/>
      <c r="AE390" s="25">
        <f t="shared" si="197"/>
        <v>1.937325986863562E-9</v>
      </c>
      <c r="AF390" s="28">
        <f t="shared" si="198"/>
        <v>40076.054300000003</v>
      </c>
      <c r="AG390" s="128"/>
      <c r="AH390">
        <f t="shared" si="199"/>
        <v>-1.7740280061006575E-2</v>
      </c>
      <c r="AI390">
        <f t="shared" si="200"/>
        <v>0.81162887655258309</v>
      </c>
      <c r="AJ390">
        <f t="shared" si="201"/>
        <v>-0.97460450934420495</v>
      </c>
      <c r="AK390">
        <f t="shared" si="202"/>
        <v>-0.31845929072827822</v>
      </c>
      <c r="AL390">
        <f t="shared" si="203"/>
        <v>-2.104948089834866</v>
      </c>
      <c r="AM390">
        <f t="shared" si="204"/>
        <v>-1.7533516518563141</v>
      </c>
      <c r="AN390" s="25">
        <f t="shared" si="215"/>
        <v>4.5401410147794232</v>
      </c>
      <c r="AO390" s="25">
        <f t="shared" si="215"/>
        <v>4.5401410133196238</v>
      </c>
      <c r="AP390" s="25">
        <f t="shared" si="215"/>
        <v>4.5401410363386541</v>
      </c>
      <c r="AQ390" s="25">
        <f t="shared" si="215"/>
        <v>4.540140673360515</v>
      </c>
      <c r="AR390" s="25">
        <f t="shared" si="215"/>
        <v>4.540146397109833</v>
      </c>
      <c r="AS390" s="25">
        <f t="shared" si="215"/>
        <v>4.5400561620592015</v>
      </c>
      <c r="AT390" s="25">
        <f t="shared" si="215"/>
        <v>4.5414842097428734</v>
      </c>
      <c r="AU390" s="25">
        <f t="shared" si="206"/>
        <v>4.9046657402113825</v>
      </c>
      <c r="AV390" s="25"/>
    </row>
    <row r="391" spans="1:48">
      <c r="A391" s="103" t="s">
        <v>461</v>
      </c>
      <c r="B391" s="96" t="s">
        <v>292</v>
      </c>
      <c r="C391" s="95">
        <v>55101.555200000003</v>
      </c>
      <c r="D391" s="95">
        <v>1E-4</v>
      </c>
      <c r="E391" s="33">
        <f t="shared" si="189"/>
        <v>14944.953395512504</v>
      </c>
      <c r="F391" s="25">
        <f t="shared" si="190"/>
        <v>14945</v>
      </c>
      <c r="G391" s="25">
        <f t="shared" si="211"/>
        <v>-1.5908349996607285E-2</v>
      </c>
      <c r="K391">
        <f t="shared" si="208"/>
        <v>-1.5908349996607285E-2</v>
      </c>
      <c r="O391" s="25">
        <f t="shared" ca="1" si="188"/>
        <v>-6.6916356525975988E-3</v>
      </c>
      <c r="P391" s="27">
        <f t="shared" si="191"/>
        <v>-3.2777662611366354E-3</v>
      </c>
      <c r="Q391" s="28">
        <f t="shared" si="192"/>
        <v>40083.055200000003</v>
      </c>
      <c r="S391" s="25">
        <f t="shared" si="212"/>
        <v>1.5953164549873574E-4</v>
      </c>
      <c r="T391" s="128">
        <v>1</v>
      </c>
      <c r="U391">
        <f t="shared" si="213"/>
        <v>1.5953164549873574E-4</v>
      </c>
      <c r="V391" s="25">
        <f t="shared" si="214"/>
        <v>-1.263058373547065E-2</v>
      </c>
      <c r="Z391">
        <f t="shared" si="193"/>
        <v>14945</v>
      </c>
      <c r="AA391" s="25">
        <f t="shared" si="194"/>
        <v>-1.6381447949192419E-2</v>
      </c>
      <c r="AB391" s="25">
        <f t="shared" si="195"/>
        <v>4.7309795258513448E-4</v>
      </c>
      <c r="AC391" s="25">
        <f t="shared" si="196"/>
        <v>-1.263058373547065E-2</v>
      </c>
      <c r="AD391" s="25"/>
      <c r="AE391" s="25">
        <f t="shared" si="197"/>
        <v>3.5706639750530991E-11</v>
      </c>
      <c r="AF391" s="28">
        <f t="shared" si="198"/>
        <v>40083.055200000003</v>
      </c>
      <c r="AG391" s="128"/>
      <c r="AH391">
        <f t="shared" si="199"/>
        <v>-1.7711388874192418E-2</v>
      </c>
      <c r="AI391">
        <f t="shared" si="200"/>
        <v>0.81225710310750565</v>
      </c>
      <c r="AJ391">
        <f t="shared" si="201"/>
        <v>-0.97416111837044117</v>
      </c>
      <c r="AK391">
        <f t="shared" si="202"/>
        <v>-0.31883005609009668</v>
      </c>
      <c r="AL391">
        <f t="shared" si="203"/>
        <v>-2.1029765321599614</v>
      </c>
      <c r="AM391">
        <f t="shared" si="204"/>
        <v>-1.7493422788687287</v>
      </c>
      <c r="AN391" s="25">
        <f t="shared" ref="AN391:AT400" si="216">$AU391+$AB$7*SIN(AO391)</f>
        <v>4.5423968873426812</v>
      </c>
      <c r="AO391" s="25">
        <f t="shared" si="216"/>
        <v>4.5423968856595645</v>
      </c>
      <c r="AP391" s="25">
        <f t="shared" si="216"/>
        <v>4.5423969125487398</v>
      </c>
      <c r="AQ391" s="25">
        <f t="shared" si="216"/>
        <v>4.5423964829725145</v>
      </c>
      <c r="AR391" s="25">
        <f t="shared" si="216"/>
        <v>4.5424033459271316</v>
      </c>
      <c r="AS391" s="25">
        <f t="shared" si="216"/>
        <v>4.542293735454165</v>
      </c>
      <c r="AT391" s="25">
        <f t="shared" si="216"/>
        <v>4.5440528101688855</v>
      </c>
      <c r="AU391" s="25">
        <f t="shared" si="206"/>
        <v>4.9070637459380242</v>
      </c>
      <c r="AV391" s="25"/>
    </row>
    <row r="392" spans="1:48">
      <c r="A392" s="56" t="s">
        <v>480</v>
      </c>
      <c r="B392" s="57" t="s">
        <v>292</v>
      </c>
      <c r="C392" s="58">
        <v>55116.7448</v>
      </c>
      <c r="D392" s="58">
        <v>1E-4</v>
      </c>
      <c r="E392" s="33">
        <f t="shared" si="189"/>
        <v>14989.452260790848</v>
      </c>
      <c r="F392" s="25">
        <f t="shared" si="190"/>
        <v>14989.5</v>
      </c>
      <c r="G392" s="25">
        <f t="shared" si="211"/>
        <v>-1.6295684996293858E-2</v>
      </c>
      <c r="K392">
        <f t="shared" ref="K392:K418" si="217">G392</f>
        <v>-1.6295684996293858E-2</v>
      </c>
      <c r="N392" s="25"/>
      <c r="O392" s="25">
        <f t="shared" ca="1" si="188"/>
        <v>-6.7908564590307662E-3</v>
      </c>
      <c r="P392" s="27">
        <f t="shared" si="191"/>
        <v>-3.3240715757364659E-3</v>
      </c>
      <c r="Q392" s="28">
        <f t="shared" si="192"/>
        <v>40098.2448</v>
      </c>
      <c r="R392" s="25"/>
      <c r="S392" s="25">
        <f t="shared" si="212"/>
        <v>1.682627547323846E-4</v>
      </c>
      <c r="T392" s="128">
        <v>1</v>
      </c>
      <c r="U392">
        <f t="shared" si="213"/>
        <v>1.682627547323846E-4</v>
      </c>
      <c r="V392" s="25">
        <f t="shared" si="214"/>
        <v>-1.2971613420557391E-2</v>
      </c>
      <c r="Z392">
        <f t="shared" si="193"/>
        <v>14989.5</v>
      </c>
      <c r="AA392" s="25">
        <f t="shared" si="194"/>
        <v>-1.6322341448159382E-2</v>
      </c>
      <c r="AB392" s="25">
        <f t="shared" si="195"/>
        <v>2.6656451865524067E-5</v>
      </c>
      <c r="AC392" s="25">
        <f t="shared" si="196"/>
        <v>-1.2971613420557391E-2</v>
      </c>
      <c r="AD392" s="25"/>
      <c r="AE392" s="25">
        <f t="shared" si="197"/>
        <v>1.1956186426903286E-13</v>
      </c>
      <c r="AF392" s="28">
        <f t="shared" si="198"/>
        <v>40098.2448</v>
      </c>
      <c r="AG392" s="128"/>
      <c r="AH392">
        <f t="shared" si="199"/>
        <v>-1.7648286117409383E-2</v>
      </c>
      <c r="AI392">
        <f t="shared" si="200"/>
        <v>0.813626688924589</v>
      </c>
      <c r="AJ392">
        <f t="shared" si="201"/>
        <v>-0.97318318397766967</v>
      </c>
      <c r="AK392">
        <f t="shared" si="202"/>
        <v>-0.31963258425696855</v>
      </c>
      <c r="AL392">
        <f t="shared" si="203"/>
        <v>-2.0986862773203385</v>
      </c>
      <c r="AM392">
        <f t="shared" si="204"/>
        <v>-1.7406651839604521</v>
      </c>
      <c r="AN392" s="25">
        <f t="shared" si="216"/>
        <v>4.5472998027268225</v>
      </c>
      <c r="AO392" s="25">
        <f t="shared" si="216"/>
        <v>4.5472998006806478</v>
      </c>
      <c r="AP392" s="25">
        <f t="shared" si="216"/>
        <v>4.5472998343315698</v>
      </c>
      <c r="AQ392" s="25">
        <f t="shared" si="216"/>
        <v>4.5472992809170565</v>
      </c>
      <c r="AR392" s="25">
        <f t="shared" si="216"/>
        <v>4.5473083824648857</v>
      </c>
      <c r="AS392" s="25">
        <f t="shared" si="216"/>
        <v>4.5471587599834749</v>
      </c>
      <c r="AT392" s="25">
        <f t="shared" si="216"/>
        <v>4.5496357350451033</v>
      </c>
      <c r="AU392" s="25">
        <f t="shared" si="206"/>
        <v>4.9122691730031738</v>
      </c>
      <c r="AV392" s="25"/>
    </row>
    <row r="393" spans="1:48">
      <c r="A393" s="56" t="s">
        <v>480</v>
      </c>
      <c r="B393" s="57" t="s">
        <v>292</v>
      </c>
      <c r="C393" s="58">
        <v>55116.9156</v>
      </c>
      <c r="D393" s="58">
        <v>1E-4</v>
      </c>
      <c r="E393" s="33">
        <f t="shared" si="189"/>
        <v>14989.952629871636</v>
      </c>
      <c r="F393" s="25">
        <f t="shared" si="190"/>
        <v>14990</v>
      </c>
      <c r="G393" s="25">
        <f t="shared" si="211"/>
        <v>-1.6169700000318699E-2</v>
      </c>
      <c r="K393">
        <f t="shared" si="217"/>
        <v>-1.6169700000318699E-2</v>
      </c>
      <c r="N393" s="25"/>
      <c r="O393" s="25">
        <f t="shared" ca="1" si="188"/>
        <v>-6.7919712995524843E-3</v>
      </c>
      <c r="P393" s="27">
        <f t="shared" si="191"/>
        <v>-3.3245917150582375E-3</v>
      </c>
      <c r="Q393" s="28">
        <f t="shared" si="192"/>
        <v>40098.4156</v>
      </c>
      <c r="R393" s="25"/>
      <c r="S393" s="25">
        <f t="shared" si="212"/>
        <v>1.6499680686006698E-4</v>
      </c>
      <c r="T393" s="128">
        <v>1</v>
      </c>
      <c r="U393">
        <f t="shared" si="213"/>
        <v>1.6499680686006698E-4</v>
      </c>
      <c r="V393" s="25">
        <f t="shared" si="214"/>
        <v>-1.2845108285260462E-2</v>
      </c>
      <c r="Z393">
        <f t="shared" si="193"/>
        <v>14990</v>
      </c>
      <c r="AA393" s="25">
        <f t="shared" si="194"/>
        <v>-1.6321674378027479E-2</v>
      </c>
      <c r="AB393" s="25">
        <f t="shared" si="195"/>
        <v>1.5197437770878008E-4</v>
      </c>
      <c r="AC393" s="25">
        <f t="shared" si="196"/>
        <v>-1.2845108285260462E-2</v>
      </c>
      <c r="AD393" s="25"/>
      <c r="AE393" s="25">
        <f t="shared" si="197"/>
        <v>3.8108011447600287E-12</v>
      </c>
      <c r="AF393" s="28">
        <f t="shared" si="198"/>
        <v>40098.4156</v>
      </c>
      <c r="AG393" s="128"/>
      <c r="AH393">
        <f t="shared" si="199"/>
        <v>-1.764757407802748E-2</v>
      </c>
      <c r="AI393">
        <f t="shared" si="200"/>
        <v>0.81364212334962549</v>
      </c>
      <c r="AJ393">
        <f t="shared" si="201"/>
        <v>-0.97317207523355942</v>
      </c>
      <c r="AK393">
        <f t="shared" si="202"/>
        <v>-0.31964158335605175</v>
      </c>
      <c r="AL393">
        <f t="shared" si="203"/>
        <v>-2.0986379899788021</v>
      </c>
      <c r="AM393">
        <f t="shared" si="204"/>
        <v>-1.7405678911014599</v>
      </c>
      <c r="AN393" s="25">
        <f t="shared" si="216"/>
        <v>4.5473549386370911</v>
      </c>
      <c r="AO393" s="25">
        <f t="shared" si="216"/>
        <v>4.5473549365876984</v>
      </c>
      <c r="AP393" s="25">
        <f t="shared" si="216"/>
        <v>4.547354970302691</v>
      </c>
      <c r="AQ393" s="25">
        <f t="shared" si="216"/>
        <v>4.5473544156509416</v>
      </c>
      <c r="AR393" s="25">
        <f t="shared" si="216"/>
        <v>4.5473635405670061</v>
      </c>
      <c r="AS393" s="25">
        <f t="shared" si="216"/>
        <v>4.5472134844658401</v>
      </c>
      <c r="AT393" s="25">
        <f t="shared" si="216"/>
        <v>4.5496985203803604</v>
      </c>
      <c r="AU393" s="25">
        <f t="shared" si="206"/>
        <v>4.9123276609477262</v>
      </c>
      <c r="AV393" s="25"/>
    </row>
    <row r="394" spans="1:48">
      <c r="A394" s="33" t="s">
        <v>1082</v>
      </c>
      <c r="B394" s="57" t="s">
        <v>288</v>
      </c>
      <c r="C394" s="58">
        <v>55142.0049</v>
      </c>
      <c r="D394" s="58" t="s">
        <v>485</v>
      </c>
      <c r="E394" s="33">
        <f t="shared" si="189"/>
        <v>15063.453273774574</v>
      </c>
      <c r="F394" s="25">
        <f t="shared" si="190"/>
        <v>15063.5</v>
      </c>
      <c r="G394" s="25">
        <f t="shared" si="211"/>
        <v>-1.5949904998706188E-2</v>
      </c>
      <c r="K394">
        <f t="shared" si="217"/>
        <v>-1.5949904998706188E-2</v>
      </c>
      <c r="M394" s="25"/>
      <c r="O394" s="25">
        <f t="shared" ca="1" si="188"/>
        <v>-6.9558528562454723E-3</v>
      </c>
      <c r="P394" s="27">
        <f t="shared" si="191"/>
        <v>-3.4010171169661027E-3</v>
      </c>
      <c r="Q394" s="28">
        <f t="shared" si="192"/>
        <v>40123.5049</v>
      </c>
      <c r="S394" s="25">
        <f t="shared" si="212"/>
        <v>1.5747458706848316E-4</v>
      </c>
      <c r="T394" s="128">
        <v>1</v>
      </c>
      <c r="U394">
        <f t="shared" si="213"/>
        <v>1.5747458706848316E-4</v>
      </c>
      <c r="V394" s="25">
        <f t="shared" si="214"/>
        <v>-1.2548887881740085E-2</v>
      </c>
      <c r="Z394">
        <f t="shared" si="193"/>
        <v>15063.5</v>
      </c>
      <c r="AA394" s="25">
        <f t="shared" si="194"/>
        <v>-1.6222899906877534E-2</v>
      </c>
      <c r="AB394" s="25">
        <f t="shared" si="195"/>
        <v>2.7299490817134578E-4</v>
      </c>
      <c r="AC394" s="25">
        <f t="shared" si="196"/>
        <v>-1.2548887881740085E-2</v>
      </c>
      <c r="AD394" s="25"/>
      <c r="AE394" s="25">
        <f t="shared" si="197"/>
        <v>1.1735985702556128E-11</v>
      </c>
      <c r="AF394" s="28">
        <f t="shared" si="198"/>
        <v>40123.5049</v>
      </c>
      <c r="AG394" s="128"/>
      <c r="AH394">
        <f t="shared" si="199"/>
        <v>-1.7542172810127533E-2</v>
      </c>
      <c r="AI394">
        <f t="shared" si="200"/>
        <v>0.8159221145541089</v>
      </c>
      <c r="AJ394">
        <f t="shared" si="201"/>
        <v>-0.9715096775848604</v>
      </c>
      <c r="AK394">
        <f t="shared" si="202"/>
        <v>-0.32096001634124049</v>
      </c>
      <c r="AL394">
        <f t="shared" si="203"/>
        <v>-2.0915197387025501</v>
      </c>
      <c r="AM394">
        <f t="shared" si="204"/>
        <v>-1.7263143607794522</v>
      </c>
      <c r="AN394" s="25">
        <f t="shared" si="216"/>
        <v>4.5554713319377331</v>
      </c>
      <c r="AO394" s="25">
        <f t="shared" si="216"/>
        <v>4.5554713295898672</v>
      </c>
      <c r="AP394" s="25">
        <f t="shared" si="216"/>
        <v>4.5554713701952423</v>
      </c>
      <c r="AQ394" s="25">
        <f t="shared" si="216"/>
        <v>4.5554706679433759</v>
      </c>
      <c r="AR394" s="25">
        <f t="shared" si="216"/>
        <v>4.5554828135156242</v>
      </c>
      <c r="AS394" s="25">
        <f t="shared" si="216"/>
        <v>4.5552728848758708</v>
      </c>
      <c r="AT394" s="25">
        <f t="shared" si="216"/>
        <v>4.5589414509140207</v>
      </c>
      <c r="AU394" s="25">
        <f t="shared" si="206"/>
        <v>4.9209253887969053</v>
      </c>
      <c r="AV394" s="25"/>
    </row>
    <row r="395" spans="1:48">
      <c r="A395" s="33" t="s">
        <v>1082</v>
      </c>
      <c r="B395" s="57" t="s">
        <v>292</v>
      </c>
      <c r="C395" s="58">
        <v>55142.1754</v>
      </c>
      <c r="D395" s="58" t="s">
        <v>485</v>
      </c>
      <c r="E395" s="33">
        <f t="shared" si="189"/>
        <v>15063.952763986954</v>
      </c>
      <c r="F395" s="25">
        <f t="shared" si="190"/>
        <v>15064</v>
      </c>
      <c r="G395" s="25">
        <f t="shared" si="211"/>
        <v>-1.6123919995152391E-2</v>
      </c>
      <c r="K395">
        <f t="shared" si="217"/>
        <v>-1.6123919995152391E-2</v>
      </c>
      <c r="L395" s="25"/>
      <c r="O395" s="25">
        <f t="shared" ca="1" si="188"/>
        <v>-6.9569676967671974E-3</v>
      </c>
      <c r="P395" s="27">
        <f t="shared" si="191"/>
        <v>-3.4015367790308348E-3</v>
      </c>
      <c r="Q395" s="28">
        <f t="shared" si="192"/>
        <v>40123.6754</v>
      </c>
      <c r="S395" s="25">
        <f t="shared" si="212"/>
        <v>1.6185903469785148E-4</v>
      </c>
      <c r="T395" s="128">
        <v>1</v>
      </c>
      <c r="U395">
        <f t="shared" si="213"/>
        <v>1.6185903469785148E-4</v>
      </c>
      <c r="V395" s="25">
        <f t="shared" si="214"/>
        <v>-1.2722383216121557E-2</v>
      </c>
      <c r="Z395">
        <f t="shared" si="193"/>
        <v>15064</v>
      </c>
      <c r="AA395" s="25">
        <f t="shared" si="194"/>
        <v>-1.62222231001144E-2</v>
      </c>
      <c r="AB395" s="25">
        <f t="shared" si="195"/>
        <v>9.8303104962008808E-5</v>
      </c>
      <c r="AC395" s="25">
        <f t="shared" si="196"/>
        <v>-1.2722383216121557E-2</v>
      </c>
      <c r="AD395" s="25"/>
      <c r="AE395" s="25">
        <f t="shared" si="197"/>
        <v>1.5641248538577527E-12</v>
      </c>
      <c r="AF395" s="28">
        <f t="shared" si="198"/>
        <v>40123.6754</v>
      </c>
      <c r="AG395" s="128"/>
      <c r="AH395">
        <f t="shared" si="199"/>
        <v>-1.75414508121144E-2</v>
      </c>
      <c r="AI395">
        <f t="shared" si="200"/>
        <v>0.81593770065093008</v>
      </c>
      <c r="AJ395">
        <f t="shared" si="201"/>
        <v>-0.97149816767956909</v>
      </c>
      <c r="AK395">
        <f t="shared" si="202"/>
        <v>-0.32096895482014048</v>
      </c>
      <c r="AL395">
        <f t="shared" si="203"/>
        <v>-2.0914711785112567</v>
      </c>
      <c r="AM395">
        <f t="shared" si="204"/>
        <v>-1.7262177261335026</v>
      </c>
      <c r="AN395" s="25">
        <f t="shared" si="216"/>
        <v>4.5555266234024492</v>
      </c>
      <c r="AO395" s="25">
        <f t="shared" si="216"/>
        <v>4.5555266210536063</v>
      </c>
      <c r="AP395" s="25">
        <f t="shared" si="216"/>
        <v>4.5555266616900791</v>
      </c>
      <c r="AQ395" s="25">
        <f t="shared" si="216"/>
        <v>4.5555259586547185</v>
      </c>
      <c r="AR395" s="25">
        <f t="shared" si="216"/>
        <v>4.5555381220290734</v>
      </c>
      <c r="AS395" s="25">
        <f t="shared" si="216"/>
        <v>4.55532781247015</v>
      </c>
      <c r="AT395" s="25">
        <f t="shared" si="216"/>
        <v>4.5590044196805017</v>
      </c>
      <c r="AU395" s="25">
        <f t="shared" si="206"/>
        <v>4.9209838767414578</v>
      </c>
      <c r="AV395" s="25"/>
    </row>
    <row r="396" spans="1:48">
      <c r="A396" s="33" t="s">
        <v>1082</v>
      </c>
      <c r="B396" s="57" t="s">
        <v>288</v>
      </c>
      <c r="C396" s="58">
        <v>55142.345000000001</v>
      </c>
      <c r="D396" s="58" t="s">
        <v>485</v>
      </c>
      <c r="E396" s="33">
        <f t="shared" si="189"/>
        <v>15064.449617594111</v>
      </c>
      <c r="F396" s="25">
        <f t="shared" si="190"/>
        <v>15064.5</v>
      </c>
      <c r="G396" s="25">
        <f t="shared" si="211"/>
        <v>-1.7197934997966513E-2</v>
      </c>
      <c r="K396">
        <f t="shared" si="217"/>
        <v>-1.7197934997966513E-2</v>
      </c>
      <c r="M396" s="25"/>
      <c r="O396" s="25">
        <f t="shared" ref="O396:O459" ca="1" si="218">+C$11+C$12*F396</f>
        <v>-6.9580825372889156E-3</v>
      </c>
      <c r="P396" s="27">
        <f t="shared" si="191"/>
        <v>-3.4020564378708564E-3</v>
      </c>
      <c r="Q396" s="28">
        <f t="shared" si="192"/>
        <v>40123.845000000001</v>
      </c>
      <c r="S396" s="25">
        <f t="shared" si="212"/>
        <v>1.9032626524490701E-4</v>
      </c>
      <c r="T396" s="128">
        <v>1</v>
      </c>
      <c r="U396">
        <f t="shared" si="213"/>
        <v>1.9032626524490701E-4</v>
      </c>
      <c r="V396" s="25">
        <f t="shared" si="214"/>
        <v>-1.3795878560095657E-2</v>
      </c>
      <c r="Z396">
        <f t="shared" si="193"/>
        <v>15064.5</v>
      </c>
      <c r="AA396" s="25">
        <f t="shared" si="194"/>
        <v>-1.6221546227430703E-2</v>
      </c>
      <c r="AB396" s="25">
        <f t="shared" si="195"/>
        <v>-9.7638877053581041E-4</v>
      </c>
      <c r="AC396" s="25">
        <f t="shared" si="196"/>
        <v>-1.3795878560095657E-2</v>
      </c>
      <c r="AD396" s="25"/>
      <c r="AE396" s="25">
        <f t="shared" si="197"/>
        <v>1.8144469602084414E-10</v>
      </c>
      <c r="AF396" s="28">
        <f t="shared" si="198"/>
        <v>40123.845000000001</v>
      </c>
      <c r="AG396" s="128"/>
      <c r="AH396">
        <f t="shared" si="199"/>
        <v>-1.7540728746680702E-2</v>
      </c>
      <c r="AI396">
        <f t="shared" si="200"/>
        <v>0.81595328777729648</v>
      </c>
      <c r="AJ396">
        <f t="shared" si="201"/>
        <v>-0.97148665504351539</v>
      </c>
      <c r="AK396">
        <f t="shared" si="202"/>
        <v>-0.32097789288362738</v>
      </c>
      <c r="AL396">
        <f t="shared" si="203"/>
        <v>-2.0914226164646665</v>
      </c>
      <c r="AM396">
        <f t="shared" si="204"/>
        <v>-1.7261210958960862</v>
      </c>
      <c r="AN396" s="25">
        <f t="shared" si="216"/>
        <v>4.5555819159233915</v>
      </c>
      <c r="AO396" s="25">
        <f t="shared" si="216"/>
        <v>4.555581913573584</v>
      </c>
      <c r="AP396" s="25">
        <f t="shared" si="216"/>
        <v>4.5555819542409592</v>
      </c>
      <c r="AQ396" s="25">
        <f t="shared" si="216"/>
        <v>4.5555812504249191</v>
      </c>
      <c r="AR396" s="25">
        <f t="shared" si="216"/>
        <v>4.5555934315652564</v>
      </c>
      <c r="AS396" s="25">
        <f t="shared" si="216"/>
        <v>4.5553827414443084</v>
      </c>
      <c r="AT396" s="25">
        <f t="shared" si="216"/>
        <v>4.5590673896852554</v>
      </c>
      <c r="AU396" s="25">
        <f t="shared" si="206"/>
        <v>4.9210423646860102</v>
      </c>
      <c r="AV396" s="25"/>
    </row>
    <row r="397" spans="1:48">
      <c r="A397" s="34" t="s">
        <v>369</v>
      </c>
      <c r="B397" s="57"/>
      <c r="C397" s="58">
        <v>55171.872499999998</v>
      </c>
      <c r="D397" s="58">
        <v>2.0000000000000001E-4</v>
      </c>
      <c r="E397" s="33">
        <f t="shared" si="189"/>
        <v>15150.952240737992</v>
      </c>
      <c r="F397" s="25">
        <f t="shared" si="190"/>
        <v>15151</v>
      </c>
      <c r="G397" s="25">
        <f t="shared" si="211"/>
        <v>-1.6302529998938553E-2</v>
      </c>
      <c r="K397">
        <f t="shared" si="217"/>
        <v>-1.6302529998938553E-2</v>
      </c>
      <c r="L397" s="25"/>
      <c r="O397" s="25">
        <f t="shared" ca="1" si="218"/>
        <v>-7.1509499475466524E-3</v>
      </c>
      <c r="P397" s="27">
        <f t="shared" si="191"/>
        <v>-3.4919088820889871E-3</v>
      </c>
      <c r="Q397" s="28">
        <f t="shared" si="192"/>
        <v>40153.372499999998</v>
      </c>
      <c r="S397" s="25">
        <f t="shared" si="212"/>
        <v>1.6411201339947202E-4</v>
      </c>
      <c r="T397" s="128">
        <v>1</v>
      </c>
      <c r="U397">
        <f t="shared" si="213"/>
        <v>1.6411201339947202E-4</v>
      </c>
      <c r="V397" s="25">
        <f t="shared" si="214"/>
        <v>-1.2810621116849566E-2</v>
      </c>
      <c r="Z397">
        <f t="shared" si="193"/>
        <v>15151</v>
      </c>
      <c r="AA397" s="25">
        <f t="shared" si="194"/>
        <v>-1.6103453524083482E-2</v>
      </c>
      <c r="AB397" s="25">
        <f t="shared" si="195"/>
        <v>-1.9907647485507135E-4</v>
      </c>
      <c r="AC397" s="25">
        <f t="shared" si="196"/>
        <v>-1.2810621116849566E-2</v>
      </c>
      <c r="AD397" s="25"/>
      <c r="AE397" s="25">
        <f t="shared" si="197"/>
        <v>6.5039958785169553E-12</v>
      </c>
      <c r="AF397" s="28">
        <f t="shared" si="198"/>
        <v>40153.372499999998</v>
      </c>
      <c r="AG397" s="128"/>
      <c r="AH397">
        <f t="shared" si="199"/>
        <v>-1.741479512108348E-2</v>
      </c>
      <c r="AI397">
        <f t="shared" si="200"/>
        <v>0.81866541235505585</v>
      </c>
      <c r="AJ397">
        <f t="shared" si="201"/>
        <v>-0.96945362750048691</v>
      </c>
      <c r="AK397">
        <f t="shared" si="202"/>
        <v>-0.3225178558214073</v>
      </c>
      <c r="AL397">
        <f t="shared" si="203"/>
        <v>-2.0829933190700212</v>
      </c>
      <c r="AM397">
        <f t="shared" si="204"/>
        <v>-1.709469964820314</v>
      </c>
      <c r="AN397" s="25">
        <f t="shared" si="216"/>
        <v>4.5651634807175814</v>
      </c>
      <c r="AO397" s="25">
        <f t="shared" si="216"/>
        <v>4.5651634783625825</v>
      </c>
      <c r="AP397" s="25">
        <f t="shared" si="216"/>
        <v>4.5651635217512263</v>
      </c>
      <c r="AQ397" s="25">
        <f t="shared" si="216"/>
        <v>4.5651627223582736</v>
      </c>
      <c r="AR397" s="25">
        <f t="shared" si="216"/>
        <v>4.5651774510763534</v>
      </c>
      <c r="AS397" s="25">
        <f t="shared" si="216"/>
        <v>4.5649063106460019</v>
      </c>
      <c r="AT397" s="25">
        <f t="shared" si="216"/>
        <v>4.5699798241435774</v>
      </c>
      <c r="AU397" s="25">
        <f t="shared" si="206"/>
        <v>4.9311607790935481</v>
      </c>
      <c r="AV397" s="25"/>
    </row>
    <row r="398" spans="1:48">
      <c r="A398" s="36" t="s">
        <v>466</v>
      </c>
      <c r="B398" s="102" t="s">
        <v>288</v>
      </c>
      <c r="C398" s="36">
        <v>55175.457699999999</v>
      </c>
      <c r="D398" s="36" t="s">
        <v>467</v>
      </c>
      <c r="E398" s="33">
        <f t="shared" si="189"/>
        <v>15161.455304136371</v>
      </c>
      <c r="F398" s="25">
        <f t="shared" si="190"/>
        <v>15161.5</v>
      </c>
      <c r="G398" s="25">
        <f t="shared" si="211"/>
        <v>-1.5256844999385066E-2</v>
      </c>
      <c r="K398">
        <f t="shared" si="217"/>
        <v>-1.5256844999385066E-2</v>
      </c>
      <c r="O398" s="25">
        <f t="shared" ca="1" si="218"/>
        <v>-7.1743615985027896E-3</v>
      </c>
      <c r="P398" s="27">
        <f t="shared" si="191"/>
        <v>-3.5028092574511541E-3</v>
      </c>
      <c r="Q398" s="28">
        <f t="shared" si="192"/>
        <v>40156.957699999999</v>
      </c>
      <c r="S398" s="25">
        <f t="shared" si="212"/>
        <v>1.381573562226599E-4</v>
      </c>
      <c r="T398" s="128">
        <v>1</v>
      </c>
      <c r="U398">
        <f t="shared" si="213"/>
        <v>1.381573562226599E-4</v>
      </c>
      <c r="V398" s="25">
        <f t="shared" si="214"/>
        <v>-1.1754035741933913E-2</v>
      </c>
      <c r="Z398">
        <f t="shared" si="193"/>
        <v>15161.5</v>
      </c>
      <c r="AA398" s="25">
        <f t="shared" si="194"/>
        <v>-1.6088983845635736E-2</v>
      </c>
      <c r="AB398" s="25">
        <f t="shared" si="195"/>
        <v>8.3213884625066986E-4</v>
      </c>
      <c r="AC398" s="25">
        <f t="shared" si="196"/>
        <v>-1.1754035741933913E-2</v>
      </c>
      <c r="AD398" s="25"/>
      <c r="AE398" s="25">
        <f t="shared" si="197"/>
        <v>9.5667760315151771E-11</v>
      </c>
      <c r="AF398" s="28">
        <f t="shared" si="198"/>
        <v>40156.957699999999</v>
      </c>
      <c r="AG398" s="128"/>
      <c r="AH398">
        <f t="shared" si="199"/>
        <v>-1.7399370598885737E-2</v>
      </c>
      <c r="AI398">
        <f t="shared" si="200"/>
        <v>0.8189967430245858</v>
      </c>
      <c r="AJ398">
        <f t="shared" si="201"/>
        <v>-0.96920121213544874</v>
      </c>
      <c r="AK398">
        <f t="shared" si="202"/>
        <v>-0.32270392151985411</v>
      </c>
      <c r="AL398">
        <f t="shared" si="203"/>
        <v>-2.0819662903737126</v>
      </c>
      <c r="AM398">
        <f t="shared" si="204"/>
        <v>-1.707457580249808</v>
      </c>
      <c r="AN398" s="25">
        <f t="shared" si="216"/>
        <v>4.5663287299719695</v>
      </c>
      <c r="AO398" s="25">
        <f t="shared" si="216"/>
        <v>4.5663287276344606</v>
      </c>
      <c r="AP398" s="25">
        <f t="shared" si="216"/>
        <v>4.5663287710419738</v>
      </c>
      <c r="AQ398" s="25">
        <f t="shared" si="216"/>
        <v>4.5663279649671589</v>
      </c>
      <c r="AR398" s="25">
        <f t="shared" si="216"/>
        <v>4.5663429344467641</v>
      </c>
      <c r="AS398" s="25">
        <f t="shared" si="216"/>
        <v>4.5660651868407189</v>
      </c>
      <c r="AT398" s="25">
        <f t="shared" si="216"/>
        <v>4.5713069733543064</v>
      </c>
      <c r="AU398" s="25">
        <f t="shared" si="206"/>
        <v>4.9323890259291447</v>
      </c>
      <c r="AV398" s="25"/>
    </row>
    <row r="399" spans="1:48">
      <c r="A399" s="36" t="s">
        <v>466</v>
      </c>
      <c r="B399" s="102" t="s">
        <v>288</v>
      </c>
      <c r="C399" s="36">
        <v>55175.458400000003</v>
      </c>
      <c r="D399" s="36" t="s">
        <v>468</v>
      </c>
      <c r="E399" s="33">
        <f t="shared" si="189"/>
        <v>15161.457354829337</v>
      </c>
      <c r="F399" s="25">
        <f t="shared" si="190"/>
        <v>15161.5</v>
      </c>
      <c r="G399" s="25">
        <f t="shared" si="211"/>
        <v>-1.4556844995240681E-2</v>
      </c>
      <c r="K399">
        <f t="shared" si="217"/>
        <v>-1.4556844995240681E-2</v>
      </c>
      <c r="O399" s="25">
        <f t="shared" ca="1" si="218"/>
        <v>-7.1743615985027896E-3</v>
      </c>
      <c r="P399" s="27">
        <f t="shared" si="191"/>
        <v>-3.5028092574511541E-3</v>
      </c>
      <c r="Q399" s="28">
        <f t="shared" si="192"/>
        <v>40156.958400000003</v>
      </c>
      <c r="S399" s="25">
        <f t="shared" si="212"/>
        <v>1.2219170609232806E-4</v>
      </c>
      <c r="T399" s="128">
        <v>1</v>
      </c>
      <c r="U399">
        <f t="shared" si="213"/>
        <v>1.2219170609232806E-4</v>
      </c>
      <c r="V399" s="25">
        <f t="shared" si="214"/>
        <v>-1.1054035737789528E-2</v>
      </c>
      <c r="Z399">
        <f t="shared" si="193"/>
        <v>15161.5</v>
      </c>
      <c r="AA399" s="25">
        <f t="shared" si="194"/>
        <v>-1.6088983845635736E-2</v>
      </c>
      <c r="AB399" s="25">
        <f t="shared" si="195"/>
        <v>1.5321388503950553E-3</v>
      </c>
      <c r="AC399" s="25">
        <f t="shared" si="196"/>
        <v>-1.1054035737789528E-2</v>
      </c>
      <c r="AD399" s="25"/>
      <c r="AE399" s="25">
        <f t="shared" si="197"/>
        <v>2.8683885410288357E-10</v>
      </c>
      <c r="AF399" s="28">
        <f t="shared" si="198"/>
        <v>40156.958400000003</v>
      </c>
      <c r="AG399" s="128"/>
      <c r="AH399">
        <f t="shared" si="199"/>
        <v>-1.7399370598885737E-2</v>
      </c>
      <c r="AI399">
        <f t="shared" si="200"/>
        <v>0.8189967430245858</v>
      </c>
      <c r="AJ399">
        <f t="shared" si="201"/>
        <v>-0.96920121213544874</v>
      </c>
      <c r="AK399">
        <f t="shared" si="202"/>
        <v>-0.32270392151985411</v>
      </c>
      <c r="AL399">
        <f t="shared" si="203"/>
        <v>-2.0819662903737126</v>
      </c>
      <c r="AM399">
        <f t="shared" si="204"/>
        <v>-1.707457580249808</v>
      </c>
      <c r="AN399" s="25">
        <f t="shared" si="216"/>
        <v>4.5663287299719695</v>
      </c>
      <c r="AO399" s="25">
        <f t="shared" si="216"/>
        <v>4.5663287276344606</v>
      </c>
      <c r="AP399" s="25">
        <f t="shared" si="216"/>
        <v>4.5663287710419738</v>
      </c>
      <c r="AQ399" s="25">
        <f t="shared" si="216"/>
        <v>4.5663279649671589</v>
      </c>
      <c r="AR399" s="25">
        <f t="shared" si="216"/>
        <v>4.5663429344467641</v>
      </c>
      <c r="AS399" s="25">
        <f t="shared" si="216"/>
        <v>4.5660651868407189</v>
      </c>
      <c r="AT399" s="25">
        <f t="shared" si="216"/>
        <v>4.5713069733543064</v>
      </c>
      <c r="AU399" s="25">
        <f t="shared" si="206"/>
        <v>4.9323890259291447</v>
      </c>
    </row>
    <row r="400" spans="1:48">
      <c r="A400" s="36" t="s">
        <v>466</v>
      </c>
      <c r="B400" s="102" t="s">
        <v>288</v>
      </c>
      <c r="C400" s="36">
        <v>55175.4594</v>
      </c>
      <c r="D400" s="36" t="s">
        <v>469</v>
      </c>
      <c r="E400" s="33">
        <f t="shared" si="189"/>
        <v>15161.460284390689</v>
      </c>
      <c r="F400" s="25">
        <f t="shared" si="190"/>
        <v>15161.5</v>
      </c>
      <c r="G400" s="25">
        <f t="shared" si="211"/>
        <v>-1.3556844998674933E-2</v>
      </c>
      <c r="K400">
        <f t="shared" si="217"/>
        <v>-1.3556844998674933E-2</v>
      </c>
      <c r="O400" s="25">
        <f t="shared" ca="1" si="218"/>
        <v>-7.1743615985027896E-3</v>
      </c>
      <c r="P400" s="27">
        <f t="shared" si="191"/>
        <v>-3.5028092574511541E-3</v>
      </c>
      <c r="Q400" s="28">
        <f t="shared" si="192"/>
        <v>40156.9594</v>
      </c>
      <c r="S400" s="25">
        <f t="shared" si="212"/>
        <v>1.0108363468580519E-4</v>
      </c>
      <c r="T400" s="128">
        <v>1</v>
      </c>
      <c r="U400">
        <f t="shared" si="213"/>
        <v>1.0108363468580519E-4</v>
      </c>
      <c r="V400" s="25">
        <f t="shared" si="214"/>
        <v>-1.005403574122378E-2</v>
      </c>
      <c r="Z400">
        <f t="shared" si="193"/>
        <v>15161.5</v>
      </c>
      <c r="AA400" s="25">
        <f t="shared" si="194"/>
        <v>-1.6088983845635736E-2</v>
      </c>
      <c r="AB400" s="25">
        <f t="shared" si="195"/>
        <v>2.5321388469608033E-3</v>
      </c>
      <c r="AC400" s="25">
        <f t="shared" si="196"/>
        <v>-1.005403574122378E-2</v>
      </c>
      <c r="AD400" s="25"/>
      <c r="AE400" s="25">
        <f t="shared" si="197"/>
        <v>6.4812068395393332E-10</v>
      </c>
      <c r="AF400" s="28">
        <f t="shared" si="198"/>
        <v>40156.9594</v>
      </c>
      <c r="AG400" s="128"/>
      <c r="AH400">
        <f t="shared" si="199"/>
        <v>-1.7399370598885737E-2</v>
      </c>
      <c r="AI400">
        <f t="shared" si="200"/>
        <v>0.8189967430245858</v>
      </c>
      <c r="AJ400">
        <f t="shared" si="201"/>
        <v>-0.96920121213544874</v>
      </c>
      <c r="AK400">
        <f t="shared" si="202"/>
        <v>-0.32270392151985411</v>
      </c>
      <c r="AL400">
        <f t="shared" si="203"/>
        <v>-2.0819662903737126</v>
      </c>
      <c r="AM400">
        <f t="shared" si="204"/>
        <v>-1.707457580249808</v>
      </c>
      <c r="AN400" s="25">
        <f t="shared" si="216"/>
        <v>4.5663287299719695</v>
      </c>
      <c r="AO400" s="25">
        <f t="shared" si="216"/>
        <v>4.5663287276344606</v>
      </c>
      <c r="AP400" s="25">
        <f t="shared" si="216"/>
        <v>4.5663287710419738</v>
      </c>
      <c r="AQ400" s="25">
        <f t="shared" si="216"/>
        <v>4.5663279649671589</v>
      </c>
      <c r="AR400" s="25">
        <f t="shared" si="216"/>
        <v>4.5663429344467641</v>
      </c>
      <c r="AS400" s="25">
        <f t="shared" si="216"/>
        <v>4.5660651868407189</v>
      </c>
      <c r="AT400" s="25">
        <f t="shared" si="216"/>
        <v>4.5713069733543064</v>
      </c>
      <c r="AU400" s="25">
        <f t="shared" si="206"/>
        <v>4.9323890259291447</v>
      </c>
    </row>
    <row r="401" spans="1:47">
      <c r="A401" s="36" t="s">
        <v>466</v>
      </c>
      <c r="B401" s="102" t="s">
        <v>288</v>
      </c>
      <c r="C401" s="36">
        <v>55175.4594</v>
      </c>
      <c r="D401" s="36" t="s">
        <v>468</v>
      </c>
      <c r="E401" s="33">
        <f t="shared" si="189"/>
        <v>15161.460284390689</v>
      </c>
      <c r="F401" s="25">
        <f t="shared" si="190"/>
        <v>15161.5</v>
      </c>
      <c r="G401" s="25">
        <f t="shared" si="211"/>
        <v>-1.3556844998674933E-2</v>
      </c>
      <c r="K401">
        <f t="shared" si="217"/>
        <v>-1.3556844998674933E-2</v>
      </c>
      <c r="O401" s="25">
        <f t="shared" ca="1" si="218"/>
        <v>-7.1743615985027896E-3</v>
      </c>
      <c r="P401" s="27">
        <f t="shared" si="191"/>
        <v>-3.5028092574511541E-3</v>
      </c>
      <c r="Q401" s="28">
        <f t="shared" si="192"/>
        <v>40156.9594</v>
      </c>
      <c r="S401" s="25">
        <f t="shared" si="212"/>
        <v>1.0108363468580519E-4</v>
      </c>
      <c r="T401" s="128">
        <v>1</v>
      </c>
      <c r="U401">
        <f t="shared" si="213"/>
        <v>1.0108363468580519E-4</v>
      </c>
      <c r="V401" s="25">
        <f t="shared" si="214"/>
        <v>-1.005403574122378E-2</v>
      </c>
      <c r="Z401">
        <f t="shared" si="193"/>
        <v>15161.5</v>
      </c>
      <c r="AA401" s="25">
        <f t="shared" si="194"/>
        <v>-1.6088983845635736E-2</v>
      </c>
      <c r="AB401" s="25">
        <f t="shared" si="195"/>
        <v>2.5321388469608033E-3</v>
      </c>
      <c r="AC401" s="25">
        <f t="shared" si="196"/>
        <v>-1.005403574122378E-2</v>
      </c>
      <c r="AD401" s="25"/>
      <c r="AE401" s="25">
        <f t="shared" si="197"/>
        <v>6.4812068395393332E-10</v>
      </c>
      <c r="AF401" s="28">
        <f t="shared" si="198"/>
        <v>40156.9594</v>
      </c>
      <c r="AG401" s="128"/>
      <c r="AH401">
        <f t="shared" si="199"/>
        <v>-1.7399370598885737E-2</v>
      </c>
      <c r="AI401">
        <f t="shared" si="200"/>
        <v>0.8189967430245858</v>
      </c>
      <c r="AJ401">
        <f t="shared" si="201"/>
        <v>-0.96920121213544874</v>
      </c>
      <c r="AK401">
        <f t="shared" si="202"/>
        <v>-0.32270392151985411</v>
      </c>
      <c r="AL401">
        <f t="shared" si="203"/>
        <v>-2.0819662903737126</v>
      </c>
      <c r="AM401">
        <f t="shared" si="204"/>
        <v>-1.707457580249808</v>
      </c>
      <c r="AN401" s="25">
        <f t="shared" ref="AN401:AT410" si="219">$AU401+$AB$7*SIN(AO401)</f>
        <v>4.5663287299719695</v>
      </c>
      <c r="AO401" s="25">
        <f t="shared" si="219"/>
        <v>4.5663287276344606</v>
      </c>
      <c r="AP401" s="25">
        <f t="shared" si="219"/>
        <v>4.5663287710419738</v>
      </c>
      <c r="AQ401" s="25">
        <f t="shared" si="219"/>
        <v>4.5663279649671589</v>
      </c>
      <c r="AR401" s="25">
        <f t="shared" si="219"/>
        <v>4.5663429344467641</v>
      </c>
      <c r="AS401" s="25">
        <f t="shared" si="219"/>
        <v>4.5660651868407189</v>
      </c>
      <c r="AT401" s="25">
        <f t="shared" si="219"/>
        <v>4.5713069733543064</v>
      </c>
      <c r="AU401" s="25">
        <f t="shared" si="206"/>
        <v>4.9323890259291447</v>
      </c>
    </row>
    <row r="402" spans="1:47">
      <c r="A402" s="36" t="s">
        <v>466</v>
      </c>
      <c r="B402" s="102" t="s">
        <v>292</v>
      </c>
      <c r="C402" s="36">
        <v>55175.627</v>
      </c>
      <c r="D402" s="36" t="s">
        <v>470</v>
      </c>
      <c r="E402" s="33">
        <f t="shared" si="189"/>
        <v>15161.951278875118</v>
      </c>
      <c r="F402" s="25">
        <f t="shared" si="190"/>
        <v>15162</v>
      </c>
      <c r="G402" s="25">
        <f t="shared" si="211"/>
        <v>-1.663085999462055E-2</v>
      </c>
      <c r="K402">
        <f t="shared" si="217"/>
        <v>-1.663085999462055E-2</v>
      </c>
      <c r="O402" s="25">
        <f t="shared" ca="1" si="218"/>
        <v>-7.1754764390245147E-3</v>
      </c>
      <c r="P402" s="27">
        <f t="shared" si="191"/>
        <v>-3.5033282874727834E-3</v>
      </c>
      <c r="Q402" s="28">
        <f t="shared" si="192"/>
        <v>40157.127</v>
      </c>
      <c r="S402" s="25">
        <f t="shared" si="212"/>
        <v>1.7233208872216997E-4</v>
      </c>
      <c r="T402" s="128">
        <v>1</v>
      </c>
      <c r="U402">
        <f t="shared" si="213"/>
        <v>1.7233208872216997E-4</v>
      </c>
      <c r="V402" s="25">
        <f t="shared" si="214"/>
        <v>-1.3127531707147767E-2</v>
      </c>
      <c r="Z402">
        <f t="shared" si="193"/>
        <v>15162</v>
      </c>
      <c r="AA402" s="25">
        <f t="shared" si="194"/>
        <v>-1.6088294084527801E-2</v>
      </c>
      <c r="AB402" s="25">
        <f t="shared" si="195"/>
        <v>-5.4256591009274949E-4</v>
      </c>
      <c r="AC402" s="25">
        <f t="shared" si="196"/>
        <v>-1.3127531707147767E-2</v>
      </c>
      <c r="AD402" s="25"/>
      <c r="AE402" s="25">
        <f t="shared" si="197"/>
        <v>5.0730735425111168E-11</v>
      </c>
      <c r="AF402" s="28">
        <f t="shared" si="198"/>
        <v>40157.127</v>
      </c>
      <c r="AG402" s="128"/>
      <c r="AH402">
        <f t="shared" si="199"/>
        <v>-1.7398635352527801E-2</v>
      </c>
      <c r="AI402">
        <f t="shared" si="200"/>
        <v>0.8190125321330185</v>
      </c>
      <c r="AJ402">
        <f t="shared" si="201"/>
        <v>-0.96918916174621983</v>
      </c>
      <c r="AK402">
        <f t="shared" si="202"/>
        <v>-0.32271277705584939</v>
      </c>
      <c r="AL402">
        <f t="shared" si="203"/>
        <v>-2.0819173635068857</v>
      </c>
      <c r="AM402">
        <f t="shared" si="204"/>
        <v>-1.7073617998447774</v>
      </c>
      <c r="AN402" s="25">
        <f t="shared" si="219"/>
        <v>4.5663842297955668</v>
      </c>
      <c r="AO402" s="25">
        <f t="shared" si="219"/>
        <v>4.5663842274589692</v>
      </c>
      <c r="AP402" s="25">
        <f t="shared" si="219"/>
        <v>4.5663842708659246</v>
      </c>
      <c r="AQ402" s="25">
        <f t="shared" si="219"/>
        <v>4.5663834644972559</v>
      </c>
      <c r="AR402" s="25">
        <f t="shared" si="219"/>
        <v>4.5663984450865627</v>
      </c>
      <c r="AS402" s="25">
        <f t="shared" si="219"/>
        <v>4.5661203868076061</v>
      </c>
      <c r="AT402" s="25">
        <f t="shared" si="219"/>
        <v>4.571370184524195</v>
      </c>
      <c r="AU402" s="25">
        <f t="shared" si="206"/>
        <v>4.9324475138736972</v>
      </c>
    </row>
    <row r="403" spans="1:47">
      <c r="A403" s="36" t="s">
        <v>466</v>
      </c>
      <c r="B403" s="102" t="s">
        <v>292</v>
      </c>
      <c r="C403" s="36">
        <v>55175.628599999996</v>
      </c>
      <c r="D403" s="36" t="s">
        <v>471</v>
      </c>
      <c r="E403" s="33">
        <f t="shared" si="189"/>
        <v>15161.955966173287</v>
      </c>
      <c r="F403" s="25">
        <f t="shared" si="190"/>
        <v>15162</v>
      </c>
      <c r="G403" s="25">
        <f t="shared" si="211"/>
        <v>-1.5030859998660162E-2</v>
      </c>
      <c r="K403">
        <f t="shared" si="217"/>
        <v>-1.5030859998660162E-2</v>
      </c>
      <c r="O403" s="25">
        <f t="shared" ca="1" si="218"/>
        <v>-7.1754764390245147E-3</v>
      </c>
      <c r="P403" s="27">
        <f t="shared" si="191"/>
        <v>-3.5033282874727834E-3</v>
      </c>
      <c r="Q403" s="28">
        <f t="shared" si="192"/>
        <v>40157.128599999996</v>
      </c>
      <c r="S403" s="25">
        <f t="shared" si="212"/>
        <v>1.3288398735243062E-4</v>
      </c>
      <c r="T403" s="128">
        <v>1</v>
      </c>
      <c r="U403">
        <f t="shared" si="213"/>
        <v>1.3288398735243062E-4</v>
      </c>
      <c r="V403" s="25">
        <f t="shared" si="214"/>
        <v>-1.1527531711187379E-2</v>
      </c>
      <c r="Z403">
        <f t="shared" si="193"/>
        <v>15162</v>
      </c>
      <c r="AA403" s="25">
        <f t="shared" si="194"/>
        <v>-1.6088294084527801E-2</v>
      </c>
      <c r="AB403" s="25">
        <f t="shared" si="195"/>
        <v>1.0574340858676388E-3</v>
      </c>
      <c r="AC403" s="25">
        <f t="shared" si="196"/>
        <v>-1.1527531711187379E-2</v>
      </c>
      <c r="AD403" s="25"/>
      <c r="AE403" s="25">
        <f t="shared" si="197"/>
        <v>1.4858646901575544E-10</v>
      </c>
      <c r="AF403" s="28">
        <f t="shared" si="198"/>
        <v>40157.128599999996</v>
      </c>
      <c r="AG403" s="128"/>
      <c r="AH403">
        <f t="shared" si="199"/>
        <v>-1.7398635352527801E-2</v>
      </c>
      <c r="AI403">
        <f t="shared" si="200"/>
        <v>0.8190125321330185</v>
      </c>
      <c r="AJ403">
        <f t="shared" si="201"/>
        <v>-0.96918916174621983</v>
      </c>
      <c r="AK403">
        <f t="shared" si="202"/>
        <v>-0.32271277705584939</v>
      </c>
      <c r="AL403">
        <f t="shared" si="203"/>
        <v>-2.0819173635068857</v>
      </c>
      <c r="AM403">
        <f t="shared" si="204"/>
        <v>-1.7073617998447774</v>
      </c>
      <c r="AN403" s="25">
        <f t="shared" si="219"/>
        <v>4.5663842297955668</v>
      </c>
      <c r="AO403" s="25">
        <f t="shared" si="219"/>
        <v>4.5663842274589692</v>
      </c>
      <c r="AP403" s="25">
        <f t="shared" si="219"/>
        <v>4.5663842708659246</v>
      </c>
      <c r="AQ403" s="25">
        <f t="shared" si="219"/>
        <v>4.5663834644972559</v>
      </c>
      <c r="AR403" s="25">
        <f t="shared" si="219"/>
        <v>4.5663984450865627</v>
      </c>
      <c r="AS403" s="25">
        <f t="shared" si="219"/>
        <v>4.5661203868076061</v>
      </c>
      <c r="AT403" s="25">
        <f t="shared" si="219"/>
        <v>4.571370184524195</v>
      </c>
      <c r="AU403" s="25">
        <f t="shared" si="206"/>
        <v>4.9324475138736972</v>
      </c>
    </row>
    <row r="404" spans="1:47">
      <c r="A404" s="103" t="s">
        <v>461</v>
      </c>
      <c r="B404" s="96" t="s">
        <v>288</v>
      </c>
      <c r="C404" s="95">
        <v>55186.380700000002</v>
      </c>
      <c r="D404" s="95">
        <v>1E-4</v>
      </c>
      <c r="E404" s="33">
        <f t="shared" si="189"/>
        <v>15193.454902903653</v>
      </c>
      <c r="F404" s="25">
        <f t="shared" si="190"/>
        <v>15193.5</v>
      </c>
      <c r="G404" s="25">
        <f t="shared" si="211"/>
        <v>-1.5393804998893756E-2</v>
      </c>
      <c r="K404">
        <f t="shared" si="217"/>
        <v>-1.5393804998893756E-2</v>
      </c>
      <c r="O404" s="25">
        <f t="shared" ca="1" si="218"/>
        <v>-7.2457113918929401E-3</v>
      </c>
      <c r="P404" s="27">
        <f t="shared" si="191"/>
        <v>-3.5360206778206915E-3</v>
      </c>
      <c r="Q404" s="28">
        <f t="shared" si="192"/>
        <v>40167.880700000002</v>
      </c>
      <c r="S404" s="25">
        <f t="shared" si="212"/>
        <v>1.4060704900508621E-4</v>
      </c>
      <c r="T404" s="128">
        <v>1</v>
      </c>
      <c r="U404">
        <f t="shared" si="213"/>
        <v>1.4060704900508621E-4</v>
      </c>
      <c r="V404" s="25">
        <f t="shared" si="214"/>
        <v>-1.1857784321073065E-2</v>
      </c>
      <c r="Z404">
        <f t="shared" si="193"/>
        <v>15193.5</v>
      </c>
      <c r="AA404" s="25">
        <f t="shared" si="194"/>
        <v>-1.6044705464300885E-2</v>
      </c>
      <c r="AB404" s="25">
        <f t="shared" si="195"/>
        <v>6.509004654071289E-4</v>
      </c>
      <c r="AC404" s="25">
        <f t="shared" si="196"/>
        <v>-1.1857784321073065E-2</v>
      </c>
      <c r="AD404" s="25"/>
      <c r="AE404" s="25">
        <f t="shared" si="197"/>
        <v>5.957118753289604E-11</v>
      </c>
      <c r="AF404" s="28">
        <f t="shared" si="198"/>
        <v>40167.880700000002</v>
      </c>
      <c r="AG404" s="128"/>
      <c r="AH404">
        <f t="shared" si="199"/>
        <v>-1.7352178137550887E-2</v>
      </c>
      <c r="AI404">
        <f t="shared" si="200"/>
        <v>0.82000934948272852</v>
      </c>
      <c r="AJ404">
        <f t="shared" si="201"/>
        <v>-0.96842436129339304</v>
      </c>
      <c r="AK404">
        <f t="shared" si="202"/>
        <v>-0.32326980330115807</v>
      </c>
      <c r="AL404">
        <f t="shared" si="203"/>
        <v>-2.0788311609100152</v>
      </c>
      <c r="AM404">
        <f t="shared" si="204"/>
        <v>-1.7013362983516906</v>
      </c>
      <c r="AN404" s="25">
        <f t="shared" si="219"/>
        <v>4.5698828787138561</v>
      </c>
      <c r="AO404" s="25">
        <f t="shared" si="219"/>
        <v>4.5698828764478607</v>
      </c>
      <c r="AP404" s="25">
        <f t="shared" si="219"/>
        <v>4.5698829195694497</v>
      </c>
      <c r="AQ404" s="25">
        <f t="shared" si="219"/>
        <v>4.5698820989734585</v>
      </c>
      <c r="AR404" s="25">
        <f t="shared" si="219"/>
        <v>4.5698977155710621</v>
      </c>
      <c r="AS404" s="25">
        <f t="shared" si="219"/>
        <v>4.5696008102871666</v>
      </c>
      <c r="AT404" s="25">
        <f t="shared" si="219"/>
        <v>4.5753549776894085</v>
      </c>
      <c r="AU404" s="25">
        <f t="shared" si="206"/>
        <v>4.936132254380488</v>
      </c>
    </row>
    <row r="405" spans="1:47">
      <c r="A405" s="36" t="s">
        <v>449</v>
      </c>
      <c r="B405" s="102" t="s">
        <v>292</v>
      </c>
      <c r="C405" s="36">
        <v>55192.695</v>
      </c>
      <c r="D405" s="36">
        <v>3.0000000000000001E-3</v>
      </c>
      <c r="E405" s="33">
        <f t="shared" ref="E405:E468" si="220">+(C405-C$7)/C$8</f>
        <v>15211.953032217592</v>
      </c>
      <c r="F405" s="25">
        <f t="shared" ref="F405:F468" si="221">ROUND(2*E405,0)/2</f>
        <v>15212</v>
      </c>
      <c r="G405" s="25">
        <f t="shared" si="211"/>
        <v>-1.6032359999371693E-2</v>
      </c>
      <c r="K405">
        <f t="shared" si="217"/>
        <v>-1.6032359999371693E-2</v>
      </c>
      <c r="O405" s="25">
        <f t="shared" ca="1" si="218"/>
        <v>-7.2869604911966167E-3</v>
      </c>
      <c r="P405" s="27">
        <f t="shared" ref="P405:P468" si="222">+D$11+D$12*F405+D$13*F405^2</f>
        <v>-3.5552150048517427E-3</v>
      </c>
      <c r="Q405" s="28">
        <f t="shared" ref="Q405:Q468" si="223">+C405-15018.5</f>
        <v>40174.195</v>
      </c>
      <c r="S405" s="25">
        <f t="shared" si="212"/>
        <v>1.5567914721427423E-4</v>
      </c>
      <c r="T405" s="128">
        <v>1</v>
      </c>
      <c r="U405">
        <f t="shared" si="213"/>
        <v>1.5567914721427423E-4</v>
      </c>
      <c r="V405" s="25">
        <f t="shared" si="214"/>
        <v>-1.247714499451995E-2</v>
      </c>
      <c r="Z405">
        <f t="shared" ref="Z405:Z468" si="224">F405</f>
        <v>15212</v>
      </c>
      <c r="AA405" s="25">
        <f t="shared" ref="AA405:AA468" si="225">AB$3+AB$4*Z405+AB$5*Z405^2+AH405</f>
        <v>-1.6018983024452722E-2</v>
      </c>
      <c r="AB405" s="25">
        <f t="shared" ref="AB405:AB468" si="226">+G405-AA405</f>
        <v>-1.3376974918970913E-5</v>
      </c>
      <c r="AC405" s="25">
        <f t="shared" ref="AC405:AC468" si="227">+G405-P405</f>
        <v>-1.247714499451995E-2</v>
      </c>
      <c r="AD405" s="25"/>
      <c r="AE405" s="25">
        <f t="shared" ref="AE405:AE468" si="228">+(G405-AA405)^2*S405</f>
        <v>2.7857764938332013E-14</v>
      </c>
      <c r="AF405" s="28">
        <f t="shared" ref="AF405:AF468" si="229">+C405-15018.5</f>
        <v>40174.195</v>
      </c>
      <c r="AG405" s="128"/>
      <c r="AH405">
        <f t="shared" ref="AH405:AH468" si="230">$AB$6*($AB$11/AI405*AJ405+$AB$12)</f>
        <v>-1.7324768192452721E-2</v>
      </c>
      <c r="AI405">
        <f t="shared" ref="AI405:AI468" si="231">1+$AB$7*COS(AL405)</f>
        <v>0.82059671621404262</v>
      </c>
      <c r="AJ405">
        <f t="shared" ref="AJ405:AJ468" si="232">SIN(AL405+$AB$9)</f>
        <v>-0.96797001261984528</v>
      </c>
      <c r="AK405">
        <f t="shared" ref="AK405:AK468" si="233">$AB$7*SIN(AL405)</f>
        <v>-0.32359613991334202</v>
      </c>
      <c r="AL405">
        <f t="shared" ref="AL405:AL468" si="234">2*ATAN(AM405)</f>
        <v>-2.0770151229007561</v>
      </c>
      <c r="AM405">
        <f t="shared" ref="AM405:AM468" si="235">SQRT((1+$AB$7)/(1-$AB$7))*TAN(AN405/2)</f>
        <v>-1.6978054309704864</v>
      </c>
      <c r="AN405" s="25">
        <f t="shared" si="219"/>
        <v>4.571939627358236</v>
      </c>
      <c r="AO405" s="25">
        <f t="shared" si="219"/>
        <v>4.5719396251443829</v>
      </c>
      <c r="AP405" s="25">
        <f t="shared" si="219"/>
        <v>4.5719396678865056</v>
      </c>
      <c r="AQ405" s="25">
        <f t="shared" si="219"/>
        <v>4.5719388426807734</v>
      </c>
      <c r="AR405" s="25">
        <f t="shared" si="219"/>
        <v>4.5719547754618164</v>
      </c>
      <c r="AS405" s="25">
        <f t="shared" si="219"/>
        <v>4.5716474676309904</v>
      </c>
      <c r="AT405" s="25">
        <f t="shared" si="219"/>
        <v>4.5776975365000556</v>
      </c>
      <c r="AU405" s="25">
        <f t="shared" ref="AU405:AU468" si="236">$AB$9+$AB$18*(F405-AB$15)</f>
        <v>4.9382963083289209</v>
      </c>
    </row>
    <row r="406" spans="1:47">
      <c r="A406" s="103" t="s">
        <v>461</v>
      </c>
      <c r="B406" s="96" t="s">
        <v>292</v>
      </c>
      <c r="C406" s="95">
        <v>55219.320200000002</v>
      </c>
      <c r="D406" s="95">
        <v>1E-4</v>
      </c>
      <c r="E406" s="33">
        <f t="shared" si="220"/>
        <v>15289.953189417862</v>
      </c>
      <c r="F406" s="25">
        <f t="shared" si="221"/>
        <v>15290</v>
      </c>
      <c r="G406" s="25">
        <f t="shared" si="211"/>
        <v>-1.597869999386603E-2</v>
      </c>
      <c r="K406">
        <f t="shared" si="217"/>
        <v>-1.597869999386603E-2</v>
      </c>
      <c r="O406" s="25">
        <f t="shared" ca="1" si="218"/>
        <v>-7.4608756125850891E-3</v>
      </c>
      <c r="P406" s="27">
        <f t="shared" si="222"/>
        <v>-3.6360938929594824E-3</v>
      </c>
      <c r="Q406" s="28">
        <f t="shared" si="223"/>
        <v>40200.820200000002</v>
      </c>
      <c r="S406" s="25">
        <f t="shared" si="212"/>
        <v>1.5233992536213553E-4</v>
      </c>
      <c r="T406" s="128">
        <v>1</v>
      </c>
      <c r="U406">
        <f t="shared" si="213"/>
        <v>1.5233992536213553E-4</v>
      </c>
      <c r="V406" s="25">
        <f t="shared" si="214"/>
        <v>-1.2342606100906548E-2</v>
      </c>
      <c r="Z406">
        <f t="shared" si="224"/>
        <v>15290</v>
      </c>
      <c r="AA406" s="25">
        <f t="shared" si="225"/>
        <v>-1.5909530338953374E-2</v>
      </c>
      <c r="AB406" s="25">
        <f t="shared" si="226"/>
        <v>-6.9169654912656225E-5</v>
      </c>
      <c r="AC406" s="25">
        <f t="shared" si="227"/>
        <v>-1.2342606100906548E-2</v>
      </c>
      <c r="AD406" s="25"/>
      <c r="AE406" s="25">
        <f t="shared" si="228"/>
        <v>7.2886140932604326E-13</v>
      </c>
      <c r="AF406" s="28">
        <f t="shared" si="229"/>
        <v>40200.820200000002</v>
      </c>
      <c r="AG406" s="128"/>
      <c r="AH406">
        <f t="shared" si="230"/>
        <v>-1.7208178038953373E-2</v>
      </c>
      <c r="AI406">
        <f t="shared" si="231"/>
        <v>0.82308900435406851</v>
      </c>
      <c r="AJ406">
        <f t="shared" si="232"/>
        <v>-0.96601186494388913</v>
      </c>
      <c r="AK406">
        <f t="shared" si="233"/>
        <v>-0.32496538218641874</v>
      </c>
      <c r="AL406">
        <f t="shared" si="234"/>
        <v>-2.0693295733043509</v>
      </c>
      <c r="AM406">
        <f t="shared" si="235"/>
        <v>-1.6829823286598324</v>
      </c>
      <c r="AN406" s="25">
        <f t="shared" si="219"/>
        <v>4.5806275810513091</v>
      </c>
      <c r="AO406" s="25">
        <f t="shared" si="219"/>
        <v>4.5806275791186293</v>
      </c>
      <c r="AP406" s="25">
        <f t="shared" si="219"/>
        <v>4.5806276188768944</v>
      </c>
      <c r="AQ406" s="25">
        <f t="shared" si="219"/>
        <v>4.5806268009892399</v>
      </c>
      <c r="AR406" s="25">
        <f t="shared" si="219"/>
        <v>4.5806436271916198</v>
      </c>
      <c r="AS406" s="25">
        <f t="shared" si="219"/>
        <v>4.5802978948830111</v>
      </c>
      <c r="AT406" s="25">
        <f t="shared" si="219"/>
        <v>4.587592830808223</v>
      </c>
      <c r="AU406" s="25">
        <f t="shared" si="236"/>
        <v>4.947420427679071</v>
      </c>
    </row>
    <row r="407" spans="1:47">
      <c r="A407" s="56" t="s">
        <v>481</v>
      </c>
      <c r="B407" s="57" t="s">
        <v>292</v>
      </c>
      <c r="C407" s="58">
        <v>55259.599099999999</v>
      </c>
      <c r="D407" s="58">
        <v>1E-4</v>
      </c>
      <c r="E407" s="33">
        <f t="shared" si="220"/>
        <v>15407.952698599143</v>
      </c>
      <c r="F407" s="25">
        <f t="shared" si="221"/>
        <v>15408</v>
      </c>
      <c r="G407" s="25">
        <f t="shared" si="211"/>
        <v>-1.614623999921605E-2</v>
      </c>
      <c r="K407">
        <f t="shared" si="217"/>
        <v>-1.614623999921605E-2</v>
      </c>
      <c r="N407" s="25"/>
      <c r="O407" s="25">
        <f t="shared" ca="1" si="218"/>
        <v>-7.7239779757112513E-3</v>
      </c>
      <c r="P407" s="27">
        <f t="shared" si="222"/>
        <v>-3.7582999717707642E-3</v>
      </c>
      <c r="Q407" s="28">
        <f t="shared" si="223"/>
        <v>40241.099099999999</v>
      </c>
      <c r="S407" s="25">
        <f t="shared" si="212"/>
        <v>1.5346105812358112E-4</v>
      </c>
      <c r="T407" s="128">
        <v>1</v>
      </c>
      <c r="U407">
        <f t="shared" si="213"/>
        <v>1.5346105812358112E-4</v>
      </c>
      <c r="V407" s="25">
        <f t="shared" si="214"/>
        <v>-1.2387940027445286E-2</v>
      </c>
      <c r="Z407">
        <f t="shared" si="224"/>
        <v>15408</v>
      </c>
      <c r="AA407" s="25">
        <f t="shared" si="225"/>
        <v>-1.5740859702695249E-2</v>
      </c>
      <c r="AB407" s="25">
        <f t="shared" si="226"/>
        <v>-4.0538029652080129E-4</v>
      </c>
      <c r="AC407" s="25">
        <f t="shared" si="227"/>
        <v>-1.2387940027445286E-2</v>
      </c>
      <c r="AD407" s="25"/>
      <c r="AE407" s="25">
        <f t="shared" si="228"/>
        <v>2.5218744425345153E-11</v>
      </c>
      <c r="AF407" s="28">
        <f t="shared" si="229"/>
        <v>40241.099099999999</v>
      </c>
      <c r="AG407" s="128"/>
      <c r="AH407">
        <f t="shared" si="230"/>
        <v>-1.7028640310695248E-2</v>
      </c>
      <c r="AI407">
        <f t="shared" si="231"/>
        <v>0.82690843661161351</v>
      </c>
      <c r="AJ407">
        <f t="shared" si="232"/>
        <v>-0.96291700723444107</v>
      </c>
      <c r="AK407">
        <f t="shared" si="233"/>
        <v>-0.32701576519147235</v>
      </c>
      <c r="AL407">
        <f t="shared" si="234"/>
        <v>-2.0576133186810832</v>
      </c>
      <c r="AM407">
        <f t="shared" si="235"/>
        <v>-1.6607504016523447</v>
      </c>
      <c r="AN407" s="25">
        <f t="shared" si="219"/>
        <v>4.5938213208322205</v>
      </c>
      <c r="AO407" s="25">
        <f t="shared" si="219"/>
        <v>4.5938213194097317</v>
      </c>
      <c r="AP407" s="25">
        <f t="shared" si="219"/>
        <v>4.5938213519108855</v>
      </c>
      <c r="AQ407" s="25">
        <f t="shared" si="219"/>
        <v>4.5938206093234246</v>
      </c>
      <c r="AR407" s="25">
        <f t="shared" si="219"/>
        <v>4.5938375771425841</v>
      </c>
      <c r="AS407" s="25">
        <f t="shared" si="219"/>
        <v>4.5934504708493442</v>
      </c>
      <c r="AT407" s="25">
        <f t="shared" si="219"/>
        <v>4.6026195501414584</v>
      </c>
      <c r="AU407" s="25">
        <f t="shared" si="236"/>
        <v>4.9612235825933997</v>
      </c>
    </row>
    <row r="408" spans="1:47">
      <c r="A408" s="103" t="s">
        <v>461</v>
      </c>
      <c r="B408" s="96" t="s">
        <v>292</v>
      </c>
      <c r="C408" s="95">
        <v>55453.485000000001</v>
      </c>
      <c r="D408" s="95">
        <v>2.9999999999999997E-4</v>
      </c>
      <c r="E408" s="33">
        <f t="shared" si="220"/>
        <v>15975.953340055903</v>
      </c>
      <c r="F408" s="25">
        <f t="shared" si="221"/>
        <v>15976</v>
      </c>
      <c r="G408" s="25">
        <f t="shared" si="211"/>
        <v>-1.5927279993775301E-2</v>
      </c>
      <c r="K408">
        <f t="shared" si="217"/>
        <v>-1.5927279993775301E-2</v>
      </c>
      <c r="O408" s="25">
        <f t="shared" ca="1" si="218"/>
        <v>-8.9904368083863102E-3</v>
      </c>
      <c r="P408" s="27">
        <f t="shared" si="222"/>
        <v>-4.3440331782659183E-3</v>
      </c>
      <c r="Q408" s="28">
        <f t="shared" si="223"/>
        <v>40434.985000000001</v>
      </c>
      <c r="S408" s="25">
        <f t="shared" si="212"/>
        <v>1.3417160678900824E-4</v>
      </c>
      <c r="T408" s="128">
        <v>1</v>
      </c>
      <c r="U408">
        <f t="shared" si="213"/>
        <v>1.3417160678900824E-4</v>
      </c>
      <c r="V408" s="25">
        <f t="shared" si="214"/>
        <v>-1.1583246815509382E-2</v>
      </c>
      <c r="Z408">
        <f t="shared" si="224"/>
        <v>15976</v>
      </c>
      <c r="AA408" s="25">
        <f t="shared" si="225"/>
        <v>-1.4876231731778317E-2</v>
      </c>
      <c r="AB408" s="25">
        <f t="shared" si="226"/>
        <v>-1.0510482619969837E-3</v>
      </c>
      <c r="AC408" s="25">
        <f t="shared" si="227"/>
        <v>-1.1583246815509382E-2</v>
      </c>
      <c r="AD408" s="25"/>
      <c r="AE408" s="25">
        <f t="shared" si="228"/>
        <v>1.4821970261237241E-10</v>
      </c>
      <c r="AF408" s="28">
        <f t="shared" si="229"/>
        <v>40434.985000000001</v>
      </c>
      <c r="AG408" s="128"/>
      <c r="AH408">
        <f t="shared" si="230"/>
        <v>-1.6110534003778317E-2</v>
      </c>
      <c r="AI408">
        <f t="shared" si="231"/>
        <v>0.84614589912962768</v>
      </c>
      <c r="AJ408">
        <f t="shared" si="232"/>
        <v>-0.94566788086856979</v>
      </c>
      <c r="AK408">
        <f t="shared" si="233"/>
        <v>-0.3364950454989929</v>
      </c>
      <c r="AL408">
        <f t="shared" si="234"/>
        <v>-1.999642673856763</v>
      </c>
      <c r="AM408">
        <f t="shared" si="235"/>
        <v>-1.5567958811801885</v>
      </c>
      <c r="AN408" s="25">
        <f t="shared" si="219"/>
        <v>4.658208820373452</v>
      </c>
      <c r="AO408" s="25">
        <f t="shared" si="219"/>
        <v>4.6582088203245426</v>
      </c>
      <c r="AP408" s="25">
        <f t="shared" si="219"/>
        <v>4.6582088227654976</v>
      </c>
      <c r="AQ408" s="25">
        <f t="shared" si="219"/>
        <v>4.658208700942347</v>
      </c>
      <c r="AR408" s="25">
        <f t="shared" si="219"/>
        <v>4.6582147812241832</v>
      </c>
      <c r="AS408" s="25">
        <f t="shared" si="219"/>
        <v>4.65791213746129</v>
      </c>
      <c r="AT408" s="25">
        <f t="shared" si="219"/>
        <v>4.6759029833481041</v>
      </c>
      <c r="AU408" s="25">
        <f t="shared" si="236"/>
        <v>5.027665887604746</v>
      </c>
    </row>
    <row r="409" spans="1:47">
      <c r="A409" s="36" t="s">
        <v>473</v>
      </c>
      <c r="B409" s="102" t="s">
        <v>292</v>
      </c>
      <c r="C409" s="36">
        <v>55480.4519</v>
      </c>
      <c r="D409" s="36" t="s">
        <v>474</v>
      </c>
      <c r="E409" s="33">
        <f t="shared" si="220"/>
        <v>16054.954528373877</v>
      </c>
      <c r="F409" s="25">
        <f t="shared" si="221"/>
        <v>16055</v>
      </c>
      <c r="G409" s="25">
        <f t="shared" si="211"/>
        <v>-1.5521649998845533E-2</v>
      </c>
      <c r="K409">
        <f t="shared" si="217"/>
        <v>-1.5521649998845533E-2</v>
      </c>
      <c r="O409" s="25">
        <f t="shared" ca="1" si="218"/>
        <v>-9.1665816108182328E-3</v>
      </c>
      <c r="P409" s="27">
        <f t="shared" si="222"/>
        <v>-4.4251699433750322E-3</v>
      </c>
      <c r="Q409" s="28">
        <f t="shared" si="223"/>
        <v>40461.9519</v>
      </c>
      <c r="S409" s="25">
        <f t="shared" si="212"/>
        <v>1.2313186962145461E-4</v>
      </c>
      <c r="T409" s="128">
        <v>1</v>
      </c>
      <c r="U409">
        <f t="shared" si="213"/>
        <v>1.2313186962145461E-4</v>
      </c>
      <c r="V409" s="25">
        <f t="shared" si="214"/>
        <v>-1.10964800554705E-2</v>
      </c>
      <c r="Z409">
        <f t="shared" si="224"/>
        <v>16055</v>
      </c>
      <c r="AA409" s="25">
        <f t="shared" si="225"/>
        <v>-1.4748970186755792E-2</v>
      </c>
      <c r="AB409" s="25">
        <f t="shared" si="226"/>
        <v>-7.7267981208974101E-4</v>
      </c>
      <c r="AC409" s="25">
        <f t="shared" si="227"/>
        <v>-1.10964800554705E-2</v>
      </c>
      <c r="AD409" s="25"/>
      <c r="AE409" s="25">
        <f t="shared" si="228"/>
        <v>7.3513923977066602E-11</v>
      </c>
      <c r="AF409" s="28">
        <f t="shared" si="229"/>
        <v>40461.9519</v>
      </c>
      <c r="AG409" s="128"/>
      <c r="AH409">
        <f t="shared" si="230"/>
        <v>-1.5975681111755791E-2</v>
      </c>
      <c r="AI409">
        <f t="shared" si="231"/>
        <v>0.84893681260885168</v>
      </c>
      <c r="AJ409">
        <f t="shared" si="232"/>
        <v>-0.94294388416480224</v>
      </c>
      <c r="AK409">
        <f t="shared" si="233"/>
        <v>-0.33775718114531156</v>
      </c>
      <c r="AL409">
        <f t="shared" si="234"/>
        <v>-1.9913641767909485</v>
      </c>
      <c r="AM409">
        <f t="shared" si="235"/>
        <v>-1.5427153484176372</v>
      </c>
      <c r="AN409" s="25">
        <f t="shared" si="219"/>
        <v>4.6672833055860883</v>
      </c>
      <c r="AO409" s="25">
        <f t="shared" si="219"/>
        <v>4.6672833055663725</v>
      </c>
      <c r="AP409" s="25">
        <f t="shared" si="219"/>
        <v>4.6672833067481161</v>
      </c>
      <c r="AQ409" s="25">
        <f t="shared" si="219"/>
        <v>4.6672832359148595</v>
      </c>
      <c r="AR409" s="25">
        <f t="shared" si="219"/>
        <v>4.6672874818302059</v>
      </c>
      <c r="AS409" s="25">
        <f t="shared" si="219"/>
        <v>4.6670336731725222</v>
      </c>
      <c r="AT409" s="25">
        <f t="shared" si="219"/>
        <v>4.6862193095639615</v>
      </c>
      <c r="AU409" s="25">
        <f t="shared" si="236"/>
        <v>5.0369069828440001</v>
      </c>
    </row>
    <row r="410" spans="1:47">
      <c r="A410" s="58" t="s">
        <v>482</v>
      </c>
      <c r="B410" s="57" t="s">
        <v>288</v>
      </c>
      <c r="C410" s="58">
        <v>55485.744299999998</v>
      </c>
      <c r="D410" s="58">
        <v>2.0000000000000001E-4</v>
      </c>
      <c r="E410" s="33">
        <f t="shared" si="220"/>
        <v>16070.458938931039</v>
      </c>
      <c r="F410" s="25">
        <f t="shared" si="221"/>
        <v>16070.5</v>
      </c>
      <c r="G410" s="25">
        <f t="shared" si="211"/>
        <v>-1.4016114997502882E-2</v>
      </c>
      <c r="K410">
        <f t="shared" si="217"/>
        <v>-1.4016114997502882E-2</v>
      </c>
      <c r="N410" s="25"/>
      <c r="O410" s="25">
        <f t="shared" ca="1" si="218"/>
        <v>-9.2011416669915795E-3</v>
      </c>
      <c r="P410" s="27">
        <f t="shared" si="222"/>
        <v>-4.4410797353118849E-3</v>
      </c>
      <c r="Q410" s="28">
        <f t="shared" si="223"/>
        <v>40467.244299999998</v>
      </c>
      <c r="S410" s="25">
        <f t="shared" si="212"/>
        <v>9.1681300272201016E-5</v>
      </c>
      <c r="T410" s="128">
        <v>1</v>
      </c>
      <c r="U410">
        <f t="shared" si="213"/>
        <v>9.1681300272201016E-5</v>
      </c>
      <c r="V410" s="25">
        <f t="shared" si="214"/>
        <v>-9.5750352621909972E-3</v>
      </c>
      <c r="Z410">
        <f t="shared" si="224"/>
        <v>16070.5</v>
      </c>
      <c r="AA410" s="25">
        <f t="shared" si="225"/>
        <v>-1.4723798225544104E-2</v>
      </c>
      <c r="AB410" s="25">
        <f t="shared" si="226"/>
        <v>7.0768322804122194E-4</v>
      </c>
      <c r="AC410" s="25">
        <f t="shared" si="227"/>
        <v>-9.5750352621909972E-3</v>
      </c>
      <c r="AD410" s="25"/>
      <c r="AE410" s="25">
        <f t="shared" si="228"/>
        <v>4.5915420935216521E-11</v>
      </c>
      <c r="AF410" s="28">
        <f t="shared" si="229"/>
        <v>40467.244299999998</v>
      </c>
      <c r="AG410" s="128"/>
      <c r="AH410">
        <f t="shared" si="230"/>
        <v>-1.5949015314794104E-2</v>
      </c>
      <c r="AI410">
        <f t="shared" si="231"/>
        <v>0.84948778722568308</v>
      </c>
      <c r="AJ410">
        <f t="shared" si="232"/>
        <v>-0.94239969290417469</v>
      </c>
      <c r="AK410">
        <f t="shared" si="233"/>
        <v>-0.33800306774610606</v>
      </c>
      <c r="AL410">
        <f t="shared" si="234"/>
        <v>-1.9897334963961102</v>
      </c>
      <c r="AM410">
        <f t="shared" si="235"/>
        <v>-1.5399629839019813</v>
      </c>
      <c r="AN410" s="25">
        <f t="shared" si="219"/>
        <v>4.6690672575853487</v>
      </c>
      <c r="AO410" s="25">
        <f t="shared" si="219"/>
        <v>4.6690672575692735</v>
      </c>
      <c r="AP410" s="25">
        <f t="shared" si="219"/>
        <v>4.6690672585724826</v>
      </c>
      <c r="AQ410" s="25">
        <f t="shared" si="219"/>
        <v>4.6690671959659857</v>
      </c>
      <c r="AR410" s="25">
        <f t="shared" si="219"/>
        <v>4.6690711031761412</v>
      </c>
      <c r="AS410" s="25">
        <f t="shared" si="219"/>
        <v>4.6688279291522319</v>
      </c>
      <c r="AT410" s="25">
        <f t="shared" si="219"/>
        <v>4.6882469161548448</v>
      </c>
      <c r="AU410" s="25">
        <f t="shared" si="236"/>
        <v>5.0387201091251201</v>
      </c>
    </row>
    <row r="411" spans="1:47">
      <c r="A411" s="56" t="s">
        <v>462</v>
      </c>
      <c r="B411" s="57" t="s">
        <v>292</v>
      </c>
      <c r="C411" s="58">
        <v>55498.884599999998</v>
      </c>
      <c r="D411" s="58">
        <v>5.0000000000000001E-4</v>
      </c>
      <c r="E411" s="33">
        <f t="shared" si="220"/>
        <v>16108.954254108334</v>
      </c>
      <c r="F411" s="25">
        <f t="shared" si="221"/>
        <v>16109</v>
      </c>
      <c r="G411" s="25">
        <f t="shared" si="211"/>
        <v>-1.5615270000125747E-2</v>
      </c>
      <c r="K411">
        <f t="shared" si="217"/>
        <v>-1.5615270000125747E-2</v>
      </c>
      <c r="O411" s="25">
        <f t="shared" ca="1" si="218"/>
        <v>-9.286984387164101E-3</v>
      </c>
      <c r="P411" s="27">
        <f t="shared" si="222"/>
        <v>-4.4805841972636838E-3</v>
      </c>
      <c r="Q411" s="28">
        <f t="shared" si="223"/>
        <v>40480.384599999998</v>
      </c>
      <c r="S411" s="25">
        <f t="shared" si="212"/>
        <v>1.2398122792845799E-4</v>
      </c>
      <c r="T411" s="128">
        <v>1</v>
      </c>
      <c r="U411">
        <f t="shared" si="213"/>
        <v>1.2398122792845799E-4</v>
      </c>
      <c r="V411" s="25">
        <f t="shared" si="214"/>
        <v>-1.1134685802862063E-2</v>
      </c>
      <c r="Z411">
        <f t="shared" si="224"/>
        <v>16109</v>
      </c>
      <c r="AA411" s="25">
        <f t="shared" si="225"/>
        <v>-1.4660985693027932E-2</v>
      </c>
      <c r="AB411" s="25">
        <f t="shared" si="226"/>
        <v>-9.5428430709781562E-4</v>
      </c>
      <c r="AC411" s="25">
        <f t="shared" si="227"/>
        <v>-1.1134685802862063E-2</v>
      </c>
      <c r="AD411" s="25"/>
      <c r="AE411" s="25">
        <f t="shared" si="228"/>
        <v>1.1290456386063141E-10</v>
      </c>
      <c r="AF411" s="28">
        <f t="shared" si="229"/>
        <v>40480.384599999998</v>
      </c>
      <c r="AG411" s="128"/>
      <c r="AH411">
        <f t="shared" si="230"/>
        <v>-1.5882486050027931E-2</v>
      </c>
      <c r="AI411">
        <f t="shared" si="231"/>
        <v>0.85086117399752748</v>
      </c>
      <c r="AJ411">
        <f t="shared" si="232"/>
        <v>-0.9410340469518883</v>
      </c>
      <c r="AK411">
        <f t="shared" si="233"/>
        <v>-0.33861129718100696</v>
      </c>
      <c r="AL411">
        <f t="shared" si="234"/>
        <v>-1.9856739169461446</v>
      </c>
      <c r="AM411">
        <f t="shared" si="235"/>
        <v>-1.5331408914126197</v>
      </c>
      <c r="AN411" s="25">
        <f t="shared" ref="AN411:AT420" si="237">$AU411+$AB$7*SIN(AO411)</f>
        <v>4.6735033822115257</v>
      </c>
      <c r="AO411" s="25">
        <f t="shared" si="237"/>
        <v>4.673503382202286</v>
      </c>
      <c r="AP411" s="25">
        <f t="shared" si="237"/>
        <v>4.6735033828446388</v>
      </c>
      <c r="AQ411" s="25">
        <f t="shared" si="237"/>
        <v>4.6735033381873574</v>
      </c>
      <c r="AR411" s="25">
        <f t="shared" si="237"/>
        <v>4.673506442947537</v>
      </c>
      <c r="AS411" s="25">
        <f t="shared" si="237"/>
        <v>4.6732911740778018</v>
      </c>
      <c r="AT411" s="25">
        <f t="shared" si="237"/>
        <v>4.6932882128591009</v>
      </c>
      <c r="AU411" s="25">
        <f t="shared" si="236"/>
        <v>5.0432236808556423</v>
      </c>
    </row>
    <row r="412" spans="1:47">
      <c r="A412" s="103" t="s">
        <v>461</v>
      </c>
      <c r="B412" s="96" t="s">
        <v>288</v>
      </c>
      <c r="C412" s="95">
        <v>55499.397900000004</v>
      </c>
      <c r="D412" s="95">
        <v>5.9999999999999995E-4</v>
      </c>
      <c r="E412" s="33">
        <f t="shared" si="220"/>
        <v>16110.457997955944</v>
      </c>
      <c r="F412" s="25">
        <f t="shared" si="221"/>
        <v>16110.5</v>
      </c>
      <c r="G412" s="25">
        <f t="shared" si="211"/>
        <v>-1.4337314998556394E-2</v>
      </c>
      <c r="K412">
        <f t="shared" si="217"/>
        <v>-1.4337314998556394E-2</v>
      </c>
      <c r="O412" s="25">
        <f t="shared" ca="1" si="218"/>
        <v>-9.2903289087292625E-3</v>
      </c>
      <c r="P412" s="27">
        <f t="shared" si="222"/>
        <v>-4.482122945179759E-3</v>
      </c>
      <c r="Q412" s="28">
        <f t="shared" si="223"/>
        <v>40480.897900000004</v>
      </c>
      <c r="S412" s="25">
        <f t="shared" si="212"/>
        <v>9.7124810408937982E-5</v>
      </c>
      <c r="T412" s="128">
        <v>1</v>
      </c>
      <c r="U412">
        <f t="shared" si="213"/>
        <v>9.7124810408937982E-5</v>
      </c>
      <c r="V412" s="25">
        <f t="shared" si="214"/>
        <v>-9.8551920533766352E-3</v>
      </c>
      <c r="Z412">
        <f t="shared" si="224"/>
        <v>16110.5</v>
      </c>
      <c r="AA412" s="25">
        <f t="shared" si="225"/>
        <v>-1.4658530114375371E-2</v>
      </c>
      <c r="AB412" s="25">
        <f t="shared" si="226"/>
        <v>3.2121511581897737E-4</v>
      </c>
      <c r="AC412" s="25">
        <f t="shared" si="227"/>
        <v>-9.8551920533766352E-3</v>
      </c>
      <c r="AD412" s="25"/>
      <c r="AE412" s="25">
        <f t="shared" si="228"/>
        <v>1.0021255443152186E-11</v>
      </c>
      <c r="AF412" s="28">
        <f t="shared" si="229"/>
        <v>40480.897900000004</v>
      </c>
      <c r="AG412" s="128"/>
      <c r="AH412">
        <f t="shared" si="230"/>
        <v>-1.5879885483625372E-2</v>
      </c>
      <c r="AI412">
        <f t="shared" si="231"/>
        <v>0.85091482246595418</v>
      </c>
      <c r="AJ412">
        <f t="shared" si="232"/>
        <v>-0.9409804359833529</v>
      </c>
      <c r="AK412">
        <f t="shared" si="233"/>
        <v>-0.33863492117565497</v>
      </c>
      <c r="AL412">
        <f t="shared" si="234"/>
        <v>-1.985515485737936</v>
      </c>
      <c r="AM412">
        <f t="shared" si="235"/>
        <v>-1.5328755100977574</v>
      </c>
      <c r="AN412" s="25">
        <f t="shared" si="237"/>
        <v>4.673676363407246</v>
      </c>
      <c r="AO412" s="25">
        <f t="shared" si="237"/>
        <v>4.6736763633982168</v>
      </c>
      <c r="AP412" s="25">
        <f t="shared" si="237"/>
        <v>4.6736763640287107</v>
      </c>
      <c r="AQ412" s="25">
        <f t="shared" si="237"/>
        <v>4.6736763200001015</v>
      </c>
      <c r="AR412" s="25">
        <f t="shared" si="237"/>
        <v>4.6736793947227628</v>
      </c>
      <c r="AS412" s="25">
        <f t="shared" si="237"/>
        <v>4.6734652560117693</v>
      </c>
      <c r="AT412" s="25">
        <f t="shared" si="237"/>
        <v>4.6934847707361307</v>
      </c>
      <c r="AU412" s="25">
        <f t="shared" si="236"/>
        <v>5.0433991446892996</v>
      </c>
    </row>
    <row r="413" spans="1:47">
      <c r="A413" s="58" t="s">
        <v>482</v>
      </c>
      <c r="B413" s="57" t="s">
        <v>288</v>
      </c>
      <c r="C413" s="58">
        <v>55511.686999999998</v>
      </c>
      <c r="D413" s="58">
        <v>2.0000000000000001E-4</v>
      </c>
      <c r="E413" s="33">
        <f t="shared" si="220"/>
        <v>16146.459670501101</v>
      </c>
      <c r="F413" s="25">
        <f t="shared" si="221"/>
        <v>16146.5</v>
      </c>
      <c r="G413" s="25">
        <f t="shared" si="211"/>
        <v>-1.3766395000857301E-2</v>
      </c>
      <c r="K413">
        <f t="shared" si="217"/>
        <v>-1.3766395000857301E-2</v>
      </c>
      <c r="N413" s="25"/>
      <c r="O413" s="25">
        <f t="shared" ca="1" si="218"/>
        <v>-9.3705974262931722E-3</v>
      </c>
      <c r="P413" s="27">
        <f t="shared" si="222"/>
        <v>-4.5190441884493254E-3</v>
      </c>
      <c r="Q413" s="28">
        <f t="shared" si="223"/>
        <v>40493.186999999998</v>
      </c>
      <c r="S413" s="25">
        <f t="shared" si="212"/>
        <v>8.5513497047742449E-5</v>
      </c>
      <c r="T413" s="128">
        <v>1</v>
      </c>
      <c r="U413">
        <f t="shared" si="213"/>
        <v>8.5513497047742449E-5</v>
      </c>
      <c r="V413" s="25">
        <f t="shared" si="214"/>
        <v>-9.2473508124079756E-3</v>
      </c>
      <c r="Z413">
        <f t="shared" si="224"/>
        <v>16146.5</v>
      </c>
      <c r="AA413" s="25">
        <f t="shared" si="225"/>
        <v>-1.4599408417494937E-2</v>
      </c>
      <c r="AB413" s="25">
        <f t="shared" si="226"/>
        <v>8.3301341663763635E-4</v>
      </c>
      <c r="AC413" s="25">
        <f t="shared" si="227"/>
        <v>-9.2473508124079756E-3</v>
      </c>
      <c r="AD413" s="25"/>
      <c r="AE413" s="25">
        <f t="shared" si="228"/>
        <v>5.933878637615636E-11</v>
      </c>
      <c r="AF413" s="28">
        <f t="shared" si="229"/>
        <v>40493.186999999998</v>
      </c>
      <c r="AG413" s="128"/>
      <c r="AH413">
        <f t="shared" si="230"/>
        <v>-1.5817280030744937E-2</v>
      </c>
      <c r="AI413">
        <f t="shared" si="231"/>
        <v>0.85220554252403014</v>
      </c>
      <c r="AJ413">
        <f t="shared" si="232"/>
        <v>-0.93968463579604578</v>
      </c>
      <c r="AK413">
        <f t="shared" si="233"/>
        <v>-0.33920023340113392</v>
      </c>
      <c r="AL413">
        <f t="shared" si="234"/>
        <v>-1.9817071305962568</v>
      </c>
      <c r="AM413">
        <f t="shared" si="235"/>
        <v>-1.5265156284949621</v>
      </c>
      <c r="AN413" s="25">
        <f t="shared" si="237"/>
        <v>4.6778311892818669</v>
      </c>
      <c r="AO413" s="25">
        <f t="shared" si="237"/>
        <v>4.6778311892768842</v>
      </c>
      <c r="AP413" s="25">
        <f t="shared" si="237"/>
        <v>4.6778311896665912</v>
      </c>
      <c r="AQ413" s="25">
        <f t="shared" si="237"/>
        <v>4.6778311591822792</v>
      </c>
      <c r="AR413" s="25">
        <f t="shared" si="237"/>
        <v>4.6778335438603138</v>
      </c>
      <c r="AS413" s="25">
        <f t="shared" si="237"/>
        <v>4.6776474933058418</v>
      </c>
      <c r="AT413" s="25">
        <f t="shared" si="237"/>
        <v>4.6982053901887788</v>
      </c>
      <c r="AU413" s="25">
        <f t="shared" si="236"/>
        <v>5.0476102766970605</v>
      </c>
    </row>
    <row r="414" spans="1:47">
      <c r="A414" s="34" t="s">
        <v>460</v>
      </c>
      <c r="B414" s="57"/>
      <c r="C414" s="58">
        <v>55520.731</v>
      </c>
      <c r="D414" s="58">
        <v>2.0000000000000001E-4</v>
      </c>
      <c r="E414" s="33">
        <f t="shared" si="220"/>
        <v>16172.954623467438</v>
      </c>
      <c r="F414" s="25">
        <f t="shared" si="221"/>
        <v>16173</v>
      </c>
      <c r="G414" s="25">
        <f t="shared" si="211"/>
        <v>-1.548919000197202E-2</v>
      </c>
      <c r="K414">
        <f t="shared" si="217"/>
        <v>-1.548919000197202E-2</v>
      </c>
      <c r="L414" s="25"/>
      <c r="O414" s="25">
        <f t="shared" ca="1" si="218"/>
        <v>-9.4296839739443881E-3</v>
      </c>
      <c r="P414" s="27">
        <f t="shared" si="222"/>
        <v>-4.5462116440051865E-3</v>
      </c>
      <c r="Q414" s="28">
        <f t="shared" si="223"/>
        <v>40502.231</v>
      </c>
      <c r="S414" s="25">
        <f t="shared" si="212"/>
        <v>1.1974877534293046E-4</v>
      </c>
      <c r="T414" s="128">
        <v>1</v>
      </c>
      <c r="U414">
        <f t="shared" si="213"/>
        <v>1.1974877534293046E-4</v>
      </c>
      <c r="V414" s="25">
        <f t="shared" si="214"/>
        <v>-1.0942978357966832E-2</v>
      </c>
      <c r="Z414">
        <f t="shared" si="224"/>
        <v>16173</v>
      </c>
      <c r="AA414" s="25">
        <f t="shared" si="225"/>
        <v>-1.4555657634929504E-2</v>
      </c>
      <c r="AB414" s="25">
        <f t="shared" si="226"/>
        <v>-9.3353236704251524E-4</v>
      </c>
      <c r="AC414" s="25">
        <f t="shared" si="227"/>
        <v>-1.0942978357966832E-2</v>
      </c>
      <c r="AD414" s="25"/>
      <c r="AE414" s="25">
        <f t="shared" si="228"/>
        <v>1.0435898370041574E-10</v>
      </c>
      <c r="AF414" s="28">
        <f t="shared" si="229"/>
        <v>40502.231</v>
      </c>
      <c r="AG414" s="128"/>
      <c r="AH414">
        <f t="shared" si="230"/>
        <v>-1.5770959847929505E-2</v>
      </c>
      <c r="AI414">
        <f t="shared" si="231"/>
        <v>0.85315953837959646</v>
      </c>
      <c r="AJ414">
        <f t="shared" si="232"/>
        <v>-0.93871952404529446</v>
      </c>
      <c r="AK414">
        <f t="shared" si="233"/>
        <v>-0.33961430893162731</v>
      </c>
      <c r="AL414">
        <f t="shared" si="234"/>
        <v>-1.9788963622111035</v>
      </c>
      <c r="AM414">
        <f t="shared" si="235"/>
        <v>-1.5218453640728555</v>
      </c>
      <c r="AN414" s="25">
        <f t="shared" si="237"/>
        <v>4.6808936345983483</v>
      </c>
      <c r="AO414" s="25">
        <f t="shared" si="237"/>
        <v>4.6808936345953152</v>
      </c>
      <c r="AP414" s="25">
        <f t="shared" si="237"/>
        <v>4.6808936348556758</v>
      </c>
      <c r="AQ414" s="25">
        <f t="shared" si="237"/>
        <v>4.6808936125096743</v>
      </c>
      <c r="AR414" s="25">
        <f t="shared" si="237"/>
        <v>4.6808955304559889</v>
      </c>
      <c r="AS414" s="25">
        <f t="shared" si="237"/>
        <v>4.6807313369359695</v>
      </c>
      <c r="AT414" s="25">
        <f t="shared" si="237"/>
        <v>4.7016842504178404</v>
      </c>
      <c r="AU414" s="25">
        <f t="shared" si="236"/>
        <v>5.0507101377583297</v>
      </c>
    </row>
    <row r="415" spans="1:47">
      <c r="A415" s="58" t="s">
        <v>482</v>
      </c>
      <c r="B415" s="57" t="s">
        <v>288</v>
      </c>
      <c r="C415" s="58">
        <v>55539.677100000001</v>
      </c>
      <c r="D415" s="58">
        <v>1E-4</v>
      </c>
      <c r="E415" s="33">
        <f t="shared" si="220"/>
        <v>16228.458386005634</v>
      </c>
      <c r="F415" s="25">
        <f t="shared" si="221"/>
        <v>16228.5</v>
      </c>
      <c r="G415" s="25">
        <f t="shared" si="211"/>
        <v>-1.4204854996933136E-2</v>
      </c>
      <c r="K415">
        <f t="shared" si="217"/>
        <v>-1.4204854996933136E-2</v>
      </c>
      <c r="N415" s="25"/>
      <c r="O415" s="25">
        <f t="shared" ca="1" si="218"/>
        <v>-9.5534312718554178E-3</v>
      </c>
      <c r="P415" s="27">
        <f t="shared" si="222"/>
        <v>-4.6030801713144165E-3</v>
      </c>
      <c r="Q415" s="28">
        <f t="shared" si="223"/>
        <v>40521.177100000001</v>
      </c>
      <c r="S415" s="25">
        <f t="shared" si="212"/>
        <v>9.2194079801885388E-5</v>
      </c>
      <c r="T415" s="128">
        <v>1</v>
      </c>
      <c r="U415">
        <f t="shared" si="213"/>
        <v>9.2194079801885388E-5</v>
      </c>
      <c r="V415" s="25">
        <f t="shared" si="214"/>
        <v>-9.6017748256187196E-3</v>
      </c>
      <c r="Z415">
        <f t="shared" si="224"/>
        <v>16228.5</v>
      </c>
      <c r="AA415" s="25">
        <f t="shared" si="225"/>
        <v>-1.4463393715562232E-2</v>
      </c>
      <c r="AB415" s="25">
        <f t="shared" si="226"/>
        <v>2.5853871862909633E-4</v>
      </c>
      <c r="AC415" s="25">
        <f t="shared" si="227"/>
        <v>-9.6017748256187196E-3</v>
      </c>
      <c r="AD415" s="25"/>
      <c r="AE415" s="25">
        <f t="shared" si="228"/>
        <v>6.1624614851254892E-12</v>
      </c>
      <c r="AF415" s="28">
        <f t="shared" si="229"/>
        <v>40521.177100000001</v>
      </c>
      <c r="AG415" s="128"/>
      <c r="AH415">
        <f t="shared" si="230"/>
        <v>-1.5673301078812232E-2</v>
      </c>
      <c r="AI415">
        <f t="shared" si="231"/>
        <v>0.8551682461880441</v>
      </c>
      <c r="AJ415">
        <f t="shared" si="232"/>
        <v>-0.93666706484227535</v>
      </c>
      <c r="AK415">
        <f t="shared" si="233"/>
        <v>-0.34047578928281086</v>
      </c>
      <c r="AL415">
        <f t="shared" si="234"/>
        <v>-1.9729891979320415</v>
      </c>
      <c r="AM415">
        <f t="shared" si="235"/>
        <v>-1.5120950446914716</v>
      </c>
      <c r="AN415" s="25">
        <f t="shared" si="237"/>
        <v>4.6873185707200378</v>
      </c>
      <c r="AO415" s="25">
        <f t="shared" si="237"/>
        <v>4.6873185707191833</v>
      </c>
      <c r="AP415" s="25">
        <f t="shared" si="237"/>
        <v>4.6873185708112945</v>
      </c>
      <c r="AQ415" s="25">
        <f t="shared" si="237"/>
        <v>4.6873185608802688</v>
      </c>
      <c r="AR415" s="25">
        <f t="shared" si="237"/>
        <v>4.6873196316240353</v>
      </c>
      <c r="AS415" s="25">
        <f t="shared" si="237"/>
        <v>4.6872044482169404</v>
      </c>
      <c r="AT415" s="25">
        <f t="shared" si="237"/>
        <v>4.7089810283233042</v>
      </c>
      <c r="AU415" s="25">
        <f t="shared" si="236"/>
        <v>5.0572022996036283</v>
      </c>
    </row>
    <row r="416" spans="1:47">
      <c r="A416" s="33" t="s">
        <v>1065</v>
      </c>
      <c r="B416" s="57" t="s">
        <v>288</v>
      </c>
      <c r="C416" s="58">
        <v>55551.111599999997</v>
      </c>
      <c r="D416" s="58" t="s">
        <v>485</v>
      </c>
      <c r="E416" s="33">
        <f t="shared" si="220"/>
        <v>16261.956455410034</v>
      </c>
      <c r="F416" s="25">
        <f t="shared" si="221"/>
        <v>16262</v>
      </c>
      <c r="G416" s="25">
        <f t="shared" si="211"/>
        <v>-1.4863860000332352E-2</v>
      </c>
      <c r="K416">
        <f t="shared" si="217"/>
        <v>-1.4863860000332352E-2</v>
      </c>
      <c r="L416" s="25"/>
      <c r="O416" s="25">
        <f t="shared" ca="1" si="218"/>
        <v>-9.6281255868107228E-3</v>
      </c>
      <c r="P416" s="27">
        <f t="shared" si="222"/>
        <v>-4.6373869903859159E-3</v>
      </c>
      <c r="Q416" s="28">
        <f t="shared" si="223"/>
        <v>40532.611599999997</v>
      </c>
      <c r="S416" s="25">
        <f t="shared" si="212"/>
        <v>1.0458075022316292E-4</v>
      </c>
      <c r="T416" s="128">
        <v>1</v>
      </c>
      <c r="U416">
        <f t="shared" si="213"/>
        <v>1.0458075022316292E-4</v>
      </c>
      <c r="V416" s="25">
        <f t="shared" si="214"/>
        <v>-1.0226473009946436E-2</v>
      </c>
      <c r="Z416">
        <f t="shared" si="224"/>
        <v>16262</v>
      </c>
      <c r="AA416" s="25">
        <f t="shared" si="225"/>
        <v>-1.4407286182925114E-2</v>
      </c>
      <c r="AB416" s="25">
        <f t="shared" si="226"/>
        <v>-4.5657381740723743E-4</v>
      </c>
      <c r="AC416" s="25">
        <f t="shared" si="227"/>
        <v>-1.0226473009946436E-2</v>
      </c>
      <c r="AD416" s="25"/>
      <c r="AE416" s="25">
        <f t="shared" si="228"/>
        <v>2.1800866665837781E-11</v>
      </c>
      <c r="AF416" s="28">
        <f t="shared" si="229"/>
        <v>40532.611599999997</v>
      </c>
      <c r="AG416" s="128"/>
      <c r="AH416">
        <f t="shared" si="230"/>
        <v>-1.5613928250925115E-2</v>
      </c>
      <c r="AI416">
        <f t="shared" si="231"/>
        <v>0.85638776114782589</v>
      </c>
      <c r="AJ416">
        <f t="shared" si="232"/>
        <v>-0.93540759913742644</v>
      </c>
      <c r="AK416">
        <f t="shared" si="233"/>
        <v>-0.34099197182905361</v>
      </c>
      <c r="AL416">
        <f t="shared" si="234"/>
        <v>-1.9694101183994197</v>
      </c>
      <c r="AM416">
        <f t="shared" si="235"/>
        <v>-1.5062297100345186</v>
      </c>
      <c r="AN416" s="25">
        <f t="shared" si="237"/>
        <v>4.6912040172758491</v>
      </c>
      <c r="AO416" s="25">
        <f t="shared" si="237"/>
        <v>4.6912040172755338</v>
      </c>
      <c r="AP416" s="25">
        <f t="shared" si="237"/>
        <v>4.6912040173158109</v>
      </c>
      <c r="AQ416" s="25">
        <f t="shared" si="237"/>
        <v>4.6912040121770158</v>
      </c>
      <c r="AR416" s="25">
        <f t="shared" si="237"/>
        <v>4.6912046678254118</v>
      </c>
      <c r="AS416" s="25">
        <f t="shared" si="237"/>
        <v>4.6911211781913478</v>
      </c>
      <c r="AT416" s="25">
        <f t="shared" si="237"/>
        <v>4.7133924951112922</v>
      </c>
      <c r="AU416" s="25">
        <f t="shared" si="236"/>
        <v>5.0611209918886289</v>
      </c>
    </row>
    <row r="417" spans="1:47">
      <c r="A417" s="33" t="s">
        <v>1065</v>
      </c>
      <c r="B417" s="57" t="s">
        <v>288</v>
      </c>
      <c r="C417" s="58">
        <v>55554.012499999997</v>
      </c>
      <c r="D417" s="58" t="s">
        <v>485</v>
      </c>
      <c r="E417" s="33">
        <f t="shared" si="220"/>
        <v>16270.454819967757</v>
      </c>
      <c r="F417" s="25">
        <f t="shared" si="221"/>
        <v>16270.5</v>
      </c>
      <c r="G417" s="25">
        <f t="shared" si="211"/>
        <v>-1.542211500054691E-2</v>
      </c>
      <c r="K417">
        <f t="shared" si="217"/>
        <v>-1.542211500054691E-2</v>
      </c>
      <c r="M417" s="25"/>
      <c r="O417" s="25">
        <f t="shared" ca="1" si="218"/>
        <v>-9.6470778756799803E-3</v>
      </c>
      <c r="P417" s="27">
        <f t="shared" si="222"/>
        <v>-4.6460894032299832E-3</v>
      </c>
      <c r="Q417" s="28">
        <f t="shared" si="223"/>
        <v>40535.512499999997</v>
      </c>
      <c r="S417" s="25">
        <f t="shared" si="212"/>
        <v>1.1612272767402963E-4</v>
      </c>
      <c r="T417" s="128">
        <v>1</v>
      </c>
      <c r="U417">
        <f t="shared" si="213"/>
        <v>1.1612272767402963E-4</v>
      </c>
      <c r="V417" s="25">
        <f t="shared" si="214"/>
        <v>-1.0776025597316927E-2</v>
      </c>
      <c r="Z417">
        <f t="shared" si="224"/>
        <v>16270.5</v>
      </c>
      <c r="AA417" s="25">
        <f t="shared" si="225"/>
        <v>-1.4392999973897688E-2</v>
      </c>
      <c r="AB417" s="25">
        <f t="shared" si="226"/>
        <v>-1.0291150266492216E-3</v>
      </c>
      <c r="AC417" s="25">
        <f t="shared" si="227"/>
        <v>-1.0776025597316927E-2</v>
      </c>
      <c r="AD417" s="25"/>
      <c r="AE417" s="25">
        <f t="shared" si="228"/>
        <v>1.2298299576413699E-10</v>
      </c>
      <c r="AF417" s="28">
        <f t="shared" si="229"/>
        <v>40535.512499999997</v>
      </c>
      <c r="AG417" s="128"/>
      <c r="AH417">
        <f t="shared" si="230"/>
        <v>-1.5598812463147689E-2</v>
      </c>
      <c r="AI417">
        <f t="shared" si="231"/>
        <v>0.85669803780673315</v>
      </c>
      <c r="AJ417">
        <f t="shared" si="232"/>
        <v>-0.93508555083273692</v>
      </c>
      <c r="AK417">
        <f t="shared" si="233"/>
        <v>-0.34112248186180799</v>
      </c>
      <c r="AL417">
        <f t="shared" si="234"/>
        <v>-1.968500368911402</v>
      </c>
      <c r="AM417">
        <f t="shared" si="235"/>
        <v>-1.5047438661671393</v>
      </c>
      <c r="AN417" s="25">
        <f t="shared" si="237"/>
        <v>4.6921907584911509</v>
      </c>
      <c r="AO417" s="25">
        <f t="shared" si="237"/>
        <v>4.6921907584909164</v>
      </c>
      <c r="AP417" s="25">
        <f t="shared" si="237"/>
        <v>4.6921907585223526</v>
      </c>
      <c r="AQ417" s="25">
        <f t="shared" si="237"/>
        <v>4.6921907543155248</v>
      </c>
      <c r="AR417" s="25">
        <f t="shared" si="237"/>
        <v>4.6921913172727967</v>
      </c>
      <c r="AS417" s="25">
        <f t="shared" si="237"/>
        <v>4.6921161213080254</v>
      </c>
      <c r="AT417" s="25">
        <f t="shared" si="237"/>
        <v>4.7145126721251316</v>
      </c>
      <c r="AU417" s="25">
        <f t="shared" si="236"/>
        <v>5.0621152869460166</v>
      </c>
    </row>
    <row r="418" spans="1:47">
      <c r="A418" s="33" t="s">
        <v>1065</v>
      </c>
      <c r="B418" s="57" t="s">
        <v>288</v>
      </c>
      <c r="C418" s="58">
        <v>55554.183499999999</v>
      </c>
      <c r="D418" s="58" t="s">
        <v>485</v>
      </c>
      <c r="E418" s="33">
        <f t="shared" si="220"/>
        <v>16270.955774960825</v>
      </c>
      <c r="F418" s="25">
        <f t="shared" si="221"/>
        <v>16271</v>
      </c>
      <c r="G418" s="25">
        <f t="shared" si="211"/>
        <v>-1.509612999507226E-2</v>
      </c>
      <c r="K418">
        <f t="shared" si="217"/>
        <v>-1.509612999507226E-2</v>
      </c>
      <c r="L418" s="25"/>
      <c r="O418" s="25">
        <f t="shared" ca="1" si="218"/>
        <v>-9.6481927162017055E-3</v>
      </c>
      <c r="P418" s="27">
        <f t="shared" si="222"/>
        <v>-4.6466012808454816E-3</v>
      </c>
      <c r="Q418" s="28">
        <f t="shared" si="223"/>
        <v>40535.683499999999</v>
      </c>
      <c r="S418" s="25">
        <f t="shared" si="212"/>
        <v>1.0919265034944995E-4</v>
      </c>
      <c r="T418" s="128">
        <v>1</v>
      </c>
      <c r="U418">
        <f t="shared" si="213"/>
        <v>1.0919265034944995E-4</v>
      </c>
      <c r="V418" s="25">
        <f t="shared" si="214"/>
        <v>-1.0449528714226778E-2</v>
      </c>
      <c r="Z418">
        <f t="shared" si="224"/>
        <v>16271</v>
      </c>
      <c r="AA418" s="25">
        <f t="shared" si="225"/>
        <v>-1.439215897838598E-2</v>
      </c>
      <c r="AB418" s="25">
        <f t="shared" si="226"/>
        <v>-7.0397101668628025E-4</v>
      </c>
      <c r="AC418" s="25">
        <f t="shared" si="227"/>
        <v>-1.0449528714226778E-2</v>
      </c>
      <c r="AD418" s="25"/>
      <c r="AE418" s="25">
        <f t="shared" si="228"/>
        <v>5.4113168698422274E-11</v>
      </c>
      <c r="AF418" s="28">
        <f t="shared" si="229"/>
        <v>40535.683499999999</v>
      </c>
      <c r="AG418" s="128"/>
      <c r="AH418">
        <f t="shared" si="230"/>
        <v>-1.559792265538598E-2</v>
      </c>
      <c r="AI418">
        <f t="shared" si="231"/>
        <v>0.85671630007476107</v>
      </c>
      <c r="AJ418">
        <f t="shared" si="232"/>
        <v>-0.93506657543319827</v>
      </c>
      <c r="AK418">
        <f t="shared" si="233"/>
        <v>-0.34113015307318423</v>
      </c>
      <c r="AL418">
        <f t="shared" si="234"/>
        <v>-1.9684468337043879</v>
      </c>
      <c r="AM418">
        <f t="shared" si="235"/>
        <v>-1.5046564934267823</v>
      </c>
      <c r="AN418" s="25">
        <f t="shared" si="237"/>
        <v>4.6922488132256994</v>
      </c>
      <c r="AO418" s="25">
        <f t="shared" si="237"/>
        <v>4.6922488132254685</v>
      </c>
      <c r="AP418" s="25">
        <f t="shared" si="237"/>
        <v>4.6922488132564322</v>
      </c>
      <c r="AQ418" s="25">
        <f t="shared" si="237"/>
        <v>4.6922488091010885</v>
      </c>
      <c r="AR418" s="25">
        <f t="shared" si="237"/>
        <v>4.6922493667712217</v>
      </c>
      <c r="AS418" s="25">
        <f t="shared" si="237"/>
        <v>4.6921746618407427</v>
      </c>
      <c r="AT418" s="25">
        <f t="shared" si="237"/>
        <v>4.7145785755937037</v>
      </c>
      <c r="AU418" s="25">
        <f t="shared" si="236"/>
        <v>5.0621737748905691</v>
      </c>
    </row>
    <row r="419" spans="1:47">
      <c r="A419" s="33" t="s">
        <v>968</v>
      </c>
      <c r="B419" s="57" t="s">
        <v>288</v>
      </c>
      <c r="C419" s="58">
        <v>55570.569000000003</v>
      </c>
      <c r="D419" s="58" t="s">
        <v>503</v>
      </c>
      <c r="E419" s="33">
        <f t="shared" si="220"/>
        <v>16318.958102673114</v>
      </c>
      <c r="F419" s="25">
        <f t="shared" si="221"/>
        <v>16319</v>
      </c>
      <c r="G419" s="25">
        <f t="shared" si="211"/>
        <v>-1.4301569994131569E-2</v>
      </c>
      <c r="I419">
        <f>G419</f>
        <v>-1.4301569994131569E-2</v>
      </c>
      <c r="M419" s="25"/>
      <c r="O419" s="25">
        <f t="shared" ca="1" si="218"/>
        <v>-9.7552174062869208E-3</v>
      </c>
      <c r="P419" s="27">
        <f t="shared" si="222"/>
        <v>-4.6957265176849798E-3</v>
      </c>
      <c r="Q419" s="28">
        <f t="shared" si="223"/>
        <v>40552.069000000003</v>
      </c>
      <c r="S419" s="25">
        <f t="shared" si="212"/>
        <v>9.2272228893991502E-5</v>
      </c>
      <c r="T419" s="128">
        <v>0.1</v>
      </c>
      <c r="U419">
        <f t="shared" si="213"/>
        <v>9.2272228893991506E-6</v>
      </c>
      <c r="V419" s="25">
        <f t="shared" si="214"/>
        <v>-9.6058434764465898E-3</v>
      </c>
      <c r="Z419">
        <f t="shared" si="224"/>
        <v>16319</v>
      </c>
      <c r="AA419" s="25">
        <f t="shared" si="225"/>
        <v>-1.4311097064770854E-2</v>
      </c>
      <c r="AB419" s="25">
        <f t="shared" si="226"/>
        <v>9.5270706392848459E-6</v>
      </c>
      <c r="AC419" s="25">
        <f t="shared" si="227"/>
        <v>-9.6058434764465898E-3</v>
      </c>
      <c r="AD419" s="25"/>
      <c r="AE419" s="25">
        <f t="shared" si="228"/>
        <v>8.3750957728359778E-15</v>
      </c>
      <c r="AF419" s="28">
        <f t="shared" si="229"/>
        <v>40552.069000000003</v>
      </c>
      <c r="AG419" s="128"/>
      <c r="AH419">
        <f t="shared" si="230"/>
        <v>-1.5512167781770853E-2</v>
      </c>
      <c r="AI419">
        <f t="shared" si="231"/>
        <v>0.85847502513756857</v>
      </c>
      <c r="AJ419">
        <f t="shared" si="232"/>
        <v>-0.93322863879027229</v>
      </c>
      <c r="AK419">
        <f t="shared" si="233"/>
        <v>-0.34186354220681114</v>
      </c>
      <c r="AL419">
        <f t="shared" si="234"/>
        <v>-1.9632967973636244</v>
      </c>
      <c r="AM419">
        <f t="shared" si="235"/>
        <v>-1.4962840774433417</v>
      </c>
      <c r="AN419" s="25">
        <f t="shared" si="237"/>
        <v>4.6978278418244193</v>
      </c>
      <c r="AO419" s="25">
        <f t="shared" si="237"/>
        <v>4.6978278418243971</v>
      </c>
      <c r="AP419" s="25">
        <f t="shared" si="237"/>
        <v>4.6978278418284551</v>
      </c>
      <c r="AQ419" s="25">
        <f t="shared" si="237"/>
        <v>4.6978278410752417</v>
      </c>
      <c r="AR419" s="25">
        <f t="shared" si="237"/>
        <v>4.6978279808852363</v>
      </c>
      <c r="AS419" s="25">
        <f t="shared" si="237"/>
        <v>4.6978020525766988</v>
      </c>
      <c r="AT419" s="25">
        <f t="shared" si="237"/>
        <v>4.7209108411197809</v>
      </c>
      <c r="AU419" s="25">
        <f t="shared" si="236"/>
        <v>5.0677886175675839</v>
      </c>
    </row>
    <row r="420" spans="1:47">
      <c r="A420" s="33" t="s">
        <v>1419</v>
      </c>
      <c r="B420" s="57" t="s">
        <v>1231</v>
      </c>
      <c r="C420" s="58">
        <v>55643.275500000003</v>
      </c>
      <c r="D420" s="58" t="s">
        <v>420</v>
      </c>
      <c r="E420" s="33">
        <f t="shared" si="220"/>
        <v>16531.956255906927</v>
      </c>
      <c r="F420" s="25">
        <f t="shared" si="221"/>
        <v>16532</v>
      </c>
      <c r="G420" s="25">
        <f t="shared" si="211"/>
        <v>-1.4931959995010402E-2</v>
      </c>
      <c r="K420">
        <f t="shared" ref="K420:K432" si="238">G420</f>
        <v>-1.4931959995010402E-2</v>
      </c>
      <c r="M420" s="25"/>
      <c r="O420" s="25">
        <f t="shared" ca="1" si="218"/>
        <v>-1.0230139468540071E-2</v>
      </c>
      <c r="P420" s="27">
        <f t="shared" si="222"/>
        <v>-4.9133612135867366E-3</v>
      </c>
      <c r="Q420" s="28">
        <f t="shared" si="223"/>
        <v>40624.775500000003</v>
      </c>
      <c r="S420" s="25">
        <f t="shared" si="212"/>
        <v>1.0037232154314375E-4</v>
      </c>
      <c r="T420" s="128">
        <v>1</v>
      </c>
      <c r="U420">
        <f t="shared" si="213"/>
        <v>1.0037232154314375E-4</v>
      </c>
      <c r="V420" s="25">
        <f t="shared" si="214"/>
        <v>-1.0018598781423665E-2</v>
      </c>
      <c r="Z420">
        <f t="shared" si="224"/>
        <v>16532</v>
      </c>
      <c r="AA420" s="25">
        <f t="shared" si="225"/>
        <v>-1.3943561085438066E-2</v>
      </c>
      <c r="AB420" s="25">
        <f t="shared" si="226"/>
        <v>-9.8839890957233556E-4</v>
      </c>
      <c r="AC420" s="25">
        <f t="shared" si="227"/>
        <v>-1.0018598781423665E-2</v>
      </c>
      <c r="AD420" s="25"/>
      <c r="AE420" s="25">
        <f t="shared" si="228"/>
        <v>9.8056973424747835E-11</v>
      </c>
      <c r="AF420" s="28">
        <f t="shared" si="229"/>
        <v>40624.775500000003</v>
      </c>
      <c r="AG420" s="128"/>
      <c r="AH420">
        <f t="shared" si="230"/>
        <v>-1.5123640013438066E-2</v>
      </c>
      <c r="AI420">
        <f t="shared" si="231"/>
        <v>0.86641314576344908</v>
      </c>
      <c r="AJ420">
        <f t="shared" si="232"/>
        <v>-0.92467652657408628</v>
      </c>
      <c r="AK420">
        <f t="shared" si="233"/>
        <v>-0.34504282687107479</v>
      </c>
      <c r="AL420">
        <f t="shared" si="234"/>
        <v>-1.9401851546834115</v>
      </c>
      <c r="AM420">
        <f t="shared" si="235"/>
        <v>-1.4594908661141828</v>
      </c>
      <c r="AN420" s="25">
        <f t="shared" si="237"/>
        <v>4.7227242430369429</v>
      </c>
      <c r="AO420" s="25">
        <f t="shared" si="237"/>
        <v>4.7227242430369918</v>
      </c>
      <c r="AP420" s="25">
        <f t="shared" si="237"/>
        <v>4.722724243049953</v>
      </c>
      <c r="AQ420" s="25">
        <f t="shared" si="237"/>
        <v>4.7227242464393173</v>
      </c>
      <c r="AR420" s="25">
        <f t="shared" si="237"/>
        <v>4.7227251327459063</v>
      </c>
      <c r="AS420" s="25">
        <f t="shared" si="237"/>
        <v>4.7229543473580904</v>
      </c>
      <c r="AT420" s="25">
        <f t="shared" si="237"/>
        <v>4.7491418834996777</v>
      </c>
      <c r="AU420" s="25">
        <f t="shared" si="236"/>
        <v>5.0927044819468392</v>
      </c>
    </row>
    <row r="421" spans="1:47">
      <c r="A421" s="56" t="s">
        <v>498</v>
      </c>
      <c r="B421" s="57" t="s">
        <v>292</v>
      </c>
      <c r="C421" s="58">
        <v>55643.275549999998</v>
      </c>
      <c r="D421" s="58">
        <v>2.9999999999999997E-4</v>
      </c>
      <c r="E421" s="33">
        <f t="shared" si="220"/>
        <v>16531.956402384982</v>
      </c>
      <c r="F421" s="25">
        <f t="shared" si="221"/>
        <v>16532</v>
      </c>
      <c r="G421" s="25">
        <f t="shared" si="211"/>
        <v>-1.4881959999911487E-2</v>
      </c>
      <c r="K421">
        <f t="shared" si="238"/>
        <v>-1.4881959999911487E-2</v>
      </c>
      <c r="M421" s="25"/>
      <c r="O421" s="25">
        <f t="shared" ca="1" si="218"/>
        <v>-1.0230139468540071E-2</v>
      </c>
      <c r="P421" s="27">
        <f t="shared" si="222"/>
        <v>-4.9133612135867366E-3</v>
      </c>
      <c r="Q421" s="28">
        <f t="shared" si="223"/>
        <v>40624.775549999998</v>
      </c>
      <c r="S421" s="25">
        <f t="shared" si="212"/>
        <v>9.9372961762715295E-5</v>
      </c>
      <c r="T421" s="128">
        <v>1</v>
      </c>
      <c r="U421">
        <f t="shared" si="213"/>
        <v>9.9372961762715295E-5</v>
      </c>
      <c r="V421" s="25">
        <f t="shared" si="214"/>
        <v>-9.9685987863247505E-3</v>
      </c>
      <c r="Z421">
        <f t="shared" si="224"/>
        <v>16532</v>
      </c>
      <c r="AA421" s="25">
        <f t="shared" si="225"/>
        <v>-1.3943561085438066E-2</v>
      </c>
      <c r="AB421" s="25">
        <f t="shared" si="226"/>
        <v>-9.3839891447342061E-4</v>
      </c>
      <c r="AC421" s="25">
        <f t="shared" si="227"/>
        <v>-9.9685987863247505E-3</v>
      </c>
      <c r="AD421" s="25"/>
      <c r="AE421" s="25">
        <f t="shared" si="228"/>
        <v>8.750708708529899E-11</v>
      </c>
      <c r="AF421" s="28">
        <f t="shared" si="229"/>
        <v>40624.775549999998</v>
      </c>
      <c r="AG421" s="128"/>
      <c r="AH421">
        <f t="shared" si="230"/>
        <v>-1.5123640013438066E-2</v>
      </c>
      <c r="AI421">
        <f t="shared" si="231"/>
        <v>0.86641314576344908</v>
      </c>
      <c r="AJ421">
        <f t="shared" si="232"/>
        <v>-0.92467652657408628</v>
      </c>
      <c r="AK421">
        <f t="shared" si="233"/>
        <v>-0.34504282687107479</v>
      </c>
      <c r="AL421">
        <f t="shared" si="234"/>
        <v>-1.9401851546834115</v>
      </c>
      <c r="AM421">
        <f t="shared" si="235"/>
        <v>-1.4594908661141828</v>
      </c>
      <c r="AN421" s="25">
        <f t="shared" ref="AN421:AT430" si="239">$AU421+$AB$7*SIN(AO421)</f>
        <v>4.7227242430369429</v>
      </c>
      <c r="AO421" s="25">
        <f t="shared" si="239"/>
        <v>4.7227242430369918</v>
      </c>
      <c r="AP421" s="25">
        <f t="shared" si="239"/>
        <v>4.722724243049953</v>
      </c>
      <c r="AQ421" s="25">
        <f t="shared" si="239"/>
        <v>4.7227242464393173</v>
      </c>
      <c r="AR421" s="25">
        <f t="shared" si="239"/>
        <v>4.7227251327459063</v>
      </c>
      <c r="AS421" s="25">
        <f t="shared" si="239"/>
        <v>4.7229543473580904</v>
      </c>
      <c r="AT421" s="25">
        <f t="shared" si="239"/>
        <v>4.7491418834996777</v>
      </c>
      <c r="AU421" s="25">
        <f t="shared" si="236"/>
        <v>5.0927044819468392</v>
      </c>
    </row>
    <row r="422" spans="1:47">
      <c r="A422" s="56" t="s">
        <v>498</v>
      </c>
      <c r="B422" s="57" t="s">
        <v>292</v>
      </c>
      <c r="C422" s="58">
        <v>55643.275650000003</v>
      </c>
      <c r="D422" s="58">
        <v>4.0000000000000002E-4</v>
      </c>
      <c r="E422" s="33">
        <f t="shared" si="220"/>
        <v>16531.95669534113</v>
      </c>
      <c r="F422" s="25">
        <f t="shared" si="221"/>
        <v>16532</v>
      </c>
      <c r="G422" s="25">
        <f t="shared" si="211"/>
        <v>-1.4781959995161742E-2</v>
      </c>
      <c r="K422">
        <f t="shared" si="238"/>
        <v>-1.4781959995161742E-2</v>
      </c>
      <c r="M422" s="25"/>
      <c r="O422" s="25">
        <f t="shared" ca="1" si="218"/>
        <v>-1.0230139468540071E-2</v>
      </c>
      <c r="P422" s="27">
        <f t="shared" si="222"/>
        <v>-4.9133612135867366E-3</v>
      </c>
      <c r="Q422" s="28">
        <f t="shared" si="223"/>
        <v>40624.775650000003</v>
      </c>
      <c r="S422" s="25">
        <f t="shared" si="212"/>
        <v>9.738924191170368E-5</v>
      </c>
      <c r="T422" s="128">
        <v>1</v>
      </c>
      <c r="U422">
        <f t="shared" si="213"/>
        <v>9.738924191170368E-5</v>
      </c>
      <c r="V422" s="25">
        <f t="shared" si="214"/>
        <v>-9.8685987815750054E-3</v>
      </c>
      <c r="Z422">
        <f t="shared" si="224"/>
        <v>16532</v>
      </c>
      <c r="AA422" s="25">
        <f t="shared" si="225"/>
        <v>-1.3943561085438066E-2</v>
      </c>
      <c r="AB422" s="25">
        <f t="shared" si="226"/>
        <v>-8.3839890972367548E-4</v>
      </c>
      <c r="AC422" s="25">
        <f t="shared" si="227"/>
        <v>-9.8685987815750054E-3</v>
      </c>
      <c r="AD422" s="25"/>
      <c r="AE422" s="25">
        <f t="shared" si="228"/>
        <v>6.8456138082603971E-11</v>
      </c>
      <c r="AF422" s="28">
        <f t="shared" si="229"/>
        <v>40624.775650000003</v>
      </c>
      <c r="AG422" s="128"/>
      <c r="AH422">
        <f t="shared" si="230"/>
        <v>-1.5123640013438066E-2</v>
      </c>
      <c r="AI422">
        <f t="shared" si="231"/>
        <v>0.86641314576344908</v>
      </c>
      <c r="AJ422">
        <f t="shared" si="232"/>
        <v>-0.92467652657408628</v>
      </c>
      <c r="AK422">
        <f t="shared" si="233"/>
        <v>-0.34504282687107479</v>
      </c>
      <c r="AL422">
        <f t="shared" si="234"/>
        <v>-1.9401851546834115</v>
      </c>
      <c r="AM422">
        <f t="shared" si="235"/>
        <v>-1.4594908661141828</v>
      </c>
      <c r="AN422" s="25">
        <f t="shared" si="239"/>
        <v>4.7227242430369429</v>
      </c>
      <c r="AO422" s="25">
        <f t="shared" si="239"/>
        <v>4.7227242430369918</v>
      </c>
      <c r="AP422" s="25">
        <f t="shared" si="239"/>
        <v>4.722724243049953</v>
      </c>
      <c r="AQ422" s="25">
        <f t="shared" si="239"/>
        <v>4.7227242464393173</v>
      </c>
      <c r="AR422" s="25">
        <f t="shared" si="239"/>
        <v>4.7227251327459063</v>
      </c>
      <c r="AS422" s="25">
        <f t="shared" si="239"/>
        <v>4.7229543473580904</v>
      </c>
      <c r="AT422" s="25">
        <f t="shared" si="239"/>
        <v>4.7491418834996777</v>
      </c>
      <c r="AU422" s="25">
        <f t="shared" si="236"/>
        <v>5.0927044819468392</v>
      </c>
    </row>
    <row r="423" spans="1:47">
      <c r="A423" s="33" t="s">
        <v>1419</v>
      </c>
      <c r="B423" s="57" t="s">
        <v>1231</v>
      </c>
      <c r="C423" s="58">
        <v>55643.275699999998</v>
      </c>
      <c r="D423" s="58" t="s">
        <v>445</v>
      </c>
      <c r="E423" s="33">
        <f t="shared" si="220"/>
        <v>16531.956841819185</v>
      </c>
      <c r="F423" s="25">
        <f t="shared" si="221"/>
        <v>16532</v>
      </c>
      <c r="G423" s="25">
        <f t="shared" si="211"/>
        <v>-1.4731960000062827E-2</v>
      </c>
      <c r="K423">
        <f t="shared" si="238"/>
        <v>-1.4731960000062827E-2</v>
      </c>
      <c r="M423" s="25"/>
      <c r="O423" s="25">
        <f t="shared" ca="1" si="218"/>
        <v>-1.0230139468540071E-2</v>
      </c>
      <c r="P423" s="27">
        <f t="shared" si="222"/>
        <v>-4.9133612135867366E-3</v>
      </c>
      <c r="Q423" s="28">
        <f t="shared" si="223"/>
        <v>40624.775699999998</v>
      </c>
      <c r="S423" s="25">
        <f t="shared" si="212"/>
        <v>9.6404882129789754E-5</v>
      </c>
      <c r="T423" s="128">
        <v>1</v>
      </c>
      <c r="U423">
        <f t="shared" si="213"/>
        <v>9.6404882129789754E-5</v>
      </c>
      <c r="V423" s="25">
        <f t="shared" si="214"/>
        <v>-9.8185987864760904E-3</v>
      </c>
      <c r="Z423">
        <f t="shared" si="224"/>
        <v>16532</v>
      </c>
      <c r="AA423" s="25">
        <f t="shared" si="225"/>
        <v>-1.3943561085438066E-2</v>
      </c>
      <c r="AB423" s="25">
        <f t="shared" si="226"/>
        <v>-7.8839891462476053E-4</v>
      </c>
      <c r="AC423" s="25">
        <f t="shared" si="227"/>
        <v>-9.8185987864760904E-3</v>
      </c>
      <c r="AD423" s="25"/>
      <c r="AE423" s="25">
        <f t="shared" si="228"/>
        <v>5.9922657202577205E-11</v>
      </c>
      <c r="AF423" s="28">
        <f t="shared" si="229"/>
        <v>40624.775699999998</v>
      </c>
      <c r="AG423" s="128"/>
      <c r="AH423">
        <f t="shared" si="230"/>
        <v>-1.5123640013438066E-2</v>
      </c>
      <c r="AI423">
        <f t="shared" si="231"/>
        <v>0.86641314576344908</v>
      </c>
      <c r="AJ423">
        <f t="shared" si="232"/>
        <v>-0.92467652657408628</v>
      </c>
      <c r="AK423">
        <f t="shared" si="233"/>
        <v>-0.34504282687107479</v>
      </c>
      <c r="AL423">
        <f t="shared" si="234"/>
        <v>-1.9401851546834115</v>
      </c>
      <c r="AM423">
        <f t="shared" si="235"/>
        <v>-1.4594908661141828</v>
      </c>
      <c r="AN423" s="25">
        <f t="shared" si="239"/>
        <v>4.7227242430369429</v>
      </c>
      <c r="AO423" s="25">
        <f t="shared" si="239"/>
        <v>4.7227242430369918</v>
      </c>
      <c r="AP423" s="25">
        <f t="shared" si="239"/>
        <v>4.722724243049953</v>
      </c>
      <c r="AQ423" s="25">
        <f t="shared" si="239"/>
        <v>4.7227242464393173</v>
      </c>
      <c r="AR423" s="25">
        <f t="shared" si="239"/>
        <v>4.7227251327459063</v>
      </c>
      <c r="AS423" s="25">
        <f t="shared" si="239"/>
        <v>4.7229543473580904</v>
      </c>
      <c r="AT423" s="25">
        <f t="shared" si="239"/>
        <v>4.7491418834996777</v>
      </c>
      <c r="AU423" s="25">
        <f t="shared" si="236"/>
        <v>5.0927044819468392</v>
      </c>
    </row>
    <row r="424" spans="1:47">
      <c r="A424" s="33" t="s">
        <v>1419</v>
      </c>
      <c r="B424" s="57" t="s">
        <v>1231</v>
      </c>
      <c r="C424" s="58">
        <v>55643.275800000003</v>
      </c>
      <c r="D424" s="58" t="s">
        <v>292</v>
      </c>
      <c r="E424" s="33">
        <f t="shared" si="220"/>
        <v>16531.957134775334</v>
      </c>
      <c r="F424" s="25">
        <f t="shared" si="221"/>
        <v>16532</v>
      </c>
      <c r="G424" s="25">
        <f t="shared" si="211"/>
        <v>-1.4631959995313082E-2</v>
      </c>
      <c r="K424">
        <f t="shared" si="238"/>
        <v>-1.4631959995313082E-2</v>
      </c>
      <c r="L424" s="25"/>
      <c r="O424" s="25">
        <f t="shared" ca="1" si="218"/>
        <v>-1.0230139468540071E-2</v>
      </c>
      <c r="P424" s="27">
        <f t="shared" si="222"/>
        <v>-4.9133612135867366E-3</v>
      </c>
      <c r="Q424" s="28">
        <f t="shared" si="223"/>
        <v>40624.775800000003</v>
      </c>
      <c r="S424" s="25">
        <f t="shared" si="212"/>
        <v>9.4451162280172801E-5</v>
      </c>
      <c r="T424" s="128">
        <v>1</v>
      </c>
      <c r="U424">
        <f t="shared" si="213"/>
        <v>9.4451162280172801E-5</v>
      </c>
      <c r="V424" s="25">
        <f t="shared" si="214"/>
        <v>-9.7185987817263453E-3</v>
      </c>
      <c r="Z424">
        <f t="shared" si="224"/>
        <v>16532</v>
      </c>
      <c r="AA424" s="25">
        <f t="shared" si="225"/>
        <v>-1.3943561085438066E-2</v>
      </c>
      <c r="AB424" s="25">
        <f t="shared" si="226"/>
        <v>-6.883989098750154E-4</v>
      </c>
      <c r="AC424" s="25">
        <f t="shared" si="227"/>
        <v>-9.7185987817263453E-3</v>
      </c>
      <c r="AD424" s="25"/>
      <c r="AE424" s="25">
        <f t="shared" si="228"/>
        <v>4.475975023011764E-11</v>
      </c>
      <c r="AF424" s="28">
        <f t="shared" si="229"/>
        <v>40624.775800000003</v>
      </c>
      <c r="AG424" s="128"/>
      <c r="AH424">
        <f t="shared" si="230"/>
        <v>-1.5123640013438066E-2</v>
      </c>
      <c r="AI424">
        <f t="shared" si="231"/>
        <v>0.86641314576344908</v>
      </c>
      <c r="AJ424">
        <f t="shared" si="232"/>
        <v>-0.92467652657408628</v>
      </c>
      <c r="AK424">
        <f t="shared" si="233"/>
        <v>-0.34504282687107479</v>
      </c>
      <c r="AL424">
        <f t="shared" si="234"/>
        <v>-1.9401851546834115</v>
      </c>
      <c r="AM424">
        <f t="shared" si="235"/>
        <v>-1.4594908661141828</v>
      </c>
      <c r="AN424" s="25">
        <f t="shared" si="239"/>
        <v>4.7227242430369429</v>
      </c>
      <c r="AO424" s="25">
        <f t="shared" si="239"/>
        <v>4.7227242430369918</v>
      </c>
      <c r="AP424" s="25">
        <f t="shared" si="239"/>
        <v>4.722724243049953</v>
      </c>
      <c r="AQ424" s="25">
        <f t="shared" si="239"/>
        <v>4.7227242464393173</v>
      </c>
      <c r="AR424" s="25">
        <f t="shared" si="239"/>
        <v>4.7227251327459063</v>
      </c>
      <c r="AS424" s="25">
        <f t="shared" si="239"/>
        <v>4.7229543473580904</v>
      </c>
      <c r="AT424" s="25">
        <f t="shared" si="239"/>
        <v>4.7491418834996777</v>
      </c>
      <c r="AU424" s="25">
        <f t="shared" si="236"/>
        <v>5.0927044819468392</v>
      </c>
    </row>
    <row r="425" spans="1:47">
      <c r="A425" s="56" t="s">
        <v>498</v>
      </c>
      <c r="B425" s="57" t="s">
        <v>292</v>
      </c>
      <c r="C425" s="58">
        <v>55643.275849999998</v>
      </c>
      <c r="D425" s="58">
        <v>5.9999999999999995E-4</v>
      </c>
      <c r="E425" s="33">
        <f t="shared" si="220"/>
        <v>16531.957281253388</v>
      </c>
      <c r="F425" s="25">
        <f t="shared" si="221"/>
        <v>16532</v>
      </c>
      <c r="G425" s="25">
        <f t="shared" si="211"/>
        <v>-1.4581960000214167E-2</v>
      </c>
      <c r="K425">
        <f t="shared" si="238"/>
        <v>-1.4581960000214167E-2</v>
      </c>
      <c r="M425" s="25"/>
      <c r="O425" s="25">
        <f t="shared" ca="1" si="218"/>
        <v>-1.0230139468540071E-2</v>
      </c>
      <c r="P425" s="27">
        <f t="shared" si="222"/>
        <v>-4.9133612135867366E-3</v>
      </c>
      <c r="Q425" s="28">
        <f t="shared" si="223"/>
        <v>40624.775849999998</v>
      </c>
      <c r="S425" s="25">
        <f t="shared" si="212"/>
        <v>9.3481802496773415E-5</v>
      </c>
      <c r="T425" s="128">
        <v>1</v>
      </c>
      <c r="U425">
        <f t="shared" si="213"/>
        <v>9.3481802496773415E-5</v>
      </c>
      <c r="V425" s="25">
        <f t="shared" si="214"/>
        <v>-9.6685987866274303E-3</v>
      </c>
      <c r="Z425">
        <f t="shared" si="224"/>
        <v>16532</v>
      </c>
      <c r="AA425" s="25">
        <f t="shared" si="225"/>
        <v>-1.3943561085438066E-2</v>
      </c>
      <c r="AB425" s="25">
        <f t="shared" si="226"/>
        <v>-6.3839891477610045E-4</v>
      </c>
      <c r="AC425" s="25">
        <f t="shared" si="227"/>
        <v>-9.6685987866274303E-3</v>
      </c>
      <c r="AD425" s="25"/>
      <c r="AE425" s="25">
        <f t="shared" si="228"/>
        <v>3.8098805355006885E-11</v>
      </c>
      <c r="AF425" s="28">
        <f t="shared" si="229"/>
        <v>40624.775849999998</v>
      </c>
      <c r="AG425" s="128"/>
      <c r="AH425">
        <f t="shared" si="230"/>
        <v>-1.5123640013438066E-2</v>
      </c>
      <c r="AI425">
        <f t="shared" si="231"/>
        <v>0.86641314576344908</v>
      </c>
      <c r="AJ425">
        <f t="shared" si="232"/>
        <v>-0.92467652657408628</v>
      </c>
      <c r="AK425">
        <f t="shared" si="233"/>
        <v>-0.34504282687107479</v>
      </c>
      <c r="AL425">
        <f t="shared" si="234"/>
        <v>-1.9401851546834115</v>
      </c>
      <c r="AM425">
        <f t="shared" si="235"/>
        <v>-1.4594908661141828</v>
      </c>
      <c r="AN425" s="25">
        <f t="shared" si="239"/>
        <v>4.7227242430369429</v>
      </c>
      <c r="AO425" s="25">
        <f t="shared" si="239"/>
        <v>4.7227242430369918</v>
      </c>
      <c r="AP425" s="25">
        <f t="shared" si="239"/>
        <v>4.722724243049953</v>
      </c>
      <c r="AQ425" s="25">
        <f t="shared" si="239"/>
        <v>4.7227242464393173</v>
      </c>
      <c r="AR425" s="25">
        <f t="shared" si="239"/>
        <v>4.7227251327459063</v>
      </c>
      <c r="AS425" s="25">
        <f t="shared" si="239"/>
        <v>4.7229543473580904</v>
      </c>
      <c r="AT425" s="25">
        <f t="shared" si="239"/>
        <v>4.7491418834996777</v>
      </c>
      <c r="AU425" s="25">
        <f t="shared" si="236"/>
        <v>5.0927044819468392</v>
      </c>
    </row>
    <row r="426" spans="1:47">
      <c r="A426" s="56" t="s">
        <v>483</v>
      </c>
      <c r="B426" s="57" t="s">
        <v>292</v>
      </c>
      <c r="C426" s="58">
        <v>55826.919800000003</v>
      </c>
      <c r="D426" s="58">
        <v>1E-4</v>
      </c>
      <c r="E426" s="33">
        <f t="shared" si="220"/>
        <v>17069.953501709108</v>
      </c>
      <c r="F426" s="25">
        <f t="shared" si="221"/>
        <v>17070</v>
      </c>
      <c r="G426" s="25">
        <f t="shared" si="211"/>
        <v>-1.587209999706829E-2</v>
      </c>
      <c r="K426">
        <f t="shared" si="238"/>
        <v>-1.587209999706829E-2</v>
      </c>
      <c r="N426" s="25"/>
      <c r="O426" s="25">
        <f t="shared" ca="1" si="218"/>
        <v>-1.1429707869911872E-2</v>
      </c>
      <c r="P426" s="27">
        <f t="shared" si="222"/>
        <v>-5.4604618180659472E-3</v>
      </c>
      <c r="Q426" s="28">
        <f t="shared" si="223"/>
        <v>40808.419800000003</v>
      </c>
      <c r="S426" s="25">
        <f t="shared" si="212"/>
        <v>1.084022095704592E-4</v>
      </c>
      <c r="T426" s="128">
        <v>1</v>
      </c>
      <c r="U426">
        <f t="shared" si="213"/>
        <v>1.084022095704592E-4</v>
      </c>
      <c r="V426" s="25">
        <f t="shared" si="214"/>
        <v>-1.0411638179002342E-2</v>
      </c>
      <c r="Z426">
        <f t="shared" si="224"/>
        <v>17070</v>
      </c>
      <c r="AA426" s="25">
        <f t="shared" si="225"/>
        <v>-1.2957716717582814E-2</v>
      </c>
      <c r="AB426" s="25">
        <f t="shared" si="226"/>
        <v>-2.914383279485476E-3</v>
      </c>
      <c r="AC426" s="25">
        <f t="shared" si="227"/>
        <v>-1.0411638179002342E-2</v>
      </c>
      <c r="AD426" s="25"/>
      <c r="AE426" s="25">
        <f t="shared" si="228"/>
        <v>9.2072824840602352E-10</v>
      </c>
      <c r="AF426" s="28">
        <f t="shared" si="229"/>
        <v>40808.419800000003</v>
      </c>
      <c r="AG426" s="128"/>
      <c r="AH426">
        <f t="shared" si="230"/>
        <v>-1.4083562017582815E-2</v>
      </c>
      <c r="AI426">
        <f t="shared" si="231"/>
        <v>0.88746452634815709</v>
      </c>
      <c r="AJ426">
        <f t="shared" si="232"/>
        <v>-0.90003171598354303</v>
      </c>
      <c r="AK426">
        <f t="shared" si="233"/>
        <v>-0.35247094514293709</v>
      </c>
      <c r="AL426">
        <f t="shared" si="234"/>
        <v>-1.8798422819215272</v>
      </c>
      <c r="AM426">
        <f t="shared" si="235"/>
        <v>-1.369007801355544</v>
      </c>
      <c r="AN426" s="25">
        <f t="shared" si="239"/>
        <v>4.786657465817246</v>
      </c>
      <c r="AO426" s="25">
        <f t="shared" si="239"/>
        <v>4.7866574664722883</v>
      </c>
      <c r="AP426" s="25">
        <f t="shared" si="239"/>
        <v>4.7866574903318329</v>
      </c>
      <c r="AQ426" s="25">
        <f t="shared" si="239"/>
        <v>4.7866583593973191</v>
      </c>
      <c r="AR426" s="25">
        <f t="shared" si="239"/>
        <v>4.7866900075208134</v>
      </c>
      <c r="AS426" s="25">
        <f t="shared" si="239"/>
        <v>4.7878334866163135</v>
      </c>
      <c r="AT426" s="25">
        <f t="shared" si="239"/>
        <v>4.8213931208564702</v>
      </c>
      <c r="AU426" s="25">
        <f t="shared" si="236"/>
        <v>5.1556375102850511</v>
      </c>
    </row>
    <row r="427" spans="1:47">
      <c r="A427" s="56" t="s">
        <v>499</v>
      </c>
      <c r="B427" s="57" t="s">
        <v>292</v>
      </c>
      <c r="C427" s="58">
        <v>55826.919800000003</v>
      </c>
      <c r="D427" s="58">
        <v>1E-4</v>
      </c>
      <c r="E427" s="33">
        <f t="shared" si="220"/>
        <v>17069.953501709108</v>
      </c>
      <c r="F427" s="25">
        <f t="shared" si="221"/>
        <v>17070</v>
      </c>
      <c r="G427" s="25">
        <f t="shared" si="211"/>
        <v>-1.587209999706829E-2</v>
      </c>
      <c r="K427">
        <f t="shared" si="238"/>
        <v>-1.587209999706829E-2</v>
      </c>
      <c r="N427" s="25"/>
      <c r="O427" s="25">
        <f t="shared" ca="1" si="218"/>
        <v>-1.1429707869911872E-2</v>
      </c>
      <c r="P427" s="27">
        <f t="shared" si="222"/>
        <v>-5.4604618180659472E-3</v>
      </c>
      <c r="Q427" s="28">
        <f t="shared" si="223"/>
        <v>40808.419800000003</v>
      </c>
      <c r="S427" s="25">
        <f t="shared" si="212"/>
        <v>1.084022095704592E-4</v>
      </c>
      <c r="T427" s="128">
        <v>1</v>
      </c>
      <c r="U427">
        <f t="shared" si="213"/>
        <v>1.084022095704592E-4</v>
      </c>
      <c r="V427" s="25">
        <f t="shared" si="214"/>
        <v>-1.0411638179002342E-2</v>
      </c>
      <c r="Z427">
        <f t="shared" si="224"/>
        <v>17070</v>
      </c>
      <c r="AA427" s="25">
        <f t="shared" si="225"/>
        <v>-1.2957716717582814E-2</v>
      </c>
      <c r="AB427" s="25">
        <f t="shared" si="226"/>
        <v>-2.914383279485476E-3</v>
      </c>
      <c r="AC427" s="25">
        <f t="shared" si="227"/>
        <v>-1.0411638179002342E-2</v>
      </c>
      <c r="AD427" s="25"/>
      <c r="AE427" s="25">
        <f t="shared" si="228"/>
        <v>9.2072824840602352E-10</v>
      </c>
      <c r="AF427" s="28">
        <f t="shared" si="229"/>
        <v>40808.419800000003</v>
      </c>
      <c r="AG427" s="128"/>
      <c r="AH427">
        <f t="shared" si="230"/>
        <v>-1.4083562017582815E-2</v>
      </c>
      <c r="AI427">
        <f t="shared" si="231"/>
        <v>0.88746452634815709</v>
      </c>
      <c r="AJ427">
        <f t="shared" si="232"/>
        <v>-0.90003171598354303</v>
      </c>
      <c r="AK427">
        <f t="shared" si="233"/>
        <v>-0.35247094514293709</v>
      </c>
      <c r="AL427">
        <f t="shared" si="234"/>
        <v>-1.8798422819215272</v>
      </c>
      <c r="AM427">
        <f t="shared" si="235"/>
        <v>-1.369007801355544</v>
      </c>
      <c r="AN427" s="25">
        <f t="shared" si="239"/>
        <v>4.786657465817246</v>
      </c>
      <c r="AO427" s="25">
        <f t="shared" si="239"/>
        <v>4.7866574664722883</v>
      </c>
      <c r="AP427" s="25">
        <f t="shared" si="239"/>
        <v>4.7866574903318329</v>
      </c>
      <c r="AQ427" s="25">
        <f t="shared" si="239"/>
        <v>4.7866583593973191</v>
      </c>
      <c r="AR427" s="25">
        <f t="shared" si="239"/>
        <v>4.7866900075208134</v>
      </c>
      <c r="AS427" s="25">
        <f t="shared" si="239"/>
        <v>4.7878334866163135</v>
      </c>
      <c r="AT427" s="25">
        <f t="shared" si="239"/>
        <v>4.8213931208564702</v>
      </c>
      <c r="AU427" s="25">
        <f t="shared" si="236"/>
        <v>5.1556375102850511</v>
      </c>
    </row>
    <row r="428" spans="1:47">
      <c r="A428" s="56" t="s">
        <v>483</v>
      </c>
      <c r="B428" s="57" t="s">
        <v>288</v>
      </c>
      <c r="C428" s="58">
        <v>55844.841099999998</v>
      </c>
      <c r="D428" s="58">
        <v>2.0000000000000001E-4</v>
      </c>
      <c r="E428" s="33">
        <f t="shared" si="220"/>
        <v>17122.455049762553</v>
      </c>
      <c r="F428" s="25">
        <f t="shared" si="221"/>
        <v>17122.5</v>
      </c>
      <c r="G428" s="25">
        <f t="shared" si="211"/>
        <v>-1.5343675004260149E-2</v>
      </c>
      <c r="K428">
        <f t="shared" si="238"/>
        <v>-1.5343675004260149E-2</v>
      </c>
      <c r="N428" s="25"/>
      <c r="O428" s="25">
        <f t="shared" ca="1" si="218"/>
        <v>-1.1546766124692579E-2</v>
      </c>
      <c r="P428" s="27">
        <f t="shared" si="222"/>
        <v>-5.5136499481420152E-3</v>
      </c>
      <c r="Q428" s="28">
        <f t="shared" si="223"/>
        <v>40826.341099999998</v>
      </c>
      <c r="S428" s="25">
        <f t="shared" si="212"/>
        <v>9.6629392603910319E-5</v>
      </c>
      <c r="T428" s="128">
        <v>1</v>
      </c>
      <c r="U428">
        <f t="shared" si="213"/>
        <v>9.6629392603910319E-5</v>
      </c>
      <c r="V428" s="25">
        <f t="shared" si="214"/>
        <v>-9.8300250561181336E-3</v>
      </c>
      <c r="Z428">
        <f t="shared" si="224"/>
        <v>17122.5</v>
      </c>
      <c r="AA428" s="25">
        <f t="shared" si="225"/>
        <v>-1.2857053556870966E-2</v>
      </c>
      <c r="AB428" s="25">
        <f t="shared" si="226"/>
        <v>-2.4866214473891826E-3</v>
      </c>
      <c r="AC428" s="25">
        <f t="shared" si="227"/>
        <v>-9.8300250561181336E-3</v>
      </c>
      <c r="AD428" s="25"/>
      <c r="AE428" s="25">
        <f t="shared" si="228"/>
        <v>5.9748719198749888E-10</v>
      </c>
      <c r="AF428" s="28">
        <f t="shared" si="229"/>
        <v>40826.341099999998</v>
      </c>
      <c r="AG428" s="128"/>
      <c r="AH428">
        <f t="shared" si="230"/>
        <v>-1.3977513538120967E-2</v>
      </c>
      <c r="AI428">
        <f t="shared" si="231"/>
        <v>0.88959780723076154</v>
      </c>
      <c r="AJ428">
        <f t="shared" si="232"/>
        <v>-0.8973800407612943</v>
      </c>
      <c r="AK428">
        <f t="shared" si="233"/>
        <v>-0.35314495017165953</v>
      </c>
      <c r="AL428">
        <f t="shared" si="234"/>
        <v>-1.8737957220375667</v>
      </c>
      <c r="AM428">
        <f t="shared" si="235"/>
        <v>-1.3603541337224863</v>
      </c>
      <c r="AN428" s="25">
        <f t="shared" si="239"/>
        <v>4.7929796424502813</v>
      </c>
      <c r="AO428" s="25">
        <f t="shared" si="239"/>
        <v>4.7929796434444265</v>
      </c>
      <c r="AP428" s="25">
        <f t="shared" si="239"/>
        <v>4.7929796768203605</v>
      </c>
      <c r="AQ428" s="25">
        <f t="shared" si="239"/>
        <v>4.7929807973258631</v>
      </c>
      <c r="AR428" s="25">
        <f t="shared" si="239"/>
        <v>4.7930184062100718</v>
      </c>
      <c r="AS428" s="25">
        <f t="shared" si="239"/>
        <v>4.7942707211132252</v>
      </c>
      <c r="AT428" s="25">
        <f t="shared" si="239"/>
        <v>4.828515168942392</v>
      </c>
      <c r="AU428" s="25">
        <f t="shared" si="236"/>
        <v>5.1617787444630361</v>
      </c>
    </row>
    <row r="429" spans="1:47">
      <c r="A429" s="56" t="s">
        <v>499</v>
      </c>
      <c r="B429" s="57" t="s">
        <v>288</v>
      </c>
      <c r="C429" s="58">
        <v>55844.841099999998</v>
      </c>
      <c r="D429" s="58">
        <v>2.0000000000000001E-4</v>
      </c>
      <c r="E429" s="33">
        <f t="shared" si="220"/>
        <v>17122.455049762553</v>
      </c>
      <c r="F429" s="25">
        <f t="shared" si="221"/>
        <v>17122.5</v>
      </c>
      <c r="G429" s="25">
        <f t="shared" si="211"/>
        <v>-1.5343675004260149E-2</v>
      </c>
      <c r="K429">
        <f t="shared" si="238"/>
        <v>-1.5343675004260149E-2</v>
      </c>
      <c r="N429" s="25"/>
      <c r="O429" s="25">
        <f t="shared" ca="1" si="218"/>
        <v>-1.1546766124692579E-2</v>
      </c>
      <c r="P429" s="27">
        <f t="shared" si="222"/>
        <v>-5.5136499481420152E-3</v>
      </c>
      <c r="Q429" s="28">
        <f t="shared" si="223"/>
        <v>40826.341099999998</v>
      </c>
      <c r="S429" s="25">
        <f t="shared" si="212"/>
        <v>9.6629392603910319E-5</v>
      </c>
      <c r="T429" s="128">
        <v>1</v>
      </c>
      <c r="U429">
        <f t="shared" si="213"/>
        <v>9.6629392603910319E-5</v>
      </c>
      <c r="V429" s="25">
        <f t="shared" si="214"/>
        <v>-9.8300250561181336E-3</v>
      </c>
      <c r="Z429">
        <f t="shared" si="224"/>
        <v>17122.5</v>
      </c>
      <c r="AA429" s="25">
        <f t="shared" si="225"/>
        <v>-1.2857053556870966E-2</v>
      </c>
      <c r="AB429" s="25">
        <f t="shared" si="226"/>
        <v>-2.4866214473891826E-3</v>
      </c>
      <c r="AC429" s="25">
        <f t="shared" si="227"/>
        <v>-9.8300250561181336E-3</v>
      </c>
      <c r="AD429" s="25"/>
      <c r="AE429" s="25">
        <f t="shared" si="228"/>
        <v>5.9748719198749888E-10</v>
      </c>
      <c r="AF429" s="28">
        <f t="shared" si="229"/>
        <v>40826.341099999998</v>
      </c>
      <c r="AG429" s="128"/>
      <c r="AH429">
        <f t="shared" si="230"/>
        <v>-1.3977513538120967E-2</v>
      </c>
      <c r="AI429">
        <f t="shared" si="231"/>
        <v>0.88959780723076154</v>
      </c>
      <c r="AJ429">
        <f t="shared" si="232"/>
        <v>-0.8973800407612943</v>
      </c>
      <c r="AK429">
        <f t="shared" si="233"/>
        <v>-0.35314495017165953</v>
      </c>
      <c r="AL429">
        <f t="shared" si="234"/>
        <v>-1.8737957220375667</v>
      </c>
      <c r="AM429">
        <f t="shared" si="235"/>
        <v>-1.3603541337224863</v>
      </c>
      <c r="AN429" s="25">
        <f t="shared" si="239"/>
        <v>4.7929796424502813</v>
      </c>
      <c r="AO429" s="25">
        <f t="shared" si="239"/>
        <v>4.7929796434444265</v>
      </c>
      <c r="AP429" s="25">
        <f t="shared" si="239"/>
        <v>4.7929796768203605</v>
      </c>
      <c r="AQ429" s="25">
        <f t="shared" si="239"/>
        <v>4.7929807973258631</v>
      </c>
      <c r="AR429" s="25">
        <f t="shared" si="239"/>
        <v>4.7930184062100718</v>
      </c>
      <c r="AS429" s="25">
        <f t="shared" si="239"/>
        <v>4.7942707211132252</v>
      </c>
      <c r="AT429" s="25">
        <f t="shared" si="239"/>
        <v>4.828515168942392</v>
      </c>
      <c r="AU429" s="25">
        <f t="shared" si="236"/>
        <v>5.1617787444630361</v>
      </c>
    </row>
    <row r="430" spans="1:47">
      <c r="A430" s="36" t="s">
        <v>475</v>
      </c>
      <c r="B430" s="102" t="s">
        <v>288</v>
      </c>
      <c r="C430" s="36">
        <v>55846.888599999998</v>
      </c>
      <c r="D430" s="36">
        <v>2.0000000000000001E-4</v>
      </c>
      <c r="E430" s="33">
        <f t="shared" si="220"/>
        <v>17128.453326653154</v>
      </c>
      <c r="F430" s="25">
        <f t="shared" si="221"/>
        <v>17128.5</v>
      </c>
      <c r="G430" s="25">
        <f t="shared" si="211"/>
        <v>-1.5931854999507777E-2</v>
      </c>
      <c r="K430">
        <f t="shared" si="238"/>
        <v>-1.5931854999507777E-2</v>
      </c>
      <c r="O430" s="25">
        <f t="shared" ca="1" si="218"/>
        <v>-1.1560144210953232E-2</v>
      </c>
      <c r="P430" s="27">
        <f t="shared" si="222"/>
        <v>-5.5197263278330662E-3</v>
      </c>
      <c r="Q430" s="28">
        <f t="shared" si="223"/>
        <v>40828.388599999998</v>
      </c>
      <c r="S430" s="25">
        <f t="shared" si="212"/>
        <v>1.084124234755106E-4</v>
      </c>
      <c r="T430" s="128">
        <v>1</v>
      </c>
      <c r="U430">
        <f t="shared" si="213"/>
        <v>1.084124234755106E-4</v>
      </c>
      <c r="V430" s="25">
        <f t="shared" si="214"/>
        <v>-1.0412128671674712E-2</v>
      </c>
      <c r="Z430">
        <f t="shared" si="224"/>
        <v>17128.5</v>
      </c>
      <c r="AA430" s="25">
        <f t="shared" si="225"/>
        <v>-1.2845498308733647E-2</v>
      </c>
      <c r="AB430" s="25">
        <f t="shared" si="226"/>
        <v>-3.0863566907741308E-3</v>
      </c>
      <c r="AC430" s="25">
        <f t="shared" si="227"/>
        <v>-1.0412128671674712E-2</v>
      </c>
      <c r="AD430" s="25"/>
      <c r="AE430" s="25">
        <f t="shared" si="228"/>
        <v>1.0326931233279781E-9</v>
      </c>
      <c r="AF430" s="28">
        <f t="shared" si="229"/>
        <v>40828.388599999998</v>
      </c>
      <c r="AG430" s="128"/>
      <c r="AH430">
        <f t="shared" si="230"/>
        <v>-1.3965341771983646E-2</v>
      </c>
      <c r="AI430">
        <f t="shared" si="231"/>
        <v>0.88984252346835135</v>
      </c>
      <c r="AJ430">
        <f t="shared" si="232"/>
        <v>-0.89707408283261603</v>
      </c>
      <c r="AK430">
        <f t="shared" si="233"/>
        <v>-0.35322136170421414</v>
      </c>
      <c r="AL430">
        <f t="shared" si="234"/>
        <v>-1.8731028344417542</v>
      </c>
      <c r="AM430">
        <f t="shared" si="235"/>
        <v>-1.3593670388874446</v>
      </c>
      <c r="AN430" s="25">
        <f t="shared" si="239"/>
        <v>4.7937031447499985</v>
      </c>
      <c r="AO430" s="25">
        <f t="shared" si="239"/>
        <v>4.7937031457906691</v>
      </c>
      <c r="AP430" s="25">
        <f t="shared" si="239"/>
        <v>4.7937031804184125</v>
      </c>
      <c r="AQ430" s="25">
        <f t="shared" si="239"/>
        <v>4.7937043326285576</v>
      </c>
      <c r="AR430" s="25">
        <f t="shared" si="239"/>
        <v>4.7937426622046466</v>
      </c>
      <c r="AS430" s="25">
        <f t="shared" si="239"/>
        <v>4.7950076268787978</v>
      </c>
      <c r="AT430" s="25">
        <f t="shared" si="239"/>
        <v>4.8293299183016192</v>
      </c>
      <c r="AU430" s="25">
        <f t="shared" si="236"/>
        <v>5.1624805997976626</v>
      </c>
    </row>
    <row r="431" spans="1:47">
      <c r="A431" s="56" t="s">
        <v>483</v>
      </c>
      <c r="B431" s="57" t="s">
        <v>288</v>
      </c>
      <c r="C431" s="58">
        <v>55865.6639</v>
      </c>
      <c r="D431" s="58">
        <v>1E-4</v>
      </c>
      <c r="E431" s="33">
        <f t="shared" si="220"/>
        <v>17183.45672011056</v>
      </c>
      <c r="F431" s="25">
        <f t="shared" si="221"/>
        <v>17183.5</v>
      </c>
      <c r="G431" s="25">
        <f t="shared" si="211"/>
        <v>-1.4773504997720011E-2</v>
      </c>
      <c r="K431">
        <f t="shared" si="238"/>
        <v>-1.4773504997720011E-2</v>
      </c>
      <c r="N431" s="25"/>
      <c r="O431" s="25">
        <f t="shared" ca="1" si="218"/>
        <v>-1.1682776668342536E-2</v>
      </c>
      <c r="P431" s="27">
        <f t="shared" si="222"/>
        <v>-5.5754048371988952E-3</v>
      </c>
      <c r="Q431" s="28">
        <f t="shared" si="223"/>
        <v>40847.1639</v>
      </c>
      <c r="S431" s="25">
        <f t="shared" si="212"/>
        <v>8.4605046562978551E-5</v>
      </c>
      <c r="T431" s="128">
        <v>1</v>
      </c>
      <c r="U431">
        <f t="shared" si="213"/>
        <v>8.4605046562978551E-5</v>
      </c>
      <c r="V431" s="25">
        <f t="shared" si="214"/>
        <v>-9.1981001605211145E-3</v>
      </c>
      <c r="Z431">
        <f t="shared" si="224"/>
        <v>17183.5</v>
      </c>
      <c r="AA431" s="25">
        <f t="shared" si="225"/>
        <v>-1.2739088148285071E-2</v>
      </c>
      <c r="AB431" s="25">
        <f t="shared" si="226"/>
        <v>-2.0344168494349398E-3</v>
      </c>
      <c r="AC431" s="25">
        <f t="shared" si="227"/>
        <v>-9.1981001605211145E-3</v>
      </c>
      <c r="AD431" s="25"/>
      <c r="AE431" s="25">
        <f t="shared" si="228"/>
        <v>3.5016775917746027E-10</v>
      </c>
      <c r="AF431" s="28">
        <f t="shared" si="229"/>
        <v>40847.1639</v>
      </c>
      <c r="AG431" s="128"/>
      <c r="AH431">
        <f t="shared" si="230"/>
        <v>-1.3853270131535072E-2</v>
      </c>
      <c r="AI431">
        <f t="shared" si="231"/>
        <v>0.89209451202331713</v>
      </c>
      <c r="AJ431">
        <f t="shared" si="232"/>
        <v>-0.89424144267509531</v>
      </c>
      <c r="AK431">
        <f t="shared" si="233"/>
        <v>-0.35391581720024035</v>
      </c>
      <c r="AL431">
        <f t="shared" si="234"/>
        <v>-1.8667335442702102</v>
      </c>
      <c r="AM431">
        <f t="shared" si="235"/>
        <v>-1.3503366189092674</v>
      </c>
      <c r="AN431" s="25">
        <f t="shared" ref="AN431:AT440" si="240">$AU431+$AB$7*SIN(AO431)</f>
        <v>4.8003445448673396</v>
      </c>
      <c r="AO431" s="25">
        <f t="shared" si="240"/>
        <v>4.8003445464238803</v>
      </c>
      <c r="AP431" s="25">
        <f t="shared" si="240"/>
        <v>4.8003445943150584</v>
      </c>
      <c r="AQ431" s="25">
        <f t="shared" si="240"/>
        <v>4.8003460678034244</v>
      </c>
      <c r="AR431" s="25">
        <f t="shared" si="240"/>
        <v>4.8003913912245357</v>
      </c>
      <c r="AS431" s="25">
        <f t="shared" si="240"/>
        <v>4.8017743108483657</v>
      </c>
      <c r="AT431" s="25">
        <f t="shared" si="240"/>
        <v>4.8368060940968487</v>
      </c>
      <c r="AU431" s="25">
        <f t="shared" si="236"/>
        <v>5.1689142736984097</v>
      </c>
    </row>
    <row r="432" spans="1:47">
      <c r="A432" s="56" t="s">
        <v>499</v>
      </c>
      <c r="B432" s="57" t="s">
        <v>288</v>
      </c>
      <c r="C432" s="58">
        <v>55865.6639</v>
      </c>
      <c r="D432" s="58">
        <v>1E-4</v>
      </c>
      <c r="E432" s="33">
        <f t="shared" si="220"/>
        <v>17183.45672011056</v>
      </c>
      <c r="F432" s="25">
        <f t="shared" si="221"/>
        <v>17183.5</v>
      </c>
      <c r="G432" s="25">
        <f t="shared" si="211"/>
        <v>-1.4773504997720011E-2</v>
      </c>
      <c r="K432">
        <f t="shared" si="238"/>
        <v>-1.4773504997720011E-2</v>
      </c>
      <c r="N432" s="25"/>
      <c r="O432" s="25">
        <f t="shared" ca="1" si="218"/>
        <v>-1.1682776668342536E-2</v>
      </c>
      <c r="P432" s="27">
        <f t="shared" si="222"/>
        <v>-5.5754048371988952E-3</v>
      </c>
      <c r="Q432" s="28">
        <f t="shared" si="223"/>
        <v>40847.1639</v>
      </c>
      <c r="S432" s="25">
        <f t="shared" si="212"/>
        <v>8.4605046562978551E-5</v>
      </c>
      <c r="T432" s="128">
        <v>1</v>
      </c>
      <c r="U432">
        <f t="shared" si="213"/>
        <v>8.4605046562978551E-5</v>
      </c>
      <c r="V432" s="25">
        <f t="shared" si="214"/>
        <v>-9.1981001605211145E-3</v>
      </c>
      <c r="Z432">
        <f t="shared" si="224"/>
        <v>17183.5</v>
      </c>
      <c r="AA432" s="25">
        <f t="shared" si="225"/>
        <v>-1.2739088148285071E-2</v>
      </c>
      <c r="AB432" s="25">
        <f t="shared" si="226"/>
        <v>-2.0344168494349398E-3</v>
      </c>
      <c r="AC432" s="25">
        <f t="shared" si="227"/>
        <v>-9.1981001605211145E-3</v>
      </c>
      <c r="AD432" s="25"/>
      <c r="AE432" s="25">
        <f t="shared" si="228"/>
        <v>3.5016775917746027E-10</v>
      </c>
      <c r="AF432" s="28">
        <f t="shared" si="229"/>
        <v>40847.1639</v>
      </c>
      <c r="AG432" s="128"/>
      <c r="AH432">
        <f t="shared" si="230"/>
        <v>-1.3853270131535072E-2</v>
      </c>
      <c r="AI432">
        <f t="shared" si="231"/>
        <v>0.89209451202331713</v>
      </c>
      <c r="AJ432">
        <f t="shared" si="232"/>
        <v>-0.89424144267509531</v>
      </c>
      <c r="AK432">
        <f t="shared" si="233"/>
        <v>-0.35391581720024035</v>
      </c>
      <c r="AL432">
        <f t="shared" si="234"/>
        <v>-1.8667335442702102</v>
      </c>
      <c r="AM432">
        <f t="shared" si="235"/>
        <v>-1.3503366189092674</v>
      </c>
      <c r="AN432" s="25">
        <f t="shared" si="240"/>
        <v>4.8003445448673396</v>
      </c>
      <c r="AO432" s="25">
        <f t="shared" si="240"/>
        <v>4.8003445464238803</v>
      </c>
      <c r="AP432" s="25">
        <f t="shared" si="240"/>
        <v>4.8003445943150584</v>
      </c>
      <c r="AQ432" s="25">
        <f t="shared" si="240"/>
        <v>4.8003460678034244</v>
      </c>
      <c r="AR432" s="25">
        <f t="shared" si="240"/>
        <v>4.8003913912245357</v>
      </c>
      <c r="AS432" s="25">
        <f t="shared" si="240"/>
        <v>4.8017743108483657</v>
      </c>
      <c r="AT432" s="25">
        <f t="shared" si="240"/>
        <v>4.8368060940968487</v>
      </c>
      <c r="AU432" s="25">
        <f t="shared" si="236"/>
        <v>5.1689142736984097</v>
      </c>
    </row>
    <row r="433" spans="1:47">
      <c r="A433" s="33" t="s">
        <v>968</v>
      </c>
      <c r="B433" s="57" t="s">
        <v>288</v>
      </c>
      <c r="C433" s="58">
        <v>55885.627</v>
      </c>
      <c r="D433" s="58" t="s">
        <v>503</v>
      </c>
      <c r="E433" s="33">
        <f t="shared" si="220"/>
        <v>17241.939846554855</v>
      </c>
      <c r="F433" s="25">
        <f t="shared" si="221"/>
        <v>17242</v>
      </c>
      <c r="G433" s="25">
        <f t="shared" si="211"/>
        <v>-2.0533259994408581E-2</v>
      </c>
      <c r="I433">
        <f>G433</f>
        <v>-2.0533259994408581E-2</v>
      </c>
      <c r="L433" s="25"/>
      <c r="O433" s="25">
        <f t="shared" ca="1" si="218"/>
        <v>-1.1813213009383896E-2</v>
      </c>
      <c r="P433" s="27">
        <f t="shared" si="222"/>
        <v>-5.6345837019009005E-3</v>
      </c>
      <c r="Q433" s="28">
        <f t="shared" si="223"/>
        <v>40867.127</v>
      </c>
      <c r="S433" s="25">
        <f t="shared" si="212"/>
        <v>2.2197055526893041E-4</v>
      </c>
      <c r="T433" s="128">
        <v>0.1</v>
      </c>
      <c r="U433">
        <f t="shared" si="213"/>
        <v>2.2197055526893042E-5</v>
      </c>
      <c r="V433" s="25">
        <f t="shared" si="214"/>
        <v>-1.4898676292507681E-2</v>
      </c>
      <c r="Z433">
        <f t="shared" si="224"/>
        <v>17242</v>
      </c>
      <c r="AA433" s="25">
        <f t="shared" si="225"/>
        <v>-1.2624941183363422E-2</v>
      </c>
      <c r="AB433" s="25">
        <f t="shared" si="226"/>
        <v>-7.9083188110451591E-3</v>
      </c>
      <c r="AC433" s="25">
        <f t="shared" si="227"/>
        <v>-1.4898676292507681E-2</v>
      </c>
      <c r="AD433" s="25"/>
      <c r="AE433" s="25">
        <f t="shared" si="228"/>
        <v>1.388237290676588E-8</v>
      </c>
      <c r="AF433" s="28">
        <f t="shared" si="229"/>
        <v>40867.127</v>
      </c>
      <c r="AG433" s="128"/>
      <c r="AH433">
        <f t="shared" si="230"/>
        <v>-1.3733081491363422E-2</v>
      </c>
      <c r="AI433">
        <f t="shared" si="231"/>
        <v>0.8945072052933305</v>
      </c>
      <c r="AJ433">
        <f t="shared" si="232"/>
        <v>-0.89117262233111016</v>
      </c>
      <c r="AK433">
        <f t="shared" si="233"/>
        <v>-0.35464245412101536</v>
      </c>
      <c r="AL433">
        <f t="shared" si="234"/>
        <v>-1.8599234228079367</v>
      </c>
      <c r="AM433">
        <f t="shared" si="235"/>
        <v>-1.3407667051176455</v>
      </c>
      <c r="AN433" s="25">
        <f t="shared" si="240"/>
        <v>4.8074270700800259</v>
      </c>
      <c r="AO433" s="25">
        <f t="shared" si="240"/>
        <v>4.8074270723986707</v>
      </c>
      <c r="AP433" s="25">
        <f t="shared" si="240"/>
        <v>4.8074271384358767</v>
      </c>
      <c r="AQ433" s="25">
        <f t="shared" si="240"/>
        <v>4.8074290192186835</v>
      </c>
      <c r="AR433" s="25">
        <f t="shared" si="240"/>
        <v>4.8074825695731533</v>
      </c>
      <c r="AS433" s="25">
        <f t="shared" si="240"/>
        <v>4.8089948591151881</v>
      </c>
      <c r="AT433" s="25">
        <f t="shared" si="240"/>
        <v>4.8447731121584852</v>
      </c>
      <c r="AU433" s="25">
        <f t="shared" si="236"/>
        <v>5.1757573632110221</v>
      </c>
    </row>
    <row r="434" spans="1:47">
      <c r="A434" s="107" t="s">
        <v>463</v>
      </c>
      <c r="B434" s="57"/>
      <c r="C434" s="58">
        <v>55901.675000000003</v>
      </c>
      <c r="D434" s="58">
        <v>2E-3</v>
      </c>
      <c r="E434" s="33">
        <f t="shared" si="220"/>
        <v>17288.953447307151</v>
      </c>
      <c r="F434" s="25">
        <f t="shared" si="221"/>
        <v>17289</v>
      </c>
      <c r="G434" s="25">
        <f t="shared" si="211"/>
        <v>-1.5890669994405471E-2</v>
      </c>
      <c r="K434">
        <f t="shared" ref="K434:K455" si="241">G434</f>
        <v>-1.5890669994405471E-2</v>
      </c>
      <c r="L434" s="25"/>
      <c r="O434" s="25">
        <f t="shared" ca="1" si="218"/>
        <v>-1.1918008018425675E-2</v>
      </c>
      <c r="P434" s="27">
        <f t="shared" si="222"/>
        <v>-5.6820971351212992E-3</v>
      </c>
      <c r="Q434" s="28">
        <f t="shared" si="223"/>
        <v>40883.175000000003</v>
      </c>
      <c r="S434" s="25">
        <f t="shared" si="212"/>
        <v>1.0421495982331339E-4</v>
      </c>
      <c r="T434" s="128">
        <v>1</v>
      </c>
      <c r="U434">
        <f t="shared" si="213"/>
        <v>1.0421495982331339E-4</v>
      </c>
      <c r="V434" s="25">
        <f t="shared" si="214"/>
        <v>-1.0208572859284171E-2</v>
      </c>
      <c r="Z434">
        <f t="shared" si="224"/>
        <v>17289</v>
      </c>
      <c r="AA434" s="25">
        <f t="shared" si="225"/>
        <v>-1.2532511203262771E-2</v>
      </c>
      <c r="AB434" s="25">
        <f t="shared" si="226"/>
        <v>-3.3581587911426999E-3</v>
      </c>
      <c r="AC434" s="25">
        <f t="shared" si="227"/>
        <v>-1.0208572859284171E-2</v>
      </c>
      <c r="AD434" s="25"/>
      <c r="AE434" s="25">
        <f t="shared" si="228"/>
        <v>1.1752561199875654E-9</v>
      </c>
      <c r="AF434" s="28">
        <f t="shared" si="229"/>
        <v>40883.175000000003</v>
      </c>
      <c r="AG434" s="128"/>
      <c r="AH434">
        <f t="shared" si="230"/>
        <v>-1.3635782640262771E-2</v>
      </c>
      <c r="AI434">
        <f t="shared" si="231"/>
        <v>0.89645866654560513</v>
      </c>
      <c r="AJ434">
        <f t="shared" si="232"/>
        <v>-0.88866485135380946</v>
      </c>
      <c r="AK434">
        <f t="shared" si="233"/>
        <v>-0.35521710581908328</v>
      </c>
      <c r="AL434">
        <f t="shared" si="234"/>
        <v>-1.8544252751561918</v>
      </c>
      <c r="AM434">
        <f t="shared" si="235"/>
        <v>-1.333103968522213</v>
      </c>
      <c r="AN434" s="25">
        <f t="shared" si="240"/>
        <v>4.8131312070046857</v>
      </c>
      <c r="AO434" s="25">
        <f t="shared" si="240"/>
        <v>4.813131210137005</v>
      </c>
      <c r="AP434" s="25">
        <f t="shared" si="240"/>
        <v>4.813131294312825</v>
      </c>
      <c r="AQ434" s="25">
        <f t="shared" si="240"/>
        <v>4.8131335563707092</v>
      </c>
      <c r="AR434" s="25">
        <f t="shared" si="240"/>
        <v>4.813194325734246</v>
      </c>
      <c r="AS434" s="25">
        <f t="shared" si="240"/>
        <v>4.8148134243009837</v>
      </c>
      <c r="AT434" s="25">
        <f t="shared" si="240"/>
        <v>4.8511851952194478</v>
      </c>
      <c r="AU434" s="25">
        <f t="shared" si="236"/>
        <v>5.181255229998933</v>
      </c>
    </row>
    <row r="435" spans="1:47">
      <c r="A435" s="33" t="s">
        <v>1082</v>
      </c>
      <c r="B435" s="57" t="s">
        <v>288</v>
      </c>
      <c r="C435" s="58">
        <v>55910.038699999997</v>
      </c>
      <c r="D435" s="58" t="s">
        <v>485</v>
      </c>
      <c r="E435" s="33">
        <f t="shared" si="220"/>
        <v>17313.455419678266</v>
      </c>
      <c r="F435" s="25">
        <f t="shared" si="221"/>
        <v>17313.5</v>
      </c>
      <c r="G435" s="25">
        <f t="shared" si="211"/>
        <v>-1.5217405001749285E-2</v>
      </c>
      <c r="K435">
        <f t="shared" si="241"/>
        <v>-1.5217405001749285E-2</v>
      </c>
      <c r="M435" s="25"/>
      <c r="O435" s="25">
        <f t="shared" ca="1" si="218"/>
        <v>-1.1972635203990004E-2</v>
      </c>
      <c r="P435" s="27">
        <f t="shared" si="222"/>
        <v>-5.7068534780721093E-3</v>
      </c>
      <c r="Q435" s="28">
        <f t="shared" si="223"/>
        <v>40891.538699999997</v>
      </c>
      <c r="S435" s="25">
        <f t="shared" si="212"/>
        <v>9.0450590284518235E-5</v>
      </c>
      <c r="T435" s="128">
        <v>1</v>
      </c>
      <c r="U435">
        <f t="shared" si="213"/>
        <v>9.0450590284518235E-5</v>
      </c>
      <c r="V435" s="25">
        <f t="shared" si="214"/>
        <v>-9.5105515236771753E-3</v>
      </c>
      <c r="Z435">
        <f t="shared" si="224"/>
        <v>17313.5</v>
      </c>
      <c r="AA435" s="25">
        <f t="shared" si="225"/>
        <v>-1.2484074119312861E-2</v>
      </c>
      <c r="AB435" s="25">
        <f t="shared" si="226"/>
        <v>-2.7333308824364234E-3</v>
      </c>
      <c r="AC435" s="25">
        <f t="shared" si="227"/>
        <v>-9.5105515236771753E-3</v>
      </c>
      <c r="AD435" s="25"/>
      <c r="AE435" s="25">
        <f t="shared" si="228"/>
        <v>6.7576519820337131E-10</v>
      </c>
      <c r="AF435" s="28">
        <f t="shared" si="229"/>
        <v>40891.538699999997</v>
      </c>
      <c r="AG435" s="128"/>
      <c r="AH435">
        <f t="shared" si="230"/>
        <v>-1.3584802272562861E-2</v>
      </c>
      <c r="AI435">
        <f t="shared" si="231"/>
        <v>0.89748054975069302</v>
      </c>
      <c r="AJ435">
        <f t="shared" si="232"/>
        <v>-0.88734255914403948</v>
      </c>
      <c r="AK435">
        <f t="shared" si="233"/>
        <v>-0.35551337853951415</v>
      </c>
      <c r="AL435">
        <f t="shared" si="234"/>
        <v>-1.8515496914478362</v>
      </c>
      <c r="AM435">
        <f t="shared" si="235"/>
        <v>-1.3291186176747158</v>
      </c>
      <c r="AN435" s="25">
        <f t="shared" si="240"/>
        <v>4.8161095789055564</v>
      </c>
      <c r="AO435" s="25">
        <f t="shared" si="240"/>
        <v>4.8161095825470435</v>
      </c>
      <c r="AP435" s="25">
        <f t="shared" si="240"/>
        <v>4.8161096776054961</v>
      </c>
      <c r="AQ435" s="25">
        <f t="shared" si="240"/>
        <v>4.8161121590089442</v>
      </c>
      <c r="AR435" s="25">
        <f t="shared" si="240"/>
        <v>4.8161769125898104</v>
      </c>
      <c r="AS435" s="25">
        <f t="shared" si="240"/>
        <v>4.8178526882169903</v>
      </c>
      <c r="AT435" s="25">
        <f t="shared" si="240"/>
        <v>4.8545316216598264</v>
      </c>
      <c r="AU435" s="25">
        <f t="shared" si="236"/>
        <v>5.1841211392819924</v>
      </c>
    </row>
    <row r="436" spans="1:47">
      <c r="A436" s="33" t="s">
        <v>1082</v>
      </c>
      <c r="B436" s="57" t="s">
        <v>288</v>
      </c>
      <c r="C436" s="58">
        <v>55910.2091</v>
      </c>
      <c r="D436" s="58" t="s">
        <v>485</v>
      </c>
      <c r="E436" s="33">
        <f t="shared" si="220"/>
        <v>17313.954616934516</v>
      </c>
      <c r="F436" s="25">
        <f t="shared" si="221"/>
        <v>17314</v>
      </c>
      <c r="G436" s="25">
        <f t="shared" ref="G436:G499" si="242">+C436-(C$7+F436*C$8)</f>
        <v>-1.5491419995669276E-2</v>
      </c>
      <c r="K436">
        <f t="shared" si="241"/>
        <v>-1.5491419995669276E-2</v>
      </c>
      <c r="L436" s="25"/>
      <c r="O436" s="25">
        <f t="shared" ca="1" si="218"/>
        <v>-1.1973750044511722E-2</v>
      </c>
      <c r="P436" s="27">
        <f t="shared" si="222"/>
        <v>-5.7073586289431572E-3</v>
      </c>
      <c r="Q436" s="28">
        <f t="shared" si="223"/>
        <v>40891.7091</v>
      </c>
      <c r="S436" s="25">
        <f t="shared" ref="S436:S499" si="243">+(P436-G436)^2</f>
        <v>9.5727856827862554E-5</v>
      </c>
      <c r="T436" s="128">
        <v>1</v>
      </c>
      <c r="U436">
        <f t="shared" ref="U436:U499" si="244">+T436*S436</f>
        <v>9.5727856827862554E-5</v>
      </c>
      <c r="V436" s="25">
        <f t="shared" ref="V436:V499" si="245">+G436-P436</f>
        <v>-9.7840613667261184E-3</v>
      </c>
      <c r="Z436">
        <f t="shared" si="224"/>
        <v>17314</v>
      </c>
      <c r="AA436" s="25">
        <f t="shared" si="225"/>
        <v>-1.2483083782781353E-2</v>
      </c>
      <c r="AB436" s="25">
        <f t="shared" si="226"/>
        <v>-3.0083362128879229E-3</v>
      </c>
      <c r="AC436" s="25">
        <f t="shared" si="227"/>
        <v>-9.7840613667261184E-3</v>
      </c>
      <c r="AD436" s="25"/>
      <c r="AE436" s="25">
        <f t="shared" si="228"/>
        <v>8.6634541057654844E-10</v>
      </c>
      <c r="AF436" s="28">
        <f t="shared" si="229"/>
        <v>40891.7091</v>
      </c>
      <c r="AG436" s="128"/>
      <c r="AH436">
        <f t="shared" si="230"/>
        <v>-1.3583759994781354E-2</v>
      </c>
      <c r="AI436">
        <f t="shared" si="231"/>
        <v>0.89750143763789636</v>
      </c>
      <c r="AJ436">
        <f t="shared" si="232"/>
        <v>-0.88731546566698638</v>
      </c>
      <c r="AK436">
        <f t="shared" si="233"/>
        <v>-0.3555194013182712</v>
      </c>
      <c r="AL436">
        <f t="shared" si="234"/>
        <v>-1.8514909377931832</v>
      </c>
      <c r="AM436">
        <f t="shared" si="235"/>
        <v>-1.3290373482011728</v>
      </c>
      <c r="AN436" s="25">
        <f t="shared" si="240"/>
        <v>4.8161703973552408</v>
      </c>
      <c r="AO436" s="25">
        <f t="shared" si="240"/>
        <v>4.8161704010077857</v>
      </c>
      <c r="AP436" s="25">
        <f t="shared" si="240"/>
        <v>4.8161704962992307</v>
      </c>
      <c r="AQ436" s="25">
        <f t="shared" si="240"/>
        <v>4.8161729823321524</v>
      </c>
      <c r="AR436" s="25">
        <f t="shared" si="240"/>
        <v>4.8162378188241872</v>
      </c>
      <c r="AS436" s="25">
        <f t="shared" si="240"/>
        <v>4.8179147582047488</v>
      </c>
      <c r="AT436" s="25">
        <f t="shared" si="240"/>
        <v>4.8545999442772372</v>
      </c>
      <c r="AU436" s="25">
        <f t="shared" si="236"/>
        <v>5.1841796272265448</v>
      </c>
    </row>
    <row r="437" spans="1:47">
      <c r="A437" s="56" t="s">
        <v>483</v>
      </c>
      <c r="B437" s="57" t="s">
        <v>288</v>
      </c>
      <c r="C437" s="58">
        <v>55921.644500000002</v>
      </c>
      <c r="D437" s="58">
        <v>1E-4</v>
      </c>
      <c r="E437" s="33">
        <f t="shared" si="220"/>
        <v>17347.455322944163</v>
      </c>
      <c r="F437" s="25">
        <f t="shared" si="221"/>
        <v>17347.5</v>
      </c>
      <c r="G437" s="25">
        <f t="shared" si="242"/>
        <v>-1.5250424992700573E-2</v>
      </c>
      <c r="K437">
        <f t="shared" si="241"/>
        <v>-1.5250424992700573E-2</v>
      </c>
      <c r="N437" s="25"/>
      <c r="O437" s="25">
        <f t="shared" ca="1" si="218"/>
        <v>-1.2048444359467027E-2</v>
      </c>
      <c r="P437" s="27">
        <f t="shared" si="222"/>
        <v>-5.7411963914147553E-3</v>
      </c>
      <c r="Q437" s="28">
        <f t="shared" si="223"/>
        <v>40903.144500000002</v>
      </c>
      <c r="S437" s="25">
        <f t="shared" si="243"/>
        <v>9.0425428591512231E-5</v>
      </c>
      <c r="T437" s="128">
        <v>1</v>
      </c>
      <c r="U437">
        <f t="shared" si="244"/>
        <v>9.0425428591512231E-5</v>
      </c>
      <c r="V437" s="25">
        <f t="shared" si="245"/>
        <v>-9.5092286012858178E-3</v>
      </c>
      <c r="Z437">
        <f t="shared" si="224"/>
        <v>17347.5</v>
      </c>
      <c r="AA437" s="25">
        <f t="shared" si="225"/>
        <v>-1.2416564870437758E-2</v>
      </c>
      <c r="AB437" s="25">
        <f t="shared" si="226"/>
        <v>-2.833860122262815E-3</v>
      </c>
      <c r="AC437" s="25">
        <f t="shared" si="227"/>
        <v>-9.5092286012858178E-3</v>
      </c>
      <c r="AD437" s="25"/>
      <c r="AE437" s="25">
        <f t="shared" si="228"/>
        <v>7.2618520360340293E-10</v>
      </c>
      <c r="AF437" s="28">
        <f t="shared" si="229"/>
        <v>40903.144500000002</v>
      </c>
      <c r="AG437" s="128"/>
      <c r="AH437">
        <f t="shared" si="230"/>
        <v>-1.3513757601687758E-2</v>
      </c>
      <c r="AI437">
        <f t="shared" si="231"/>
        <v>0.89890395017226576</v>
      </c>
      <c r="AJ437">
        <f t="shared" si="232"/>
        <v>-0.8854903294452191</v>
      </c>
      <c r="AK437">
        <f t="shared" si="233"/>
        <v>-0.35592076184064941</v>
      </c>
      <c r="AL437">
        <f t="shared" si="234"/>
        <v>-1.8475482008206654</v>
      </c>
      <c r="AM437">
        <f t="shared" si="235"/>
        <v>-1.3235981160285624</v>
      </c>
      <c r="AN437" s="25">
        <f t="shared" si="240"/>
        <v>4.8202484625315547</v>
      </c>
      <c r="AO437" s="25">
        <f t="shared" si="240"/>
        <v>4.8202484669906021</v>
      </c>
      <c r="AP437" s="25">
        <f t="shared" si="240"/>
        <v>4.8202485789406326</v>
      </c>
      <c r="AQ437" s="25">
        <f t="shared" si="240"/>
        <v>4.820251389549802</v>
      </c>
      <c r="AR437" s="25">
        <f t="shared" si="240"/>
        <v>4.8203219286036418</v>
      </c>
      <c r="AS437" s="25">
        <f t="shared" si="240"/>
        <v>4.8220774801738884</v>
      </c>
      <c r="AT437" s="25">
        <f t="shared" si="240"/>
        <v>4.8591801262609646</v>
      </c>
      <c r="AU437" s="25">
        <f t="shared" si="236"/>
        <v>5.1880983195115444</v>
      </c>
    </row>
    <row r="438" spans="1:47">
      <c r="A438" s="56" t="s">
        <v>499</v>
      </c>
      <c r="B438" s="57" t="s">
        <v>288</v>
      </c>
      <c r="C438" s="58">
        <v>55921.644500000002</v>
      </c>
      <c r="D438" s="58">
        <v>1E-4</v>
      </c>
      <c r="E438" s="33">
        <f t="shared" si="220"/>
        <v>17347.455322944163</v>
      </c>
      <c r="F438" s="25">
        <f t="shared" si="221"/>
        <v>17347.5</v>
      </c>
      <c r="G438" s="25">
        <f t="shared" si="242"/>
        <v>-1.5250424992700573E-2</v>
      </c>
      <c r="K438">
        <f t="shared" si="241"/>
        <v>-1.5250424992700573E-2</v>
      </c>
      <c r="N438" s="25"/>
      <c r="O438" s="25">
        <f t="shared" ca="1" si="218"/>
        <v>-1.2048444359467027E-2</v>
      </c>
      <c r="P438" s="27">
        <f t="shared" si="222"/>
        <v>-5.7411963914147553E-3</v>
      </c>
      <c r="Q438" s="28">
        <f t="shared" si="223"/>
        <v>40903.144500000002</v>
      </c>
      <c r="S438" s="25">
        <f t="shared" si="243"/>
        <v>9.0425428591512231E-5</v>
      </c>
      <c r="T438" s="128">
        <v>1</v>
      </c>
      <c r="U438">
        <f t="shared" si="244"/>
        <v>9.0425428591512231E-5</v>
      </c>
      <c r="V438" s="25">
        <f t="shared" si="245"/>
        <v>-9.5092286012858178E-3</v>
      </c>
      <c r="Z438">
        <f t="shared" si="224"/>
        <v>17347.5</v>
      </c>
      <c r="AA438" s="25">
        <f t="shared" si="225"/>
        <v>-1.2416564870437758E-2</v>
      </c>
      <c r="AB438" s="25">
        <f t="shared" si="226"/>
        <v>-2.833860122262815E-3</v>
      </c>
      <c r="AC438" s="25">
        <f t="shared" si="227"/>
        <v>-9.5092286012858178E-3</v>
      </c>
      <c r="AD438" s="25"/>
      <c r="AE438" s="25">
        <f t="shared" si="228"/>
        <v>7.2618520360340293E-10</v>
      </c>
      <c r="AF438" s="28">
        <f t="shared" si="229"/>
        <v>40903.144500000002</v>
      </c>
      <c r="AG438" s="128"/>
      <c r="AH438">
        <f t="shared" si="230"/>
        <v>-1.3513757601687758E-2</v>
      </c>
      <c r="AI438">
        <f t="shared" si="231"/>
        <v>0.89890395017226576</v>
      </c>
      <c r="AJ438">
        <f t="shared" si="232"/>
        <v>-0.8854903294452191</v>
      </c>
      <c r="AK438">
        <f t="shared" si="233"/>
        <v>-0.35592076184064941</v>
      </c>
      <c r="AL438">
        <f t="shared" si="234"/>
        <v>-1.8475482008206654</v>
      </c>
      <c r="AM438">
        <f t="shared" si="235"/>
        <v>-1.3235981160285624</v>
      </c>
      <c r="AN438" s="25">
        <f t="shared" si="240"/>
        <v>4.8202484625315547</v>
      </c>
      <c r="AO438" s="25">
        <f t="shared" si="240"/>
        <v>4.8202484669906021</v>
      </c>
      <c r="AP438" s="25">
        <f t="shared" si="240"/>
        <v>4.8202485789406326</v>
      </c>
      <c r="AQ438" s="25">
        <f t="shared" si="240"/>
        <v>4.820251389549802</v>
      </c>
      <c r="AR438" s="25">
        <f t="shared" si="240"/>
        <v>4.8203219286036418</v>
      </c>
      <c r="AS438" s="25">
        <f t="shared" si="240"/>
        <v>4.8220774801738884</v>
      </c>
      <c r="AT438" s="25">
        <f t="shared" si="240"/>
        <v>4.8591801262609646</v>
      </c>
      <c r="AU438" s="25">
        <f t="shared" si="236"/>
        <v>5.1880983195115444</v>
      </c>
    </row>
    <row r="439" spans="1:47">
      <c r="A439" s="56" t="s">
        <v>500</v>
      </c>
      <c r="B439" s="57" t="s">
        <v>292</v>
      </c>
      <c r="C439" s="58">
        <v>55937.516600000003</v>
      </c>
      <c r="D439" s="58">
        <v>1E-4</v>
      </c>
      <c r="E439" s="33">
        <f t="shared" si="220"/>
        <v>17393.953613852715</v>
      </c>
      <c r="F439" s="25">
        <f t="shared" si="221"/>
        <v>17394</v>
      </c>
      <c r="G439" s="25">
        <f t="shared" si="242"/>
        <v>-1.583381999807898E-2</v>
      </c>
      <c r="K439">
        <f t="shared" si="241"/>
        <v>-1.583381999807898E-2</v>
      </c>
      <c r="N439" s="25"/>
      <c r="O439" s="25">
        <f t="shared" ca="1" si="218"/>
        <v>-1.2152124527987081E-2</v>
      </c>
      <c r="P439" s="27">
        <f t="shared" si="222"/>
        <v>-5.7881412340500329E-3</v>
      </c>
      <c r="Q439" s="28">
        <f t="shared" si="223"/>
        <v>40919.016600000003</v>
      </c>
      <c r="S439" s="25">
        <f t="shared" si="243"/>
        <v>1.0091566183006214E-4</v>
      </c>
      <c r="T439" s="128">
        <v>1</v>
      </c>
      <c r="U439">
        <f t="shared" si="244"/>
        <v>1.0091566183006214E-4</v>
      </c>
      <c r="V439" s="25">
        <f t="shared" si="245"/>
        <v>-1.0045678764028947E-2</v>
      </c>
      <c r="Z439">
        <f t="shared" si="224"/>
        <v>17394</v>
      </c>
      <c r="AA439" s="25">
        <f t="shared" si="225"/>
        <v>-1.2323688827714051E-2</v>
      </c>
      <c r="AB439" s="25">
        <f t="shared" si="226"/>
        <v>-3.5101311703649284E-3</v>
      </c>
      <c r="AC439" s="25">
        <f t="shared" si="227"/>
        <v>-1.0045678764028947E-2</v>
      </c>
      <c r="AD439" s="25"/>
      <c r="AE439" s="25">
        <f t="shared" si="228"/>
        <v>1.243383971801078E-9</v>
      </c>
      <c r="AF439" s="28">
        <f t="shared" si="229"/>
        <v>40919.016600000003</v>
      </c>
      <c r="AG439" s="128"/>
      <c r="AH439">
        <f t="shared" si="230"/>
        <v>-1.3416035119714051E-2</v>
      </c>
      <c r="AI439">
        <f t="shared" si="231"/>
        <v>0.90086062253352339</v>
      </c>
      <c r="AJ439">
        <f t="shared" si="232"/>
        <v>-0.88292450702976577</v>
      </c>
      <c r="AK439">
        <f t="shared" si="233"/>
        <v>-0.35647073349092695</v>
      </c>
      <c r="AL439">
        <f t="shared" si="234"/>
        <v>-1.8420549644365802</v>
      </c>
      <c r="AM439">
        <f t="shared" si="235"/>
        <v>-1.3160670242748478</v>
      </c>
      <c r="AN439" s="25">
        <f t="shared" si="240"/>
        <v>4.8259196425837407</v>
      </c>
      <c r="AO439" s="25">
        <f t="shared" si="240"/>
        <v>4.8259196483998537</v>
      </c>
      <c r="AP439" s="25">
        <f t="shared" si="240"/>
        <v>4.8259197871556152</v>
      </c>
      <c r="AQ439" s="25">
        <f t="shared" si="240"/>
        <v>4.8259230974196017</v>
      </c>
      <c r="AR439" s="25">
        <f t="shared" si="240"/>
        <v>4.8260020411446618</v>
      </c>
      <c r="AS439" s="25">
        <f t="shared" si="240"/>
        <v>4.8278687841146022</v>
      </c>
      <c r="AT439" s="25">
        <f t="shared" si="240"/>
        <v>4.8655460614079553</v>
      </c>
      <c r="AU439" s="25">
        <f t="shared" si="236"/>
        <v>5.1935376983549029</v>
      </c>
    </row>
    <row r="440" spans="1:47">
      <c r="A440" s="56" t="s">
        <v>500</v>
      </c>
      <c r="B440" s="57" t="s">
        <v>292</v>
      </c>
      <c r="C440" s="58">
        <v>55962.7768</v>
      </c>
      <c r="D440" s="58">
        <v>4.0000000000000002E-4</v>
      </c>
      <c r="E440" s="33">
        <f t="shared" si="220"/>
        <v>17467.95491979257</v>
      </c>
      <c r="F440" s="25">
        <f t="shared" si="221"/>
        <v>17468</v>
      </c>
      <c r="G440" s="25">
        <f t="shared" si="242"/>
        <v>-1.5388039995741565E-2</v>
      </c>
      <c r="K440">
        <f t="shared" si="241"/>
        <v>-1.5388039995741565E-2</v>
      </c>
      <c r="N440" s="25"/>
      <c r="O440" s="25">
        <f t="shared" ca="1" si="218"/>
        <v>-1.2317120925201794E-2</v>
      </c>
      <c r="P440" s="27">
        <f t="shared" si="222"/>
        <v>-5.8627916461902428E-3</v>
      </c>
      <c r="Q440" s="28">
        <f t="shared" si="223"/>
        <v>40944.2768</v>
      </c>
      <c r="S440" s="25">
        <f t="shared" si="243"/>
        <v>9.0730356120630185E-5</v>
      </c>
      <c r="T440" s="128">
        <v>1</v>
      </c>
      <c r="U440">
        <f t="shared" si="244"/>
        <v>9.0730356120630185E-5</v>
      </c>
      <c r="V440" s="25">
        <f t="shared" si="245"/>
        <v>-9.525248349551322E-3</v>
      </c>
      <c r="Z440">
        <f t="shared" si="224"/>
        <v>17468</v>
      </c>
      <c r="AA440" s="25">
        <f t="shared" si="225"/>
        <v>-1.2174580414872479E-2</v>
      </c>
      <c r="AB440" s="25">
        <f t="shared" si="226"/>
        <v>-3.2134595808690856E-3</v>
      </c>
      <c r="AC440" s="25">
        <f t="shared" si="227"/>
        <v>-9.525248349551322E-3</v>
      </c>
      <c r="AD440" s="25"/>
      <c r="AE440" s="25">
        <f t="shared" si="228"/>
        <v>9.3691091583445884E-10</v>
      </c>
      <c r="AF440" s="28">
        <f t="shared" si="229"/>
        <v>40944.2768</v>
      </c>
      <c r="AG440" s="128"/>
      <c r="AH440">
        <f t="shared" si="230"/>
        <v>-1.3259187342872479E-2</v>
      </c>
      <c r="AI440">
        <f t="shared" si="231"/>
        <v>0.90399831171613165</v>
      </c>
      <c r="AJ440">
        <f t="shared" si="232"/>
        <v>-0.87876271755051261</v>
      </c>
      <c r="AK440">
        <f t="shared" si="233"/>
        <v>-0.35732852649438301</v>
      </c>
      <c r="AL440">
        <f t="shared" si="234"/>
        <v>-1.8332635040100951</v>
      </c>
      <c r="AM440">
        <f t="shared" si="235"/>
        <v>-1.3041267453668959</v>
      </c>
      <c r="AN440" s="25">
        <f t="shared" si="240"/>
        <v>4.8349702776904717</v>
      </c>
      <c r="AO440" s="25">
        <f t="shared" si="240"/>
        <v>4.8349702863546744</v>
      </c>
      <c r="AP440" s="25">
        <f t="shared" si="240"/>
        <v>4.8349704778642515</v>
      </c>
      <c r="AQ440" s="25">
        <f t="shared" si="240"/>
        <v>4.8349747108282033</v>
      </c>
      <c r="AR440" s="25">
        <f t="shared" si="240"/>
        <v>4.8350682355392944</v>
      </c>
      <c r="AS440" s="25">
        <f t="shared" si="240"/>
        <v>4.8371168055038121</v>
      </c>
      <c r="AT440" s="25">
        <f t="shared" si="240"/>
        <v>4.8756967954825834</v>
      </c>
      <c r="AU440" s="25">
        <f t="shared" si="236"/>
        <v>5.2021939141486353</v>
      </c>
    </row>
    <row r="441" spans="1:47">
      <c r="A441" s="56" t="s">
        <v>500</v>
      </c>
      <c r="B441" s="57" t="s">
        <v>288</v>
      </c>
      <c r="C441" s="58">
        <v>55963.628900000003</v>
      </c>
      <c r="D441" s="58">
        <v>2.0000000000000001E-4</v>
      </c>
      <c r="E441" s="33">
        <f t="shared" si="220"/>
        <v>17470.451199029932</v>
      </c>
      <c r="F441" s="25">
        <f t="shared" si="221"/>
        <v>17470.5</v>
      </c>
      <c r="G441" s="25">
        <f t="shared" si="242"/>
        <v>-1.6658114996971563E-2</v>
      </c>
      <c r="K441">
        <f t="shared" si="241"/>
        <v>-1.6658114996971563E-2</v>
      </c>
      <c r="N441" s="25"/>
      <c r="O441" s="25">
        <f t="shared" ca="1" si="218"/>
        <v>-1.2322695127810399E-2</v>
      </c>
      <c r="P441" s="27">
        <f t="shared" si="222"/>
        <v>-5.8653123861218924E-3</v>
      </c>
      <c r="Q441" s="28">
        <f t="shared" si="223"/>
        <v>40945.128900000003</v>
      </c>
      <c r="S441" s="25">
        <f t="shared" si="243"/>
        <v>1.1648458819676345E-4</v>
      </c>
      <c r="T441" s="128">
        <v>1</v>
      </c>
      <c r="U441">
        <f t="shared" si="244"/>
        <v>1.1648458819676345E-4</v>
      </c>
      <c r="V441" s="25">
        <f t="shared" si="245"/>
        <v>-1.079280261084967E-2</v>
      </c>
      <c r="Z441">
        <f t="shared" si="224"/>
        <v>17470.5</v>
      </c>
      <c r="AA441" s="25">
        <f t="shared" si="225"/>
        <v>-1.216951492904236E-2</v>
      </c>
      <c r="AB441" s="25">
        <f t="shared" si="226"/>
        <v>-4.4886000679292028E-3</v>
      </c>
      <c r="AC441" s="25">
        <f t="shared" si="227"/>
        <v>-1.079280261084967E-2</v>
      </c>
      <c r="AD441" s="25"/>
      <c r="AE441" s="25">
        <f t="shared" si="228"/>
        <v>2.3468768016064917E-9</v>
      </c>
      <c r="AF441" s="28">
        <f t="shared" si="229"/>
        <v>40945.128900000003</v>
      </c>
      <c r="AG441" s="128"/>
      <c r="AH441">
        <f t="shared" si="230"/>
        <v>-1.3253859818292361E-2</v>
      </c>
      <c r="AI441">
        <f t="shared" si="231"/>
        <v>0.90410482804169712</v>
      </c>
      <c r="AJ441">
        <f t="shared" si="232"/>
        <v>-0.87862041773889377</v>
      </c>
      <c r="AK441">
        <f t="shared" si="233"/>
        <v>-0.35735712668853764</v>
      </c>
      <c r="AL441">
        <f t="shared" si="234"/>
        <v>-1.8329654251993552</v>
      </c>
      <c r="AM441">
        <f t="shared" si="235"/>
        <v>-1.3037243059220249</v>
      </c>
      <c r="AN441" s="25">
        <f t="shared" ref="AN441:AT450" si="246">$AU441+$AB$7*SIN(AO441)</f>
        <v>4.8352765928279551</v>
      </c>
      <c r="AO441" s="25">
        <f t="shared" si="246"/>
        <v>4.8352766016053987</v>
      </c>
      <c r="AP441" s="25">
        <f t="shared" si="246"/>
        <v>4.8352767951368261</v>
      </c>
      <c r="AQ441" s="25">
        <f t="shared" si="246"/>
        <v>4.8352810621804023</v>
      </c>
      <c r="AR441" s="25">
        <f t="shared" si="246"/>
        <v>4.8353751059119148</v>
      </c>
      <c r="AS441" s="25">
        <f t="shared" si="246"/>
        <v>4.8374299216803482</v>
      </c>
      <c r="AT441" s="25">
        <f t="shared" si="246"/>
        <v>4.8760401535322773</v>
      </c>
      <c r="AU441" s="25">
        <f t="shared" si="236"/>
        <v>5.2024863538713966</v>
      </c>
    </row>
    <row r="442" spans="1:47">
      <c r="A442" s="56" t="s">
        <v>500</v>
      </c>
      <c r="B442" s="57" t="s">
        <v>288</v>
      </c>
      <c r="C442" s="58">
        <v>56182.774700000002</v>
      </c>
      <c r="D442" s="58">
        <v>1E-4</v>
      </c>
      <c r="E442" s="33">
        <f t="shared" si="220"/>
        <v>18112.452267558139</v>
      </c>
      <c r="F442" s="25">
        <f t="shared" si="221"/>
        <v>18112.5</v>
      </c>
      <c r="G442" s="25">
        <f t="shared" si="242"/>
        <v>-1.6293374996166676E-2</v>
      </c>
      <c r="K442">
        <f t="shared" si="241"/>
        <v>-1.6293374996166676E-2</v>
      </c>
      <c r="N442" s="25"/>
      <c r="O442" s="25">
        <f t="shared" ca="1" si="218"/>
        <v>-1.3754150357700171E-2</v>
      </c>
      <c r="P442" s="27">
        <f t="shared" si="222"/>
        <v>-6.5099698307483564E-3</v>
      </c>
      <c r="Q442" s="28">
        <f t="shared" si="223"/>
        <v>41164.274700000002</v>
      </c>
      <c r="S442" s="25">
        <f t="shared" si="243"/>
        <v>9.571501663073386E-5</v>
      </c>
      <c r="T442" s="128">
        <v>1</v>
      </c>
      <c r="U442">
        <f t="shared" si="244"/>
        <v>9.571501663073386E-5</v>
      </c>
      <c r="V442" s="25">
        <f t="shared" si="245"/>
        <v>-9.7834051654183199E-3</v>
      </c>
      <c r="Z442">
        <f t="shared" si="224"/>
        <v>18112.5</v>
      </c>
      <c r="AA442" s="25">
        <f t="shared" si="225"/>
        <v>-1.0807634497694679E-2</v>
      </c>
      <c r="AB442" s="25">
        <f t="shared" si="226"/>
        <v>-5.4857404984719974E-3</v>
      </c>
      <c r="AC442" s="25">
        <f t="shared" si="227"/>
        <v>-9.7834051654183199E-3</v>
      </c>
      <c r="AD442" s="25"/>
      <c r="AE442" s="25">
        <f t="shared" si="228"/>
        <v>2.8803853824530276E-9</v>
      </c>
      <c r="AF442" s="28">
        <f t="shared" si="229"/>
        <v>41164.274700000002</v>
      </c>
      <c r="AG442" s="128"/>
      <c r="AH442">
        <f t="shared" si="230"/>
        <v>-1.1823446528944679E-2</v>
      </c>
      <c r="AI442">
        <f t="shared" si="231"/>
        <v>0.93259139220194209</v>
      </c>
      <c r="AJ442">
        <f t="shared" si="232"/>
        <v>-0.83821674139457747</v>
      </c>
      <c r="AK442">
        <f t="shared" si="233"/>
        <v>-0.36380775087225342</v>
      </c>
      <c r="AL442">
        <f t="shared" si="234"/>
        <v>-1.7540049462844762</v>
      </c>
      <c r="AM442">
        <f t="shared" si="235"/>
        <v>-1.2023070062398107</v>
      </c>
      <c r="AN442" s="25">
        <f t="shared" si="246"/>
        <v>4.9151657623149525</v>
      </c>
      <c r="AO442" s="25">
        <f t="shared" si="246"/>
        <v>4.9151658826968267</v>
      </c>
      <c r="AP442" s="25">
        <f t="shared" si="246"/>
        <v>4.9151674982435791</v>
      </c>
      <c r="AQ442" s="25">
        <f t="shared" si="246"/>
        <v>4.9151891779480463</v>
      </c>
      <c r="AR442" s="25">
        <f t="shared" si="246"/>
        <v>4.9154798862331388</v>
      </c>
      <c r="AS442" s="25">
        <f t="shared" si="246"/>
        <v>4.9193391577397909</v>
      </c>
      <c r="AT442" s="25">
        <f t="shared" si="246"/>
        <v>4.9651259059293427</v>
      </c>
      <c r="AU442" s="25">
        <f t="shared" si="236"/>
        <v>5.2775848746764744</v>
      </c>
    </row>
    <row r="443" spans="1:47">
      <c r="A443" s="33" t="s">
        <v>1431</v>
      </c>
      <c r="B443" s="57" t="s">
        <v>292</v>
      </c>
      <c r="C443" s="58">
        <v>56214.34762</v>
      </c>
      <c r="D443" s="58">
        <v>1E-4</v>
      </c>
      <c r="E443" s="33">
        <f t="shared" si="220"/>
        <v>18204.947074104988</v>
      </c>
      <c r="F443" s="25">
        <f t="shared" si="221"/>
        <v>18205</v>
      </c>
      <c r="G443" s="25">
        <f t="shared" si="242"/>
        <v>-1.8066149998048786E-2</v>
      </c>
      <c r="K443">
        <f t="shared" si="241"/>
        <v>-1.8066149998048786E-2</v>
      </c>
      <c r="L443" s="25"/>
      <c r="O443" s="25">
        <f t="shared" ca="1" si="218"/>
        <v>-1.3960395854218554E-2</v>
      </c>
      <c r="P443" s="27">
        <f t="shared" si="222"/>
        <v>-6.6024145364024971E-3</v>
      </c>
      <c r="Q443" s="28">
        <f t="shared" si="223"/>
        <v>41195.84762</v>
      </c>
      <c r="S443" s="25">
        <f t="shared" si="243"/>
        <v>1.3141723073460668E-4</v>
      </c>
      <c r="T443" s="128">
        <v>1</v>
      </c>
      <c r="U443">
        <f t="shared" si="244"/>
        <v>1.3141723073460668E-4</v>
      </c>
      <c r="V443" s="25">
        <f t="shared" si="245"/>
        <v>-1.146373546164629E-2</v>
      </c>
      <c r="Z443">
        <f t="shared" si="224"/>
        <v>18205</v>
      </c>
      <c r="AA443" s="25">
        <f t="shared" si="225"/>
        <v>-1.060132893364479E-2</v>
      </c>
      <c r="AB443" s="25">
        <f t="shared" si="226"/>
        <v>-7.464821064403996E-3</v>
      </c>
      <c r="AC443" s="25">
        <f t="shared" si="227"/>
        <v>-1.146373546164629E-2</v>
      </c>
      <c r="AD443" s="25"/>
      <c r="AE443" s="25">
        <f t="shared" si="228"/>
        <v>7.3230350907591519E-9</v>
      </c>
      <c r="AF443" s="28">
        <f t="shared" si="229"/>
        <v>41195.84762</v>
      </c>
      <c r="AG443" s="128"/>
      <c r="AH443">
        <f t="shared" si="230"/>
        <v>-1.160706285864479E-2</v>
      </c>
      <c r="AI443">
        <f t="shared" si="231"/>
        <v>0.93688536933055322</v>
      </c>
      <c r="AJ443">
        <f t="shared" si="232"/>
        <v>-0.83172895785940049</v>
      </c>
      <c r="AK443">
        <f t="shared" si="233"/>
        <v>-0.36457721184333414</v>
      </c>
      <c r="AL443">
        <f t="shared" si="234"/>
        <v>-1.7422146771109326</v>
      </c>
      <c r="AM443">
        <f t="shared" si="235"/>
        <v>-1.1879915052276073</v>
      </c>
      <c r="AN443" s="25">
        <f t="shared" si="246"/>
        <v>4.92688408136343</v>
      </c>
      <c r="AO443" s="25">
        <f t="shared" si="246"/>
        <v>4.9268842428818376</v>
      </c>
      <c r="AP443" s="25">
        <f t="shared" si="246"/>
        <v>4.9268862937411022</v>
      </c>
      <c r="AQ443" s="25">
        <f t="shared" si="246"/>
        <v>4.9269123325848572</v>
      </c>
      <c r="AR443" s="25">
        <f t="shared" si="246"/>
        <v>4.9272426659820816</v>
      </c>
      <c r="AS443" s="25">
        <f t="shared" si="246"/>
        <v>4.9313907496616221</v>
      </c>
      <c r="AT443" s="25">
        <f t="shared" si="246"/>
        <v>4.9781086241791241</v>
      </c>
      <c r="AU443" s="25">
        <f t="shared" si="236"/>
        <v>5.2884051444186388</v>
      </c>
    </row>
    <row r="444" spans="1:47">
      <c r="A444" s="33" t="s">
        <v>1431</v>
      </c>
      <c r="B444" s="57" t="s">
        <v>288</v>
      </c>
      <c r="C444" s="58">
        <v>56214.518009999898</v>
      </c>
      <c r="D444" s="58">
        <v>2.9999999999999997E-4</v>
      </c>
      <c r="E444" s="33">
        <f t="shared" si="220"/>
        <v>18205.446242065318</v>
      </c>
      <c r="F444" s="25">
        <f t="shared" si="221"/>
        <v>18205.5</v>
      </c>
      <c r="G444" s="25">
        <f t="shared" si="242"/>
        <v>-1.8350165097217541E-2</v>
      </c>
      <c r="K444">
        <f t="shared" si="241"/>
        <v>-1.8350165097217541E-2</v>
      </c>
      <c r="L444" s="25"/>
      <c r="O444" s="25">
        <f t="shared" ca="1" si="218"/>
        <v>-1.3961510694740272E-2</v>
      </c>
      <c r="P444" s="27">
        <f t="shared" si="222"/>
        <v>-6.6029139376161377E-3</v>
      </c>
      <c r="Q444" s="28">
        <f t="shared" si="223"/>
        <v>41196.018009999898</v>
      </c>
      <c r="S444" s="25">
        <f t="shared" si="243"/>
        <v>1.3799790980675652E-4</v>
      </c>
      <c r="T444" s="128">
        <v>1</v>
      </c>
      <c r="U444">
        <f t="shared" si="244"/>
        <v>1.3799790980675652E-4</v>
      </c>
      <c r="V444" s="25">
        <f t="shared" si="245"/>
        <v>-1.1747251159601403E-2</v>
      </c>
      <c r="Z444">
        <f t="shared" si="224"/>
        <v>18205.5</v>
      </c>
      <c r="AA444" s="25">
        <f t="shared" si="225"/>
        <v>-1.0600206833662845E-2</v>
      </c>
      <c r="AB444" s="25">
        <f t="shared" si="226"/>
        <v>-7.7499582635546967E-3</v>
      </c>
      <c r="AC444" s="25">
        <f t="shared" si="227"/>
        <v>-1.1747251159601403E-2</v>
      </c>
      <c r="AD444" s="25"/>
      <c r="AE444" s="25">
        <f t="shared" si="228"/>
        <v>8.2884101851043693E-9</v>
      </c>
      <c r="AF444" s="28">
        <f t="shared" si="229"/>
        <v>41196.018009999898</v>
      </c>
      <c r="AG444" s="128"/>
      <c r="AH444">
        <f t="shared" si="230"/>
        <v>-1.1605886142912844E-2</v>
      </c>
      <c r="AI444">
        <f t="shared" si="231"/>
        <v>0.93690871199990078</v>
      </c>
      <c r="AJ444">
        <f t="shared" si="232"/>
        <v>-0.83169340989652152</v>
      </c>
      <c r="AK444">
        <f t="shared" si="233"/>
        <v>-0.36458125209408193</v>
      </c>
      <c r="AL444">
        <f t="shared" si="234"/>
        <v>-1.7421506507833397</v>
      </c>
      <c r="AM444">
        <f t="shared" si="235"/>
        <v>-1.187914314058963</v>
      </c>
      <c r="AN444" s="25">
        <f t="shared" si="246"/>
        <v>4.9269475701875489</v>
      </c>
      <c r="AO444" s="25">
        <f t="shared" si="246"/>
        <v>4.9269477319561243</v>
      </c>
      <c r="AP444" s="25">
        <f t="shared" si="246"/>
        <v>4.9269497853934094</v>
      </c>
      <c r="AQ444" s="25">
        <f t="shared" si="246"/>
        <v>4.9269758493718605</v>
      </c>
      <c r="AR444" s="25">
        <f t="shared" si="246"/>
        <v>4.9273064051747957</v>
      </c>
      <c r="AS444" s="25">
        <f t="shared" si="246"/>
        <v>4.931456066722002</v>
      </c>
      <c r="AT444" s="25">
        <f t="shared" si="246"/>
        <v>4.9781788999807111</v>
      </c>
      <c r="AU444" s="25">
        <f t="shared" si="236"/>
        <v>5.2884636323631913</v>
      </c>
    </row>
    <row r="445" spans="1:47">
      <c r="A445" s="56" t="s">
        <v>497</v>
      </c>
      <c r="B445" s="96" t="s">
        <v>292</v>
      </c>
      <c r="C445" s="95">
        <v>56222.371899999998</v>
      </c>
      <c r="D445" s="95">
        <v>2.0000000000000001E-4</v>
      </c>
      <c r="E445" s="33">
        <f t="shared" si="220"/>
        <v>18228.454694758308</v>
      </c>
      <c r="F445" s="25">
        <f t="shared" si="221"/>
        <v>18228.5</v>
      </c>
      <c r="G445" s="25">
        <f t="shared" si="242"/>
        <v>-1.5464855001482647E-2</v>
      </c>
      <c r="K445">
        <f t="shared" si="241"/>
        <v>-1.5464855001482647E-2</v>
      </c>
      <c r="O445" s="25">
        <f t="shared" ca="1" si="218"/>
        <v>-1.401279335873944E-2</v>
      </c>
      <c r="P445" s="27">
        <f t="shared" si="222"/>
        <v>-6.6258829075324386E-3</v>
      </c>
      <c r="Q445" s="28">
        <f t="shared" si="223"/>
        <v>41203.871899999998</v>
      </c>
      <c r="S445" s="25">
        <f t="shared" si="243"/>
        <v>7.8127427677630553E-5</v>
      </c>
      <c r="T445" s="128">
        <v>1</v>
      </c>
      <c r="U445">
        <f t="shared" si="244"/>
        <v>7.8127427677630553E-5</v>
      </c>
      <c r="V445" s="25">
        <f t="shared" si="245"/>
        <v>-8.8389720939502092E-3</v>
      </c>
      <c r="Z445">
        <f t="shared" si="224"/>
        <v>18228.5</v>
      </c>
      <c r="AA445" s="25">
        <f t="shared" si="225"/>
        <v>-1.0548509580559582E-2</v>
      </c>
      <c r="AB445" s="25">
        <f t="shared" si="226"/>
        <v>-4.9163454209230645E-3</v>
      </c>
      <c r="AC445" s="25">
        <f t="shared" si="227"/>
        <v>-8.8389720939502092E-3</v>
      </c>
      <c r="AD445" s="25"/>
      <c r="AE445" s="25">
        <f t="shared" si="228"/>
        <v>1.8883752638344251E-9</v>
      </c>
      <c r="AF445" s="28">
        <f t="shared" si="229"/>
        <v>41203.871899999998</v>
      </c>
      <c r="AG445" s="128"/>
      <c r="AH445">
        <f t="shared" si="230"/>
        <v>-1.1551674943809582E-2</v>
      </c>
      <c r="AI445">
        <f t="shared" si="231"/>
        <v>0.9379840125310076</v>
      </c>
      <c r="AJ445">
        <f t="shared" si="232"/>
        <v>-0.83005259444038837</v>
      </c>
      <c r="AK445">
        <f t="shared" si="233"/>
        <v>-0.36476570192144681</v>
      </c>
      <c r="AL445">
        <f t="shared" si="234"/>
        <v>-1.7392019862387758</v>
      </c>
      <c r="AM445">
        <f t="shared" si="235"/>
        <v>-1.1843657043227933</v>
      </c>
      <c r="AN445" s="25">
        <f t="shared" si="246"/>
        <v>4.9298697676987455</v>
      </c>
      <c r="AO445" s="25">
        <f t="shared" si="246"/>
        <v>4.9298699413239149</v>
      </c>
      <c r="AP445" s="25">
        <f t="shared" si="246"/>
        <v>4.9298721161099461</v>
      </c>
      <c r="AQ445" s="25">
        <f t="shared" si="246"/>
        <v>4.9298993551301802</v>
      </c>
      <c r="AR445" s="25">
        <f t="shared" si="246"/>
        <v>4.9302402377613301</v>
      </c>
      <c r="AS445" s="25">
        <f t="shared" si="246"/>
        <v>4.9344626696896281</v>
      </c>
      <c r="AT445" s="25">
        <f t="shared" si="246"/>
        <v>4.9814127336096208</v>
      </c>
      <c r="AU445" s="25">
        <f t="shared" si="236"/>
        <v>5.2911540778125943</v>
      </c>
    </row>
    <row r="446" spans="1:47">
      <c r="A446" s="56" t="s">
        <v>500</v>
      </c>
      <c r="B446" s="57" t="s">
        <v>292</v>
      </c>
      <c r="C446" s="58">
        <v>56243.705399999999</v>
      </c>
      <c r="D446" s="58">
        <v>1E-4</v>
      </c>
      <c r="E446" s="33">
        <f t="shared" si="220"/>
        <v>18290.952492094362</v>
      </c>
      <c r="F446" s="25">
        <f t="shared" si="221"/>
        <v>18291</v>
      </c>
      <c r="G446" s="25">
        <f t="shared" si="242"/>
        <v>-1.6216730000451207E-2</v>
      </c>
      <c r="K446">
        <f t="shared" si="241"/>
        <v>-1.6216730000451207E-2</v>
      </c>
      <c r="N446" s="25"/>
      <c r="O446" s="25">
        <f t="shared" ca="1" si="218"/>
        <v>-1.4152148423954566E-2</v>
      </c>
      <c r="P446" s="27">
        <f t="shared" si="222"/>
        <v>-6.6882641225678276E-3</v>
      </c>
      <c r="Q446" s="28">
        <f t="shared" si="223"/>
        <v>41225.205399999999</v>
      </c>
      <c r="S446" s="25">
        <f t="shared" si="243"/>
        <v>9.0791661985987896E-5</v>
      </c>
      <c r="T446" s="128">
        <v>1</v>
      </c>
      <c r="U446">
        <f t="shared" si="244"/>
        <v>9.0791661985987896E-5</v>
      </c>
      <c r="V446" s="25">
        <f t="shared" si="245"/>
        <v>-9.5284658778833804E-3</v>
      </c>
      <c r="Z446">
        <f t="shared" si="224"/>
        <v>18291</v>
      </c>
      <c r="AA446" s="25">
        <f t="shared" si="225"/>
        <v>-1.0407230199638533E-2</v>
      </c>
      <c r="AB446" s="25">
        <f t="shared" si="226"/>
        <v>-5.8094998008126741E-3</v>
      </c>
      <c r="AC446" s="25">
        <f t="shared" si="227"/>
        <v>-9.5284658778833804E-3</v>
      </c>
      <c r="AD446" s="25"/>
      <c r="AE446" s="25">
        <f t="shared" si="228"/>
        <v>3.0642447341826188E-9</v>
      </c>
      <c r="AF446" s="28">
        <f t="shared" si="229"/>
        <v>41225.205399999999</v>
      </c>
      <c r="AG446" s="128"/>
      <c r="AH446">
        <f t="shared" si="230"/>
        <v>-1.1403548156638533E-2</v>
      </c>
      <c r="AI446">
        <f t="shared" si="231"/>
        <v>0.94092125370316215</v>
      </c>
      <c r="AJ446">
        <f t="shared" si="232"/>
        <v>-0.82553808334595313</v>
      </c>
      <c r="AK446">
        <f t="shared" si="233"/>
        <v>-0.36525292844273527</v>
      </c>
      <c r="AL446">
        <f t="shared" si="234"/>
        <v>-1.7311549989424977</v>
      </c>
      <c r="AM446">
        <f t="shared" si="235"/>
        <v>-1.1747441646155323</v>
      </c>
      <c r="AN446" s="25">
        <f t="shared" si="246"/>
        <v>4.9378275030320093</v>
      </c>
      <c r="AO446" s="25">
        <f t="shared" si="246"/>
        <v>4.9378277125248644</v>
      </c>
      <c r="AP446" s="25">
        <f t="shared" si="246"/>
        <v>4.9378302454448812</v>
      </c>
      <c r="AQ446" s="25">
        <f t="shared" si="246"/>
        <v>4.9378608680648535</v>
      </c>
      <c r="AR446" s="25">
        <f t="shared" si="246"/>
        <v>4.938230767942386</v>
      </c>
      <c r="AS446" s="25">
        <f t="shared" si="246"/>
        <v>4.9426527650334675</v>
      </c>
      <c r="AT446" s="25">
        <f t="shared" si="246"/>
        <v>4.9902116377704644</v>
      </c>
      <c r="AU446" s="25">
        <f t="shared" si="236"/>
        <v>5.2984650708816243</v>
      </c>
    </row>
    <row r="447" spans="1:47">
      <c r="A447" s="56" t="s">
        <v>500</v>
      </c>
      <c r="B447" s="57" t="s">
        <v>292</v>
      </c>
      <c r="C447" s="58">
        <v>56247.801200000002</v>
      </c>
      <c r="D447" s="58">
        <v>1E-4</v>
      </c>
      <c r="E447" s="33">
        <f t="shared" si="220"/>
        <v>18302.951389524653</v>
      </c>
      <c r="F447" s="25">
        <f t="shared" si="221"/>
        <v>18303</v>
      </c>
      <c r="G447" s="25">
        <f t="shared" si="242"/>
        <v>-1.6593089996604249E-2</v>
      </c>
      <c r="K447">
        <f t="shared" si="241"/>
        <v>-1.6593089996604249E-2</v>
      </c>
      <c r="N447" s="25"/>
      <c r="O447" s="25">
        <f t="shared" ca="1" si="218"/>
        <v>-1.4178904596475871E-2</v>
      </c>
      <c r="P447" s="27">
        <f t="shared" si="222"/>
        <v>-6.700235550073666E-3</v>
      </c>
      <c r="Q447" s="28">
        <f t="shared" si="223"/>
        <v>41229.301200000002</v>
      </c>
      <c r="S447" s="25">
        <f t="shared" si="243"/>
        <v>9.7868569100239921E-5</v>
      </c>
      <c r="T447" s="128">
        <v>1</v>
      </c>
      <c r="U447">
        <f t="shared" si="244"/>
        <v>9.7868569100239921E-5</v>
      </c>
      <c r="V447" s="25">
        <f t="shared" si="245"/>
        <v>-9.8928544465305829E-3</v>
      </c>
      <c r="Z447">
        <f t="shared" si="224"/>
        <v>18303</v>
      </c>
      <c r="AA447" s="25">
        <f t="shared" si="225"/>
        <v>-1.0379971045144751E-2</v>
      </c>
      <c r="AB447" s="25">
        <f t="shared" si="226"/>
        <v>-6.2131189514594981E-3</v>
      </c>
      <c r="AC447" s="25">
        <f t="shared" si="227"/>
        <v>-9.8928544465305829E-3</v>
      </c>
      <c r="AD447" s="25"/>
      <c r="AE447" s="25">
        <f t="shared" si="228"/>
        <v>3.7780054093602377E-9</v>
      </c>
      <c r="AF447" s="28">
        <f t="shared" si="229"/>
        <v>41229.301200000002</v>
      </c>
      <c r="AG447" s="128"/>
      <c r="AH447">
        <f t="shared" si="230"/>
        <v>-1.1374971618144752E-2</v>
      </c>
      <c r="AI447">
        <f t="shared" si="231"/>
        <v>0.94148775655166406</v>
      </c>
      <c r="AJ447">
        <f t="shared" si="232"/>
        <v>-0.82466190599702083</v>
      </c>
      <c r="AK447">
        <f t="shared" si="233"/>
        <v>-0.36534410815920199</v>
      </c>
      <c r="AL447">
        <f t="shared" si="234"/>
        <v>-1.7296042049847178</v>
      </c>
      <c r="AM447">
        <f t="shared" si="235"/>
        <v>-1.1729003804315024</v>
      </c>
      <c r="AN447" s="25">
        <f t="shared" si="246"/>
        <v>4.9393582403844363</v>
      </c>
      <c r="AO447" s="25">
        <f t="shared" si="246"/>
        <v>4.9393584574134364</v>
      </c>
      <c r="AP447" s="25">
        <f t="shared" si="246"/>
        <v>4.9393610640552188</v>
      </c>
      <c r="AQ447" s="25">
        <f t="shared" si="246"/>
        <v>4.9393923690078809</v>
      </c>
      <c r="AR447" s="25">
        <f t="shared" si="246"/>
        <v>4.9397680008017639</v>
      </c>
      <c r="AS447" s="25">
        <f t="shared" si="246"/>
        <v>4.9442286104504953</v>
      </c>
      <c r="AT447" s="25">
        <f t="shared" si="246"/>
        <v>4.9919029152471701</v>
      </c>
      <c r="AU447" s="25">
        <f t="shared" si="236"/>
        <v>5.2998687815508783</v>
      </c>
    </row>
    <row r="448" spans="1:47">
      <c r="A448" s="58" t="s">
        <v>501</v>
      </c>
      <c r="B448" s="57" t="s">
        <v>292</v>
      </c>
      <c r="C448" s="58">
        <v>56251.385999999999</v>
      </c>
      <c r="D448" s="58">
        <v>2.0000000000000001E-4</v>
      </c>
      <c r="E448" s="33">
        <f t="shared" si="220"/>
        <v>18313.453281098475</v>
      </c>
      <c r="F448" s="25">
        <f t="shared" si="221"/>
        <v>18313.5</v>
      </c>
      <c r="G448" s="25">
        <f t="shared" si="242"/>
        <v>-1.5947405001497827E-2</v>
      </c>
      <c r="K448">
        <f t="shared" si="241"/>
        <v>-1.5947405001497827E-2</v>
      </c>
      <c r="O448" s="25">
        <f t="shared" ca="1" si="218"/>
        <v>-1.4202316247432015E-2</v>
      </c>
      <c r="P448" s="27">
        <f t="shared" si="222"/>
        <v>-6.7107090254659362E-3</v>
      </c>
      <c r="Q448" s="28">
        <f t="shared" si="223"/>
        <v>41232.885999999999</v>
      </c>
      <c r="S448" s="25">
        <f t="shared" si="243"/>
        <v>8.5316552553643717E-5</v>
      </c>
      <c r="T448" s="128">
        <v>1</v>
      </c>
      <c r="U448">
        <f t="shared" si="244"/>
        <v>8.5316552553643717E-5</v>
      </c>
      <c r="V448" s="25">
        <f t="shared" si="245"/>
        <v>-9.2366959760318904E-3</v>
      </c>
      <c r="Z448">
        <f t="shared" si="224"/>
        <v>18313.5</v>
      </c>
      <c r="AA448" s="25">
        <f t="shared" si="225"/>
        <v>-1.0356083990051829E-2</v>
      </c>
      <c r="AB448" s="25">
        <f t="shared" si="226"/>
        <v>-5.5913210114459985E-3</v>
      </c>
      <c r="AC448" s="25">
        <f t="shared" si="227"/>
        <v>-9.2366959760318904E-3</v>
      </c>
      <c r="AD448" s="25"/>
      <c r="AE448" s="25">
        <f t="shared" si="228"/>
        <v>2.6672403470476403E-9</v>
      </c>
      <c r="AF448" s="28">
        <f t="shared" si="229"/>
        <v>41232.885999999999</v>
      </c>
      <c r="AG448" s="128"/>
      <c r="AH448">
        <f t="shared" si="230"/>
        <v>-1.1349931143301829E-2</v>
      </c>
      <c r="AI448">
        <f t="shared" si="231"/>
        <v>0.94198412216112037</v>
      </c>
      <c r="AJ448">
        <f t="shared" si="232"/>
        <v>-0.82389275510401561</v>
      </c>
      <c r="AK448">
        <f t="shared" si="233"/>
        <v>-0.36542325859006863</v>
      </c>
      <c r="AL448">
        <f t="shared" si="234"/>
        <v>-1.7282457274289151</v>
      </c>
      <c r="AM448">
        <f t="shared" si="235"/>
        <v>-1.1712880003596797</v>
      </c>
      <c r="AN448" s="25">
        <f t="shared" si="246"/>
        <v>4.9406983918801615</v>
      </c>
      <c r="AO448" s="25">
        <f t="shared" si="246"/>
        <v>4.9406986156842816</v>
      </c>
      <c r="AP448" s="25">
        <f t="shared" si="246"/>
        <v>4.9407012881930976</v>
      </c>
      <c r="AQ448" s="25">
        <f t="shared" si="246"/>
        <v>4.9407331990082826</v>
      </c>
      <c r="AR448" s="25">
        <f t="shared" si="246"/>
        <v>4.9411138888432831</v>
      </c>
      <c r="AS448" s="25">
        <f t="shared" si="246"/>
        <v>4.9456083607713319</v>
      </c>
      <c r="AT448" s="25">
        <f t="shared" si="246"/>
        <v>4.9933832808382261</v>
      </c>
      <c r="AU448" s="25">
        <f t="shared" si="236"/>
        <v>5.3010970283864758</v>
      </c>
    </row>
    <row r="449" spans="1:50">
      <c r="A449" s="56" t="s">
        <v>502</v>
      </c>
      <c r="B449" s="57" t="s">
        <v>288</v>
      </c>
      <c r="C449" s="58">
        <v>56276.645799999998</v>
      </c>
      <c r="D449" s="58">
        <v>1E-4</v>
      </c>
      <c r="E449" s="33">
        <f t="shared" si="220"/>
        <v>18387.453415213793</v>
      </c>
      <c r="F449" s="25">
        <f t="shared" si="221"/>
        <v>18387.5</v>
      </c>
      <c r="G449" s="25">
        <f t="shared" si="242"/>
        <v>-1.590162499633152E-2</v>
      </c>
      <c r="K449">
        <f t="shared" si="241"/>
        <v>-1.590162499633152E-2</v>
      </c>
      <c r="N449" s="25"/>
      <c r="O449" s="25">
        <f t="shared" ca="1" si="218"/>
        <v>-1.4367312644646722E-2</v>
      </c>
      <c r="P449" s="27">
        <f t="shared" si="222"/>
        <v>-6.7844817619156792E-3</v>
      </c>
      <c r="Q449" s="28">
        <f t="shared" si="223"/>
        <v>41258.145799999998</v>
      </c>
      <c r="S449" s="25">
        <f t="shared" si="243"/>
        <v>8.3122300756854556E-5</v>
      </c>
      <c r="T449" s="128">
        <v>1</v>
      </c>
      <c r="U449">
        <f t="shared" si="244"/>
        <v>8.3122300756854556E-5</v>
      </c>
      <c r="V449" s="25">
        <f t="shared" si="245"/>
        <v>-9.1171432344158421E-3</v>
      </c>
      <c r="Z449">
        <f t="shared" si="224"/>
        <v>18387.5</v>
      </c>
      <c r="AA449" s="25">
        <f t="shared" si="225"/>
        <v>-1.0186802607760679E-2</v>
      </c>
      <c r="AB449" s="25">
        <f t="shared" si="226"/>
        <v>-5.7148223885708418E-3</v>
      </c>
      <c r="AC449" s="25">
        <f t="shared" si="227"/>
        <v>-9.1171432344158421E-3</v>
      </c>
      <c r="AD449" s="25"/>
      <c r="AE449" s="25">
        <f t="shared" si="228"/>
        <v>2.7147074236901302E-9</v>
      </c>
      <c r="AF449" s="28">
        <f t="shared" si="229"/>
        <v>41258.145799999998</v>
      </c>
      <c r="AG449" s="128"/>
      <c r="AH449">
        <f t="shared" si="230"/>
        <v>-1.1172502139010679E-2</v>
      </c>
      <c r="AI449">
        <f t="shared" si="231"/>
        <v>0.94550023119808424</v>
      </c>
      <c r="AJ449">
        <f t="shared" si="232"/>
        <v>-0.81840559459608775</v>
      </c>
      <c r="AK449">
        <f t="shared" si="233"/>
        <v>-0.36596417201761394</v>
      </c>
      <c r="AL449">
        <f t="shared" si="234"/>
        <v>-1.718630900040363</v>
      </c>
      <c r="AM449">
        <f t="shared" si="235"/>
        <v>-1.1599489820590541</v>
      </c>
      <c r="AN449" s="25">
        <f t="shared" si="246"/>
        <v>4.9501633650571408</v>
      </c>
      <c r="AO449" s="25">
        <f t="shared" si="246"/>
        <v>4.9501636416956076</v>
      </c>
      <c r="AP449" s="25">
        <f t="shared" si="246"/>
        <v>4.9501668159551828</v>
      </c>
      <c r="AQ449" s="25">
        <f t="shared" si="246"/>
        <v>4.9502032356946177</v>
      </c>
      <c r="AR449" s="25">
        <f t="shared" si="246"/>
        <v>4.9506207052417386</v>
      </c>
      <c r="AS449" s="25">
        <f t="shared" si="246"/>
        <v>4.9553557858264208</v>
      </c>
      <c r="AT449" s="25">
        <f t="shared" si="246"/>
        <v>5.0038294760482795</v>
      </c>
      <c r="AU449" s="25">
        <f t="shared" si="236"/>
        <v>5.3097532441802073</v>
      </c>
    </row>
    <row r="450" spans="1:50">
      <c r="A450" s="33" t="s">
        <v>1201</v>
      </c>
      <c r="B450" s="57" t="s">
        <v>288</v>
      </c>
      <c r="C450" s="58">
        <v>56290.469700000001</v>
      </c>
      <c r="D450" s="58" t="s">
        <v>485</v>
      </c>
      <c r="E450" s="33">
        <f t="shared" si="220"/>
        <v>18427.951378538797</v>
      </c>
      <c r="F450" s="25">
        <f t="shared" si="221"/>
        <v>18428</v>
      </c>
      <c r="G450" s="25">
        <f t="shared" si="242"/>
        <v>-1.6596839996054769E-2</v>
      </c>
      <c r="K450">
        <f t="shared" si="241"/>
        <v>-1.6596839996054769E-2</v>
      </c>
      <c r="L450" s="25"/>
      <c r="O450" s="25">
        <f t="shared" ca="1" si="218"/>
        <v>-1.4457614726906123E-2</v>
      </c>
      <c r="P450" s="27">
        <f t="shared" si="222"/>
        <v>-6.824827473618668E-3</v>
      </c>
      <c r="Q450" s="28">
        <f t="shared" si="223"/>
        <v>41271.969700000001</v>
      </c>
      <c r="S450" s="25">
        <f t="shared" si="243"/>
        <v>9.5492228738647977E-5</v>
      </c>
      <c r="T450" s="128">
        <v>1</v>
      </c>
      <c r="U450">
        <f t="shared" si="244"/>
        <v>9.5492228738647977E-5</v>
      </c>
      <c r="V450" s="25">
        <f t="shared" si="245"/>
        <v>-9.7720125224361014E-3</v>
      </c>
      <c r="Z450">
        <f t="shared" si="224"/>
        <v>18428</v>
      </c>
      <c r="AA450" s="25">
        <f t="shared" si="225"/>
        <v>-1.0093462021201895E-2</v>
      </c>
      <c r="AB450" s="25">
        <f t="shared" si="226"/>
        <v>-6.5033779748528732E-3</v>
      </c>
      <c r="AC450" s="25">
        <f t="shared" si="227"/>
        <v>-9.7720125224361014E-3</v>
      </c>
      <c r="AD450" s="25"/>
      <c r="AE450" s="25">
        <f t="shared" si="228"/>
        <v>4.0387411683576102E-9</v>
      </c>
      <c r="AF450" s="28">
        <f t="shared" si="229"/>
        <v>41271.969700000001</v>
      </c>
      <c r="AG450" s="128"/>
      <c r="AH450">
        <f t="shared" si="230"/>
        <v>-1.1074688469201895E-2</v>
      </c>
      <c r="AI450">
        <f t="shared" si="231"/>
        <v>0.94743790184426258</v>
      </c>
      <c r="AJ450">
        <f t="shared" si="232"/>
        <v>-0.81535277865188782</v>
      </c>
      <c r="AK450">
        <f t="shared" si="233"/>
        <v>-0.36624749260229295</v>
      </c>
      <c r="AL450">
        <f t="shared" si="234"/>
        <v>-1.7133382607213543</v>
      </c>
      <c r="AM450">
        <f t="shared" si="235"/>
        <v>-1.1537610678323371</v>
      </c>
      <c r="AN450" s="25">
        <f t="shared" si="246"/>
        <v>4.9553584977144016</v>
      </c>
      <c r="AO450" s="25">
        <f t="shared" si="246"/>
        <v>4.9553588073369506</v>
      </c>
      <c r="AP450" s="25">
        <f t="shared" si="246"/>
        <v>4.955362285556193</v>
      </c>
      <c r="AQ450" s="25">
        <f t="shared" si="246"/>
        <v>4.9554013556139074</v>
      </c>
      <c r="AR450" s="25">
        <f t="shared" si="246"/>
        <v>4.9558397985508469</v>
      </c>
      <c r="AS450" s="25">
        <f t="shared" si="246"/>
        <v>4.9607079600273485</v>
      </c>
      <c r="AT450" s="25">
        <f t="shared" si="246"/>
        <v>5.0095563649468904</v>
      </c>
      <c r="AU450" s="25">
        <f t="shared" si="236"/>
        <v>5.3144907676889384</v>
      </c>
    </row>
    <row r="451" spans="1:50">
      <c r="A451" s="103" t="s">
        <v>1433</v>
      </c>
      <c r="B451" s="96" t="s">
        <v>1434</v>
      </c>
      <c r="C451" s="95">
        <v>56290.469700000001</v>
      </c>
      <c r="D451" s="95">
        <v>4.0000000000000002E-4</v>
      </c>
      <c r="E451" s="33">
        <f t="shared" si="220"/>
        <v>18427.951378538797</v>
      </c>
      <c r="F451" s="25">
        <f t="shared" si="221"/>
        <v>18428</v>
      </c>
      <c r="G451" s="25">
        <f t="shared" si="242"/>
        <v>-1.6596839996054769E-2</v>
      </c>
      <c r="K451">
        <f t="shared" si="241"/>
        <v>-1.6596839996054769E-2</v>
      </c>
      <c r="O451" s="25">
        <f t="shared" ca="1" si="218"/>
        <v>-1.4457614726906123E-2</v>
      </c>
      <c r="P451" s="27">
        <f t="shared" si="222"/>
        <v>-6.824827473618668E-3</v>
      </c>
      <c r="Q451" s="28">
        <f t="shared" si="223"/>
        <v>41271.969700000001</v>
      </c>
      <c r="S451" s="25">
        <f t="shared" si="243"/>
        <v>9.5492228738647977E-5</v>
      </c>
      <c r="T451" s="128">
        <v>1</v>
      </c>
      <c r="U451">
        <f t="shared" si="244"/>
        <v>9.5492228738647977E-5</v>
      </c>
      <c r="V451" s="25">
        <f t="shared" si="245"/>
        <v>-9.7720125224361014E-3</v>
      </c>
      <c r="Z451">
        <f t="shared" si="224"/>
        <v>18428</v>
      </c>
      <c r="AA451" s="25">
        <f t="shared" si="225"/>
        <v>-1.0093462021201895E-2</v>
      </c>
      <c r="AB451" s="25">
        <f t="shared" si="226"/>
        <v>-6.5033779748528732E-3</v>
      </c>
      <c r="AC451" s="25">
        <f t="shared" si="227"/>
        <v>-9.7720125224361014E-3</v>
      </c>
      <c r="AD451" s="25"/>
      <c r="AE451" s="25">
        <f t="shared" si="228"/>
        <v>4.0387411683576102E-9</v>
      </c>
      <c r="AF451" s="28">
        <f t="shared" si="229"/>
        <v>41271.969700000001</v>
      </c>
      <c r="AG451" s="128"/>
      <c r="AH451">
        <f t="shared" si="230"/>
        <v>-1.1074688469201895E-2</v>
      </c>
      <c r="AI451">
        <f t="shared" si="231"/>
        <v>0.94743790184426258</v>
      </c>
      <c r="AJ451">
        <f t="shared" si="232"/>
        <v>-0.81535277865188782</v>
      </c>
      <c r="AK451">
        <f t="shared" si="233"/>
        <v>-0.36624749260229295</v>
      </c>
      <c r="AL451">
        <f t="shared" si="234"/>
        <v>-1.7133382607213543</v>
      </c>
      <c r="AM451">
        <f t="shared" si="235"/>
        <v>-1.1537610678323371</v>
      </c>
      <c r="AN451" s="25">
        <f t="shared" ref="AN451:AT460" si="247">$AU451+$AB$7*SIN(AO451)</f>
        <v>4.9553584977144016</v>
      </c>
      <c r="AO451" s="25">
        <f t="shared" si="247"/>
        <v>4.9553588073369506</v>
      </c>
      <c r="AP451" s="25">
        <f t="shared" si="247"/>
        <v>4.955362285556193</v>
      </c>
      <c r="AQ451" s="25">
        <f t="shared" si="247"/>
        <v>4.9554013556139074</v>
      </c>
      <c r="AR451" s="25">
        <f t="shared" si="247"/>
        <v>4.9558397985508469</v>
      </c>
      <c r="AS451" s="25">
        <f t="shared" si="247"/>
        <v>4.9607079600273485</v>
      </c>
      <c r="AT451" s="25">
        <f t="shared" si="247"/>
        <v>5.0095563649468904</v>
      </c>
      <c r="AU451" s="25">
        <f t="shared" si="236"/>
        <v>5.3144907676889384</v>
      </c>
      <c r="AV451" s="25"/>
      <c r="AW451" s="25"/>
      <c r="AX451" s="25"/>
    </row>
    <row r="452" spans="1:50">
      <c r="A452" s="56" t="s">
        <v>496</v>
      </c>
      <c r="B452" s="57" t="s">
        <v>288</v>
      </c>
      <c r="C452" s="58">
        <v>56290.6423</v>
      </c>
      <c r="D452" s="58">
        <v>3.0000000000000003E-4</v>
      </c>
      <c r="E452" s="33">
        <f t="shared" si="220"/>
        <v>18428.457020830036</v>
      </c>
      <c r="F452" s="25">
        <f t="shared" si="221"/>
        <v>18428.5</v>
      </c>
      <c r="G452" s="25">
        <f t="shared" si="242"/>
        <v>-1.4670854994619731E-2</v>
      </c>
      <c r="K452">
        <f t="shared" si="241"/>
        <v>-1.4670854994619731E-2</v>
      </c>
      <c r="O452" s="25">
        <f t="shared" ca="1" si="218"/>
        <v>-1.4458729567427841E-2</v>
      </c>
      <c r="P452" s="27">
        <f t="shared" si="222"/>
        <v>-6.8253254366117799E-3</v>
      </c>
      <c r="Q452" s="28">
        <f t="shared" si="223"/>
        <v>41272.1423</v>
      </c>
      <c r="S452" s="25">
        <f t="shared" si="243"/>
        <v>6.1552334045576434E-5</v>
      </c>
      <c r="T452" s="128">
        <v>1</v>
      </c>
      <c r="U452">
        <f t="shared" si="244"/>
        <v>6.1552334045576434E-5</v>
      </c>
      <c r="V452" s="25">
        <f t="shared" si="245"/>
        <v>-7.845529558007951E-3</v>
      </c>
      <c r="Z452">
        <f t="shared" si="224"/>
        <v>18428.5</v>
      </c>
      <c r="AA452" s="25">
        <f t="shared" si="225"/>
        <v>-1.0092306602077855E-2</v>
      </c>
      <c r="AB452" s="25">
        <f t="shared" si="226"/>
        <v>-4.5785483925418757E-3</v>
      </c>
      <c r="AC452" s="25">
        <f t="shared" si="227"/>
        <v>-7.845529558007951E-3</v>
      </c>
      <c r="AD452" s="25"/>
      <c r="AE452" s="25">
        <f t="shared" si="228"/>
        <v>1.2903280651576689E-9</v>
      </c>
      <c r="AF452" s="28">
        <f t="shared" si="229"/>
        <v>41272.1423</v>
      </c>
      <c r="AG452" s="128"/>
      <c r="AH452">
        <f t="shared" si="230"/>
        <v>-1.1073477765327855E-2</v>
      </c>
      <c r="AI452">
        <f t="shared" si="231"/>
        <v>0.94746188267484432</v>
      </c>
      <c r="AJ452">
        <f t="shared" si="232"/>
        <v>-0.81531486815745635</v>
      </c>
      <c r="AK452">
        <f t="shared" si="233"/>
        <v>-0.36625093341577736</v>
      </c>
      <c r="AL452">
        <f t="shared" si="234"/>
        <v>-1.7132727839101518</v>
      </c>
      <c r="AM452">
        <f t="shared" si="235"/>
        <v>-1.1536847521026783</v>
      </c>
      <c r="AN452" s="25">
        <f t="shared" si="247"/>
        <v>4.9554227016762802</v>
      </c>
      <c r="AO452" s="25">
        <f t="shared" si="247"/>
        <v>4.9554230117252747</v>
      </c>
      <c r="AP452" s="25">
        <f t="shared" si="247"/>
        <v>4.9554264938331292</v>
      </c>
      <c r="AQ452" s="25">
        <f t="shared" si="247"/>
        <v>4.9554655974396482</v>
      </c>
      <c r="AR452" s="25">
        <f t="shared" si="247"/>
        <v>4.955904303052975</v>
      </c>
      <c r="AS452" s="25">
        <f t="shared" si="247"/>
        <v>4.9607741134416674</v>
      </c>
      <c r="AT452" s="25">
        <f t="shared" si="247"/>
        <v>5.0096271100931347</v>
      </c>
      <c r="AU452" s="25">
        <f t="shared" si="236"/>
        <v>5.3145492556334908</v>
      </c>
    </row>
    <row r="453" spans="1:50">
      <c r="A453" s="58" t="s">
        <v>1437</v>
      </c>
      <c r="B453" s="57"/>
      <c r="C453" s="58">
        <v>56291.494319999998</v>
      </c>
      <c r="D453" s="205">
        <v>4.8000000000000001E-5</v>
      </c>
      <c r="E453" s="33">
        <f t="shared" si="220"/>
        <v>18430.953065702473</v>
      </c>
      <c r="F453" s="25">
        <f t="shared" si="221"/>
        <v>18431</v>
      </c>
      <c r="G453" s="25">
        <f t="shared" si="242"/>
        <v>-1.6020930001104716E-2</v>
      </c>
      <c r="K453">
        <f t="shared" si="241"/>
        <v>-1.6020930001104716E-2</v>
      </c>
      <c r="M453" s="25"/>
      <c r="O453" s="25">
        <f t="shared" ca="1" si="218"/>
        <v>-1.4464303770036446E-2</v>
      </c>
      <c r="P453" s="27">
        <f t="shared" si="222"/>
        <v>-6.8278152032066929E-3</v>
      </c>
      <c r="Q453" s="28">
        <f t="shared" si="223"/>
        <v>41272.994319999998</v>
      </c>
      <c r="S453" s="25">
        <f t="shared" si="243"/>
        <v>8.4513359687331632E-5</v>
      </c>
      <c r="T453" s="128">
        <v>1</v>
      </c>
      <c r="U453">
        <f t="shared" si="244"/>
        <v>8.4513359687331632E-5</v>
      </c>
      <c r="V453" s="25">
        <f t="shared" si="245"/>
        <v>-9.1931147978980242E-3</v>
      </c>
      <c r="Z453">
        <f t="shared" si="224"/>
        <v>18431</v>
      </c>
      <c r="AA453" s="25">
        <f t="shared" si="225"/>
        <v>-1.0086528384533873E-2</v>
      </c>
      <c r="AB453" s="25">
        <f t="shared" si="226"/>
        <v>-5.9344016165708436E-3</v>
      </c>
      <c r="AC453" s="25">
        <f t="shared" si="227"/>
        <v>-9.1931147978980242E-3</v>
      </c>
      <c r="AD453" s="25"/>
      <c r="AE453" s="25">
        <f t="shared" si="228"/>
        <v>2.9763173449470497E-9</v>
      </c>
      <c r="AF453" s="28">
        <f t="shared" si="229"/>
        <v>41272.994319999998</v>
      </c>
      <c r="AG453" s="128"/>
      <c r="AH453">
        <f t="shared" si="230"/>
        <v>-1.1067423101533873E-2</v>
      </c>
      <c r="AI453">
        <f t="shared" si="231"/>
        <v>0.94758180841780981</v>
      </c>
      <c r="AJ453">
        <f t="shared" si="232"/>
        <v>-0.81512523445092666</v>
      </c>
      <c r="AK453">
        <f t="shared" si="233"/>
        <v>-0.3662681165365787</v>
      </c>
      <c r="AL453">
        <f t="shared" si="234"/>
        <v>-1.7129453501269571</v>
      </c>
      <c r="AM453">
        <f t="shared" si="235"/>
        <v>-1.1533032019728198</v>
      </c>
      <c r="AN453" s="25">
        <f t="shared" si="247"/>
        <v>4.9557437458653055</v>
      </c>
      <c r="AO453" s="25">
        <f t="shared" si="247"/>
        <v>4.9557440580537495</v>
      </c>
      <c r="AP453" s="25">
        <f t="shared" si="247"/>
        <v>4.9557475596553129</v>
      </c>
      <c r="AQ453" s="25">
        <f t="shared" si="247"/>
        <v>4.955786831312067</v>
      </c>
      <c r="AR453" s="25">
        <f t="shared" si="247"/>
        <v>4.9562268516795136</v>
      </c>
      <c r="AS453" s="25">
        <f t="shared" si="247"/>
        <v>4.9611049087688981</v>
      </c>
      <c r="AT453" s="25">
        <f t="shared" si="247"/>
        <v>5.0099808514698605</v>
      </c>
      <c r="AU453" s="25">
        <f t="shared" si="236"/>
        <v>5.3148416953562521</v>
      </c>
    </row>
    <row r="454" spans="1:50">
      <c r="A454" s="33" t="s">
        <v>1424</v>
      </c>
      <c r="B454" s="57" t="s">
        <v>1231</v>
      </c>
      <c r="C454" s="58">
        <v>56291.495300000002</v>
      </c>
      <c r="D454" s="58" t="s">
        <v>445</v>
      </c>
      <c r="E454" s="33">
        <f t="shared" si="220"/>
        <v>18430.955936672621</v>
      </c>
      <c r="F454" s="25">
        <f t="shared" si="221"/>
        <v>18431</v>
      </c>
      <c r="G454" s="25">
        <f t="shared" si="242"/>
        <v>-1.5040929996757768E-2</v>
      </c>
      <c r="K454">
        <f t="shared" si="241"/>
        <v>-1.5040929996757768E-2</v>
      </c>
      <c r="L454" s="25"/>
      <c r="O454" s="25">
        <f t="shared" ca="1" si="218"/>
        <v>-1.4464303770036446E-2</v>
      </c>
      <c r="P454" s="27">
        <f t="shared" si="222"/>
        <v>-6.8278152032066929E-3</v>
      </c>
      <c r="Q454" s="28">
        <f t="shared" si="223"/>
        <v>41272.995300000002</v>
      </c>
      <c r="S454" s="25">
        <f t="shared" si="243"/>
        <v>6.7455254612047534E-5</v>
      </c>
      <c r="T454" s="128">
        <v>1</v>
      </c>
      <c r="U454">
        <f t="shared" si="244"/>
        <v>6.7455254612047534E-5</v>
      </c>
      <c r="V454" s="25">
        <f t="shared" si="245"/>
        <v>-8.2131147935510761E-3</v>
      </c>
      <c r="Z454">
        <f t="shared" si="224"/>
        <v>18431</v>
      </c>
      <c r="AA454" s="25">
        <f t="shared" si="225"/>
        <v>-1.0086528384533873E-2</v>
      </c>
      <c r="AB454" s="25">
        <f t="shared" si="226"/>
        <v>-4.9544016122238955E-3</v>
      </c>
      <c r="AC454" s="25">
        <f t="shared" si="227"/>
        <v>-8.2131147935510761E-3</v>
      </c>
      <c r="AD454" s="25"/>
      <c r="AE454" s="25">
        <f t="shared" si="228"/>
        <v>1.6557631105679626E-9</v>
      </c>
      <c r="AF454" s="28">
        <f t="shared" si="229"/>
        <v>41272.995300000002</v>
      </c>
      <c r="AG454" s="128"/>
      <c r="AH454">
        <f t="shared" si="230"/>
        <v>-1.1067423101533873E-2</v>
      </c>
      <c r="AI454">
        <f t="shared" si="231"/>
        <v>0.94758180841780981</v>
      </c>
      <c r="AJ454">
        <f t="shared" si="232"/>
        <v>-0.81512523445092666</v>
      </c>
      <c r="AK454">
        <f t="shared" si="233"/>
        <v>-0.3662681165365787</v>
      </c>
      <c r="AL454">
        <f t="shared" si="234"/>
        <v>-1.7129453501269571</v>
      </c>
      <c r="AM454">
        <f t="shared" si="235"/>
        <v>-1.1533032019728198</v>
      </c>
      <c r="AN454" s="25">
        <f t="shared" si="247"/>
        <v>4.9557437458653055</v>
      </c>
      <c r="AO454" s="25">
        <f t="shared" si="247"/>
        <v>4.9557440580537495</v>
      </c>
      <c r="AP454" s="25">
        <f t="shared" si="247"/>
        <v>4.9557475596553129</v>
      </c>
      <c r="AQ454" s="25">
        <f t="shared" si="247"/>
        <v>4.955786831312067</v>
      </c>
      <c r="AR454" s="25">
        <f t="shared" si="247"/>
        <v>4.9562268516795136</v>
      </c>
      <c r="AS454" s="25">
        <f t="shared" si="247"/>
        <v>4.9611049087688981</v>
      </c>
      <c r="AT454" s="25">
        <f t="shared" si="247"/>
        <v>5.0099808514698605</v>
      </c>
      <c r="AU454" s="25">
        <f t="shared" si="236"/>
        <v>5.3148416953562521</v>
      </c>
    </row>
    <row r="455" spans="1:50">
      <c r="A455" s="56" t="s">
        <v>498</v>
      </c>
      <c r="B455" s="57" t="s">
        <v>292</v>
      </c>
      <c r="C455" s="58">
        <v>56291.495349999997</v>
      </c>
      <c r="D455" s="58">
        <v>0</v>
      </c>
      <c r="E455" s="33">
        <f t="shared" si="220"/>
        <v>18430.956083150675</v>
      </c>
      <c r="F455" s="25">
        <f t="shared" si="221"/>
        <v>18431</v>
      </c>
      <c r="G455" s="25">
        <f t="shared" si="242"/>
        <v>-1.4990930001658853E-2</v>
      </c>
      <c r="K455">
        <f t="shared" si="241"/>
        <v>-1.4990930001658853E-2</v>
      </c>
      <c r="M455" s="25"/>
      <c r="O455" s="25">
        <f t="shared" ca="1" si="218"/>
        <v>-1.4464303770036446E-2</v>
      </c>
      <c r="P455" s="27">
        <f t="shared" si="222"/>
        <v>-6.8278152032066929E-3</v>
      </c>
      <c r="Q455" s="28">
        <f t="shared" si="223"/>
        <v>41272.995349999997</v>
      </c>
      <c r="S455" s="25">
        <f t="shared" si="243"/>
        <v>6.6636443212708671E-5</v>
      </c>
      <c r="T455" s="128">
        <v>1</v>
      </c>
      <c r="U455">
        <f t="shared" si="244"/>
        <v>6.6636443212708671E-5</v>
      </c>
      <c r="V455" s="25">
        <f t="shared" si="245"/>
        <v>-8.1631147984521611E-3</v>
      </c>
      <c r="Z455">
        <f t="shared" si="224"/>
        <v>18431</v>
      </c>
      <c r="AA455" s="25">
        <f t="shared" si="225"/>
        <v>-1.0086528384533873E-2</v>
      </c>
      <c r="AB455" s="25">
        <f t="shared" si="226"/>
        <v>-4.9044016171249805E-3</v>
      </c>
      <c r="AC455" s="25">
        <f t="shared" si="227"/>
        <v>-8.1631147984521611E-3</v>
      </c>
      <c r="AD455" s="25"/>
      <c r="AE455" s="25">
        <f t="shared" si="228"/>
        <v>1.6028167120411431E-9</v>
      </c>
      <c r="AF455" s="28">
        <f t="shared" si="229"/>
        <v>41272.995349999997</v>
      </c>
      <c r="AG455" s="128"/>
      <c r="AH455">
        <f t="shared" si="230"/>
        <v>-1.1067423101533873E-2</v>
      </c>
      <c r="AI455">
        <f t="shared" si="231"/>
        <v>0.94758180841780981</v>
      </c>
      <c r="AJ455">
        <f t="shared" si="232"/>
        <v>-0.81512523445092666</v>
      </c>
      <c r="AK455">
        <f t="shared" si="233"/>
        <v>-0.3662681165365787</v>
      </c>
      <c r="AL455">
        <f t="shared" si="234"/>
        <v>-1.7129453501269571</v>
      </c>
      <c r="AM455">
        <f t="shared" si="235"/>
        <v>-1.1533032019728198</v>
      </c>
      <c r="AN455" s="25">
        <f t="shared" si="247"/>
        <v>4.9557437458653055</v>
      </c>
      <c r="AO455" s="25">
        <f t="shared" si="247"/>
        <v>4.9557440580537495</v>
      </c>
      <c r="AP455" s="25">
        <f t="shared" si="247"/>
        <v>4.9557475596553129</v>
      </c>
      <c r="AQ455" s="25">
        <f t="shared" si="247"/>
        <v>4.955786831312067</v>
      </c>
      <c r="AR455" s="25">
        <f t="shared" si="247"/>
        <v>4.9562268516795136</v>
      </c>
      <c r="AS455" s="25">
        <f t="shared" si="247"/>
        <v>4.9611049087688981</v>
      </c>
      <c r="AT455" s="25">
        <f t="shared" si="247"/>
        <v>5.0099808514698605</v>
      </c>
      <c r="AU455" s="25">
        <f t="shared" si="236"/>
        <v>5.3148416953562521</v>
      </c>
    </row>
    <row r="456" spans="1:50">
      <c r="A456" s="33" t="s">
        <v>968</v>
      </c>
      <c r="B456" s="57" t="s">
        <v>288</v>
      </c>
      <c r="C456" s="58">
        <v>56365.56</v>
      </c>
      <c r="D456" s="58" t="s">
        <v>503</v>
      </c>
      <c r="E456" s="33">
        <f t="shared" si="220"/>
        <v>18647.93302014955</v>
      </c>
      <c r="F456" s="25">
        <f t="shared" si="221"/>
        <v>18648</v>
      </c>
      <c r="G456" s="25">
        <f t="shared" si="242"/>
        <v>-2.2863439997308888E-2</v>
      </c>
      <c r="I456">
        <f>G456</f>
        <v>-2.2863439997308888E-2</v>
      </c>
      <c r="M456" s="25"/>
      <c r="O456" s="25">
        <f t="shared" ca="1" si="218"/>
        <v>-1.4948144556463368E-2</v>
      </c>
      <c r="P456" s="27">
        <f t="shared" si="222"/>
        <v>-7.0436197481242961E-3</v>
      </c>
      <c r="Q456" s="28">
        <f t="shared" si="223"/>
        <v>41347.06</v>
      </c>
      <c r="S456" s="25">
        <f t="shared" si="243"/>
        <v>2.5026671271651083E-4</v>
      </c>
      <c r="T456" s="128">
        <v>0.1</v>
      </c>
      <c r="U456">
        <f t="shared" si="244"/>
        <v>2.5026671271651086E-5</v>
      </c>
      <c r="V456" s="25">
        <f t="shared" si="245"/>
        <v>-1.5819820249184591E-2</v>
      </c>
      <c r="Z456">
        <f t="shared" si="224"/>
        <v>18648</v>
      </c>
      <c r="AA456" s="25">
        <f t="shared" si="225"/>
        <v>-9.5778503438468388E-3</v>
      </c>
      <c r="AB456" s="25">
        <f t="shared" si="226"/>
        <v>-1.3285589653462049E-2</v>
      </c>
      <c r="AC456" s="25">
        <f t="shared" si="227"/>
        <v>-1.5819820249184591E-2</v>
      </c>
      <c r="AD456" s="25"/>
      <c r="AE456" s="25">
        <f t="shared" si="228"/>
        <v>4.4173799742810064E-8</v>
      </c>
      <c r="AF456" s="28">
        <f t="shared" si="229"/>
        <v>41347.06</v>
      </c>
      <c r="AG456" s="128"/>
      <c r="AH456">
        <f t="shared" si="230"/>
        <v>-1.0534606631846839E-2</v>
      </c>
      <c r="AI456">
        <f t="shared" si="231"/>
        <v>0.95812893676938082</v>
      </c>
      <c r="AJ456">
        <f t="shared" si="232"/>
        <v>-0.79814163260203341</v>
      </c>
      <c r="AK456">
        <f t="shared" si="233"/>
        <v>-0.36762319576427366</v>
      </c>
      <c r="AL456">
        <f t="shared" si="234"/>
        <v>-1.6842043032476373</v>
      </c>
      <c r="AM456">
        <f t="shared" si="235"/>
        <v>-1.1203620119082964</v>
      </c>
      <c r="AN456" s="25">
        <f t="shared" si="247"/>
        <v>4.9837665807593208</v>
      </c>
      <c r="AO456" s="25">
        <f t="shared" si="247"/>
        <v>4.9837671307050657</v>
      </c>
      <c r="AP456" s="25">
        <f t="shared" si="247"/>
        <v>4.9837726754649978</v>
      </c>
      <c r="AQ456" s="25">
        <f t="shared" si="247"/>
        <v>4.9838285736491539</v>
      </c>
      <c r="AR456" s="25">
        <f t="shared" si="247"/>
        <v>4.9843914721420672</v>
      </c>
      <c r="AS456" s="25">
        <f t="shared" si="247"/>
        <v>4.9899978611547589</v>
      </c>
      <c r="AT456" s="25">
        <f t="shared" si="247"/>
        <v>5.0407843741358587</v>
      </c>
      <c r="AU456" s="25">
        <f t="shared" si="236"/>
        <v>5.340225463291925</v>
      </c>
    </row>
    <row r="457" spans="1:50">
      <c r="A457" s="56" t="s">
        <v>498</v>
      </c>
      <c r="B457" s="57" t="s">
        <v>292</v>
      </c>
      <c r="C457" s="58">
        <v>56549.551579999999</v>
      </c>
      <c r="D457" s="58">
        <v>2.9999999999999997E-4</v>
      </c>
      <c r="E457" s="33">
        <f t="shared" si="220"/>
        <v>19186.947644021853</v>
      </c>
      <c r="F457" s="25">
        <f t="shared" si="221"/>
        <v>19187</v>
      </c>
      <c r="G457" s="25">
        <f t="shared" si="242"/>
        <v>-1.7871609998110216E-2</v>
      </c>
      <c r="K457">
        <f t="shared" ref="K457:K488" si="248">G457</f>
        <v>-1.7871609998110216E-2</v>
      </c>
      <c r="M457" s="25"/>
      <c r="O457" s="25">
        <f t="shared" ca="1" si="218"/>
        <v>-1.6149942638878607E-2</v>
      </c>
      <c r="P457" s="27">
        <f t="shared" si="222"/>
        <v>-7.577022356731117E-3</v>
      </c>
      <c r="Q457" s="28">
        <f t="shared" si="223"/>
        <v>41531.051579999999</v>
      </c>
      <c r="S457" s="25">
        <f t="shared" si="243"/>
        <v>1.059785347060353E-4</v>
      </c>
      <c r="T457" s="128">
        <v>1</v>
      </c>
      <c r="U457">
        <f t="shared" si="244"/>
        <v>1.059785347060353E-4</v>
      </c>
      <c r="V457" s="25">
        <f t="shared" si="245"/>
        <v>-1.02945876413791E-2</v>
      </c>
      <c r="Z457">
        <f t="shared" si="224"/>
        <v>19187</v>
      </c>
      <c r="AA457" s="25">
        <f t="shared" si="225"/>
        <v>-8.2533617168108718E-3</v>
      </c>
      <c r="AB457" s="25">
        <f t="shared" si="226"/>
        <v>-9.6182482812993443E-3</v>
      </c>
      <c r="AC457" s="25">
        <f t="shared" si="227"/>
        <v>-1.02945876413791E-2</v>
      </c>
      <c r="AD457" s="25"/>
      <c r="AE457" s="25">
        <f t="shared" si="228"/>
        <v>9.8041484307056894E-9</v>
      </c>
      <c r="AF457" s="28">
        <f t="shared" si="229"/>
        <v>41531.051579999999</v>
      </c>
      <c r="AG457" s="128"/>
      <c r="AH457">
        <f t="shared" si="230"/>
        <v>-9.1489388098108717E-3</v>
      </c>
      <c r="AI457">
        <f t="shared" si="231"/>
        <v>0.98551355242466698</v>
      </c>
      <c r="AJ457">
        <f t="shared" si="232"/>
        <v>-0.75125327767576633</v>
      </c>
      <c r="AK457">
        <f t="shared" si="233"/>
        <v>-0.36971630047463033</v>
      </c>
      <c r="AL457">
        <f t="shared" si="234"/>
        <v>-1.6099588976929233</v>
      </c>
      <c r="AM457">
        <f t="shared" si="235"/>
        <v>-1.0399499483299526</v>
      </c>
      <c r="AN457" s="25">
        <f t="shared" si="247"/>
        <v>5.054748589678244</v>
      </c>
      <c r="AO457" s="25">
        <f t="shared" si="247"/>
        <v>5.0547504001566246</v>
      </c>
      <c r="AP457" s="25">
        <f t="shared" si="247"/>
        <v>5.054764975384594</v>
      </c>
      <c r="AQ457" s="25">
        <f t="shared" si="247"/>
        <v>5.0548822913233753</v>
      </c>
      <c r="AR457" s="25">
        <f t="shared" si="247"/>
        <v>5.0558251648266408</v>
      </c>
      <c r="AS457" s="25">
        <f t="shared" si="247"/>
        <v>5.0633147320660266</v>
      </c>
      <c r="AT457" s="25">
        <f t="shared" si="247"/>
        <v>5.1181233384181875</v>
      </c>
      <c r="AU457" s="25">
        <f t="shared" si="236"/>
        <v>5.4032754675192418</v>
      </c>
    </row>
    <row r="458" spans="1:50">
      <c r="A458" s="33" t="s">
        <v>1427</v>
      </c>
      <c r="B458" s="57" t="s">
        <v>1231</v>
      </c>
      <c r="C458" s="58">
        <v>56549.551599999999</v>
      </c>
      <c r="D458" s="58" t="s">
        <v>445</v>
      </c>
      <c r="E458" s="33">
        <f t="shared" si="220"/>
        <v>19186.947702613081</v>
      </c>
      <c r="F458" s="25">
        <f t="shared" si="221"/>
        <v>19187</v>
      </c>
      <c r="G458" s="25">
        <f t="shared" si="242"/>
        <v>-1.7851609998615459E-2</v>
      </c>
      <c r="K458">
        <f t="shared" si="248"/>
        <v>-1.7851609998615459E-2</v>
      </c>
      <c r="M458" s="25"/>
      <c r="O458" s="25">
        <f t="shared" ca="1" si="218"/>
        <v>-1.6149942638878607E-2</v>
      </c>
      <c r="P458" s="27">
        <f t="shared" si="222"/>
        <v>-7.577022356731117E-3</v>
      </c>
      <c r="Q458" s="28">
        <f t="shared" si="223"/>
        <v>41531.051599999999</v>
      </c>
      <c r="S458" s="25">
        <f t="shared" si="243"/>
        <v>1.0556715121076246E-4</v>
      </c>
      <c r="T458" s="128">
        <v>1</v>
      </c>
      <c r="U458">
        <f t="shared" si="244"/>
        <v>1.0556715121076246E-4</v>
      </c>
      <c r="V458" s="25">
        <f t="shared" si="245"/>
        <v>-1.0274587641884343E-2</v>
      </c>
      <c r="Z458">
        <f t="shared" si="224"/>
        <v>19187</v>
      </c>
      <c r="AA458" s="25">
        <f t="shared" si="225"/>
        <v>-8.2533617168108718E-3</v>
      </c>
      <c r="AB458" s="25">
        <f t="shared" si="226"/>
        <v>-9.5982482818045868E-3</v>
      </c>
      <c r="AC458" s="25">
        <f t="shared" si="227"/>
        <v>-1.0274587641884343E-2</v>
      </c>
      <c r="AD458" s="25"/>
      <c r="AE458" s="25">
        <f t="shared" si="228"/>
        <v>9.725518440645843E-9</v>
      </c>
      <c r="AF458" s="28">
        <f t="shared" si="229"/>
        <v>41531.051599999999</v>
      </c>
      <c r="AG458" s="128"/>
      <c r="AH458">
        <f t="shared" si="230"/>
        <v>-9.1489388098108717E-3</v>
      </c>
      <c r="AI458">
        <f t="shared" si="231"/>
        <v>0.98551355242466698</v>
      </c>
      <c r="AJ458">
        <f t="shared" si="232"/>
        <v>-0.75125327767576633</v>
      </c>
      <c r="AK458">
        <f t="shared" si="233"/>
        <v>-0.36971630047463033</v>
      </c>
      <c r="AL458">
        <f t="shared" si="234"/>
        <v>-1.6099588976929233</v>
      </c>
      <c r="AM458">
        <f t="shared" si="235"/>
        <v>-1.0399499483299526</v>
      </c>
      <c r="AN458" s="25">
        <f t="shared" si="247"/>
        <v>5.054748589678244</v>
      </c>
      <c r="AO458" s="25">
        <f t="shared" si="247"/>
        <v>5.0547504001566246</v>
      </c>
      <c r="AP458" s="25">
        <f t="shared" si="247"/>
        <v>5.054764975384594</v>
      </c>
      <c r="AQ458" s="25">
        <f t="shared" si="247"/>
        <v>5.0548822913233753</v>
      </c>
      <c r="AR458" s="25">
        <f t="shared" si="247"/>
        <v>5.0558251648266408</v>
      </c>
      <c r="AS458" s="25">
        <f t="shared" si="247"/>
        <v>5.0633147320660266</v>
      </c>
      <c r="AT458" s="25">
        <f t="shared" si="247"/>
        <v>5.1181233384181875</v>
      </c>
      <c r="AU458" s="25">
        <f t="shared" si="236"/>
        <v>5.4032754675192418</v>
      </c>
    </row>
    <row r="459" spans="1:50">
      <c r="A459" s="56" t="s">
        <v>498</v>
      </c>
      <c r="B459" s="57" t="s">
        <v>288</v>
      </c>
      <c r="C459" s="58">
        <v>56556.550170000002</v>
      </c>
      <c r="D459" s="58">
        <v>4.0000000000000002E-4</v>
      </c>
      <c r="E459" s="33">
        <f t="shared" si="220"/>
        <v>19207.450442880847</v>
      </c>
      <c r="F459" s="25">
        <f t="shared" si="221"/>
        <v>19207.5</v>
      </c>
      <c r="G459" s="25">
        <f t="shared" si="242"/>
        <v>-1.6916224994929507E-2</v>
      </c>
      <c r="K459">
        <f t="shared" si="248"/>
        <v>-1.6916224994929507E-2</v>
      </c>
      <c r="M459" s="25"/>
      <c r="O459" s="25">
        <f t="shared" ca="1" si="218"/>
        <v>-1.619565110026917E-2</v>
      </c>
      <c r="P459" s="27">
        <f t="shared" si="222"/>
        <v>-7.5972354957039709E-3</v>
      </c>
      <c r="Q459" s="28">
        <f t="shared" si="223"/>
        <v>41538.050170000002</v>
      </c>
      <c r="S459" s="25">
        <f t="shared" si="243"/>
        <v>8.6843565286675794E-5</v>
      </c>
      <c r="T459" s="128">
        <v>1</v>
      </c>
      <c r="U459">
        <f t="shared" si="244"/>
        <v>8.6843565286675794E-5</v>
      </c>
      <c r="V459" s="25">
        <f t="shared" si="245"/>
        <v>-9.3189894992255357E-3</v>
      </c>
      <c r="Z459">
        <f t="shared" si="224"/>
        <v>19207.5</v>
      </c>
      <c r="AA459" s="25">
        <f t="shared" si="225"/>
        <v>-8.2012726167864751E-3</v>
      </c>
      <c r="AB459" s="25">
        <f t="shared" si="226"/>
        <v>-8.7149523781430323E-3</v>
      </c>
      <c r="AC459" s="25">
        <f t="shared" si="227"/>
        <v>-9.3189894992255357E-3</v>
      </c>
      <c r="AD459" s="25"/>
      <c r="AE459" s="25">
        <f t="shared" si="228"/>
        <v>6.5958030826757973E-9</v>
      </c>
      <c r="AF459" s="28">
        <f t="shared" si="229"/>
        <v>41538.050170000002</v>
      </c>
      <c r="AG459" s="128"/>
      <c r="AH459">
        <f t="shared" si="230"/>
        <v>-9.0944884480364755E-3</v>
      </c>
      <c r="AI459">
        <f t="shared" si="231"/>
        <v>0.98658866014717739</v>
      </c>
      <c r="AJ459">
        <f t="shared" si="232"/>
        <v>-0.74933093896268443</v>
      </c>
      <c r="AK459">
        <f t="shared" si="233"/>
        <v>-0.36975686060349455</v>
      </c>
      <c r="AL459">
        <f t="shared" si="234"/>
        <v>-1.6070511330258965</v>
      </c>
      <c r="AM459">
        <f t="shared" si="235"/>
        <v>-1.0369282647711853</v>
      </c>
      <c r="AN459" s="25">
        <f t="shared" si="247"/>
        <v>5.0574882103594057</v>
      </c>
      <c r="AO459" s="25">
        <f t="shared" si="247"/>
        <v>5.0574900953673234</v>
      </c>
      <c r="AP459" s="25">
        <f t="shared" si="247"/>
        <v>5.0575051548774796</v>
      </c>
      <c r="AQ459" s="25">
        <f t="shared" si="247"/>
        <v>5.0576254441134507</v>
      </c>
      <c r="AR459" s="25">
        <f t="shared" si="247"/>
        <v>5.0585848253866379</v>
      </c>
      <c r="AS459" s="25">
        <f t="shared" si="247"/>
        <v>5.0661471134741793</v>
      </c>
      <c r="AT459" s="25">
        <f t="shared" si="247"/>
        <v>5.1210875452043103</v>
      </c>
      <c r="AU459" s="25">
        <f t="shared" si="236"/>
        <v>5.4056734732458835</v>
      </c>
    </row>
    <row r="460" spans="1:50">
      <c r="A460" s="33" t="s">
        <v>1427</v>
      </c>
      <c r="B460" s="57" t="s">
        <v>1227</v>
      </c>
      <c r="C460" s="58">
        <v>56556.550199999998</v>
      </c>
      <c r="D460" s="58" t="s">
        <v>445</v>
      </c>
      <c r="E460" s="33">
        <f t="shared" si="220"/>
        <v>19207.450530767674</v>
      </c>
      <c r="F460" s="25">
        <f t="shared" si="221"/>
        <v>19207.5</v>
      </c>
      <c r="G460" s="25">
        <f t="shared" si="242"/>
        <v>-1.688622499932535E-2</v>
      </c>
      <c r="K460">
        <f t="shared" si="248"/>
        <v>-1.688622499932535E-2</v>
      </c>
      <c r="L460" s="25"/>
      <c r="O460" s="25">
        <f t="shared" ref="O460:O523" ca="1" si="249">+C$11+C$12*F460</f>
        <v>-1.619565110026917E-2</v>
      </c>
      <c r="P460" s="27">
        <f t="shared" si="222"/>
        <v>-7.5972354957039709E-3</v>
      </c>
      <c r="Q460" s="28">
        <f t="shared" si="223"/>
        <v>41538.050199999998</v>
      </c>
      <c r="S460" s="25">
        <f t="shared" si="243"/>
        <v>8.6285325998388133E-5</v>
      </c>
      <c r="T460" s="128">
        <v>1</v>
      </c>
      <c r="U460">
        <f t="shared" si="244"/>
        <v>8.6285325998388133E-5</v>
      </c>
      <c r="V460" s="25">
        <f t="shared" si="245"/>
        <v>-9.2889895036213782E-3</v>
      </c>
      <c r="Z460">
        <f t="shared" si="224"/>
        <v>19207.5</v>
      </c>
      <c r="AA460" s="25">
        <f t="shared" si="225"/>
        <v>-8.2012726167864751E-3</v>
      </c>
      <c r="AB460" s="25">
        <f t="shared" si="226"/>
        <v>-8.6849523825388748E-3</v>
      </c>
      <c r="AC460" s="25">
        <f t="shared" si="227"/>
        <v>-9.2889895036213782E-3</v>
      </c>
      <c r="AD460" s="25"/>
      <c r="AE460" s="25">
        <f t="shared" si="228"/>
        <v>6.5083639012131361E-9</v>
      </c>
      <c r="AF460" s="28">
        <f t="shared" si="229"/>
        <v>41538.050199999998</v>
      </c>
      <c r="AG460" s="128"/>
      <c r="AH460">
        <f t="shared" si="230"/>
        <v>-9.0944884480364755E-3</v>
      </c>
      <c r="AI460">
        <f t="shared" si="231"/>
        <v>0.98658866014717739</v>
      </c>
      <c r="AJ460">
        <f t="shared" si="232"/>
        <v>-0.74933093896268443</v>
      </c>
      <c r="AK460">
        <f t="shared" si="233"/>
        <v>-0.36975686060349455</v>
      </c>
      <c r="AL460">
        <f t="shared" si="234"/>
        <v>-1.6070511330258965</v>
      </c>
      <c r="AM460">
        <f t="shared" si="235"/>
        <v>-1.0369282647711853</v>
      </c>
      <c r="AN460" s="25">
        <f t="shared" si="247"/>
        <v>5.0574882103594057</v>
      </c>
      <c r="AO460" s="25">
        <f t="shared" si="247"/>
        <v>5.0574900953673234</v>
      </c>
      <c r="AP460" s="25">
        <f t="shared" si="247"/>
        <v>5.0575051548774796</v>
      </c>
      <c r="AQ460" s="25">
        <f t="shared" si="247"/>
        <v>5.0576254441134507</v>
      </c>
      <c r="AR460" s="25">
        <f t="shared" si="247"/>
        <v>5.0585848253866379</v>
      </c>
      <c r="AS460" s="25">
        <f t="shared" si="247"/>
        <v>5.0661471134741793</v>
      </c>
      <c r="AT460" s="25">
        <f t="shared" si="247"/>
        <v>5.1210875452043103</v>
      </c>
      <c r="AU460" s="25">
        <f t="shared" si="236"/>
        <v>5.4056734732458835</v>
      </c>
    </row>
    <row r="461" spans="1:50">
      <c r="A461" s="56" t="s">
        <v>1436</v>
      </c>
      <c r="B461" s="57" t="s">
        <v>292</v>
      </c>
      <c r="C461" s="58">
        <v>56590.854599999999</v>
      </c>
      <c r="D461" s="58">
        <v>1E-4</v>
      </c>
      <c r="E461" s="33">
        <f t="shared" si="220"/>
        <v>19307.947375586144</v>
      </c>
      <c r="F461" s="25">
        <f t="shared" si="221"/>
        <v>19308</v>
      </c>
      <c r="G461" s="25">
        <f t="shared" si="242"/>
        <v>-1.7963240003155079E-2</v>
      </c>
      <c r="K461">
        <f t="shared" si="248"/>
        <v>-1.7963240003155079E-2</v>
      </c>
      <c r="O461" s="25">
        <f t="shared" ca="1" si="249"/>
        <v>-1.6419734045135092E-2</v>
      </c>
      <c r="P461" s="27">
        <f t="shared" si="222"/>
        <v>-7.6962507488451282E-3</v>
      </c>
      <c r="Q461" s="28">
        <f t="shared" si="223"/>
        <v>41572.354599999999</v>
      </c>
      <c r="S461" s="25">
        <f t="shared" si="243"/>
        <v>1.05411068348116E-4</v>
      </c>
      <c r="T461" s="128">
        <v>1</v>
      </c>
      <c r="U461">
        <f t="shared" si="244"/>
        <v>1.05411068348116E-4</v>
      </c>
      <c r="V461" s="25">
        <f t="shared" si="245"/>
        <v>-1.0266989254309951E-2</v>
      </c>
      <c r="Z461">
        <f t="shared" si="224"/>
        <v>19308</v>
      </c>
      <c r="AA461" s="25">
        <f t="shared" si="225"/>
        <v>-7.9440971699340675E-3</v>
      </c>
      <c r="AB461" s="25">
        <f t="shared" si="226"/>
        <v>-1.0019142833221011E-2</v>
      </c>
      <c r="AC461" s="25">
        <f t="shared" si="227"/>
        <v>-1.0266989254309951E-2</v>
      </c>
      <c r="AD461" s="25"/>
      <c r="AE461" s="25">
        <f t="shared" si="228"/>
        <v>1.0581502792514223E-8</v>
      </c>
      <c r="AF461" s="28">
        <f t="shared" si="229"/>
        <v>41572.354599999999</v>
      </c>
      <c r="AG461" s="128"/>
      <c r="AH461">
        <f t="shared" si="230"/>
        <v>-8.8257005779340675E-3</v>
      </c>
      <c r="AI461">
        <f t="shared" si="231"/>
        <v>0.99189492533211854</v>
      </c>
      <c r="AJ461">
        <f t="shared" si="232"/>
        <v>-0.73975332412935457</v>
      </c>
      <c r="AK461">
        <f t="shared" si="233"/>
        <v>-0.36991121605681015</v>
      </c>
      <c r="AL461">
        <f t="shared" si="234"/>
        <v>-1.5927036863052779</v>
      </c>
      <c r="AM461">
        <f t="shared" si="235"/>
        <v>-1.0221508790634046</v>
      </c>
      <c r="AN461" s="25">
        <f t="shared" ref="AN461:AT470" si="250">$AU461+$AB$7*SIN(AO461)</f>
        <v>5.0709624369204835</v>
      </c>
      <c r="AO461" s="25">
        <f t="shared" si="250"/>
        <v>5.0709647237373385</v>
      </c>
      <c r="AP461" s="25">
        <f t="shared" si="250"/>
        <v>5.0709823347953478</v>
      </c>
      <c r="AQ461" s="25">
        <f t="shared" si="250"/>
        <v>5.0711179320055306</v>
      </c>
      <c r="AR461" s="25">
        <f t="shared" si="250"/>
        <v>5.0721603318397985</v>
      </c>
      <c r="AS461" s="25">
        <f t="shared" si="250"/>
        <v>5.0800793689159267</v>
      </c>
      <c r="AT461" s="25">
        <f t="shared" si="250"/>
        <v>5.1356430036837866</v>
      </c>
      <c r="AU461" s="25">
        <f t="shared" si="236"/>
        <v>5.4174295501008842</v>
      </c>
      <c r="AV461" s="25"/>
      <c r="AW461" s="25"/>
      <c r="AX461" s="25"/>
    </row>
    <row r="462" spans="1:50">
      <c r="A462" s="58" t="s">
        <v>1438</v>
      </c>
      <c r="B462" s="57" t="s">
        <v>288</v>
      </c>
      <c r="C462" s="206">
        <v>56592.39127</v>
      </c>
      <c r="D462" s="58">
        <v>1E-4</v>
      </c>
      <c r="E462" s="33">
        <f t="shared" si="220"/>
        <v>19312.449144645721</v>
      </c>
      <c r="F462" s="25">
        <f t="shared" si="221"/>
        <v>19312.5</v>
      </c>
      <c r="G462" s="25">
        <f t="shared" si="242"/>
        <v>-1.7359375000523869E-2</v>
      </c>
      <c r="K462">
        <f t="shared" si="248"/>
        <v>-1.7359375000523869E-2</v>
      </c>
      <c r="M462" s="25"/>
      <c r="O462" s="25">
        <f t="shared" ca="1" si="249"/>
        <v>-1.6429767609830583E-2</v>
      </c>
      <c r="P462" s="27">
        <f t="shared" si="222"/>
        <v>-7.7006812202918221E-3</v>
      </c>
      <c r="Q462" s="28">
        <f t="shared" si="223"/>
        <v>41573.89127</v>
      </c>
      <c r="S462" s="25">
        <f t="shared" si="243"/>
        <v>9.3290365540293221E-5</v>
      </c>
      <c r="T462" s="128">
        <v>1</v>
      </c>
      <c r="U462">
        <f t="shared" si="244"/>
        <v>9.3290365540293221E-5</v>
      </c>
      <c r="V462" s="25">
        <f t="shared" si="245"/>
        <v>-9.6586937802320468E-3</v>
      </c>
      <c r="Z462">
        <f t="shared" si="224"/>
        <v>19312.5</v>
      </c>
      <c r="AA462" s="25">
        <f t="shared" si="225"/>
        <v>-7.9325115157737602E-3</v>
      </c>
      <c r="AB462" s="25">
        <f t="shared" si="226"/>
        <v>-9.4268634847501087E-3</v>
      </c>
      <c r="AC462" s="25">
        <f t="shared" si="227"/>
        <v>-9.6586937802320468E-3</v>
      </c>
      <c r="AD462" s="25"/>
      <c r="AE462" s="25">
        <f t="shared" si="228"/>
        <v>8.2903187829013239E-9</v>
      </c>
      <c r="AF462" s="28">
        <f t="shared" si="229"/>
        <v>41573.89127</v>
      </c>
      <c r="AG462" s="128"/>
      <c r="AH462">
        <f t="shared" si="230"/>
        <v>-8.8135935470237611E-3</v>
      </c>
      <c r="AI462">
        <f t="shared" si="231"/>
        <v>0.99213390237370158</v>
      </c>
      <c r="AJ462">
        <f t="shared" si="232"/>
        <v>-0.73931846735544837</v>
      </c>
      <c r="AK462">
        <f t="shared" si="233"/>
        <v>-0.36991637502026525</v>
      </c>
      <c r="AL462">
        <f t="shared" si="234"/>
        <v>-1.592057651915229</v>
      </c>
      <c r="AM462">
        <f t="shared" si="235"/>
        <v>-1.0214905939365286</v>
      </c>
      <c r="AN462" s="25">
        <f t="shared" si="250"/>
        <v>5.0715674548085721</v>
      </c>
      <c r="AO462" s="25">
        <f t="shared" si="250"/>
        <v>5.0715697611003394</v>
      </c>
      <c r="AP462" s="25">
        <f t="shared" si="250"/>
        <v>5.0715874935111556</v>
      </c>
      <c r="AQ462" s="25">
        <f t="shared" si="250"/>
        <v>5.0717238049316631</v>
      </c>
      <c r="AR462" s="25">
        <f t="shared" si="250"/>
        <v>5.0727700023039022</v>
      </c>
      <c r="AS462" s="25">
        <f t="shared" si="250"/>
        <v>5.0807050155396425</v>
      </c>
      <c r="AT462" s="25">
        <f t="shared" si="250"/>
        <v>5.1362956544516525</v>
      </c>
      <c r="AU462" s="25">
        <f t="shared" si="236"/>
        <v>5.4179559416018543</v>
      </c>
    </row>
    <row r="463" spans="1:50">
      <c r="A463" s="33" t="s">
        <v>354</v>
      </c>
      <c r="B463" s="57" t="s">
        <v>292</v>
      </c>
      <c r="C463" s="58">
        <v>56613.724199999997</v>
      </c>
      <c r="D463" s="58" t="s">
        <v>420</v>
      </c>
      <c r="E463" s="33">
        <f t="shared" si="220"/>
        <v>19374.945272131787</v>
      </c>
      <c r="F463" s="25">
        <f t="shared" si="221"/>
        <v>19375</v>
      </c>
      <c r="G463" s="25">
        <f t="shared" si="242"/>
        <v>-1.8681250003282912E-2</v>
      </c>
      <c r="K463">
        <f t="shared" si="248"/>
        <v>-1.8681250003282912E-2</v>
      </c>
      <c r="M463" s="25"/>
      <c r="O463" s="25">
        <f t="shared" ca="1" si="249"/>
        <v>-1.6569122675045709E-2</v>
      </c>
      <c r="P463" s="27">
        <f t="shared" si="222"/>
        <v>-7.7621885389965173E-3</v>
      </c>
      <c r="Q463" s="28">
        <f t="shared" si="223"/>
        <v>41595.224199999997</v>
      </c>
      <c r="S463" s="25">
        <f t="shared" si="243"/>
        <v>1.1922590326086415E-4</v>
      </c>
      <c r="T463" s="128">
        <v>1</v>
      </c>
      <c r="U463">
        <f t="shared" si="244"/>
        <v>1.1922590326086415E-4</v>
      </c>
      <c r="V463" s="25">
        <f t="shared" si="245"/>
        <v>-1.0919061464286395E-2</v>
      </c>
      <c r="Z463">
        <f t="shared" si="224"/>
        <v>19375</v>
      </c>
      <c r="AA463" s="25">
        <f t="shared" si="225"/>
        <v>-7.7709771238633311E-3</v>
      </c>
      <c r="AB463" s="25">
        <f t="shared" si="226"/>
        <v>-1.0910272879419581E-2</v>
      </c>
      <c r="AC463" s="25">
        <f t="shared" si="227"/>
        <v>-1.0919061464286395E-2</v>
      </c>
      <c r="AD463" s="25"/>
      <c r="AE463" s="25">
        <f t="shared" si="228"/>
        <v>1.4191942643125431E-8</v>
      </c>
      <c r="AF463" s="28">
        <f t="shared" si="229"/>
        <v>41595.224199999997</v>
      </c>
      <c r="AG463" s="128"/>
      <c r="AH463">
        <f t="shared" si="230"/>
        <v>-8.6448052488633312E-3</v>
      </c>
      <c r="AI463">
        <f t="shared" si="231"/>
        <v>0.99546527319159495</v>
      </c>
      <c r="AJ463">
        <f t="shared" si="232"/>
        <v>-0.73322500380072964</v>
      </c>
      <c r="AK463">
        <f t="shared" si="233"/>
        <v>-0.36997221010877712</v>
      </c>
      <c r="AL463">
        <f t="shared" si="234"/>
        <v>-1.5830526520461274</v>
      </c>
      <c r="AM463">
        <f t="shared" si="235"/>
        <v>-1.0123320524487136</v>
      </c>
      <c r="AN463" s="25">
        <f t="shared" si="250"/>
        <v>5.079985589725319</v>
      </c>
      <c r="AO463" s="25">
        <f t="shared" si="250"/>
        <v>5.0799881804739133</v>
      </c>
      <c r="AP463" s="25">
        <f t="shared" si="250"/>
        <v>5.0800076638142846</v>
      </c>
      <c r="AQ463" s="25">
        <f t="shared" si="250"/>
        <v>5.0801541538186248</v>
      </c>
      <c r="AR463" s="25">
        <f t="shared" si="250"/>
        <v>5.0812537944581839</v>
      </c>
      <c r="AS463" s="25">
        <f t="shared" si="250"/>
        <v>5.0894106364053471</v>
      </c>
      <c r="AT463" s="25">
        <f t="shared" si="250"/>
        <v>5.1453683023060783</v>
      </c>
      <c r="AU463" s="25">
        <f t="shared" si="236"/>
        <v>5.4252669346708844</v>
      </c>
      <c r="AV463" s="25"/>
      <c r="AW463" s="25"/>
      <c r="AX463" s="25"/>
    </row>
    <row r="464" spans="1:50">
      <c r="A464" s="58" t="s">
        <v>1429</v>
      </c>
      <c r="B464" s="57" t="s">
        <v>292</v>
      </c>
      <c r="C464" s="58">
        <v>56613.724199999997</v>
      </c>
      <c r="D464" s="58">
        <v>4.0000000000000002E-4</v>
      </c>
      <c r="E464" s="33">
        <f t="shared" si="220"/>
        <v>19374.945272131787</v>
      </c>
      <c r="F464" s="25">
        <f t="shared" si="221"/>
        <v>19375</v>
      </c>
      <c r="G464" s="25">
        <f t="shared" si="242"/>
        <v>-1.8681250003282912E-2</v>
      </c>
      <c r="K464">
        <f t="shared" si="248"/>
        <v>-1.8681250003282912E-2</v>
      </c>
      <c r="O464" s="25">
        <f t="shared" ca="1" si="249"/>
        <v>-1.6569122675045709E-2</v>
      </c>
      <c r="P464" s="27">
        <f t="shared" si="222"/>
        <v>-7.7621885389965173E-3</v>
      </c>
      <c r="Q464" s="28">
        <f t="shared" si="223"/>
        <v>41595.224199999997</v>
      </c>
      <c r="S464" s="25">
        <f t="shared" si="243"/>
        <v>1.1922590326086415E-4</v>
      </c>
      <c r="T464" s="128">
        <v>1</v>
      </c>
      <c r="U464">
        <f t="shared" si="244"/>
        <v>1.1922590326086415E-4</v>
      </c>
      <c r="V464" s="25">
        <f t="shared" si="245"/>
        <v>-1.0919061464286395E-2</v>
      </c>
      <c r="Z464">
        <f t="shared" si="224"/>
        <v>19375</v>
      </c>
      <c r="AA464" s="25">
        <f t="shared" si="225"/>
        <v>-7.7709771238633311E-3</v>
      </c>
      <c r="AB464" s="25">
        <f t="shared" si="226"/>
        <v>-1.0910272879419581E-2</v>
      </c>
      <c r="AC464" s="25">
        <f t="shared" si="227"/>
        <v>-1.0919061464286395E-2</v>
      </c>
      <c r="AD464" s="25"/>
      <c r="AE464" s="25">
        <f t="shared" si="228"/>
        <v>1.4191942643125431E-8</v>
      </c>
      <c r="AF464" s="28">
        <f t="shared" si="229"/>
        <v>41595.224199999997</v>
      </c>
      <c r="AG464" s="128"/>
      <c r="AH464">
        <f t="shared" si="230"/>
        <v>-8.6448052488633312E-3</v>
      </c>
      <c r="AI464">
        <f t="shared" si="231"/>
        <v>0.99546527319159495</v>
      </c>
      <c r="AJ464">
        <f t="shared" si="232"/>
        <v>-0.73322500380072964</v>
      </c>
      <c r="AK464">
        <f t="shared" si="233"/>
        <v>-0.36997221010877712</v>
      </c>
      <c r="AL464">
        <f t="shared" si="234"/>
        <v>-1.5830526520461274</v>
      </c>
      <c r="AM464">
        <f t="shared" si="235"/>
        <v>-1.0123320524487136</v>
      </c>
      <c r="AN464" s="25">
        <f t="shared" si="250"/>
        <v>5.079985589725319</v>
      </c>
      <c r="AO464" s="25">
        <f t="shared" si="250"/>
        <v>5.0799881804739133</v>
      </c>
      <c r="AP464" s="25">
        <f t="shared" si="250"/>
        <v>5.0800076638142846</v>
      </c>
      <c r="AQ464" s="25">
        <f t="shared" si="250"/>
        <v>5.0801541538186248</v>
      </c>
      <c r="AR464" s="25">
        <f t="shared" si="250"/>
        <v>5.0812537944581839</v>
      </c>
      <c r="AS464" s="25">
        <f t="shared" si="250"/>
        <v>5.0894106364053471</v>
      </c>
      <c r="AT464" s="25">
        <f t="shared" si="250"/>
        <v>5.1453683023060783</v>
      </c>
      <c r="AU464" s="25">
        <f t="shared" si="236"/>
        <v>5.4252669346708844</v>
      </c>
      <c r="AV464" s="25"/>
      <c r="AW464" s="25"/>
      <c r="AX464" s="25"/>
    </row>
    <row r="465" spans="1:50">
      <c r="A465" s="34" t="s">
        <v>1429</v>
      </c>
      <c r="B465" s="57"/>
      <c r="C465" s="58">
        <v>56613.72423</v>
      </c>
      <c r="D465" s="58">
        <v>4.0000000000000002E-4</v>
      </c>
      <c r="E465" s="33">
        <f t="shared" si="220"/>
        <v>19374.945360018635</v>
      </c>
      <c r="F465" s="25">
        <f t="shared" si="221"/>
        <v>19375</v>
      </c>
      <c r="G465" s="25">
        <f t="shared" si="242"/>
        <v>-1.8651250000402797E-2</v>
      </c>
      <c r="K465">
        <f t="shared" si="248"/>
        <v>-1.8651250000402797E-2</v>
      </c>
      <c r="L465" s="25"/>
      <c r="O465" s="25">
        <f t="shared" ca="1" si="249"/>
        <v>-1.6569122675045709E-2</v>
      </c>
      <c r="P465" s="27">
        <f t="shared" si="222"/>
        <v>-7.7621885389965173E-3</v>
      </c>
      <c r="Q465" s="28">
        <f t="shared" si="223"/>
        <v>41595.22423</v>
      </c>
      <c r="S465" s="25">
        <f t="shared" si="243"/>
        <v>1.1857165951028346E-4</v>
      </c>
      <c r="T465" s="128">
        <v>1</v>
      </c>
      <c r="U465">
        <f t="shared" si="244"/>
        <v>1.1857165951028346E-4</v>
      </c>
      <c r="V465" s="25">
        <f t="shared" si="245"/>
        <v>-1.088906146140628E-2</v>
      </c>
      <c r="W465" s="139"/>
      <c r="X465" s="139"/>
      <c r="Y465" s="139"/>
      <c r="Z465">
        <f t="shared" si="224"/>
        <v>19375</v>
      </c>
      <c r="AA465" s="25">
        <f t="shared" si="225"/>
        <v>-7.7709771238633311E-3</v>
      </c>
      <c r="AB465" s="25">
        <f t="shared" si="226"/>
        <v>-1.0880272876539466E-2</v>
      </c>
      <c r="AC465" s="25">
        <f t="shared" si="227"/>
        <v>-1.088906146140628E-2</v>
      </c>
      <c r="AD465" s="25"/>
      <c r="AE465" s="25">
        <f t="shared" si="228"/>
        <v>1.4036553114392114E-8</v>
      </c>
      <c r="AF465" s="28">
        <f t="shared" si="229"/>
        <v>41595.22423</v>
      </c>
      <c r="AG465" s="128"/>
      <c r="AH465">
        <f t="shared" si="230"/>
        <v>-8.6448052488633312E-3</v>
      </c>
      <c r="AI465">
        <f t="shared" si="231"/>
        <v>0.99546527319159495</v>
      </c>
      <c r="AJ465">
        <f t="shared" si="232"/>
        <v>-0.73322500380072964</v>
      </c>
      <c r="AK465">
        <f t="shared" si="233"/>
        <v>-0.36997221010877712</v>
      </c>
      <c r="AL465">
        <f t="shared" si="234"/>
        <v>-1.5830526520461274</v>
      </c>
      <c r="AM465">
        <f t="shared" si="235"/>
        <v>-1.0123320524487136</v>
      </c>
      <c r="AN465" s="25">
        <f t="shared" si="250"/>
        <v>5.079985589725319</v>
      </c>
      <c r="AO465" s="25">
        <f t="shared" si="250"/>
        <v>5.0799881804739133</v>
      </c>
      <c r="AP465" s="25">
        <f t="shared" si="250"/>
        <v>5.0800076638142846</v>
      </c>
      <c r="AQ465" s="25">
        <f t="shared" si="250"/>
        <v>5.0801541538186248</v>
      </c>
      <c r="AR465" s="25">
        <f t="shared" si="250"/>
        <v>5.0812537944581839</v>
      </c>
      <c r="AS465" s="25">
        <f t="shared" si="250"/>
        <v>5.0894106364053471</v>
      </c>
      <c r="AT465" s="25">
        <f t="shared" si="250"/>
        <v>5.1453683023060783</v>
      </c>
      <c r="AU465" s="25">
        <f t="shared" si="236"/>
        <v>5.4252669346708844</v>
      </c>
      <c r="AV465" s="25"/>
      <c r="AW465" s="25"/>
      <c r="AX465" s="25"/>
    </row>
    <row r="466" spans="1:50">
      <c r="A466" s="56" t="s">
        <v>1436</v>
      </c>
      <c r="B466" s="57" t="s">
        <v>292</v>
      </c>
      <c r="C466" s="58">
        <v>56619.868399999999</v>
      </c>
      <c r="D466" s="58">
        <v>1E-4</v>
      </c>
      <c r="E466" s="33">
        <f t="shared" si="220"/>
        <v>19392.945083057901</v>
      </c>
      <c r="F466" s="25">
        <f t="shared" si="221"/>
        <v>19393</v>
      </c>
      <c r="G466" s="25">
        <f t="shared" si="242"/>
        <v>-1.8745789995591622E-2</v>
      </c>
      <c r="K466">
        <f t="shared" si="248"/>
        <v>-1.8745789995591622E-2</v>
      </c>
      <c r="O466" s="25">
        <f t="shared" ca="1" si="249"/>
        <v>-1.660925693382766E-2</v>
      </c>
      <c r="P466" s="27">
        <f t="shared" si="222"/>
        <v>-7.7798933015747395E-3</v>
      </c>
      <c r="Q466" s="28">
        <f t="shared" si="223"/>
        <v>41601.368399999999</v>
      </c>
      <c r="S466" s="25">
        <f t="shared" si="243"/>
        <v>1.2025089030385037E-4</v>
      </c>
      <c r="T466" s="128">
        <v>1</v>
      </c>
      <c r="U466">
        <f t="shared" si="244"/>
        <v>1.2025089030385037E-4</v>
      </c>
      <c r="V466" s="25">
        <f t="shared" si="245"/>
        <v>-1.0965896694016881E-2</v>
      </c>
      <c r="Z466">
        <f t="shared" si="224"/>
        <v>19393</v>
      </c>
      <c r="AA466" s="25">
        <f t="shared" si="225"/>
        <v>-7.7242399619028377E-3</v>
      </c>
      <c r="AB466" s="25">
        <f t="shared" si="226"/>
        <v>-1.1021550033688784E-2</v>
      </c>
      <c r="AC466" s="25">
        <f t="shared" si="227"/>
        <v>-1.0965896694016881E-2</v>
      </c>
      <c r="AD466" s="25"/>
      <c r="AE466" s="25">
        <f t="shared" si="228"/>
        <v>1.4607424607971976E-8</v>
      </c>
      <c r="AF466" s="28">
        <f t="shared" si="229"/>
        <v>41601.368399999999</v>
      </c>
      <c r="AG466" s="128"/>
      <c r="AH466">
        <f t="shared" si="230"/>
        <v>-8.595974614902838E-3</v>
      </c>
      <c r="AI466">
        <f t="shared" si="231"/>
        <v>0.99642894248976199</v>
      </c>
      <c r="AJ466">
        <f t="shared" si="232"/>
        <v>-0.73145138014511135</v>
      </c>
      <c r="AK466">
        <f t="shared" si="233"/>
        <v>-0.36998276655576617</v>
      </c>
      <c r="AL466">
        <f t="shared" si="234"/>
        <v>-1.5804479834277947</v>
      </c>
      <c r="AM466">
        <f t="shared" si="235"/>
        <v>-1.0096985353882177</v>
      </c>
      <c r="AN466" s="25">
        <f t="shared" si="250"/>
        <v>5.0824152569541026</v>
      </c>
      <c r="AO466" s="25">
        <f t="shared" si="250"/>
        <v>5.0824179346095235</v>
      </c>
      <c r="AP466" s="25">
        <f t="shared" si="250"/>
        <v>5.0824379453144308</v>
      </c>
      <c r="AQ466" s="25">
        <f t="shared" si="250"/>
        <v>5.082587457022183</v>
      </c>
      <c r="AR466" s="25">
        <f t="shared" si="250"/>
        <v>5.0837027291931678</v>
      </c>
      <c r="AS466" s="25">
        <f t="shared" si="250"/>
        <v>5.0919234215757037</v>
      </c>
      <c r="AT466" s="25">
        <f t="shared" si="250"/>
        <v>5.1479840038420344</v>
      </c>
      <c r="AU466" s="25">
        <f t="shared" si="236"/>
        <v>5.4273725006747648</v>
      </c>
      <c r="AV466" s="25"/>
      <c r="AW466" s="25"/>
      <c r="AX466" s="25"/>
    </row>
    <row r="467" spans="1:50">
      <c r="A467" s="103" t="s">
        <v>1435</v>
      </c>
      <c r="B467" s="96" t="s">
        <v>292</v>
      </c>
      <c r="C467" s="58">
        <v>56654.345099999999</v>
      </c>
      <c r="D467" s="95">
        <v>1E-3</v>
      </c>
      <c r="E467" s="33">
        <f t="shared" si="220"/>
        <v>19493.946691299199</v>
      </c>
      <c r="F467" s="25">
        <f t="shared" si="221"/>
        <v>19494</v>
      </c>
      <c r="G467" s="25">
        <f t="shared" si="242"/>
        <v>-1.8196819997683633E-2</v>
      </c>
      <c r="K467">
        <f t="shared" si="248"/>
        <v>-1.8196819997683633E-2</v>
      </c>
      <c r="O467" s="25">
        <f t="shared" ca="1" si="249"/>
        <v>-1.6834454719215308E-2</v>
      </c>
      <c r="P467" s="27">
        <f t="shared" si="222"/>
        <v>-7.879159176025035E-3</v>
      </c>
      <c r="Q467" s="28">
        <f t="shared" si="223"/>
        <v>41635.845099999999</v>
      </c>
      <c r="S467" s="25">
        <f t="shared" si="243"/>
        <v>1.0645412483078878E-4</v>
      </c>
      <c r="T467" s="128">
        <v>1</v>
      </c>
      <c r="U467">
        <f t="shared" si="244"/>
        <v>1.0645412483078878E-4</v>
      </c>
      <c r="V467" s="25">
        <f t="shared" si="245"/>
        <v>-1.0317660821658598E-2</v>
      </c>
      <c r="Z467">
        <f t="shared" si="224"/>
        <v>19494</v>
      </c>
      <c r="AA467" s="25">
        <f t="shared" si="225"/>
        <v>-7.4602100707287138E-3</v>
      </c>
      <c r="AB467" s="25">
        <f t="shared" si="226"/>
        <v>-1.073660992695492E-2</v>
      </c>
      <c r="AC467" s="25">
        <f t="shared" si="227"/>
        <v>-1.0317660821658598E-2</v>
      </c>
      <c r="AD467" s="25"/>
      <c r="AE467" s="25">
        <f t="shared" si="228"/>
        <v>1.2271477174440026E-8</v>
      </c>
      <c r="AF467" s="28">
        <f t="shared" si="229"/>
        <v>41635.845099999999</v>
      </c>
      <c r="AG467" s="128"/>
      <c r="AH467">
        <f t="shared" si="230"/>
        <v>-8.320161962728714E-3</v>
      </c>
      <c r="AI467">
        <f t="shared" si="231"/>
        <v>1.0018712631557842</v>
      </c>
      <c r="AJ467">
        <f t="shared" si="232"/>
        <v>-0.72134254260493424</v>
      </c>
      <c r="AK467">
        <f t="shared" si="233"/>
        <v>-0.36999526804298699</v>
      </c>
      <c r="AL467">
        <f t="shared" si="234"/>
        <v>-1.5657388372460714</v>
      </c>
      <c r="AM467">
        <f t="shared" si="235"/>
        <v>-0.99495525656681028</v>
      </c>
      <c r="AN467" s="25">
        <f t="shared" si="250"/>
        <v>5.0960921788054039</v>
      </c>
      <c r="AO467" s="25">
        <f t="shared" si="250"/>
        <v>5.0960953881335103</v>
      </c>
      <c r="AP467" s="25">
        <f t="shared" si="250"/>
        <v>5.0961185573092536</v>
      </c>
      <c r="AQ467" s="25">
        <f t="shared" si="250"/>
        <v>5.0962857836389279</v>
      </c>
      <c r="AR467" s="25">
        <f t="shared" si="250"/>
        <v>5.0974907132325953</v>
      </c>
      <c r="AS467" s="25">
        <f t="shared" si="250"/>
        <v>5.1060691164754335</v>
      </c>
      <c r="AT467" s="25">
        <f t="shared" si="250"/>
        <v>5.1626839051676505</v>
      </c>
      <c r="AU467" s="25">
        <f t="shared" si="236"/>
        <v>5.439187065474318</v>
      </c>
      <c r="AV467" s="25"/>
      <c r="AW467" s="25"/>
      <c r="AX467" s="25"/>
    </row>
    <row r="468" spans="1:50">
      <c r="A468" s="214" t="s">
        <v>30</v>
      </c>
      <c r="B468" s="215" t="s">
        <v>292</v>
      </c>
      <c r="C468" s="214">
        <v>56692.575999999885</v>
      </c>
      <c r="D468" s="214" t="s">
        <v>503</v>
      </c>
      <c r="E468" s="33">
        <f t="shared" si="220"/>
        <v>19605.946458808878</v>
      </c>
      <c r="F468" s="25">
        <f t="shared" si="221"/>
        <v>19606</v>
      </c>
      <c r="G468" s="25">
        <f t="shared" si="242"/>
        <v>-1.8276180111570284E-2</v>
      </c>
      <c r="K468">
        <f t="shared" si="248"/>
        <v>-1.8276180111570284E-2</v>
      </c>
      <c r="M468" s="25"/>
      <c r="O468" s="25">
        <f t="shared" ca="1" si="249"/>
        <v>-1.708417899608081E-2</v>
      </c>
      <c r="P468" s="27">
        <f t="shared" si="222"/>
        <v>-7.9890823279668982E-3</v>
      </c>
      <c r="Q468" s="28">
        <f t="shared" si="223"/>
        <v>41674.075999999885</v>
      </c>
      <c r="S468" s="25">
        <f t="shared" si="243"/>
        <v>1.0582438080941769E-4</v>
      </c>
      <c r="T468" s="128">
        <v>1</v>
      </c>
      <c r="U468">
        <f t="shared" si="244"/>
        <v>1.0582438080941769E-4</v>
      </c>
      <c r="V468" s="25">
        <f t="shared" si="245"/>
        <v>-1.0287097783603386E-2</v>
      </c>
      <c r="Z468">
        <f t="shared" si="224"/>
        <v>19606</v>
      </c>
      <c r="AA468" s="25">
        <f t="shared" si="225"/>
        <v>-7.1638950498885568E-3</v>
      </c>
      <c r="AB468" s="25">
        <f t="shared" si="226"/>
        <v>-1.1112285061681727E-2</v>
      </c>
      <c r="AC468" s="25">
        <f t="shared" si="227"/>
        <v>-1.0287097783603386E-2</v>
      </c>
      <c r="AD468" s="25"/>
      <c r="AE468" s="25">
        <f t="shared" si="228"/>
        <v>1.3067499241647888E-8</v>
      </c>
      <c r="AF468" s="28">
        <f t="shared" si="229"/>
        <v>41674.075999999885</v>
      </c>
      <c r="AG468" s="128"/>
      <c r="AH468">
        <f t="shared" si="230"/>
        <v>-8.0107093418885569E-3</v>
      </c>
      <c r="AI468">
        <f t="shared" si="231"/>
        <v>1.0079757188332177</v>
      </c>
      <c r="AJ468">
        <f t="shared" si="232"/>
        <v>-0.70981720116283142</v>
      </c>
      <c r="AK468">
        <f t="shared" si="233"/>
        <v>-0.36991402772684018</v>
      </c>
      <c r="AL468">
        <f t="shared" si="234"/>
        <v>-1.5492386602273625</v>
      </c>
      <c r="AM468">
        <f t="shared" si="235"/>
        <v>-0.97867140478953685</v>
      </c>
      <c r="AN468" s="25">
        <f t="shared" si="250"/>
        <v>5.1113463090640874</v>
      </c>
      <c r="AO468" s="25">
        <f t="shared" si="250"/>
        <v>5.1113502024053972</v>
      </c>
      <c r="AP468" s="25">
        <f t="shared" si="250"/>
        <v>5.1113772892852634</v>
      </c>
      <c r="AQ468" s="25">
        <f t="shared" si="250"/>
        <v>5.1115656908521681</v>
      </c>
      <c r="AR468" s="25">
        <f t="shared" si="250"/>
        <v>5.112873788904392</v>
      </c>
      <c r="AS468" s="25">
        <f t="shared" si="250"/>
        <v>5.1218470860256673</v>
      </c>
      <c r="AT468" s="25">
        <f t="shared" si="250"/>
        <v>5.1790298975377045</v>
      </c>
      <c r="AU468" s="25">
        <f t="shared" si="236"/>
        <v>5.4522883650540201</v>
      </c>
    </row>
    <row r="469" spans="1:50">
      <c r="A469" s="22" t="s">
        <v>1440</v>
      </c>
      <c r="B469" s="21" t="s">
        <v>292</v>
      </c>
      <c r="C469" s="22">
        <v>56905.576699999998</v>
      </c>
      <c r="D469" s="22">
        <v>2.0000000000000001E-4</v>
      </c>
      <c r="E469" s="33">
        <f t="shared" ref="E469:E532" si="251">+(C469-C$7)/C$8</f>
        <v>20229.945079806083</v>
      </c>
      <c r="F469" s="25">
        <f t="shared" ref="F469:F533" si="252">ROUND(2*E469,0)/2</f>
        <v>20230</v>
      </c>
      <c r="G469" s="25">
        <f t="shared" si="242"/>
        <v>-1.8746900001133326E-2</v>
      </c>
      <c r="K469">
        <f t="shared" si="248"/>
        <v>-1.8746900001133326E-2</v>
      </c>
      <c r="M469" s="25"/>
      <c r="O469" s="25">
        <f t="shared" ca="1" si="249"/>
        <v>-1.8475499967188624E-2</v>
      </c>
      <c r="P469" s="27">
        <f t="shared" ref="P469:P532" si="253">+D$11+D$12*F469+D$13*F469^2</f>
        <v>-8.5985493311992022E-3</v>
      </c>
      <c r="Q469" s="28">
        <f t="shared" ref="Q469:Q532" si="254">+C469-15018.5</f>
        <v>41887.076699999998</v>
      </c>
      <c r="S469" s="25">
        <f t="shared" si="243"/>
        <v>1.0298902131995239E-4</v>
      </c>
      <c r="T469" s="128">
        <v>1</v>
      </c>
      <c r="U469">
        <f t="shared" si="244"/>
        <v>1.0298902131995239E-4</v>
      </c>
      <c r="V469" s="25">
        <f t="shared" si="245"/>
        <v>-1.0148350669934124E-2</v>
      </c>
      <c r="Z469">
        <f t="shared" ref="Z469:Z532" si="255">F469</f>
        <v>20230</v>
      </c>
      <c r="AA469" s="25">
        <f t="shared" ref="AA469:AA532" si="256">AB$3+AB$4*Z469+AB$5*Z469^2+AH469</f>
        <v>-5.4458662030928955E-3</v>
      </c>
      <c r="AB469" s="25">
        <f t="shared" ref="AB469:AB532" si="257">+G469-AA469</f>
        <v>-1.3301033798040431E-2</v>
      </c>
      <c r="AC469" s="25">
        <f t="shared" ref="AC469:AC532" si="258">+G469-P469</f>
        <v>-1.0148350669934124E-2</v>
      </c>
      <c r="AD469" s="25"/>
      <c r="AE469" s="25">
        <f t="shared" ref="AE469:AE532" si="259">+(G469-AA469)^2*S469</f>
        <v>1.8220560189322842E-8</v>
      </c>
      <c r="AF469" s="28">
        <f t="shared" ref="AF469:AF532" si="260">+C469-15018.5</f>
        <v>41887.076699999998</v>
      </c>
      <c r="AG469" s="128"/>
      <c r="AH469">
        <f t="shared" ref="AH469:AH532" si="261">$AB$6*($AB$11/AI469*AJ469+$AB$12)</f>
        <v>-6.218107503092896E-3</v>
      </c>
      <c r="AI469">
        <f t="shared" ref="AI469:AI532" si="262">1+$AB$7*COS(AL469)</f>
        <v>1.0432989199987697</v>
      </c>
      <c r="AJ469">
        <f t="shared" ref="AJ469:AJ532" si="263">SIN(AL469+$AB$9)</f>
        <v>-0.6392352986624481</v>
      </c>
      <c r="AK469">
        <f t="shared" ref="AK469:AK533" si="264">$AB$7*SIN(AL469)</f>
        <v>-0.36745775747280141</v>
      </c>
      <c r="AL469">
        <f t="shared" ref="AL469:AL533" si="265">2*ATAN(AM469)</f>
        <v>-1.4535034585733004</v>
      </c>
      <c r="AM469">
        <f t="shared" ref="AM469:AM533" si="266">SQRT((1+$AB$7)/(1-$AB$7))*TAN(AN469/2)</f>
        <v>-0.88908472703943964</v>
      </c>
      <c r="AN469" s="25">
        <f t="shared" si="250"/>
        <v>5.1980710570309663</v>
      </c>
      <c r="AO469" s="25">
        <f t="shared" si="250"/>
        <v>5.1980811077203315</v>
      </c>
      <c r="AP469" s="25">
        <f t="shared" si="250"/>
        <v>5.1981392939504873</v>
      </c>
      <c r="AQ469" s="25">
        <f t="shared" si="250"/>
        <v>5.1984760242425327</v>
      </c>
      <c r="AR469" s="25">
        <f t="shared" si="250"/>
        <v>5.2004205227119913</v>
      </c>
      <c r="AS469" s="25">
        <f t="shared" si="250"/>
        <v>5.2115130795151394</v>
      </c>
      <c r="AT469" s="25">
        <f t="shared" si="250"/>
        <v>5.270943072899235</v>
      </c>
      <c r="AU469" s="25">
        <f t="shared" ref="AU469:AU532" si="267">$AB$9+$AB$18*(F469-AB$15)</f>
        <v>5.5252813198552175</v>
      </c>
    </row>
    <row r="470" spans="1:50">
      <c r="A470" s="34" t="s">
        <v>1432</v>
      </c>
      <c r="B470" s="57"/>
      <c r="C470" s="58">
        <v>56929.812299999998</v>
      </c>
      <c r="D470" s="58">
        <v>2.9999999999999997E-4</v>
      </c>
      <c r="E470" s="33">
        <f t="shared" si="251"/>
        <v>20300.944757173493</v>
      </c>
      <c r="F470" s="25">
        <f t="shared" si="252"/>
        <v>20301</v>
      </c>
      <c r="G470" s="25">
        <f t="shared" si="242"/>
        <v>-1.8857030001527164E-2</v>
      </c>
      <c r="K470">
        <f t="shared" si="248"/>
        <v>-1.8857030001527164E-2</v>
      </c>
      <c r="L470" s="25"/>
      <c r="O470" s="25">
        <f t="shared" ca="1" si="249"/>
        <v>-1.8633807321273007E-2</v>
      </c>
      <c r="P470" s="27">
        <f t="shared" si="253"/>
        <v>-8.667577490414682E-3</v>
      </c>
      <c r="Q470" s="28">
        <f t="shared" si="254"/>
        <v>41911.312299999998</v>
      </c>
      <c r="S470" s="25">
        <f t="shared" si="243"/>
        <v>1.0382494247621647E-4</v>
      </c>
      <c r="T470" s="128">
        <v>1</v>
      </c>
      <c r="U470">
        <f t="shared" si="244"/>
        <v>1.0382494247621647E-4</v>
      </c>
      <c r="V470" s="25">
        <f t="shared" si="245"/>
        <v>-1.0189452511112482E-2</v>
      </c>
      <c r="W470" s="139"/>
      <c r="X470" s="139"/>
      <c r="Y470" s="139"/>
      <c r="Z470">
        <f t="shared" si="255"/>
        <v>20301</v>
      </c>
      <c r="AA470" s="25">
        <f t="shared" si="256"/>
        <v>-5.2432831594512131E-3</v>
      </c>
      <c r="AB470" s="25">
        <f t="shared" si="257"/>
        <v>-1.361374684207595E-2</v>
      </c>
      <c r="AC470" s="25">
        <f t="shared" si="258"/>
        <v>-1.0189452511112482E-2</v>
      </c>
      <c r="AD470" s="25"/>
      <c r="AE470" s="25">
        <f t="shared" si="259"/>
        <v>1.9242302591175973E-8</v>
      </c>
      <c r="AF470" s="28">
        <f t="shared" si="260"/>
        <v>41911.312299999998</v>
      </c>
      <c r="AG470" s="128"/>
      <c r="AH470">
        <f t="shared" si="261"/>
        <v>-6.0068913564512135E-3</v>
      </c>
      <c r="AI470">
        <f t="shared" si="262"/>
        <v>1.0474554141281824</v>
      </c>
      <c r="AJ470">
        <f t="shared" si="263"/>
        <v>-0.63048988145147855</v>
      </c>
      <c r="AK470">
        <f t="shared" si="264"/>
        <v>-0.36694411518639009</v>
      </c>
      <c r="AL470">
        <f t="shared" si="265"/>
        <v>-1.4421841798392672</v>
      </c>
      <c r="AM470">
        <f t="shared" si="266"/>
        <v>-0.87900193114687319</v>
      </c>
      <c r="AN470" s="25">
        <f t="shared" si="250"/>
        <v>5.2081305634830075</v>
      </c>
      <c r="AO470" s="25">
        <f t="shared" si="250"/>
        <v>5.208141624029853</v>
      </c>
      <c r="AP470" s="25">
        <f t="shared" si="250"/>
        <v>5.2082044619983634</v>
      </c>
      <c r="AQ470" s="25">
        <f t="shared" si="250"/>
        <v>5.2085613230974017</v>
      </c>
      <c r="AR470" s="25">
        <f t="shared" si="250"/>
        <v>5.2105835179327968</v>
      </c>
      <c r="AS470" s="25">
        <f t="shared" si="250"/>
        <v>5.2219036656751285</v>
      </c>
      <c r="AT470" s="25">
        <f t="shared" si="250"/>
        <v>5.2814889291901084</v>
      </c>
      <c r="AU470" s="25">
        <f t="shared" si="267"/>
        <v>5.5335866079816354</v>
      </c>
      <c r="AV470" s="25"/>
      <c r="AW470" s="25"/>
      <c r="AX470" s="25"/>
    </row>
    <row r="471" spans="1:50">
      <c r="A471" s="212" t="s">
        <v>26</v>
      </c>
      <c r="B471" s="213" t="s">
        <v>292</v>
      </c>
      <c r="C471" s="212">
        <v>56942.783100000001</v>
      </c>
      <c r="D471" s="212">
        <v>2.0000000000000001E-4</v>
      </c>
      <c r="E471" s="33">
        <f t="shared" si="251"/>
        <v>20338.943511699781</v>
      </c>
      <c r="F471" s="25">
        <f t="shared" si="252"/>
        <v>20339</v>
      </c>
      <c r="G471" s="25">
        <f t="shared" si="242"/>
        <v>-1.9282169996586163E-2</v>
      </c>
      <c r="K471">
        <f t="shared" si="248"/>
        <v>-1.9282169996586163E-2</v>
      </c>
      <c r="L471" s="25"/>
      <c r="O471" s="25">
        <f t="shared" ca="1" si="249"/>
        <v>-1.8718535200923803E-2</v>
      </c>
      <c r="P471" s="27">
        <f t="shared" si="253"/>
        <v>-8.7044954255136656E-3</v>
      </c>
      <c r="Q471" s="28">
        <f t="shared" si="254"/>
        <v>41924.283100000001</v>
      </c>
      <c r="S471" s="25">
        <f t="shared" si="243"/>
        <v>1.1188719933151373E-4</v>
      </c>
      <c r="T471" s="128">
        <v>1</v>
      </c>
      <c r="U471">
        <f t="shared" si="244"/>
        <v>1.1188719933151373E-4</v>
      </c>
      <c r="V471" s="25">
        <f t="shared" si="245"/>
        <v>-1.0577674571072497E-2</v>
      </c>
      <c r="Z471">
        <f t="shared" si="255"/>
        <v>20339</v>
      </c>
      <c r="AA471" s="25">
        <f t="shared" si="256"/>
        <v>-5.1342727308630147E-3</v>
      </c>
      <c r="AB471" s="25">
        <f t="shared" si="257"/>
        <v>-1.4147897265723148E-2</v>
      </c>
      <c r="AC471" s="25">
        <f t="shared" si="258"/>
        <v>-1.0577674571072497E-2</v>
      </c>
      <c r="AD471" s="25"/>
      <c r="AE471" s="25">
        <f t="shared" si="259"/>
        <v>2.2395677148770637E-8</v>
      </c>
      <c r="AF471" s="28">
        <f t="shared" si="260"/>
        <v>41924.283100000001</v>
      </c>
      <c r="AG471" s="128"/>
      <c r="AH471">
        <f t="shared" si="261"/>
        <v>-5.8932479678630153E-3</v>
      </c>
      <c r="AI471">
        <f t="shared" si="262"/>
        <v>1.0496911645887561</v>
      </c>
      <c r="AJ471">
        <f t="shared" si="263"/>
        <v>-0.62574701792993048</v>
      </c>
      <c r="AK471">
        <f t="shared" si="264"/>
        <v>-0.36664804399016387</v>
      </c>
      <c r="AL471">
        <f t="shared" si="265"/>
        <v>-1.436088848774121</v>
      </c>
      <c r="AM471">
        <f t="shared" si="266"/>
        <v>-0.8736139212018732</v>
      </c>
      <c r="AN471" s="25">
        <f t="shared" ref="AN471:AT480" si="268">$AU471+$AB$7*SIN(AO471)</f>
        <v>5.2135310037779394</v>
      </c>
      <c r="AO471" s="25">
        <f t="shared" si="268"/>
        <v>5.2135426351532272</v>
      </c>
      <c r="AP471" s="25">
        <f t="shared" si="268"/>
        <v>5.2136080635651005</v>
      </c>
      <c r="AQ471" s="25">
        <f t="shared" si="268"/>
        <v>5.2139759637267504</v>
      </c>
      <c r="AR471" s="25">
        <f t="shared" si="268"/>
        <v>5.2160400677014263</v>
      </c>
      <c r="AS471" s="25">
        <f t="shared" si="268"/>
        <v>5.2274805191675346</v>
      </c>
      <c r="AT471" s="25">
        <f t="shared" si="268"/>
        <v>5.2871403441514344</v>
      </c>
      <c r="AU471" s="25">
        <f t="shared" si="267"/>
        <v>5.538031691767606</v>
      </c>
    </row>
    <row r="472" spans="1:50">
      <c r="A472" s="212" t="s">
        <v>26</v>
      </c>
      <c r="B472" s="213" t="s">
        <v>292</v>
      </c>
      <c r="C472" s="212">
        <v>56956.7785</v>
      </c>
      <c r="D472" s="212">
        <v>1E-4</v>
      </c>
      <c r="E472" s="33">
        <f t="shared" si="251"/>
        <v>20379.943894798522</v>
      </c>
      <c r="F472" s="25">
        <f t="shared" si="252"/>
        <v>20380</v>
      </c>
      <c r="G472" s="25">
        <f t="shared" si="242"/>
        <v>-1.9151399996189866E-2</v>
      </c>
      <c r="K472">
        <f t="shared" si="248"/>
        <v>-1.9151399996189866E-2</v>
      </c>
      <c r="M472" s="25"/>
      <c r="O472" s="25">
        <f t="shared" ca="1" si="249"/>
        <v>-1.880995212370493E-2</v>
      </c>
      <c r="P472" s="27">
        <f t="shared" si="253"/>
        <v>-8.7443070447667699E-3</v>
      </c>
      <c r="Q472" s="28">
        <f t="shared" si="254"/>
        <v>41938.2785</v>
      </c>
      <c r="S472" s="25">
        <f t="shared" si="243"/>
        <v>1.0830758369956029E-4</v>
      </c>
      <c r="T472" s="128">
        <v>1</v>
      </c>
      <c r="U472">
        <f t="shared" si="244"/>
        <v>1.0830758369956029E-4</v>
      </c>
      <c r="V472" s="25">
        <f t="shared" si="245"/>
        <v>-1.0407092951423096E-2</v>
      </c>
      <c r="Z472">
        <f t="shared" si="255"/>
        <v>20380</v>
      </c>
      <c r="AA472" s="25">
        <f t="shared" si="256"/>
        <v>-5.0162001979639917E-3</v>
      </c>
      <c r="AB472" s="25">
        <f t="shared" si="257"/>
        <v>-1.4135199798225875E-2</v>
      </c>
      <c r="AC472" s="25">
        <f t="shared" si="258"/>
        <v>-1.0407092951423096E-2</v>
      </c>
      <c r="AD472" s="25"/>
      <c r="AE472" s="25">
        <f t="shared" si="259"/>
        <v>2.164027473480969E-8</v>
      </c>
      <c r="AF472" s="28">
        <f t="shared" si="260"/>
        <v>41938.2785</v>
      </c>
      <c r="AG472" s="128"/>
      <c r="AH472">
        <f t="shared" si="261"/>
        <v>-5.770166997963992E-3</v>
      </c>
      <c r="AI472">
        <f t="shared" si="262"/>
        <v>1.0521120621014823</v>
      </c>
      <c r="AJ472">
        <f t="shared" si="263"/>
        <v>-0.62058071581751539</v>
      </c>
      <c r="AK472">
        <f t="shared" si="264"/>
        <v>-0.36631179749433579</v>
      </c>
      <c r="AL472">
        <f t="shared" si="265"/>
        <v>-1.4294830606465252</v>
      </c>
      <c r="AM472">
        <f t="shared" si="266"/>
        <v>-0.86780698867181094</v>
      </c>
      <c r="AN472" s="25">
        <f t="shared" si="268"/>
        <v>5.2193707403299161</v>
      </c>
      <c r="AO472" s="25">
        <f t="shared" si="268"/>
        <v>5.219383012006479</v>
      </c>
      <c r="AP472" s="25">
        <f t="shared" si="268"/>
        <v>5.2194513150540178</v>
      </c>
      <c r="AQ472" s="25">
        <f t="shared" si="268"/>
        <v>5.2198313303260129</v>
      </c>
      <c r="AR472" s="25">
        <f t="shared" si="268"/>
        <v>5.2219408850093529</v>
      </c>
      <c r="AS472" s="25">
        <f t="shared" si="268"/>
        <v>5.2335099021472189</v>
      </c>
      <c r="AT472" s="25">
        <f t="shared" si="268"/>
        <v>5.2932434825392098</v>
      </c>
      <c r="AU472" s="25">
        <f t="shared" si="267"/>
        <v>5.5428277032208895</v>
      </c>
    </row>
    <row r="473" spans="1:50">
      <c r="A473" s="212" t="s">
        <v>26</v>
      </c>
      <c r="B473" s="213" t="s">
        <v>292</v>
      </c>
      <c r="C473" s="212">
        <v>56956.7785</v>
      </c>
      <c r="D473" s="212">
        <v>1E-4</v>
      </c>
      <c r="E473" s="33">
        <f t="shared" si="251"/>
        <v>20379.943894798522</v>
      </c>
      <c r="F473" s="25">
        <f t="shared" si="252"/>
        <v>20380</v>
      </c>
      <c r="G473" s="25">
        <f t="shared" si="242"/>
        <v>-1.9151399996189866E-2</v>
      </c>
      <c r="K473">
        <f t="shared" si="248"/>
        <v>-1.9151399996189866E-2</v>
      </c>
      <c r="L473" s="25"/>
      <c r="O473" s="25">
        <f t="shared" ca="1" si="249"/>
        <v>-1.880995212370493E-2</v>
      </c>
      <c r="P473" s="27">
        <f t="shared" si="253"/>
        <v>-8.7443070447667699E-3</v>
      </c>
      <c r="Q473" s="28">
        <f t="shared" si="254"/>
        <v>41938.2785</v>
      </c>
      <c r="S473" s="25">
        <f t="shared" si="243"/>
        <v>1.0830758369956029E-4</v>
      </c>
      <c r="T473" s="128">
        <v>1</v>
      </c>
      <c r="U473">
        <f t="shared" si="244"/>
        <v>1.0830758369956029E-4</v>
      </c>
      <c r="V473" s="25">
        <f t="shared" si="245"/>
        <v>-1.0407092951423096E-2</v>
      </c>
      <c r="Z473">
        <f t="shared" si="255"/>
        <v>20380</v>
      </c>
      <c r="AA473" s="25">
        <f t="shared" si="256"/>
        <v>-5.0162001979639917E-3</v>
      </c>
      <c r="AB473" s="25">
        <f t="shared" si="257"/>
        <v>-1.4135199798225875E-2</v>
      </c>
      <c r="AC473" s="25">
        <f t="shared" si="258"/>
        <v>-1.0407092951423096E-2</v>
      </c>
      <c r="AD473" s="25"/>
      <c r="AE473" s="25">
        <f t="shared" si="259"/>
        <v>2.164027473480969E-8</v>
      </c>
      <c r="AF473" s="28">
        <f t="shared" si="260"/>
        <v>41938.2785</v>
      </c>
      <c r="AG473" s="128"/>
      <c r="AH473">
        <f t="shared" si="261"/>
        <v>-5.770166997963992E-3</v>
      </c>
      <c r="AI473">
        <f t="shared" si="262"/>
        <v>1.0521120621014823</v>
      </c>
      <c r="AJ473">
        <f t="shared" si="263"/>
        <v>-0.62058071581751539</v>
      </c>
      <c r="AK473">
        <f t="shared" si="264"/>
        <v>-0.36631179749433579</v>
      </c>
      <c r="AL473">
        <f t="shared" si="265"/>
        <v>-1.4294830606465252</v>
      </c>
      <c r="AM473">
        <f t="shared" si="266"/>
        <v>-0.86780698867181094</v>
      </c>
      <c r="AN473" s="25">
        <f t="shared" si="268"/>
        <v>5.2193707403299161</v>
      </c>
      <c r="AO473" s="25">
        <f t="shared" si="268"/>
        <v>5.219383012006479</v>
      </c>
      <c r="AP473" s="25">
        <f t="shared" si="268"/>
        <v>5.2194513150540178</v>
      </c>
      <c r="AQ473" s="25">
        <f t="shared" si="268"/>
        <v>5.2198313303260129</v>
      </c>
      <c r="AR473" s="25">
        <f t="shared" si="268"/>
        <v>5.2219408850093529</v>
      </c>
      <c r="AS473" s="25">
        <f t="shared" si="268"/>
        <v>5.2335099021472189</v>
      </c>
      <c r="AT473" s="25">
        <f t="shared" si="268"/>
        <v>5.2932434825392098</v>
      </c>
      <c r="AU473" s="25">
        <f t="shared" si="267"/>
        <v>5.5428277032208895</v>
      </c>
    </row>
    <row r="474" spans="1:50">
      <c r="A474" s="22" t="s">
        <v>1439</v>
      </c>
      <c r="B474" s="21"/>
      <c r="C474" s="22">
        <v>56963.434399999998</v>
      </c>
      <c r="D474" s="22">
        <v>5.0000000000000001E-4</v>
      </c>
      <c r="E474" s="33">
        <f t="shared" si="251"/>
        <v>20399.442762274033</v>
      </c>
      <c r="F474" s="25">
        <f t="shared" si="252"/>
        <v>20399.5</v>
      </c>
      <c r="G474" s="25">
        <f t="shared" si="242"/>
        <v>-1.9537984997441527E-2</v>
      </c>
      <c r="K474">
        <f t="shared" si="248"/>
        <v>-1.9537984997441527E-2</v>
      </c>
      <c r="M474" s="25"/>
      <c r="O474" s="25">
        <f t="shared" ca="1" si="249"/>
        <v>-1.8853430904052049E-2</v>
      </c>
      <c r="P474" s="27">
        <f t="shared" si="253"/>
        <v>-8.7632342305870321E-3</v>
      </c>
      <c r="Q474" s="28">
        <f t="shared" si="254"/>
        <v>41944.934399999998</v>
      </c>
      <c r="S474" s="25">
        <f t="shared" si="243"/>
        <v>1.1609525408783151E-4</v>
      </c>
      <c r="T474" s="128">
        <v>1</v>
      </c>
      <c r="U474">
        <f t="shared" si="244"/>
        <v>1.1609525408783151E-4</v>
      </c>
      <c r="V474" s="25">
        <f t="shared" si="245"/>
        <v>-1.0774750766854494E-2</v>
      </c>
      <c r="Z474">
        <f t="shared" si="255"/>
        <v>20399.5</v>
      </c>
      <c r="AA474" s="25">
        <f t="shared" si="256"/>
        <v>-4.9598781477187652E-3</v>
      </c>
      <c r="AB474" s="25">
        <f t="shared" si="257"/>
        <v>-1.4578106849722761E-2</v>
      </c>
      <c r="AC474" s="25">
        <f t="shared" si="258"/>
        <v>-1.0774750766854494E-2</v>
      </c>
      <c r="AD474" s="25"/>
      <c r="AE474" s="25">
        <f t="shared" si="259"/>
        <v>2.4672702634330576E-8</v>
      </c>
      <c r="AF474" s="28">
        <f t="shared" si="260"/>
        <v>41944.934399999998</v>
      </c>
      <c r="AG474" s="128"/>
      <c r="AH474">
        <f t="shared" si="261"/>
        <v>-5.7114593469687657E-3</v>
      </c>
      <c r="AI474">
        <f t="shared" si="262"/>
        <v>1.0532665923264843</v>
      </c>
      <c r="AJ474">
        <f t="shared" si="263"/>
        <v>-0.61810564141943403</v>
      </c>
      <c r="AK474">
        <f t="shared" si="264"/>
        <v>-0.36614569523882723</v>
      </c>
      <c r="AL474">
        <f t="shared" si="265"/>
        <v>-1.4263305793618106</v>
      </c>
      <c r="AM474">
        <f t="shared" si="266"/>
        <v>-0.865047470971682</v>
      </c>
      <c r="AN474" s="25">
        <f t="shared" si="268"/>
        <v>5.222152905318147</v>
      </c>
      <c r="AO474" s="25">
        <f t="shared" si="268"/>
        <v>5.2221654905787123</v>
      </c>
      <c r="AP474" s="25">
        <f t="shared" si="268"/>
        <v>5.2222351900444632</v>
      </c>
      <c r="AQ474" s="25">
        <f t="shared" si="268"/>
        <v>5.2226210412044809</v>
      </c>
      <c r="AR474" s="25">
        <f t="shared" si="268"/>
        <v>5.2247522923190166</v>
      </c>
      <c r="AS474" s="25">
        <f t="shared" si="268"/>
        <v>5.2363819925330377</v>
      </c>
      <c r="AT474" s="25">
        <f t="shared" si="268"/>
        <v>5.2961482110564306</v>
      </c>
      <c r="AU474" s="25">
        <f t="shared" si="267"/>
        <v>5.5451087330584272</v>
      </c>
    </row>
    <row r="475" spans="1:50">
      <c r="A475" s="212" t="s">
        <v>26</v>
      </c>
      <c r="B475" s="213" t="s">
        <v>288</v>
      </c>
      <c r="C475" s="212">
        <v>56976.747799999997</v>
      </c>
      <c r="D475" s="212">
        <v>1E-4</v>
      </c>
      <c r="E475" s="33">
        <f t="shared" si="251"/>
        <v>20438.445184523254</v>
      </c>
      <c r="F475" s="25">
        <f t="shared" si="252"/>
        <v>20438.5</v>
      </c>
      <c r="G475" s="25">
        <f t="shared" si="242"/>
        <v>-1.8711155003984459E-2</v>
      </c>
      <c r="K475">
        <f t="shared" si="248"/>
        <v>-1.8711155003984459E-2</v>
      </c>
      <c r="M475" s="25"/>
      <c r="O475" s="25">
        <f t="shared" ca="1" si="249"/>
        <v>-1.8940388464746289E-2</v>
      </c>
      <c r="P475" s="27">
        <f t="shared" si="253"/>
        <v>-8.8010738878771654E-3</v>
      </c>
      <c r="Q475" s="28">
        <f t="shared" si="254"/>
        <v>41958.247799999997</v>
      </c>
      <c r="S475" s="25">
        <f t="shared" si="243"/>
        <v>9.820970772782637E-5</v>
      </c>
      <c r="T475" s="128">
        <v>1</v>
      </c>
      <c r="U475">
        <f t="shared" si="244"/>
        <v>9.820970772782637E-5</v>
      </c>
      <c r="V475" s="25">
        <f t="shared" si="245"/>
        <v>-9.9100811161072933E-3</v>
      </c>
      <c r="Z475">
        <f t="shared" si="255"/>
        <v>20438.5</v>
      </c>
      <c r="AA475" s="25">
        <f t="shared" si="256"/>
        <v>-4.8469147887963519E-3</v>
      </c>
      <c r="AB475" s="25">
        <f t="shared" si="257"/>
        <v>-1.3864240215188107E-2</v>
      </c>
      <c r="AC475" s="25">
        <f t="shared" si="258"/>
        <v>-9.9100811161072933E-3</v>
      </c>
      <c r="AD475" s="25"/>
      <c r="AE475" s="25">
        <f t="shared" si="259"/>
        <v>1.8877590784145159E-8</v>
      </c>
      <c r="AF475" s="28">
        <f t="shared" si="260"/>
        <v>41958.247799999997</v>
      </c>
      <c r="AG475" s="128"/>
      <c r="AH475">
        <f t="shared" si="261"/>
        <v>-5.5937179420463522E-3</v>
      </c>
      <c r="AI475">
        <f t="shared" si="262"/>
        <v>1.0555816621180458</v>
      </c>
      <c r="AJ475">
        <f t="shared" si="263"/>
        <v>-0.61312065667750471</v>
      </c>
      <c r="AK475">
        <f t="shared" si="264"/>
        <v>-0.36580141994830395</v>
      </c>
      <c r="AL475">
        <f t="shared" si="265"/>
        <v>-1.420004816137463</v>
      </c>
      <c r="AM475">
        <f t="shared" si="266"/>
        <v>-0.85953285235029631</v>
      </c>
      <c r="AN475" s="25">
        <f t="shared" si="268"/>
        <v>5.2277264085238224</v>
      </c>
      <c r="AO475" s="25">
        <f t="shared" si="268"/>
        <v>5.2277396387641382</v>
      </c>
      <c r="AP475" s="25">
        <f t="shared" si="268"/>
        <v>5.2278121879014421</v>
      </c>
      <c r="AQ475" s="25">
        <f t="shared" si="268"/>
        <v>5.2282098521700373</v>
      </c>
      <c r="AR475" s="25">
        <f t="shared" si="268"/>
        <v>5.2303846397655906</v>
      </c>
      <c r="AS475" s="25">
        <f t="shared" si="268"/>
        <v>5.2421347816720285</v>
      </c>
      <c r="AT475" s="25">
        <f t="shared" si="268"/>
        <v>5.3019615509346076</v>
      </c>
      <c r="AU475" s="25">
        <f t="shared" si="267"/>
        <v>5.5496707927335018</v>
      </c>
    </row>
    <row r="476" spans="1:50">
      <c r="A476" s="212" t="s">
        <v>26</v>
      </c>
      <c r="B476" s="213" t="s">
        <v>288</v>
      </c>
      <c r="C476" s="212">
        <v>56976.747799999997</v>
      </c>
      <c r="D476" s="212">
        <v>1E-4</v>
      </c>
      <c r="E476" s="33">
        <f t="shared" si="251"/>
        <v>20438.445184523254</v>
      </c>
      <c r="F476" s="25">
        <f t="shared" si="252"/>
        <v>20438.5</v>
      </c>
      <c r="G476" s="25">
        <f t="shared" si="242"/>
        <v>-1.8711155003984459E-2</v>
      </c>
      <c r="K476">
        <f t="shared" si="248"/>
        <v>-1.8711155003984459E-2</v>
      </c>
      <c r="L476" s="25"/>
      <c r="O476" s="25">
        <f t="shared" ca="1" si="249"/>
        <v>-1.8940388464746289E-2</v>
      </c>
      <c r="P476" s="27">
        <f t="shared" si="253"/>
        <v>-8.8010738878771654E-3</v>
      </c>
      <c r="Q476" s="28">
        <f t="shared" si="254"/>
        <v>41958.247799999997</v>
      </c>
      <c r="S476" s="25">
        <f t="shared" si="243"/>
        <v>9.820970772782637E-5</v>
      </c>
      <c r="T476" s="128">
        <v>1</v>
      </c>
      <c r="U476">
        <f t="shared" si="244"/>
        <v>9.820970772782637E-5</v>
      </c>
      <c r="V476" s="25">
        <f t="shared" si="245"/>
        <v>-9.9100811161072933E-3</v>
      </c>
      <c r="Z476">
        <f t="shared" si="255"/>
        <v>20438.5</v>
      </c>
      <c r="AA476" s="25">
        <f t="shared" si="256"/>
        <v>-4.8469147887963519E-3</v>
      </c>
      <c r="AB476" s="25">
        <f t="shared" si="257"/>
        <v>-1.3864240215188107E-2</v>
      </c>
      <c r="AC476" s="25">
        <f t="shared" si="258"/>
        <v>-9.9100811161072933E-3</v>
      </c>
      <c r="AD476" s="25"/>
      <c r="AE476" s="25">
        <f t="shared" si="259"/>
        <v>1.8877590784145159E-8</v>
      </c>
      <c r="AF476" s="28">
        <f t="shared" si="260"/>
        <v>41958.247799999997</v>
      </c>
      <c r="AG476" s="128"/>
      <c r="AH476">
        <f t="shared" si="261"/>
        <v>-5.5937179420463522E-3</v>
      </c>
      <c r="AI476">
        <f t="shared" si="262"/>
        <v>1.0555816621180458</v>
      </c>
      <c r="AJ476">
        <f t="shared" si="263"/>
        <v>-0.61312065667750471</v>
      </c>
      <c r="AK476">
        <f t="shared" si="264"/>
        <v>-0.36580141994830395</v>
      </c>
      <c r="AL476">
        <f t="shared" si="265"/>
        <v>-1.420004816137463</v>
      </c>
      <c r="AM476">
        <f t="shared" si="266"/>
        <v>-0.85953285235029631</v>
      </c>
      <c r="AN476" s="25">
        <f t="shared" si="268"/>
        <v>5.2277264085238224</v>
      </c>
      <c r="AO476" s="25">
        <f t="shared" si="268"/>
        <v>5.2277396387641382</v>
      </c>
      <c r="AP476" s="25">
        <f t="shared" si="268"/>
        <v>5.2278121879014421</v>
      </c>
      <c r="AQ476" s="25">
        <f t="shared" si="268"/>
        <v>5.2282098521700373</v>
      </c>
      <c r="AR476" s="25">
        <f t="shared" si="268"/>
        <v>5.2303846397655906</v>
      </c>
      <c r="AS476" s="25">
        <f t="shared" si="268"/>
        <v>5.2421347816720285</v>
      </c>
      <c r="AT476" s="25">
        <f t="shared" si="268"/>
        <v>5.3019615509346076</v>
      </c>
      <c r="AU476" s="25">
        <f t="shared" si="267"/>
        <v>5.5496707927335018</v>
      </c>
    </row>
    <row r="477" spans="1:50">
      <c r="A477" s="212" t="s">
        <v>25</v>
      </c>
      <c r="B477" s="213" t="s">
        <v>292</v>
      </c>
      <c r="C477" s="212">
        <v>57034.605799999998</v>
      </c>
      <c r="D477" s="212">
        <v>1E-4</v>
      </c>
      <c r="E477" s="33">
        <f t="shared" si="251"/>
        <v>20607.943745859611</v>
      </c>
      <c r="F477" s="25">
        <f t="shared" si="252"/>
        <v>20608</v>
      </c>
      <c r="G477" s="25">
        <f t="shared" si="242"/>
        <v>-1.9202240000595339E-2</v>
      </c>
      <c r="K477">
        <f t="shared" si="248"/>
        <v>-1.9202240000595339E-2</v>
      </c>
      <c r="M477" s="25"/>
      <c r="O477" s="25">
        <f t="shared" ca="1" si="249"/>
        <v>-1.9318319401609708E-2</v>
      </c>
      <c r="P477" s="27">
        <f t="shared" si="253"/>
        <v>-8.9653029326266353E-3</v>
      </c>
      <c r="Q477" s="28">
        <f t="shared" si="254"/>
        <v>42016.105799999998</v>
      </c>
      <c r="S477" s="25">
        <f t="shared" si="243"/>
        <v>1.0479488053355167E-4</v>
      </c>
      <c r="T477" s="128">
        <v>1</v>
      </c>
      <c r="U477">
        <f t="shared" si="244"/>
        <v>1.0479488053355167E-4</v>
      </c>
      <c r="V477" s="25">
        <f t="shared" si="245"/>
        <v>-1.0236937067968703E-2</v>
      </c>
      <c r="Z477">
        <f t="shared" si="255"/>
        <v>20608</v>
      </c>
      <c r="AA477" s="25">
        <f t="shared" si="256"/>
        <v>-4.3510507235503728E-3</v>
      </c>
      <c r="AB477" s="25">
        <f t="shared" si="257"/>
        <v>-1.4851189277044966E-2</v>
      </c>
      <c r="AC477" s="25">
        <f t="shared" si="258"/>
        <v>-1.0236937067968703E-2</v>
      </c>
      <c r="AD477" s="25"/>
      <c r="AE477" s="25">
        <f t="shared" si="259"/>
        <v>2.3113330706011622E-8</v>
      </c>
      <c r="AF477" s="28">
        <f t="shared" si="260"/>
        <v>42016.105799999998</v>
      </c>
      <c r="AG477" s="128"/>
      <c r="AH477">
        <f t="shared" si="261"/>
        <v>-5.0769817315503727E-3</v>
      </c>
      <c r="AI477">
        <f t="shared" si="262"/>
        <v>1.0657348919660437</v>
      </c>
      <c r="AJ477">
        <f t="shared" si="263"/>
        <v>-0.59090995082986908</v>
      </c>
      <c r="AK477">
        <f t="shared" si="264"/>
        <v>-0.36411388874665651</v>
      </c>
      <c r="AL477">
        <f t="shared" si="265"/>
        <v>-1.3921863146041944</v>
      </c>
      <c r="AM477">
        <f t="shared" si="266"/>
        <v>-0.83563170051351221</v>
      </c>
      <c r="AN477" s="25">
        <f t="shared" si="268"/>
        <v>5.2520927608812498</v>
      </c>
      <c r="AO477" s="25">
        <f t="shared" si="268"/>
        <v>5.2521090808203619</v>
      </c>
      <c r="AP477" s="25">
        <f t="shared" si="268"/>
        <v>5.2521949051755925</v>
      </c>
      <c r="AQ477" s="25">
        <f t="shared" si="268"/>
        <v>5.2526460417165923</v>
      </c>
      <c r="AR477" s="25">
        <f t="shared" si="268"/>
        <v>5.2550118894401621</v>
      </c>
      <c r="AS477" s="25">
        <f t="shared" si="268"/>
        <v>5.2672702137495069</v>
      </c>
      <c r="AT477" s="25">
        <f t="shared" si="268"/>
        <v>5.3272867742817995</v>
      </c>
      <c r="AU477" s="25">
        <f t="shared" si="267"/>
        <v>5.5694982059367115</v>
      </c>
    </row>
    <row r="478" spans="1:50">
      <c r="A478" s="22" t="s">
        <v>1440</v>
      </c>
      <c r="B478" s="21" t="s">
        <v>288</v>
      </c>
      <c r="C478" s="22">
        <v>57070.2768</v>
      </c>
      <c r="D478" s="22">
        <v>2.0000000000000001E-4</v>
      </c>
      <c r="E478" s="33">
        <f t="shared" si="251"/>
        <v>20712.444129236665</v>
      </c>
      <c r="F478" s="25">
        <f t="shared" si="252"/>
        <v>20712.5</v>
      </c>
      <c r="G478" s="25">
        <f t="shared" si="242"/>
        <v>-1.9071374998020474E-2</v>
      </c>
      <c r="K478">
        <f t="shared" si="248"/>
        <v>-1.9071374998020474E-2</v>
      </c>
      <c r="M478" s="25"/>
      <c r="O478" s="25">
        <f t="shared" ca="1" si="249"/>
        <v>-1.9551321070649396E-2</v>
      </c>
      <c r="P478" s="27">
        <f t="shared" si="253"/>
        <v>-9.0663686214230692E-3</v>
      </c>
      <c r="Q478" s="28">
        <f t="shared" si="254"/>
        <v>42051.7768</v>
      </c>
      <c r="S478" s="25">
        <f t="shared" si="243"/>
        <v>1.0010015259575472E-4</v>
      </c>
      <c r="T478" s="128">
        <v>1</v>
      </c>
      <c r="U478">
        <f t="shared" si="244"/>
        <v>1.0010015259575472E-4</v>
      </c>
      <c r="V478" s="25">
        <f t="shared" si="245"/>
        <v>-1.0005006376597405E-2</v>
      </c>
      <c r="Z478">
        <f t="shared" si="255"/>
        <v>20712.5</v>
      </c>
      <c r="AA478" s="25">
        <f t="shared" si="256"/>
        <v>-4.0414092009921866E-3</v>
      </c>
      <c r="AB478" s="25">
        <f t="shared" si="257"/>
        <v>-1.5029965797028286E-2</v>
      </c>
      <c r="AC478" s="25">
        <f t="shared" si="258"/>
        <v>-1.0005006376597405E-2</v>
      </c>
      <c r="AD478" s="25"/>
      <c r="AE478" s="25">
        <f t="shared" si="259"/>
        <v>2.2612611644531434E-8</v>
      </c>
      <c r="AF478" s="28">
        <f t="shared" si="260"/>
        <v>42051.7768</v>
      </c>
      <c r="AG478" s="128"/>
      <c r="AH478">
        <f t="shared" si="261"/>
        <v>-4.7543862322421866E-3</v>
      </c>
      <c r="AI478">
        <f t="shared" si="262"/>
        <v>1.0720669224636443</v>
      </c>
      <c r="AJ478">
        <f t="shared" si="263"/>
        <v>-0.57676885193228156</v>
      </c>
      <c r="AK478">
        <f t="shared" si="264"/>
        <v>-0.36291370694232405</v>
      </c>
      <c r="AL478">
        <f t="shared" si="265"/>
        <v>-1.374767799991971</v>
      </c>
      <c r="AM478">
        <f t="shared" si="266"/>
        <v>-0.82094743691702055</v>
      </c>
      <c r="AN478" s="25">
        <f t="shared" si="268"/>
        <v>5.2672320259176209</v>
      </c>
      <c r="AO478" s="25">
        <f t="shared" si="268"/>
        <v>5.2672504940442977</v>
      </c>
      <c r="AP478" s="25">
        <f t="shared" si="268"/>
        <v>5.267345231357857</v>
      </c>
      <c r="AQ478" s="25">
        <f t="shared" si="268"/>
        <v>5.2678309849343012</v>
      </c>
      <c r="AR478" s="25">
        <f t="shared" si="268"/>
        <v>5.2703156787971874</v>
      </c>
      <c r="AS478" s="25">
        <f t="shared" si="268"/>
        <v>5.2828738785657565</v>
      </c>
      <c r="AT478" s="25">
        <f t="shared" si="268"/>
        <v>5.3429478464310778</v>
      </c>
      <c r="AU478" s="25">
        <f t="shared" si="267"/>
        <v>5.5817221863481299</v>
      </c>
    </row>
    <row r="479" spans="1:50">
      <c r="A479" s="212" t="s">
        <v>23</v>
      </c>
      <c r="B479" s="213" t="s">
        <v>288</v>
      </c>
      <c r="C479" s="212">
        <v>57294.883199999997</v>
      </c>
      <c r="D479" s="212">
        <v>1E-4</v>
      </c>
      <c r="E479" s="33">
        <f t="shared" si="251"/>
        <v>21370.442360543278</v>
      </c>
      <c r="F479" s="25">
        <f t="shared" si="252"/>
        <v>21370.5</v>
      </c>
      <c r="G479" s="25">
        <f t="shared" si="242"/>
        <v>-1.9675114999699872E-2</v>
      </c>
      <c r="K479">
        <f t="shared" si="248"/>
        <v>-1.9675114999699872E-2</v>
      </c>
      <c r="L479" s="25"/>
      <c r="O479" s="25">
        <f t="shared" ca="1" si="249"/>
        <v>-2.101845119723424E-2</v>
      </c>
      <c r="P479" s="27">
        <f t="shared" si="253"/>
        <v>-9.6995081283624864E-3</v>
      </c>
      <c r="Q479" s="28">
        <f t="shared" si="254"/>
        <v>42276.383199999997</v>
      </c>
      <c r="S479" s="25">
        <f t="shared" si="243"/>
        <v>9.9512732451473664E-5</v>
      </c>
      <c r="T479" s="128">
        <v>1</v>
      </c>
      <c r="U479">
        <f t="shared" si="244"/>
        <v>9.9512732451473664E-5</v>
      </c>
      <c r="V479" s="25">
        <f t="shared" si="245"/>
        <v>-9.9756068713373856E-3</v>
      </c>
      <c r="Z479">
        <f t="shared" si="255"/>
        <v>21370.5</v>
      </c>
      <c r="AA479" s="25">
        <f t="shared" si="256"/>
        <v>-2.0256222499342507E-3</v>
      </c>
      <c r="AB479" s="25">
        <f t="shared" si="257"/>
        <v>-1.764949274976562E-2</v>
      </c>
      <c r="AC479" s="25">
        <f t="shared" si="258"/>
        <v>-9.9756068713373856E-3</v>
      </c>
      <c r="AD479" s="25"/>
      <c r="AE479" s="25">
        <f t="shared" si="259"/>
        <v>3.0998673352371963E-8</v>
      </c>
      <c r="AF479" s="28">
        <f t="shared" si="260"/>
        <v>42276.383199999997</v>
      </c>
      <c r="AG479" s="128"/>
      <c r="AH479">
        <f t="shared" si="261"/>
        <v>-2.655527439184251E-3</v>
      </c>
      <c r="AI479">
        <f t="shared" si="262"/>
        <v>1.11308408700648</v>
      </c>
      <c r="AJ479">
        <f t="shared" si="263"/>
        <v>-0.47959534700334033</v>
      </c>
      <c r="AK479">
        <f t="shared" si="264"/>
        <v>-0.35229531541862835</v>
      </c>
      <c r="AL479">
        <f t="shared" si="265"/>
        <v>-1.2601935058688509</v>
      </c>
      <c r="AM479">
        <f t="shared" si="266"/>
        <v>-0.72926292729220599</v>
      </c>
      <c r="AN479" s="25">
        <f t="shared" si="268"/>
        <v>5.3646585070950881</v>
      </c>
      <c r="AO479" s="25">
        <f t="shared" si="268"/>
        <v>5.3646952089477367</v>
      </c>
      <c r="AP479" s="25">
        <f t="shared" si="268"/>
        <v>5.3648586030151471</v>
      </c>
      <c r="AQ479" s="25">
        <f t="shared" si="268"/>
        <v>5.3655855983589094</v>
      </c>
      <c r="AR479" s="25">
        <f t="shared" si="268"/>
        <v>5.3688119138124204</v>
      </c>
      <c r="AS479" s="25">
        <f t="shared" si="268"/>
        <v>5.382970269645174</v>
      </c>
      <c r="AT479" s="25">
        <f t="shared" si="268"/>
        <v>5.4423584910418796</v>
      </c>
      <c r="AU479" s="25">
        <f t="shared" si="267"/>
        <v>5.6586923213788802</v>
      </c>
    </row>
    <row r="480" spans="1:50">
      <c r="A480" s="210" t="s">
        <v>1446</v>
      </c>
      <c r="B480" s="211" t="s">
        <v>288</v>
      </c>
      <c r="C480" s="210">
        <v>57303.075100000002</v>
      </c>
      <c r="D480" s="210" t="s">
        <v>445</v>
      </c>
      <c r="E480" s="33">
        <f t="shared" si="251"/>
        <v>21394.441034272277</v>
      </c>
      <c r="F480" s="25">
        <f t="shared" si="252"/>
        <v>21394.5</v>
      </c>
      <c r="G480" s="25">
        <f t="shared" si="242"/>
        <v>-2.0127834999584593E-2</v>
      </c>
      <c r="K480">
        <f t="shared" si="248"/>
        <v>-2.0127834999584593E-2</v>
      </c>
      <c r="M480" s="25"/>
      <c r="O480" s="25">
        <f t="shared" ca="1" si="249"/>
        <v>-2.1071963542276851E-2</v>
      </c>
      <c r="P480" s="27">
        <f t="shared" si="253"/>
        <v>-9.7224957985611662E-3</v>
      </c>
      <c r="Q480" s="28">
        <f t="shared" si="254"/>
        <v>42284.575100000002</v>
      </c>
      <c r="S480" s="25">
        <f t="shared" si="243"/>
        <v>1.0827108388835485E-4</v>
      </c>
      <c r="T480" s="128">
        <v>1</v>
      </c>
      <c r="U480">
        <f t="shared" si="244"/>
        <v>1.0827108388835485E-4</v>
      </c>
      <c r="V480" s="25">
        <f t="shared" si="245"/>
        <v>-1.0405339201023427E-2</v>
      </c>
      <c r="Z480">
        <f t="shared" si="255"/>
        <v>21394.5</v>
      </c>
      <c r="AA480" s="25">
        <f t="shared" si="256"/>
        <v>-1.950034033234575E-3</v>
      </c>
      <c r="AB480" s="25">
        <f t="shared" si="257"/>
        <v>-1.8177800966350018E-2</v>
      </c>
      <c r="AC480" s="25">
        <f t="shared" si="258"/>
        <v>-1.0405339201023427E-2</v>
      </c>
      <c r="AD480" s="25"/>
      <c r="AE480" s="25">
        <f t="shared" si="259"/>
        <v>3.5776279293836373E-8</v>
      </c>
      <c r="AF480" s="28">
        <f t="shared" si="260"/>
        <v>42284.575100000002</v>
      </c>
      <c r="AG480" s="128"/>
      <c r="AH480">
        <f t="shared" si="261"/>
        <v>-2.5768601424845752E-3</v>
      </c>
      <c r="AI480">
        <f t="shared" si="262"/>
        <v>1.1146134330692676</v>
      </c>
      <c r="AJ480">
        <f t="shared" si="263"/>
        <v>-0.47577890087185115</v>
      </c>
      <c r="AK480">
        <f t="shared" si="264"/>
        <v>-0.35180074042002313</v>
      </c>
      <c r="AL480">
        <f t="shared" si="265"/>
        <v>-1.2558493722949797</v>
      </c>
      <c r="AM480">
        <f t="shared" si="266"/>
        <v>-0.72594095915153645</v>
      </c>
      <c r="AN480" s="25">
        <f t="shared" si="268"/>
        <v>5.3682818338554039</v>
      </c>
      <c r="AO480" s="25">
        <f t="shared" si="268"/>
        <v>5.36831936138588</v>
      </c>
      <c r="AP480" s="25">
        <f t="shared" si="268"/>
        <v>5.3684856432878085</v>
      </c>
      <c r="AQ480" s="25">
        <f t="shared" si="268"/>
        <v>5.3692219952868747</v>
      </c>
      <c r="AR480" s="25">
        <f t="shared" si="268"/>
        <v>5.3724743975364539</v>
      </c>
      <c r="AS480" s="25">
        <f t="shared" si="268"/>
        <v>5.3866803415631566</v>
      </c>
      <c r="AT480" s="25">
        <f t="shared" si="268"/>
        <v>5.446009456452793</v>
      </c>
      <c r="AU480" s="25">
        <f t="shared" si="267"/>
        <v>5.6614997427173881</v>
      </c>
    </row>
    <row r="481" spans="1:47">
      <c r="A481" s="201" t="s">
        <v>1445</v>
      </c>
      <c r="B481" s="202" t="s">
        <v>292</v>
      </c>
      <c r="C481" s="203">
        <v>57319.63</v>
      </c>
      <c r="D481" s="204">
        <v>2E-3</v>
      </c>
      <c r="E481" s="33">
        <f t="shared" si="251"/>
        <v>21442.939629679418</v>
      </c>
      <c r="F481" s="25">
        <f t="shared" si="252"/>
        <v>21443</v>
      </c>
      <c r="G481" s="25">
        <f t="shared" si="242"/>
        <v>-2.0607290003681555E-2</v>
      </c>
      <c r="K481">
        <f t="shared" si="248"/>
        <v>-2.0607290003681555E-2</v>
      </c>
      <c r="L481" s="25"/>
      <c r="O481" s="25">
        <f t="shared" ca="1" si="249"/>
        <v>-2.1180103072883785E-2</v>
      </c>
      <c r="P481" s="27">
        <f t="shared" si="253"/>
        <v>-9.7689273709833241E-3</v>
      </c>
      <c r="Q481" s="28">
        <f t="shared" si="254"/>
        <v>42301.13</v>
      </c>
      <c r="S481" s="25">
        <f t="shared" si="243"/>
        <v>1.1747010455786933E-4</v>
      </c>
      <c r="T481" s="128">
        <v>1</v>
      </c>
      <c r="U481">
        <f t="shared" si="244"/>
        <v>1.1747010455786933E-4</v>
      </c>
      <c r="V481" s="25">
        <f t="shared" si="245"/>
        <v>-1.0838362632698231E-2</v>
      </c>
      <c r="Z481">
        <f t="shared" si="255"/>
        <v>21443</v>
      </c>
      <c r="AA481" s="25">
        <f t="shared" si="256"/>
        <v>-1.7968604342449986E-3</v>
      </c>
      <c r="AB481" s="25">
        <f t="shared" si="257"/>
        <v>-1.8810429569436557E-2</v>
      </c>
      <c r="AC481" s="25">
        <f t="shared" si="258"/>
        <v>-1.0838362632698231E-2</v>
      </c>
      <c r="AD481" s="25"/>
      <c r="AE481" s="25">
        <f t="shared" si="259"/>
        <v>4.1564712647070812E-8</v>
      </c>
      <c r="AF481" s="28">
        <f t="shared" si="260"/>
        <v>42301.13</v>
      </c>
      <c r="AG481" s="128"/>
      <c r="AH481">
        <f t="shared" si="261"/>
        <v>-2.4174536872449987E-3</v>
      </c>
      <c r="AI481">
        <f t="shared" si="262"/>
        <v>1.1177101633496107</v>
      </c>
      <c r="AJ481">
        <f t="shared" si="263"/>
        <v>-0.4680069000910107</v>
      </c>
      <c r="AK481">
        <f t="shared" si="264"/>
        <v>-0.35077673446824825</v>
      </c>
      <c r="AL481">
        <f t="shared" si="265"/>
        <v>-1.2470340876116914</v>
      </c>
      <c r="AM481">
        <f t="shared" si="266"/>
        <v>-0.7192319554284069</v>
      </c>
      <c r="AN481" s="25">
        <f t="shared" ref="AN481:AT490" si="269">$AU481+$AB$7*SIN(AO481)</f>
        <v>5.3756191922371892</v>
      </c>
      <c r="AO481" s="25">
        <f t="shared" si="269"/>
        <v>5.3756584230924043</v>
      </c>
      <c r="AP481" s="25">
        <f t="shared" si="269"/>
        <v>5.3758306145430863</v>
      </c>
      <c r="AQ481" s="25">
        <f t="shared" si="269"/>
        <v>5.3765859464043739</v>
      </c>
      <c r="AR481" s="25">
        <f t="shared" si="269"/>
        <v>5.3798907031791785</v>
      </c>
      <c r="AS481" s="25">
        <f t="shared" si="269"/>
        <v>5.3941902402889621</v>
      </c>
      <c r="AT481" s="25">
        <f t="shared" si="269"/>
        <v>5.4533926261929642</v>
      </c>
      <c r="AU481" s="25">
        <f t="shared" si="267"/>
        <v>5.6671730733389554</v>
      </c>
    </row>
    <row r="482" spans="1:47">
      <c r="A482" s="212" t="s">
        <v>23</v>
      </c>
      <c r="B482" s="213" t="s">
        <v>292</v>
      </c>
      <c r="C482" s="212">
        <v>57326.798900000002</v>
      </c>
      <c r="D482" s="212">
        <v>1E-4</v>
      </c>
      <c r="E482" s="33">
        <f t="shared" si="251"/>
        <v>21463.941362134134</v>
      </c>
      <c r="F482" s="25">
        <f t="shared" si="252"/>
        <v>21464</v>
      </c>
      <c r="G482" s="25">
        <f t="shared" si="242"/>
        <v>-2.0015919995785225E-2</v>
      </c>
      <c r="K482">
        <f t="shared" si="248"/>
        <v>-2.0015919995785225E-2</v>
      </c>
      <c r="M482" s="25"/>
      <c r="O482" s="25">
        <f t="shared" ca="1" si="249"/>
        <v>-2.1226926374796066E-2</v>
      </c>
      <c r="P482" s="27">
        <f t="shared" si="253"/>
        <v>-9.789022350238475E-3</v>
      </c>
      <c r="Q482" s="28">
        <f t="shared" si="254"/>
        <v>42308.298900000002</v>
      </c>
      <c r="S482" s="25">
        <f t="shared" si="243"/>
        <v>1.0458943545248966E-4</v>
      </c>
      <c r="T482" s="128">
        <v>1</v>
      </c>
      <c r="U482">
        <f t="shared" si="244"/>
        <v>1.0458943545248966E-4</v>
      </c>
      <c r="V482" s="25">
        <f t="shared" si="245"/>
        <v>-1.022689764554675E-2</v>
      </c>
      <c r="Z482">
        <f t="shared" si="255"/>
        <v>21464</v>
      </c>
      <c r="AA482" s="25">
        <f t="shared" si="256"/>
        <v>-1.7303637664465472E-3</v>
      </c>
      <c r="AB482" s="25">
        <f t="shared" si="257"/>
        <v>-1.8285556229338678E-2</v>
      </c>
      <c r="AC482" s="25">
        <f t="shared" si="258"/>
        <v>-1.022689764554675E-2</v>
      </c>
      <c r="AD482" s="25"/>
      <c r="AE482" s="25">
        <f t="shared" si="259"/>
        <v>3.4970687489409515E-8</v>
      </c>
      <c r="AF482" s="28">
        <f t="shared" si="260"/>
        <v>42308.298900000002</v>
      </c>
      <c r="AG482" s="128"/>
      <c r="AH482">
        <f t="shared" si="261"/>
        <v>-2.3482538784465475E-3</v>
      </c>
      <c r="AI482">
        <f t="shared" si="262"/>
        <v>1.11905352011199</v>
      </c>
      <c r="AJ482">
        <f t="shared" si="263"/>
        <v>-0.46461691780879305</v>
      </c>
      <c r="AK482">
        <f t="shared" si="264"/>
        <v>-0.3503230785274416</v>
      </c>
      <c r="AL482">
        <f t="shared" si="265"/>
        <v>-1.2432019510356576</v>
      </c>
      <c r="AM482">
        <f t="shared" si="266"/>
        <v>-0.71632871274951659</v>
      </c>
      <c r="AN482" s="25">
        <f t="shared" si="269"/>
        <v>5.3788025205057215</v>
      </c>
      <c r="AO482" s="25">
        <f t="shared" si="269"/>
        <v>5.3788425032634555</v>
      </c>
      <c r="AP482" s="25">
        <f t="shared" si="269"/>
        <v>5.3790172834371655</v>
      </c>
      <c r="AQ482" s="25">
        <f t="shared" si="269"/>
        <v>5.3797808601847938</v>
      </c>
      <c r="AR482" s="25">
        <f t="shared" si="269"/>
        <v>5.3831081269221208</v>
      </c>
      <c r="AS482" s="25">
        <f t="shared" si="269"/>
        <v>5.3974471072129688</v>
      </c>
      <c r="AT482" s="25">
        <f t="shared" si="269"/>
        <v>5.4565916004943329</v>
      </c>
      <c r="AU482" s="25">
        <f t="shared" si="267"/>
        <v>5.6696295670101495</v>
      </c>
    </row>
    <row r="483" spans="1:47">
      <c r="A483" s="34" t="s">
        <v>1441</v>
      </c>
      <c r="B483" s="57"/>
      <c r="C483" s="200">
        <v>57326.8</v>
      </c>
      <c r="D483" s="58">
        <v>1E-3</v>
      </c>
      <c r="E483" s="33">
        <f t="shared" si="251"/>
        <v>21463.944584651636</v>
      </c>
      <c r="F483" s="25">
        <f t="shared" si="252"/>
        <v>21464</v>
      </c>
      <c r="G483" s="25">
        <f t="shared" si="242"/>
        <v>-1.8915919994469732E-2</v>
      </c>
      <c r="K483">
        <f t="shared" si="248"/>
        <v>-1.8915919994469732E-2</v>
      </c>
      <c r="L483" s="25"/>
      <c r="O483" s="25">
        <f t="shared" ca="1" si="249"/>
        <v>-2.1226926374796066E-2</v>
      </c>
      <c r="P483" s="27">
        <f t="shared" si="253"/>
        <v>-9.789022350238475E-3</v>
      </c>
      <c r="Q483" s="28">
        <f t="shared" si="254"/>
        <v>42308.3</v>
      </c>
      <c r="S483" s="25">
        <f t="shared" si="243"/>
        <v>8.3300260608274075E-5</v>
      </c>
      <c r="T483" s="128">
        <v>1</v>
      </c>
      <c r="U483">
        <f t="shared" si="244"/>
        <v>8.3300260608274075E-5</v>
      </c>
      <c r="V483" s="25">
        <f t="shared" si="245"/>
        <v>-9.126897644231257E-3</v>
      </c>
      <c r="Z483">
        <f t="shared" si="255"/>
        <v>21464</v>
      </c>
      <c r="AA483" s="25">
        <f t="shared" si="256"/>
        <v>-1.7303637664465472E-3</v>
      </c>
      <c r="AB483" s="25">
        <f t="shared" si="257"/>
        <v>-1.7185556228023185E-2</v>
      </c>
      <c r="AC483" s="25">
        <f t="shared" si="258"/>
        <v>-9.126897644231257E-3</v>
      </c>
      <c r="AD483" s="25"/>
      <c r="AE483" s="25">
        <f t="shared" si="259"/>
        <v>2.4602177429702164E-8</v>
      </c>
      <c r="AF483" s="28">
        <f t="shared" si="260"/>
        <v>42308.3</v>
      </c>
      <c r="AG483" s="128"/>
      <c r="AH483">
        <f t="shared" si="261"/>
        <v>-2.3482538784465475E-3</v>
      </c>
      <c r="AI483">
        <f t="shared" si="262"/>
        <v>1.11905352011199</v>
      </c>
      <c r="AJ483">
        <f t="shared" si="263"/>
        <v>-0.46461691780879305</v>
      </c>
      <c r="AK483">
        <f t="shared" si="264"/>
        <v>-0.3503230785274416</v>
      </c>
      <c r="AL483">
        <f t="shared" si="265"/>
        <v>-1.2432019510356576</v>
      </c>
      <c r="AM483">
        <f t="shared" si="266"/>
        <v>-0.71632871274951659</v>
      </c>
      <c r="AN483" s="25">
        <f t="shared" si="269"/>
        <v>5.3788025205057215</v>
      </c>
      <c r="AO483" s="25">
        <f t="shared" si="269"/>
        <v>5.3788425032634555</v>
      </c>
      <c r="AP483" s="25">
        <f t="shared" si="269"/>
        <v>5.3790172834371655</v>
      </c>
      <c r="AQ483" s="25">
        <f t="shared" si="269"/>
        <v>5.3797808601847938</v>
      </c>
      <c r="AR483" s="25">
        <f t="shared" si="269"/>
        <v>5.3831081269221208</v>
      </c>
      <c r="AS483" s="25">
        <f t="shared" si="269"/>
        <v>5.3974471072129688</v>
      </c>
      <c r="AT483" s="25">
        <f t="shared" si="269"/>
        <v>5.4565916004943329</v>
      </c>
      <c r="AU483" s="25">
        <f t="shared" si="267"/>
        <v>5.6696295670101495</v>
      </c>
    </row>
    <row r="484" spans="1:47">
      <c r="A484" s="212" t="s">
        <v>22</v>
      </c>
      <c r="B484" s="213" t="s">
        <v>292</v>
      </c>
      <c r="C484" s="212">
        <v>57338.746099999997</v>
      </c>
      <c r="D484" s="212">
        <v>1E-4</v>
      </c>
      <c r="E484" s="33">
        <f t="shared" si="251"/>
        <v>21498.941417649308</v>
      </c>
      <c r="F484" s="25">
        <f t="shared" si="252"/>
        <v>21499</v>
      </c>
      <c r="G484" s="25">
        <f t="shared" si="242"/>
        <v>-1.9996970004285686E-2</v>
      </c>
      <c r="K484">
        <f t="shared" si="248"/>
        <v>-1.9996970004285686E-2</v>
      </c>
      <c r="L484" s="25"/>
      <c r="O484" s="25">
        <f t="shared" ca="1" si="249"/>
        <v>-2.1304965211316539E-2</v>
      </c>
      <c r="P484" s="27">
        <f t="shared" si="253"/>
        <v>-9.8225013414683475E-3</v>
      </c>
      <c r="Q484" s="28">
        <f t="shared" si="254"/>
        <v>42320.246099999997</v>
      </c>
      <c r="S484" s="25">
        <f t="shared" si="243"/>
        <v>1.0351981257065204E-4</v>
      </c>
      <c r="T484" s="128">
        <v>1</v>
      </c>
      <c r="U484">
        <f t="shared" si="244"/>
        <v>1.0351981257065204E-4</v>
      </c>
      <c r="V484" s="25">
        <f t="shared" si="245"/>
        <v>-1.0174468662817338E-2</v>
      </c>
      <c r="Z484">
        <f t="shared" si="255"/>
        <v>21499</v>
      </c>
      <c r="AA484" s="25">
        <f t="shared" si="256"/>
        <v>-1.619304129777892E-3</v>
      </c>
      <c r="AB484" s="25">
        <f t="shared" si="257"/>
        <v>-1.8377665874507794E-2</v>
      </c>
      <c r="AC484" s="25">
        <f t="shared" si="258"/>
        <v>-1.0174468662817338E-2</v>
      </c>
      <c r="AD484" s="25"/>
      <c r="AE484" s="25">
        <f t="shared" si="259"/>
        <v>3.4962636879921261E-8</v>
      </c>
      <c r="AF484" s="28">
        <f t="shared" si="260"/>
        <v>42320.246099999997</v>
      </c>
      <c r="AG484" s="128"/>
      <c r="AH484">
        <f t="shared" si="261"/>
        <v>-2.2326831267778921E-3</v>
      </c>
      <c r="AI484">
        <f t="shared" si="262"/>
        <v>1.1212957202159921</v>
      </c>
      <c r="AJ484">
        <f t="shared" si="263"/>
        <v>-0.45893359307288273</v>
      </c>
      <c r="AK484">
        <f t="shared" si="264"/>
        <v>-0.34955306930033359</v>
      </c>
      <c r="AL484">
        <f t="shared" si="265"/>
        <v>-1.236794553269992</v>
      </c>
      <c r="AM484">
        <f t="shared" si="266"/>
        <v>-0.71149219282157983</v>
      </c>
      <c r="AN484" s="25">
        <f t="shared" si="269"/>
        <v>5.3841165810820959</v>
      </c>
      <c r="AO484" s="25">
        <f t="shared" si="269"/>
        <v>5.3841578362279066</v>
      </c>
      <c r="AP484" s="25">
        <f t="shared" si="269"/>
        <v>5.3843369701366308</v>
      </c>
      <c r="AQ484" s="25">
        <f t="shared" si="269"/>
        <v>5.3851143198716818</v>
      </c>
      <c r="AR484" s="25">
        <f t="shared" si="269"/>
        <v>5.3884788768361593</v>
      </c>
      <c r="AS484" s="25">
        <f t="shared" si="269"/>
        <v>5.4028821239614668</v>
      </c>
      <c r="AT484" s="25">
        <f t="shared" si="269"/>
        <v>5.4619260788858588</v>
      </c>
      <c r="AU484" s="25">
        <f t="shared" si="267"/>
        <v>5.6737237231288065</v>
      </c>
    </row>
    <row r="485" spans="1:47">
      <c r="A485" s="212" t="s">
        <v>22</v>
      </c>
      <c r="B485" s="213" t="s">
        <v>288</v>
      </c>
      <c r="C485" s="212">
        <v>57344.7189</v>
      </c>
      <c r="D485" s="212">
        <v>1E-4</v>
      </c>
      <c r="E485" s="33">
        <f t="shared" si="251"/>
        <v>21516.43910175782</v>
      </c>
      <c r="F485" s="25">
        <f t="shared" si="252"/>
        <v>21516.5</v>
      </c>
      <c r="G485" s="25">
        <f t="shared" si="242"/>
        <v>-2.0787494999240153E-2</v>
      </c>
      <c r="K485">
        <f t="shared" si="248"/>
        <v>-2.0787494999240153E-2</v>
      </c>
      <c r="M485" s="25"/>
      <c r="O485" s="25">
        <f t="shared" ca="1" si="249"/>
        <v>-2.1343984629576773E-2</v>
      </c>
      <c r="P485" s="27">
        <f t="shared" si="253"/>
        <v>-9.8392349116791927E-3</v>
      </c>
      <c r="Q485" s="28">
        <f t="shared" si="254"/>
        <v>42326.2189</v>
      </c>
      <c r="S485" s="25">
        <f t="shared" si="243"/>
        <v>1.1986439894488032E-4</v>
      </c>
      <c r="T485" s="128">
        <v>1</v>
      </c>
      <c r="U485">
        <f t="shared" si="244"/>
        <v>1.1986439894488032E-4</v>
      </c>
      <c r="V485" s="25">
        <f t="shared" si="245"/>
        <v>-1.094826008756096E-2</v>
      </c>
      <c r="Z485">
        <f t="shared" si="255"/>
        <v>21516.5</v>
      </c>
      <c r="AA485" s="25">
        <f t="shared" si="256"/>
        <v>-1.5636662724166864E-3</v>
      </c>
      <c r="AB485" s="25">
        <f t="shared" si="257"/>
        <v>-1.9223828726823468E-2</v>
      </c>
      <c r="AC485" s="25">
        <f t="shared" si="258"/>
        <v>-1.094826008756096E-2</v>
      </c>
      <c r="AD485" s="25"/>
      <c r="AE485" s="25">
        <f t="shared" si="259"/>
        <v>4.4296558782135295E-8</v>
      </c>
      <c r="AF485" s="28">
        <f t="shared" si="260"/>
        <v>42326.2189</v>
      </c>
      <c r="AG485" s="128"/>
      <c r="AH485">
        <f t="shared" si="261"/>
        <v>-2.1747869556666866E-3</v>
      </c>
      <c r="AI485">
        <f t="shared" si="262"/>
        <v>1.1224183233774225</v>
      </c>
      <c r="AJ485">
        <f t="shared" si="263"/>
        <v>-0.45607627452170996</v>
      </c>
      <c r="AK485">
        <f t="shared" si="264"/>
        <v>-0.34916150145951197</v>
      </c>
      <c r="AL485">
        <f t="shared" si="265"/>
        <v>-1.2335812176893302</v>
      </c>
      <c r="AM485">
        <f t="shared" si="266"/>
        <v>-0.70907495696883549</v>
      </c>
      <c r="AN485" s="25">
        <f t="shared" si="269"/>
        <v>5.3867776071334399</v>
      </c>
      <c r="AO485" s="25">
        <f t="shared" si="269"/>
        <v>5.3868195074441312</v>
      </c>
      <c r="AP485" s="25">
        <f t="shared" si="269"/>
        <v>5.3870008362407571</v>
      </c>
      <c r="AQ485" s="25">
        <f t="shared" si="269"/>
        <v>5.3877850857341727</v>
      </c>
      <c r="AR485" s="25">
        <f t="shared" si="269"/>
        <v>5.3911681774509592</v>
      </c>
      <c r="AS485" s="25">
        <f t="shared" si="269"/>
        <v>5.405602861828811</v>
      </c>
      <c r="AT485" s="25">
        <f t="shared" si="269"/>
        <v>5.4645946506976122</v>
      </c>
      <c r="AU485" s="25">
        <f t="shared" si="267"/>
        <v>5.6757708011881345</v>
      </c>
    </row>
    <row r="486" spans="1:47">
      <c r="A486" s="212" t="s">
        <v>22</v>
      </c>
      <c r="B486" s="213" t="s">
        <v>292</v>
      </c>
      <c r="C486" s="212">
        <v>57375.61</v>
      </c>
      <c r="D486" s="212">
        <v>1E-4</v>
      </c>
      <c r="E486" s="33">
        <f t="shared" si="251"/>
        <v>21606.936474776205</v>
      </c>
      <c r="F486" s="25">
        <f t="shared" si="252"/>
        <v>21607</v>
      </c>
      <c r="G486" s="25">
        <f t="shared" si="242"/>
        <v>-2.1684209998056758E-2</v>
      </c>
      <c r="K486">
        <f t="shared" si="248"/>
        <v>-2.1684209998056758E-2</v>
      </c>
      <c r="L486" s="25"/>
      <c r="O486" s="25">
        <f t="shared" ca="1" si="249"/>
        <v>-2.1545770764008276E-2</v>
      </c>
      <c r="P486" s="27">
        <f t="shared" si="253"/>
        <v>-9.9257083381442141E-3</v>
      </c>
      <c r="Q486" s="28">
        <f t="shared" si="254"/>
        <v>42357.11</v>
      </c>
      <c r="S486" s="25">
        <f t="shared" si="243"/>
        <v>1.3826236128616605E-4</v>
      </c>
      <c r="T486" s="128">
        <v>1</v>
      </c>
      <c r="U486">
        <f t="shared" si="244"/>
        <v>1.3826236128616605E-4</v>
      </c>
      <c r="V486" s="25">
        <f t="shared" si="245"/>
        <v>-1.1758501659912544E-2</v>
      </c>
      <c r="Z486">
        <f t="shared" si="255"/>
        <v>21607</v>
      </c>
      <c r="AA486" s="25">
        <f t="shared" si="256"/>
        <v>-1.2748033678798302E-3</v>
      </c>
      <c r="AB486" s="25">
        <f t="shared" si="257"/>
        <v>-2.0409406630176929E-2</v>
      </c>
      <c r="AC486" s="25">
        <f t="shared" si="258"/>
        <v>-1.1758501659912544E-2</v>
      </c>
      <c r="AD486" s="25"/>
      <c r="AE486" s="25">
        <f t="shared" si="259"/>
        <v>5.7592340289273543E-8</v>
      </c>
      <c r="AF486" s="28">
        <f t="shared" si="260"/>
        <v>42357.11</v>
      </c>
      <c r="AG486" s="128"/>
      <c r="AH486">
        <f t="shared" si="261"/>
        <v>-1.8742160208798304E-3</v>
      </c>
      <c r="AI486">
        <f t="shared" si="262"/>
        <v>1.1282391214816569</v>
      </c>
      <c r="AJ486">
        <f t="shared" si="263"/>
        <v>-0.44113289138323136</v>
      </c>
      <c r="AK486">
        <f t="shared" si="264"/>
        <v>-0.34706588383419773</v>
      </c>
      <c r="AL486">
        <f t="shared" si="265"/>
        <v>-1.2168606387154408</v>
      </c>
      <c r="AM486">
        <f t="shared" si="266"/>
        <v>-0.69658497069057479</v>
      </c>
      <c r="AN486" s="25">
        <f t="shared" si="269"/>
        <v>5.4005815231182757</v>
      </c>
      <c r="AO486" s="25">
        <f t="shared" si="269"/>
        <v>5.4006268543457185</v>
      </c>
      <c r="AP486" s="25">
        <f t="shared" si="269"/>
        <v>5.4008197178087416</v>
      </c>
      <c r="AQ486" s="25">
        <f t="shared" si="269"/>
        <v>5.4016397580964792</v>
      </c>
      <c r="AR486" s="25">
        <f t="shared" si="269"/>
        <v>5.4051174386842584</v>
      </c>
      <c r="AS486" s="25">
        <f t="shared" si="269"/>
        <v>5.4197071651607054</v>
      </c>
      <c r="AT486" s="25">
        <f t="shared" si="269"/>
        <v>5.4784090427402932</v>
      </c>
      <c r="AU486" s="25">
        <f t="shared" si="267"/>
        <v>5.6863571191520901</v>
      </c>
    </row>
    <row r="487" spans="1:47">
      <c r="A487" s="207" t="s">
        <v>1444</v>
      </c>
      <c r="B487" s="208" t="s">
        <v>292</v>
      </c>
      <c r="C487" s="209">
        <v>57383.292300000001</v>
      </c>
      <c r="D487" s="209">
        <v>2.0999999999999999E-3</v>
      </c>
      <c r="E487" s="33">
        <f t="shared" si="251"/>
        <v>21629.442244034639</v>
      </c>
      <c r="F487" s="25">
        <f t="shared" si="252"/>
        <v>21629.5</v>
      </c>
      <c r="G487" s="25">
        <f t="shared" si="242"/>
        <v>-1.9714884998393245E-2</v>
      </c>
      <c r="K487">
        <f t="shared" si="248"/>
        <v>-1.9714884998393245E-2</v>
      </c>
      <c r="M487" s="25"/>
      <c r="O487" s="25">
        <f t="shared" ca="1" si="249"/>
        <v>-2.1595938587485725E-2</v>
      </c>
      <c r="P487" s="27">
        <f t="shared" si="253"/>
        <v>-9.9471908586772628E-3</v>
      </c>
      <c r="Q487" s="28">
        <f t="shared" si="254"/>
        <v>42364.792300000001</v>
      </c>
      <c r="S487" s="25">
        <f t="shared" si="243"/>
        <v>9.5407848807041936E-5</v>
      </c>
      <c r="T487" s="128">
        <v>1</v>
      </c>
      <c r="U487">
        <f t="shared" si="244"/>
        <v>9.5407848807041936E-5</v>
      </c>
      <c r="V487" s="25">
        <f t="shared" si="245"/>
        <v>-9.7676941397159822E-3</v>
      </c>
      <c r="Z487">
        <f t="shared" si="255"/>
        <v>21629.5</v>
      </c>
      <c r="AA487" s="25">
        <f t="shared" si="256"/>
        <v>-1.2026945184179729E-3</v>
      </c>
      <c r="AB487" s="25">
        <f t="shared" si="257"/>
        <v>-1.8512190479975273E-2</v>
      </c>
      <c r="AC487" s="25">
        <f t="shared" si="258"/>
        <v>-9.7676941397159822E-3</v>
      </c>
      <c r="AD487" s="25"/>
      <c r="AE487" s="25">
        <f t="shared" si="259"/>
        <v>3.2696383928964357E-8</v>
      </c>
      <c r="AF487" s="28">
        <f t="shared" si="260"/>
        <v>42364.792300000001</v>
      </c>
      <c r="AG487" s="128"/>
      <c r="AH487">
        <f t="shared" si="261"/>
        <v>-1.799188707667973E-3</v>
      </c>
      <c r="AI487">
        <f t="shared" si="262"/>
        <v>1.1296901106241182</v>
      </c>
      <c r="AJ487">
        <f t="shared" si="263"/>
        <v>-0.43737416495181508</v>
      </c>
      <c r="AK487">
        <f t="shared" si="264"/>
        <v>-0.34652629800103774</v>
      </c>
      <c r="AL487">
        <f t="shared" si="265"/>
        <v>-1.2126766612608215</v>
      </c>
      <c r="AM487">
        <f t="shared" si="266"/>
        <v>-0.69348240165934605</v>
      </c>
      <c r="AN487" s="25">
        <f t="shared" si="269"/>
        <v>5.4040245431611886</v>
      </c>
      <c r="AO487" s="25">
        <f t="shared" si="269"/>
        <v>5.4040707516933377</v>
      </c>
      <c r="AP487" s="25">
        <f t="shared" si="269"/>
        <v>5.4042665287994298</v>
      </c>
      <c r="AQ487" s="25">
        <f t="shared" si="269"/>
        <v>5.4050954879950464</v>
      </c>
      <c r="AR487" s="25">
        <f t="shared" si="269"/>
        <v>5.4085963357946003</v>
      </c>
      <c r="AS487" s="25">
        <f t="shared" si="269"/>
        <v>5.4232226192931137</v>
      </c>
      <c r="AT487" s="25">
        <f t="shared" si="269"/>
        <v>5.4818471914368416</v>
      </c>
      <c r="AU487" s="25">
        <f t="shared" si="267"/>
        <v>5.6889890766569415</v>
      </c>
    </row>
    <row r="488" spans="1:47">
      <c r="A488" s="207" t="s">
        <v>1444</v>
      </c>
      <c r="B488" s="208" t="s">
        <v>292</v>
      </c>
      <c r="C488" s="209">
        <v>57383.462899999999</v>
      </c>
      <c r="D488" s="209">
        <v>1.9E-3</v>
      </c>
      <c r="E488" s="33">
        <f t="shared" si="251"/>
        <v>21629.942027203146</v>
      </c>
      <c r="F488" s="25">
        <f t="shared" si="252"/>
        <v>21630</v>
      </c>
      <c r="G488" s="25">
        <f t="shared" si="242"/>
        <v>-1.9788899997365661E-2</v>
      </c>
      <c r="K488">
        <f t="shared" si="248"/>
        <v>-1.9788899997365661E-2</v>
      </c>
      <c r="L488" s="25"/>
      <c r="O488" s="25">
        <f t="shared" ca="1" si="249"/>
        <v>-2.1597053428007443E-2</v>
      </c>
      <c r="P488" s="27">
        <f t="shared" si="253"/>
        <v>-9.9476681738541184E-3</v>
      </c>
      <c r="Q488" s="28">
        <f t="shared" si="254"/>
        <v>42364.962899999999</v>
      </c>
      <c r="S488" s="25">
        <f t="shared" si="243"/>
        <v>9.6849843804096319E-5</v>
      </c>
      <c r="T488" s="128">
        <v>1</v>
      </c>
      <c r="U488">
        <f t="shared" si="244"/>
        <v>9.6849843804096319E-5</v>
      </c>
      <c r="V488" s="25">
        <f t="shared" si="245"/>
        <v>-9.8412318235115426E-3</v>
      </c>
      <c r="Z488">
        <f t="shared" si="255"/>
        <v>21630</v>
      </c>
      <c r="AA488" s="25">
        <f t="shared" si="256"/>
        <v>-1.2010907916429547E-3</v>
      </c>
      <c r="AB488" s="25">
        <f t="shared" si="257"/>
        <v>-1.8587809205722707E-2</v>
      </c>
      <c r="AC488" s="25">
        <f t="shared" si="258"/>
        <v>-9.8412318235115426E-3</v>
      </c>
      <c r="AD488" s="25"/>
      <c r="AE488" s="25">
        <f t="shared" si="259"/>
        <v>3.346226518924608E-8</v>
      </c>
      <c r="AF488" s="28">
        <f t="shared" si="260"/>
        <v>42364.962899999999</v>
      </c>
      <c r="AG488" s="128"/>
      <c r="AH488">
        <f t="shared" si="261"/>
        <v>-1.7975200916429549E-3</v>
      </c>
      <c r="AI488">
        <f t="shared" si="262"/>
        <v>1.129722371504416</v>
      </c>
      <c r="AJ488">
        <f t="shared" si="263"/>
        <v>-0.43729044052830313</v>
      </c>
      <c r="AK488">
        <f t="shared" si="264"/>
        <v>-0.34651422240835983</v>
      </c>
      <c r="AL488">
        <f t="shared" si="265"/>
        <v>-1.2125835617108685</v>
      </c>
      <c r="AM488">
        <f t="shared" si="266"/>
        <v>-0.69341346749231469</v>
      </c>
      <c r="AN488" s="25">
        <f t="shared" si="269"/>
        <v>5.4041011050451964</v>
      </c>
      <c r="AO488" s="25">
        <f t="shared" si="269"/>
        <v>5.4041473331818022</v>
      </c>
      <c r="AP488" s="25">
        <f t="shared" si="269"/>
        <v>5.4043431752351836</v>
      </c>
      <c r="AQ488" s="25">
        <f t="shared" si="269"/>
        <v>5.405172332691059</v>
      </c>
      <c r="AR488" s="25">
        <f t="shared" si="269"/>
        <v>5.4086736936545643</v>
      </c>
      <c r="AS488" s="25">
        <f t="shared" si="269"/>
        <v>5.4233007804181348</v>
      </c>
      <c r="AT488" s="25">
        <f t="shared" si="269"/>
        <v>5.4819236110596723</v>
      </c>
      <c r="AU488" s="25">
        <f t="shared" si="267"/>
        <v>5.6890475646014931</v>
      </c>
    </row>
    <row r="489" spans="1:47">
      <c r="A489" s="212" t="s">
        <v>24</v>
      </c>
      <c r="B489" s="213" t="s">
        <v>288</v>
      </c>
      <c r="C489" s="212">
        <v>57634.864300000001</v>
      </c>
      <c r="D489" s="212">
        <v>1E-4</v>
      </c>
      <c r="E489" s="33">
        <f t="shared" si="251"/>
        <v>22366.437855229466</v>
      </c>
      <c r="F489" s="25">
        <f t="shared" si="252"/>
        <v>22366.5</v>
      </c>
      <c r="G489" s="25">
        <f t="shared" si="242"/>
        <v>-2.1212994994129986E-2</v>
      </c>
      <c r="K489">
        <f t="shared" ref="K489:K520" si="270">G489</f>
        <v>-2.1212994994129986E-2</v>
      </c>
      <c r="M489" s="25"/>
      <c r="O489" s="25">
        <f t="shared" ca="1" si="249"/>
        <v>-2.3239213516502485E-2</v>
      </c>
      <c r="P489" s="27">
        <f t="shared" si="253"/>
        <v>-1.0647252681279439E-2</v>
      </c>
      <c r="Q489" s="28">
        <f t="shared" si="254"/>
        <v>42616.364300000001</v>
      </c>
      <c r="S489" s="25">
        <f t="shared" si="243"/>
        <v>1.1163491062156043E-4</v>
      </c>
      <c r="T489" s="128">
        <v>1</v>
      </c>
      <c r="U489">
        <f t="shared" si="244"/>
        <v>1.1163491062156043E-4</v>
      </c>
      <c r="V489" s="25">
        <f t="shared" si="245"/>
        <v>-1.0565742312850547E-2</v>
      </c>
      <c r="Z489">
        <f t="shared" si="255"/>
        <v>22366.5</v>
      </c>
      <c r="AA489" s="25">
        <f t="shared" si="256"/>
        <v>1.2181760455543028E-3</v>
      </c>
      <c r="AB489" s="25">
        <f t="shared" si="257"/>
        <v>-2.2431171039684287E-2</v>
      </c>
      <c r="AC489" s="25">
        <f t="shared" si="258"/>
        <v>-1.0565742312850547E-2</v>
      </c>
      <c r="AD489" s="25"/>
      <c r="AE489" s="25">
        <f t="shared" si="259"/>
        <v>5.6169935196782405E-8</v>
      </c>
      <c r="AF489" s="28">
        <f t="shared" si="260"/>
        <v>42616.364300000001</v>
      </c>
      <c r="AG489" s="128"/>
      <c r="AH489">
        <f t="shared" si="261"/>
        <v>7.1895701230430265E-4</v>
      </c>
      <c r="AI489">
        <f t="shared" si="262"/>
        <v>1.1777952954141666</v>
      </c>
      <c r="AJ489">
        <f t="shared" si="263"/>
        <v>-0.30462038412604248</v>
      </c>
      <c r="AK489">
        <f t="shared" si="264"/>
        <v>-0.32448240773359222</v>
      </c>
      <c r="AL489">
        <f t="shared" si="265"/>
        <v>-1.0695398460687351</v>
      </c>
      <c r="AM489">
        <f t="shared" si="266"/>
        <v>-0.59234245063799551</v>
      </c>
      <c r="AN489" s="25">
        <f t="shared" si="269"/>
        <v>5.5192734743672878</v>
      </c>
      <c r="AO489" s="25">
        <f t="shared" si="269"/>
        <v>5.5193530437043155</v>
      </c>
      <c r="AP489" s="25">
        <f t="shared" si="269"/>
        <v>5.5196507789800568</v>
      </c>
      <c r="AQ489" s="25">
        <f t="shared" si="269"/>
        <v>5.520764103292124</v>
      </c>
      <c r="AR489" s="25">
        <f t="shared" si="269"/>
        <v>5.524916730365816</v>
      </c>
      <c r="AS489" s="25">
        <f t="shared" si="269"/>
        <v>5.5402643069290214</v>
      </c>
      <c r="AT489" s="25">
        <f t="shared" si="269"/>
        <v>5.5952257664160836</v>
      </c>
      <c r="AU489" s="25">
        <f t="shared" si="267"/>
        <v>5.7752003069269451</v>
      </c>
    </row>
    <row r="490" spans="1:47">
      <c r="A490" s="212" t="s">
        <v>24</v>
      </c>
      <c r="B490" s="213" t="s">
        <v>292</v>
      </c>
      <c r="C490" s="212">
        <v>57670.8753</v>
      </c>
      <c r="D490" s="212">
        <v>1E-4</v>
      </c>
      <c r="E490" s="33">
        <f t="shared" si="251"/>
        <v>22471.934289469904</v>
      </c>
      <c r="F490" s="25">
        <f t="shared" si="252"/>
        <v>22472</v>
      </c>
      <c r="G490" s="25">
        <f t="shared" si="242"/>
        <v>-2.2430159995565191E-2</v>
      </c>
      <c r="K490">
        <f t="shared" si="270"/>
        <v>-2.2430159995565191E-2</v>
      </c>
      <c r="L490" s="25"/>
      <c r="O490" s="25">
        <f t="shared" ca="1" si="249"/>
        <v>-2.3474444866585616E-2</v>
      </c>
      <c r="P490" s="27">
        <f t="shared" si="253"/>
        <v>-1.0746891810287488E-2</v>
      </c>
      <c r="Q490" s="28">
        <f t="shared" si="254"/>
        <v>42652.3753</v>
      </c>
      <c r="S490" s="25">
        <f t="shared" si="243"/>
        <v>1.3649875548912214E-4</v>
      </c>
      <c r="T490" s="128">
        <v>1</v>
      </c>
      <c r="U490">
        <f t="shared" si="244"/>
        <v>1.3649875548912214E-4</v>
      </c>
      <c r="V490" s="25">
        <f t="shared" si="245"/>
        <v>-1.1683268185277703E-2</v>
      </c>
      <c r="Z490">
        <f t="shared" si="255"/>
        <v>22472</v>
      </c>
      <c r="AA490" s="25">
        <f t="shared" si="256"/>
        <v>1.5730786621345103E-3</v>
      </c>
      <c r="AB490" s="25">
        <f t="shared" si="257"/>
        <v>-2.40032386576997E-2</v>
      </c>
      <c r="AC490" s="25">
        <f t="shared" si="258"/>
        <v>-1.1683268185277703E-2</v>
      </c>
      <c r="AD490" s="25"/>
      <c r="AE490" s="25">
        <f t="shared" si="259"/>
        <v>7.8644504085238938E-8</v>
      </c>
      <c r="AF490" s="28">
        <f t="shared" si="260"/>
        <v>42652.3753</v>
      </c>
      <c r="AG490" s="128"/>
      <c r="AH490">
        <f t="shared" si="261"/>
        <v>1.0880510141345102E-3</v>
      </c>
      <c r="AI490">
        <f t="shared" si="262"/>
        <v>1.1847232714668563</v>
      </c>
      <c r="AJ490">
        <f t="shared" si="263"/>
        <v>-0.28409360965099623</v>
      </c>
      <c r="AK490">
        <f t="shared" si="264"/>
        <v>-0.3205890094475824</v>
      </c>
      <c r="AL490">
        <f t="shared" si="265"/>
        <v>-1.0480609539074499</v>
      </c>
      <c r="AM490">
        <f t="shared" si="266"/>
        <v>-0.57792601453306247</v>
      </c>
      <c r="AN490" s="25">
        <f t="shared" si="269"/>
        <v>5.5361660504647645</v>
      </c>
      <c r="AO490" s="25">
        <f t="shared" si="269"/>
        <v>5.536250945650437</v>
      </c>
      <c r="AP490" s="25">
        <f t="shared" si="269"/>
        <v>5.5365635935601443</v>
      </c>
      <c r="AQ490" s="25">
        <f t="shared" si="269"/>
        <v>5.5377142194186897</v>
      </c>
      <c r="AR490" s="25">
        <f t="shared" si="269"/>
        <v>5.541938349084484</v>
      </c>
      <c r="AS490" s="25">
        <f t="shared" si="269"/>
        <v>5.5573082559814706</v>
      </c>
      <c r="AT490" s="25">
        <f t="shared" si="269"/>
        <v>5.611569895469561</v>
      </c>
      <c r="AU490" s="25">
        <f t="shared" si="267"/>
        <v>5.7875412632274683</v>
      </c>
    </row>
    <row r="491" spans="1:47">
      <c r="A491" s="212" t="s">
        <v>24</v>
      </c>
      <c r="B491" s="213" t="s">
        <v>288</v>
      </c>
      <c r="C491" s="212">
        <v>57676.849699999999</v>
      </c>
      <c r="D491" s="212">
        <v>1E-4</v>
      </c>
      <c r="E491" s="33">
        <f t="shared" si="251"/>
        <v>22489.436660876585</v>
      </c>
      <c r="F491" s="25">
        <f t="shared" si="252"/>
        <v>22489.5</v>
      </c>
      <c r="G491" s="25">
        <f t="shared" si="242"/>
        <v>-2.1620685001835227E-2</v>
      </c>
      <c r="K491">
        <f t="shared" si="270"/>
        <v>-2.1620685001835227E-2</v>
      </c>
      <c r="M491" s="25"/>
      <c r="O491" s="25">
        <f t="shared" ca="1" si="249"/>
        <v>-2.351346428484585E-2</v>
      </c>
      <c r="P491" s="27">
        <f t="shared" si="253"/>
        <v>-1.0763405745520167E-2</v>
      </c>
      <c r="Q491" s="28">
        <f t="shared" si="254"/>
        <v>42658.349699999999</v>
      </c>
      <c r="S491" s="25">
        <f t="shared" si="243"/>
        <v>1.1788051284960931E-4</v>
      </c>
      <c r="T491" s="128">
        <v>1</v>
      </c>
      <c r="U491">
        <f t="shared" si="244"/>
        <v>1.1788051284960931E-4</v>
      </c>
      <c r="V491" s="25">
        <f t="shared" si="245"/>
        <v>-1.085727925631506E-2</v>
      </c>
      <c r="Z491">
        <f t="shared" si="255"/>
        <v>22489.5</v>
      </c>
      <c r="AA491" s="25">
        <f t="shared" si="256"/>
        <v>1.6321244861493788E-3</v>
      </c>
      <c r="AB491" s="25">
        <f t="shared" si="257"/>
        <v>-2.3252809487984607E-2</v>
      </c>
      <c r="AC491" s="25">
        <f t="shared" si="258"/>
        <v>-1.085727925631506E-2</v>
      </c>
      <c r="AD491" s="25"/>
      <c r="AE491" s="25">
        <f t="shared" si="259"/>
        <v>6.3737185708351942E-8</v>
      </c>
      <c r="AF491" s="28">
        <f t="shared" si="260"/>
        <v>42658.349699999999</v>
      </c>
      <c r="AG491" s="128"/>
      <c r="AH491">
        <f t="shared" si="261"/>
        <v>1.1494573168993787E-3</v>
      </c>
      <c r="AI491">
        <f t="shared" si="262"/>
        <v>1.1858721137920067</v>
      </c>
      <c r="AJ491">
        <f t="shared" si="263"/>
        <v>-0.28065234497427316</v>
      </c>
      <c r="AK491">
        <f t="shared" si="264"/>
        <v>-0.31992429934984823</v>
      </c>
      <c r="AL491">
        <f t="shared" si="265"/>
        <v>-1.0444737026282236</v>
      </c>
      <c r="AM491">
        <f t="shared" si="266"/>
        <v>-0.57553579575599267</v>
      </c>
      <c r="AN491" s="25">
        <f t="shared" ref="AN491:AT500" si="271">$AU491+$AB$7*SIN(AO491)</f>
        <v>5.5389777239127262</v>
      </c>
      <c r="AO491" s="25">
        <f t="shared" si="271"/>
        <v>5.5390635099009637</v>
      </c>
      <c r="AP491" s="25">
        <f t="shared" si="271"/>
        <v>5.5393786189820418</v>
      </c>
      <c r="AQ491" s="25">
        <f t="shared" si="271"/>
        <v>5.5405352945699526</v>
      </c>
      <c r="AR491" s="25">
        <f t="shared" si="271"/>
        <v>5.5447706452202237</v>
      </c>
      <c r="AS491" s="25">
        <f t="shared" si="271"/>
        <v>5.5601421892102385</v>
      </c>
      <c r="AT491" s="25">
        <f t="shared" si="271"/>
        <v>5.6142836148223969</v>
      </c>
      <c r="AU491" s="25">
        <f t="shared" si="267"/>
        <v>5.7895883412867963</v>
      </c>
    </row>
    <row r="492" spans="1:47">
      <c r="A492" s="214" t="s">
        <v>29</v>
      </c>
      <c r="B492" s="215" t="s">
        <v>292</v>
      </c>
      <c r="C492" s="214">
        <v>57697.843000000001</v>
      </c>
      <c r="D492" s="214">
        <v>1E-4</v>
      </c>
      <c r="E492" s="33">
        <f t="shared" si="251"/>
        <v>22550.937821436972</v>
      </c>
      <c r="F492" s="25">
        <f t="shared" si="252"/>
        <v>22551</v>
      </c>
      <c r="G492" s="25">
        <f t="shared" si="242"/>
        <v>-2.122452999901725E-2</v>
      </c>
      <c r="K492">
        <f t="shared" si="270"/>
        <v>-2.122452999901725E-2</v>
      </c>
      <c r="L492" s="25"/>
      <c r="O492" s="25">
        <f t="shared" ca="1" si="249"/>
        <v>-2.3650589669017539E-2</v>
      </c>
      <c r="P492" s="27">
        <f t="shared" si="253"/>
        <v>-1.0821409097690788E-2</v>
      </c>
      <c r="Q492" s="28">
        <f t="shared" si="254"/>
        <v>42679.343000000001</v>
      </c>
      <c r="S492" s="25">
        <f t="shared" si="243"/>
        <v>1.0822492448761549E-4</v>
      </c>
      <c r="T492" s="128">
        <v>1</v>
      </c>
      <c r="U492">
        <f t="shared" si="244"/>
        <v>1.0822492448761549E-4</v>
      </c>
      <c r="V492" s="25">
        <f t="shared" si="245"/>
        <v>-1.0403120901326461E-2</v>
      </c>
      <c r="Z492">
        <f t="shared" si="255"/>
        <v>22551</v>
      </c>
      <c r="AA492" s="25">
        <f t="shared" si="256"/>
        <v>1.8400105795472127E-3</v>
      </c>
      <c r="AB492" s="25">
        <f t="shared" si="257"/>
        <v>-2.3064540578564462E-2</v>
      </c>
      <c r="AC492" s="25">
        <f t="shared" si="258"/>
        <v>-1.0403120901326461E-2</v>
      </c>
      <c r="AD492" s="25"/>
      <c r="AE492" s="25">
        <f t="shared" si="259"/>
        <v>5.7572741228497046E-8</v>
      </c>
      <c r="AF492" s="28">
        <f t="shared" si="260"/>
        <v>42679.343000000001</v>
      </c>
      <c r="AG492" s="128"/>
      <c r="AH492">
        <f t="shared" si="261"/>
        <v>1.3656533825472125E-3</v>
      </c>
      <c r="AI492">
        <f t="shared" si="262"/>
        <v>1.1899079449754266</v>
      </c>
      <c r="AJ492">
        <f t="shared" si="263"/>
        <v>-0.26847719215857407</v>
      </c>
      <c r="AK492">
        <f t="shared" si="264"/>
        <v>-0.31754522895992365</v>
      </c>
      <c r="AL492">
        <f t="shared" si="265"/>
        <v>-1.0318118354035961</v>
      </c>
      <c r="AM492">
        <f t="shared" si="266"/>
        <v>-0.56713828015757151</v>
      </c>
      <c r="AN492" s="25">
        <f t="shared" si="271"/>
        <v>5.5488803772583024</v>
      </c>
      <c r="AO492" s="25">
        <f t="shared" si="271"/>
        <v>5.5489693067475399</v>
      </c>
      <c r="AP492" s="25">
        <f t="shared" si="271"/>
        <v>5.5492930258027009</v>
      </c>
      <c r="AQ492" s="25">
        <f t="shared" si="271"/>
        <v>5.5504706232007273</v>
      </c>
      <c r="AR492" s="25">
        <f t="shared" si="271"/>
        <v>5.5547439126051401</v>
      </c>
      <c r="AS492" s="25">
        <f t="shared" si="271"/>
        <v>5.5701165034444715</v>
      </c>
      <c r="AT492" s="25">
        <f t="shared" si="271"/>
        <v>5.6238262085563084</v>
      </c>
      <c r="AU492" s="25">
        <f t="shared" si="267"/>
        <v>5.7967823584667224</v>
      </c>
    </row>
    <row r="493" spans="1:47">
      <c r="A493" s="214" t="s">
        <v>29</v>
      </c>
      <c r="B493" s="215" t="s">
        <v>288</v>
      </c>
      <c r="C493" s="214">
        <v>57698.013599999998</v>
      </c>
      <c r="D493" s="214">
        <v>2.9999999999999997E-4</v>
      </c>
      <c r="E493" s="33">
        <f t="shared" si="251"/>
        <v>22551.437604605482</v>
      </c>
      <c r="F493" s="25">
        <f t="shared" si="252"/>
        <v>22551.5</v>
      </c>
      <c r="G493" s="25">
        <f t="shared" si="242"/>
        <v>-2.1298544997989666E-2</v>
      </c>
      <c r="K493">
        <f t="shared" si="270"/>
        <v>-2.1298544997989666E-2</v>
      </c>
      <c r="M493" s="25"/>
      <c r="O493" s="25">
        <f t="shared" ca="1" si="249"/>
        <v>-2.3651704509539257E-2</v>
      </c>
      <c r="P493" s="27">
        <f t="shared" si="253"/>
        <v>-1.0821880469727653E-2</v>
      </c>
      <c r="Q493" s="28">
        <f t="shared" si="254"/>
        <v>42679.513599999998</v>
      </c>
      <c r="S493" s="25">
        <f t="shared" si="243"/>
        <v>1.097604996377435E-4</v>
      </c>
      <c r="T493" s="128">
        <v>1</v>
      </c>
      <c r="U493">
        <f t="shared" si="244"/>
        <v>1.097604996377435E-4</v>
      </c>
      <c r="V493" s="25">
        <f t="shared" si="245"/>
        <v>-1.0476664528262012E-2</v>
      </c>
      <c r="Z493">
        <f t="shared" si="255"/>
        <v>22551.5</v>
      </c>
      <c r="AA493" s="25">
        <f t="shared" si="256"/>
        <v>1.8417031084980162E-3</v>
      </c>
      <c r="AB493" s="25">
        <f t="shared" si="257"/>
        <v>-2.3140248106487682E-2</v>
      </c>
      <c r="AC493" s="25">
        <f t="shared" si="258"/>
        <v>-1.0476664528262012E-2</v>
      </c>
      <c r="AD493" s="25"/>
      <c r="AE493" s="25">
        <f t="shared" si="259"/>
        <v>5.877357354905892E-8</v>
      </c>
      <c r="AF493" s="28">
        <f t="shared" si="260"/>
        <v>42679.513599999998</v>
      </c>
      <c r="AG493" s="128"/>
      <c r="AH493">
        <f t="shared" si="261"/>
        <v>1.367413565248016E-3</v>
      </c>
      <c r="AI493">
        <f t="shared" si="262"/>
        <v>1.1899407447631614</v>
      </c>
      <c r="AJ493">
        <f t="shared" si="263"/>
        <v>-0.26837768819640578</v>
      </c>
      <c r="AK493">
        <f t="shared" si="264"/>
        <v>-0.31752561074473284</v>
      </c>
      <c r="AL493">
        <f t="shared" si="265"/>
        <v>-1.0317085405090587</v>
      </c>
      <c r="AM493">
        <f t="shared" si="266"/>
        <v>-0.56707002252360994</v>
      </c>
      <c r="AN493" s="25">
        <f t="shared" si="271"/>
        <v>5.5489610246015229</v>
      </c>
      <c r="AO493" s="25">
        <f t="shared" si="271"/>
        <v>5.5490499797199169</v>
      </c>
      <c r="AP493" s="25">
        <f t="shared" si="271"/>
        <v>5.5493737684930604</v>
      </c>
      <c r="AQ493" s="25">
        <f t="shared" si="271"/>
        <v>5.5505515337495588</v>
      </c>
      <c r="AR493" s="25">
        <f t="shared" si="271"/>
        <v>5.554825121921465</v>
      </c>
      <c r="AS493" s="25">
        <f t="shared" si="271"/>
        <v>5.5701976911365847</v>
      </c>
      <c r="AT493" s="25">
        <f t="shared" si="271"/>
        <v>5.6239038274666582</v>
      </c>
      <c r="AU493" s="25">
        <f t="shared" si="267"/>
        <v>5.7968408464112748</v>
      </c>
    </row>
    <row r="494" spans="1:47">
      <c r="A494" s="212" t="s">
        <v>24</v>
      </c>
      <c r="B494" s="213" t="s">
        <v>288</v>
      </c>
      <c r="C494" s="212">
        <v>57702.792300000001</v>
      </c>
      <c r="D494" s="212">
        <v>1E-4</v>
      </c>
      <c r="E494" s="33">
        <f t="shared" si="251"/>
        <v>22565.437099490518</v>
      </c>
      <c r="F494" s="25">
        <f t="shared" si="252"/>
        <v>22565.5</v>
      </c>
      <c r="G494" s="25">
        <f t="shared" si="242"/>
        <v>-2.1470964995387476E-2</v>
      </c>
      <c r="K494">
        <f t="shared" si="270"/>
        <v>-2.1470964995387476E-2</v>
      </c>
      <c r="L494" s="25"/>
      <c r="O494" s="25">
        <f t="shared" ca="1" si="249"/>
        <v>-2.3682920044147442E-2</v>
      </c>
      <c r="P494" s="27">
        <f t="shared" si="253"/>
        <v>-1.0835077577527732E-2</v>
      </c>
      <c r="Q494" s="28">
        <f t="shared" si="254"/>
        <v>42684.292300000001</v>
      </c>
      <c r="S494" s="25">
        <f t="shared" si="243"/>
        <v>1.131221011653872E-4</v>
      </c>
      <c r="T494" s="128">
        <v>1</v>
      </c>
      <c r="U494">
        <f t="shared" si="244"/>
        <v>1.131221011653872E-4</v>
      </c>
      <c r="V494" s="25">
        <f t="shared" si="245"/>
        <v>-1.0635887417859743E-2</v>
      </c>
      <c r="Z494">
        <f t="shared" si="255"/>
        <v>22565.5</v>
      </c>
      <c r="AA494" s="25">
        <f t="shared" si="256"/>
        <v>1.8891093664512131E-3</v>
      </c>
      <c r="AB494" s="25">
        <f t="shared" si="257"/>
        <v>-2.3360074361838689E-2</v>
      </c>
      <c r="AC494" s="25">
        <f t="shared" si="258"/>
        <v>-1.0635887417859743E-2</v>
      </c>
      <c r="AD494" s="25"/>
      <c r="AE494" s="25">
        <f t="shared" si="259"/>
        <v>6.1729947143843959E-8</v>
      </c>
      <c r="AF494" s="28">
        <f t="shared" si="260"/>
        <v>42684.292300000001</v>
      </c>
      <c r="AG494" s="128"/>
      <c r="AH494">
        <f t="shared" si="261"/>
        <v>1.416714737201213E-3</v>
      </c>
      <c r="AI494">
        <f t="shared" si="262"/>
        <v>1.1908590479857626</v>
      </c>
      <c r="AJ494">
        <f t="shared" si="263"/>
        <v>-0.26558818831249348</v>
      </c>
      <c r="AK494">
        <f t="shared" si="264"/>
        <v>-0.31697448446518278</v>
      </c>
      <c r="AL494">
        <f t="shared" si="265"/>
        <v>-1.0288139701587504</v>
      </c>
      <c r="AM494">
        <f t="shared" si="266"/>
        <v>-0.56515890329940666</v>
      </c>
      <c r="AN494" s="25">
        <f t="shared" si="271"/>
        <v>5.5512200533623206</v>
      </c>
      <c r="AO494" s="25">
        <f t="shared" si="271"/>
        <v>5.5513097265031508</v>
      </c>
      <c r="AP494" s="25">
        <f t="shared" si="271"/>
        <v>5.5516354653375775</v>
      </c>
      <c r="AQ494" s="25">
        <f t="shared" si="271"/>
        <v>5.5528179154985065</v>
      </c>
      <c r="AR494" s="25">
        <f t="shared" si="271"/>
        <v>5.5570998049255511</v>
      </c>
      <c r="AS494" s="25">
        <f t="shared" si="271"/>
        <v>5.5724715706836507</v>
      </c>
      <c r="AT494" s="25">
        <f t="shared" si="271"/>
        <v>5.6260773969027174</v>
      </c>
      <c r="AU494" s="25">
        <f t="shared" si="267"/>
        <v>5.7984785088587376</v>
      </c>
    </row>
    <row r="495" spans="1:47">
      <c r="A495" s="212" t="s">
        <v>24</v>
      </c>
      <c r="B495" s="213" t="s">
        <v>288</v>
      </c>
      <c r="C495" s="212">
        <v>57728.734600000003</v>
      </c>
      <c r="D495" s="212">
        <v>1E-4</v>
      </c>
      <c r="E495" s="33">
        <f t="shared" si="251"/>
        <v>22641.436659236046</v>
      </c>
      <c r="F495" s="25">
        <f t="shared" si="252"/>
        <v>22641.5</v>
      </c>
      <c r="G495" s="25">
        <f t="shared" si="242"/>
        <v>-2.1621244995913003E-2</v>
      </c>
      <c r="K495">
        <f t="shared" si="270"/>
        <v>-2.1621244995913003E-2</v>
      </c>
      <c r="M495" s="25"/>
      <c r="O495" s="25">
        <f t="shared" ca="1" si="249"/>
        <v>-2.3852375803449035E-2</v>
      </c>
      <c r="P495" s="27">
        <f t="shared" si="253"/>
        <v>-1.0906674905842219E-2</v>
      </c>
      <c r="Q495" s="28">
        <f t="shared" si="254"/>
        <v>42710.234600000003</v>
      </c>
      <c r="S495" s="25">
        <f t="shared" si="243"/>
        <v>1.1480201221503945E-4</v>
      </c>
      <c r="T495" s="128">
        <v>1</v>
      </c>
      <c r="U495">
        <f t="shared" si="244"/>
        <v>1.1480201221503945E-4</v>
      </c>
      <c r="V495" s="25">
        <f t="shared" si="245"/>
        <v>-1.0714570090070784E-2</v>
      </c>
      <c r="Z495">
        <f t="shared" si="255"/>
        <v>22641.5</v>
      </c>
      <c r="AA495" s="25">
        <f t="shared" si="256"/>
        <v>2.1469676489775744E-3</v>
      </c>
      <c r="AB495" s="25">
        <f t="shared" si="257"/>
        <v>-2.3768212644890575E-2</v>
      </c>
      <c r="AC495" s="25">
        <f t="shared" si="258"/>
        <v>-1.0714570090070784E-2</v>
      </c>
      <c r="AD495" s="25"/>
      <c r="AE495" s="25">
        <f t="shared" si="259"/>
        <v>6.4854863388279758E-8</v>
      </c>
      <c r="AF495" s="28">
        <f t="shared" si="260"/>
        <v>42710.234600000003</v>
      </c>
      <c r="AG495" s="128"/>
      <c r="AH495">
        <f t="shared" si="261"/>
        <v>1.684880215727574E-3</v>
      </c>
      <c r="AI495">
        <f t="shared" si="262"/>
        <v>1.1958405204216014</v>
      </c>
      <c r="AJ495">
        <f t="shared" si="263"/>
        <v>-0.25033141131889075</v>
      </c>
      <c r="AK495">
        <f t="shared" si="264"/>
        <v>-0.31392115341435073</v>
      </c>
      <c r="AL495">
        <f t="shared" si="265"/>
        <v>-1.013022550413184</v>
      </c>
      <c r="AM495">
        <f t="shared" si="266"/>
        <v>-0.55478733332927732</v>
      </c>
      <c r="AN495" s="25">
        <f t="shared" si="271"/>
        <v>5.563513768487562</v>
      </c>
      <c r="AO495" s="25">
        <f t="shared" si="271"/>
        <v>5.5636073503730161</v>
      </c>
      <c r="AP495" s="25">
        <f t="shared" si="271"/>
        <v>5.5639435984224432</v>
      </c>
      <c r="AQ495" s="25">
        <f t="shared" si="271"/>
        <v>5.565150951728703</v>
      </c>
      <c r="AR495" s="25">
        <f t="shared" si="271"/>
        <v>5.5694757066634279</v>
      </c>
      <c r="AS495" s="25">
        <f t="shared" si="271"/>
        <v>5.5848364155635899</v>
      </c>
      <c r="AT495" s="25">
        <f t="shared" si="271"/>
        <v>5.6378848046288752</v>
      </c>
      <c r="AU495" s="25">
        <f t="shared" si="267"/>
        <v>5.807368676430678</v>
      </c>
    </row>
    <row r="496" spans="1:47">
      <c r="A496" s="212" t="s">
        <v>24</v>
      </c>
      <c r="B496" s="213" t="s">
        <v>292</v>
      </c>
      <c r="C496" s="212">
        <v>57731.633999999998</v>
      </c>
      <c r="D496" s="212">
        <v>2.0000000000000001E-4</v>
      </c>
      <c r="E496" s="33">
        <f t="shared" si="251"/>
        <v>22649.930629451705</v>
      </c>
      <c r="F496" s="25">
        <f t="shared" si="252"/>
        <v>22650</v>
      </c>
      <c r="G496" s="25">
        <f t="shared" si="242"/>
        <v>-2.3679500001890119E-2</v>
      </c>
      <c r="K496">
        <f t="shared" si="270"/>
        <v>-2.3679500001890119E-2</v>
      </c>
      <c r="L496" s="25"/>
      <c r="O496" s="25">
        <f t="shared" ca="1" si="249"/>
        <v>-2.3871328092318293E-2</v>
      </c>
      <c r="P496" s="27">
        <f t="shared" si="253"/>
        <v>-1.0914677869476634E-2</v>
      </c>
      <c r="Q496" s="28">
        <f t="shared" si="254"/>
        <v>42713.133999999998</v>
      </c>
      <c r="S496" s="25">
        <f t="shared" si="243"/>
        <v>1.6294068407215315E-4</v>
      </c>
      <c r="T496" s="128">
        <v>1</v>
      </c>
      <c r="U496">
        <f t="shared" si="244"/>
        <v>1.6294068407215315E-4</v>
      </c>
      <c r="V496" s="25">
        <f t="shared" si="245"/>
        <v>-1.2764822132413485E-2</v>
      </c>
      <c r="Z496">
        <f t="shared" si="255"/>
        <v>22650</v>
      </c>
      <c r="AA496" s="25">
        <f t="shared" si="256"/>
        <v>2.1758594090195752E-3</v>
      </c>
      <c r="AB496" s="25">
        <f t="shared" si="257"/>
        <v>-2.5855359410909693E-2</v>
      </c>
      <c r="AC496" s="25">
        <f t="shared" si="258"/>
        <v>-1.2764822132413485E-2</v>
      </c>
      <c r="AD496" s="25"/>
      <c r="AE496" s="25">
        <f t="shared" si="259"/>
        <v>1.0892578379892432E-7</v>
      </c>
      <c r="AF496" s="28">
        <f t="shared" si="260"/>
        <v>42713.133999999998</v>
      </c>
      <c r="AG496" s="128"/>
      <c r="AH496">
        <f t="shared" si="261"/>
        <v>1.714926909019575E-3</v>
      </c>
      <c r="AI496">
        <f t="shared" si="262"/>
        <v>1.1963972178854847</v>
      </c>
      <c r="AJ496">
        <f t="shared" si="263"/>
        <v>-0.2486131629688399</v>
      </c>
      <c r="AK496">
        <f t="shared" si="264"/>
        <v>-0.31357316978153826</v>
      </c>
      <c r="AL496">
        <f t="shared" si="265"/>
        <v>-1.0112482002804435</v>
      </c>
      <c r="AM496">
        <f t="shared" si="266"/>
        <v>-0.55362766602596036</v>
      </c>
      <c r="AN496" s="25">
        <f t="shared" si="271"/>
        <v>5.5648919154405476</v>
      </c>
      <c r="AO496" s="25">
        <f t="shared" si="271"/>
        <v>5.5649859353106024</v>
      </c>
      <c r="AP496" s="25">
        <f t="shared" si="271"/>
        <v>5.5653233497397716</v>
      </c>
      <c r="AQ496" s="25">
        <f t="shared" si="271"/>
        <v>5.5665334304903205</v>
      </c>
      <c r="AR496" s="25">
        <f t="shared" si="271"/>
        <v>5.5708627448818762</v>
      </c>
      <c r="AS496" s="25">
        <f t="shared" si="271"/>
        <v>5.5862215114232772</v>
      </c>
      <c r="AT496" s="25">
        <f t="shared" si="271"/>
        <v>5.6392062070654276</v>
      </c>
      <c r="AU496" s="25">
        <f t="shared" si="267"/>
        <v>5.8083629714880658</v>
      </c>
    </row>
    <row r="497" spans="1:47">
      <c r="A497" s="212" t="s">
        <v>24</v>
      </c>
      <c r="B497" s="213" t="s">
        <v>292</v>
      </c>
      <c r="C497" s="212">
        <v>57731.636200000001</v>
      </c>
      <c r="D497" s="212">
        <v>1E-4</v>
      </c>
      <c r="E497" s="33">
        <f t="shared" si="251"/>
        <v>22649.937074486712</v>
      </c>
      <c r="F497" s="25">
        <f t="shared" si="252"/>
        <v>22650</v>
      </c>
      <c r="G497" s="25">
        <f t="shared" si="242"/>
        <v>-2.1479499999259133E-2</v>
      </c>
      <c r="K497">
        <f t="shared" si="270"/>
        <v>-2.1479499999259133E-2</v>
      </c>
      <c r="M497" s="25"/>
      <c r="O497" s="25">
        <f t="shared" ca="1" si="249"/>
        <v>-2.3871328092318293E-2</v>
      </c>
      <c r="P497" s="27">
        <f t="shared" si="253"/>
        <v>-1.0914677869476634E-2</v>
      </c>
      <c r="Q497" s="28">
        <f t="shared" si="254"/>
        <v>42713.136200000001</v>
      </c>
      <c r="S497" s="25">
        <f t="shared" si="243"/>
        <v>1.1161546663394201E-4</v>
      </c>
      <c r="T497" s="128">
        <v>1</v>
      </c>
      <c r="U497">
        <f t="shared" si="244"/>
        <v>1.1161546663394201E-4</v>
      </c>
      <c r="V497" s="25">
        <f t="shared" si="245"/>
        <v>-1.0564822129782499E-2</v>
      </c>
      <c r="Z497">
        <f t="shared" si="255"/>
        <v>22650</v>
      </c>
      <c r="AA497" s="25">
        <f t="shared" si="256"/>
        <v>2.1758594090195752E-3</v>
      </c>
      <c r="AB497" s="25">
        <f t="shared" si="257"/>
        <v>-2.3655359408278707E-2</v>
      </c>
      <c r="AC497" s="25">
        <f t="shared" si="258"/>
        <v>-1.0564822129782499E-2</v>
      </c>
      <c r="AD497" s="25"/>
      <c r="AE497" s="25">
        <f t="shared" si="259"/>
        <v>6.2457339564407302E-8</v>
      </c>
      <c r="AF497" s="28">
        <f t="shared" si="260"/>
        <v>42713.136200000001</v>
      </c>
      <c r="AG497" s="128"/>
      <c r="AH497">
        <f t="shared" si="261"/>
        <v>1.714926909019575E-3</v>
      </c>
      <c r="AI497">
        <f t="shared" si="262"/>
        <v>1.1963972178854847</v>
      </c>
      <c r="AJ497">
        <f t="shared" si="263"/>
        <v>-0.2486131629688399</v>
      </c>
      <c r="AK497">
        <f t="shared" si="264"/>
        <v>-0.31357316978153826</v>
      </c>
      <c r="AL497">
        <f t="shared" si="265"/>
        <v>-1.0112482002804435</v>
      </c>
      <c r="AM497">
        <f t="shared" si="266"/>
        <v>-0.55362766602596036</v>
      </c>
      <c r="AN497" s="25">
        <f t="shared" si="271"/>
        <v>5.5648919154405476</v>
      </c>
      <c r="AO497" s="25">
        <f t="shared" si="271"/>
        <v>5.5649859353106024</v>
      </c>
      <c r="AP497" s="25">
        <f t="shared" si="271"/>
        <v>5.5653233497397716</v>
      </c>
      <c r="AQ497" s="25">
        <f t="shared" si="271"/>
        <v>5.5665334304903205</v>
      </c>
      <c r="AR497" s="25">
        <f t="shared" si="271"/>
        <v>5.5708627448818762</v>
      </c>
      <c r="AS497" s="25">
        <f t="shared" si="271"/>
        <v>5.5862215114232772</v>
      </c>
      <c r="AT497" s="25">
        <f t="shared" si="271"/>
        <v>5.6392062070654276</v>
      </c>
      <c r="AU497" s="25">
        <f t="shared" si="267"/>
        <v>5.8083629714880658</v>
      </c>
    </row>
    <row r="498" spans="1:47">
      <c r="A498" s="34" t="s">
        <v>1443</v>
      </c>
      <c r="B498" s="57"/>
      <c r="C498" s="58">
        <v>57737.609499999999</v>
      </c>
      <c r="D498" s="58">
        <v>2.0000000000000001E-4</v>
      </c>
      <c r="E498" s="33">
        <f t="shared" si="251"/>
        <v>22667.436223375891</v>
      </c>
      <c r="F498" s="25">
        <f t="shared" si="252"/>
        <v>22667.5</v>
      </c>
      <c r="G498" s="25">
        <f t="shared" si="242"/>
        <v>-2.1770024999568705E-2</v>
      </c>
      <c r="K498">
        <f t="shared" si="270"/>
        <v>-2.1770024999568705E-2</v>
      </c>
      <c r="M498" s="25"/>
      <c r="O498" s="25">
        <f t="shared" ca="1" si="249"/>
        <v>-2.3910347510578533E-2</v>
      </c>
      <c r="P498" s="27">
        <f t="shared" si="253"/>
        <v>-1.0931151624826359E-2</v>
      </c>
      <c r="Q498" s="28">
        <f t="shared" si="254"/>
        <v>42719.109499999999</v>
      </c>
      <c r="S498" s="25">
        <f t="shared" si="243"/>
        <v>1.1748117603369852E-4</v>
      </c>
      <c r="T498" s="128">
        <v>1</v>
      </c>
      <c r="U498">
        <f t="shared" si="244"/>
        <v>1.1748117603369852E-4</v>
      </c>
      <c r="V498" s="25">
        <f t="shared" si="245"/>
        <v>-1.0838873374742345E-2</v>
      </c>
      <c r="Z498">
        <f t="shared" si="255"/>
        <v>22667.5</v>
      </c>
      <c r="AA498" s="25">
        <f t="shared" si="256"/>
        <v>2.2353748016255004E-3</v>
      </c>
      <c r="AB498" s="25">
        <f t="shared" si="257"/>
        <v>-2.4005399801194205E-2</v>
      </c>
      <c r="AC498" s="25">
        <f t="shared" si="258"/>
        <v>-1.0838873374742345E-2</v>
      </c>
      <c r="AD498" s="25"/>
      <c r="AE498" s="25">
        <f t="shared" si="259"/>
        <v>6.7699610820652085E-8</v>
      </c>
      <c r="AF498" s="28">
        <f t="shared" si="260"/>
        <v>42719.109499999999</v>
      </c>
      <c r="AG498" s="128"/>
      <c r="AH498">
        <f t="shared" si="261"/>
        <v>1.7768214703755003E-3</v>
      </c>
      <c r="AI498">
        <f t="shared" si="262"/>
        <v>1.1975430387521468</v>
      </c>
      <c r="AJ498">
        <f t="shared" si="263"/>
        <v>-0.24506808941516467</v>
      </c>
      <c r="AK498">
        <f t="shared" si="264"/>
        <v>-0.31285259762477247</v>
      </c>
      <c r="AL498">
        <f t="shared" si="265"/>
        <v>-1.0075899229604346</v>
      </c>
      <c r="AM498">
        <f t="shared" si="266"/>
        <v>-0.55124030472233321</v>
      </c>
      <c r="AN498" s="25">
        <f t="shared" si="271"/>
        <v>5.5677312974357527</v>
      </c>
      <c r="AO498" s="25">
        <f t="shared" si="271"/>
        <v>5.5678262193431021</v>
      </c>
      <c r="AP498" s="25">
        <f t="shared" si="271"/>
        <v>5.5681660288322083</v>
      </c>
      <c r="AQ498" s="25">
        <f t="shared" si="271"/>
        <v>5.5693816868613384</v>
      </c>
      <c r="AR498" s="25">
        <f t="shared" si="271"/>
        <v>5.5737202371819601</v>
      </c>
      <c r="AS498" s="25">
        <f t="shared" si="271"/>
        <v>5.5890745559920445</v>
      </c>
      <c r="AT498" s="25">
        <f t="shared" si="271"/>
        <v>5.6419272677129362</v>
      </c>
      <c r="AU498" s="25">
        <f t="shared" si="267"/>
        <v>5.8104100495473947</v>
      </c>
    </row>
    <row r="499" spans="1:47">
      <c r="A499" s="216" t="s">
        <v>27</v>
      </c>
      <c r="B499" s="217" t="s">
        <v>288</v>
      </c>
      <c r="C499" s="216">
        <v>57807.584600000002</v>
      </c>
      <c r="D499" s="216">
        <v>1E-4</v>
      </c>
      <c r="E499" s="33">
        <f t="shared" si="251"/>
        <v>22872.432572703008</v>
      </c>
      <c r="F499" s="25">
        <f t="shared" si="252"/>
        <v>22872.5</v>
      </c>
      <c r="G499" s="25">
        <f t="shared" si="242"/>
        <v>-2.3016174993244931E-2</v>
      </c>
      <c r="K499">
        <f t="shared" si="270"/>
        <v>-2.3016174993244931E-2</v>
      </c>
      <c r="L499" s="25"/>
      <c r="O499" s="25">
        <f t="shared" ca="1" si="249"/>
        <v>-2.4367432124484143E-2</v>
      </c>
      <c r="P499" s="27">
        <f t="shared" si="253"/>
        <v>-1.1123835727637244E-2</v>
      </c>
      <c r="Q499" s="28">
        <f t="shared" si="254"/>
        <v>42789.084600000002</v>
      </c>
      <c r="S499" s="25">
        <f t="shared" si="243"/>
        <v>1.4142773320831439E-4</v>
      </c>
      <c r="T499" s="128">
        <v>1</v>
      </c>
      <c r="U499">
        <f t="shared" si="244"/>
        <v>1.4142773320831439E-4</v>
      </c>
      <c r="V499" s="25">
        <f t="shared" si="245"/>
        <v>-1.1892339265607687E-2</v>
      </c>
      <c r="Z499">
        <f t="shared" si="255"/>
        <v>22872.5</v>
      </c>
      <c r="AA499" s="25">
        <f t="shared" si="256"/>
        <v>2.9356101551347167E-3</v>
      </c>
      <c r="AB499" s="25">
        <f t="shared" si="257"/>
        <v>-2.5951785148379647E-2</v>
      </c>
      <c r="AC499" s="25">
        <f t="shared" si="258"/>
        <v>-1.1892339265607687E-2</v>
      </c>
      <c r="AD499" s="25"/>
      <c r="AE499" s="25">
        <f t="shared" si="259"/>
        <v>9.5250892728974808E-8</v>
      </c>
      <c r="AF499" s="28">
        <f t="shared" si="260"/>
        <v>42789.084600000002</v>
      </c>
      <c r="AG499" s="128"/>
      <c r="AH499">
        <f t="shared" si="261"/>
        <v>2.5050639238847166E-3</v>
      </c>
      <c r="AI499">
        <f t="shared" si="262"/>
        <v>1.2109235300067234</v>
      </c>
      <c r="AJ499">
        <f t="shared" si="263"/>
        <v>-0.20279664482540247</v>
      </c>
      <c r="AK499">
        <f t="shared" si="264"/>
        <v>-0.30399221123164133</v>
      </c>
      <c r="AL499">
        <f t="shared" si="265"/>
        <v>-0.96421307033907677</v>
      </c>
      <c r="AM499">
        <f t="shared" si="266"/>
        <v>-0.52329126903866863</v>
      </c>
      <c r="AN499" s="25">
        <f t="shared" si="271"/>
        <v>5.6011947607271768</v>
      </c>
      <c r="AO499" s="25">
        <f t="shared" si="271"/>
        <v>5.601300227938137</v>
      </c>
      <c r="AP499" s="25">
        <f t="shared" si="271"/>
        <v>5.6016673186021837</v>
      </c>
      <c r="AQ499" s="25">
        <f t="shared" si="271"/>
        <v>5.6029441683890795</v>
      </c>
      <c r="AR499" s="25">
        <f t="shared" si="271"/>
        <v>5.6073752058996202</v>
      </c>
      <c r="AS499" s="25">
        <f t="shared" si="271"/>
        <v>5.6226321015858431</v>
      </c>
      <c r="AT499" s="25">
        <f t="shared" si="271"/>
        <v>5.6738543734847724</v>
      </c>
      <c r="AU499" s="25">
        <f t="shared" si="267"/>
        <v>5.8343901068138138</v>
      </c>
    </row>
    <row r="500" spans="1:47">
      <c r="A500" s="216" t="s">
        <v>28</v>
      </c>
      <c r="B500" s="218" t="s">
        <v>292</v>
      </c>
      <c r="C500" s="216">
        <v>58009.833400000003</v>
      </c>
      <c r="D500" s="216">
        <v>1E-4</v>
      </c>
      <c r="E500" s="33">
        <f t="shared" si="251"/>
        <v>23464.932842881808</v>
      </c>
      <c r="F500" s="25">
        <f t="shared" si="252"/>
        <v>23465</v>
      </c>
      <c r="G500" s="25">
        <f t="shared" ref="G500:G532" si="272">+C500-(C$7+F500*C$8)</f>
        <v>-2.2923949996766169E-2</v>
      </c>
      <c r="K500">
        <f t="shared" si="270"/>
        <v>-2.2923949996766169E-2</v>
      </c>
      <c r="M500" s="25"/>
      <c r="O500" s="25">
        <f t="shared" ca="1" si="249"/>
        <v>-2.5688518142723531E-2</v>
      </c>
      <c r="P500" s="27">
        <f t="shared" si="253"/>
        <v>-1.1677692309283293E-2</v>
      </c>
      <c r="Q500" s="28">
        <f t="shared" si="254"/>
        <v>42991.333400000003</v>
      </c>
      <c r="S500" s="25">
        <f t="shared" ref="S500:S532" si="273">+(P500-G500)^2</f>
        <v>1.2647831197326766E-4</v>
      </c>
      <c r="T500" s="128">
        <v>1</v>
      </c>
      <c r="U500">
        <f t="shared" ref="U500:U532" si="274">+T500*S500</f>
        <v>1.2647831197326766E-4</v>
      </c>
      <c r="V500" s="25">
        <f t="shared" ref="V500:V532" si="275">+G500-P500</f>
        <v>-1.1246257687482875E-2</v>
      </c>
      <c r="Z500">
        <f t="shared" si="255"/>
        <v>23465</v>
      </c>
      <c r="AA500" s="25">
        <f t="shared" si="256"/>
        <v>4.9835920272193676E-3</v>
      </c>
      <c r="AB500" s="25">
        <f t="shared" si="257"/>
        <v>-2.7907542023985536E-2</v>
      </c>
      <c r="AC500" s="25">
        <f t="shared" si="258"/>
        <v>-1.1246257687482875E-2</v>
      </c>
      <c r="AD500" s="25"/>
      <c r="AE500" s="25">
        <f t="shared" si="259"/>
        <v>9.8505217774876964E-8</v>
      </c>
      <c r="AF500" s="28">
        <f t="shared" si="260"/>
        <v>42991.333400000003</v>
      </c>
      <c r="AG500" s="128"/>
      <c r="AH500">
        <f t="shared" si="261"/>
        <v>4.6354107022193673E-3</v>
      </c>
      <c r="AI500">
        <f t="shared" si="262"/>
        <v>1.2487694300874066</v>
      </c>
      <c r="AJ500">
        <f t="shared" si="263"/>
        <v>-7.3351741232322257E-2</v>
      </c>
      <c r="AK500">
        <f t="shared" si="264"/>
        <v>-0.27388641925803286</v>
      </c>
      <c r="AL500">
        <f t="shared" si="265"/>
        <v>-0.83341767891099749</v>
      </c>
      <c r="AM500">
        <f t="shared" si="266"/>
        <v>-0.44263081842835073</v>
      </c>
      <c r="AN500" s="25">
        <f t="shared" si="271"/>
        <v>5.6999796455297052</v>
      </c>
      <c r="AO500" s="25">
        <f t="shared" si="271"/>
        <v>5.7001132413347486</v>
      </c>
      <c r="AP500" s="25">
        <f t="shared" si="271"/>
        <v>5.7005457150008949</v>
      </c>
      <c r="AQ500" s="25">
        <f t="shared" si="271"/>
        <v>5.7019448660406278</v>
      </c>
      <c r="AR500" s="25">
        <f t="shared" si="271"/>
        <v>5.7064626683655639</v>
      </c>
      <c r="AS500" s="25">
        <f t="shared" si="271"/>
        <v>5.7209611255494002</v>
      </c>
      <c r="AT500" s="25">
        <f t="shared" si="271"/>
        <v>5.7666340400978369</v>
      </c>
      <c r="AU500" s="25">
        <f t="shared" si="267"/>
        <v>5.9036983211082203</v>
      </c>
    </row>
    <row r="501" spans="1:47">
      <c r="A501" s="216" t="s">
        <v>28</v>
      </c>
      <c r="B501" s="218" t="s">
        <v>292</v>
      </c>
      <c r="C501" s="216">
        <v>58025.876400000001</v>
      </c>
      <c r="D501" s="216">
        <v>1E-4</v>
      </c>
      <c r="E501" s="33">
        <f t="shared" si="251"/>
        <v>23511.931795827277</v>
      </c>
      <c r="F501" s="25">
        <f t="shared" si="252"/>
        <v>23512</v>
      </c>
      <c r="G501" s="25">
        <f t="shared" si="272"/>
        <v>-2.3281359994143713E-2</v>
      </c>
      <c r="K501">
        <f t="shared" si="270"/>
        <v>-2.3281359994143713E-2</v>
      </c>
      <c r="L501" s="25"/>
      <c r="O501" s="25">
        <f t="shared" ca="1" si="249"/>
        <v>-2.579331315176531E-2</v>
      </c>
      <c r="P501" s="27">
        <f t="shared" si="253"/>
        <v>-1.172143307722404E-2</v>
      </c>
      <c r="Q501" s="28">
        <f t="shared" si="254"/>
        <v>43007.376400000001</v>
      </c>
      <c r="S501" s="25">
        <f t="shared" si="273"/>
        <v>1.3363191032452398E-4</v>
      </c>
      <c r="T501" s="128">
        <v>1</v>
      </c>
      <c r="U501">
        <f t="shared" si="274"/>
        <v>1.3363191032452398E-4</v>
      </c>
      <c r="V501" s="25">
        <f t="shared" si="275"/>
        <v>-1.1559926916919674E-2</v>
      </c>
      <c r="Z501">
        <f t="shared" si="255"/>
        <v>23512</v>
      </c>
      <c r="AA501" s="25">
        <f t="shared" si="256"/>
        <v>5.1470441274606323E-3</v>
      </c>
      <c r="AB501" s="25">
        <f t="shared" si="257"/>
        <v>-2.8428404121604346E-2</v>
      </c>
      <c r="AC501" s="25">
        <f t="shared" si="258"/>
        <v>-1.1559926916919674E-2</v>
      </c>
      <c r="AD501" s="25"/>
      <c r="AE501" s="25">
        <f t="shared" si="259"/>
        <v>1.0799785699615338E-7</v>
      </c>
      <c r="AF501" s="28">
        <f t="shared" si="260"/>
        <v>43007.376400000001</v>
      </c>
      <c r="AG501" s="128"/>
      <c r="AH501">
        <f t="shared" si="261"/>
        <v>4.8054865594606318E-3</v>
      </c>
      <c r="AI501">
        <f t="shared" si="262"/>
        <v>1.2516908281731038</v>
      </c>
      <c r="AJ501">
        <f t="shared" si="263"/>
        <v>-6.2657765601791926E-2</v>
      </c>
      <c r="AK501">
        <f t="shared" si="264"/>
        <v>-0.27120421643760845</v>
      </c>
      <c r="AL501">
        <f t="shared" si="265"/>
        <v>-0.82269883722297299</v>
      </c>
      <c r="AM501">
        <f t="shared" si="266"/>
        <v>-0.43623647663351772</v>
      </c>
      <c r="AN501" s="25">
        <f t="shared" ref="AN501:AT510" si="276">$AU501+$AB$7*SIN(AO501)</f>
        <v>5.7079446829341434</v>
      </c>
      <c r="AO501" s="25">
        <f t="shared" si="276"/>
        <v>5.7080802076647466</v>
      </c>
      <c r="AP501" s="25">
        <f t="shared" si="276"/>
        <v>5.7085166466201285</v>
      </c>
      <c r="AQ501" s="25">
        <f t="shared" si="276"/>
        <v>5.7099213018452479</v>
      </c>
      <c r="AR501" s="25">
        <f t="shared" si="276"/>
        <v>5.7144335009189682</v>
      </c>
      <c r="AS501" s="25">
        <f t="shared" si="276"/>
        <v>5.7288413209336353</v>
      </c>
      <c r="AT501" s="25">
        <f t="shared" si="276"/>
        <v>5.7740234552363034</v>
      </c>
      <c r="AU501" s="25">
        <f t="shared" si="267"/>
        <v>5.9091961878961303</v>
      </c>
    </row>
    <row r="502" spans="1:47">
      <c r="A502" s="216" t="s">
        <v>28</v>
      </c>
      <c r="B502" s="218" t="s">
        <v>288</v>
      </c>
      <c r="C502" s="216">
        <v>58057.791799999999</v>
      </c>
      <c r="D502" s="216">
        <v>2.0000000000000001E-4</v>
      </c>
      <c r="E502" s="33">
        <f t="shared" si="251"/>
        <v>23605.4299185497</v>
      </c>
      <c r="F502" s="25">
        <f t="shared" si="252"/>
        <v>23605.5</v>
      </c>
      <c r="G502" s="25">
        <f t="shared" si="272"/>
        <v>-2.3922164997202344E-2</v>
      </c>
      <c r="K502">
        <f t="shared" si="270"/>
        <v>-2.3922164997202344E-2</v>
      </c>
      <c r="M502" s="25"/>
      <c r="O502" s="25">
        <f t="shared" ca="1" si="249"/>
        <v>-2.6001788329327136E-2</v>
      </c>
      <c r="P502" s="27">
        <f t="shared" si="253"/>
        <v>-1.1808364561376516E-2</v>
      </c>
      <c r="Q502" s="28">
        <f t="shared" si="254"/>
        <v>43039.291799999999</v>
      </c>
      <c r="S502" s="25">
        <f t="shared" si="273"/>
        <v>1.4674416099901401E-4</v>
      </c>
      <c r="T502" s="128">
        <v>1</v>
      </c>
      <c r="U502">
        <f t="shared" si="274"/>
        <v>1.4674416099901401E-4</v>
      </c>
      <c r="V502" s="25">
        <f t="shared" si="275"/>
        <v>-1.2113800435825828E-2</v>
      </c>
      <c r="Z502">
        <f t="shared" si="255"/>
        <v>23605.5</v>
      </c>
      <c r="AA502" s="25">
        <f t="shared" si="256"/>
        <v>5.472422557282682E-3</v>
      </c>
      <c r="AB502" s="25">
        <f t="shared" si="257"/>
        <v>-2.9394587554485027E-2</v>
      </c>
      <c r="AC502" s="25">
        <f t="shared" si="258"/>
        <v>-1.2113800435825828E-2</v>
      </c>
      <c r="AD502" s="25"/>
      <c r="AE502" s="25">
        <f t="shared" si="259"/>
        <v>1.2679308570708273E-7</v>
      </c>
      <c r="AF502" s="28">
        <f t="shared" si="260"/>
        <v>43039.291799999999</v>
      </c>
      <c r="AG502" s="128"/>
      <c r="AH502">
        <f t="shared" si="261"/>
        <v>5.1440814480326821E-3</v>
      </c>
      <c r="AI502">
        <f t="shared" si="262"/>
        <v>1.2574556948783946</v>
      </c>
      <c r="AJ502">
        <f t="shared" si="263"/>
        <v>-4.1215025730664649E-2</v>
      </c>
      <c r="AK502">
        <f t="shared" si="264"/>
        <v>-0.26573777521211206</v>
      </c>
      <c r="AL502">
        <f t="shared" si="265"/>
        <v>-0.80122670317112188</v>
      </c>
      <c r="AM502">
        <f t="shared" si="266"/>
        <v>-0.42351639706388183</v>
      </c>
      <c r="AN502" s="25">
        <f t="shared" si="276"/>
        <v>5.7238450488558179</v>
      </c>
      <c r="AO502" s="25">
        <f t="shared" si="276"/>
        <v>5.7239842173381623</v>
      </c>
      <c r="AP502" s="25">
        <f t="shared" si="276"/>
        <v>5.7244278743613775</v>
      </c>
      <c r="AQ502" s="25">
        <f t="shared" si="276"/>
        <v>5.7258413940432336</v>
      </c>
      <c r="AR502" s="25">
        <f t="shared" si="276"/>
        <v>5.730336690840959</v>
      </c>
      <c r="AS502" s="25">
        <f t="shared" si="276"/>
        <v>5.7445509726756381</v>
      </c>
      <c r="AT502" s="25">
        <f t="shared" si="276"/>
        <v>5.788735767474261</v>
      </c>
      <c r="AU502" s="25">
        <f t="shared" si="267"/>
        <v>5.9201334335273996</v>
      </c>
    </row>
    <row r="503" spans="1:47">
      <c r="A503" s="216" t="s">
        <v>28</v>
      </c>
      <c r="B503" s="218" t="s">
        <v>292</v>
      </c>
      <c r="C503" s="216">
        <v>58066.8387</v>
      </c>
      <c r="D503" s="216">
        <v>1E-4</v>
      </c>
      <c r="E503" s="33">
        <f t="shared" si="251"/>
        <v>23631.93336724399</v>
      </c>
      <c r="F503" s="25">
        <f t="shared" si="252"/>
        <v>23632</v>
      </c>
      <c r="G503" s="25">
        <f t="shared" si="272"/>
        <v>-2.2744959998817649E-2</v>
      </c>
      <c r="K503">
        <f t="shared" si="270"/>
        <v>-2.2744959998817649E-2</v>
      </c>
      <c r="L503" s="25"/>
      <c r="O503" s="25">
        <f t="shared" ca="1" si="249"/>
        <v>-2.6060874876978352E-2</v>
      </c>
      <c r="P503" s="27">
        <f t="shared" si="253"/>
        <v>-1.1832982387303428E-2</v>
      </c>
      <c r="Q503" s="28">
        <f t="shared" si="254"/>
        <v>43048.3387</v>
      </c>
      <c r="S503" s="25">
        <f t="shared" si="273"/>
        <v>1.1907125539418761E-4</v>
      </c>
      <c r="T503" s="128">
        <v>1</v>
      </c>
      <c r="U503">
        <f t="shared" si="274"/>
        <v>1.1907125539418761E-4</v>
      </c>
      <c r="V503" s="25">
        <f t="shared" si="275"/>
        <v>-1.0911977611514221E-2</v>
      </c>
      <c r="Z503">
        <f t="shared" si="255"/>
        <v>23632</v>
      </c>
      <c r="AA503" s="25">
        <f t="shared" si="256"/>
        <v>5.5646806394505505E-3</v>
      </c>
      <c r="AB503" s="25">
        <f t="shared" si="257"/>
        <v>-2.8309640638268199E-2</v>
      </c>
      <c r="AC503" s="25">
        <f t="shared" si="258"/>
        <v>-1.0911977611514221E-2</v>
      </c>
      <c r="AD503" s="25"/>
      <c r="AE503" s="25">
        <f t="shared" si="259"/>
        <v>9.5427961235579374E-8</v>
      </c>
      <c r="AF503" s="28">
        <f t="shared" si="260"/>
        <v>43048.3387</v>
      </c>
      <c r="AG503" s="128"/>
      <c r="AH503">
        <f t="shared" si="261"/>
        <v>5.2400949114505503E-3</v>
      </c>
      <c r="AI503">
        <f t="shared" si="262"/>
        <v>1.2590775708644588</v>
      </c>
      <c r="AJ503">
        <f t="shared" si="263"/>
        <v>-3.5098007801623705E-2</v>
      </c>
      <c r="AK503">
        <f t="shared" si="264"/>
        <v>-0.26415679486806942</v>
      </c>
      <c r="AL503">
        <f t="shared" si="265"/>
        <v>-0.79510521783052346</v>
      </c>
      <c r="AM503">
        <f t="shared" si="266"/>
        <v>-0.41991132270869769</v>
      </c>
      <c r="AN503" s="25">
        <f t="shared" si="276"/>
        <v>5.7283647994849201</v>
      </c>
      <c r="AO503" s="25">
        <f t="shared" si="276"/>
        <v>5.7285049503838712</v>
      </c>
      <c r="AP503" s="25">
        <f t="shared" si="276"/>
        <v>5.7289504836631835</v>
      </c>
      <c r="AQ503" s="25">
        <f t="shared" si="276"/>
        <v>5.730365998576942</v>
      </c>
      <c r="AR503" s="25">
        <f t="shared" si="276"/>
        <v>5.734855099287504</v>
      </c>
      <c r="AS503" s="25">
        <f t="shared" si="276"/>
        <v>5.7490113375329939</v>
      </c>
      <c r="AT503" s="25">
        <f t="shared" si="276"/>
        <v>5.7929084455945361</v>
      </c>
      <c r="AU503" s="25">
        <f t="shared" si="267"/>
        <v>5.9232332945886688</v>
      </c>
    </row>
    <row r="504" spans="1:47">
      <c r="A504" s="219" t="s">
        <v>31</v>
      </c>
      <c r="B504" s="220" t="s">
        <v>288</v>
      </c>
      <c r="C504" s="221">
        <v>58067.008199999997</v>
      </c>
      <c r="D504" s="222" t="s">
        <v>445</v>
      </c>
      <c r="E504" s="33">
        <f t="shared" si="251"/>
        <v>23632.429927894995</v>
      </c>
      <c r="F504" s="25">
        <f t="shared" si="252"/>
        <v>23632.5</v>
      </c>
      <c r="G504" s="25">
        <f t="shared" si="272"/>
        <v>-2.3918974999105558E-2</v>
      </c>
      <c r="K504">
        <f t="shared" si="270"/>
        <v>-2.3918974999105558E-2</v>
      </c>
      <c r="M504" s="25"/>
      <c r="O504" s="25">
        <f t="shared" ca="1" si="249"/>
        <v>-2.606198971750007E-2</v>
      </c>
      <c r="P504" s="27">
        <f t="shared" si="253"/>
        <v>-1.1833446787517904E-2</v>
      </c>
      <c r="Q504" s="28">
        <f t="shared" si="254"/>
        <v>43048.508199999997</v>
      </c>
      <c r="S504" s="25">
        <f t="shared" si="273"/>
        <v>1.4605999215308108E-4</v>
      </c>
      <c r="T504" s="128">
        <v>1</v>
      </c>
      <c r="U504">
        <f t="shared" si="274"/>
        <v>1.4605999215308108E-4</v>
      </c>
      <c r="V504" s="25">
        <f t="shared" si="275"/>
        <v>-1.2085528211587654E-2</v>
      </c>
      <c r="Z504">
        <f t="shared" si="255"/>
        <v>23632.5</v>
      </c>
      <c r="AA504" s="25">
        <f t="shared" si="256"/>
        <v>5.566421481028901E-3</v>
      </c>
      <c r="AB504" s="25">
        <f t="shared" si="257"/>
        <v>-2.9485396480134457E-2</v>
      </c>
      <c r="AC504" s="25">
        <f t="shared" si="258"/>
        <v>-1.2085528211587654E-2</v>
      </c>
      <c r="AD504" s="25"/>
      <c r="AE504" s="25">
        <f t="shared" si="259"/>
        <v>1.2698289291055946E-7</v>
      </c>
      <c r="AF504" s="28">
        <f t="shared" si="260"/>
        <v>43048.508199999997</v>
      </c>
      <c r="AG504" s="128"/>
      <c r="AH504">
        <f t="shared" si="261"/>
        <v>5.241906649778901E-3</v>
      </c>
      <c r="AI504">
        <f t="shared" si="262"/>
        <v>1.2591081191908482</v>
      </c>
      <c r="AJ504">
        <f t="shared" si="263"/>
        <v>-3.4982427589634046E-2</v>
      </c>
      <c r="AK504">
        <f t="shared" si="264"/>
        <v>-0.26412683046101393</v>
      </c>
      <c r="AL504">
        <f t="shared" si="265"/>
        <v>-0.7949895665973955</v>
      </c>
      <c r="AM504">
        <f t="shared" si="266"/>
        <v>-0.41984330261184816</v>
      </c>
      <c r="AN504" s="25">
        <f t="shared" si="276"/>
        <v>5.7284501336748281</v>
      </c>
      <c r="AO504" s="25">
        <f t="shared" si="276"/>
        <v>5.7285903028858502</v>
      </c>
      <c r="AP504" s="25">
        <f t="shared" si="276"/>
        <v>5.7290358708247524</v>
      </c>
      <c r="AQ504" s="25">
        <f t="shared" si="276"/>
        <v>5.7304514211522797</v>
      </c>
      <c r="AR504" s="25">
        <f t="shared" si="276"/>
        <v>5.7349403989532846</v>
      </c>
      <c r="AS504" s="25">
        <f t="shared" si="276"/>
        <v>5.7490955285319734</v>
      </c>
      <c r="AT504" s="25">
        <f t="shared" si="276"/>
        <v>5.7929871874399579</v>
      </c>
      <c r="AU504" s="25">
        <f t="shared" si="267"/>
        <v>5.9232917825332212</v>
      </c>
    </row>
    <row r="505" spans="1:47">
      <c r="A505" s="216" t="s">
        <v>28</v>
      </c>
      <c r="B505" s="218" t="s">
        <v>292</v>
      </c>
      <c r="C505" s="216">
        <v>58086.635999999999</v>
      </c>
      <c r="D505" s="216">
        <v>1E-4</v>
      </c>
      <c r="E505" s="33">
        <f t="shared" si="251"/>
        <v>23689.9307724143</v>
      </c>
      <c r="F505" s="25">
        <f t="shared" si="252"/>
        <v>23690</v>
      </c>
      <c r="G505" s="25">
        <f t="shared" si="272"/>
        <v>-2.3630700001376681E-2</v>
      </c>
      <c r="K505">
        <f t="shared" si="270"/>
        <v>-2.3630700001376681E-2</v>
      </c>
      <c r="L505" s="25"/>
      <c r="O505" s="25">
        <f t="shared" ca="1" si="249"/>
        <v>-2.6190196377497987E-2</v>
      </c>
      <c r="P505" s="27">
        <f t="shared" si="253"/>
        <v>-1.1886831303369091E-2</v>
      </c>
      <c r="Q505" s="28">
        <f t="shared" si="254"/>
        <v>43068.135999999999</v>
      </c>
      <c r="S505" s="25">
        <f t="shared" si="273"/>
        <v>1.3791845199604249E-4</v>
      </c>
      <c r="T505" s="128">
        <v>1</v>
      </c>
      <c r="U505">
        <f t="shared" si="274"/>
        <v>1.3791845199604249E-4</v>
      </c>
      <c r="V505" s="25">
        <f t="shared" si="275"/>
        <v>-1.174386869800759E-2</v>
      </c>
      <c r="Z505">
        <f t="shared" si="255"/>
        <v>23690</v>
      </c>
      <c r="AA505" s="25">
        <f t="shared" si="256"/>
        <v>5.7666415453177028E-3</v>
      </c>
      <c r="AB505" s="25">
        <f t="shared" si="257"/>
        <v>-2.9397341546694385E-2</v>
      </c>
      <c r="AC505" s="25">
        <f t="shared" si="258"/>
        <v>-1.174386869800759E-2</v>
      </c>
      <c r="AD505" s="25"/>
      <c r="AE505" s="25">
        <f t="shared" si="259"/>
        <v>1.1918963513586125E-7</v>
      </c>
      <c r="AF505" s="28">
        <f t="shared" si="260"/>
        <v>43068.135999999999</v>
      </c>
      <c r="AG505" s="128"/>
      <c r="AH505">
        <f t="shared" si="261"/>
        <v>5.4502898453177026E-3</v>
      </c>
      <c r="AI505">
        <f t="shared" si="262"/>
        <v>1.2626076904995456</v>
      </c>
      <c r="AJ505">
        <f t="shared" si="263"/>
        <v>-2.1650643194638598E-2</v>
      </c>
      <c r="AK505">
        <f t="shared" si="264"/>
        <v>-0.26064765659889388</v>
      </c>
      <c r="AL505">
        <f t="shared" si="265"/>
        <v>-0.78165233500929554</v>
      </c>
      <c r="AM505">
        <f t="shared" si="266"/>
        <v>-0.41202100529803964</v>
      </c>
      <c r="AN505" s="25">
        <f t="shared" si="276"/>
        <v>5.7382773168669399</v>
      </c>
      <c r="AO505" s="25">
        <f t="shared" si="276"/>
        <v>5.7384195347891342</v>
      </c>
      <c r="AP505" s="25">
        <f t="shared" si="276"/>
        <v>5.738868901687658</v>
      </c>
      <c r="AQ505" s="25">
        <f t="shared" si="276"/>
        <v>5.7402879670634332</v>
      </c>
      <c r="AR505" s="25">
        <f t="shared" si="276"/>
        <v>5.744761321958114</v>
      </c>
      <c r="AS505" s="25">
        <f t="shared" si="276"/>
        <v>5.7587856264191268</v>
      </c>
      <c r="AT505" s="25">
        <f t="shared" si="276"/>
        <v>5.8020454552510641</v>
      </c>
      <c r="AU505" s="25">
        <f t="shared" si="267"/>
        <v>5.9300178961567287</v>
      </c>
    </row>
    <row r="506" spans="1:47">
      <c r="A506" s="216" t="s">
        <v>28</v>
      </c>
      <c r="B506" s="218" t="s">
        <v>288</v>
      </c>
      <c r="C506" s="216">
        <v>58132.5461</v>
      </c>
      <c r="D506" s="216">
        <v>1E-4</v>
      </c>
      <c r="E506" s="33">
        <f t="shared" si="251"/>
        <v>23824.427227542521</v>
      </c>
      <c r="F506" s="25">
        <f t="shared" si="252"/>
        <v>23824.5</v>
      </c>
      <c r="G506" s="25">
        <f t="shared" si="272"/>
        <v>-2.4840735000907443E-2</v>
      </c>
      <c r="K506">
        <f t="shared" si="270"/>
        <v>-2.4840735000907443E-2</v>
      </c>
      <c r="M506" s="25"/>
      <c r="O506" s="25">
        <f t="shared" ca="1" si="249"/>
        <v>-2.6490088477840939E-2</v>
      </c>
      <c r="P506" s="27">
        <f t="shared" si="253"/>
        <v>-1.2011538099335774E-2</v>
      </c>
      <c r="Q506" s="28">
        <f t="shared" si="254"/>
        <v>43114.0461</v>
      </c>
      <c r="S506" s="25">
        <f t="shared" si="273"/>
        <v>1.6458829313929611E-4</v>
      </c>
      <c r="T506" s="128">
        <v>1</v>
      </c>
      <c r="U506">
        <f t="shared" si="274"/>
        <v>1.6458829313929611E-4</v>
      </c>
      <c r="V506" s="25">
        <f t="shared" si="275"/>
        <v>-1.2829196901571669E-2</v>
      </c>
      <c r="Z506">
        <f t="shared" si="255"/>
        <v>23824.5</v>
      </c>
      <c r="AA506" s="25">
        <f t="shared" si="256"/>
        <v>6.2350351133518877E-3</v>
      </c>
      <c r="AB506" s="25">
        <f t="shared" si="257"/>
        <v>-3.107577011425933E-2</v>
      </c>
      <c r="AC506" s="25">
        <f t="shared" si="258"/>
        <v>-1.2829196901571669E-2</v>
      </c>
      <c r="AD506" s="25"/>
      <c r="AE506" s="25">
        <f t="shared" si="259"/>
        <v>1.5894348880056312E-7</v>
      </c>
      <c r="AF506" s="28">
        <f t="shared" si="260"/>
        <v>43114.0461</v>
      </c>
      <c r="AG506" s="128"/>
      <c r="AH506">
        <f t="shared" si="261"/>
        <v>5.9378555141018875E-3</v>
      </c>
      <c r="AI506">
        <f t="shared" si="262"/>
        <v>1.2706826598646566</v>
      </c>
      <c r="AJ506">
        <f t="shared" si="263"/>
        <v>9.8324475739247717E-3</v>
      </c>
      <c r="AK506">
        <f t="shared" si="264"/>
        <v>-0.25225165539317007</v>
      </c>
      <c r="AL506">
        <f t="shared" si="265"/>
        <v>-0.75016739399055199</v>
      </c>
      <c r="AM506">
        <f t="shared" si="266"/>
        <v>-0.39372324427581334</v>
      </c>
      <c r="AN506" s="25">
        <f t="shared" si="276"/>
        <v>5.7613698931538719</v>
      </c>
      <c r="AO506" s="25">
        <f t="shared" si="276"/>
        <v>5.7615164287168223</v>
      </c>
      <c r="AP506" s="25">
        <f t="shared" si="276"/>
        <v>5.76197317063182</v>
      </c>
      <c r="AQ506" s="25">
        <f t="shared" si="276"/>
        <v>5.7633960383098755</v>
      </c>
      <c r="AR506" s="25">
        <f t="shared" si="276"/>
        <v>5.7678212393422275</v>
      </c>
      <c r="AS506" s="25">
        <f t="shared" si="276"/>
        <v>5.781513907832462</v>
      </c>
      <c r="AT506" s="25">
        <f t="shared" si="276"/>
        <v>5.8232563507786397</v>
      </c>
      <c r="AU506" s="25">
        <f t="shared" si="267"/>
        <v>5.9457511532412815</v>
      </c>
    </row>
    <row r="507" spans="1:47">
      <c r="A507" s="45" t="s">
        <v>1447</v>
      </c>
      <c r="B507" s="57"/>
      <c r="C507" s="58">
        <v>58395.894800000002</v>
      </c>
      <c r="D507" s="58">
        <v>2.9999999999999997E-4</v>
      </c>
      <c r="E507" s="33">
        <f t="shared" si="251"/>
        <v>24595.923404040161</v>
      </c>
      <c r="F507" s="25">
        <f t="shared" si="252"/>
        <v>24596</v>
      </c>
      <c r="G507" s="25">
        <f t="shared" si="272"/>
        <v>-2.6145879994146526E-2</v>
      </c>
      <c r="K507">
        <f t="shared" si="270"/>
        <v>-2.6145879994146526E-2</v>
      </c>
      <c r="L507" s="25"/>
      <c r="O507" s="25">
        <f t="shared" ca="1" si="249"/>
        <v>-2.8210287402856447E-2</v>
      </c>
      <c r="P507" s="27">
        <f t="shared" si="253"/>
        <v>-1.2722355689772208E-2</v>
      </c>
      <c r="Q507" s="28">
        <f t="shared" si="254"/>
        <v>43377.394800000002</v>
      </c>
      <c r="S507" s="25">
        <f t="shared" si="273"/>
        <v>1.8019100475012804E-4</v>
      </c>
      <c r="T507" s="128">
        <v>1</v>
      </c>
      <c r="U507">
        <f t="shared" si="274"/>
        <v>1.8019100475012804E-4</v>
      </c>
      <c r="V507" s="25">
        <f t="shared" si="275"/>
        <v>-1.3423524304374318E-2</v>
      </c>
      <c r="Z507">
        <f t="shared" si="255"/>
        <v>24596</v>
      </c>
      <c r="AA507" s="25">
        <f t="shared" si="256"/>
        <v>8.9047493909816307E-3</v>
      </c>
      <c r="AB507" s="25">
        <f t="shared" si="257"/>
        <v>-3.5050629385128158E-2</v>
      </c>
      <c r="AC507" s="25">
        <f t="shared" si="258"/>
        <v>-1.3423524304374318E-2</v>
      </c>
      <c r="AD507" s="25"/>
      <c r="AE507" s="25">
        <f t="shared" si="259"/>
        <v>2.2137304989307954E-7</v>
      </c>
      <c r="AF507" s="28">
        <f t="shared" si="260"/>
        <v>43377.394800000002</v>
      </c>
      <c r="AG507" s="128"/>
      <c r="AH507">
        <f t="shared" si="261"/>
        <v>8.7196390389816299E-3</v>
      </c>
      <c r="AI507">
        <f t="shared" si="262"/>
        <v>1.3130675364526601</v>
      </c>
      <c r="AJ507">
        <f t="shared" si="263"/>
        <v>0.19659369031080762</v>
      </c>
      <c r="AK507">
        <f t="shared" si="264"/>
        <v>-0.19720222518892216</v>
      </c>
      <c r="AL507">
        <f t="shared" si="265"/>
        <v>-0.56211740378161779</v>
      </c>
      <c r="AM507">
        <f t="shared" si="266"/>
        <v>-0.2887009185256299</v>
      </c>
      <c r="AN507" s="25">
        <f t="shared" si="276"/>
        <v>5.8965249471786203</v>
      </c>
      <c r="AO507" s="25">
        <f t="shared" si="276"/>
        <v>5.8966794499775066</v>
      </c>
      <c r="AP507" s="25">
        <f t="shared" si="276"/>
        <v>5.8971302408332029</v>
      </c>
      <c r="AQ507" s="25">
        <f t="shared" si="276"/>
        <v>5.8984450361191945</v>
      </c>
      <c r="AR507" s="25">
        <f t="shared" si="276"/>
        <v>5.9022758388882908</v>
      </c>
      <c r="AS507" s="25">
        <f t="shared" si="276"/>
        <v>5.9134041545295126</v>
      </c>
      <c r="AT507" s="25">
        <f t="shared" si="276"/>
        <v>5.9454673096836368</v>
      </c>
      <c r="AU507" s="25">
        <f t="shared" si="267"/>
        <v>6.0359980516853904</v>
      </c>
    </row>
    <row r="508" spans="1:47">
      <c r="A508" s="232" t="s">
        <v>1454</v>
      </c>
      <c r="B508" s="233" t="s">
        <v>292</v>
      </c>
      <c r="C508" s="234">
        <v>58395.894800000002</v>
      </c>
      <c r="D508" s="232">
        <v>2.9999999999999997E-4</v>
      </c>
      <c r="E508" s="33">
        <f t="shared" si="251"/>
        <v>24595.923404040161</v>
      </c>
      <c r="F508" s="25">
        <f t="shared" si="252"/>
        <v>24596</v>
      </c>
      <c r="G508" s="25">
        <f t="shared" si="272"/>
        <v>-2.6145879994146526E-2</v>
      </c>
      <c r="K508">
        <f t="shared" si="270"/>
        <v>-2.6145879994146526E-2</v>
      </c>
      <c r="L508" s="25"/>
      <c r="O508" s="25">
        <f t="shared" ca="1" si="249"/>
        <v>-2.8210287402856447E-2</v>
      </c>
      <c r="P508" s="27">
        <f t="shared" si="253"/>
        <v>-1.2722355689772208E-2</v>
      </c>
      <c r="Q508" s="28">
        <f t="shared" si="254"/>
        <v>43377.394800000002</v>
      </c>
      <c r="S508" s="25">
        <f t="shared" si="273"/>
        <v>1.8019100475012804E-4</v>
      </c>
      <c r="T508" s="128">
        <v>1</v>
      </c>
      <c r="U508">
        <f t="shared" si="274"/>
        <v>1.8019100475012804E-4</v>
      </c>
      <c r="V508" s="25">
        <f t="shared" si="275"/>
        <v>-1.3423524304374318E-2</v>
      </c>
      <c r="Z508">
        <f t="shared" si="255"/>
        <v>24596</v>
      </c>
      <c r="AA508" s="25">
        <f t="shared" si="256"/>
        <v>8.9047493909816307E-3</v>
      </c>
      <c r="AB508" s="25">
        <f t="shared" si="257"/>
        <v>-3.5050629385128158E-2</v>
      </c>
      <c r="AC508" s="25">
        <f t="shared" si="258"/>
        <v>-1.3423524304374318E-2</v>
      </c>
      <c r="AD508" s="25"/>
      <c r="AE508" s="25">
        <f t="shared" si="259"/>
        <v>2.2137304989307954E-7</v>
      </c>
      <c r="AF508" s="28">
        <f t="shared" si="260"/>
        <v>43377.394800000002</v>
      </c>
      <c r="AG508" s="128"/>
      <c r="AH508">
        <f t="shared" si="261"/>
        <v>8.7196390389816299E-3</v>
      </c>
      <c r="AI508">
        <f t="shared" si="262"/>
        <v>1.3130675364526601</v>
      </c>
      <c r="AJ508">
        <f t="shared" si="263"/>
        <v>0.19659369031080762</v>
      </c>
      <c r="AK508">
        <f t="shared" si="264"/>
        <v>-0.19720222518892216</v>
      </c>
      <c r="AL508">
        <f t="shared" si="265"/>
        <v>-0.56211740378161779</v>
      </c>
      <c r="AM508">
        <f t="shared" si="266"/>
        <v>-0.2887009185256299</v>
      </c>
      <c r="AN508" s="25">
        <f t="shared" si="276"/>
        <v>5.8965249471786203</v>
      </c>
      <c r="AO508" s="25">
        <f t="shared" si="276"/>
        <v>5.8966794499775066</v>
      </c>
      <c r="AP508" s="25">
        <f t="shared" si="276"/>
        <v>5.8971302408332029</v>
      </c>
      <c r="AQ508" s="25">
        <f t="shared" si="276"/>
        <v>5.8984450361191945</v>
      </c>
      <c r="AR508" s="25">
        <f t="shared" si="276"/>
        <v>5.9022758388882908</v>
      </c>
      <c r="AS508" s="25">
        <f t="shared" si="276"/>
        <v>5.9134041545295126</v>
      </c>
      <c r="AT508" s="25">
        <f t="shared" si="276"/>
        <v>5.9454673096836368</v>
      </c>
      <c r="AU508" s="25">
        <f t="shared" si="267"/>
        <v>6.0359980516853904</v>
      </c>
    </row>
    <row r="509" spans="1:47">
      <c r="A509" s="214" t="s">
        <v>29</v>
      </c>
      <c r="B509" s="215" t="s">
        <v>292</v>
      </c>
      <c r="C509" s="214">
        <v>58406.817900000002</v>
      </c>
      <c r="D509" s="214">
        <v>1E-4</v>
      </c>
      <c r="E509" s="33">
        <f t="shared" si="251"/>
        <v>24627.923295763576</v>
      </c>
      <c r="F509" s="25">
        <f t="shared" si="252"/>
        <v>24628</v>
      </c>
      <c r="G509" s="25">
        <f t="shared" si="272"/>
        <v>-2.6182839996181428E-2</v>
      </c>
      <c r="K509">
        <f t="shared" si="270"/>
        <v>-2.6182839996181428E-2</v>
      </c>
      <c r="L509" s="25"/>
      <c r="O509" s="25">
        <f t="shared" ca="1" si="249"/>
        <v>-2.828163719624659E-2</v>
      </c>
      <c r="P509" s="27">
        <f t="shared" si="253"/>
        <v>-1.27516728991038E-2</v>
      </c>
      <c r="Q509" s="28">
        <f t="shared" si="254"/>
        <v>43388.317900000002</v>
      </c>
      <c r="S509" s="25">
        <f t="shared" si="273"/>
        <v>1.8039624958962068E-4</v>
      </c>
      <c r="T509" s="128">
        <v>1</v>
      </c>
      <c r="U509">
        <f t="shared" si="274"/>
        <v>1.8039624958962068E-4</v>
      </c>
      <c r="V509" s="25">
        <f t="shared" si="275"/>
        <v>-1.3431167097077628E-2</v>
      </c>
      <c r="Z509">
        <f t="shared" si="255"/>
        <v>24628</v>
      </c>
      <c r="AA509" s="25">
        <f t="shared" si="256"/>
        <v>9.0141564436153412E-3</v>
      </c>
      <c r="AB509" s="25">
        <f t="shared" si="257"/>
        <v>-3.519699643979677E-2</v>
      </c>
      <c r="AC509" s="25">
        <f t="shared" si="258"/>
        <v>-1.3431167097077628E-2</v>
      </c>
      <c r="AD509" s="25"/>
      <c r="AE509" s="25">
        <f t="shared" si="259"/>
        <v>2.2348002581682166E-7</v>
      </c>
      <c r="AF509" s="28">
        <f t="shared" si="260"/>
        <v>43388.317900000002</v>
      </c>
      <c r="AG509" s="128"/>
      <c r="AH509">
        <f t="shared" si="261"/>
        <v>8.8337715956153407E-3</v>
      </c>
      <c r="AI509">
        <f t="shared" si="262"/>
        <v>1.3146464919980723</v>
      </c>
      <c r="AJ509">
        <f t="shared" si="263"/>
        <v>0.20448837860879704</v>
      </c>
      <c r="AK509">
        <f t="shared" si="264"/>
        <v>-0.1946730209179153</v>
      </c>
      <c r="AL509">
        <f t="shared" si="265"/>
        <v>-0.55405898714744173</v>
      </c>
      <c r="AM509">
        <f t="shared" si="266"/>
        <v>-0.28434093096684337</v>
      </c>
      <c r="AN509" s="25">
        <f t="shared" si="276"/>
        <v>5.9022230681174879</v>
      </c>
      <c r="AO509" s="25">
        <f t="shared" si="276"/>
        <v>5.9023771628196213</v>
      </c>
      <c r="AP509" s="25">
        <f t="shared" si="276"/>
        <v>5.9028257309796972</v>
      </c>
      <c r="AQ509" s="25">
        <f t="shared" si="276"/>
        <v>5.9041310510789957</v>
      </c>
      <c r="AR509" s="25">
        <f t="shared" si="276"/>
        <v>5.907925646917664</v>
      </c>
      <c r="AS509" s="25">
        <f t="shared" si="276"/>
        <v>5.9189247475235591</v>
      </c>
      <c r="AT509" s="25">
        <f t="shared" si="276"/>
        <v>5.9505540661329182</v>
      </c>
      <c r="AU509" s="25">
        <f t="shared" si="267"/>
        <v>6.0397412801367336</v>
      </c>
    </row>
    <row r="510" spans="1:47">
      <c r="A510" s="214" t="s">
        <v>29</v>
      </c>
      <c r="B510" s="215" t="s">
        <v>288</v>
      </c>
      <c r="C510" s="214">
        <v>58425.762300000002</v>
      </c>
      <c r="D510" s="214">
        <v>1E-4</v>
      </c>
      <c r="E510" s="33">
        <f t="shared" si="251"/>
        <v>24683.42207804745</v>
      </c>
      <c r="F510" s="25">
        <f t="shared" si="252"/>
        <v>24683.5</v>
      </c>
      <c r="G510" s="25">
        <f t="shared" si="272"/>
        <v>-2.6598504991852678E-2</v>
      </c>
      <c r="K510">
        <f t="shared" si="270"/>
        <v>-2.6598504991852678E-2</v>
      </c>
      <c r="M510" s="25"/>
      <c r="O510" s="25">
        <f t="shared" ca="1" si="249"/>
        <v>-2.8405384494157627E-2</v>
      </c>
      <c r="P510" s="27">
        <f t="shared" si="253"/>
        <v>-1.2802488614045255E-2</v>
      </c>
      <c r="Q510" s="28">
        <f t="shared" si="254"/>
        <v>43407.262300000002</v>
      </c>
      <c r="S510" s="25">
        <f t="shared" si="273"/>
        <v>1.9033006789673067E-4</v>
      </c>
      <c r="T510" s="128">
        <v>1</v>
      </c>
      <c r="U510">
        <f t="shared" si="274"/>
        <v>1.9033006789673067E-4</v>
      </c>
      <c r="V510" s="25">
        <f t="shared" si="275"/>
        <v>-1.3796016377807424E-2</v>
      </c>
      <c r="Z510">
        <f t="shared" si="255"/>
        <v>24683.5</v>
      </c>
      <c r="AA510" s="25">
        <f t="shared" si="256"/>
        <v>9.2035315311054539E-3</v>
      </c>
      <c r="AB510" s="25">
        <f t="shared" si="257"/>
        <v>-3.5802036522958131E-2</v>
      </c>
      <c r="AC510" s="25">
        <f t="shared" si="258"/>
        <v>-1.3796016377807424E-2</v>
      </c>
      <c r="AD510" s="25"/>
      <c r="AE510" s="25">
        <f t="shared" si="259"/>
        <v>2.4396238199573295E-7</v>
      </c>
      <c r="AF510" s="28">
        <f t="shared" si="260"/>
        <v>43407.262300000002</v>
      </c>
      <c r="AG510" s="128"/>
      <c r="AH510">
        <f t="shared" si="261"/>
        <v>9.0313570478554542E-3</v>
      </c>
      <c r="AI510">
        <f t="shared" si="262"/>
        <v>1.3173451366660096</v>
      </c>
      <c r="AJ510">
        <f t="shared" si="263"/>
        <v>0.21819332646366815</v>
      </c>
      <c r="AK510">
        <f t="shared" si="264"/>
        <v>-0.19024212003242522</v>
      </c>
      <c r="AL510">
        <f t="shared" si="265"/>
        <v>-0.54003719291027408</v>
      </c>
      <c r="AM510">
        <f t="shared" si="266"/>
        <v>-0.27677815682991652</v>
      </c>
      <c r="AN510" s="25">
        <f t="shared" si="276"/>
        <v>5.9121217663260719</v>
      </c>
      <c r="AO510" s="25">
        <f t="shared" si="276"/>
        <v>5.9122749978936282</v>
      </c>
      <c r="AP510" s="25">
        <f t="shared" si="276"/>
        <v>5.912719316127883</v>
      </c>
      <c r="AQ510" s="25">
        <f t="shared" si="276"/>
        <v>5.9140072514329196</v>
      </c>
      <c r="AR510" s="25">
        <f t="shared" si="276"/>
        <v>5.9177369469109449</v>
      </c>
      <c r="AS510" s="25">
        <f t="shared" si="276"/>
        <v>5.9285079475740874</v>
      </c>
      <c r="AT510" s="25">
        <f t="shared" si="276"/>
        <v>5.9593793616462722</v>
      </c>
      <c r="AU510" s="25">
        <f t="shared" si="267"/>
        <v>6.0462334419820323</v>
      </c>
    </row>
    <row r="511" spans="1:47">
      <c r="A511" s="214" t="s">
        <v>29</v>
      </c>
      <c r="B511" s="215" t="s">
        <v>288</v>
      </c>
      <c r="C511" s="214">
        <v>58488.570899999999</v>
      </c>
      <c r="D511" s="214">
        <v>1E-4</v>
      </c>
      <c r="E511" s="33">
        <f t="shared" si="251"/>
        <v>24867.423725867116</v>
      </c>
      <c r="F511" s="25">
        <f t="shared" si="252"/>
        <v>24867.5</v>
      </c>
      <c r="G511" s="25">
        <f t="shared" si="272"/>
        <v>-2.6036025003122631E-2</v>
      </c>
      <c r="K511">
        <f t="shared" si="270"/>
        <v>-2.6036025003122631E-2</v>
      </c>
      <c r="L511" s="25"/>
      <c r="O511" s="25">
        <f t="shared" ca="1" si="249"/>
        <v>-2.8815645806150956E-2</v>
      </c>
      <c r="P511" s="27">
        <f t="shared" si="253"/>
        <v>-1.2970674519034577E-2</v>
      </c>
      <c r="Q511" s="28">
        <f t="shared" si="254"/>
        <v>43470.070899999999</v>
      </c>
      <c r="S511" s="25">
        <f t="shared" si="273"/>
        <v>1.7070338327205995E-4</v>
      </c>
      <c r="T511" s="128">
        <v>1</v>
      </c>
      <c r="U511">
        <f t="shared" si="274"/>
        <v>1.7070338327205995E-4</v>
      </c>
      <c r="V511" s="25">
        <f t="shared" si="275"/>
        <v>-1.3065350484088054E-2</v>
      </c>
      <c r="Z511">
        <f t="shared" si="255"/>
        <v>24867.5</v>
      </c>
      <c r="AA511" s="25">
        <f t="shared" si="256"/>
        <v>9.8275613215301691E-3</v>
      </c>
      <c r="AB511" s="25">
        <f t="shared" si="257"/>
        <v>-3.5863586324652801E-2</v>
      </c>
      <c r="AC511" s="25">
        <f t="shared" si="258"/>
        <v>-1.3065350484088054E-2</v>
      </c>
      <c r="AD511" s="25"/>
      <c r="AE511" s="25">
        <f t="shared" si="259"/>
        <v>2.1955814942181452E-7</v>
      </c>
      <c r="AF511" s="28">
        <f t="shared" si="260"/>
        <v>43470.070899999999</v>
      </c>
      <c r="AG511" s="128"/>
      <c r="AH511">
        <f t="shared" si="261"/>
        <v>9.6827389902801684E-3</v>
      </c>
      <c r="AI511">
        <f t="shared" si="262"/>
        <v>1.3259131087774121</v>
      </c>
      <c r="AJ511">
        <f t="shared" si="263"/>
        <v>0.26369470442534404</v>
      </c>
      <c r="AK511">
        <f t="shared" si="264"/>
        <v>-0.17515891506584172</v>
      </c>
      <c r="AL511">
        <f t="shared" si="265"/>
        <v>-0.49314951860178358</v>
      </c>
      <c r="AM511">
        <f t="shared" si="266"/>
        <v>-0.25169653058204761</v>
      </c>
      <c r="AN511" s="25">
        <f t="shared" ref="AN511:AT520" si="277">$AU511+$AB$7*SIN(AO511)</f>
        <v>5.945079838826631</v>
      </c>
      <c r="AO511" s="25">
        <f t="shared" si="277"/>
        <v>5.945228773136896</v>
      </c>
      <c r="AP511" s="25">
        <f t="shared" si="277"/>
        <v>5.945655400680943</v>
      </c>
      <c r="AQ511" s="25">
        <f t="shared" si="277"/>
        <v>5.946877137058757</v>
      </c>
      <c r="AR511" s="25">
        <f t="shared" si="277"/>
        <v>5.9503729553250126</v>
      </c>
      <c r="AS511" s="25">
        <f t="shared" si="277"/>
        <v>5.9603526116589709</v>
      </c>
      <c r="AT511" s="25">
        <f t="shared" si="277"/>
        <v>5.9886636413456555</v>
      </c>
      <c r="AU511" s="25">
        <f t="shared" si="267"/>
        <v>6.0677570055772572</v>
      </c>
    </row>
    <row r="512" spans="1:47">
      <c r="A512" s="235" t="s">
        <v>1455</v>
      </c>
      <c r="B512" s="233" t="s">
        <v>288</v>
      </c>
      <c r="C512" s="234">
        <v>58740.824200000003</v>
      </c>
      <c r="D512" s="232">
        <v>1E-4</v>
      </c>
      <c r="E512" s="33">
        <f t="shared" si="251"/>
        <v>25606.41524721852</v>
      </c>
      <c r="F512" s="25">
        <f t="shared" si="252"/>
        <v>25606.5</v>
      </c>
      <c r="G512" s="25">
        <f t="shared" si="272"/>
        <v>-2.8930194996064529E-2</v>
      </c>
      <c r="K512">
        <f t="shared" si="270"/>
        <v>-2.8930194996064529E-2</v>
      </c>
      <c r="L512" s="25"/>
      <c r="O512" s="25">
        <f t="shared" ca="1" si="249"/>
        <v>-3.0463380097254602E-2</v>
      </c>
      <c r="P512" s="27">
        <f t="shared" si="253"/>
        <v>-1.3641761170851776E-2</v>
      </c>
      <c r="Q512" s="28">
        <f t="shared" si="254"/>
        <v>43722.324200000003</v>
      </c>
      <c r="S512" s="25">
        <f t="shared" si="273"/>
        <v>2.3373620882790946E-4</v>
      </c>
      <c r="T512" s="128">
        <v>1</v>
      </c>
      <c r="U512">
        <f t="shared" si="274"/>
        <v>2.3373620882790946E-4</v>
      </c>
      <c r="V512" s="25">
        <f t="shared" si="275"/>
        <v>-1.5288433825212753E-2</v>
      </c>
      <c r="Z512">
        <f t="shared" si="255"/>
        <v>25606.5</v>
      </c>
      <c r="AA512" s="25">
        <f t="shared" si="256"/>
        <v>1.2253196012854595E-2</v>
      </c>
      <c r="AB512" s="25">
        <f t="shared" si="257"/>
        <v>-4.1183391008919122E-2</v>
      </c>
      <c r="AC512" s="25">
        <f t="shared" si="258"/>
        <v>-1.5288433825212753E-2</v>
      </c>
      <c r="AD512" s="25"/>
      <c r="AE512" s="25">
        <f t="shared" si="259"/>
        <v>3.9643336788811182E-7</v>
      </c>
      <c r="AF512" s="28">
        <f t="shared" si="260"/>
        <v>43722.324200000003</v>
      </c>
      <c r="AG512" s="128"/>
      <c r="AH512">
        <f t="shared" si="261"/>
        <v>1.2220274539604595E-2</v>
      </c>
      <c r="AI512">
        <f t="shared" si="262"/>
        <v>1.3535412133823534</v>
      </c>
      <c r="AJ512">
        <f t="shared" si="263"/>
        <v>0.44449526700210945</v>
      </c>
      <c r="AK512">
        <f t="shared" si="264"/>
        <v>-0.10912657989753546</v>
      </c>
      <c r="AL512">
        <f t="shared" si="265"/>
        <v>-0.29938927365809564</v>
      </c>
      <c r="AM512">
        <f t="shared" si="266"/>
        <v>-0.1508228942307227</v>
      </c>
      <c r="AN512" s="25">
        <f t="shared" si="277"/>
        <v>6.0793404504402346</v>
      </c>
      <c r="AO512" s="25">
        <f t="shared" si="277"/>
        <v>6.0794497616911221</v>
      </c>
      <c r="AP512" s="25">
        <f t="shared" si="277"/>
        <v>6.0797514274740418</v>
      </c>
      <c r="AQ512" s="25">
        <f t="shared" si="277"/>
        <v>6.0805838359325604</v>
      </c>
      <c r="AR512" s="25">
        <f t="shared" si="277"/>
        <v>6.0828800253109954</v>
      </c>
      <c r="AS512" s="25">
        <f t="shared" si="277"/>
        <v>6.0892085325365155</v>
      </c>
      <c r="AT512" s="25">
        <f t="shared" si="277"/>
        <v>6.1066106505539235</v>
      </c>
      <c r="AU512" s="25">
        <f t="shared" si="267"/>
        <v>6.1542021876254704</v>
      </c>
    </row>
    <row r="513" spans="1:47">
      <c r="A513" s="235" t="s">
        <v>1455</v>
      </c>
      <c r="B513" s="233" t="s">
        <v>292</v>
      </c>
      <c r="C513" s="234">
        <v>58748.8459</v>
      </c>
      <c r="D513" s="232">
        <v>1E-4</v>
      </c>
      <c r="E513" s="33">
        <f t="shared" si="251"/>
        <v>25629.915309603519</v>
      </c>
      <c r="F513" s="25">
        <f t="shared" si="252"/>
        <v>25630</v>
      </c>
      <c r="G513" s="25">
        <f t="shared" si="272"/>
        <v>-2.8908899999805726E-2</v>
      </c>
      <c r="K513">
        <f t="shared" si="270"/>
        <v>-2.8908899999805726E-2</v>
      </c>
      <c r="L513" s="25"/>
      <c r="O513" s="25">
        <f t="shared" ca="1" si="249"/>
        <v>-3.0515777601775488E-2</v>
      </c>
      <c r="P513" s="27">
        <f t="shared" si="253"/>
        <v>-1.3662985979225221E-2</v>
      </c>
      <c r="Q513" s="28">
        <f t="shared" si="254"/>
        <v>43730.3459</v>
      </c>
      <c r="S513" s="25">
        <f t="shared" si="273"/>
        <v>2.3243789432293323E-4</v>
      </c>
      <c r="T513" s="128">
        <v>1</v>
      </c>
      <c r="U513">
        <f t="shared" si="274"/>
        <v>2.3243789432293323E-4</v>
      </c>
      <c r="V513" s="25">
        <f t="shared" si="275"/>
        <v>-1.5245914020580505E-2</v>
      </c>
      <c r="Z513">
        <f t="shared" si="255"/>
        <v>25630</v>
      </c>
      <c r="AA513" s="25">
        <f t="shared" si="256"/>
        <v>1.2327653007800841E-2</v>
      </c>
      <c r="AB513" s="25">
        <f t="shared" si="257"/>
        <v>-4.1236553007606563E-2</v>
      </c>
      <c r="AC513" s="25">
        <f t="shared" si="258"/>
        <v>-1.5245914020580505E-2</v>
      </c>
      <c r="AD513" s="25"/>
      <c r="AE513" s="25">
        <f t="shared" si="259"/>
        <v>3.9524978536441423E-7</v>
      </c>
      <c r="AF513" s="28">
        <f t="shared" si="260"/>
        <v>43730.3459</v>
      </c>
      <c r="AG513" s="128"/>
      <c r="AH513">
        <f t="shared" si="261"/>
        <v>1.229834370780084E-2</v>
      </c>
      <c r="AI513">
        <f t="shared" si="262"/>
        <v>1.3542198240067884</v>
      </c>
      <c r="AJ513">
        <f t="shared" si="263"/>
        <v>0.45011424070459322</v>
      </c>
      <c r="AK513">
        <f t="shared" si="264"/>
        <v>-0.10690330341294328</v>
      </c>
      <c r="AL513">
        <f t="shared" si="265"/>
        <v>-0.29310673179905139</v>
      </c>
      <c r="AM513">
        <f t="shared" si="266"/>
        <v>-0.14761167793156296</v>
      </c>
      <c r="AN513" s="25">
        <f t="shared" si="277"/>
        <v>6.083651522138708</v>
      </c>
      <c r="AO513" s="25">
        <f t="shared" si="277"/>
        <v>6.0837590173145273</v>
      </c>
      <c r="AP513" s="25">
        <f t="shared" si="277"/>
        <v>6.0840554105153712</v>
      </c>
      <c r="AQ513" s="25">
        <f t="shared" si="277"/>
        <v>6.0848725547972338</v>
      </c>
      <c r="AR513" s="25">
        <f t="shared" si="277"/>
        <v>6.0871246961775265</v>
      </c>
      <c r="AS513" s="25">
        <f t="shared" si="277"/>
        <v>6.0933266771905412</v>
      </c>
      <c r="AT513" s="25">
        <f t="shared" si="277"/>
        <v>6.1103684189618672</v>
      </c>
      <c r="AU513" s="25">
        <f t="shared" si="267"/>
        <v>6.1569511210194259</v>
      </c>
    </row>
    <row r="514" spans="1:47">
      <c r="A514" s="235" t="s">
        <v>1455</v>
      </c>
      <c r="B514" s="233" t="s">
        <v>292</v>
      </c>
      <c r="C514" s="234">
        <v>58762.840300000003</v>
      </c>
      <c r="D514" s="232">
        <v>1E-4</v>
      </c>
      <c r="E514" s="33">
        <f t="shared" si="251"/>
        <v>25670.912763140906</v>
      </c>
      <c r="F514" s="25">
        <f t="shared" si="252"/>
        <v>25671</v>
      </c>
      <c r="G514" s="25">
        <f t="shared" si="272"/>
        <v>-2.9778129995975178E-2</v>
      </c>
      <c r="K514">
        <f t="shared" si="270"/>
        <v>-2.9778129995975178E-2</v>
      </c>
      <c r="L514" s="25"/>
      <c r="O514" s="25">
        <f t="shared" ca="1" si="249"/>
        <v>-3.0607194524556614E-2</v>
      </c>
      <c r="P514" s="27">
        <f t="shared" si="253"/>
        <v>-1.3699999440472233E-2</v>
      </c>
      <c r="Q514" s="28">
        <f t="shared" si="254"/>
        <v>43744.340300000003</v>
      </c>
      <c r="S514" s="25">
        <f t="shared" si="273"/>
        <v>2.5850628215979746E-4</v>
      </c>
      <c r="T514" s="128">
        <v>1</v>
      </c>
      <c r="U514">
        <f t="shared" si="274"/>
        <v>2.5850628215979746E-4</v>
      </c>
      <c r="V514" s="25">
        <f t="shared" si="275"/>
        <v>-1.6078130555502945E-2</v>
      </c>
      <c r="Z514">
        <f t="shared" si="255"/>
        <v>25671</v>
      </c>
      <c r="AA514" s="25">
        <f t="shared" si="256"/>
        <v>1.2457091470138432E-2</v>
      </c>
      <c r="AB514" s="25">
        <f t="shared" si="257"/>
        <v>-4.2235221466113609E-2</v>
      </c>
      <c r="AC514" s="25">
        <f t="shared" si="258"/>
        <v>-1.6078130555502945E-2</v>
      </c>
      <c r="AD514" s="25"/>
      <c r="AE514" s="25">
        <f t="shared" si="259"/>
        <v>4.6112710770156667E-7</v>
      </c>
      <c r="AF514" s="28">
        <f t="shared" si="260"/>
        <v>43744.340300000003</v>
      </c>
      <c r="AG514" s="128"/>
      <c r="AH514">
        <f t="shared" si="261"/>
        <v>1.2434092193138431E-2</v>
      </c>
      <c r="AI514">
        <f t="shared" si="262"/>
        <v>1.3553718161165058</v>
      </c>
      <c r="AJ514">
        <f t="shared" si="263"/>
        <v>0.45988802255302047</v>
      </c>
      <c r="AK514">
        <f t="shared" si="264"/>
        <v>-0.10300908848279584</v>
      </c>
      <c r="AL514">
        <f t="shared" si="265"/>
        <v>-0.28213090960602139</v>
      </c>
      <c r="AM514">
        <f t="shared" si="266"/>
        <v>-0.14200867223417324</v>
      </c>
      <c r="AN514" s="25">
        <f t="shared" si="277"/>
        <v>6.0911780150604002</v>
      </c>
      <c r="AO514" s="25">
        <f t="shared" si="277"/>
        <v>6.091282268044047</v>
      </c>
      <c r="AP514" s="25">
        <f t="shared" si="277"/>
        <v>6.0915692939316575</v>
      </c>
      <c r="AQ514" s="25">
        <f t="shared" si="277"/>
        <v>6.0923594416818769</v>
      </c>
      <c r="AR514" s="25">
        <f t="shared" si="277"/>
        <v>6.0945340021555321</v>
      </c>
      <c r="AS514" s="25">
        <f t="shared" si="277"/>
        <v>6.100513970802556</v>
      </c>
      <c r="AT514" s="25">
        <f t="shared" si="277"/>
        <v>6.1169253638256125</v>
      </c>
      <c r="AU514" s="25">
        <f t="shared" si="267"/>
        <v>6.1617471324727093</v>
      </c>
    </row>
    <row r="515" spans="1:47">
      <c r="A515" s="82" t="s">
        <v>1451</v>
      </c>
      <c r="B515" s="57"/>
      <c r="C515" s="115">
        <v>58783.833599999998</v>
      </c>
      <c r="D515" s="115">
        <v>2.0000000000000001E-4</v>
      </c>
      <c r="E515" s="33">
        <f t="shared" si="251"/>
        <v>25732.413923701271</v>
      </c>
      <c r="F515" s="25">
        <f t="shared" si="252"/>
        <v>25732.5</v>
      </c>
      <c r="G515" s="25">
        <f t="shared" si="272"/>
        <v>-2.9381975000433158E-2</v>
      </c>
      <c r="K515">
        <f t="shared" si="270"/>
        <v>-2.9381975000433158E-2</v>
      </c>
      <c r="L515" s="25"/>
      <c r="O515" s="25">
        <f t="shared" ca="1" si="249"/>
        <v>-3.0744319908728297E-2</v>
      </c>
      <c r="P515" s="27">
        <f t="shared" si="253"/>
        <v>-1.3755478976815108E-2</v>
      </c>
      <c r="Q515" s="28">
        <f t="shared" si="254"/>
        <v>43765.333599999998</v>
      </c>
      <c r="S515" s="25">
        <f t="shared" si="273"/>
        <v>2.4418737797615069E-4</v>
      </c>
      <c r="T515" s="128">
        <v>1</v>
      </c>
      <c r="U515">
        <f t="shared" si="274"/>
        <v>2.4418737797615069E-4</v>
      </c>
      <c r="V515" s="25">
        <f t="shared" si="275"/>
        <v>-1.5626496023618049E-2</v>
      </c>
      <c r="Z515">
        <f t="shared" si="255"/>
        <v>25732.5</v>
      </c>
      <c r="AA515" s="25">
        <f t="shared" si="256"/>
        <v>1.2650114227434501E-2</v>
      </c>
      <c r="AB515" s="25">
        <f t="shared" si="257"/>
        <v>-4.2032089227867657E-2</v>
      </c>
      <c r="AC515" s="25">
        <f t="shared" si="258"/>
        <v>-1.5626496023618049E-2</v>
      </c>
      <c r="AD515" s="25"/>
      <c r="AE515" s="25">
        <f t="shared" si="259"/>
        <v>4.3140499208500115E-7</v>
      </c>
      <c r="AF515" s="28">
        <f t="shared" si="260"/>
        <v>43765.333599999998</v>
      </c>
      <c r="AG515" s="128"/>
      <c r="AH515">
        <f t="shared" si="261"/>
        <v>1.26365988961845E-2</v>
      </c>
      <c r="AI515">
        <f t="shared" si="262"/>
        <v>1.3570227968276838</v>
      </c>
      <c r="AJ515">
        <f t="shared" si="263"/>
        <v>0.47447439825773169</v>
      </c>
      <c r="AK515">
        <f t="shared" si="264"/>
        <v>-9.7132499943831441E-2</v>
      </c>
      <c r="AL515">
        <f t="shared" si="265"/>
        <v>-0.26563315641477142</v>
      </c>
      <c r="AM515">
        <f t="shared" si="266"/>
        <v>-0.1336031007110956</v>
      </c>
      <c r="AN515" s="25">
        <f t="shared" si="277"/>
        <v>6.1024793552845402</v>
      </c>
      <c r="AO515" s="25">
        <f t="shared" si="277"/>
        <v>6.1025785737797937</v>
      </c>
      <c r="AP515" s="25">
        <f t="shared" si="277"/>
        <v>6.1028511588312977</v>
      </c>
      <c r="AQ515" s="25">
        <f t="shared" si="277"/>
        <v>6.1035999677954962</v>
      </c>
      <c r="AR515" s="25">
        <f t="shared" si="277"/>
        <v>6.1056564725477127</v>
      </c>
      <c r="AS515" s="25">
        <f t="shared" si="277"/>
        <v>6.1113005171028671</v>
      </c>
      <c r="AT515" s="25">
        <f t="shared" si="277"/>
        <v>6.1267627015371975</v>
      </c>
      <c r="AU515" s="25">
        <f t="shared" si="267"/>
        <v>6.1689411496526354</v>
      </c>
    </row>
    <row r="516" spans="1:47">
      <c r="A516" s="232" t="s">
        <v>1456</v>
      </c>
      <c r="B516" s="233" t="s">
        <v>292</v>
      </c>
      <c r="C516" s="234">
        <v>58908.595000000001</v>
      </c>
      <c r="D516" s="232">
        <v>2.0000000000000001E-4</v>
      </c>
      <c r="E516" s="33">
        <f t="shared" si="251"/>
        <v>26097.910100726236</v>
      </c>
      <c r="F516" s="25">
        <f t="shared" si="252"/>
        <v>26098</v>
      </c>
      <c r="G516" s="25">
        <f t="shared" si="272"/>
        <v>-3.0686939993756823E-2</v>
      </c>
      <c r="K516">
        <f t="shared" si="270"/>
        <v>-3.0686939993756823E-2</v>
      </c>
      <c r="L516" s="25"/>
      <c r="O516" s="25">
        <f t="shared" ca="1" si="249"/>
        <v>-3.1559268330106346E-2</v>
      </c>
      <c r="P516" s="27">
        <f t="shared" si="253"/>
        <v>-1.4084192271671465E-2</v>
      </c>
      <c r="Q516" s="28">
        <f t="shared" si="254"/>
        <v>43890.095000000001</v>
      </c>
      <c r="S516" s="25">
        <f t="shared" si="273"/>
        <v>2.7565123192321053E-4</v>
      </c>
      <c r="T516" s="128">
        <v>1</v>
      </c>
      <c r="U516">
        <f t="shared" si="274"/>
        <v>2.7565123192321053E-4</v>
      </c>
      <c r="V516" s="25">
        <f t="shared" si="275"/>
        <v>-1.6602747722085358E-2</v>
      </c>
      <c r="Z516">
        <f t="shared" si="255"/>
        <v>26098</v>
      </c>
      <c r="AA516" s="25">
        <f t="shared" si="256"/>
        <v>1.3766809653820714E-2</v>
      </c>
      <c r="AB516" s="25">
        <f t="shared" si="257"/>
        <v>-4.4453749647577534E-2</v>
      </c>
      <c r="AC516" s="25">
        <f t="shared" si="258"/>
        <v>-1.6602747722085358E-2</v>
      </c>
      <c r="AD516" s="25"/>
      <c r="AE516" s="25">
        <f t="shared" si="259"/>
        <v>5.4472428363076696E-7</v>
      </c>
      <c r="AF516" s="28">
        <f t="shared" si="260"/>
        <v>43890.095000000001</v>
      </c>
      <c r="AG516" s="128"/>
      <c r="AH516">
        <f t="shared" si="261"/>
        <v>1.3810126465820714E-2</v>
      </c>
      <c r="AI516">
        <f t="shared" si="262"/>
        <v>1.3648610385593916</v>
      </c>
      <c r="AJ516">
        <f t="shared" si="263"/>
        <v>0.55896630702240191</v>
      </c>
      <c r="AK516">
        <f t="shared" si="264"/>
        <v>-6.1452604024258208E-2</v>
      </c>
      <c r="AL516">
        <f t="shared" si="265"/>
        <v>-0.16686135383798514</v>
      </c>
      <c r="AM516">
        <f t="shared" si="266"/>
        <v>-8.3624795437146598E-2</v>
      </c>
      <c r="AN516" s="25">
        <f t="shared" si="277"/>
        <v>6.16989045769588</v>
      </c>
      <c r="AO516" s="25">
        <f t="shared" si="277"/>
        <v>6.1699560004597656</v>
      </c>
      <c r="AP516" s="25">
        <f t="shared" si="277"/>
        <v>6.1701342829182781</v>
      </c>
      <c r="AQ516" s="25">
        <f t="shared" si="277"/>
        <v>6.1706192096681898</v>
      </c>
      <c r="AR516" s="25">
        <f t="shared" si="277"/>
        <v>6.1719380721106791</v>
      </c>
      <c r="AS516" s="25">
        <f t="shared" si="277"/>
        <v>6.1755240259561983</v>
      </c>
      <c r="AT516" s="25">
        <f t="shared" si="277"/>
        <v>6.185267258246534</v>
      </c>
      <c r="AU516" s="25">
        <f t="shared" si="267"/>
        <v>6.2116958371203239</v>
      </c>
    </row>
    <row r="517" spans="1:47">
      <c r="A517" s="232" t="s">
        <v>1457</v>
      </c>
      <c r="B517" s="233" t="s">
        <v>292</v>
      </c>
      <c r="C517" s="234">
        <v>59096.846299999997</v>
      </c>
      <c r="D517" s="232">
        <v>1E-4</v>
      </c>
      <c r="E517" s="33">
        <f t="shared" si="251"/>
        <v>26649.403835727422</v>
      </c>
      <c r="F517" s="25">
        <f t="shared" si="252"/>
        <v>26649.5</v>
      </c>
      <c r="G517" s="25">
        <f t="shared" si="272"/>
        <v>-3.2825485002831556E-2</v>
      </c>
      <c r="K517">
        <f t="shared" si="270"/>
        <v>-3.2825485002831556E-2</v>
      </c>
      <c r="L517" s="25"/>
      <c r="O517" s="25">
        <f t="shared" ca="1" si="249"/>
        <v>-3.2788937425564615E-2</v>
      </c>
      <c r="P517" s="27">
        <f t="shared" si="253"/>
        <v>-1.4576923473332493E-2</v>
      </c>
      <c r="Q517" s="28">
        <f t="shared" si="254"/>
        <v>44078.346299999997</v>
      </c>
      <c r="S517" s="25">
        <f t="shared" si="273"/>
        <v>3.3300999789591314E-4</v>
      </c>
      <c r="T517" s="128">
        <v>1</v>
      </c>
      <c r="U517">
        <f t="shared" si="274"/>
        <v>3.3300999789591314E-4</v>
      </c>
      <c r="V517" s="25">
        <f t="shared" si="275"/>
        <v>-1.8248561529499063E-2</v>
      </c>
      <c r="Z517">
        <f t="shared" si="255"/>
        <v>26649.5</v>
      </c>
      <c r="AA517" s="25">
        <f t="shared" si="256"/>
        <v>1.5337742033917577E-2</v>
      </c>
      <c r="AB517" s="25">
        <f t="shared" si="257"/>
        <v>-4.8163227036749134E-2</v>
      </c>
      <c r="AC517" s="25">
        <f t="shared" si="258"/>
        <v>-1.8248561529499063E-2</v>
      </c>
      <c r="AD517" s="25"/>
      <c r="AE517" s="25">
        <f t="shared" si="259"/>
        <v>7.7248210613515957E-7</v>
      </c>
      <c r="AF517" s="28">
        <f t="shared" si="260"/>
        <v>44078.346299999997</v>
      </c>
      <c r="AG517" s="128"/>
      <c r="AH517">
        <f t="shared" si="261"/>
        <v>1.5468329584667576E-2</v>
      </c>
      <c r="AI517">
        <f t="shared" si="262"/>
        <v>1.3699506933100556</v>
      </c>
      <c r="AJ517">
        <f t="shared" si="263"/>
        <v>0.67699670697348457</v>
      </c>
      <c r="AK517">
        <f t="shared" si="264"/>
        <v>-6.0402416681110144E-3</v>
      </c>
      <c r="AL517">
        <f t="shared" si="265"/>
        <v>-1.632570268274321E-2</v>
      </c>
      <c r="AM517">
        <f t="shared" si="266"/>
        <v>-8.1630326489605977E-3</v>
      </c>
      <c r="AN517" s="25">
        <f t="shared" si="277"/>
        <v>6.2721143012228433</v>
      </c>
      <c r="AO517" s="25">
        <f t="shared" si="277"/>
        <v>6.2721209226765469</v>
      </c>
      <c r="AP517" s="25">
        <f t="shared" si="277"/>
        <v>6.2721388195910608</v>
      </c>
      <c r="AQ517" s="25">
        <f t="shared" si="277"/>
        <v>6.2721871925687074</v>
      </c>
      <c r="AR517" s="25">
        <f t="shared" si="277"/>
        <v>6.2723179381598184</v>
      </c>
      <c r="AS517" s="25">
        <f t="shared" si="277"/>
        <v>6.2726713248183037</v>
      </c>
      <c r="AT517" s="25">
        <f t="shared" si="277"/>
        <v>6.2736264720369457</v>
      </c>
      <c r="AU517" s="25">
        <f t="shared" si="267"/>
        <v>6.2762080399614462</v>
      </c>
    </row>
    <row r="518" spans="1:47">
      <c r="A518" s="232" t="s">
        <v>1457</v>
      </c>
      <c r="B518" s="233" t="s">
        <v>292</v>
      </c>
      <c r="C518" s="234">
        <v>59138.831100000003</v>
      </c>
      <c r="D518" s="232">
        <v>1E-4</v>
      </c>
      <c r="E518" s="33">
        <f t="shared" si="251"/>
        <v>26772.400883637747</v>
      </c>
      <c r="F518" s="25">
        <f t="shared" si="252"/>
        <v>26772.5</v>
      </c>
      <c r="G518" s="25">
        <f t="shared" si="272"/>
        <v>-3.3833174995379522E-2</v>
      </c>
      <c r="K518">
        <f t="shared" si="270"/>
        <v>-3.3833174995379522E-2</v>
      </c>
      <c r="L518" s="25"/>
      <c r="O518" s="25">
        <f t="shared" ca="1" si="249"/>
        <v>-3.306318819390798E-2</v>
      </c>
      <c r="P518" s="27">
        <f t="shared" si="253"/>
        <v>-1.4686281313188363E-2</v>
      </c>
      <c r="Q518" s="28">
        <f t="shared" si="254"/>
        <v>44120.331100000003</v>
      </c>
      <c r="S518" s="25">
        <f t="shared" si="273"/>
        <v>3.6660353767713173E-4</v>
      </c>
      <c r="T518" s="128">
        <v>1</v>
      </c>
      <c r="U518">
        <f t="shared" si="274"/>
        <v>3.6660353767713173E-4</v>
      </c>
      <c r="V518" s="25">
        <f t="shared" si="275"/>
        <v>-1.9146893682191159E-2</v>
      </c>
      <c r="Z518">
        <f t="shared" si="255"/>
        <v>26772.5</v>
      </c>
      <c r="AA518" s="25">
        <f t="shared" si="256"/>
        <v>1.5666877722997647E-2</v>
      </c>
      <c r="AB518" s="25">
        <f t="shared" si="257"/>
        <v>-4.9500052718377166E-2</v>
      </c>
      <c r="AC518" s="25">
        <f t="shared" si="258"/>
        <v>-1.9146893682191159E-2</v>
      </c>
      <c r="AD518" s="25"/>
      <c r="AE518" s="25">
        <f t="shared" si="259"/>
        <v>8.9827223154202422E-7</v>
      </c>
      <c r="AF518" s="28">
        <f t="shared" si="260"/>
        <v>44120.331100000003</v>
      </c>
      <c r="AG518" s="128"/>
      <c r="AH518">
        <f t="shared" si="261"/>
        <v>1.5817177991747648E-2</v>
      </c>
      <c r="AI518">
        <f t="shared" si="262"/>
        <v>1.3699443765937804</v>
      </c>
      <c r="AJ518">
        <f t="shared" si="263"/>
        <v>0.70138588268939039</v>
      </c>
      <c r="AK518">
        <f t="shared" si="264"/>
        <v>6.4154677646493085E-3</v>
      </c>
      <c r="AL518">
        <f t="shared" si="265"/>
        <v>1.733997100168078E-2</v>
      </c>
      <c r="AM518">
        <f t="shared" si="266"/>
        <v>8.6702027444034695E-3</v>
      </c>
      <c r="AN518" s="25">
        <f t="shared" si="277"/>
        <v>6.2949441405381448</v>
      </c>
      <c r="AO518" s="25">
        <f t="shared" si="277"/>
        <v>6.2949371079902487</v>
      </c>
      <c r="AP518" s="25">
        <f t="shared" si="277"/>
        <v>6.2949180997936196</v>
      </c>
      <c r="AQ518" s="25">
        <f t="shared" si="277"/>
        <v>6.2948667227684796</v>
      </c>
      <c r="AR518" s="25">
        <f t="shared" si="277"/>
        <v>6.2947278565815399</v>
      </c>
      <c r="AS518" s="25">
        <f t="shared" si="277"/>
        <v>6.2943525183640432</v>
      </c>
      <c r="AT518" s="25">
        <f t="shared" si="277"/>
        <v>6.2933380330657496</v>
      </c>
      <c r="AU518" s="25">
        <f t="shared" si="267"/>
        <v>6.2905960743212974</v>
      </c>
    </row>
    <row r="519" spans="1:47">
      <c r="A519" s="232" t="s">
        <v>1457</v>
      </c>
      <c r="B519" s="233" t="s">
        <v>292</v>
      </c>
      <c r="C519" s="234">
        <v>59172.796499999997</v>
      </c>
      <c r="D519" s="232">
        <v>5.9999999999999995E-4</v>
      </c>
      <c r="E519" s="33">
        <f t="shared" si="251"/>
        <v>26871.904607154167</v>
      </c>
      <c r="F519" s="25">
        <f t="shared" si="252"/>
        <v>26872</v>
      </c>
      <c r="G519" s="25">
        <f t="shared" si="272"/>
        <v>-3.2562160005909391E-2</v>
      </c>
      <c r="K519">
        <f t="shared" si="270"/>
        <v>-3.2562160005909391E-2</v>
      </c>
      <c r="L519" s="25"/>
      <c r="O519" s="25">
        <f t="shared" ca="1" si="249"/>
        <v>-3.3285041457730466E-2</v>
      </c>
      <c r="P519" s="27">
        <f t="shared" si="253"/>
        <v>-1.4774602799930786E-2</v>
      </c>
      <c r="Q519" s="28">
        <f t="shared" si="254"/>
        <v>44154.296499999997</v>
      </c>
      <c r="S519" s="25">
        <f t="shared" si="273"/>
        <v>3.163971913559614E-4</v>
      </c>
      <c r="T519" s="128">
        <v>1</v>
      </c>
      <c r="U519">
        <f t="shared" si="274"/>
        <v>3.163971913559614E-4</v>
      </c>
      <c r="V519" s="25">
        <f t="shared" si="275"/>
        <v>-1.7787557205978605E-2</v>
      </c>
      <c r="Z519">
        <f t="shared" si="255"/>
        <v>26872</v>
      </c>
      <c r="AA519" s="25">
        <f t="shared" si="256"/>
        <v>1.5927006363883986E-2</v>
      </c>
      <c r="AB519" s="25">
        <f t="shared" si="257"/>
        <v>-4.8489166369793377E-2</v>
      </c>
      <c r="AC519" s="25">
        <f t="shared" si="258"/>
        <v>-1.7787557205978605E-2</v>
      </c>
      <c r="AD519" s="25"/>
      <c r="AE519" s="25">
        <f t="shared" si="259"/>
        <v>7.4391284067537354E-7</v>
      </c>
      <c r="AF519" s="28">
        <f t="shared" si="260"/>
        <v>44154.296499999997</v>
      </c>
      <c r="AG519" s="128"/>
      <c r="AH519">
        <f t="shared" si="261"/>
        <v>1.6093319515883987E-2</v>
      </c>
      <c r="AI519">
        <f t="shared" si="262"/>
        <v>1.369632613544596</v>
      </c>
      <c r="AJ519">
        <f t="shared" si="263"/>
        <v>0.72053033356969465</v>
      </c>
      <c r="AK519">
        <f t="shared" si="264"/>
        <v>1.6484265351883767E-2</v>
      </c>
      <c r="AL519">
        <f t="shared" si="265"/>
        <v>4.4566820167420702E-2</v>
      </c>
      <c r="AM519">
        <f t="shared" si="266"/>
        <v>2.2287099094893889E-2</v>
      </c>
      <c r="AN519" s="25">
        <f t="shared" si="277"/>
        <v>6.3134099006031859</v>
      </c>
      <c r="AO519" s="25">
        <f t="shared" si="277"/>
        <v>6.3133918608741135</v>
      </c>
      <c r="AP519" s="25">
        <f t="shared" si="277"/>
        <v>6.3133430826336898</v>
      </c>
      <c r="AQ519" s="25">
        <f t="shared" si="277"/>
        <v>6.3132111898402119</v>
      </c>
      <c r="AR519" s="25">
        <f t="shared" si="277"/>
        <v>6.3128545639857556</v>
      </c>
      <c r="AS519" s="25">
        <f t="shared" si="277"/>
        <v>6.3118902995941282</v>
      </c>
      <c r="AT519" s="25">
        <f t="shared" si="277"/>
        <v>6.3092832001838861</v>
      </c>
      <c r="AU519" s="25">
        <f t="shared" si="267"/>
        <v>6.3022351752871932</v>
      </c>
    </row>
    <row r="520" spans="1:47">
      <c r="A520" s="232" t="s">
        <v>1458</v>
      </c>
      <c r="B520" s="233" t="s">
        <v>292</v>
      </c>
      <c r="C520" s="234">
        <v>59181.667800000003</v>
      </c>
      <c r="D520" s="232">
        <v>2.0000000000000001E-4</v>
      </c>
      <c r="E520" s="33">
        <f t="shared" si="251"/>
        <v>26897.893624873137</v>
      </c>
      <c r="F520" s="25">
        <f t="shared" si="252"/>
        <v>26898</v>
      </c>
      <c r="G520" s="25">
        <f t="shared" si="272"/>
        <v>-3.6310939998656977E-2</v>
      </c>
      <c r="K520">
        <f t="shared" si="270"/>
        <v>-3.6310939998656977E-2</v>
      </c>
      <c r="L520" s="25"/>
      <c r="O520" s="25">
        <f t="shared" ca="1" si="249"/>
        <v>-3.3343013164859964E-2</v>
      </c>
      <c r="P520" s="27">
        <f t="shared" si="253"/>
        <v>-1.4797660736935567E-2</v>
      </c>
      <c r="Q520" s="28">
        <f t="shared" si="254"/>
        <v>44163.167800000003</v>
      </c>
      <c r="S520" s="25">
        <f t="shared" si="273"/>
        <v>4.6282118459281259E-4</v>
      </c>
      <c r="T520" s="128">
        <v>1</v>
      </c>
      <c r="U520">
        <f t="shared" si="274"/>
        <v>4.6282118459281259E-4</v>
      </c>
      <c r="V520" s="25">
        <f t="shared" si="275"/>
        <v>-2.1513279261721412E-2</v>
      </c>
      <c r="Z520">
        <f t="shared" si="255"/>
        <v>26898</v>
      </c>
      <c r="AA520" s="25">
        <f t="shared" si="256"/>
        <v>1.599405704217019E-2</v>
      </c>
      <c r="AB520" s="25">
        <f t="shared" si="257"/>
        <v>-5.2304997040827167E-2</v>
      </c>
      <c r="AC520" s="25">
        <f t="shared" si="258"/>
        <v>-2.1513279261721412E-2</v>
      </c>
      <c r="AD520" s="25"/>
      <c r="AE520" s="25">
        <f t="shared" si="259"/>
        <v>1.2661920817844544E-6</v>
      </c>
      <c r="AF520" s="28">
        <f t="shared" si="260"/>
        <v>44163.167800000003</v>
      </c>
      <c r="AG520" s="128"/>
      <c r="AH520">
        <f t="shared" si="261"/>
        <v>1.6164564254170191E-2</v>
      </c>
      <c r="AI520">
        <f t="shared" si="262"/>
        <v>1.3695060290233116</v>
      </c>
      <c r="AJ520">
        <f t="shared" si="263"/>
        <v>0.72544374543935353</v>
      </c>
      <c r="AK520">
        <f t="shared" si="264"/>
        <v>1.9112679441242227E-2</v>
      </c>
      <c r="AL520">
        <f t="shared" si="265"/>
        <v>5.1678890512204319E-2</v>
      </c>
      <c r="AM520">
        <f t="shared" si="266"/>
        <v>2.5845197592891753E-2</v>
      </c>
      <c r="AN520" s="25">
        <f t="shared" si="277"/>
        <v>6.3182342870536239</v>
      </c>
      <c r="AO520" s="25">
        <f t="shared" si="277"/>
        <v>6.318213385054487</v>
      </c>
      <c r="AP520" s="25">
        <f t="shared" si="277"/>
        <v>6.3181568585463364</v>
      </c>
      <c r="AQ520" s="25">
        <f t="shared" si="277"/>
        <v>6.3180039911383075</v>
      </c>
      <c r="AR520" s="25">
        <f t="shared" si="277"/>
        <v>6.3175905883772012</v>
      </c>
      <c r="AS520" s="25">
        <f t="shared" si="277"/>
        <v>6.3164726432767564</v>
      </c>
      <c r="AT520" s="25">
        <f t="shared" si="277"/>
        <v>6.3134496428427971</v>
      </c>
      <c r="AU520" s="25">
        <f t="shared" si="267"/>
        <v>6.3052765484039099</v>
      </c>
    </row>
    <row r="521" spans="1:47">
      <c r="A521" s="232" t="s">
        <v>1457</v>
      </c>
      <c r="B521" s="233" t="s">
        <v>292</v>
      </c>
      <c r="C521" s="234">
        <v>59181.670400000003</v>
      </c>
      <c r="D521" s="232">
        <v>2.9999999999999997E-4</v>
      </c>
      <c r="E521" s="33">
        <f t="shared" si="251"/>
        <v>26897.901241732681</v>
      </c>
      <c r="F521" s="25">
        <f t="shared" si="252"/>
        <v>26898</v>
      </c>
      <c r="G521" s="25">
        <f t="shared" si="272"/>
        <v>-3.3710939998854883E-2</v>
      </c>
      <c r="K521">
        <f t="shared" ref="K521:K532" si="278">G521</f>
        <v>-3.3710939998854883E-2</v>
      </c>
      <c r="L521" s="25"/>
      <c r="O521" s="25">
        <f t="shared" ca="1" si="249"/>
        <v>-3.3343013164859964E-2</v>
      </c>
      <c r="P521" s="27">
        <f t="shared" si="253"/>
        <v>-1.4797660736935567E-2</v>
      </c>
      <c r="Q521" s="28">
        <f t="shared" si="254"/>
        <v>44163.170400000003</v>
      </c>
      <c r="S521" s="25">
        <f t="shared" si="273"/>
        <v>3.5771213243934735E-4</v>
      </c>
      <c r="T521" s="128">
        <v>1</v>
      </c>
      <c r="U521">
        <f t="shared" si="274"/>
        <v>3.5771213243934735E-4</v>
      </c>
      <c r="V521" s="25">
        <f t="shared" si="275"/>
        <v>-1.8913279261919318E-2</v>
      </c>
      <c r="Z521">
        <f t="shared" si="255"/>
        <v>26898</v>
      </c>
      <c r="AA521" s="25">
        <f t="shared" si="256"/>
        <v>1.599405704217019E-2</v>
      </c>
      <c r="AB521" s="25">
        <f t="shared" si="257"/>
        <v>-4.9704997041025073E-2</v>
      </c>
      <c r="AC521" s="25">
        <f t="shared" si="258"/>
        <v>-1.8913279261919318E-2</v>
      </c>
      <c r="AD521" s="25"/>
      <c r="AE521" s="25">
        <f t="shared" si="259"/>
        <v>8.8375884786810535E-7</v>
      </c>
      <c r="AF521" s="28">
        <f t="shared" si="260"/>
        <v>44163.170400000003</v>
      </c>
      <c r="AG521" s="128"/>
      <c r="AH521">
        <f t="shared" si="261"/>
        <v>1.6164564254170191E-2</v>
      </c>
      <c r="AI521">
        <f t="shared" si="262"/>
        <v>1.3695060290233116</v>
      </c>
      <c r="AJ521">
        <f t="shared" si="263"/>
        <v>0.72544374543935353</v>
      </c>
      <c r="AK521">
        <f t="shared" si="264"/>
        <v>1.9112679441242227E-2</v>
      </c>
      <c r="AL521">
        <f t="shared" si="265"/>
        <v>5.1678890512204319E-2</v>
      </c>
      <c r="AM521">
        <f t="shared" si="266"/>
        <v>2.5845197592891753E-2</v>
      </c>
      <c r="AN521" s="25">
        <f t="shared" ref="AN521:AT530" si="279">$AU521+$AB$7*SIN(AO521)</f>
        <v>6.3182342870536239</v>
      </c>
      <c r="AO521" s="25">
        <f t="shared" si="279"/>
        <v>6.318213385054487</v>
      </c>
      <c r="AP521" s="25">
        <f t="shared" si="279"/>
        <v>6.3181568585463364</v>
      </c>
      <c r="AQ521" s="25">
        <f t="shared" si="279"/>
        <v>6.3180039911383075</v>
      </c>
      <c r="AR521" s="25">
        <f t="shared" si="279"/>
        <v>6.3175905883772012</v>
      </c>
      <c r="AS521" s="25">
        <f t="shared" si="279"/>
        <v>6.3164726432767564</v>
      </c>
      <c r="AT521" s="25">
        <f t="shared" si="279"/>
        <v>6.3134496428427971</v>
      </c>
      <c r="AU521" s="25">
        <f t="shared" si="267"/>
        <v>6.3052765484039099</v>
      </c>
    </row>
    <row r="522" spans="1:47">
      <c r="A522" s="232" t="s">
        <v>1457</v>
      </c>
      <c r="B522" s="233" t="s">
        <v>292</v>
      </c>
      <c r="C522" s="234">
        <v>59194.641499999998</v>
      </c>
      <c r="D522" s="232">
        <v>1E-4</v>
      </c>
      <c r="E522" s="33">
        <f t="shared" si="251"/>
        <v>26935.900875127358</v>
      </c>
      <c r="F522" s="25">
        <f t="shared" si="252"/>
        <v>26936</v>
      </c>
      <c r="G522" s="25">
        <f t="shared" si="272"/>
        <v>-3.3836080001492519E-2</v>
      </c>
      <c r="K522">
        <f t="shared" si="278"/>
        <v>-3.3836080001492519E-2</v>
      </c>
      <c r="L522" s="25"/>
      <c r="O522" s="25">
        <f t="shared" ca="1" si="249"/>
        <v>-3.3427741044510753E-2</v>
      </c>
      <c r="P522" s="27">
        <f t="shared" si="253"/>
        <v>-1.4831345113723769E-2</v>
      </c>
      <c r="Q522" s="28">
        <f t="shared" si="254"/>
        <v>44176.141499999998</v>
      </c>
      <c r="S522" s="25">
        <f t="shared" si="273"/>
        <v>3.6117994815437467E-4</v>
      </c>
      <c r="T522" s="128">
        <v>1</v>
      </c>
      <c r="U522">
        <f t="shared" si="274"/>
        <v>3.6117994815437467E-4</v>
      </c>
      <c r="V522" s="25">
        <f t="shared" si="275"/>
        <v>-1.900473488776875E-2</v>
      </c>
      <c r="Z522">
        <f t="shared" si="255"/>
        <v>26936</v>
      </c>
      <c r="AA522" s="25">
        <f t="shared" si="256"/>
        <v>1.6091356970409733E-2</v>
      </c>
      <c r="AB522" s="25">
        <f t="shared" si="257"/>
        <v>-4.9927436971902252E-2</v>
      </c>
      <c r="AC522" s="25">
        <f t="shared" si="258"/>
        <v>-1.900473488776875E-2</v>
      </c>
      <c r="AD522" s="25"/>
      <c r="AE522" s="25">
        <f t="shared" si="259"/>
        <v>9.003309410676973E-7</v>
      </c>
      <c r="AF522" s="28">
        <f t="shared" si="260"/>
        <v>44176.141499999998</v>
      </c>
      <c r="AG522" s="128"/>
      <c r="AH522">
        <f t="shared" si="261"/>
        <v>1.6268001258409732E-2</v>
      </c>
      <c r="AI522">
        <f t="shared" si="262"/>
        <v>1.3692874619670707</v>
      </c>
      <c r="AJ522">
        <f t="shared" si="263"/>
        <v>0.7325570571867055</v>
      </c>
      <c r="AK522">
        <f t="shared" si="264"/>
        <v>2.29514799940942E-2</v>
      </c>
      <c r="AL522">
        <f t="shared" si="265"/>
        <v>6.2070877048401869E-2</v>
      </c>
      <c r="AM522">
        <f t="shared" si="266"/>
        <v>3.1045406793489626E-2</v>
      </c>
      <c r="AN522" s="25">
        <f t="shared" si="279"/>
        <v>6.3252844440620333</v>
      </c>
      <c r="AO522" s="25">
        <f t="shared" si="279"/>
        <v>6.3252593732309501</v>
      </c>
      <c r="AP522" s="25">
        <f t="shared" si="279"/>
        <v>6.325191554306107</v>
      </c>
      <c r="AQ522" s="25">
        <f t="shared" si="279"/>
        <v>6.3250080987881754</v>
      </c>
      <c r="AR522" s="25">
        <f t="shared" si="279"/>
        <v>6.3245118442444621</v>
      </c>
      <c r="AS522" s="25">
        <f t="shared" si="279"/>
        <v>6.3231695064525102</v>
      </c>
      <c r="AT522" s="25">
        <f t="shared" si="279"/>
        <v>6.319538920165038</v>
      </c>
      <c r="AU522" s="25">
        <f t="shared" si="267"/>
        <v>6.3097216321898806</v>
      </c>
    </row>
    <row r="523" spans="1:47">
      <c r="A523" s="232" t="s">
        <v>1457</v>
      </c>
      <c r="B523" s="233" t="s">
        <v>292</v>
      </c>
      <c r="C523" s="234">
        <v>59206.588600000003</v>
      </c>
      <c r="D523" s="232">
        <v>1E-4</v>
      </c>
      <c r="E523" s="33">
        <f t="shared" si="251"/>
        <v>26970.900637686424</v>
      </c>
      <c r="F523" s="25">
        <f t="shared" si="252"/>
        <v>26971</v>
      </c>
      <c r="G523" s="25">
        <f t="shared" si="272"/>
        <v>-3.3917130000190809E-2</v>
      </c>
      <c r="K523">
        <f t="shared" si="278"/>
        <v>-3.3917130000190809E-2</v>
      </c>
      <c r="L523" s="25"/>
      <c r="O523" s="25">
        <f t="shared" ca="1" si="249"/>
        <v>-3.350577988103122E-2</v>
      </c>
      <c r="P523" s="27">
        <f t="shared" si="253"/>
        <v>-1.486235371934104E-2</v>
      </c>
      <c r="Q523" s="28">
        <f t="shared" si="254"/>
        <v>44188.088600000003</v>
      </c>
      <c r="S523" s="25">
        <f t="shared" si="273"/>
        <v>3.6308449911323496E-4</v>
      </c>
      <c r="T523" s="128">
        <v>1</v>
      </c>
      <c r="U523">
        <f t="shared" si="274"/>
        <v>3.6308449911323496E-4</v>
      </c>
      <c r="V523" s="25">
        <f t="shared" si="275"/>
        <v>-1.9054776280849769E-2</v>
      </c>
      <c r="Z523">
        <f t="shared" si="255"/>
        <v>26971</v>
      </c>
      <c r="AA523" s="25">
        <f t="shared" si="256"/>
        <v>1.6180236910979914E-2</v>
      </c>
      <c r="AB523" s="25">
        <f t="shared" si="257"/>
        <v>-5.0097366911170726E-2</v>
      </c>
      <c r="AC523" s="25">
        <f t="shared" si="258"/>
        <v>-1.9054776280849769E-2</v>
      </c>
      <c r="AD523" s="25"/>
      <c r="AE523" s="25">
        <f t="shared" si="259"/>
        <v>9.1124993155591516E-7</v>
      </c>
      <c r="AF523" s="28">
        <f t="shared" si="260"/>
        <v>44188.088600000003</v>
      </c>
      <c r="AG523" s="128"/>
      <c r="AH523">
        <f t="shared" si="261"/>
        <v>1.6362541433979912E-2</v>
      </c>
      <c r="AI523">
        <f t="shared" si="262"/>
        <v>1.3690509516594207</v>
      </c>
      <c r="AJ523">
        <f t="shared" si="263"/>
        <v>0.73903668550158064</v>
      </c>
      <c r="AK523">
        <f t="shared" si="264"/>
        <v>2.6483864507960243E-2</v>
      </c>
      <c r="AL523">
        <f t="shared" si="265"/>
        <v>7.1639274136349185E-2</v>
      </c>
      <c r="AM523">
        <f t="shared" si="266"/>
        <v>3.5834964353262742E-2</v>
      </c>
      <c r="AN523" s="25">
        <f t="shared" si="279"/>
        <v>6.3317769406949864</v>
      </c>
      <c r="AO523" s="25">
        <f t="shared" si="279"/>
        <v>6.3317480479347381</v>
      </c>
      <c r="AP523" s="25">
        <f t="shared" si="279"/>
        <v>6.3316698673717511</v>
      </c>
      <c r="AQ523" s="25">
        <f t="shared" si="279"/>
        <v>6.3314583210379132</v>
      </c>
      <c r="AR523" s="25">
        <f t="shared" si="279"/>
        <v>6.3308859152592234</v>
      </c>
      <c r="AS523" s="25">
        <f t="shared" si="279"/>
        <v>6.3293371675458294</v>
      </c>
      <c r="AT523" s="25">
        <f t="shared" si="279"/>
        <v>6.3251472942126599</v>
      </c>
      <c r="AU523" s="25">
        <f t="shared" si="267"/>
        <v>6.3138157883085375</v>
      </c>
    </row>
    <row r="524" spans="1:47">
      <c r="A524" s="232" t="s">
        <v>1459</v>
      </c>
      <c r="B524" s="233" t="s">
        <v>292</v>
      </c>
      <c r="C524" s="234">
        <v>59222.976699999999</v>
      </c>
      <c r="D524" s="232" t="s">
        <v>445</v>
      </c>
      <c r="E524" s="33">
        <f t="shared" si="251"/>
        <v>27018.910582258231</v>
      </c>
      <c r="F524" s="25">
        <f t="shared" si="252"/>
        <v>27019</v>
      </c>
      <c r="G524" s="25">
        <f t="shared" si="272"/>
        <v>-3.0522569999448024E-2</v>
      </c>
      <c r="K524">
        <f t="shared" si="278"/>
        <v>-3.0522569999448024E-2</v>
      </c>
      <c r="L524" s="25"/>
      <c r="O524" s="25">
        <f t="shared" ref="O524:O532" ca="1" si="280">+C$11+C$12*F524</f>
        <v>-3.3612804571116442E-2</v>
      </c>
      <c r="P524" s="27">
        <f t="shared" si="253"/>
        <v>-1.4904854112557776E-2</v>
      </c>
      <c r="Q524" s="28">
        <f t="shared" si="254"/>
        <v>44204.476699999999</v>
      </c>
      <c r="S524" s="25">
        <f t="shared" si="273"/>
        <v>2.4391304952362403E-4</v>
      </c>
      <c r="T524" s="128">
        <v>1</v>
      </c>
      <c r="U524">
        <f t="shared" si="274"/>
        <v>2.4391304952362403E-4</v>
      </c>
      <c r="V524" s="25">
        <f t="shared" si="275"/>
        <v>-1.5617715886890248E-2</v>
      </c>
      <c r="Z524">
        <f t="shared" si="255"/>
        <v>27019</v>
      </c>
      <c r="AA524" s="25">
        <f t="shared" si="256"/>
        <v>1.6300966887487323E-2</v>
      </c>
      <c r="AB524" s="25">
        <f t="shared" si="257"/>
        <v>-4.6823536886935344E-2</v>
      </c>
      <c r="AC524" s="25">
        <f t="shared" si="258"/>
        <v>-1.5617715886890248E-2</v>
      </c>
      <c r="AD524" s="25"/>
      <c r="AE524" s="25">
        <f t="shared" si="259"/>
        <v>5.34765605994914E-7</v>
      </c>
      <c r="AF524" s="28">
        <f t="shared" si="260"/>
        <v>44204.476699999999</v>
      </c>
      <c r="AG524" s="128"/>
      <c r="AH524">
        <f t="shared" si="261"/>
        <v>1.6491045970487322E-2</v>
      </c>
      <c r="AI524">
        <f t="shared" si="262"/>
        <v>1.368671838534353</v>
      </c>
      <c r="AJ524">
        <f t="shared" si="263"/>
        <v>0.74780902543830108</v>
      </c>
      <c r="AK524">
        <f t="shared" si="264"/>
        <v>3.1322124316525451E-2</v>
      </c>
      <c r="AL524">
        <f t="shared" si="265"/>
        <v>8.4755828231060301E-2</v>
      </c>
      <c r="AM524">
        <f t="shared" si="266"/>
        <v>4.2403301009381535E-2</v>
      </c>
      <c r="AN524" s="25">
        <f t="shared" si="279"/>
        <v>6.3406789729248612</v>
      </c>
      <c r="AO524" s="25">
        <f t="shared" si="279"/>
        <v>6.340644871244975</v>
      </c>
      <c r="AP524" s="25">
        <f t="shared" si="279"/>
        <v>6.3405525524291289</v>
      </c>
      <c r="AQ524" s="25">
        <f t="shared" si="279"/>
        <v>6.3403026327738994</v>
      </c>
      <c r="AR524" s="25">
        <f t="shared" si="279"/>
        <v>6.3396260839767962</v>
      </c>
      <c r="AS524" s="25">
        <f t="shared" si="279"/>
        <v>6.3377947511498149</v>
      </c>
      <c r="AT524" s="25">
        <f t="shared" si="279"/>
        <v>6.3328384646460609</v>
      </c>
      <c r="AU524" s="25">
        <f t="shared" si="267"/>
        <v>6.3194306309855524</v>
      </c>
    </row>
    <row r="525" spans="1:47">
      <c r="A525" s="232" t="s">
        <v>1457</v>
      </c>
      <c r="B525" s="233" t="s">
        <v>292</v>
      </c>
      <c r="C525" s="234">
        <v>59225.533799999997</v>
      </c>
      <c r="D525" s="232">
        <v>2.9999999999999997E-4</v>
      </c>
      <c r="E525" s="33">
        <f t="shared" si="251"/>
        <v>27026.401763619375</v>
      </c>
      <c r="F525" s="25">
        <f t="shared" si="252"/>
        <v>27026.5</v>
      </c>
      <c r="G525" s="25">
        <f t="shared" si="272"/>
        <v>-3.3532795001519844E-2</v>
      </c>
      <c r="K525">
        <f t="shared" si="278"/>
        <v>-3.3532795001519844E-2</v>
      </c>
      <c r="L525" s="25"/>
      <c r="O525" s="25">
        <f t="shared" ca="1" si="280"/>
        <v>-3.3629527178942256E-2</v>
      </c>
      <c r="P525" s="27">
        <f t="shared" si="253"/>
        <v>-1.4911492114427053E-2</v>
      </c>
      <c r="Q525" s="28">
        <f t="shared" si="254"/>
        <v>44207.033799999997</v>
      </c>
      <c r="S525" s="25">
        <f t="shared" si="273"/>
        <v>3.4675292121285034E-4</v>
      </c>
      <c r="T525" s="128">
        <v>1</v>
      </c>
      <c r="U525">
        <f t="shared" si="274"/>
        <v>3.4675292121285034E-4</v>
      </c>
      <c r="V525" s="25">
        <f t="shared" si="275"/>
        <v>-1.8621302887092791E-2</v>
      </c>
      <c r="Z525">
        <f t="shared" si="255"/>
        <v>27026.5</v>
      </c>
      <c r="AA525" s="25">
        <f t="shared" si="256"/>
        <v>1.6319708632590194E-2</v>
      </c>
      <c r="AB525" s="25">
        <f t="shared" si="257"/>
        <v>-4.9852503634110035E-2</v>
      </c>
      <c r="AC525" s="25">
        <f t="shared" si="258"/>
        <v>-1.8621302887092791E-2</v>
      </c>
      <c r="AD525" s="25"/>
      <c r="AE525" s="25">
        <f t="shared" si="259"/>
        <v>8.6177536712956931E-7</v>
      </c>
      <c r="AF525" s="28">
        <f t="shared" si="260"/>
        <v>44207.033799999997</v>
      </c>
      <c r="AG525" s="128"/>
      <c r="AH525">
        <f t="shared" si="261"/>
        <v>1.6511003739340193E-2</v>
      </c>
      <c r="AI525">
        <f t="shared" si="262"/>
        <v>1.3686068925196591</v>
      </c>
      <c r="AJ525">
        <f t="shared" si="263"/>
        <v>0.74916767200602286</v>
      </c>
      <c r="AK525">
        <f t="shared" si="264"/>
        <v>3.2077387471559235E-2</v>
      </c>
      <c r="AL525">
        <f t="shared" si="265"/>
        <v>8.6804613470715775E-2</v>
      </c>
      <c r="AM525">
        <f t="shared" si="266"/>
        <v>4.3429580466182081E-2</v>
      </c>
      <c r="AN525" s="25">
        <f t="shared" si="279"/>
        <v>6.3420696872458153</v>
      </c>
      <c r="AO525" s="25">
        <f t="shared" si="279"/>
        <v>6.3420347754527393</v>
      </c>
      <c r="AP525" s="25">
        <f t="shared" si="279"/>
        <v>6.3419402558921529</v>
      </c>
      <c r="AQ525" s="25">
        <f t="shared" si="279"/>
        <v>6.3416843579689628</v>
      </c>
      <c r="AR525" s="25">
        <f t="shared" si="279"/>
        <v>6.3409915708665903</v>
      </c>
      <c r="AS525" s="25">
        <f t="shared" si="279"/>
        <v>6.3391161412358343</v>
      </c>
      <c r="AT525" s="25">
        <f t="shared" si="279"/>
        <v>6.3340401735057679</v>
      </c>
      <c r="AU525" s="25">
        <f t="shared" si="267"/>
        <v>6.3203079501538362</v>
      </c>
    </row>
    <row r="526" spans="1:47">
      <c r="A526" s="82" t="s">
        <v>1452</v>
      </c>
      <c r="B526" s="57"/>
      <c r="C526" s="115">
        <v>59228.604800000001</v>
      </c>
      <c r="D526" s="115">
        <v>2.0000000000000001E-4</v>
      </c>
      <c r="E526" s="33">
        <f t="shared" si="251"/>
        <v>27035.398446564941</v>
      </c>
      <c r="F526" s="25">
        <f t="shared" si="252"/>
        <v>27035.5</v>
      </c>
      <c r="G526" s="25">
        <f t="shared" si="272"/>
        <v>-3.4665064995351713E-2</v>
      </c>
      <c r="K526">
        <f t="shared" si="278"/>
        <v>-3.4665064995351713E-2</v>
      </c>
      <c r="L526" s="25"/>
      <c r="O526" s="25">
        <f t="shared" ca="1" si="280"/>
        <v>-3.3649594308333239E-2</v>
      </c>
      <c r="P526" s="27">
        <f t="shared" si="253"/>
        <v>-1.4919456758931415E-2</v>
      </c>
      <c r="Q526" s="28">
        <f t="shared" si="254"/>
        <v>44210.104800000001</v>
      </c>
      <c r="S526" s="25">
        <f t="shared" si="273"/>
        <v>3.8988904462618912E-4</v>
      </c>
      <c r="T526" s="128">
        <v>1</v>
      </c>
      <c r="U526">
        <f t="shared" si="274"/>
        <v>3.8988904462618912E-4</v>
      </c>
      <c r="V526" s="25">
        <f t="shared" si="275"/>
        <v>-1.9745608236420298E-2</v>
      </c>
      <c r="Z526">
        <f t="shared" si="255"/>
        <v>27035.5</v>
      </c>
      <c r="AA526" s="25">
        <f t="shared" si="256"/>
        <v>1.6342154876179561E-2</v>
      </c>
      <c r="AB526" s="25">
        <f t="shared" si="257"/>
        <v>-5.100721987153127E-2</v>
      </c>
      <c r="AC526" s="25">
        <f t="shared" si="258"/>
        <v>-1.9745608236420298E-2</v>
      </c>
      <c r="AD526" s="25"/>
      <c r="AE526" s="25">
        <f t="shared" si="259"/>
        <v>1.014388550175279E-6</v>
      </c>
      <c r="AF526" s="28">
        <f t="shared" si="260"/>
        <v>44210.104800000001</v>
      </c>
      <c r="AG526" s="128"/>
      <c r="AH526">
        <f t="shared" si="261"/>
        <v>1.653490965692956E-2</v>
      </c>
      <c r="AI526">
        <f t="shared" si="262"/>
        <v>1.3685269235074053</v>
      </c>
      <c r="AJ526">
        <f t="shared" si="263"/>
        <v>0.75079372561701296</v>
      </c>
      <c r="AK526">
        <f t="shared" si="264"/>
        <v>3.2983429933330477E-2</v>
      </c>
      <c r="AL526">
        <f t="shared" si="265"/>
        <v>8.9262897125031479E-2</v>
      </c>
      <c r="AM526">
        <f t="shared" si="266"/>
        <v>4.4661106973170141E-2</v>
      </c>
      <c r="AN526" s="25">
        <f t="shared" si="279"/>
        <v>6.3437384571487083</v>
      </c>
      <c r="AO526" s="25">
        <f t="shared" si="279"/>
        <v>6.3437025746635349</v>
      </c>
      <c r="AP526" s="25">
        <f t="shared" si="279"/>
        <v>6.3436054174020224</v>
      </c>
      <c r="AQ526" s="25">
        <f t="shared" si="279"/>
        <v>6.343342352269703</v>
      </c>
      <c r="AR526" s="25">
        <f t="shared" si="279"/>
        <v>6.3426300922158649</v>
      </c>
      <c r="AS526" s="25">
        <f t="shared" si="279"/>
        <v>6.3407017682669045</v>
      </c>
      <c r="AT526" s="25">
        <f t="shared" si="279"/>
        <v>6.3354822101636534</v>
      </c>
      <c r="AU526" s="25">
        <f t="shared" si="267"/>
        <v>6.3213607331557764</v>
      </c>
    </row>
    <row r="527" spans="1:47">
      <c r="A527" s="235" t="s">
        <v>1460</v>
      </c>
      <c r="B527" s="233" t="s">
        <v>288</v>
      </c>
      <c r="C527" s="234">
        <v>59466.863599999997</v>
      </c>
      <c r="D527" s="232">
        <v>1E-4</v>
      </c>
      <c r="E527" s="33">
        <f t="shared" si="251"/>
        <v>27733.392221422804</v>
      </c>
      <c r="F527" s="25">
        <f t="shared" si="252"/>
        <v>27733.5</v>
      </c>
      <c r="G527" s="25">
        <f t="shared" si="272"/>
        <v>-3.6790005004149862E-2</v>
      </c>
      <c r="K527">
        <f t="shared" si="278"/>
        <v>-3.6790005004149862E-2</v>
      </c>
      <c r="L527" s="25"/>
      <c r="O527" s="25">
        <f t="shared" ca="1" si="280"/>
        <v>-3.5205911676655766E-2</v>
      </c>
      <c r="P527" s="27">
        <f t="shared" si="253"/>
        <v>-1.5533976490080023E-2</v>
      </c>
      <c r="Q527" s="28">
        <f t="shared" si="254"/>
        <v>44448.363599999997</v>
      </c>
      <c r="S527" s="25">
        <f t="shared" si="273"/>
        <v>4.5181874819095005E-4</v>
      </c>
      <c r="T527" s="128">
        <v>1</v>
      </c>
      <c r="U527">
        <f t="shared" si="274"/>
        <v>4.5181874819095005E-4</v>
      </c>
      <c r="V527" s="25">
        <f t="shared" si="275"/>
        <v>-2.1256028514069839E-2</v>
      </c>
      <c r="Z527">
        <f t="shared" si="255"/>
        <v>27733.5</v>
      </c>
      <c r="AA527" s="25">
        <f t="shared" si="256"/>
        <v>1.7930212228992354E-2</v>
      </c>
      <c r="AB527" s="25">
        <f t="shared" si="257"/>
        <v>-5.4720217233142215E-2</v>
      </c>
      <c r="AC527" s="25">
        <f t="shared" si="258"/>
        <v>-2.1256028514069839E-2</v>
      </c>
      <c r="AD527" s="25"/>
      <c r="AE527" s="25">
        <f t="shared" si="259"/>
        <v>1.3528818599812207E-6</v>
      </c>
      <c r="AF527" s="28">
        <f t="shared" si="260"/>
        <v>44448.363599999997</v>
      </c>
      <c r="AG527" s="128"/>
      <c r="AH527">
        <f t="shared" si="261"/>
        <v>1.8237653295742354E-2</v>
      </c>
      <c r="AI527">
        <f t="shared" si="262"/>
        <v>1.3557501970080028</v>
      </c>
      <c r="AJ527">
        <f t="shared" si="263"/>
        <v>0.86161045450985574</v>
      </c>
      <c r="AK527">
        <f t="shared" si="264"/>
        <v>0.1016946278264844</v>
      </c>
      <c r="AL527">
        <f t="shared" si="265"/>
        <v>0.27843404989695536</v>
      </c>
      <c r="AM527">
        <f t="shared" si="266"/>
        <v>0.14012345879578592</v>
      </c>
      <c r="AN527" s="25">
        <f t="shared" si="279"/>
        <v>6.4726589626423578</v>
      </c>
      <c r="AO527" s="25">
        <f t="shared" si="279"/>
        <v>6.4725558212057583</v>
      </c>
      <c r="AP527" s="25">
        <f t="shared" si="279"/>
        <v>6.472271994146948</v>
      </c>
      <c r="AQ527" s="25">
        <f t="shared" si="279"/>
        <v>6.4714910315970657</v>
      </c>
      <c r="AR527" s="25">
        <f t="shared" si="279"/>
        <v>6.4693427772186869</v>
      </c>
      <c r="AS527" s="25">
        <f t="shared" si="279"/>
        <v>6.4634378561240231</v>
      </c>
      <c r="AT527" s="25">
        <f t="shared" si="279"/>
        <v>6.4472389872121498</v>
      </c>
      <c r="AU527" s="25">
        <f t="shared" si="267"/>
        <v>6.4030099037507062</v>
      </c>
    </row>
    <row r="528" spans="1:47">
      <c r="A528" s="235" t="s">
        <v>1460</v>
      </c>
      <c r="B528" s="233" t="s">
        <v>292</v>
      </c>
      <c r="C528" s="234">
        <v>59473.860399999998</v>
      </c>
      <c r="D528" s="232">
        <v>1E-4</v>
      </c>
      <c r="E528" s="33">
        <f t="shared" si="251"/>
        <v>27753.889776366952</v>
      </c>
      <c r="F528" s="25">
        <f t="shared" si="252"/>
        <v>27754</v>
      </c>
      <c r="G528" s="25">
        <f t="shared" si="272"/>
        <v>-3.7624620003043674E-2</v>
      </c>
      <c r="K528">
        <f t="shared" si="278"/>
        <v>-3.7624620003043674E-2</v>
      </c>
      <c r="L528" s="25"/>
      <c r="O528" s="25">
        <f t="shared" ca="1" si="280"/>
        <v>-3.5251620138046322E-2</v>
      </c>
      <c r="P528" s="27">
        <f t="shared" si="253"/>
        <v>-1.5551929710568745E-2</v>
      </c>
      <c r="Q528" s="28">
        <f t="shared" si="254"/>
        <v>44455.360399999998</v>
      </c>
      <c r="S528" s="25">
        <f t="shared" si="273"/>
        <v>4.8720365674751696E-4</v>
      </c>
      <c r="T528" s="128">
        <v>1</v>
      </c>
      <c r="U528">
        <f t="shared" si="274"/>
        <v>4.8720365674751696E-4</v>
      </c>
      <c r="V528" s="25">
        <f t="shared" si="275"/>
        <v>-2.2072690292474929E-2</v>
      </c>
      <c r="Z528">
        <f t="shared" si="255"/>
        <v>27754</v>
      </c>
      <c r="AA528" s="25">
        <f t="shared" si="256"/>
        <v>1.7972104172822863E-2</v>
      </c>
      <c r="AB528" s="25">
        <f t="shared" si="257"/>
        <v>-5.5596724175866537E-2</v>
      </c>
      <c r="AC528" s="25">
        <f t="shared" si="258"/>
        <v>-2.2072690292474929E-2</v>
      </c>
      <c r="AD528" s="25"/>
      <c r="AE528" s="25">
        <f t="shared" si="259"/>
        <v>1.5059444270743665E-6</v>
      </c>
      <c r="AF528" s="28">
        <f t="shared" si="260"/>
        <v>44455.360399999998</v>
      </c>
      <c r="AG528" s="128"/>
      <c r="AH528">
        <f t="shared" si="261"/>
        <v>1.8282957720822862E-2</v>
      </c>
      <c r="AI528">
        <f t="shared" si="262"/>
        <v>1.3551861918183845</v>
      </c>
      <c r="AJ528">
        <f t="shared" si="263"/>
        <v>0.86438568159607443</v>
      </c>
      <c r="AK528">
        <f t="shared" si="264"/>
        <v>0.10364733060505611</v>
      </c>
      <c r="AL528">
        <f t="shared" si="265"/>
        <v>0.28392736237549576</v>
      </c>
      <c r="AM528">
        <f t="shared" si="266"/>
        <v>0.14292512981412853</v>
      </c>
      <c r="AN528" s="25">
        <f t="shared" si="279"/>
        <v>6.4764240516768599</v>
      </c>
      <c r="AO528" s="25">
        <f t="shared" si="279"/>
        <v>6.476319262068774</v>
      </c>
      <c r="AP528" s="25">
        <f t="shared" si="279"/>
        <v>6.4760306896274376</v>
      </c>
      <c r="AQ528" s="25">
        <f t="shared" si="279"/>
        <v>6.4752360950396071</v>
      </c>
      <c r="AR528" s="25">
        <f t="shared" si="279"/>
        <v>6.4730487829487116</v>
      </c>
      <c r="AS528" s="25">
        <f t="shared" si="279"/>
        <v>6.4670323941778358</v>
      </c>
      <c r="AT528" s="25">
        <f t="shared" si="279"/>
        <v>6.4505177650374232</v>
      </c>
      <c r="AU528" s="25">
        <f t="shared" si="267"/>
        <v>6.4054079094773479</v>
      </c>
    </row>
    <row r="529" spans="1:47" ht="12" customHeight="1">
      <c r="A529" s="232" t="s">
        <v>1461</v>
      </c>
      <c r="B529" s="233" t="s">
        <v>288</v>
      </c>
      <c r="C529" s="234">
        <v>59512.421300000002</v>
      </c>
      <c r="D529" s="232">
        <v>2.0000000000000001E-4</v>
      </c>
      <c r="E529" s="33">
        <f t="shared" si="251"/>
        <v>27866.856299126739</v>
      </c>
      <c r="F529" s="25">
        <f t="shared" si="252"/>
        <v>27867</v>
      </c>
      <c r="G529" s="25">
        <f t="shared" si="272"/>
        <v>-4.9052009999286383E-2</v>
      </c>
      <c r="K529">
        <f t="shared" si="278"/>
        <v>-4.9052009999286383E-2</v>
      </c>
      <c r="L529" s="25"/>
      <c r="O529" s="25">
        <f t="shared" ca="1" si="280"/>
        <v>-3.5503574095955268E-2</v>
      </c>
      <c r="P529" s="27">
        <f t="shared" si="253"/>
        <v>-1.5650794072253421E-2</v>
      </c>
      <c r="Q529" s="28">
        <f t="shared" si="254"/>
        <v>44493.921300000002</v>
      </c>
      <c r="S529" s="25">
        <f t="shared" si="273"/>
        <v>1.1156412254042804E-3</v>
      </c>
      <c r="T529" s="128">
        <v>1</v>
      </c>
      <c r="U529">
        <f t="shared" si="274"/>
        <v>1.1156412254042804E-3</v>
      </c>
      <c r="V529" s="25">
        <f t="shared" si="275"/>
        <v>-3.3401215927032962E-2</v>
      </c>
      <c r="Z529">
        <f t="shared" si="255"/>
        <v>27867</v>
      </c>
      <c r="AA529" s="25">
        <f t="shared" si="256"/>
        <v>1.8197971348515741E-2</v>
      </c>
      <c r="AB529" s="25">
        <f t="shared" si="257"/>
        <v>-6.7249981347802121E-2</v>
      </c>
      <c r="AC529" s="25">
        <f t="shared" si="258"/>
        <v>-3.3401215927032962E-2</v>
      </c>
      <c r="AD529" s="25"/>
      <c r="AE529" s="25">
        <f t="shared" si="259"/>
        <v>5.0455543706356939E-6</v>
      </c>
      <c r="AF529" s="28">
        <f t="shared" si="260"/>
        <v>44493.921300000002</v>
      </c>
      <c r="AG529" s="128"/>
      <c r="AH529">
        <f t="shared" si="261"/>
        <v>1.8527680415515741E-2</v>
      </c>
      <c r="AI529">
        <f t="shared" si="262"/>
        <v>1.3518950532301302</v>
      </c>
      <c r="AJ529">
        <f t="shared" si="263"/>
        <v>0.87917261178212236</v>
      </c>
      <c r="AK529">
        <f t="shared" si="264"/>
        <v>0.11432353874930508</v>
      </c>
      <c r="AL529">
        <f t="shared" si="265"/>
        <v>0.31412303511265016</v>
      </c>
      <c r="AM529">
        <f t="shared" si="266"/>
        <v>0.15836587082535433</v>
      </c>
      <c r="AN529" s="25">
        <f t="shared" si="279"/>
        <v>6.4971491007704421</v>
      </c>
      <c r="AO529" s="25">
        <f t="shared" si="279"/>
        <v>6.4970356471265003</v>
      </c>
      <c r="AP529" s="25">
        <f t="shared" si="279"/>
        <v>6.4967218787769232</v>
      </c>
      <c r="AQ529" s="25">
        <f t="shared" si="279"/>
        <v>6.4958542294437915</v>
      </c>
      <c r="AR529" s="25">
        <f t="shared" si="279"/>
        <v>6.4934558020766255</v>
      </c>
      <c r="AS529" s="25">
        <f t="shared" si="279"/>
        <v>6.4868322091434836</v>
      </c>
      <c r="AT529" s="25">
        <f t="shared" si="279"/>
        <v>6.4685862357292407</v>
      </c>
      <c r="AU529" s="25">
        <f t="shared" si="267"/>
        <v>6.4186261849461541</v>
      </c>
    </row>
    <row r="530" spans="1:47" ht="12" customHeight="1">
      <c r="A530" s="235" t="s">
        <v>1460</v>
      </c>
      <c r="B530" s="233" t="s">
        <v>292</v>
      </c>
      <c r="C530" s="234">
        <v>59574.557800000002</v>
      </c>
      <c r="D530" s="232">
        <v>2.9999999999999997E-4</v>
      </c>
      <c r="E530" s="33">
        <f t="shared" si="251"/>
        <v>28048.888988754392</v>
      </c>
      <c r="F530" s="25">
        <f t="shared" si="252"/>
        <v>28049</v>
      </c>
      <c r="G530" s="25">
        <f t="shared" si="272"/>
        <v>-3.7893469998380169E-2</v>
      </c>
      <c r="K530">
        <f t="shared" si="278"/>
        <v>-3.7893469998380169E-2</v>
      </c>
      <c r="L530" s="25"/>
      <c r="O530" s="25">
        <f t="shared" ca="1" si="280"/>
        <v>-3.5909376045861724E-2</v>
      </c>
      <c r="P530" s="27">
        <f t="shared" si="253"/>
        <v>-1.5809680668647262E-2</v>
      </c>
      <c r="Q530" s="28">
        <f t="shared" si="254"/>
        <v>44556.057800000002</v>
      </c>
      <c r="S530" s="25">
        <f t="shared" si="273"/>
        <v>4.87693751160025E-4</v>
      </c>
      <c r="T530" s="128">
        <v>1</v>
      </c>
      <c r="U530">
        <f t="shared" si="274"/>
        <v>4.87693751160025E-4</v>
      </c>
      <c r="V530" s="25">
        <f t="shared" si="275"/>
        <v>-2.2083789329732907E-2</v>
      </c>
      <c r="Z530">
        <f t="shared" si="255"/>
        <v>28049</v>
      </c>
      <c r="AA530" s="25">
        <f t="shared" si="256"/>
        <v>1.854359405882015E-2</v>
      </c>
      <c r="AB530" s="25">
        <f t="shared" si="257"/>
        <v>-5.6437064057200323E-2</v>
      </c>
      <c r="AC530" s="25">
        <f t="shared" si="258"/>
        <v>-2.2083789329732907E-2</v>
      </c>
      <c r="AD530" s="25"/>
      <c r="AE530" s="25">
        <f t="shared" si="259"/>
        <v>1.5533739472017872E-6</v>
      </c>
      <c r="AF530" s="28">
        <f t="shared" si="260"/>
        <v>44556.057800000002</v>
      </c>
      <c r="AG530" s="128"/>
      <c r="AH530">
        <f t="shared" si="261"/>
        <v>1.8903833261820151E-2</v>
      </c>
      <c r="AI530">
        <f t="shared" si="262"/>
        <v>1.3459640377822397</v>
      </c>
      <c r="AJ530">
        <f t="shared" si="263"/>
        <v>0.90115660812526188</v>
      </c>
      <c r="AK530">
        <f t="shared" si="264"/>
        <v>0.13118263818588566</v>
      </c>
      <c r="AL530">
        <f t="shared" si="265"/>
        <v>0.36243026793111116</v>
      </c>
      <c r="AM530">
        <f t="shared" si="266"/>
        <v>0.18322517789054768</v>
      </c>
      <c r="AN530" s="25">
        <f t="shared" si="279"/>
        <v>6.5304175303652672</v>
      </c>
      <c r="AO530" s="25">
        <f t="shared" si="279"/>
        <v>6.5302917046717432</v>
      </c>
      <c r="AP530" s="25">
        <f t="shared" si="279"/>
        <v>6.5299409972657463</v>
      </c>
      <c r="AQ530" s="25">
        <f t="shared" si="279"/>
        <v>6.5289636521115186</v>
      </c>
      <c r="AR530" s="25">
        <f t="shared" si="279"/>
        <v>6.5262412645564511</v>
      </c>
      <c r="AS530" s="25">
        <f t="shared" si="279"/>
        <v>6.5186676822895837</v>
      </c>
      <c r="AT530" s="25">
        <f t="shared" si="279"/>
        <v>6.4976689528137301</v>
      </c>
      <c r="AU530" s="25">
        <f t="shared" si="267"/>
        <v>6.4399157967631702</v>
      </c>
    </row>
    <row r="531" spans="1:47" ht="12" customHeight="1">
      <c r="A531" s="235" t="s">
        <v>1460</v>
      </c>
      <c r="B531" s="233" t="s">
        <v>292</v>
      </c>
      <c r="C531" s="234">
        <v>59592.308400000002</v>
      </c>
      <c r="D531" s="232">
        <v>1E-4</v>
      </c>
      <c r="E531" s="33">
        <f t="shared" si="251"/>
        <v>28100.8904606832</v>
      </c>
      <c r="F531" s="25">
        <f t="shared" si="252"/>
        <v>28101</v>
      </c>
      <c r="G531" s="25">
        <f t="shared" si="272"/>
        <v>-3.7391029996797442E-2</v>
      </c>
      <c r="K531">
        <f t="shared" si="278"/>
        <v>-3.7391029996797442E-2</v>
      </c>
      <c r="L531" s="25"/>
      <c r="O531" s="25">
        <f t="shared" ca="1" si="280"/>
        <v>-3.6025319460120706E-2</v>
      </c>
      <c r="P531" s="27">
        <f t="shared" si="253"/>
        <v>-1.5854998362510066E-2</v>
      </c>
      <c r="Q531" s="28">
        <f t="shared" si="254"/>
        <v>44573.808400000002</v>
      </c>
      <c r="S531" s="25">
        <f t="shared" si="273"/>
        <v>4.6380065855302662E-4</v>
      </c>
      <c r="T531" s="128">
        <v>1</v>
      </c>
      <c r="U531">
        <f t="shared" si="274"/>
        <v>4.6380065855302662E-4</v>
      </c>
      <c r="V531" s="25">
        <f t="shared" si="275"/>
        <v>-2.1536031634287377E-2</v>
      </c>
      <c r="Z531">
        <f t="shared" si="255"/>
        <v>28101</v>
      </c>
      <c r="AA531" s="25">
        <f t="shared" si="256"/>
        <v>1.8638184356956054E-2</v>
      </c>
      <c r="AB531" s="25">
        <f t="shared" si="257"/>
        <v>-5.6029214353753493E-2</v>
      </c>
      <c r="AC531" s="25">
        <f t="shared" si="258"/>
        <v>-2.1536031634287377E-2</v>
      </c>
      <c r="AD531" s="25"/>
      <c r="AE531" s="25">
        <f t="shared" si="259"/>
        <v>1.4559968203552937E-6</v>
      </c>
      <c r="AF531" s="28">
        <f t="shared" si="260"/>
        <v>44573.808400000002</v>
      </c>
      <c r="AG531" s="128"/>
      <c r="AH531">
        <f t="shared" si="261"/>
        <v>1.9007182959956053E-2</v>
      </c>
      <c r="AI531">
        <f t="shared" si="262"/>
        <v>1.3441314505428266</v>
      </c>
      <c r="AJ531">
        <f t="shared" si="263"/>
        <v>0.90701993482857379</v>
      </c>
      <c r="AK531">
        <f t="shared" si="264"/>
        <v>0.13591741885163247</v>
      </c>
      <c r="AL531">
        <f t="shared" si="265"/>
        <v>0.37615215556226206</v>
      </c>
      <c r="AM531">
        <f t="shared" si="266"/>
        <v>0.19032549084390379</v>
      </c>
      <c r="AN531" s="25">
        <f t="shared" ref="AN531:AT532" si="281">$AU531+$AB$7*SIN(AO531)</f>
        <v>6.5398952757075159</v>
      </c>
      <c r="AO531" s="25">
        <f t="shared" si="281"/>
        <v>6.5397662915235983</v>
      </c>
      <c r="AP531" s="25">
        <f t="shared" si="281"/>
        <v>6.5394059041984125</v>
      </c>
      <c r="AQ531" s="25">
        <f t="shared" si="281"/>
        <v>6.5383991467535738</v>
      </c>
      <c r="AR531" s="25">
        <f t="shared" si="281"/>
        <v>6.5355881236109061</v>
      </c>
      <c r="AS531" s="25">
        <f t="shared" si="281"/>
        <v>6.5277500078149453</v>
      </c>
      <c r="AT531" s="25">
        <f t="shared" si="281"/>
        <v>6.5059736469903182</v>
      </c>
      <c r="AU531" s="25">
        <f t="shared" si="267"/>
        <v>6.4459985429966036</v>
      </c>
    </row>
    <row r="532" spans="1:47" ht="12" customHeight="1">
      <c r="A532" s="235" t="s">
        <v>1460</v>
      </c>
      <c r="B532" s="233" t="s">
        <v>288</v>
      </c>
      <c r="C532" s="234">
        <v>59610.569499999998</v>
      </c>
      <c r="D532" s="232">
        <v>1E-4</v>
      </c>
      <c r="E532" s="33">
        <f t="shared" si="251"/>
        <v>28154.387473687777</v>
      </c>
      <c r="F532" s="25">
        <f t="shared" si="252"/>
        <v>28154.5</v>
      </c>
      <c r="G532" s="25">
        <f t="shared" si="272"/>
        <v>-3.8410635002946947E-2</v>
      </c>
      <c r="K532">
        <f t="shared" si="278"/>
        <v>-3.8410635002946947E-2</v>
      </c>
      <c r="L532" s="25"/>
      <c r="O532" s="25">
        <f t="shared" ca="1" si="280"/>
        <v>-3.6144607395944855E-2</v>
      </c>
      <c r="P532" s="27">
        <f t="shared" si="253"/>
        <v>-1.5901586895406453E-2</v>
      </c>
      <c r="Q532" s="28">
        <f t="shared" si="254"/>
        <v>44592.069499999998</v>
      </c>
      <c r="S532" s="25">
        <f t="shared" si="273"/>
        <v>5.0665724670757232E-4</v>
      </c>
      <c r="T532" s="128">
        <v>1</v>
      </c>
      <c r="U532">
        <f t="shared" si="274"/>
        <v>5.0665724670757232E-4</v>
      </c>
      <c r="V532" s="25">
        <f t="shared" si="275"/>
        <v>-2.2509048107540494E-2</v>
      </c>
      <c r="Z532">
        <f t="shared" si="255"/>
        <v>28154.5</v>
      </c>
      <c r="AA532" s="25">
        <f t="shared" si="256"/>
        <v>1.8733559858279306E-2</v>
      </c>
      <c r="AB532" s="25">
        <f t="shared" si="257"/>
        <v>-5.7144194861226252E-2</v>
      </c>
      <c r="AC532" s="25">
        <f t="shared" si="258"/>
        <v>-2.2509048107540494E-2</v>
      </c>
      <c r="AD532" s="25"/>
      <c r="AE532" s="25">
        <f t="shared" si="259"/>
        <v>1.654468469387553E-6</v>
      </c>
      <c r="AF532" s="28">
        <f t="shared" si="260"/>
        <v>44592.069499999998</v>
      </c>
      <c r="AG532" s="128"/>
      <c r="AH532">
        <f t="shared" si="261"/>
        <v>1.9111587469029304E-2</v>
      </c>
      <c r="AI532">
        <f t="shared" si="262"/>
        <v>1.3421839341294248</v>
      </c>
      <c r="AJ532">
        <f t="shared" si="263"/>
        <v>0.91285802757385481</v>
      </c>
      <c r="AK532">
        <f t="shared" si="264"/>
        <v>0.14074855318513768</v>
      </c>
      <c r="AL532">
        <f t="shared" si="265"/>
        <v>0.39023039028708806</v>
      </c>
      <c r="AM532">
        <f t="shared" si="266"/>
        <v>0.19762949771843566</v>
      </c>
      <c r="AN532" s="25">
        <f t="shared" si="281"/>
        <v>6.5496328324183066</v>
      </c>
      <c r="AO532" s="25">
        <f t="shared" si="281"/>
        <v>6.5495007786791444</v>
      </c>
      <c r="AP532" s="25">
        <f t="shared" si="281"/>
        <v>6.5491308537663278</v>
      </c>
      <c r="AQ532" s="25">
        <f t="shared" si="281"/>
        <v>6.5480947735931023</v>
      </c>
      <c r="AR532" s="25">
        <f t="shared" si="281"/>
        <v>6.5451944809636382</v>
      </c>
      <c r="AS532" s="25">
        <f t="shared" si="281"/>
        <v>6.5370876025317299</v>
      </c>
      <c r="AT532" s="25">
        <f t="shared" si="281"/>
        <v>6.5145155828279817</v>
      </c>
      <c r="AU532" s="25">
        <f t="shared" si="267"/>
        <v>6.4522567530636934</v>
      </c>
    </row>
    <row r="533" spans="1:47" ht="12" customHeight="1">
      <c r="A533" s="236" t="s">
        <v>1462</v>
      </c>
      <c r="B533" s="237" t="s">
        <v>288</v>
      </c>
      <c r="C533" s="234">
        <v>59822.885900000001</v>
      </c>
      <c r="D533" s="232">
        <v>2.0000000000000001E-4</v>
      </c>
      <c r="E533" s="33">
        <f t="shared" ref="E533:E534" si="282">+(C533-C$7)/C$8</f>
        <v>28776.381395844008</v>
      </c>
      <c r="F533" s="25">
        <f t="shared" si="252"/>
        <v>28776.5</v>
      </c>
      <c r="G533" s="25">
        <f t="shared" ref="G533:G534" si="283">+C533-(C$7+F533*C$8)</f>
        <v>-4.0485294994141441E-2</v>
      </c>
      <c r="K533">
        <f t="shared" ref="K533:K534" si="284">G533</f>
        <v>-4.0485294994141441E-2</v>
      </c>
      <c r="L533" s="25"/>
      <c r="O533" s="25">
        <f t="shared" ref="O533:O534" ca="1" si="285">+C$11+C$12*F533</f>
        <v>-3.7531469004965776E-2</v>
      </c>
      <c r="P533" s="27">
        <f t="shared" ref="P533:P534" si="286">+D$11+D$12*F533+D$13*F533^2</f>
        <v>-1.6440523221672491E-2</v>
      </c>
      <c r="Q533" s="28">
        <f t="shared" ref="Q533:Q534" si="287">+C533-15018.5</f>
        <v>44804.385900000001</v>
      </c>
      <c r="S533" s="25">
        <f t="shared" ref="S533:S534" si="288">+(P533-G533)^2</f>
        <v>5.7815104959011961E-4</v>
      </c>
      <c r="T533" s="128">
        <v>1</v>
      </c>
      <c r="U533">
        <f t="shared" ref="U533:U534" si="289">+T533*S533</f>
        <v>5.7815104959011961E-4</v>
      </c>
      <c r="V533" s="25">
        <f t="shared" ref="V533:V534" si="290">+G533-P533</f>
        <v>-2.4044771772468949E-2</v>
      </c>
      <c r="Z533">
        <f t="shared" ref="Z533:Z534" si="291">F533</f>
        <v>28776.5</v>
      </c>
      <c r="AA533" s="25">
        <f t="shared" ref="AA533:AA534" si="292">AB$3+AB$4*Z533+AB$5*Z533^2+AH533</f>
        <v>1.96960147383075E-2</v>
      </c>
      <c r="AB533" s="25">
        <f t="shared" ref="AB533:AB534" si="293">+G533-AA533</f>
        <v>-6.0181309732448937E-2</v>
      </c>
      <c r="AC533" s="25">
        <f t="shared" ref="AC533:AC534" si="294">+G533-P533</f>
        <v>-2.4044771772468949E-2</v>
      </c>
      <c r="AD533" s="25"/>
      <c r="AE533" s="25">
        <f t="shared" ref="AE533:AE534" si="295">+(G533-AA533)^2*S533</f>
        <v>2.0939417136644961E-6</v>
      </c>
      <c r="AF533" s="28">
        <f t="shared" ref="AF533:AF534" si="296">+C533-15018.5</f>
        <v>44804.385900000001</v>
      </c>
      <c r="AG533" s="128"/>
      <c r="AH533">
        <f t="shared" ref="AH533:AH534" si="297">$AB$6*($AB$11/AI533*AJ533+$AB$12)</f>
        <v>2.0180275595057501E-2</v>
      </c>
      <c r="AI533">
        <f t="shared" ref="AI533:AI534" si="298">1+$AB$7*COS(AL533)</f>
        <v>1.3153219795515021</v>
      </c>
      <c r="AJ533">
        <f t="shared" ref="AJ533:AJ534" si="299">SIN(AL533+$AB$9)</f>
        <v>0.96633417182419401</v>
      </c>
      <c r="AK533">
        <f t="shared" si="264"/>
        <v>0.19357698523254815</v>
      </c>
      <c r="AL533">
        <f t="shared" si="265"/>
        <v>0.55057933815239013</v>
      </c>
      <c r="AM533">
        <f t="shared" si="266"/>
        <v>0.2824613699960879</v>
      </c>
      <c r="AN533" s="25">
        <f t="shared" ref="AN533:AT533" si="300">$AU533+$AB$7*SIN(AO533)</f>
        <v>6.6616891869616914</v>
      </c>
      <c r="AO533" s="25">
        <f t="shared" si="300"/>
        <v>6.6615352883147292</v>
      </c>
      <c r="AP533" s="25">
        <f t="shared" si="300"/>
        <v>6.66108772959472</v>
      </c>
      <c r="AQ533" s="25">
        <f t="shared" si="300"/>
        <v>6.6597866177707346</v>
      </c>
      <c r="AR533" s="25">
        <f t="shared" si="300"/>
        <v>6.6560079039471702</v>
      </c>
      <c r="AS533" s="25">
        <f t="shared" si="300"/>
        <v>6.6450650252466881</v>
      </c>
      <c r="AT533" s="25">
        <f t="shared" si="300"/>
        <v>6.6136234344350724</v>
      </c>
      <c r="AU533" s="25">
        <f t="shared" ref="AU533:AU534" si="301">$AB$9+$AB$18*(F533-AB$15)</f>
        <v>6.5250157560866819</v>
      </c>
    </row>
    <row r="534" spans="1:47" ht="12" customHeight="1">
      <c r="A534" s="236" t="s">
        <v>1462</v>
      </c>
      <c r="B534" s="237" t="s">
        <v>288</v>
      </c>
      <c r="C534" s="234">
        <v>59874.770199999999</v>
      </c>
      <c r="D534" s="232">
        <v>2.9999999999999997E-4</v>
      </c>
      <c r="E534" s="33">
        <f t="shared" si="282"/>
        <v>28928.37963646663</v>
      </c>
      <c r="F534" s="25">
        <f t="shared" ref="F534" si="302">ROUND(2*E534,0)/2</f>
        <v>28928.5</v>
      </c>
      <c r="G534" s="25">
        <f t="shared" si="283"/>
        <v>-4.1085855002165772E-2</v>
      </c>
      <c r="K534">
        <f t="shared" si="284"/>
        <v>-4.1085855002165772E-2</v>
      </c>
      <c r="L534" s="25"/>
      <c r="O534" s="25">
        <f t="shared" ca="1" si="285"/>
        <v>-3.7870380523568961E-2</v>
      </c>
      <c r="P534" s="27">
        <f t="shared" si="286"/>
        <v>-1.6571465942037063E-2</v>
      </c>
      <c r="Q534" s="28">
        <f t="shared" si="287"/>
        <v>44856.270199999999</v>
      </c>
      <c r="S534" s="25">
        <f t="shared" si="288"/>
        <v>6.0095527099135806E-4</v>
      </c>
      <c r="T534" s="128">
        <v>1</v>
      </c>
      <c r="U534">
        <f t="shared" si="289"/>
        <v>6.0095527099135806E-4</v>
      </c>
      <c r="V534" s="25">
        <f t="shared" si="290"/>
        <v>-2.4514389060128709E-2</v>
      </c>
      <c r="Z534">
        <f t="shared" si="291"/>
        <v>28928.5</v>
      </c>
      <c r="AA534" s="25">
        <f t="shared" si="292"/>
        <v>1.9889946072670684E-2</v>
      </c>
      <c r="AB534" s="25">
        <f t="shared" si="293"/>
        <v>-6.0975801074836453E-2</v>
      </c>
      <c r="AC534" s="25">
        <f t="shared" si="294"/>
        <v>-2.4514389060128709E-2</v>
      </c>
      <c r="AD534" s="25"/>
      <c r="AE534" s="25">
        <f t="shared" si="295"/>
        <v>2.2343807337322439E-6</v>
      </c>
      <c r="AF534" s="28">
        <f t="shared" si="296"/>
        <v>44856.270199999999</v>
      </c>
      <c r="AG534" s="128"/>
      <c r="AH534">
        <f t="shared" si="297"/>
        <v>2.0400520409420683E-2</v>
      </c>
      <c r="AI534">
        <f t="shared" si="298"/>
        <v>1.3077107371011478</v>
      </c>
      <c r="AJ534">
        <f t="shared" si="299"/>
        <v>0.97544282479264821</v>
      </c>
      <c r="AK534">
        <f t="shared" ref="AK534" si="303">$AB$7*SIN(AL534)</f>
        <v>0.20546070736923966</v>
      </c>
      <c r="AL534">
        <f t="shared" ref="AL534" si="304">2*ATAN(AM534)</f>
        <v>0.58872270034174901</v>
      </c>
      <c r="AM534">
        <f t="shared" ref="AM534" si="305">SQRT((1+$AB$7)/(1-$AB$7))*TAN(AN534/2)</f>
        <v>0.30316873574717296</v>
      </c>
      <c r="AN534" s="25">
        <f t="shared" ref="AN534:AT534" si="306">$AU534+$AB$7*SIN(AO534)</f>
        <v>6.6887078919109779</v>
      </c>
      <c r="AO534" s="25">
        <f t="shared" si="306"/>
        <v>6.6885524961406295</v>
      </c>
      <c r="AP534" s="25">
        <f t="shared" si="306"/>
        <v>6.6880955138159495</v>
      </c>
      <c r="AQ534" s="25">
        <f t="shared" si="306"/>
        <v>6.6867521545076398</v>
      </c>
      <c r="AR534" s="25">
        <f t="shared" si="306"/>
        <v>6.6828076196486421</v>
      </c>
      <c r="AS534" s="25">
        <f t="shared" si="306"/>
        <v>6.67126276429385</v>
      </c>
      <c r="AT534" s="25">
        <f t="shared" si="306"/>
        <v>6.6377767185041563</v>
      </c>
      <c r="AU534" s="25">
        <f t="shared" si="301"/>
        <v>6.5427960912305627</v>
      </c>
    </row>
    <row r="535" spans="1:47" ht="12" customHeight="1">
      <c r="A535" s="33"/>
      <c r="B535" s="57"/>
      <c r="C535" s="58"/>
      <c r="D535" s="58"/>
      <c r="E535" s="33"/>
      <c r="V535" s="25"/>
      <c r="AA535" s="25"/>
      <c r="AB535" s="25"/>
      <c r="AC535" s="25"/>
      <c r="AD535" s="25"/>
      <c r="AE535" s="25"/>
      <c r="AF535" s="28"/>
      <c r="AG535" s="128"/>
      <c r="AN535" s="25"/>
      <c r="AO535" s="25"/>
      <c r="AP535" s="25"/>
      <c r="AQ535" s="25"/>
      <c r="AR535" s="25"/>
      <c r="AS535" s="25"/>
      <c r="AT535" s="25"/>
      <c r="AU535" s="25"/>
    </row>
    <row r="536" spans="1:47" ht="12" customHeight="1">
      <c r="A536" s="33"/>
      <c r="B536" s="57"/>
      <c r="C536" s="58"/>
      <c r="D536" s="58"/>
      <c r="E536" s="33"/>
      <c r="V536" s="25"/>
      <c r="AA536" s="25"/>
      <c r="AB536" s="25"/>
      <c r="AC536" s="25"/>
      <c r="AD536" s="25"/>
      <c r="AE536" s="25"/>
      <c r="AF536" s="28"/>
      <c r="AG536" s="128"/>
      <c r="AN536" s="25"/>
      <c r="AO536" s="25"/>
      <c r="AP536" s="25"/>
      <c r="AQ536" s="25"/>
      <c r="AR536" s="25"/>
      <c r="AS536" s="25"/>
      <c r="AT536" s="25"/>
      <c r="AU536" s="25"/>
    </row>
    <row r="537" spans="1:47" ht="12" customHeight="1">
      <c r="A537" s="33"/>
      <c r="B537" s="57"/>
      <c r="C537" s="58"/>
      <c r="D537" s="58"/>
      <c r="E537" s="33"/>
      <c r="V537" s="25"/>
      <c r="AA537" s="25"/>
      <c r="AB537" s="25"/>
      <c r="AC537" s="25"/>
      <c r="AD537" s="25"/>
      <c r="AE537" s="25"/>
      <c r="AF537" s="28"/>
      <c r="AG537" s="128"/>
      <c r="AN537" s="25"/>
      <c r="AO537" s="25"/>
      <c r="AP537" s="25"/>
      <c r="AQ537" s="25"/>
      <c r="AR537" s="25"/>
      <c r="AS537" s="25"/>
      <c r="AT537" s="25"/>
      <c r="AU537" s="25"/>
    </row>
    <row r="538" spans="1:47" ht="12" customHeight="1">
      <c r="A538" s="33"/>
      <c r="B538" s="57"/>
      <c r="C538" s="58"/>
      <c r="D538" s="58"/>
      <c r="E538" s="33"/>
      <c r="V538" s="25"/>
      <c r="AA538" s="25"/>
      <c r="AB538" s="25"/>
      <c r="AC538" s="25"/>
      <c r="AD538" s="25"/>
      <c r="AE538" s="25"/>
      <c r="AF538" s="28"/>
      <c r="AG538" s="128"/>
      <c r="AN538" s="25"/>
      <c r="AO538" s="25"/>
      <c r="AP538" s="25"/>
      <c r="AQ538" s="25"/>
      <c r="AR538" s="25"/>
      <c r="AS538" s="25"/>
      <c r="AT538" s="25"/>
      <c r="AU538" s="25"/>
    </row>
    <row r="539" spans="1:47">
      <c r="A539" s="33"/>
      <c r="B539" s="57"/>
      <c r="C539" s="58"/>
      <c r="D539" s="58"/>
      <c r="E539" s="33"/>
      <c r="V539" s="25"/>
      <c r="AA539" s="25"/>
      <c r="AB539" s="25"/>
      <c r="AC539" s="25"/>
      <c r="AD539" s="25"/>
      <c r="AE539" s="25"/>
      <c r="AF539" s="28"/>
      <c r="AG539" s="128"/>
      <c r="AN539" s="25"/>
      <c r="AO539" s="25"/>
      <c r="AP539" s="25"/>
      <c r="AQ539" s="25"/>
      <c r="AR539" s="25"/>
      <c r="AS539" s="25"/>
      <c r="AT539" s="25"/>
      <c r="AU539" s="25"/>
    </row>
    <row r="540" spans="1:47">
      <c r="A540" s="33"/>
      <c r="B540" s="57"/>
      <c r="C540" s="58"/>
      <c r="D540" s="58"/>
      <c r="E540" s="33"/>
      <c r="V540" s="25"/>
      <c r="AA540" s="25"/>
      <c r="AB540" s="25"/>
      <c r="AC540" s="25"/>
      <c r="AD540" s="25"/>
      <c r="AE540" s="25"/>
      <c r="AF540" s="28"/>
      <c r="AG540" s="128"/>
      <c r="AN540" s="25"/>
      <c r="AO540" s="25"/>
      <c r="AP540" s="25"/>
      <c r="AQ540" s="25"/>
      <c r="AR540" s="25"/>
      <c r="AS540" s="25"/>
      <c r="AT540" s="25"/>
      <c r="AU540" s="25"/>
    </row>
    <row r="541" spans="1:47">
      <c r="A541" s="33"/>
      <c r="B541" s="57"/>
      <c r="C541" s="58"/>
      <c r="D541" s="58"/>
      <c r="E541" s="33"/>
      <c r="V541" s="25"/>
      <c r="AA541" s="25"/>
      <c r="AB541" s="25"/>
      <c r="AC541" s="25"/>
      <c r="AD541" s="25"/>
      <c r="AE541" s="25"/>
      <c r="AF541" s="28"/>
      <c r="AG541" s="128"/>
      <c r="AN541" s="25"/>
      <c r="AO541" s="25"/>
      <c r="AP541" s="25"/>
      <c r="AQ541" s="25"/>
      <c r="AR541" s="25"/>
      <c r="AS541" s="25"/>
      <c r="AT541" s="25"/>
      <c r="AU541" s="25"/>
    </row>
    <row r="542" spans="1:47">
      <c r="A542" s="33"/>
      <c r="B542" s="57"/>
      <c r="C542" s="58"/>
      <c r="D542" s="58"/>
      <c r="E542" s="33"/>
      <c r="V542" s="25"/>
      <c r="AA542" s="25"/>
      <c r="AB542" s="25"/>
      <c r="AC542" s="25"/>
      <c r="AD542" s="25"/>
      <c r="AE542" s="25"/>
      <c r="AF542" s="28"/>
      <c r="AG542" s="128"/>
      <c r="AN542" s="25"/>
      <c r="AO542" s="25"/>
      <c r="AP542" s="25"/>
      <c r="AQ542" s="25"/>
      <c r="AR542" s="25"/>
      <c r="AS542" s="25"/>
      <c r="AT542" s="25"/>
      <c r="AU542" s="25"/>
    </row>
    <row r="543" spans="1:47">
      <c r="A543" s="33"/>
      <c r="B543" s="57"/>
      <c r="C543" s="58"/>
      <c r="D543" s="58"/>
      <c r="E543" s="33"/>
      <c r="V543" s="25"/>
      <c r="AA543" s="25"/>
      <c r="AB543" s="25"/>
      <c r="AC543" s="25"/>
      <c r="AD543" s="25"/>
      <c r="AE543" s="25"/>
      <c r="AF543" s="28"/>
      <c r="AG543" s="128"/>
      <c r="AN543" s="25"/>
      <c r="AO543" s="25"/>
      <c r="AP543" s="25"/>
      <c r="AQ543" s="25"/>
      <c r="AR543" s="25"/>
      <c r="AS543" s="25"/>
      <c r="AT543" s="25"/>
      <c r="AU543" s="25"/>
    </row>
    <row r="544" spans="1:47">
      <c r="A544" s="33"/>
      <c r="B544" s="57"/>
      <c r="C544" s="58"/>
      <c r="D544" s="58"/>
      <c r="E544" s="33"/>
      <c r="V544" s="25"/>
      <c r="AA544" s="25"/>
      <c r="AB544" s="25"/>
      <c r="AC544" s="25"/>
      <c r="AD544" s="25"/>
      <c r="AE544" s="25"/>
      <c r="AF544" s="28"/>
      <c r="AG544" s="128"/>
      <c r="AN544" s="25"/>
      <c r="AO544" s="25"/>
      <c r="AP544" s="25"/>
      <c r="AQ544" s="25"/>
      <c r="AR544" s="25"/>
      <c r="AS544" s="25"/>
      <c r="AT544" s="25"/>
      <c r="AU544" s="25"/>
    </row>
    <row r="545" spans="1:47">
      <c r="A545" s="33"/>
      <c r="B545" s="57"/>
      <c r="C545" s="58"/>
      <c r="D545" s="58"/>
      <c r="E545" s="33"/>
      <c r="V545" s="25"/>
      <c r="AA545" s="25"/>
      <c r="AB545" s="25"/>
      <c r="AC545" s="25"/>
      <c r="AD545" s="25"/>
      <c r="AE545" s="25"/>
      <c r="AF545" s="28"/>
      <c r="AG545" s="128"/>
      <c r="AN545" s="25"/>
      <c r="AO545" s="25"/>
      <c r="AP545" s="25"/>
      <c r="AQ545" s="25"/>
      <c r="AR545" s="25"/>
      <c r="AS545" s="25"/>
      <c r="AT545" s="25"/>
      <c r="AU545" s="25"/>
    </row>
    <row r="546" spans="1:47">
      <c r="A546" s="33"/>
      <c r="B546" s="57"/>
      <c r="C546" s="58"/>
      <c r="D546" s="58"/>
      <c r="E546" s="33"/>
      <c r="V546" s="25"/>
      <c r="AA546" s="25"/>
      <c r="AB546" s="25"/>
      <c r="AC546" s="25"/>
      <c r="AD546" s="25"/>
      <c r="AE546" s="25"/>
      <c r="AF546" s="28"/>
      <c r="AG546" s="128"/>
      <c r="AN546" s="25"/>
      <c r="AO546" s="25"/>
      <c r="AP546" s="25"/>
      <c r="AQ546" s="25"/>
      <c r="AR546" s="25"/>
      <c r="AS546" s="25"/>
      <c r="AT546" s="25"/>
      <c r="AU546" s="25"/>
    </row>
    <row r="547" spans="1:47">
      <c r="A547" s="33"/>
      <c r="B547" s="57"/>
      <c r="C547" s="58"/>
      <c r="D547" s="58"/>
      <c r="E547" s="33"/>
      <c r="AA547" s="25"/>
      <c r="AB547" s="25"/>
      <c r="AC547" s="25"/>
      <c r="AD547" s="25"/>
      <c r="AE547" s="25"/>
      <c r="AF547" s="28"/>
      <c r="AG547" s="128"/>
      <c r="AN547" s="25"/>
      <c r="AO547" s="25"/>
      <c r="AP547" s="25"/>
      <c r="AQ547" s="25"/>
      <c r="AR547" s="25"/>
      <c r="AS547" s="25"/>
      <c r="AT547" s="25"/>
      <c r="AU547" s="25"/>
    </row>
    <row r="548" spans="1:47">
      <c r="A548" s="33"/>
      <c r="B548" s="57"/>
      <c r="C548" s="58"/>
      <c r="D548" s="58"/>
      <c r="E548" s="33"/>
      <c r="AA548" s="25"/>
      <c r="AB548" s="25"/>
      <c r="AC548" s="25"/>
      <c r="AD548" s="25"/>
      <c r="AE548" s="25"/>
      <c r="AF548" s="28"/>
      <c r="AG548" s="128"/>
      <c r="AN548" s="25"/>
      <c r="AO548" s="25"/>
      <c r="AP548" s="25"/>
      <c r="AQ548" s="25"/>
      <c r="AR548" s="25"/>
      <c r="AS548" s="25"/>
      <c r="AT548" s="25"/>
      <c r="AU548" s="25"/>
    </row>
    <row r="549" spans="1:47">
      <c r="A549" s="33"/>
      <c r="B549" s="57"/>
      <c r="C549" s="58"/>
      <c r="D549" s="58"/>
      <c r="E549" s="33"/>
      <c r="AA549" s="25"/>
      <c r="AB549" s="25"/>
      <c r="AC549" s="25"/>
      <c r="AD549" s="25"/>
      <c r="AE549" s="25"/>
      <c r="AF549" s="28"/>
      <c r="AG549" s="128"/>
      <c r="AN549" s="25"/>
      <c r="AO549" s="25"/>
      <c r="AP549" s="25"/>
      <c r="AQ549" s="25"/>
      <c r="AR549" s="25"/>
      <c r="AS549" s="25"/>
      <c r="AT549" s="25"/>
      <c r="AU549" s="25"/>
    </row>
    <row r="550" spans="1:47">
      <c r="A550" s="33"/>
      <c r="B550" s="57"/>
      <c r="C550" s="58"/>
      <c r="D550" s="58"/>
      <c r="E550" s="33"/>
      <c r="AA550" s="25"/>
      <c r="AB550" s="25"/>
      <c r="AC550" s="25"/>
      <c r="AD550" s="25"/>
      <c r="AE550" s="25"/>
      <c r="AF550" s="28"/>
      <c r="AG550" s="128"/>
      <c r="AN550" s="25"/>
      <c r="AO550" s="25"/>
      <c r="AP550" s="25"/>
      <c r="AQ550" s="25"/>
      <c r="AR550" s="25"/>
      <c r="AS550" s="25"/>
      <c r="AT550" s="25"/>
      <c r="AU550" s="25"/>
    </row>
    <row r="551" spans="1:47">
      <c r="A551" s="33"/>
      <c r="B551" s="57"/>
      <c r="C551" s="58"/>
      <c r="D551" s="58"/>
      <c r="E551" s="33"/>
      <c r="AA551" s="25"/>
      <c r="AB551" s="25"/>
      <c r="AC551" s="25"/>
      <c r="AD551" s="25"/>
      <c r="AE551" s="25"/>
      <c r="AF551" s="28"/>
      <c r="AG551" s="128"/>
      <c r="AN551" s="25"/>
      <c r="AO551" s="25"/>
      <c r="AP551" s="25"/>
      <c r="AQ551" s="25"/>
      <c r="AR551" s="25"/>
      <c r="AS551" s="25"/>
      <c r="AT551" s="25"/>
      <c r="AU551" s="25"/>
    </row>
    <row r="552" spans="1:47">
      <c r="A552" s="33"/>
      <c r="B552" s="57"/>
      <c r="C552" s="58"/>
      <c r="D552" s="58"/>
      <c r="E552" s="33"/>
      <c r="AA552" s="25"/>
      <c r="AB552" s="25"/>
      <c r="AC552" s="25"/>
      <c r="AD552" s="25"/>
      <c r="AE552" s="25"/>
      <c r="AF552" s="28"/>
      <c r="AG552" s="128"/>
      <c r="AN552" s="25"/>
      <c r="AO552" s="25"/>
      <c r="AP552" s="25"/>
      <c r="AQ552" s="25"/>
      <c r="AR552" s="25"/>
      <c r="AS552" s="25"/>
      <c r="AT552" s="25"/>
      <c r="AU552" s="25"/>
    </row>
    <row r="553" spans="1:47">
      <c r="A553" s="33"/>
      <c r="B553" s="57"/>
      <c r="C553" s="58"/>
      <c r="D553" s="58"/>
      <c r="E553" s="33"/>
      <c r="AA553" s="25"/>
      <c r="AB553" s="25"/>
      <c r="AC553" s="25"/>
      <c r="AD553" s="25"/>
      <c r="AE553" s="25"/>
      <c r="AF553" s="28"/>
      <c r="AG553" s="128"/>
      <c r="AN553" s="25"/>
      <c r="AO553" s="25"/>
      <c r="AP553" s="25"/>
      <c r="AQ553" s="25"/>
      <c r="AR553" s="25"/>
      <c r="AS553" s="25"/>
      <c r="AT553" s="25"/>
      <c r="AU553" s="25"/>
    </row>
    <row r="554" spans="1:47">
      <c r="A554" s="33"/>
      <c r="B554" s="57"/>
      <c r="C554" s="58"/>
      <c r="D554" s="58"/>
      <c r="E554" s="33"/>
      <c r="AA554" s="25"/>
      <c r="AB554" s="25"/>
      <c r="AC554" s="25"/>
      <c r="AD554" s="25"/>
      <c r="AE554" s="25"/>
      <c r="AF554" s="28"/>
      <c r="AG554" s="128"/>
      <c r="AN554" s="25"/>
      <c r="AO554" s="25"/>
      <c r="AP554" s="25"/>
      <c r="AQ554" s="25"/>
      <c r="AR554" s="25"/>
      <c r="AS554" s="25"/>
      <c r="AT554" s="25"/>
      <c r="AU554" s="25"/>
    </row>
    <row r="555" spans="1:47">
      <c r="A555" s="33"/>
      <c r="B555" s="57"/>
      <c r="C555" s="58"/>
      <c r="D555" s="58"/>
      <c r="E555" s="33"/>
      <c r="AA555" s="25"/>
      <c r="AB555" s="25"/>
      <c r="AC555" s="25"/>
      <c r="AD555" s="25"/>
      <c r="AE555" s="25"/>
      <c r="AF555" s="28"/>
      <c r="AG555" s="128"/>
      <c r="AN555" s="25"/>
      <c r="AO555" s="25"/>
      <c r="AP555" s="25"/>
      <c r="AQ555" s="25"/>
      <c r="AR555" s="25"/>
      <c r="AS555" s="25"/>
      <c r="AT555" s="25"/>
      <c r="AU555" s="25"/>
    </row>
    <row r="556" spans="1:47">
      <c r="A556" s="33"/>
      <c r="B556" s="57"/>
      <c r="C556" s="58"/>
      <c r="D556" s="58"/>
      <c r="E556" s="33"/>
      <c r="AA556" s="25"/>
      <c r="AB556" s="25"/>
      <c r="AC556" s="25"/>
      <c r="AD556" s="25"/>
      <c r="AE556" s="25"/>
      <c r="AF556" s="28"/>
      <c r="AG556" s="128"/>
      <c r="AN556" s="25"/>
      <c r="AO556" s="25"/>
      <c r="AP556" s="25"/>
      <c r="AQ556" s="25"/>
      <c r="AR556" s="25"/>
      <c r="AS556" s="25"/>
      <c r="AT556" s="25"/>
      <c r="AU556" s="25"/>
    </row>
    <row r="557" spans="1:47">
      <c r="A557" s="33"/>
      <c r="B557" s="57"/>
      <c r="C557" s="58"/>
      <c r="D557" s="58"/>
      <c r="E557" s="33"/>
      <c r="AA557" s="25"/>
      <c r="AB557" s="25"/>
      <c r="AC557" s="25"/>
      <c r="AD557" s="25"/>
      <c r="AE557" s="25"/>
      <c r="AF557" s="28"/>
      <c r="AG557" s="128"/>
      <c r="AN557" s="25"/>
      <c r="AO557" s="25"/>
      <c r="AP557" s="25"/>
      <c r="AQ557" s="25"/>
      <c r="AR557" s="25"/>
      <c r="AS557" s="25"/>
      <c r="AT557" s="25"/>
      <c r="AU557" s="25"/>
    </row>
    <row r="558" spans="1:47">
      <c r="A558" s="33"/>
      <c r="B558" s="57"/>
      <c r="C558" s="58"/>
      <c r="D558" s="58"/>
      <c r="E558" s="33"/>
      <c r="AA558" s="25"/>
      <c r="AB558" s="25"/>
      <c r="AC558" s="25"/>
      <c r="AD558" s="25"/>
      <c r="AE558" s="25"/>
      <c r="AF558" s="28"/>
      <c r="AG558" s="128"/>
      <c r="AN558" s="25"/>
      <c r="AO558" s="25"/>
      <c r="AP558" s="25"/>
      <c r="AQ558" s="25"/>
      <c r="AR558" s="25"/>
      <c r="AS558" s="25"/>
      <c r="AT558" s="25"/>
      <c r="AU558" s="25"/>
    </row>
    <row r="559" spans="1:47">
      <c r="A559" s="33"/>
      <c r="B559" s="57"/>
      <c r="C559" s="58"/>
      <c r="D559" s="58"/>
      <c r="E559" s="33"/>
      <c r="AA559" s="25"/>
      <c r="AB559" s="25"/>
      <c r="AC559" s="25"/>
      <c r="AD559" s="25"/>
      <c r="AE559" s="25"/>
      <c r="AF559" s="28"/>
      <c r="AG559" s="128"/>
      <c r="AN559" s="25"/>
      <c r="AO559" s="25"/>
      <c r="AP559" s="25"/>
      <c r="AQ559" s="25"/>
      <c r="AR559" s="25"/>
      <c r="AS559" s="25"/>
      <c r="AT559" s="25"/>
      <c r="AU559" s="25"/>
    </row>
    <row r="560" spans="1:47">
      <c r="A560" s="33"/>
      <c r="B560" s="57"/>
      <c r="C560" s="58"/>
      <c r="D560" s="58"/>
      <c r="E560" s="33"/>
      <c r="AA560" s="25"/>
      <c r="AB560" s="25"/>
      <c r="AC560" s="25"/>
      <c r="AD560" s="25"/>
      <c r="AE560" s="25"/>
      <c r="AF560" s="28"/>
      <c r="AG560" s="128"/>
      <c r="AN560" s="25"/>
      <c r="AO560" s="25"/>
      <c r="AP560" s="25"/>
      <c r="AQ560" s="25"/>
      <c r="AR560" s="25"/>
      <c r="AS560" s="25"/>
      <c r="AT560" s="25"/>
      <c r="AU560" s="25"/>
    </row>
    <row r="561" spans="1:47">
      <c r="A561" s="33"/>
      <c r="B561" s="57"/>
      <c r="C561" s="58"/>
      <c r="D561" s="58"/>
      <c r="E561" s="33"/>
      <c r="AA561" s="25"/>
      <c r="AB561" s="25"/>
      <c r="AC561" s="25"/>
      <c r="AD561" s="25"/>
      <c r="AE561" s="25"/>
      <c r="AF561" s="28"/>
      <c r="AG561" s="128"/>
      <c r="AN561" s="25"/>
      <c r="AO561" s="25"/>
      <c r="AP561" s="25"/>
      <c r="AQ561" s="25"/>
      <c r="AR561" s="25"/>
      <c r="AS561" s="25"/>
      <c r="AT561" s="25"/>
      <c r="AU561" s="25"/>
    </row>
    <row r="562" spans="1:47">
      <c r="A562" s="33"/>
      <c r="B562" s="57"/>
      <c r="C562" s="58"/>
      <c r="D562" s="58"/>
      <c r="E562" s="33"/>
      <c r="AA562" s="25"/>
      <c r="AB562" s="25"/>
      <c r="AC562" s="25"/>
      <c r="AD562" s="25"/>
      <c r="AE562" s="25"/>
      <c r="AF562" s="28"/>
      <c r="AG562" s="128"/>
      <c r="AN562" s="25"/>
      <c r="AO562" s="25"/>
      <c r="AP562" s="25"/>
      <c r="AQ562" s="25"/>
      <c r="AR562" s="25"/>
      <c r="AS562" s="25"/>
      <c r="AT562" s="25"/>
      <c r="AU562" s="25"/>
    </row>
    <row r="563" spans="1:47">
      <c r="A563" s="33"/>
      <c r="B563" s="57"/>
      <c r="C563" s="58"/>
      <c r="D563" s="58"/>
      <c r="E563" s="33"/>
      <c r="AA563" s="25"/>
      <c r="AB563" s="25"/>
      <c r="AC563" s="25"/>
      <c r="AD563" s="25"/>
      <c r="AE563" s="25"/>
      <c r="AF563" s="28"/>
      <c r="AG563" s="128"/>
      <c r="AN563" s="25"/>
      <c r="AO563" s="25"/>
      <c r="AP563" s="25"/>
      <c r="AQ563" s="25"/>
      <c r="AR563" s="25"/>
      <c r="AS563" s="25"/>
      <c r="AT563" s="25"/>
      <c r="AU563" s="25"/>
    </row>
    <row r="564" spans="1:47">
      <c r="A564" s="33"/>
      <c r="B564" s="57"/>
      <c r="C564" s="58"/>
      <c r="D564" s="58"/>
      <c r="E564" s="33"/>
      <c r="AA564" s="25"/>
      <c r="AB564" s="25"/>
      <c r="AC564" s="25"/>
      <c r="AD564" s="25"/>
      <c r="AE564" s="25"/>
      <c r="AF564" s="28"/>
      <c r="AG564" s="128"/>
      <c r="AN564" s="25"/>
      <c r="AO564" s="25"/>
      <c r="AP564" s="25"/>
      <c r="AQ564" s="25"/>
      <c r="AR564" s="25"/>
      <c r="AS564" s="25"/>
      <c r="AT564" s="25"/>
      <c r="AU564" s="25"/>
    </row>
    <row r="565" spans="1:47">
      <c r="A565" s="33"/>
      <c r="B565" s="57"/>
      <c r="C565" s="58"/>
      <c r="D565" s="58"/>
      <c r="E565" s="33"/>
      <c r="AA565" s="25"/>
      <c r="AB565" s="25"/>
      <c r="AC565" s="25"/>
      <c r="AD565" s="25"/>
      <c r="AE565" s="25"/>
      <c r="AF565" s="28"/>
      <c r="AG565" s="128"/>
      <c r="AN565" s="25"/>
      <c r="AO565" s="25"/>
      <c r="AP565" s="25"/>
      <c r="AQ565" s="25"/>
      <c r="AR565" s="25"/>
      <c r="AS565" s="25"/>
      <c r="AT565" s="25"/>
      <c r="AU565" s="25"/>
    </row>
    <row r="566" spans="1:47">
      <c r="A566" s="33"/>
      <c r="B566" s="57"/>
      <c r="C566" s="58"/>
      <c r="D566" s="58"/>
      <c r="E566" s="33"/>
      <c r="AA566" s="25"/>
      <c r="AB566" s="25"/>
      <c r="AC566" s="25"/>
      <c r="AD566" s="25"/>
      <c r="AE566" s="25"/>
      <c r="AF566" s="28"/>
      <c r="AG566" s="128"/>
      <c r="AN566" s="25"/>
      <c r="AO566" s="25"/>
      <c r="AP566" s="25"/>
      <c r="AQ566" s="25"/>
      <c r="AR566" s="25"/>
      <c r="AS566" s="25"/>
      <c r="AT566" s="25"/>
      <c r="AU566" s="25"/>
    </row>
    <row r="567" spans="1:47">
      <c r="A567" s="33"/>
      <c r="B567" s="57"/>
      <c r="C567" s="58"/>
      <c r="D567" s="58"/>
      <c r="E567" s="33"/>
      <c r="AA567" s="25"/>
      <c r="AB567" s="25"/>
      <c r="AC567" s="25"/>
      <c r="AD567" s="25"/>
      <c r="AE567" s="25"/>
      <c r="AF567" s="28"/>
      <c r="AG567" s="128"/>
      <c r="AN567" s="25"/>
      <c r="AO567" s="25"/>
      <c r="AP567" s="25"/>
      <c r="AQ567" s="25"/>
      <c r="AR567" s="25"/>
      <c r="AS567" s="25"/>
      <c r="AT567" s="25"/>
      <c r="AU567" s="25"/>
    </row>
    <row r="568" spans="1:47">
      <c r="A568" s="33"/>
      <c r="B568" s="57"/>
      <c r="C568" s="58"/>
      <c r="D568" s="58"/>
      <c r="E568" s="33"/>
      <c r="AA568" s="25"/>
      <c r="AB568" s="25"/>
      <c r="AC568" s="25"/>
      <c r="AD568" s="25"/>
      <c r="AE568" s="25"/>
      <c r="AF568" s="28"/>
      <c r="AG568" s="128"/>
      <c r="AN568" s="25"/>
      <c r="AO568" s="25"/>
      <c r="AP568" s="25"/>
      <c r="AQ568" s="25"/>
      <c r="AR568" s="25"/>
      <c r="AS568" s="25"/>
      <c r="AT568" s="25"/>
      <c r="AU568" s="25"/>
    </row>
    <row r="569" spans="1:47">
      <c r="A569" s="33"/>
      <c r="B569" s="57"/>
      <c r="C569" s="58"/>
      <c r="D569" s="58"/>
      <c r="E569" s="33"/>
      <c r="AA569" s="25"/>
      <c r="AB569" s="25"/>
      <c r="AC569" s="25"/>
      <c r="AD569" s="25"/>
      <c r="AE569" s="25"/>
      <c r="AF569" s="28"/>
      <c r="AG569" s="128"/>
      <c r="AN569" s="25"/>
      <c r="AO569" s="25"/>
      <c r="AP569" s="25"/>
      <c r="AQ569" s="25"/>
      <c r="AR569" s="25"/>
      <c r="AS569" s="25"/>
      <c r="AT569" s="25"/>
      <c r="AU569" s="25"/>
    </row>
    <row r="570" spans="1:47">
      <c r="A570" s="33"/>
      <c r="B570" s="57"/>
      <c r="C570" s="58"/>
      <c r="D570" s="58"/>
      <c r="E570" s="33"/>
      <c r="AA570" s="25"/>
      <c r="AB570" s="25"/>
      <c r="AC570" s="25"/>
      <c r="AD570" s="25"/>
      <c r="AE570" s="25"/>
      <c r="AF570" s="28"/>
      <c r="AG570" s="128"/>
      <c r="AN570" s="25"/>
      <c r="AO570" s="25"/>
      <c r="AP570" s="25"/>
      <c r="AQ570" s="25"/>
      <c r="AR570" s="25"/>
      <c r="AS570" s="25"/>
      <c r="AT570" s="25"/>
      <c r="AU570" s="25"/>
    </row>
    <row r="571" spans="1:47">
      <c r="A571" s="33"/>
      <c r="B571" s="57"/>
      <c r="C571" s="58"/>
      <c r="D571" s="58"/>
      <c r="E571" s="33"/>
      <c r="AA571" s="25"/>
      <c r="AB571" s="25"/>
      <c r="AC571" s="25"/>
      <c r="AD571" s="25"/>
      <c r="AE571" s="25"/>
      <c r="AF571" s="28"/>
      <c r="AG571" s="128"/>
      <c r="AN571" s="25"/>
      <c r="AO571" s="25"/>
      <c r="AP571" s="25"/>
      <c r="AQ571" s="25"/>
      <c r="AR571" s="25"/>
      <c r="AS571" s="25"/>
      <c r="AT571" s="25"/>
      <c r="AU571" s="25"/>
    </row>
    <row r="572" spans="1:47">
      <c r="A572" s="33"/>
      <c r="B572" s="57"/>
      <c r="C572" s="58"/>
      <c r="D572" s="58"/>
      <c r="E572" s="33"/>
      <c r="AA572" s="25"/>
      <c r="AB572" s="25"/>
      <c r="AC572" s="25"/>
      <c r="AD572" s="25"/>
      <c r="AE572" s="25"/>
      <c r="AF572" s="28"/>
      <c r="AG572" s="128"/>
      <c r="AN572" s="25"/>
      <c r="AO572" s="25"/>
      <c r="AP572" s="25"/>
      <c r="AQ572" s="25"/>
      <c r="AR572" s="25"/>
      <c r="AS572" s="25"/>
      <c r="AT572" s="25"/>
      <c r="AU572" s="25"/>
    </row>
    <row r="573" spans="1:47">
      <c r="A573" s="33"/>
      <c r="B573" s="57"/>
      <c r="C573" s="58"/>
      <c r="D573" s="58"/>
      <c r="E573" s="33"/>
      <c r="AA573" s="25"/>
      <c r="AB573" s="25"/>
      <c r="AC573" s="25"/>
      <c r="AD573" s="25"/>
      <c r="AE573" s="25"/>
      <c r="AF573" s="28"/>
      <c r="AG573" s="128"/>
      <c r="AN573" s="25"/>
      <c r="AO573" s="25"/>
      <c r="AP573" s="25"/>
      <c r="AQ573" s="25"/>
      <c r="AR573" s="25"/>
      <c r="AS573" s="25"/>
      <c r="AT573" s="25"/>
      <c r="AU573" s="25"/>
    </row>
    <row r="574" spans="1:47">
      <c r="A574" s="33"/>
      <c r="B574" s="57"/>
      <c r="C574" s="58"/>
      <c r="D574" s="58"/>
      <c r="E574" s="33"/>
      <c r="AA574" s="25"/>
      <c r="AB574" s="25"/>
      <c r="AC574" s="25"/>
      <c r="AD574" s="25"/>
      <c r="AE574" s="25"/>
      <c r="AF574" s="28"/>
      <c r="AG574" s="128"/>
      <c r="AN574" s="25"/>
      <c r="AO574" s="25"/>
      <c r="AP574" s="25"/>
      <c r="AQ574" s="25"/>
      <c r="AR574" s="25"/>
      <c r="AS574" s="25"/>
      <c r="AT574" s="25"/>
      <c r="AU574" s="25"/>
    </row>
    <row r="575" spans="1:47">
      <c r="A575" s="33"/>
      <c r="B575" s="57"/>
      <c r="C575" s="58"/>
      <c r="D575" s="58"/>
      <c r="E575" s="33"/>
      <c r="AA575" s="25"/>
      <c r="AB575" s="25"/>
      <c r="AC575" s="25"/>
      <c r="AD575" s="25"/>
      <c r="AE575" s="25"/>
      <c r="AF575" s="28"/>
      <c r="AG575" s="128"/>
      <c r="AN575" s="25"/>
      <c r="AO575" s="25"/>
      <c r="AP575" s="25"/>
      <c r="AQ575" s="25"/>
      <c r="AR575" s="25"/>
      <c r="AS575" s="25"/>
      <c r="AT575" s="25"/>
      <c r="AU575" s="25"/>
    </row>
    <row r="576" spans="1:47">
      <c r="A576" s="33"/>
      <c r="B576" s="57"/>
      <c r="C576" s="58"/>
      <c r="D576" s="58"/>
      <c r="E576" s="33"/>
      <c r="AA576" s="25"/>
      <c r="AB576" s="25"/>
      <c r="AC576" s="25"/>
      <c r="AD576" s="25"/>
      <c r="AE576" s="25"/>
      <c r="AF576" s="28"/>
      <c r="AG576" s="128"/>
      <c r="AN576" s="25"/>
      <c r="AO576" s="25"/>
      <c r="AP576" s="25"/>
      <c r="AQ576" s="25"/>
      <c r="AR576" s="25"/>
      <c r="AS576" s="25"/>
      <c r="AT576" s="25"/>
      <c r="AU576" s="25"/>
    </row>
    <row r="577" spans="1:47">
      <c r="A577" s="33"/>
      <c r="B577" s="57"/>
      <c r="C577" s="58"/>
      <c r="D577" s="58"/>
      <c r="E577" s="33"/>
      <c r="AA577" s="25"/>
      <c r="AB577" s="25"/>
      <c r="AC577" s="25"/>
      <c r="AD577" s="25"/>
      <c r="AE577" s="25"/>
      <c r="AF577" s="28"/>
      <c r="AG577" s="128"/>
      <c r="AN577" s="25"/>
      <c r="AO577" s="25"/>
      <c r="AP577" s="25"/>
      <c r="AQ577" s="25"/>
      <c r="AR577" s="25"/>
      <c r="AS577" s="25"/>
      <c r="AT577" s="25"/>
      <c r="AU577" s="25"/>
    </row>
    <row r="578" spans="1:47">
      <c r="A578" s="33"/>
      <c r="B578" s="57"/>
      <c r="C578" s="58"/>
      <c r="D578" s="58"/>
      <c r="E578" s="33"/>
      <c r="AA578" s="25"/>
      <c r="AB578" s="25"/>
      <c r="AC578" s="25"/>
      <c r="AD578" s="25"/>
      <c r="AE578" s="25"/>
      <c r="AF578" s="28"/>
      <c r="AG578" s="128"/>
      <c r="AN578" s="25"/>
      <c r="AO578" s="25"/>
      <c r="AP578" s="25"/>
      <c r="AQ578" s="25"/>
      <c r="AR578" s="25"/>
      <c r="AS578" s="25"/>
      <c r="AT578" s="25"/>
      <c r="AU578" s="25"/>
    </row>
    <row r="579" spans="1:47">
      <c r="A579" s="33"/>
      <c r="B579" s="57"/>
      <c r="C579" s="58"/>
      <c r="D579" s="58"/>
      <c r="E579" s="33"/>
      <c r="AA579" s="25"/>
      <c r="AB579" s="25"/>
      <c r="AC579" s="25"/>
      <c r="AD579" s="25"/>
      <c r="AE579" s="25"/>
      <c r="AF579" s="28"/>
      <c r="AG579" s="128"/>
      <c r="AN579" s="25"/>
      <c r="AO579" s="25"/>
      <c r="AP579" s="25"/>
      <c r="AQ579" s="25"/>
      <c r="AR579" s="25"/>
      <c r="AS579" s="25"/>
      <c r="AT579" s="25"/>
      <c r="AU579" s="25"/>
    </row>
    <row r="580" spans="1:47">
      <c r="A580" s="33"/>
      <c r="B580" s="57"/>
      <c r="C580" s="58"/>
      <c r="D580" s="58"/>
      <c r="E580" s="33"/>
      <c r="AA580" s="25"/>
      <c r="AB580" s="25"/>
      <c r="AC580" s="25"/>
      <c r="AD580" s="25"/>
      <c r="AE580" s="25"/>
      <c r="AF580" s="28"/>
      <c r="AG580" s="128"/>
      <c r="AN580" s="25"/>
      <c r="AO580" s="25"/>
      <c r="AP580" s="25"/>
      <c r="AQ580" s="25"/>
      <c r="AR580" s="25"/>
      <c r="AS580" s="25"/>
      <c r="AT580" s="25"/>
      <c r="AU580" s="25"/>
    </row>
    <row r="581" spans="1:47">
      <c r="A581" s="33"/>
      <c r="B581" s="57"/>
      <c r="C581" s="58"/>
      <c r="D581" s="58"/>
      <c r="E581" s="33"/>
      <c r="AA581" s="25"/>
      <c r="AB581" s="25"/>
      <c r="AC581" s="25"/>
      <c r="AD581" s="25"/>
      <c r="AE581" s="25"/>
      <c r="AF581" s="28"/>
      <c r="AG581" s="128"/>
      <c r="AN581" s="25"/>
      <c r="AO581" s="25"/>
      <c r="AP581" s="25"/>
      <c r="AQ581" s="25"/>
      <c r="AR581" s="25"/>
      <c r="AS581" s="25"/>
      <c r="AT581" s="25"/>
      <c r="AU581" s="25"/>
    </row>
    <row r="582" spans="1:47">
      <c r="A582" s="33"/>
      <c r="B582" s="57"/>
      <c r="C582" s="58"/>
      <c r="D582" s="58"/>
      <c r="E582" s="33"/>
      <c r="AA582" s="25"/>
      <c r="AB582" s="25"/>
      <c r="AC582" s="25"/>
      <c r="AD582" s="25"/>
      <c r="AE582" s="25"/>
      <c r="AF582" s="28"/>
      <c r="AG582" s="128"/>
      <c r="AN582" s="25"/>
      <c r="AO582" s="25"/>
      <c r="AP582" s="25"/>
      <c r="AQ582" s="25"/>
      <c r="AR582" s="25"/>
      <c r="AS582" s="25"/>
      <c r="AT582" s="25"/>
      <c r="AU582" s="25"/>
    </row>
    <row r="583" spans="1:47">
      <c r="A583" s="33"/>
      <c r="B583" s="57"/>
      <c r="C583" s="58"/>
      <c r="D583" s="58"/>
      <c r="E583" s="33"/>
      <c r="AA583" s="25"/>
      <c r="AB583" s="25"/>
      <c r="AC583" s="25"/>
      <c r="AD583" s="25"/>
      <c r="AE583" s="25"/>
      <c r="AF583" s="28"/>
      <c r="AG583" s="128"/>
      <c r="AN583" s="25"/>
      <c r="AO583" s="25"/>
      <c r="AP583" s="25"/>
      <c r="AQ583" s="25"/>
      <c r="AR583" s="25"/>
      <c r="AS583" s="25"/>
      <c r="AT583" s="25"/>
      <c r="AU583" s="25"/>
    </row>
    <row r="584" spans="1:47">
      <c r="A584" s="33"/>
      <c r="B584" s="57"/>
      <c r="C584" s="58"/>
      <c r="D584" s="58"/>
      <c r="E584" s="33"/>
      <c r="AA584" s="25"/>
      <c r="AB584" s="25"/>
      <c r="AC584" s="25"/>
      <c r="AD584" s="25"/>
      <c r="AE584" s="25"/>
      <c r="AF584" s="28"/>
      <c r="AG584" s="128"/>
      <c r="AN584" s="25"/>
      <c r="AO584" s="25"/>
      <c r="AP584" s="25"/>
      <c r="AQ584" s="25"/>
      <c r="AR584" s="25"/>
      <c r="AS584" s="25"/>
      <c r="AT584" s="25"/>
      <c r="AU584" s="25"/>
    </row>
    <row r="585" spans="1:47">
      <c r="A585" s="33"/>
      <c r="B585" s="57"/>
      <c r="C585" s="58"/>
      <c r="D585" s="58"/>
      <c r="E585" s="33"/>
      <c r="AA585" s="25"/>
      <c r="AB585" s="25"/>
      <c r="AC585" s="25"/>
      <c r="AD585" s="25"/>
      <c r="AE585" s="25"/>
      <c r="AF585" s="28"/>
      <c r="AG585" s="128"/>
      <c r="AN585" s="25"/>
      <c r="AO585" s="25"/>
      <c r="AP585" s="25"/>
      <c r="AQ585" s="25"/>
      <c r="AR585" s="25"/>
      <c r="AS585" s="25"/>
      <c r="AT585" s="25"/>
      <c r="AU585" s="25"/>
    </row>
    <row r="586" spans="1:47">
      <c r="A586" s="33"/>
      <c r="B586" s="57"/>
      <c r="C586" s="58"/>
      <c r="D586" s="58"/>
      <c r="E586" s="33"/>
      <c r="AA586" s="25"/>
      <c r="AB586" s="25"/>
      <c r="AC586" s="25"/>
      <c r="AD586" s="25"/>
      <c r="AE586" s="25"/>
      <c r="AF586" s="28"/>
      <c r="AG586" s="128"/>
      <c r="AN586" s="25"/>
      <c r="AO586" s="25"/>
      <c r="AP586" s="25"/>
      <c r="AQ586" s="25"/>
      <c r="AR586" s="25"/>
      <c r="AS586" s="25"/>
      <c r="AT586" s="25"/>
      <c r="AU586" s="25"/>
    </row>
    <row r="587" spans="1:47">
      <c r="A587" s="33"/>
      <c r="B587" s="57"/>
      <c r="C587" s="58"/>
      <c r="D587" s="58"/>
      <c r="E587" s="33"/>
      <c r="AA587" s="25"/>
      <c r="AB587" s="25"/>
      <c r="AC587" s="25"/>
      <c r="AD587" s="25"/>
      <c r="AE587" s="25"/>
      <c r="AF587" s="28"/>
      <c r="AG587" s="128"/>
      <c r="AN587" s="25"/>
      <c r="AO587" s="25"/>
      <c r="AP587" s="25"/>
      <c r="AQ587" s="25"/>
      <c r="AR587" s="25"/>
      <c r="AS587" s="25"/>
      <c r="AT587" s="25"/>
      <c r="AU587" s="25"/>
    </row>
    <row r="588" spans="1:47">
      <c r="A588" s="33"/>
      <c r="B588" s="57"/>
      <c r="C588" s="58"/>
      <c r="D588" s="58"/>
      <c r="E588" s="33"/>
      <c r="AA588" s="25"/>
      <c r="AB588" s="25"/>
      <c r="AC588" s="25"/>
      <c r="AD588" s="25"/>
      <c r="AE588" s="25"/>
      <c r="AF588" s="28"/>
      <c r="AG588" s="128"/>
      <c r="AN588" s="25"/>
      <c r="AO588" s="25"/>
      <c r="AP588" s="25"/>
      <c r="AQ588" s="25"/>
      <c r="AR588" s="25"/>
      <c r="AS588" s="25"/>
      <c r="AT588" s="25"/>
      <c r="AU588" s="25"/>
    </row>
    <row r="589" spans="1:47">
      <c r="A589" s="33"/>
      <c r="B589" s="57"/>
      <c r="C589" s="58"/>
      <c r="D589" s="58"/>
      <c r="E589" s="33"/>
      <c r="AA589" s="25"/>
      <c r="AB589" s="25"/>
      <c r="AC589" s="25"/>
      <c r="AD589" s="25"/>
      <c r="AE589" s="25"/>
      <c r="AF589" s="28"/>
      <c r="AG589" s="128"/>
      <c r="AN589" s="25"/>
      <c r="AO589" s="25"/>
      <c r="AP589" s="25"/>
      <c r="AQ589" s="25"/>
      <c r="AR589" s="25"/>
      <c r="AS589" s="25"/>
      <c r="AT589" s="25"/>
      <c r="AU589" s="25"/>
    </row>
    <row r="590" spans="1:47">
      <c r="A590" s="33"/>
      <c r="B590" s="57"/>
      <c r="C590" s="58"/>
      <c r="D590" s="58"/>
      <c r="E590" s="33"/>
      <c r="AA590" s="25"/>
      <c r="AB590" s="25"/>
      <c r="AC590" s="25"/>
      <c r="AD590" s="25"/>
      <c r="AE590" s="25"/>
      <c r="AF590" s="28"/>
      <c r="AG590" s="128"/>
      <c r="AN590" s="25"/>
      <c r="AO590" s="25"/>
      <c r="AP590" s="25"/>
      <c r="AQ590" s="25"/>
      <c r="AR590" s="25"/>
      <c r="AS590" s="25"/>
      <c r="AT590" s="25"/>
      <c r="AU590" s="25"/>
    </row>
    <row r="591" spans="1:47">
      <c r="A591" s="33"/>
      <c r="B591" s="57"/>
      <c r="C591" s="58"/>
      <c r="D591" s="58"/>
      <c r="E591" s="33"/>
      <c r="AA591" s="25"/>
      <c r="AB591" s="25"/>
      <c r="AC591" s="25"/>
      <c r="AD591" s="25"/>
      <c r="AE591" s="25"/>
      <c r="AF591" s="28"/>
      <c r="AG591" s="128"/>
      <c r="AN591" s="25"/>
      <c r="AO591" s="25"/>
      <c r="AP591" s="25"/>
      <c r="AQ591" s="25"/>
      <c r="AR591" s="25"/>
      <c r="AS591" s="25"/>
      <c r="AT591" s="25"/>
      <c r="AU591" s="25"/>
    </row>
    <row r="592" spans="1:47">
      <c r="A592" s="33"/>
      <c r="B592" s="57"/>
      <c r="C592" s="58"/>
      <c r="D592" s="58"/>
      <c r="E592" s="33"/>
      <c r="AA592" s="25"/>
      <c r="AB592" s="25"/>
      <c r="AC592" s="25"/>
      <c r="AD592" s="25"/>
      <c r="AE592" s="25"/>
      <c r="AF592" s="28"/>
      <c r="AG592" s="128"/>
      <c r="AN592" s="25"/>
      <c r="AO592" s="25"/>
      <c r="AP592" s="25"/>
      <c r="AQ592" s="25"/>
      <c r="AR592" s="25"/>
      <c r="AS592" s="25"/>
      <c r="AT592" s="25"/>
      <c r="AU592" s="25"/>
    </row>
    <row r="593" spans="1:47">
      <c r="A593" s="33"/>
      <c r="B593" s="57"/>
      <c r="C593" s="58"/>
      <c r="D593" s="58"/>
      <c r="E593" s="33"/>
      <c r="AA593" s="25"/>
      <c r="AB593" s="25"/>
      <c r="AC593" s="25"/>
      <c r="AD593" s="25"/>
      <c r="AE593" s="25"/>
      <c r="AF593" s="28"/>
      <c r="AG593" s="128"/>
      <c r="AN593" s="25"/>
      <c r="AO593" s="25"/>
      <c r="AP593" s="25"/>
      <c r="AQ593" s="25"/>
      <c r="AR593" s="25"/>
      <c r="AS593" s="25"/>
      <c r="AT593" s="25"/>
      <c r="AU593" s="25"/>
    </row>
    <row r="594" spans="1:47">
      <c r="A594" s="33"/>
      <c r="B594" s="57"/>
      <c r="C594" s="58"/>
      <c r="D594" s="58"/>
      <c r="E594" s="33"/>
      <c r="AA594" s="25"/>
      <c r="AB594" s="25"/>
      <c r="AC594" s="25"/>
      <c r="AD594" s="25"/>
      <c r="AE594" s="25"/>
      <c r="AF594" s="28"/>
      <c r="AG594" s="128"/>
      <c r="AN594" s="25"/>
      <c r="AO594" s="25"/>
      <c r="AP594" s="25"/>
      <c r="AQ594" s="25"/>
      <c r="AR594" s="25"/>
      <c r="AS594" s="25"/>
      <c r="AT594" s="25"/>
      <c r="AU594" s="25"/>
    </row>
    <row r="595" spans="1:47">
      <c r="A595" s="33"/>
      <c r="B595" s="57"/>
      <c r="C595" s="58"/>
      <c r="D595" s="58"/>
      <c r="E595" s="33"/>
      <c r="AA595" s="25"/>
      <c r="AB595" s="25"/>
      <c r="AC595" s="25"/>
      <c r="AD595" s="25"/>
      <c r="AE595" s="25"/>
      <c r="AF595" s="28"/>
      <c r="AG595" s="128"/>
      <c r="AN595" s="25"/>
      <c r="AO595" s="25"/>
      <c r="AP595" s="25"/>
      <c r="AQ595" s="25"/>
      <c r="AR595" s="25"/>
      <c r="AS595" s="25"/>
      <c r="AT595" s="25"/>
      <c r="AU595" s="25"/>
    </row>
    <row r="596" spans="1:47">
      <c r="A596" s="33"/>
      <c r="B596" s="57"/>
      <c r="C596" s="58"/>
      <c r="D596" s="58"/>
      <c r="E596" s="33"/>
      <c r="AA596" s="25"/>
      <c r="AB596" s="25"/>
      <c r="AC596" s="25"/>
      <c r="AD596" s="25"/>
      <c r="AE596" s="25"/>
      <c r="AF596" s="28"/>
      <c r="AG596" s="128"/>
      <c r="AN596" s="25"/>
      <c r="AO596" s="25"/>
      <c r="AP596" s="25"/>
      <c r="AQ596" s="25"/>
      <c r="AR596" s="25"/>
      <c r="AS596" s="25"/>
      <c r="AT596" s="25"/>
      <c r="AU596" s="25"/>
    </row>
    <row r="597" spans="1:47">
      <c r="A597" s="33"/>
      <c r="B597" s="57"/>
      <c r="C597" s="58"/>
      <c r="D597" s="58"/>
      <c r="E597" s="33"/>
      <c r="AA597" s="25"/>
      <c r="AB597" s="25"/>
      <c r="AC597" s="25"/>
      <c r="AD597" s="25"/>
      <c r="AE597" s="25"/>
      <c r="AF597" s="28"/>
      <c r="AG597" s="128"/>
      <c r="AN597" s="25"/>
      <c r="AO597" s="25"/>
      <c r="AP597" s="25"/>
      <c r="AQ597" s="25"/>
      <c r="AR597" s="25"/>
      <c r="AS597" s="25"/>
      <c r="AT597" s="25"/>
      <c r="AU597" s="25"/>
    </row>
    <row r="598" spans="1:47">
      <c r="A598" s="33"/>
      <c r="B598" s="57"/>
      <c r="C598" s="58"/>
      <c r="D598" s="58"/>
      <c r="E598" s="33"/>
      <c r="AA598" s="25"/>
      <c r="AB598" s="25"/>
      <c r="AC598" s="25"/>
      <c r="AD598" s="25"/>
      <c r="AE598" s="25"/>
      <c r="AF598" s="28"/>
      <c r="AG598" s="128"/>
      <c r="AN598" s="25"/>
      <c r="AO598" s="25"/>
      <c r="AP598" s="25"/>
      <c r="AQ598" s="25"/>
      <c r="AR598" s="25"/>
      <c r="AS598" s="25"/>
      <c r="AT598" s="25"/>
      <c r="AU598" s="25"/>
    </row>
    <row r="599" spans="1:47">
      <c r="A599" s="33"/>
      <c r="B599" s="57"/>
      <c r="C599" s="58"/>
      <c r="D599" s="58"/>
      <c r="E599" s="33"/>
      <c r="AA599" s="25"/>
      <c r="AB599" s="25"/>
      <c r="AC599" s="25"/>
      <c r="AD599" s="25"/>
      <c r="AE599" s="25"/>
      <c r="AF599" s="28"/>
      <c r="AG599" s="128"/>
      <c r="AN599" s="25"/>
      <c r="AO599" s="25"/>
      <c r="AP599" s="25"/>
      <c r="AQ599" s="25"/>
      <c r="AR599" s="25"/>
      <c r="AS599" s="25"/>
      <c r="AT599" s="25"/>
      <c r="AU599" s="25"/>
    </row>
    <row r="600" spans="1:47">
      <c r="A600" s="33"/>
      <c r="B600" s="57"/>
      <c r="C600" s="58"/>
      <c r="D600" s="58"/>
      <c r="E600" s="33"/>
      <c r="AA600" s="25"/>
      <c r="AB600" s="25"/>
      <c r="AC600" s="25"/>
      <c r="AD600" s="25"/>
      <c r="AE600" s="25"/>
      <c r="AF600" s="28"/>
      <c r="AG600" s="128"/>
      <c r="AN600" s="25"/>
      <c r="AO600" s="25"/>
      <c r="AP600" s="25"/>
      <c r="AQ600" s="25"/>
      <c r="AR600" s="25"/>
      <c r="AS600" s="25"/>
      <c r="AT600" s="25"/>
      <c r="AU600" s="25"/>
    </row>
    <row r="601" spans="1:47">
      <c r="A601" s="33"/>
      <c r="B601" s="57"/>
      <c r="C601" s="58"/>
      <c r="D601" s="58"/>
      <c r="E601" s="33"/>
      <c r="AA601" s="25"/>
      <c r="AB601" s="25"/>
      <c r="AC601" s="25"/>
      <c r="AD601" s="25"/>
      <c r="AE601" s="25"/>
      <c r="AF601" s="28"/>
      <c r="AG601" s="128"/>
      <c r="AN601" s="25"/>
      <c r="AO601" s="25"/>
      <c r="AP601" s="25"/>
      <c r="AQ601" s="25"/>
      <c r="AR601" s="25"/>
      <c r="AS601" s="25"/>
      <c r="AT601" s="25"/>
      <c r="AU601" s="25"/>
    </row>
    <row r="602" spans="1:47">
      <c r="A602" s="33"/>
      <c r="B602" s="57"/>
      <c r="C602" s="58"/>
      <c r="D602" s="58"/>
      <c r="E602" s="33"/>
      <c r="AA602" s="25"/>
      <c r="AB602" s="25"/>
      <c r="AC602" s="25"/>
      <c r="AD602" s="25"/>
      <c r="AE602" s="25"/>
      <c r="AF602" s="28"/>
      <c r="AG602" s="128"/>
      <c r="AN602" s="25"/>
      <c r="AO602" s="25"/>
      <c r="AP602" s="25"/>
      <c r="AQ602" s="25"/>
      <c r="AR602" s="25"/>
      <c r="AS602" s="25"/>
      <c r="AT602" s="25"/>
      <c r="AU602" s="25"/>
    </row>
    <row r="603" spans="1:47">
      <c r="A603" s="33"/>
      <c r="B603" s="57"/>
      <c r="C603" s="58"/>
      <c r="D603" s="58"/>
      <c r="E603" s="33"/>
      <c r="AA603" s="25"/>
      <c r="AB603" s="25"/>
      <c r="AC603" s="25"/>
      <c r="AD603" s="25"/>
      <c r="AE603" s="25"/>
      <c r="AF603" s="28"/>
      <c r="AG603" s="128"/>
      <c r="AN603" s="25"/>
      <c r="AO603" s="25"/>
      <c r="AP603" s="25"/>
      <c r="AQ603" s="25"/>
      <c r="AR603" s="25"/>
      <c r="AS603" s="25"/>
      <c r="AT603" s="25"/>
      <c r="AU603" s="25"/>
    </row>
    <row r="604" spans="1:47">
      <c r="A604" s="33"/>
      <c r="B604" s="57"/>
      <c r="C604" s="58"/>
      <c r="D604" s="58"/>
      <c r="E604" s="33"/>
      <c r="AA604" s="25"/>
      <c r="AB604" s="25"/>
      <c r="AC604" s="25"/>
      <c r="AD604" s="25"/>
      <c r="AE604" s="25"/>
      <c r="AF604" s="28"/>
      <c r="AG604" s="128"/>
      <c r="AN604" s="25"/>
      <c r="AO604" s="25"/>
      <c r="AP604" s="25"/>
      <c r="AQ604" s="25"/>
      <c r="AR604" s="25"/>
      <c r="AS604" s="25"/>
      <c r="AT604" s="25"/>
      <c r="AU604" s="25"/>
    </row>
    <row r="605" spans="1:47">
      <c r="A605" s="33"/>
      <c r="B605" s="57"/>
      <c r="C605" s="58"/>
      <c r="D605" s="58"/>
      <c r="E605" s="33"/>
      <c r="AA605" s="25"/>
      <c r="AB605" s="25"/>
      <c r="AC605" s="25"/>
      <c r="AD605" s="25"/>
      <c r="AE605" s="25"/>
      <c r="AF605" s="28"/>
      <c r="AG605" s="128"/>
      <c r="AN605" s="25"/>
      <c r="AO605" s="25"/>
      <c r="AP605" s="25"/>
      <c r="AQ605" s="25"/>
      <c r="AR605" s="25"/>
      <c r="AS605" s="25"/>
      <c r="AT605" s="25"/>
      <c r="AU605" s="25"/>
    </row>
    <row r="606" spans="1:47">
      <c r="A606" s="33"/>
      <c r="B606" s="57"/>
      <c r="C606" s="58"/>
      <c r="D606" s="58"/>
      <c r="E606" s="33"/>
      <c r="AA606" s="25"/>
      <c r="AB606" s="25"/>
      <c r="AC606" s="25"/>
      <c r="AD606" s="25"/>
      <c r="AE606" s="25"/>
      <c r="AF606" s="28"/>
      <c r="AG606" s="128"/>
      <c r="AN606" s="25"/>
      <c r="AO606" s="25"/>
      <c r="AP606" s="25"/>
      <c r="AQ606" s="25"/>
      <c r="AR606" s="25"/>
      <c r="AS606" s="25"/>
      <c r="AT606" s="25"/>
      <c r="AU606" s="25"/>
    </row>
    <row r="607" spans="1:47">
      <c r="A607" s="33"/>
      <c r="B607" s="57"/>
      <c r="C607" s="58"/>
      <c r="D607" s="58"/>
      <c r="E607" s="33"/>
      <c r="AA607" s="25"/>
      <c r="AB607" s="25"/>
      <c r="AC607" s="25"/>
      <c r="AD607" s="25"/>
      <c r="AE607" s="25"/>
      <c r="AF607" s="28"/>
      <c r="AG607" s="128"/>
      <c r="AN607" s="25"/>
      <c r="AO607" s="25"/>
      <c r="AP607" s="25"/>
      <c r="AQ607" s="25"/>
      <c r="AR607" s="25"/>
      <c r="AS607" s="25"/>
      <c r="AT607" s="25"/>
      <c r="AU607" s="25"/>
    </row>
    <row r="608" spans="1:47">
      <c r="A608" s="33"/>
      <c r="B608" s="57"/>
      <c r="C608" s="58"/>
      <c r="D608" s="58"/>
      <c r="E608" s="33"/>
      <c r="AA608" s="25"/>
      <c r="AB608" s="25"/>
      <c r="AC608" s="25"/>
      <c r="AD608" s="25"/>
      <c r="AE608" s="25"/>
      <c r="AF608" s="28"/>
      <c r="AG608" s="128"/>
      <c r="AN608" s="25"/>
      <c r="AO608" s="25"/>
      <c r="AP608" s="25"/>
      <c r="AQ608" s="25"/>
      <c r="AR608" s="25"/>
      <c r="AS608" s="25"/>
      <c r="AT608" s="25"/>
      <c r="AU608" s="25"/>
    </row>
    <row r="609" spans="1:47">
      <c r="A609" s="33"/>
      <c r="B609" s="57"/>
      <c r="C609" s="58"/>
      <c r="D609" s="58"/>
      <c r="E609" s="33"/>
      <c r="AA609" s="25"/>
      <c r="AB609" s="25"/>
      <c r="AC609" s="25"/>
      <c r="AD609" s="25"/>
      <c r="AE609" s="25"/>
      <c r="AF609" s="28"/>
      <c r="AG609" s="128"/>
      <c r="AN609" s="25"/>
      <c r="AO609" s="25"/>
      <c r="AP609" s="25"/>
      <c r="AQ609" s="25"/>
      <c r="AR609" s="25"/>
      <c r="AS609" s="25"/>
      <c r="AT609" s="25"/>
      <c r="AU609" s="25"/>
    </row>
    <row r="610" spans="1:47">
      <c r="A610" s="33"/>
      <c r="B610" s="57"/>
      <c r="C610" s="58"/>
      <c r="D610" s="58"/>
      <c r="E610" s="33"/>
      <c r="AA610" s="25"/>
      <c r="AB610" s="25"/>
      <c r="AC610" s="25"/>
      <c r="AD610" s="25"/>
      <c r="AE610" s="25"/>
      <c r="AF610" s="28"/>
      <c r="AG610" s="128"/>
      <c r="AN610" s="25"/>
      <c r="AO610" s="25"/>
      <c r="AP610" s="25"/>
      <c r="AQ610" s="25"/>
      <c r="AR610" s="25"/>
      <c r="AS610" s="25"/>
      <c r="AT610" s="25"/>
      <c r="AU610" s="25"/>
    </row>
    <row r="611" spans="1:47">
      <c r="A611" s="33"/>
      <c r="B611" s="57"/>
      <c r="C611" s="58"/>
      <c r="D611" s="58"/>
      <c r="E611" s="33"/>
      <c r="AA611" s="25"/>
      <c r="AB611" s="25"/>
      <c r="AC611" s="25"/>
      <c r="AD611" s="25"/>
      <c r="AE611" s="25"/>
      <c r="AF611" s="28"/>
      <c r="AG611" s="128"/>
      <c r="AN611" s="25"/>
      <c r="AO611" s="25"/>
      <c r="AP611" s="25"/>
      <c r="AQ611" s="25"/>
      <c r="AR611" s="25"/>
      <c r="AS611" s="25"/>
      <c r="AT611" s="25"/>
      <c r="AU611" s="25"/>
    </row>
    <row r="612" spans="1:47">
      <c r="A612" s="33"/>
      <c r="B612" s="57"/>
      <c r="C612" s="58"/>
      <c r="D612" s="58"/>
      <c r="E612" s="33"/>
      <c r="AA612" s="25"/>
      <c r="AB612" s="25"/>
      <c r="AC612" s="25"/>
      <c r="AD612" s="25"/>
      <c r="AE612" s="25"/>
      <c r="AF612" s="28"/>
      <c r="AG612" s="128"/>
      <c r="AN612" s="25"/>
      <c r="AO612" s="25"/>
      <c r="AP612" s="25"/>
      <c r="AQ612" s="25"/>
      <c r="AR612" s="25"/>
      <c r="AS612" s="25"/>
      <c r="AT612" s="25"/>
      <c r="AU612" s="25"/>
    </row>
    <row r="613" spans="1:47">
      <c r="A613" s="33"/>
      <c r="B613" s="57"/>
      <c r="C613" s="58"/>
      <c r="D613" s="58"/>
      <c r="E613" s="33"/>
      <c r="AA613" s="25"/>
      <c r="AB613" s="25"/>
      <c r="AC613" s="25"/>
      <c r="AD613" s="25"/>
      <c r="AE613" s="25"/>
      <c r="AF613" s="28"/>
      <c r="AG613" s="128"/>
      <c r="AN613" s="25"/>
      <c r="AO613" s="25"/>
      <c r="AP613" s="25"/>
      <c r="AQ613" s="25"/>
      <c r="AR613" s="25"/>
      <c r="AS613" s="25"/>
      <c r="AT613" s="25"/>
      <c r="AU613" s="25"/>
    </row>
    <row r="614" spans="1:47">
      <c r="A614" s="33"/>
      <c r="B614" s="57"/>
      <c r="C614" s="58"/>
      <c r="D614" s="58"/>
      <c r="E614" s="33"/>
      <c r="AA614" s="25"/>
      <c r="AB614" s="25"/>
      <c r="AC614" s="25"/>
      <c r="AD614" s="25"/>
      <c r="AE614" s="25"/>
      <c r="AF614" s="28"/>
      <c r="AG614" s="128"/>
      <c r="AN614" s="25"/>
      <c r="AO614" s="25"/>
      <c r="AP614" s="25"/>
      <c r="AQ614" s="25"/>
      <c r="AR614" s="25"/>
      <c r="AS614" s="25"/>
      <c r="AT614" s="25"/>
      <c r="AU614" s="25"/>
    </row>
    <row r="615" spans="1:47">
      <c r="A615" s="33"/>
      <c r="B615" s="57"/>
      <c r="C615" s="58"/>
      <c r="D615" s="58"/>
      <c r="E615" s="33"/>
      <c r="AA615" s="25"/>
      <c r="AB615" s="25"/>
      <c r="AC615" s="25"/>
      <c r="AD615" s="25"/>
      <c r="AE615" s="25"/>
      <c r="AF615" s="28"/>
      <c r="AG615" s="128"/>
      <c r="AN615" s="25"/>
      <c r="AO615" s="25"/>
      <c r="AP615" s="25"/>
      <c r="AQ615" s="25"/>
      <c r="AR615" s="25"/>
      <c r="AS615" s="25"/>
      <c r="AT615" s="25"/>
      <c r="AU615" s="25"/>
    </row>
    <row r="616" spans="1:47">
      <c r="A616" s="33"/>
      <c r="B616" s="57"/>
      <c r="C616" s="58"/>
      <c r="D616" s="58"/>
      <c r="E616" s="33"/>
      <c r="AA616" s="25"/>
      <c r="AB616" s="25"/>
      <c r="AC616" s="25"/>
      <c r="AD616" s="25"/>
      <c r="AE616" s="25"/>
      <c r="AF616" s="28"/>
      <c r="AG616" s="128"/>
      <c r="AN616" s="25"/>
      <c r="AO616" s="25"/>
      <c r="AP616" s="25"/>
      <c r="AQ616" s="25"/>
      <c r="AR616" s="25"/>
      <c r="AS616" s="25"/>
      <c r="AT616" s="25"/>
      <c r="AU616" s="25"/>
    </row>
    <row r="617" spans="1:47">
      <c r="A617" s="33"/>
      <c r="B617" s="57"/>
      <c r="C617" s="58"/>
      <c r="D617" s="58"/>
      <c r="E617" s="33"/>
      <c r="AA617" s="25"/>
      <c r="AB617" s="25"/>
      <c r="AC617" s="25"/>
      <c r="AD617" s="25"/>
      <c r="AE617" s="25"/>
      <c r="AF617" s="28"/>
      <c r="AG617" s="128"/>
      <c r="AN617" s="25"/>
      <c r="AO617" s="25"/>
      <c r="AP617" s="25"/>
      <c r="AQ617" s="25"/>
      <c r="AR617" s="25"/>
      <c r="AS617" s="25"/>
      <c r="AT617" s="25"/>
      <c r="AU617" s="25"/>
    </row>
    <row r="618" spans="1:47">
      <c r="A618" s="33"/>
      <c r="B618" s="57"/>
      <c r="C618" s="58"/>
      <c r="D618" s="58"/>
      <c r="E618" s="33"/>
      <c r="AA618" s="25"/>
      <c r="AB618" s="25"/>
      <c r="AC618" s="25"/>
      <c r="AD618" s="25"/>
      <c r="AE618" s="25"/>
      <c r="AF618" s="28"/>
      <c r="AG618" s="128"/>
      <c r="AN618" s="25"/>
      <c r="AO618" s="25"/>
      <c r="AP618" s="25"/>
      <c r="AQ618" s="25"/>
      <c r="AR618" s="25"/>
      <c r="AS618" s="25"/>
      <c r="AT618" s="25"/>
      <c r="AU618" s="25"/>
    </row>
    <row r="619" spans="1:47">
      <c r="A619" s="33"/>
      <c r="B619" s="57"/>
      <c r="C619" s="58"/>
      <c r="D619" s="58"/>
      <c r="E619" s="33"/>
      <c r="AA619" s="25"/>
      <c r="AB619" s="25"/>
      <c r="AC619" s="25"/>
      <c r="AD619" s="25"/>
      <c r="AE619" s="25"/>
      <c r="AF619" s="28"/>
      <c r="AG619" s="128"/>
      <c r="AN619" s="25"/>
      <c r="AO619" s="25"/>
      <c r="AP619" s="25"/>
      <c r="AQ619" s="25"/>
      <c r="AR619" s="25"/>
      <c r="AS619" s="25"/>
      <c r="AT619" s="25"/>
      <c r="AU619" s="25"/>
    </row>
    <row r="620" spans="1:47">
      <c r="A620" s="33"/>
      <c r="B620" s="57"/>
      <c r="C620" s="58"/>
      <c r="D620" s="58"/>
      <c r="E620" s="33"/>
      <c r="AA620" s="25"/>
      <c r="AB620" s="25"/>
      <c r="AC620" s="25"/>
      <c r="AD620" s="25"/>
      <c r="AE620" s="25"/>
      <c r="AF620" s="28"/>
      <c r="AG620" s="128"/>
      <c r="AN620" s="25"/>
      <c r="AO620" s="25"/>
      <c r="AP620" s="25"/>
      <c r="AQ620" s="25"/>
      <c r="AR620" s="25"/>
      <c r="AS620" s="25"/>
      <c r="AT620" s="25"/>
      <c r="AU620" s="25"/>
    </row>
    <row r="621" spans="1:47">
      <c r="A621" s="33"/>
      <c r="B621" s="57"/>
      <c r="C621" s="58"/>
      <c r="D621" s="58"/>
      <c r="E621" s="33"/>
      <c r="AA621" s="25"/>
      <c r="AB621" s="25"/>
      <c r="AC621" s="25"/>
      <c r="AD621" s="25"/>
      <c r="AE621" s="25"/>
      <c r="AF621" s="28"/>
      <c r="AG621" s="128"/>
      <c r="AN621" s="25"/>
      <c r="AO621" s="25"/>
      <c r="AP621" s="25"/>
      <c r="AQ621" s="25"/>
      <c r="AR621" s="25"/>
      <c r="AS621" s="25"/>
      <c r="AT621" s="25"/>
      <c r="AU621" s="25"/>
    </row>
    <row r="622" spans="1:47">
      <c r="A622" s="33"/>
      <c r="B622" s="57"/>
      <c r="C622" s="58"/>
      <c r="D622" s="58"/>
      <c r="E622" s="33"/>
      <c r="AA622" s="25"/>
      <c r="AB622" s="25"/>
      <c r="AC622" s="25"/>
      <c r="AD622" s="25"/>
      <c r="AE622" s="25"/>
      <c r="AF622" s="28"/>
      <c r="AG622" s="128"/>
      <c r="AN622" s="25"/>
      <c r="AO622" s="25"/>
      <c r="AP622" s="25"/>
      <c r="AQ622" s="25"/>
      <c r="AR622" s="25"/>
      <c r="AS622" s="25"/>
      <c r="AT622" s="25"/>
      <c r="AU622" s="25"/>
    </row>
    <row r="623" spans="1:47">
      <c r="A623" s="33"/>
      <c r="B623" s="57"/>
      <c r="C623" s="58"/>
      <c r="D623" s="58"/>
      <c r="E623" s="33"/>
      <c r="AA623" s="25"/>
      <c r="AB623" s="25"/>
      <c r="AC623" s="25"/>
      <c r="AD623" s="25"/>
      <c r="AE623" s="25"/>
      <c r="AF623" s="28"/>
      <c r="AG623" s="128"/>
      <c r="AN623" s="25"/>
      <c r="AO623" s="25"/>
      <c r="AP623" s="25"/>
      <c r="AQ623" s="25"/>
      <c r="AR623" s="25"/>
      <c r="AS623" s="25"/>
      <c r="AT623" s="25"/>
      <c r="AU623" s="25"/>
    </row>
    <row r="624" spans="1:47">
      <c r="A624" s="33"/>
      <c r="B624" s="57"/>
      <c r="C624" s="58"/>
      <c r="D624" s="58"/>
      <c r="E624" s="33"/>
      <c r="AA624" s="25"/>
      <c r="AB624" s="25"/>
      <c r="AC624" s="25"/>
      <c r="AD624" s="25"/>
      <c r="AE624" s="25"/>
      <c r="AF624" s="28"/>
      <c r="AG624" s="128"/>
      <c r="AN624" s="25"/>
      <c r="AO624" s="25"/>
      <c r="AP624" s="25"/>
      <c r="AQ624" s="25"/>
      <c r="AR624" s="25"/>
      <c r="AS624" s="25"/>
      <c r="AT624" s="25"/>
      <c r="AU624" s="25"/>
    </row>
    <row r="625" spans="1:47">
      <c r="A625" s="33"/>
      <c r="B625" s="57"/>
      <c r="C625" s="58"/>
      <c r="D625" s="58"/>
      <c r="E625" s="33"/>
      <c r="AA625" s="25"/>
      <c r="AB625" s="25"/>
      <c r="AC625" s="25"/>
      <c r="AD625" s="25"/>
      <c r="AE625" s="25"/>
      <c r="AF625" s="28"/>
      <c r="AG625" s="128"/>
      <c r="AN625" s="25"/>
      <c r="AO625" s="25"/>
      <c r="AP625" s="25"/>
      <c r="AQ625" s="25"/>
      <c r="AR625" s="25"/>
      <c r="AS625" s="25"/>
      <c r="AT625" s="25"/>
      <c r="AU625" s="25"/>
    </row>
    <row r="626" spans="1:47">
      <c r="A626" s="33"/>
      <c r="B626" s="57"/>
      <c r="C626" s="58"/>
      <c r="D626" s="58"/>
      <c r="E626" s="33"/>
      <c r="AA626" s="25"/>
      <c r="AB626" s="25"/>
      <c r="AC626" s="25"/>
      <c r="AD626" s="25"/>
      <c r="AE626" s="25"/>
      <c r="AF626" s="28"/>
      <c r="AG626" s="128"/>
      <c r="AN626" s="25"/>
      <c r="AO626" s="25"/>
      <c r="AP626" s="25"/>
      <c r="AQ626" s="25"/>
      <c r="AR626" s="25"/>
      <c r="AS626" s="25"/>
      <c r="AT626" s="25"/>
      <c r="AU626" s="25"/>
    </row>
    <row r="627" spans="1:47">
      <c r="A627" s="33"/>
      <c r="B627" s="57"/>
      <c r="C627" s="58"/>
      <c r="D627" s="58"/>
      <c r="E627" s="33"/>
      <c r="AA627" s="25"/>
      <c r="AB627" s="25"/>
      <c r="AC627" s="25"/>
      <c r="AD627" s="25"/>
      <c r="AE627" s="25"/>
      <c r="AF627" s="28"/>
      <c r="AG627" s="128"/>
      <c r="AN627" s="25"/>
      <c r="AO627" s="25"/>
      <c r="AP627" s="25"/>
      <c r="AQ627" s="25"/>
      <c r="AR627" s="25"/>
      <c r="AS627" s="25"/>
      <c r="AT627" s="25"/>
      <c r="AU627" s="25"/>
    </row>
    <row r="628" spans="1:47">
      <c r="A628" s="33"/>
      <c r="B628" s="57"/>
      <c r="C628" s="58"/>
      <c r="D628" s="58"/>
      <c r="E628" s="33"/>
      <c r="AA628" s="25"/>
      <c r="AB628" s="25"/>
      <c r="AC628" s="25"/>
      <c r="AD628" s="25"/>
      <c r="AE628" s="25"/>
      <c r="AF628" s="28"/>
      <c r="AG628" s="128"/>
      <c r="AN628" s="25"/>
      <c r="AO628" s="25"/>
      <c r="AP628" s="25"/>
      <c r="AQ628" s="25"/>
      <c r="AR628" s="25"/>
      <c r="AS628" s="25"/>
      <c r="AT628" s="25"/>
      <c r="AU628" s="25"/>
    </row>
    <row r="629" spans="1:47">
      <c r="A629" s="33"/>
      <c r="B629" s="57"/>
      <c r="C629" s="58"/>
      <c r="D629" s="58"/>
      <c r="E629" s="33"/>
      <c r="AA629" s="25"/>
      <c r="AB629" s="25"/>
      <c r="AC629" s="25"/>
      <c r="AD629" s="25"/>
      <c r="AE629" s="25"/>
      <c r="AF629" s="28"/>
      <c r="AG629" s="128"/>
      <c r="AN629" s="25"/>
      <c r="AO629" s="25"/>
      <c r="AP629" s="25"/>
      <c r="AQ629" s="25"/>
      <c r="AR629" s="25"/>
      <c r="AS629" s="25"/>
      <c r="AT629" s="25"/>
      <c r="AU629" s="25"/>
    </row>
    <row r="630" spans="1:47">
      <c r="A630" s="33"/>
      <c r="B630" s="57"/>
      <c r="C630" s="58"/>
      <c r="D630" s="58"/>
      <c r="E630" s="33"/>
      <c r="AA630" s="25"/>
      <c r="AB630" s="25"/>
      <c r="AC630" s="25"/>
      <c r="AD630" s="25"/>
      <c r="AE630" s="25"/>
      <c r="AF630" s="28"/>
      <c r="AG630" s="128"/>
      <c r="AN630" s="25"/>
      <c r="AO630" s="25"/>
      <c r="AP630" s="25"/>
      <c r="AQ630" s="25"/>
      <c r="AR630" s="25"/>
      <c r="AS630" s="25"/>
      <c r="AT630" s="25"/>
      <c r="AU630" s="25"/>
    </row>
    <row r="631" spans="1:47">
      <c r="A631" s="33"/>
      <c r="B631" s="57"/>
      <c r="C631" s="58"/>
      <c r="D631" s="58"/>
      <c r="E631" s="33"/>
      <c r="AA631" s="25"/>
      <c r="AB631" s="25"/>
      <c r="AC631" s="25"/>
      <c r="AD631" s="25"/>
      <c r="AE631" s="25"/>
      <c r="AF631" s="28"/>
      <c r="AG631" s="128"/>
      <c r="AN631" s="25"/>
      <c r="AO631" s="25"/>
      <c r="AP631" s="25"/>
      <c r="AQ631" s="25"/>
      <c r="AR631" s="25"/>
      <c r="AS631" s="25"/>
      <c r="AT631" s="25"/>
      <c r="AU631" s="25"/>
    </row>
    <row r="632" spans="1:47">
      <c r="A632" s="33"/>
      <c r="B632" s="57"/>
      <c r="C632" s="58"/>
      <c r="D632" s="58"/>
      <c r="E632" s="33"/>
      <c r="AA632" s="25"/>
      <c r="AB632" s="25"/>
      <c r="AC632" s="25"/>
      <c r="AD632" s="25"/>
      <c r="AE632" s="25"/>
      <c r="AF632" s="28"/>
      <c r="AG632" s="128"/>
      <c r="AN632" s="25"/>
      <c r="AO632" s="25"/>
      <c r="AP632" s="25"/>
      <c r="AQ632" s="25"/>
      <c r="AR632" s="25"/>
      <c r="AS632" s="25"/>
      <c r="AT632" s="25"/>
      <c r="AU632" s="25"/>
    </row>
    <row r="633" spans="1:47">
      <c r="A633" s="33"/>
      <c r="B633" s="57"/>
      <c r="C633" s="58"/>
      <c r="D633" s="58"/>
      <c r="E633" s="33"/>
      <c r="AA633" s="25"/>
      <c r="AB633" s="25"/>
      <c r="AC633" s="25"/>
      <c r="AD633" s="25"/>
      <c r="AE633" s="25"/>
      <c r="AF633" s="28"/>
      <c r="AG633" s="128"/>
      <c r="AN633" s="25"/>
      <c r="AO633" s="25"/>
      <c r="AP633" s="25"/>
      <c r="AQ633" s="25"/>
      <c r="AR633" s="25"/>
      <c r="AS633" s="25"/>
      <c r="AT633" s="25"/>
      <c r="AU633" s="25"/>
    </row>
    <row r="634" spans="1:47">
      <c r="A634" s="33"/>
      <c r="B634" s="57"/>
      <c r="C634" s="58"/>
      <c r="D634" s="58"/>
      <c r="E634" s="33"/>
      <c r="AA634" s="25"/>
      <c r="AB634" s="25"/>
      <c r="AC634" s="25"/>
      <c r="AD634" s="25"/>
      <c r="AE634" s="25"/>
      <c r="AF634" s="28"/>
      <c r="AG634" s="128"/>
      <c r="AN634" s="25"/>
      <c r="AO634" s="25"/>
      <c r="AP634" s="25"/>
      <c r="AQ634" s="25"/>
      <c r="AR634" s="25"/>
      <c r="AS634" s="25"/>
      <c r="AT634" s="25"/>
      <c r="AU634" s="25"/>
    </row>
    <row r="635" spans="1:47">
      <c r="AA635" s="25"/>
      <c r="AB635" s="25"/>
      <c r="AC635" s="25"/>
      <c r="AD635" s="25"/>
      <c r="AE635" s="25"/>
      <c r="AF635" s="28"/>
      <c r="AG635" s="128"/>
      <c r="AN635" s="25"/>
      <c r="AO635" s="25"/>
      <c r="AP635" s="25"/>
      <c r="AQ635" s="25"/>
      <c r="AR635" s="25"/>
      <c r="AS635" s="25"/>
      <c r="AT635" s="25"/>
      <c r="AU635" s="25"/>
    </row>
    <row r="636" spans="1:47">
      <c r="AA636" s="25"/>
      <c r="AB636" s="25"/>
      <c r="AC636" s="25"/>
      <c r="AD636" s="25"/>
      <c r="AE636" s="25"/>
      <c r="AF636" s="28"/>
      <c r="AG636" s="128"/>
      <c r="AN636" s="25"/>
      <c r="AO636" s="25"/>
      <c r="AP636" s="25"/>
      <c r="AQ636" s="25"/>
      <c r="AR636" s="25"/>
      <c r="AS636" s="25"/>
      <c r="AT636" s="25"/>
      <c r="AU636" s="25"/>
    </row>
    <row r="637" spans="1:47">
      <c r="AA637" s="25"/>
      <c r="AB637" s="25"/>
      <c r="AC637" s="25"/>
      <c r="AD637" s="25"/>
      <c r="AE637" s="25"/>
      <c r="AF637" s="28"/>
      <c r="AG637" s="128"/>
      <c r="AN637" s="25"/>
      <c r="AO637" s="25"/>
      <c r="AP637" s="25"/>
      <c r="AQ637" s="25"/>
      <c r="AR637" s="25"/>
      <c r="AS637" s="25"/>
      <c r="AT637" s="25"/>
      <c r="AU637" s="25"/>
    </row>
    <row r="638" spans="1:47">
      <c r="AA638" s="25"/>
      <c r="AB638" s="25"/>
      <c r="AC638" s="25"/>
      <c r="AD638" s="25"/>
      <c r="AE638" s="25"/>
      <c r="AF638" s="28"/>
      <c r="AG638" s="128"/>
      <c r="AN638" s="25"/>
      <c r="AO638" s="25"/>
      <c r="AP638" s="25"/>
      <c r="AQ638" s="25"/>
      <c r="AR638" s="25"/>
      <c r="AS638" s="25"/>
      <c r="AT638" s="25"/>
      <c r="AU638" s="25"/>
    </row>
    <row r="639" spans="1:47">
      <c r="AA639" s="25"/>
      <c r="AB639" s="25"/>
      <c r="AC639" s="25"/>
      <c r="AD639" s="25"/>
      <c r="AE639" s="25"/>
      <c r="AF639" s="28"/>
      <c r="AG639" s="128"/>
      <c r="AN639" s="25"/>
      <c r="AO639" s="25"/>
      <c r="AP639" s="25"/>
      <c r="AQ639" s="25"/>
      <c r="AR639" s="25"/>
      <c r="AS639" s="25"/>
      <c r="AT639" s="25"/>
      <c r="AU639" s="25"/>
    </row>
    <row r="640" spans="1:47">
      <c r="AA640" s="25"/>
      <c r="AB640" s="25"/>
      <c r="AC640" s="25"/>
      <c r="AD640" s="25"/>
      <c r="AE640" s="25"/>
      <c r="AF640" s="28"/>
      <c r="AG640" s="128"/>
      <c r="AN640" s="25"/>
      <c r="AO640" s="25"/>
      <c r="AP640" s="25"/>
      <c r="AQ640" s="25"/>
      <c r="AR640" s="25"/>
      <c r="AS640" s="25"/>
      <c r="AT640" s="25"/>
      <c r="AU640" s="25"/>
    </row>
    <row r="641" spans="27:47">
      <c r="AA641" s="25"/>
      <c r="AB641" s="25"/>
      <c r="AC641" s="25"/>
      <c r="AD641" s="25"/>
      <c r="AE641" s="25"/>
      <c r="AF641" s="28"/>
      <c r="AG641" s="128"/>
      <c r="AN641" s="25"/>
      <c r="AO641" s="25"/>
      <c r="AP641" s="25"/>
      <c r="AQ641" s="25"/>
      <c r="AR641" s="25"/>
      <c r="AS641" s="25"/>
      <c r="AT641" s="25"/>
      <c r="AU641" s="25"/>
    </row>
    <row r="642" spans="27:47">
      <c r="AA642" s="25"/>
      <c r="AB642" s="25"/>
      <c r="AC642" s="25"/>
      <c r="AD642" s="25"/>
      <c r="AE642" s="25"/>
      <c r="AF642" s="28"/>
      <c r="AG642" s="128"/>
      <c r="AN642" s="25"/>
      <c r="AO642" s="25"/>
      <c r="AP642" s="25"/>
      <c r="AQ642" s="25"/>
      <c r="AR642" s="25"/>
      <c r="AS642" s="25"/>
      <c r="AT642" s="25"/>
      <c r="AU642" s="25"/>
    </row>
    <row r="643" spans="27:47">
      <c r="AA643" s="25"/>
      <c r="AB643" s="25"/>
      <c r="AC643" s="25"/>
      <c r="AD643" s="25"/>
      <c r="AE643" s="25"/>
      <c r="AF643" s="28"/>
      <c r="AG643" s="128"/>
      <c r="AN643" s="25"/>
      <c r="AO643" s="25"/>
      <c r="AP643" s="25"/>
      <c r="AQ643" s="25"/>
      <c r="AR643" s="25"/>
      <c r="AS643" s="25"/>
      <c r="AT643" s="25"/>
      <c r="AU643" s="25"/>
    </row>
    <row r="644" spans="27:47">
      <c r="AA644" s="25"/>
      <c r="AB644" s="25"/>
      <c r="AC644" s="25"/>
      <c r="AD644" s="25"/>
      <c r="AE644" s="25"/>
      <c r="AF644" s="28"/>
      <c r="AG644" s="128"/>
      <c r="AN644" s="25"/>
      <c r="AO644" s="25"/>
      <c r="AP644" s="25"/>
      <c r="AQ644" s="25"/>
      <c r="AR644" s="25"/>
      <c r="AS644" s="25"/>
      <c r="AT644" s="25"/>
      <c r="AU644" s="25"/>
    </row>
    <row r="645" spans="27:47">
      <c r="AA645" s="25"/>
      <c r="AB645" s="25"/>
      <c r="AC645" s="25"/>
      <c r="AD645" s="25"/>
      <c r="AE645" s="25"/>
      <c r="AF645" s="28"/>
      <c r="AG645" s="128"/>
      <c r="AN645" s="25"/>
      <c r="AO645" s="25"/>
      <c r="AP645" s="25"/>
      <c r="AQ645" s="25"/>
      <c r="AR645" s="25"/>
      <c r="AS645" s="25"/>
      <c r="AT645" s="25"/>
      <c r="AU645" s="25"/>
    </row>
    <row r="646" spans="27:47">
      <c r="AA646" s="25"/>
      <c r="AB646" s="25"/>
      <c r="AC646" s="25"/>
      <c r="AD646" s="25"/>
      <c r="AE646" s="25"/>
      <c r="AF646" s="28"/>
      <c r="AG646" s="128"/>
      <c r="AN646" s="25"/>
      <c r="AO646" s="25"/>
      <c r="AP646" s="25"/>
      <c r="AQ646" s="25"/>
      <c r="AR646" s="25"/>
      <c r="AS646" s="25"/>
      <c r="AT646" s="25"/>
      <c r="AU646" s="25"/>
    </row>
    <row r="647" spans="27:47">
      <c r="AA647" s="25"/>
      <c r="AB647" s="25"/>
      <c r="AC647" s="25"/>
      <c r="AD647" s="25"/>
      <c r="AE647" s="25"/>
      <c r="AF647" s="28"/>
      <c r="AG647" s="128"/>
      <c r="AN647" s="25"/>
      <c r="AO647" s="25"/>
      <c r="AP647" s="25"/>
      <c r="AQ647" s="25"/>
      <c r="AR647" s="25"/>
      <c r="AS647" s="25"/>
      <c r="AT647" s="25"/>
      <c r="AU647" s="25"/>
    </row>
    <row r="648" spans="27:47">
      <c r="AA648" s="25"/>
      <c r="AB648" s="25"/>
      <c r="AC648" s="25"/>
      <c r="AD648" s="25"/>
      <c r="AE648" s="25"/>
      <c r="AF648" s="28"/>
      <c r="AG648" s="128"/>
      <c r="AN648" s="25"/>
      <c r="AO648" s="25"/>
      <c r="AP648" s="25"/>
      <c r="AQ648" s="25"/>
      <c r="AR648" s="25"/>
      <c r="AS648" s="25"/>
      <c r="AT648" s="25"/>
      <c r="AU648" s="25"/>
    </row>
    <row r="649" spans="27:47">
      <c r="AA649" s="25"/>
      <c r="AB649" s="25"/>
      <c r="AC649" s="25"/>
      <c r="AD649" s="25"/>
      <c r="AE649" s="25"/>
      <c r="AF649" s="28"/>
      <c r="AG649" s="128"/>
      <c r="AN649" s="25"/>
      <c r="AO649" s="25"/>
      <c r="AP649" s="25"/>
      <c r="AQ649" s="25"/>
      <c r="AR649" s="25"/>
      <c r="AS649" s="25"/>
      <c r="AT649" s="25"/>
      <c r="AU649" s="25"/>
    </row>
    <row r="650" spans="27:47">
      <c r="AA650" s="25"/>
      <c r="AB650" s="25"/>
      <c r="AC650" s="25"/>
      <c r="AD650" s="25"/>
      <c r="AE650" s="25"/>
      <c r="AF650" s="28"/>
      <c r="AG650" s="128"/>
      <c r="AN650" s="25"/>
      <c r="AO650" s="25"/>
      <c r="AP650" s="25"/>
      <c r="AQ650" s="25"/>
      <c r="AR650" s="25"/>
      <c r="AS650" s="25"/>
      <c r="AT650" s="25"/>
      <c r="AU650" s="25"/>
    </row>
    <row r="651" spans="27:47">
      <c r="AA651" s="25"/>
      <c r="AB651" s="25"/>
      <c r="AC651" s="25"/>
      <c r="AD651" s="25"/>
      <c r="AE651" s="25"/>
      <c r="AF651" s="28"/>
      <c r="AG651" s="128"/>
      <c r="AN651" s="25"/>
      <c r="AO651" s="25"/>
      <c r="AP651" s="25"/>
      <c r="AQ651" s="25"/>
      <c r="AR651" s="25"/>
      <c r="AS651" s="25"/>
      <c r="AT651" s="25"/>
      <c r="AU651" s="25"/>
    </row>
    <row r="652" spans="27:47">
      <c r="AA652" s="25"/>
      <c r="AB652" s="25"/>
      <c r="AC652" s="25"/>
      <c r="AD652" s="25"/>
      <c r="AE652" s="25"/>
      <c r="AF652" s="28"/>
      <c r="AG652" s="128"/>
      <c r="AN652" s="25"/>
      <c r="AO652" s="25"/>
      <c r="AP652" s="25"/>
      <c r="AQ652" s="25"/>
      <c r="AR652" s="25"/>
      <c r="AS652" s="25"/>
      <c r="AT652" s="25"/>
      <c r="AU652" s="25"/>
    </row>
    <row r="653" spans="27:47">
      <c r="AA653" s="25"/>
      <c r="AB653" s="25"/>
      <c r="AC653" s="25"/>
      <c r="AD653" s="25"/>
      <c r="AE653" s="25"/>
      <c r="AF653" s="28"/>
      <c r="AG653" s="128"/>
      <c r="AN653" s="25"/>
      <c r="AO653" s="25"/>
      <c r="AP653" s="25"/>
      <c r="AQ653" s="25"/>
      <c r="AR653" s="25"/>
      <c r="AS653" s="25"/>
      <c r="AT653" s="25"/>
      <c r="AU653" s="25"/>
    </row>
    <row r="654" spans="27:47">
      <c r="AA654" s="25"/>
      <c r="AB654" s="25"/>
      <c r="AC654" s="25"/>
      <c r="AD654" s="25"/>
      <c r="AE654" s="25"/>
      <c r="AF654" s="28"/>
      <c r="AG654" s="128"/>
      <c r="AN654" s="25"/>
      <c r="AO654" s="25"/>
      <c r="AP654" s="25"/>
      <c r="AQ654" s="25"/>
      <c r="AR654" s="25"/>
      <c r="AS654" s="25"/>
      <c r="AT654" s="25"/>
      <c r="AU654" s="25"/>
    </row>
    <row r="655" spans="27:47">
      <c r="AA655" s="25"/>
      <c r="AB655" s="25"/>
      <c r="AC655" s="25"/>
      <c r="AD655" s="25"/>
      <c r="AE655" s="25"/>
      <c r="AF655" s="28"/>
      <c r="AG655" s="128"/>
      <c r="AN655" s="25"/>
      <c r="AO655" s="25"/>
      <c r="AP655" s="25"/>
      <c r="AQ655" s="25"/>
      <c r="AR655" s="25"/>
      <c r="AS655" s="25"/>
      <c r="AT655" s="25"/>
      <c r="AU655" s="25"/>
    </row>
    <row r="656" spans="27:47">
      <c r="AA656" s="25"/>
      <c r="AB656" s="25"/>
      <c r="AC656" s="25"/>
      <c r="AD656" s="25"/>
      <c r="AE656" s="25"/>
      <c r="AF656" s="28"/>
      <c r="AG656" s="128"/>
      <c r="AN656" s="25"/>
      <c r="AO656" s="25"/>
      <c r="AP656" s="25"/>
      <c r="AQ656" s="25"/>
      <c r="AR656" s="25"/>
      <c r="AS656" s="25"/>
      <c r="AT656" s="25"/>
      <c r="AU656" s="25"/>
    </row>
    <row r="657" spans="27:47">
      <c r="AA657" s="25"/>
      <c r="AB657" s="25"/>
      <c r="AC657" s="25"/>
      <c r="AD657" s="25"/>
      <c r="AE657" s="25"/>
      <c r="AF657" s="28"/>
      <c r="AG657" s="128"/>
      <c r="AN657" s="25"/>
      <c r="AO657" s="25"/>
      <c r="AP657" s="25"/>
      <c r="AQ657" s="25"/>
      <c r="AR657" s="25"/>
      <c r="AS657" s="25"/>
      <c r="AT657" s="25"/>
      <c r="AU657" s="25"/>
    </row>
    <row r="658" spans="27:47">
      <c r="AA658" s="25"/>
      <c r="AB658" s="25"/>
      <c r="AC658" s="25"/>
      <c r="AD658" s="25"/>
      <c r="AE658" s="25"/>
      <c r="AF658" s="28"/>
      <c r="AG658" s="128"/>
      <c r="AN658" s="25"/>
      <c r="AO658" s="25"/>
      <c r="AP658" s="25"/>
      <c r="AQ658" s="25"/>
      <c r="AR658" s="25"/>
      <c r="AS658" s="25"/>
      <c r="AT658" s="25"/>
      <c r="AU658" s="25"/>
    </row>
    <row r="659" spans="27:47">
      <c r="AA659" s="25"/>
      <c r="AB659" s="25"/>
      <c r="AC659" s="25"/>
      <c r="AD659" s="25"/>
      <c r="AE659" s="25"/>
      <c r="AF659" s="28"/>
      <c r="AG659" s="128"/>
      <c r="AN659" s="25"/>
      <c r="AO659" s="25"/>
      <c r="AP659" s="25"/>
      <c r="AQ659" s="25"/>
      <c r="AR659" s="25"/>
      <c r="AS659" s="25"/>
      <c r="AT659" s="25"/>
      <c r="AU659" s="25"/>
    </row>
    <row r="660" spans="27:47">
      <c r="AA660" s="25"/>
      <c r="AB660" s="25"/>
      <c r="AC660" s="25"/>
      <c r="AD660" s="25"/>
      <c r="AE660" s="25"/>
      <c r="AF660" s="28"/>
      <c r="AG660" s="128"/>
      <c r="AN660" s="25"/>
      <c r="AO660" s="25"/>
      <c r="AP660" s="25"/>
      <c r="AQ660" s="25"/>
      <c r="AR660" s="25"/>
      <c r="AS660" s="25"/>
      <c r="AT660" s="25"/>
      <c r="AU660" s="25"/>
    </row>
    <row r="661" spans="27:47">
      <c r="AA661" s="25"/>
      <c r="AB661" s="25"/>
      <c r="AC661" s="25"/>
      <c r="AD661" s="25"/>
      <c r="AE661" s="25"/>
      <c r="AF661" s="28"/>
      <c r="AG661" s="128"/>
      <c r="AN661" s="25"/>
      <c r="AO661" s="25"/>
      <c r="AP661" s="25"/>
      <c r="AQ661" s="25"/>
      <c r="AR661" s="25"/>
      <c r="AS661" s="25"/>
      <c r="AT661" s="25"/>
      <c r="AU661" s="25"/>
    </row>
    <row r="662" spans="27:47">
      <c r="AA662" s="25"/>
      <c r="AB662" s="25"/>
      <c r="AC662" s="25"/>
      <c r="AD662" s="25"/>
      <c r="AE662" s="25"/>
      <c r="AF662" s="28"/>
      <c r="AG662" s="128"/>
      <c r="AN662" s="25"/>
      <c r="AO662" s="25"/>
      <c r="AP662" s="25"/>
      <c r="AQ662" s="25"/>
      <c r="AR662" s="25"/>
      <c r="AS662" s="25"/>
      <c r="AT662" s="25"/>
      <c r="AU662" s="25"/>
    </row>
    <row r="663" spans="27:47">
      <c r="AA663" s="25"/>
      <c r="AB663" s="25"/>
      <c r="AC663" s="25"/>
      <c r="AD663" s="25"/>
      <c r="AE663" s="25"/>
      <c r="AF663" s="28"/>
      <c r="AG663" s="128"/>
      <c r="AN663" s="25"/>
      <c r="AO663" s="25"/>
      <c r="AP663" s="25"/>
      <c r="AQ663" s="25"/>
      <c r="AR663" s="25"/>
      <c r="AS663" s="25"/>
      <c r="AT663" s="25"/>
      <c r="AU663" s="25"/>
    </row>
    <row r="664" spans="27:47">
      <c r="AA664" s="25"/>
      <c r="AB664" s="25"/>
      <c r="AC664" s="25"/>
      <c r="AD664" s="25"/>
      <c r="AE664" s="25"/>
      <c r="AF664" s="28"/>
      <c r="AG664" s="128"/>
      <c r="AN664" s="25"/>
      <c r="AO664" s="25"/>
      <c r="AP664" s="25"/>
      <c r="AQ664" s="25"/>
      <c r="AR664" s="25"/>
      <c r="AS664" s="25"/>
      <c r="AT664" s="25"/>
      <c r="AU664" s="25"/>
    </row>
    <row r="665" spans="27:47">
      <c r="AA665" s="25"/>
      <c r="AB665" s="25"/>
      <c r="AC665" s="25"/>
      <c r="AD665" s="25"/>
      <c r="AE665" s="25"/>
      <c r="AF665" s="28"/>
      <c r="AG665" s="128"/>
      <c r="AN665" s="25"/>
      <c r="AO665" s="25"/>
      <c r="AP665" s="25"/>
      <c r="AQ665" s="25"/>
      <c r="AR665" s="25"/>
      <c r="AS665" s="25"/>
      <c r="AT665" s="25"/>
      <c r="AU665" s="25"/>
    </row>
    <row r="666" spans="27:47">
      <c r="AA666" s="25"/>
      <c r="AB666" s="25"/>
      <c r="AC666" s="25"/>
      <c r="AD666" s="25"/>
      <c r="AE666" s="25"/>
      <c r="AF666" s="28"/>
      <c r="AG666" s="128"/>
      <c r="AN666" s="25"/>
      <c r="AO666" s="25"/>
      <c r="AP666" s="25"/>
      <c r="AQ666" s="25"/>
      <c r="AR666" s="25"/>
      <c r="AS666" s="25"/>
      <c r="AT666" s="25"/>
      <c r="AU666" s="25"/>
    </row>
    <row r="667" spans="27:47">
      <c r="AA667" s="25"/>
      <c r="AB667" s="25"/>
      <c r="AC667" s="25"/>
      <c r="AD667" s="25"/>
      <c r="AE667" s="25"/>
      <c r="AF667" s="28"/>
      <c r="AG667" s="128"/>
      <c r="AN667" s="25"/>
      <c r="AO667" s="25"/>
      <c r="AP667" s="25"/>
      <c r="AQ667" s="25"/>
      <c r="AR667" s="25"/>
      <c r="AS667" s="25"/>
      <c r="AT667" s="25"/>
      <c r="AU667" s="25"/>
    </row>
    <row r="668" spans="27:47">
      <c r="AA668" s="25"/>
      <c r="AB668" s="25"/>
      <c r="AC668" s="25"/>
      <c r="AD668" s="25"/>
      <c r="AE668" s="25"/>
      <c r="AF668" s="28"/>
      <c r="AG668" s="128"/>
      <c r="AN668" s="25"/>
      <c r="AO668" s="25"/>
      <c r="AP668" s="25"/>
      <c r="AQ668" s="25"/>
      <c r="AR668" s="25"/>
      <c r="AS668" s="25"/>
      <c r="AT668" s="25"/>
      <c r="AU668" s="25"/>
    </row>
    <row r="669" spans="27:47">
      <c r="AA669" s="25"/>
      <c r="AB669" s="25"/>
      <c r="AC669" s="25"/>
      <c r="AD669" s="25"/>
      <c r="AE669" s="25"/>
      <c r="AF669" s="28"/>
      <c r="AG669" s="128"/>
      <c r="AN669" s="25"/>
      <c r="AO669" s="25"/>
      <c r="AP669" s="25"/>
      <c r="AQ669" s="25"/>
      <c r="AR669" s="25"/>
      <c r="AS669" s="25"/>
      <c r="AT669" s="25"/>
      <c r="AU669" s="25"/>
    </row>
    <row r="670" spans="27:47">
      <c r="AA670" s="25"/>
      <c r="AB670" s="25"/>
      <c r="AC670" s="25"/>
      <c r="AD670" s="25"/>
      <c r="AE670" s="25"/>
      <c r="AF670" s="28"/>
      <c r="AG670" s="128"/>
      <c r="AN670" s="25"/>
      <c r="AO670" s="25"/>
      <c r="AP670" s="25"/>
      <c r="AQ670" s="25"/>
      <c r="AR670" s="25"/>
      <c r="AS670" s="25"/>
      <c r="AT670" s="25"/>
      <c r="AU670" s="25"/>
    </row>
    <row r="671" spans="27:47">
      <c r="AA671" s="25"/>
      <c r="AB671" s="25"/>
      <c r="AC671" s="25"/>
      <c r="AD671" s="25"/>
      <c r="AE671" s="25"/>
      <c r="AF671" s="28"/>
      <c r="AG671" s="128"/>
      <c r="AN671" s="25"/>
      <c r="AO671" s="25"/>
      <c r="AP671" s="25"/>
      <c r="AQ671" s="25"/>
      <c r="AR671" s="25"/>
      <c r="AS671" s="25"/>
      <c r="AT671" s="25"/>
      <c r="AU671" s="25"/>
    </row>
    <row r="672" spans="27:47">
      <c r="AA672" s="25"/>
      <c r="AB672" s="25"/>
      <c r="AC672" s="25"/>
      <c r="AD672" s="25"/>
      <c r="AE672" s="25"/>
      <c r="AF672" s="28"/>
      <c r="AG672" s="128"/>
      <c r="AN672" s="25"/>
      <c r="AO672" s="25"/>
      <c r="AP672" s="25"/>
      <c r="AQ672" s="25"/>
      <c r="AR672" s="25"/>
      <c r="AS672" s="25"/>
      <c r="AT672" s="25"/>
      <c r="AU672" s="25"/>
    </row>
    <row r="673" spans="27:47">
      <c r="AA673" s="25"/>
      <c r="AB673" s="25"/>
      <c r="AC673" s="25"/>
      <c r="AD673" s="25"/>
      <c r="AE673" s="25"/>
      <c r="AF673" s="28"/>
      <c r="AG673" s="128"/>
      <c r="AN673" s="25"/>
      <c r="AO673" s="25"/>
      <c r="AP673" s="25"/>
      <c r="AQ673" s="25"/>
      <c r="AR673" s="25"/>
      <c r="AS673" s="25"/>
      <c r="AT673" s="25"/>
      <c r="AU673" s="25"/>
    </row>
    <row r="674" spans="27:47">
      <c r="AA674" s="25"/>
      <c r="AB674" s="25"/>
      <c r="AC674" s="25"/>
      <c r="AD674" s="25"/>
      <c r="AE674" s="25"/>
      <c r="AF674" s="28"/>
      <c r="AG674" s="128"/>
      <c r="AN674" s="25"/>
      <c r="AO674" s="25"/>
      <c r="AP674" s="25"/>
      <c r="AQ674" s="25"/>
      <c r="AR674" s="25"/>
      <c r="AS674" s="25"/>
      <c r="AT674" s="25"/>
      <c r="AU674" s="25"/>
    </row>
    <row r="675" spans="27:47">
      <c r="AA675" s="25"/>
      <c r="AB675" s="25"/>
      <c r="AC675" s="25"/>
      <c r="AD675" s="25"/>
      <c r="AE675" s="25"/>
      <c r="AF675" s="28"/>
      <c r="AG675" s="128"/>
      <c r="AN675" s="25"/>
      <c r="AO675" s="25"/>
      <c r="AP675" s="25"/>
      <c r="AQ675" s="25"/>
      <c r="AR675" s="25"/>
      <c r="AS675" s="25"/>
      <c r="AT675" s="25"/>
      <c r="AU675" s="25"/>
    </row>
    <row r="676" spans="27:47">
      <c r="AA676" s="25"/>
      <c r="AB676" s="25"/>
      <c r="AC676" s="25"/>
      <c r="AD676" s="25"/>
      <c r="AE676" s="25"/>
      <c r="AF676" s="28"/>
      <c r="AG676" s="128"/>
      <c r="AN676" s="25"/>
      <c r="AO676" s="25"/>
      <c r="AP676" s="25"/>
      <c r="AQ676" s="25"/>
      <c r="AR676" s="25"/>
      <c r="AS676" s="25"/>
      <c r="AT676" s="25"/>
      <c r="AU676" s="25"/>
    </row>
    <row r="677" spans="27:47">
      <c r="AA677" s="25"/>
      <c r="AB677" s="25"/>
      <c r="AC677" s="25"/>
      <c r="AD677" s="25"/>
      <c r="AE677" s="25"/>
      <c r="AF677" s="28"/>
      <c r="AG677" s="128"/>
      <c r="AN677" s="25"/>
      <c r="AO677" s="25"/>
      <c r="AP677" s="25"/>
      <c r="AQ677" s="25"/>
      <c r="AR677" s="25"/>
      <c r="AS677" s="25"/>
      <c r="AT677" s="25"/>
      <c r="AU677" s="25"/>
    </row>
    <row r="678" spans="27:47">
      <c r="AA678" s="25"/>
      <c r="AB678" s="25"/>
      <c r="AC678" s="25"/>
      <c r="AD678" s="25"/>
      <c r="AE678" s="25"/>
      <c r="AF678" s="28"/>
      <c r="AG678" s="128"/>
      <c r="AN678" s="25"/>
      <c r="AO678" s="25"/>
      <c r="AP678" s="25"/>
      <c r="AQ678" s="25"/>
      <c r="AR678" s="25"/>
      <c r="AS678" s="25"/>
      <c r="AT678" s="25"/>
      <c r="AU678" s="25"/>
    </row>
    <row r="679" spans="27:47">
      <c r="AA679" s="25"/>
      <c r="AB679" s="25"/>
      <c r="AC679" s="25"/>
      <c r="AD679" s="25"/>
      <c r="AE679" s="25"/>
      <c r="AF679" s="28"/>
      <c r="AG679" s="128"/>
      <c r="AN679" s="25"/>
      <c r="AO679" s="25"/>
      <c r="AP679" s="25"/>
      <c r="AQ679" s="25"/>
      <c r="AR679" s="25"/>
      <c r="AS679" s="25"/>
      <c r="AT679" s="25"/>
      <c r="AU679" s="25"/>
    </row>
    <row r="680" spans="27:47">
      <c r="AA680" s="25"/>
      <c r="AB680" s="25"/>
      <c r="AC680" s="25"/>
      <c r="AD680" s="25"/>
      <c r="AE680" s="25"/>
      <c r="AF680" s="28"/>
      <c r="AG680" s="128"/>
      <c r="AN680" s="25"/>
      <c r="AO680" s="25"/>
      <c r="AP680" s="25"/>
      <c r="AQ680" s="25"/>
      <c r="AR680" s="25"/>
      <c r="AS680" s="25"/>
      <c r="AT680" s="25"/>
      <c r="AU680" s="25"/>
    </row>
    <row r="681" spans="27:47">
      <c r="AA681" s="25"/>
      <c r="AB681" s="25"/>
      <c r="AC681" s="25"/>
      <c r="AD681" s="25"/>
      <c r="AE681" s="25"/>
      <c r="AF681" s="28"/>
      <c r="AG681" s="128"/>
      <c r="AN681" s="25"/>
      <c r="AO681" s="25"/>
      <c r="AP681" s="25"/>
      <c r="AQ681" s="25"/>
      <c r="AR681" s="25"/>
      <c r="AS681" s="25"/>
      <c r="AT681" s="25"/>
      <c r="AU681" s="25"/>
    </row>
    <row r="682" spans="27:47">
      <c r="AA682" s="25"/>
      <c r="AB682" s="25"/>
      <c r="AC682" s="25"/>
      <c r="AD682" s="25"/>
      <c r="AE682" s="25"/>
      <c r="AF682" s="28"/>
      <c r="AG682" s="128"/>
      <c r="AN682" s="25"/>
      <c r="AO682" s="25"/>
      <c r="AP682" s="25"/>
      <c r="AQ682" s="25"/>
      <c r="AR682" s="25"/>
      <c r="AS682" s="25"/>
      <c r="AT682" s="25"/>
      <c r="AU682" s="25"/>
    </row>
    <row r="683" spans="27:47">
      <c r="AA683" s="25"/>
      <c r="AB683" s="25"/>
      <c r="AC683" s="25"/>
      <c r="AD683" s="25"/>
      <c r="AE683" s="25"/>
      <c r="AF683" s="28"/>
      <c r="AG683" s="128"/>
      <c r="AN683" s="25"/>
      <c r="AO683" s="25"/>
      <c r="AP683" s="25"/>
      <c r="AQ683" s="25"/>
      <c r="AR683" s="25"/>
      <c r="AS683" s="25"/>
      <c r="AT683" s="25"/>
      <c r="AU683" s="25"/>
    </row>
    <row r="684" spans="27:47">
      <c r="AA684" s="25"/>
      <c r="AB684" s="25"/>
      <c r="AC684" s="25"/>
      <c r="AD684" s="25"/>
      <c r="AE684" s="25"/>
      <c r="AF684" s="28"/>
      <c r="AG684" s="128"/>
      <c r="AN684" s="25"/>
      <c r="AO684" s="25"/>
      <c r="AP684" s="25"/>
      <c r="AQ684" s="25"/>
      <c r="AR684" s="25"/>
      <c r="AS684" s="25"/>
      <c r="AT684" s="25"/>
      <c r="AU684" s="25"/>
    </row>
    <row r="685" spans="27:47">
      <c r="AA685" s="25"/>
      <c r="AB685" s="25"/>
      <c r="AC685" s="25"/>
      <c r="AD685" s="25"/>
      <c r="AE685" s="25"/>
      <c r="AF685" s="28"/>
      <c r="AG685" s="128"/>
      <c r="AN685" s="25"/>
      <c r="AO685" s="25"/>
      <c r="AP685" s="25"/>
      <c r="AQ685" s="25"/>
      <c r="AR685" s="25"/>
      <c r="AS685" s="25"/>
      <c r="AT685" s="25"/>
      <c r="AU685" s="25"/>
    </row>
    <row r="686" spans="27:47">
      <c r="AA686" s="25"/>
      <c r="AB686" s="25"/>
      <c r="AC686" s="25"/>
      <c r="AD686" s="25"/>
      <c r="AE686" s="25"/>
      <c r="AF686" s="28"/>
      <c r="AG686" s="128"/>
      <c r="AN686" s="25"/>
      <c r="AO686" s="25"/>
      <c r="AP686" s="25"/>
      <c r="AQ686" s="25"/>
      <c r="AR686" s="25"/>
      <c r="AS686" s="25"/>
      <c r="AT686" s="25"/>
      <c r="AU686" s="25"/>
    </row>
    <row r="687" spans="27:47">
      <c r="AA687" s="25"/>
      <c r="AB687" s="25"/>
      <c r="AC687" s="25"/>
      <c r="AD687" s="25"/>
      <c r="AE687" s="25"/>
      <c r="AF687" s="28"/>
      <c r="AG687" s="128"/>
      <c r="AN687" s="25"/>
      <c r="AO687" s="25"/>
      <c r="AP687" s="25"/>
      <c r="AQ687" s="25"/>
      <c r="AR687" s="25"/>
      <c r="AS687" s="25"/>
      <c r="AT687" s="25"/>
      <c r="AU687" s="25"/>
    </row>
    <row r="688" spans="27:47">
      <c r="AA688" s="25"/>
      <c r="AB688" s="25"/>
      <c r="AC688" s="25"/>
      <c r="AD688" s="25"/>
      <c r="AE688" s="25"/>
      <c r="AF688" s="28"/>
      <c r="AG688" s="128"/>
      <c r="AN688" s="25"/>
      <c r="AO688" s="25"/>
      <c r="AP688" s="25"/>
      <c r="AQ688" s="25"/>
      <c r="AR688" s="25"/>
      <c r="AS688" s="25"/>
      <c r="AT688" s="25"/>
      <c r="AU688" s="25"/>
    </row>
    <row r="689" spans="27:47">
      <c r="AA689" s="25"/>
      <c r="AB689" s="25"/>
      <c r="AC689" s="25"/>
      <c r="AD689" s="25"/>
      <c r="AE689" s="25"/>
      <c r="AF689" s="28"/>
      <c r="AG689" s="128"/>
      <c r="AN689" s="25"/>
      <c r="AO689" s="25"/>
      <c r="AP689" s="25"/>
      <c r="AQ689" s="25"/>
      <c r="AR689" s="25"/>
      <c r="AS689" s="25"/>
      <c r="AT689" s="25"/>
      <c r="AU689" s="25"/>
    </row>
    <row r="690" spans="27:47">
      <c r="AA690" s="25"/>
      <c r="AB690" s="25"/>
      <c r="AC690" s="25"/>
      <c r="AD690" s="25"/>
      <c r="AE690" s="25"/>
      <c r="AF690" s="28"/>
      <c r="AG690" s="128"/>
      <c r="AN690" s="25"/>
      <c r="AO690" s="25"/>
      <c r="AP690" s="25"/>
      <c r="AQ690" s="25"/>
      <c r="AR690" s="25"/>
      <c r="AS690" s="25"/>
      <c r="AT690" s="25"/>
      <c r="AU690" s="25"/>
    </row>
    <row r="691" spans="27:47">
      <c r="AA691" s="25"/>
      <c r="AB691" s="25"/>
      <c r="AC691" s="25"/>
      <c r="AD691" s="25"/>
      <c r="AE691" s="25"/>
      <c r="AF691" s="28"/>
      <c r="AG691" s="128"/>
      <c r="AN691" s="25"/>
      <c r="AO691" s="25"/>
      <c r="AP691" s="25"/>
      <c r="AQ691" s="25"/>
      <c r="AR691" s="25"/>
      <c r="AS691" s="25"/>
      <c r="AT691" s="25"/>
      <c r="AU691" s="25"/>
    </row>
    <row r="692" spans="27:47">
      <c r="AA692" s="25"/>
      <c r="AB692" s="25"/>
      <c r="AC692" s="25"/>
      <c r="AD692" s="25"/>
      <c r="AE692" s="25"/>
      <c r="AF692" s="28"/>
      <c r="AG692" s="128"/>
      <c r="AN692" s="25"/>
      <c r="AO692" s="25"/>
      <c r="AP692" s="25"/>
      <c r="AQ692" s="25"/>
      <c r="AR692" s="25"/>
      <c r="AS692" s="25"/>
      <c r="AT692" s="25"/>
      <c r="AU692" s="25"/>
    </row>
    <row r="693" spans="27:47">
      <c r="AA693" s="25"/>
      <c r="AB693" s="25"/>
      <c r="AC693" s="25"/>
      <c r="AD693" s="25"/>
      <c r="AE693" s="25"/>
      <c r="AF693" s="28"/>
      <c r="AG693" s="128"/>
      <c r="AN693" s="25"/>
      <c r="AO693" s="25"/>
      <c r="AP693" s="25"/>
      <c r="AQ693" s="25"/>
      <c r="AR693" s="25"/>
      <c r="AS693" s="25"/>
      <c r="AT693" s="25"/>
      <c r="AU693" s="25"/>
    </row>
    <row r="694" spans="27:47">
      <c r="AA694" s="25"/>
      <c r="AB694" s="25"/>
      <c r="AC694" s="25"/>
      <c r="AD694" s="25"/>
      <c r="AE694" s="25"/>
      <c r="AF694" s="28"/>
      <c r="AG694" s="128"/>
      <c r="AN694" s="25"/>
      <c r="AO694" s="25"/>
      <c r="AP694" s="25"/>
      <c r="AQ694" s="25"/>
      <c r="AR694" s="25"/>
      <c r="AS694" s="25"/>
      <c r="AT694" s="25"/>
      <c r="AU694" s="25"/>
    </row>
    <row r="695" spans="27:47">
      <c r="AA695" s="25"/>
      <c r="AB695" s="25"/>
      <c r="AC695" s="25"/>
      <c r="AD695" s="25"/>
      <c r="AE695" s="25"/>
      <c r="AF695" s="28"/>
      <c r="AG695" s="128"/>
      <c r="AN695" s="25"/>
      <c r="AO695" s="25"/>
      <c r="AP695" s="25"/>
      <c r="AQ695" s="25"/>
      <c r="AR695" s="25"/>
      <c r="AS695" s="25"/>
      <c r="AT695" s="25"/>
      <c r="AU695" s="25"/>
    </row>
    <row r="696" spans="27:47">
      <c r="AA696" s="25"/>
      <c r="AB696" s="25"/>
      <c r="AC696" s="25"/>
      <c r="AD696" s="25"/>
      <c r="AE696" s="25"/>
      <c r="AF696" s="28"/>
      <c r="AG696" s="128"/>
      <c r="AN696" s="25"/>
      <c r="AO696" s="25"/>
      <c r="AP696" s="25"/>
      <c r="AQ696" s="25"/>
      <c r="AR696" s="25"/>
      <c r="AS696" s="25"/>
      <c r="AT696" s="25"/>
      <c r="AU696" s="25"/>
    </row>
    <row r="697" spans="27:47">
      <c r="AA697" s="25"/>
      <c r="AB697" s="25"/>
      <c r="AC697" s="25"/>
      <c r="AD697" s="25"/>
      <c r="AE697" s="25"/>
      <c r="AF697" s="28"/>
      <c r="AG697" s="128"/>
      <c r="AN697" s="25"/>
      <c r="AO697" s="25"/>
      <c r="AP697" s="25"/>
      <c r="AQ697" s="25"/>
      <c r="AR697" s="25"/>
      <c r="AS697" s="25"/>
      <c r="AT697" s="25"/>
      <c r="AU697" s="25"/>
    </row>
    <row r="698" spans="27:47">
      <c r="AA698" s="25"/>
      <c r="AB698" s="25"/>
      <c r="AC698" s="25"/>
      <c r="AD698" s="25"/>
      <c r="AE698" s="25"/>
      <c r="AF698" s="28"/>
      <c r="AG698" s="128"/>
      <c r="AN698" s="25"/>
      <c r="AO698" s="25"/>
      <c r="AP698" s="25"/>
      <c r="AQ698" s="25"/>
      <c r="AR698" s="25"/>
      <c r="AS698" s="25"/>
      <c r="AT698" s="25"/>
      <c r="AU698" s="25"/>
    </row>
    <row r="699" spans="27:47">
      <c r="AA699" s="25"/>
      <c r="AB699" s="25"/>
      <c r="AC699" s="25"/>
      <c r="AD699" s="25"/>
      <c r="AE699" s="25"/>
      <c r="AF699" s="28"/>
      <c r="AG699" s="128"/>
      <c r="AN699" s="25"/>
      <c r="AO699" s="25"/>
      <c r="AP699" s="25"/>
      <c r="AQ699" s="25"/>
      <c r="AR699" s="25"/>
      <c r="AS699" s="25"/>
      <c r="AT699" s="25"/>
      <c r="AU699" s="25"/>
    </row>
    <row r="700" spans="27:47">
      <c r="AA700" s="25"/>
      <c r="AB700" s="25"/>
      <c r="AC700" s="25"/>
      <c r="AD700" s="25"/>
      <c r="AE700" s="25"/>
      <c r="AF700" s="28"/>
      <c r="AG700" s="128"/>
      <c r="AN700" s="25"/>
      <c r="AO700" s="25"/>
      <c r="AP700" s="25"/>
      <c r="AQ700" s="25"/>
      <c r="AR700" s="25"/>
      <c r="AS700" s="25"/>
      <c r="AT700" s="25"/>
      <c r="AU700" s="25"/>
    </row>
    <row r="701" spans="27:47">
      <c r="AA701" s="25"/>
      <c r="AB701" s="25"/>
      <c r="AC701" s="25"/>
      <c r="AD701" s="25"/>
      <c r="AE701" s="25"/>
      <c r="AF701" s="28"/>
      <c r="AG701" s="128"/>
      <c r="AN701" s="25"/>
      <c r="AO701" s="25"/>
      <c r="AP701" s="25"/>
      <c r="AQ701" s="25"/>
      <c r="AR701" s="25"/>
      <c r="AS701" s="25"/>
      <c r="AT701" s="25"/>
      <c r="AU701" s="25"/>
    </row>
    <row r="702" spans="27:47">
      <c r="AA702" s="25"/>
      <c r="AB702" s="25"/>
      <c r="AC702" s="25"/>
      <c r="AD702" s="25"/>
      <c r="AE702" s="25"/>
      <c r="AF702" s="28"/>
      <c r="AG702" s="128"/>
      <c r="AN702" s="25"/>
      <c r="AO702" s="25"/>
      <c r="AP702" s="25"/>
      <c r="AQ702" s="25"/>
      <c r="AR702" s="25"/>
      <c r="AS702" s="25"/>
      <c r="AT702" s="25"/>
      <c r="AU702" s="25"/>
    </row>
    <row r="703" spans="27:47">
      <c r="AA703" s="25"/>
      <c r="AB703" s="25"/>
      <c r="AC703" s="25"/>
      <c r="AD703" s="25"/>
      <c r="AE703" s="25"/>
      <c r="AF703" s="28"/>
      <c r="AG703" s="128"/>
      <c r="AN703" s="25"/>
      <c r="AO703" s="25"/>
      <c r="AP703" s="25"/>
      <c r="AQ703" s="25"/>
      <c r="AR703" s="25"/>
      <c r="AS703" s="25"/>
      <c r="AT703" s="25"/>
      <c r="AU703" s="25"/>
    </row>
    <row r="704" spans="27:47">
      <c r="AA704" s="25"/>
      <c r="AB704" s="25"/>
      <c r="AC704" s="25"/>
      <c r="AD704" s="25"/>
      <c r="AE704" s="25"/>
      <c r="AF704" s="28"/>
      <c r="AG704" s="128"/>
      <c r="AN704" s="25"/>
      <c r="AO704" s="25"/>
      <c r="AP704" s="25"/>
      <c r="AQ704" s="25"/>
      <c r="AR704" s="25"/>
      <c r="AS704" s="25"/>
      <c r="AT704" s="25"/>
      <c r="AU704" s="25"/>
    </row>
    <row r="705" spans="27:47">
      <c r="AA705" s="25"/>
      <c r="AB705" s="25"/>
      <c r="AC705" s="25"/>
      <c r="AD705" s="25"/>
      <c r="AE705" s="25"/>
      <c r="AF705" s="28"/>
      <c r="AG705" s="128"/>
      <c r="AN705" s="25"/>
      <c r="AO705" s="25"/>
      <c r="AP705" s="25"/>
      <c r="AQ705" s="25"/>
      <c r="AR705" s="25"/>
      <c r="AS705" s="25"/>
      <c r="AT705" s="25"/>
      <c r="AU705" s="25"/>
    </row>
    <row r="706" spans="27:47">
      <c r="AA706" s="25"/>
      <c r="AB706" s="25"/>
      <c r="AC706" s="25"/>
      <c r="AD706" s="25"/>
      <c r="AE706" s="25"/>
      <c r="AF706" s="28"/>
      <c r="AG706" s="128"/>
      <c r="AN706" s="25"/>
      <c r="AO706" s="25"/>
      <c r="AP706" s="25"/>
      <c r="AQ706" s="25"/>
      <c r="AR706" s="25"/>
      <c r="AS706" s="25"/>
      <c r="AT706" s="25"/>
      <c r="AU706" s="25"/>
    </row>
    <row r="707" spans="27:47">
      <c r="AA707" s="25"/>
      <c r="AB707" s="25"/>
      <c r="AC707" s="25"/>
      <c r="AD707" s="25"/>
      <c r="AE707" s="25"/>
      <c r="AF707" s="28"/>
      <c r="AG707" s="128"/>
      <c r="AN707" s="25"/>
      <c r="AO707" s="25"/>
      <c r="AP707" s="25"/>
      <c r="AQ707" s="25"/>
      <c r="AR707" s="25"/>
      <c r="AS707" s="25"/>
      <c r="AT707" s="25"/>
      <c r="AU707" s="25"/>
    </row>
    <row r="708" spans="27:47">
      <c r="AA708" s="25"/>
      <c r="AB708" s="25"/>
      <c r="AC708" s="25"/>
      <c r="AD708" s="25"/>
      <c r="AE708" s="25"/>
      <c r="AF708" s="28"/>
      <c r="AG708" s="128"/>
      <c r="AN708" s="25"/>
      <c r="AO708" s="25"/>
      <c r="AP708" s="25"/>
      <c r="AQ708" s="25"/>
      <c r="AR708" s="25"/>
      <c r="AS708" s="25"/>
      <c r="AT708" s="25"/>
      <c r="AU708" s="25"/>
    </row>
    <row r="709" spans="27:47">
      <c r="AA709" s="25"/>
      <c r="AB709" s="25"/>
      <c r="AC709" s="25"/>
      <c r="AD709" s="25"/>
      <c r="AE709" s="25"/>
      <c r="AF709" s="28"/>
      <c r="AG709" s="128"/>
      <c r="AN709" s="25"/>
      <c r="AO709" s="25"/>
      <c r="AP709" s="25"/>
      <c r="AQ709" s="25"/>
      <c r="AR709" s="25"/>
      <c r="AS709" s="25"/>
      <c r="AT709" s="25"/>
      <c r="AU709" s="25"/>
    </row>
    <row r="710" spans="27:47">
      <c r="AA710" s="25"/>
      <c r="AB710" s="25"/>
      <c r="AC710" s="25"/>
      <c r="AD710" s="25"/>
      <c r="AE710" s="25"/>
      <c r="AF710" s="28"/>
      <c r="AG710" s="128"/>
      <c r="AN710" s="25"/>
      <c r="AO710" s="25"/>
      <c r="AP710" s="25"/>
      <c r="AQ710" s="25"/>
      <c r="AR710" s="25"/>
      <c r="AS710" s="25"/>
      <c r="AT710" s="25"/>
      <c r="AU710" s="25"/>
    </row>
    <row r="711" spans="27:47">
      <c r="AA711" s="25"/>
      <c r="AB711" s="25"/>
      <c r="AC711" s="25"/>
      <c r="AD711" s="25"/>
      <c r="AE711" s="25"/>
      <c r="AF711" s="28"/>
      <c r="AG711" s="128"/>
      <c r="AN711" s="25"/>
      <c r="AO711" s="25"/>
      <c r="AP711" s="25"/>
      <c r="AQ711" s="25"/>
      <c r="AR711" s="25"/>
      <c r="AS711" s="25"/>
      <c r="AT711" s="25"/>
      <c r="AU711" s="25"/>
    </row>
    <row r="712" spans="27:47">
      <c r="AA712" s="25"/>
      <c r="AB712" s="25"/>
      <c r="AC712" s="25"/>
      <c r="AD712" s="25"/>
      <c r="AE712" s="25"/>
      <c r="AF712" s="28"/>
      <c r="AG712" s="128"/>
      <c r="AN712" s="25"/>
      <c r="AO712" s="25"/>
      <c r="AP712" s="25"/>
      <c r="AQ712" s="25"/>
      <c r="AR712" s="25"/>
      <c r="AS712" s="25"/>
      <c r="AT712" s="25"/>
      <c r="AU712" s="25"/>
    </row>
    <row r="713" spans="27:47">
      <c r="AA713" s="25"/>
      <c r="AB713" s="25"/>
      <c r="AC713" s="25"/>
      <c r="AD713" s="25"/>
      <c r="AE713" s="25"/>
      <c r="AF713" s="28"/>
      <c r="AG713" s="128"/>
      <c r="AN713" s="25"/>
      <c r="AO713" s="25"/>
      <c r="AP713" s="25"/>
      <c r="AQ713" s="25"/>
      <c r="AR713" s="25"/>
      <c r="AS713" s="25"/>
      <c r="AT713" s="25"/>
      <c r="AU713" s="25"/>
    </row>
    <row r="714" spans="27:47">
      <c r="AA714" s="25"/>
      <c r="AB714" s="25"/>
      <c r="AC714" s="25"/>
      <c r="AD714" s="25"/>
      <c r="AE714" s="25"/>
      <c r="AF714" s="28"/>
      <c r="AG714" s="128"/>
      <c r="AN714" s="25"/>
      <c r="AO714" s="25"/>
      <c r="AP714" s="25"/>
      <c r="AQ714" s="25"/>
      <c r="AR714" s="25"/>
      <c r="AS714" s="25"/>
      <c r="AT714" s="25"/>
      <c r="AU714" s="25"/>
    </row>
    <row r="715" spans="27:47">
      <c r="AA715" s="25"/>
      <c r="AB715" s="25"/>
      <c r="AC715" s="25"/>
      <c r="AD715" s="25"/>
      <c r="AE715" s="25"/>
      <c r="AF715" s="28"/>
      <c r="AG715" s="128"/>
      <c r="AN715" s="25"/>
      <c r="AO715" s="25"/>
      <c r="AP715" s="25"/>
      <c r="AQ715" s="25"/>
      <c r="AR715" s="25"/>
      <c r="AS715" s="25"/>
      <c r="AT715" s="25"/>
      <c r="AU715" s="25"/>
    </row>
    <row r="716" spans="27:47">
      <c r="AA716" s="25"/>
      <c r="AB716" s="25"/>
      <c r="AC716" s="25"/>
      <c r="AD716" s="25"/>
      <c r="AE716" s="25"/>
      <c r="AF716" s="28"/>
      <c r="AG716" s="128"/>
      <c r="AN716" s="25"/>
      <c r="AO716" s="25"/>
      <c r="AP716" s="25"/>
      <c r="AQ716" s="25"/>
      <c r="AR716" s="25"/>
      <c r="AS716" s="25"/>
      <c r="AT716" s="25"/>
      <c r="AU716" s="25"/>
    </row>
    <row r="717" spans="27:47">
      <c r="AA717" s="25"/>
      <c r="AB717" s="25"/>
      <c r="AC717" s="25"/>
      <c r="AD717" s="25"/>
      <c r="AE717" s="25"/>
      <c r="AF717" s="28"/>
      <c r="AG717" s="128"/>
      <c r="AN717" s="25"/>
      <c r="AO717" s="25"/>
      <c r="AP717" s="25"/>
      <c r="AQ717" s="25"/>
      <c r="AR717" s="25"/>
      <c r="AS717" s="25"/>
      <c r="AT717" s="25"/>
      <c r="AU717" s="25"/>
    </row>
    <row r="718" spans="27:47">
      <c r="AA718" s="25"/>
      <c r="AB718" s="25"/>
      <c r="AC718" s="25"/>
      <c r="AD718" s="25"/>
      <c r="AE718" s="25"/>
      <c r="AF718" s="28"/>
      <c r="AG718" s="128"/>
      <c r="AN718" s="25"/>
      <c r="AO718" s="25"/>
      <c r="AP718" s="25"/>
      <c r="AQ718" s="25"/>
      <c r="AR718" s="25"/>
      <c r="AS718" s="25"/>
      <c r="AT718" s="25"/>
      <c r="AU718" s="25"/>
    </row>
    <row r="719" spans="27:47">
      <c r="AA719" s="25"/>
      <c r="AB719" s="25"/>
      <c r="AC719" s="25"/>
      <c r="AD719" s="25"/>
      <c r="AE719" s="25"/>
      <c r="AF719" s="28"/>
      <c r="AG719" s="128"/>
      <c r="AN719" s="25"/>
      <c r="AO719" s="25"/>
      <c r="AP719" s="25"/>
      <c r="AQ719" s="25"/>
      <c r="AR719" s="25"/>
      <c r="AS719" s="25"/>
      <c r="AT719" s="25"/>
      <c r="AU719" s="25"/>
    </row>
    <row r="720" spans="27:47">
      <c r="AA720" s="25"/>
      <c r="AB720" s="25"/>
      <c r="AC720" s="25"/>
      <c r="AD720" s="25"/>
      <c r="AE720" s="25"/>
      <c r="AF720" s="28"/>
      <c r="AG720" s="128"/>
      <c r="AN720" s="25"/>
      <c r="AO720" s="25"/>
      <c r="AP720" s="25"/>
      <c r="AQ720" s="25"/>
      <c r="AR720" s="25"/>
      <c r="AS720" s="25"/>
      <c r="AT720" s="25"/>
      <c r="AU720" s="25"/>
    </row>
    <row r="721" spans="27:47">
      <c r="AA721" s="25"/>
      <c r="AB721" s="25"/>
      <c r="AC721" s="25"/>
      <c r="AD721" s="25"/>
      <c r="AE721" s="25"/>
      <c r="AF721" s="28"/>
      <c r="AG721" s="128"/>
      <c r="AN721" s="25"/>
      <c r="AO721" s="25"/>
      <c r="AP721" s="25"/>
      <c r="AQ721" s="25"/>
      <c r="AR721" s="25"/>
      <c r="AS721" s="25"/>
      <c r="AT721" s="25"/>
      <c r="AU721" s="25"/>
    </row>
    <row r="722" spans="27:47">
      <c r="AA722" s="25"/>
      <c r="AB722" s="25"/>
      <c r="AC722" s="25"/>
      <c r="AD722" s="25"/>
      <c r="AE722" s="25"/>
      <c r="AF722" s="28"/>
      <c r="AG722" s="128"/>
      <c r="AN722" s="25"/>
      <c r="AO722" s="25"/>
      <c r="AP722" s="25"/>
      <c r="AQ722" s="25"/>
      <c r="AR722" s="25"/>
      <c r="AS722" s="25"/>
      <c r="AT722" s="25"/>
      <c r="AU722" s="25"/>
    </row>
    <row r="723" spans="27:47">
      <c r="AA723" s="25"/>
      <c r="AB723" s="25"/>
      <c r="AC723" s="25"/>
      <c r="AD723" s="25"/>
      <c r="AE723" s="25"/>
      <c r="AF723" s="28"/>
      <c r="AG723" s="128"/>
      <c r="AN723" s="25"/>
      <c r="AO723" s="25"/>
      <c r="AP723" s="25"/>
      <c r="AQ723" s="25"/>
      <c r="AR723" s="25"/>
      <c r="AS723" s="25"/>
      <c r="AT723" s="25"/>
      <c r="AU723" s="25"/>
    </row>
    <row r="724" spans="27:47">
      <c r="AA724" s="25"/>
      <c r="AB724" s="25"/>
      <c r="AC724" s="25"/>
      <c r="AD724" s="25"/>
      <c r="AE724" s="25"/>
      <c r="AF724" s="28"/>
      <c r="AG724" s="128"/>
      <c r="AN724" s="25"/>
      <c r="AO724" s="25"/>
      <c r="AP724" s="25"/>
      <c r="AQ724" s="25"/>
      <c r="AR724" s="25"/>
      <c r="AS724" s="25"/>
      <c r="AT724" s="25"/>
      <c r="AU724" s="25"/>
    </row>
    <row r="725" spans="27:47">
      <c r="AA725" s="25"/>
      <c r="AB725" s="25"/>
      <c r="AC725" s="25"/>
      <c r="AD725" s="25"/>
      <c r="AE725" s="25"/>
      <c r="AF725" s="28"/>
      <c r="AG725" s="128"/>
      <c r="AN725" s="25"/>
      <c r="AO725" s="25"/>
      <c r="AP725" s="25"/>
      <c r="AQ725" s="25"/>
      <c r="AR725" s="25"/>
      <c r="AS725" s="25"/>
      <c r="AT725" s="25"/>
      <c r="AU725" s="25"/>
    </row>
    <row r="726" spans="27:47">
      <c r="AA726" s="25"/>
      <c r="AB726" s="25"/>
      <c r="AC726" s="25"/>
      <c r="AD726" s="25"/>
      <c r="AE726" s="25"/>
      <c r="AF726" s="28"/>
      <c r="AG726" s="128"/>
      <c r="AN726" s="25"/>
      <c r="AO726" s="25"/>
      <c r="AP726" s="25"/>
      <c r="AQ726" s="25"/>
      <c r="AR726" s="25"/>
      <c r="AS726" s="25"/>
      <c r="AT726" s="25"/>
      <c r="AU726" s="25"/>
    </row>
    <row r="727" spans="27:47">
      <c r="AA727" s="25"/>
      <c r="AB727" s="25"/>
      <c r="AC727" s="25"/>
      <c r="AD727" s="25"/>
      <c r="AE727" s="25"/>
      <c r="AF727" s="28"/>
      <c r="AG727" s="128"/>
      <c r="AN727" s="25"/>
      <c r="AO727" s="25"/>
      <c r="AP727" s="25"/>
      <c r="AQ727" s="25"/>
      <c r="AR727" s="25"/>
      <c r="AS727" s="25"/>
      <c r="AT727" s="25"/>
      <c r="AU727" s="25"/>
    </row>
    <row r="728" spans="27:47">
      <c r="AA728" s="25"/>
      <c r="AB728" s="25"/>
      <c r="AC728" s="25"/>
      <c r="AD728" s="25"/>
      <c r="AE728" s="25"/>
      <c r="AF728" s="28"/>
      <c r="AG728" s="128"/>
      <c r="AN728" s="25"/>
      <c r="AO728" s="25"/>
      <c r="AP728" s="25"/>
      <c r="AQ728" s="25"/>
      <c r="AR728" s="25"/>
      <c r="AS728" s="25"/>
      <c r="AT728" s="25"/>
      <c r="AU728" s="25"/>
    </row>
    <row r="729" spans="27:47">
      <c r="AA729" s="25"/>
      <c r="AB729" s="25"/>
      <c r="AC729" s="25"/>
      <c r="AD729" s="25"/>
      <c r="AE729" s="25"/>
      <c r="AF729" s="28"/>
      <c r="AG729" s="128"/>
      <c r="AN729" s="25"/>
      <c r="AO729" s="25"/>
      <c r="AP729" s="25"/>
      <c r="AQ729" s="25"/>
      <c r="AR729" s="25"/>
      <c r="AS729" s="25"/>
      <c r="AT729" s="25"/>
      <c r="AU729" s="25"/>
    </row>
    <row r="730" spans="27:47">
      <c r="AA730" s="25"/>
      <c r="AB730" s="25"/>
      <c r="AC730" s="25"/>
      <c r="AD730" s="25"/>
      <c r="AE730" s="25"/>
      <c r="AF730" s="28"/>
      <c r="AG730" s="128"/>
      <c r="AN730" s="25"/>
      <c r="AO730" s="25"/>
      <c r="AP730" s="25"/>
      <c r="AQ730" s="25"/>
      <c r="AR730" s="25"/>
      <c r="AS730" s="25"/>
      <c r="AT730" s="25"/>
      <c r="AU730" s="25"/>
    </row>
    <row r="731" spans="27:47">
      <c r="AA731" s="25"/>
      <c r="AB731" s="25"/>
      <c r="AC731" s="25"/>
      <c r="AD731" s="25"/>
      <c r="AE731" s="25"/>
      <c r="AF731" s="28"/>
      <c r="AG731" s="128"/>
      <c r="AN731" s="25"/>
      <c r="AO731" s="25"/>
      <c r="AP731" s="25"/>
      <c r="AQ731" s="25"/>
      <c r="AR731" s="25"/>
      <c r="AS731" s="25"/>
      <c r="AT731" s="25"/>
      <c r="AU731" s="25"/>
    </row>
    <row r="732" spans="27:47">
      <c r="AA732" s="25"/>
      <c r="AB732" s="25"/>
      <c r="AC732" s="25"/>
      <c r="AD732" s="25"/>
      <c r="AE732" s="25"/>
      <c r="AF732" s="28"/>
      <c r="AG732" s="128"/>
      <c r="AN732" s="25"/>
      <c r="AO732" s="25"/>
      <c r="AP732" s="25"/>
      <c r="AQ732" s="25"/>
      <c r="AR732" s="25"/>
      <c r="AS732" s="25"/>
      <c r="AT732" s="25"/>
      <c r="AU732" s="25"/>
    </row>
    <row r="733" spans="27:47">
      <c r="AA733" s="25"/>
      <c r="AB733" s="25"/>
      <c r="AC733" s="25"/>
      <c r="AD733" s="25"/>
      <c r="AE733" s="25"/>
      <c r="AF733" s="28"/>
      <c r="AG733" s="128"/>
      <c r="AN733" s="25"/>
      <c r="AO733" s="25"/>
      <c r="AP733" s="25"/>
      <c r="AQ733" s="25"/>
      <c r="AR733" s="25"/>
      <c r="AS733" s="25"/>
      <c r="AT733" s="25"/>
      <c r="AU733" s="25"/>
    </row>
    <row r="734" spans="27:47">
      <c r="AA734" s="25"/>
      <c r="AB734" s="25"/>
      <c r="AC734" s="25"/>
      <c r="AD734" s="25"/>
      <c r="AE734" s="25"/>
      <c r="AF734" s="28"/>
      <c r="AG734" s="128"/>
      <c r="AN734" s="25"/>
      <c r="AO734" s="25"/>
      <c r="AP734" s="25"/>
      <c r="AQ734" s="25"/>
      <c r="AR734" s="25"/>
      <c r="AS734" s="25"/>
      <c r="AT734" s="25"/>
      <c r="AU734" s="25"/>
    </row>
    <row r="735" spans="27:47">
      <c r="AA735" s="25"/>
      <c r="AB735" s="25"/>
      <c r="AC735" s="25"/>
      <c r="AD735" s="25"/>
      <c r="AE735" s="25"/>
      <c r="AF735" s="28"/>
      <c r="AG735" s="128"/>
      <c r="AN735" s="25"/>
      <c r="AO735" s="25"/>
      <c r="AP735" s="25"/>
      <c r="AQ735" s="25"/>
      <c r="AR735" s="25"/>
      <c r="AS735" s="25"/>
      <c r="AT735" s="25"/>
      <c r="AU735" s="25"/>
    </row>
    <row r="736" spans="27:47">
      <c r="AA736" s="25"/>
      <c r="AB736" s="25"/>
      <c r="AC736" s="25"/>
      <c r="AD736" s="25"/>
      <c r="AE736" s="25"/>
      <c r="AF736" s="28"/>
      <c r="AG736" s="128"/>
      <c r="AN736" s="25"/>
      <c r="AO736" s="25"/>
      <c r="AP736" s="25"/>
      <c r="AQ736" s="25"/>
      <c r="AR736" s="25"/>
      <c r="AS736" s="25"/>
      <c r="AT736" s="25"/>
      <c r="AU736" s="25"/>
    </row>
    <row r="737" spans="27:47">
      <c r="AA737" s="25"/>
      <c r="AB737" s="25"/>
      <c r="AC737" s="25"/>
      <c r="AD737" s="25"/>
      <c r="AE737" s="25"/>
      <c r="AF737" s="28"/>
      <c r="AG737" s="128"/>
      <c r="AN737" s="25"/>
      <c r="AO737" s="25"/>
      <c r="AP737" s="25"/>
      <c r="AQ737" s="25"/>
      <c r="AR737" s="25"/>
      <c r="AS737" s="25"/>
      <c r="AT737" s="25"/>
      <c r="AU737" s="25"/>
    </row>
    <row r="738" spans="27:47">
      <c r="AA738" s="25"/>
      <c r="AB738" s="25"/>
      <c r="AC738" s="25"/>
      <c r="AD738" s="25"/>
      <c r="AE738" s="25"/>
      <c r="AF738" s="28"/>
      <c r="AG738" s="128"/>
      <c r="AN738" s="25"/>
      <c r="AO738" s="25"/>
      <c r="AP738" s="25"/>
      <c r="AQ738" s="25"/>
      <c r="AR738" s="25"/>
      <c r="AS738" s="25"/>
      <c r="AT738" s="25"/>
      <c r="AU738" s="25"/>
    </row>
    <row r="739" spans="27:47">
      <c r="AA739" s="25"/>
      <c r="AB739" s="25"/>
      <c r="AC739" s="25"/>
      <c r="AD739" s="25"/>
      <c r="AE739" s="25"/>
      <c r="AF739" s="28"/>
      <c r="AG739" s="128"/>
      <c r="AN739" s="25"/>
      <c r="AO739" s="25"/>
      <c r="AP739" s="25"/>
      <c r="AQ739" s="25"/>
      <c r="AR739" s="25"/>
      <c r="AS739" s="25"/>
      <c r="AT739" s="25"/>
      <c r="AU739" s="25"/>
    </row>
    <row r="740" spans="27:47">
      <c r="AA740" s="25"/>
      <c r="AB740" s="25"/>
      <c r="AC740" s="25"/>
      <c r="AD740" s="25"/>
      <c r="AE740" s="25"/>
      <c r="AF740" s="28"/>
      <c r="AG740" s="128"/>
      <c r="AN740" s="25"/>
      <c r="AO740" s="25"/>
      <c r="AP740" s="25"/>
      <c r="AQ740" s="25"/>
      <c r="AR740" s="25"/>
      <c r="AS740" s="25"/>
      <c r="AT740" s="25"/>
      <c r="AU740" s="25"/>
    </row>
    <row r="741" spans="27:47">
      <c r="AA741" s="25"/>
      <c r="AB741" s="25"/>
      <c r="AC741" s="25"/>
      <c r="AD741" s="25"/>
      <c r="AE741" s="25"/>
      <c r="AF741" s="28"/>
      <c r="AG741" s="128"/>
      <c r="AN741" s="25"/>
      <c r="AO741" s="25"/>
      <c r="AP741" s="25"/>
      <c r="AQ741" s="25"/>
      <c r="AR741" s="25"/>
      <c r="AS741" s="25"/>
      <c r="AT741" s="25"/>
      <c r="AU741" s="25"/>
    </row>
    <row r="742" spans="27:47">
      <c r="AA742" s="25"/>
      <c r="AB742" s="25"/>
      <c r="AC742" s="25"/>
      <c r="AD742" s="25"/>
      <c r="AE742" s="25"/>
      <c r="AF742" s="28"/>
      <c r="AG742" s="128"/>
      <c r="AN742" s="25"/>
      <c r="AO742" s="25"/>
      <c r="AP742" s="25"/>
      <c r="AQ742" s="25"/>
      <c r="AR742" s="25"/>
      <c r="AS742" s="25"/>
      <c r="AT742" s="25"/>
      <c r="AU742" s="25"/>
    </row>
    <row r="743" spans="27:47">
      <c r="AA743" s="25"/>
      <c r="AB743" s="25"/>
      <c r="AC743" s="25"/>
      <c r="AD743" s="25"/>
      <c r="AE743" s="25"/>
      <c r="AF743" s="28"/>
      <c r="AG743" s="128"/>
      <c r="AN743" s="25"/>
      <c r="AO743" s="25"/>
      <c r="AP743" s="25"/>
      <c r="AQ743" s="25"/>
      <c r="AR743" s="25"/>
      <c r="AS743" s="25"/>
      <c r="AT743" s="25"/>
      <c r="AU743" s="25"/>
    </row>
    <row r="744" spans="27:47">
      <c r="AA744" s="25"/>
      <c r="AB744" s="25"/>
      <c r="AC744" s="25"/>
      <c r="AD744" s="25"/>
      <c r="AE744" s="25"/>
      <c r="AF744" s="28"/>
      <c r="AG744" s="128"/>
      <c r="AN744" s="25"/>
      <c r="AO744" s="25"/>
      <c r="AP744" s="25"/>
      <c r="AQ744" s="25"/>
      <c r="AR744" s="25"/>
      <c r="AS744" s="25"/>
      <c r="AT744" s="25"/>
      <c r="AU744" s="25"/>
    </row>
    <row r="745" spans="27:47">
      <c r="AA745" s="25"/>
      <c r="AB745" s="25"/>
      <c r="AC745" s="25"/>
      <c r="AD745" s="25"/>
      <c r="AE745" s="25"/>
      <c r="AF745" s="28"/>
      <c r="AG745" s="128"/>
      <c r="AN745" s="25"/>
      <c r="AO745" s="25"/>
      <c r="AP745" s="25"/>
      <c r="AQ745" s="25"/>
      <c r="AR745" s="25"/>
      <c r="AS745" s="25"/>
      <c r="AT745" s="25"/>
      <c r="AU745" s="25"/>
    </row>
    <row r="746" spans="27:47">
      <c r="AA746" s="25"/>
      <c r="AB746" s="25"/>
      <c r="AC746" s="25"/>
      <c r="AD746" s="25"/>
      <c r="AE746" s="25"/>
      <c r="AF746" s="28"/>
      <c r="AG746" s="128"/>
      <c r="AN746" s="25"/>
      <c r="AO746" s="25"/>
      <c r="AP746" s="25"/>
      <c r="AQ746" s="25"/>
      <c r="AR746" s="25"/>
      <c r="AS746" s="25"/>
      <c r="AT746" s="25"/>
      <c r="AU746" s="25"/>
    </row>
    <row r="747" spans="27:47">
      <c r="AA747" s="25"/>
      <c r="AB747" s="25"/>
      <c r="AC747" s="25"/>
      <c r="AD747" s="25"/>
      <c r="AE747" s="25"/>
      <c r="AF747" s="28"/>
      <c r="AG747" s="128"/>
      <c r="AN747" s="25"/>
      <c r="AO747" s="25"/>
      <c r="AP747" s="25"/>
      <c r="AQ747" s="25"/>
      <c r="AR747" s="25"/>
      <c r="AS747" s="25"/>
      <c r="AT747" s="25"/>
      <c r="AU747" s="25"/>
    </row>
    <row r="748" spans="27:47">
      <c r="AA748" s="25"/>
      <c r="AB748" s="25"/>
      <c r="AC748" s="25"/>
      <c r="AD748" s="25"/>
      <c r="AE748" s="25"/>
      <c r="AF748" s="28"/>
      <c r="AG748" s="128"/>
      <c r="AN748" s="25"/>
      <c r="AO748" s="25"/>
      <c r="AP748" s="25"/>
      <c r="AQ748" s="25"/>
      <c r="AR748" s="25"/>
      <c r="AS748" s="25"/>
      <c r="AT748" s="25"/>
      <c r="AU748" s="25"/>
    </row>
    <row r="749" spans="27:47">
      <c r="AA749" s="25"/>
      <c r="AB749" s="25"/>
      <c r="AC749" s="25"/>
      <c r="AD749" s="25"/>
      <c r="AE749" s="25"/>
      <c r="AF749" s="28"/>
      <c r="AG749" s="128"/>
      <c r="AN749" s="25"/>
      <c r="AO749" s="25"/>
      <c r="AP749" s="25"/>
      <c r="AQ749" s="25"/>
      <c r="AR749" s="25"/>
      <c r="AS749" s="25"/>
      <c r="AT749" s="25"/>
      <c r="AU749" s="25"/>
    </row>
    <row r="750" spans="27:47">
      <c r="AA750" s="25"/>
      <c r="AB750" s="25"/>
      <c r="AC750" s="25"/>
      <c r="AD750" s="25"/>
      <c r="AE750" s="25"/>
      <c r="AF750" s="28"/>
      <c r="AG750" s="128"/>
      <c r="AN750" s="25"/>
      <c r="AO750" s="25"/>
      <c r="AP750" s="25"/>
      <c r="AQ750" s="25"/>
      <c r="AR750" s="25"/>
      <c r="AS750" s="25"/>
      <c r="AT750" s="25"/>
      <c r="AU750" s="25"/>
    </row>
    <row r="751" spans="27:47">
      <c r="AA751" s="25"/>
      <c r="AB751" s="25"/>
      <c r="AC751" s="25"/>
      <c r="AD751" s="25"/>
      <c r="AE751" s="25"/>
      <c r="AF751" s="28"/>
      <c r="AG751" s="128"/>
      <c r="AN751" s="25"/>
      <c r="AO751" s="25"/>
      <c r="AP751" s="25"/>
      <c r="AQ751" s="25"/>
      <c r="AR751" s="25"/>
      <c r="AS751" s="25"/>
      <c r="AT751" s="25"/>
      <c r="AU751" s="25"/>
    </row>
    <row r="752" spans="27:47">
      <c r="AA752" s="25"/>
      <c r="AB752" s="25"/>
      <c r="AC752" s="25"/>
      <c r="AD752" s="25"/>
      <c r="AE752" s="25"/>
      <c r="AF752" s="28"/>
      <c r="AG752" s="128"/>
      <c r="AN752" s="25"/>
      <c r="AO752" s="25"/>
      <c r="AP752" s="25"/>
      <c r="AQ752" s="25"/>
      <c r="AR752" s="25"/>
      <c r="AS752" s="25"/>
      <c r="AT752" s="25"/>
      <c r="AU752" s="25"/>
    </row>
    <row r="753" spans="27:47">
      <c r="AA753" s="25"/>
      <c r="AB753" s="25"/>
      <c r="AC753" s="25"/>
      <c r="AD753" s="25"/>
      <c r="AE753" s="25"/>
      <c r="AF753" s="28"/>
      <c r="AG753" s="128"/>
      <c r="AN753" s="25"/>
      <c r="AO753" s="25"/>
      <c r="AP753" s="25"/>
      <c r="AQ753" s="25"/>
      <c r="AR753" s="25"/>
      <c r="AS753" s="25"/>
      <c r="AT753" s="25"/>
      <c r="AU753" s="25"/>
    </row>
    <row r="754" spans="27:47">
      <c r="AA754" s="25"/>
      <c r="AB754" s="25"/>
      <c r="AC754" s="25"/>
      <c r="AD754" s="25"/>
      <c r="AE754" s="25"/>
      <c r="AF754" s="28"/>
      <c r="AG754" s="128"/>
      <c r="AN754" s="25"/>
      <c r="AO754" s="25"/>
      <c r="AP754" s="25"/>
      <c r="AQ754" s="25"/>
      <c r="AR754" s="25"/>
      <c r="AS754" s="25"/>
      <c r="AT754" s="25"/>
      <c r="AU754" s="25"/>
    </row>
    <row r="755" spans="27:47">
      <c r="AA755" s="25"/>
      <c r="AB755" s="25"/>
      <c r="AC755" s="25"/>
      <c r="AD755" s="25"/>
      <c r="AE755" s="25"/>
      <c r="AF755" s="28"/>
      <c r="AG755" s="128"/>
      <c r="AN755" s="25"/>
      <c r="AO755" s="25"/>
      <c r="AP755" s="25"/>
      <c r="AQ755" s="25"/>
      <c r="AR755" s="25"/>
      <c r="AS755" s="25"/>
      <c r="AT755" s="25"/>
      <c r="AU755" s="25"/>
    </row>
    <row r="756" spans="27:47">
      <c r="AA756" s="25"/>
      <c r="AB756" s="25"/>
      <c r="AC756" s="25"/>
      <c r="AD756" s="25"/>
      <c r="AE756" s="25"/>
      <c r="AF756" s="28"/>
      <c r="AG756" s="128"/>
      <c r="AN756" s="25"/>
      <c r="AO756" s="25"/>
      <c r="AP756" s="25"/>
      <c r="AQ756" s="25"/>
      <c r="AR756" s="25"/>
      <c r="AS756" s="25"/>
      <c r="AT756" s="25"/>
      <c r="AU756" s="25"/>
    </row>
    <row r="757" spans="27:47">
      <c r="AA757" s="25"/>
      <c r="AB757" s="25"/>
      <c r="AC757" s="25"/>
      <c r="AD757" s="25"/>
      <c r="AE757" s="25"/>
      <c r="AF757" s="28"/>
      <c r="AG757" s="128"/>
      <c r="AN757" s="25"/>
      <c r="AO757" s="25"/>
      <c r="AP757" s="25"/>
      <c r="AQ757" s="25"/>
      <c r="AR757" s="25"/>
      <c r="AS757" s="25"/>
      <c r="AT757" s="25"/>
      <c r="AU757" s="25"/>
    </row>
    <row r="758" spans="27:47">
      <c r="AA758" s="25"/>
      <c r="AB758" s="25"/>
      <c r="AC758" s="25"/>
      <c r="AD758" s="25"/>
      <c r="AE758" s="25"/>
      <c r="AF758" s="28"/>
      <c r="AG758" s="128"/>
      <c r="AN758" s="25"/>
      <c r="AO758" s="25"/>
      <c r="AP758" s="25"/>
      <c r="AQ758" s="25"/>
      <c r="AR758" s="25"/>
      <c r="AS758" s="25"/>
      <c r="AT758" s="25"/>
      <c r="AU758" s="25"/>
    </row>
    <row r="759" spans="27:47">
      <c r="AA759" s="25"/>
      <c r="AB759" s="25"/>
      <c r="AC759" s="25"/>
      <c r="AD759" s="25"/>
      <c r="AE759" s="25"/>
      <c r="AF759" s="28"/>
      <c r="AG759" s="128"/>
      <c r="AN759" s="25"/>
      <c r="AO759" s="25"/>
      <c r="AP759" s="25"/>
      <c r="AQ759" s="25"/>
      <c r="AR759" s="25"/>
      <c r="AS759" s="25"/>
      <c r="AT759" s="25"/>
      <c r="AU759" s="25"/>
    </row>
    <row r="760" spans="27:47">
      <c r="AA760" s="25"/>
      <c r="AB760" s="25"/>
      <c r="AC760" s="25"/>
      <c r="AD760" s="25"/>
      <c r="AE760" s="25"/>
      <c r="AF760" s="28"/>
      <c r="AG760" s="128"/>
      <c r="AN760" s="25"/>
      <c r="AO760" s="25"/>
      <c r="AP760" s="25"/>
      <c r="AQ760" s="25"/>
      <c r="AR760" s="25"/>
      <c r="AS760" s="25"/>
      <c r="AT760" s="25"/>
      <c r="AU760" s="25"/>
    </row>
    <row r="761" spans="27:47">
      <c r="AA761" s="25"/>
      <c r="AB761" s="25"/>
      <c r="AC761" s="25"/>
      <c r="AD761" s="25"/>
      <c r="AE761" s="25"/>
      <c r="AF761" s="28"/>
      <c r="AG761" s="128"/>
      <c r="AN761" s="25"/>
      <c r="AO761" s="25"/>
      <c r="AP761" s="25"/>
      <c r="AQ761" s="25"/>
      <c r="AR761" s="25"/>
      <c r="AS761" s="25"/>
      <c r="AT761" s="25"/>
      <c r="AU761" s="25"/>
    </row>
    <row r="762" spans="27:47">
      <c r="AA762" s="25"/>
      <c r="AB762" s="25"/>
      <c r="AC762" s="25"/>
      <c r="AD762" s="25"/>
      <c r="AE762" s="25"/>
      <c r="AF762" s="28"/>
      <c r="AG762" s="128"/>
      <c r="AN762" s="25"/>
      <c r="AO762" s="25"/>
      <c r="AP762" s="25"/>
      <c r="AQ762" s="25"/>
      <c r="AR762" s="25"/>
      <c r="AS762" s="25"/>
      <c r="AT762" s="25"/>
      <c r="AU762" s="25"/>
    </row>
    <row r="763" spans="27:47">
      <c r="AA763" s="25"/>
      <c r="AB763" s="25"/>
      <c r="AC763" s="25"/>
      <c r="AD763" s="25"/>
      <c r="AE763" s="25"/>
      <c r="AF763" s="28"/>
      <c r="AG763" s="128"/>
      <c r="AN763" s="25"/>
      <c r="AO763" s="25"/>
      <c r="AP763" s="25"/>
      <c r="AQ763" s="25"/>
      <c r="AR763" s="25"/>
      <c r="AS763" s="25"/>
      <c r="AT763" s="25"/>
      <c r="AU763" s="25"/>
    </row>
  </sheetData>
  <sortState xmlns:xlrd2="http://schemas.microsoft.com/office/spreadsheetml/2017/richdata2" ref="A21:AU532">
    <sortCondition ref="C21:C532"/>
  </sortState>
  <phoneticPr fontId="8" type="noConversion"/>
  <hyperlinks>
    <hyperlink ref="H63243" r:id="rId1" display="http://vsolj.cetus-net.org/bulletin.html" xr:uid="{00000000-0004-0000-0200-000000000000}"/>
    <hyperlink ref="H63236" r:id="rId2" display="https://www.aavso.org/ejaavso" xr:uid="{00000000-0004-0000-0200-000001000000}"/>
    <hyperlink ref="I63243" r:id="rId3" display="http://vsolj.cetus-net.org/bulletin.html" xr:uid="{00000000-0004-0000-0200-000002000000}"/>
    <hyperlink ref="AQ56894" r:id="rId4" display="http://cdsbib.u-strasbg.fr/cgi-bin/cdsbib?1990RMxAA..21..381G" xr:uid="{00000000-0004-0000-0200-000003000000}"/>
    <hyperlink ref="H63240" r:id="rId5" display="https://www.aavso.org/ejaavso" xr:uid="{00000000-0004-0000-0200-000004000000}"/>
    <hyperlink ref="AP4258" r:id="rId6" display="http://cdsbib.u-strasbg.fr/cgi-bin/cdsbib?1990RMxAA..21..381G" xr:uid="{00000000-0004-0000-0200-000005000000}"/>
    <hyperlink ref="AP4261" r:id="rId7" display="http://cdsbib.u-strasbg.fr/cgi-bin/cdsbib?1990RMxAA..21..381G" xr:uid="{00000000-0004-0000-0200-000006000000}"/>
    <hyperlink ref="AP4259" r:id="rId8" display="http://cdsbib.u-strasbg.fr/cgi-bin/cdsbib?1990RMxAA..21..381G" xr:uid="{00000000-0004-0000-0200-000007000000}"/>
    <hyperlink ref="AP4243" r:id="rId9" display="http://cdsbib.u-strasbg.fr/cgi-bin/cdsbib?1990RMxAA..21..381G" xr:uid="{00000000-0004-0000-0200-000008000000}"/>
    <hyperlink ref="AQ4472" r:id="rId10" display="http://cdsbib.u-strasbg.fr/cgi-bin/cdsbib?1990RMxAA..21..381G" xr:uid="{00000000-0004-0000-0200-000009000000}"/>
    <hyperlink ref="AQ4476" r:id="rId11" display="http://cdsbib.u-strasbg.fr/cgi-bin/cdsbib?1990RMxAA..21..381G" xr:uid="{00000000-0004-0000-0200-00000A000000}"/>
    <hyperlink ref="AQ64156" r:id="rId12" display="http://cdsbib.u-strasbg.fr/cgi-bin/cdsbib?1990RMxAA..21..381G" xr:uid="{00000000-0004-0000-0200-00000B000000}"/>
    <hyperlink ref="I1364" r:id="rId13" display="http://vsolj.cetus-net.org/bulletin.html" xr:uid="{00000000-0004-0000-0200-00000C000000}"/>
    <hyperlink ref="H1364" r:id="rId14" display="http://vsolj.cetus-net.org/bulletin.html" xr:uid="{00000000-0004-0000-0200-00000D000000}"/>
    <hyperlink ref="AQ64817" r:id="rId15" display="http://cdsbib.u-strasbg.fr/cgi-bin/cdsbib?1990RMxAA..21..381G" xr:uid="{00000000-0004-0000-0200-00000E000000}"/>
    <hyperlink ref="AQ64816" r:id="rId16" display="http://cdsbib.u-strasbg.fr/cgi-bin/cdsbib?1990RMxAA..21..381G" xr:uid="{00000000-0004-0000-0200-00000F000000}"/>
    <hyperlink ref="AP2534" r:id="rId17" display="http://cdsbib.u-strasbg.fr/cgi-bin/cdsbib?1990RMxAA..21..381G" xr:uid="{00000000-0004-0000-0200-000010000000}"/>
    <hyperlink ref="AP2552" r:id="rId18" display="http://cdsbib.u-strasbg.fr/cgi-bin/cdsbib?1990RMxAA..21..381G" xr:uid="{00000000-0004-0000-0200-000011000000}"/>
    <hyperlink ref="AP2553" r:id="rId19" display="http://cdsbib.u-strasbg.fr/cgi-bin/cdsbib?1990RMxAA..21..381G" xr:uid="{00000000-0004-0000-0200-000012000000}"/>
    <hyperlink ref="AP2549" r:id="rId20" display="http://cdsbib.u-strasbg.fr/cgi-bin/cdsbib?1990RMxAA..21..381G" xr:uid="{00000000-0004-0000-0200-000013000000}"/>
  </hyperlinks>
  <pageMargins left="0.75" right="0.75" top="1" bottom="1" header="0.5" footer="0.5"/>
  <pageSetup orientation="portrait" horizontalDpi="300" verticalDpi="300" r:id="rId21"/>
  <headerFooter alignWithMargins="0"/>
  <drawing r:id="rId2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0"/>
  </sheetPr>
  <dimension ref="A1:CD765"/>
  <sheetViews>
    <sheetView workbookViewId="0">
      <pane xSplit="13" ySplit="20" topLeftCell="AJ501" activePane="bottomRight" state="frozen"/>
      <selection pane="topRight" activeCell="N1" sqref="N1"/>
      <selection pane="bottomLeft" activeCell="A21" sqref="A21"/>
      <selection pane="bottomRight" activeCell="E519" sqref="E519:AU521"/>
    </sheetView>
  </sheetViews>
  <sheetFormatPr defaultColWidth="10.28515625" defaultRowHeight="12.75"/>
  <cols>
    <col min="1" max="1" width="17.7109375" customWidth="1"/>
    <col min="2" max="2" width="5.140625" customWidth="1"/>
    <col min="3" max="3" width="11.85546875" style="24" customWidth="1"/>
    <col min="4" max="4" width="9.42578125" style="24" customWidth="1"/>
    <col min="5" max="5" width="10.5703125" customWidth="1"/>
    <col min="6" max="6" width="15.28515625" customWidth="1"/>
    <col min="7" max="7" width="8.140625" customWidth="1"/>
    <col min="8" max="12" width="8.5703125" customWidth="1"/>
    <col min="13" max="13" width="10.7109375" customWidth="1"/>
    <col min="14" max="14" width="13.28515625" customWidth="1"/>
    <col min="15" max="15" width="9.85546875" customWidth="1"/>
    <col min="16" max="16" width="11" customWidth="1"/>
    <col min="17" max="17" width="9.85546875" customWidth="1"/>
    <col min="18" max="19" width="10.28515625" customWidth="1"/>
    <col min="20" max="20" width="10.28515625" style="2" customWidth="1"/>
    <col min="21" max="26" width="10.28515625" customWidth="1"/>
    <col min="27" max="27" width="12.140625" customWidth="1"/>
    <col min="28" max="28" width="9.42578125" customWidth="1"/>
    <col min="29" max="31" width="10.42578125" customWidth="1"/>
    <col min="32" max="32" width="10.5703125" customWidth="1"/>
    <col min="33" max="35" width="10.28515625" customWidth="1"/>
    <col min="36" max="36" width="16.85546875" customWidth="1"/>
    <col min="37" max="37" width="13.28515625" customWidth="1"/>
    <col min="38" max="52" width="10.28515625" customWidth="1"/>
    <col min="53" max="53" width="11.85546875" customWidth="1"/>
    <col min="54" max="54" width="14.7109375" customWidth="1"/>
  </cols>
  <sheetData>
    <row r="1" spans="1:64" ht="21" thickBot="1">
      <c r="A1" s="30" t="s">
        <v>284</v>
      </c>
      <c r="W1" s="3" t="s">
        <v>260</v>
      </c>
      <c r="X1" s="14" t="s">
        <v>94</v>
      </c>
      <c r="AA1" s="154" t="s">
        <v>43</v>
      </c>
      <c r="AB1" s="155"/>
      <c r="AC1" s="155" t="s">
        <v>44</v>
      </c>
      <c r="AD1" s="155" t="s">
        <v>45</v>
      </c>
      <c r="AE1" s="18"/>
      <c r="AW1" s="156" t="s">
        <v>260</v>
      </c>
      <c r="AX1" s="5" t="s">
        <v>100</v>
      </c>
      <c r="AY1" s="5" t="s">
        <v>47</v>
      </c>
      <c r="AZ1" s="158" t="s">
        <v>48</v>
      </c>
      <c r="BA1" s="159" t="s">
        <v>49</v>
      </c>
      <c r="BB1" s="158" t="s">
        <v>50</v>
      </c>
      <c r="BC1" s="159" t="s">
        <v>51</v>
      </c>
      <c r="BD1" s="158" t="s">
        <v>52</v>
      </c>
      <c r="BE1" s="160" t="s">
        <v>53</v>
      </c>
      <c r="BF1" s="159" t="s">
        <v>54</v>
      </c>
      <c r="BG1" s="158" t="s">
        <v>55</v>
      </c>
      <c r="BH1" s="160" t="s">
        <v>56</v>
      </c>
      <c r="BI1" s="159" t="s">
        <v>57</v>
      </c>
      <c r="BJ1" s="158" t="s">
        <v>58</v>
      </c>
      <c r="BK1" s="160" t="s">
        <v>59</v>
      </c>
      <c r="BL1" s="159" t="s">
        <v>412</v>
      </c>
    </row>
    <row r="2" spans="1:64" ht="16.5" thickBot="1">
      <c r="A2" t="s">
        <v>274</v>
      </c>
      <c r="B2" t="s">
        <v>285</v>
      </c>
      <c r="D2" s="24" t="s">
        <v>286</v>
      </c>
      <c r="Q2" t="s">
        <v>99</v>
      </c>
      <c r="W2" s="25">
        <v>-30000</v>
      </c>
      <c r="X2" s="25">
        <f>+M$3+M$4*W2+M$5*SIN(RADIANS(M$6*W2+M$7))</f>
        <v>-3.4646470431696236E-3</v>
      </c>
      <c r="AA2" s="161" t="s">
        <v>79</v>
      </c>
      <c r="AB2" s="162">
        <f>C7</f>
        <v>40203.434300000001</v>
      </c>
      <c r="AC2" s="163" t="s">
        <v>80</v>
      </c>
      <c r="AD2" s="162">
        <f>C8</f>
        <v>0.34134794699999998</v>
      </c>
      <c r="AE2" s="164" t="s">
        <v>40</v>
      </c>
      <c r="AW2">
        <v>-60000</v>
      </c>
      <c r="AX2">
        <f t="shared" ref="AX2:AX44" si="0">AB$3+AB$4*AW2+AB$5*AW2^2+AZ2</f>
        <v>-2.5677000682561454E-2</v>
      </c>
      <c r="AY2">
        <f t="shared" ref="AY2:AY44" si="1">AB$3+AB$4*AW2+AB$5*AW2^2</f>
        <v>-1.5339999999999999E-2</v>
      </c>
      <c r="AZ2" s="4">
        <f t="shared" ref="AZ2:AZ44" si="2">$AB$6*($AB$11/BA2*BB2+$AB$12)</f>
        <v>-1.0337000682561454E-2</v>
      </c>
      <c r="BA2">
        <f t="shared" ref="BA2:BA44" si="3">1+$AB$7*COS(BC2)</f>
        <v>0.96203767314675137</v>
      </c>
      <c r="BB2">
        <f t="shared" ref="BB2:BB62" si="4">SIN(BC2+$AB$9)</f>
        <v>-0.79169471286415083</v>
      </c>
      <c r="BC2">
        <f t="shared" ref="BC2:BC62" si="5">2*ATAN(BD2)</f>
        <v>-1.6735780805498306</v>
      </c>
      <c r="BD2">
        <f t="shared" ref="BD2:BD62" si="6">SQRT((1+$AB$7)/(1-$AB$7))*TAN(BE2/2)</f>
        <v>-1.1084506163365042</v>
      </c>
      <c r="BE2">
        <f t="shared" ref="BE2:BK11" si="7">$BL2+$AB$7*SIN(BF2)</f>
        <v>-7.5723214719107883</v>
      </c>
      <c r="BF2">
        <f t="shared" si="7"/>
        <v>-7.5723208053150994</v>
      </c>
      <c r="BG2">
        <f t="shared" si="7"/>
        <v>-7.5723143236435062</v>
      </c>
      <c r="BH2">
        <f t="shared" si="7"/>
        <v>-7.5722513064013119</v>
      </c>
      <c r="BI2">
        <f t="shared" si="7"/>
        <v>-7.5716393427626221</v>
      </c>
      <c r="BJ2">
        <f t="shared" si="7"/>
        <v>-7.5657622996971217</v>
      </c>
      <c r="BK2">
        <f t="shared" si="7"/>
        <v>-7.5143205671240647</v>
      </c>
      <c r="BL2">
        <f t="shared" ref="BL2:BL44" si="8">$AB$9+$AB$18*(AW2-AB$15)</f>
        <v>-7.2169012724505777</v>
      </c>
    </row>
    <row r="3" spans="1:64" ht="13.5" thickBot="1">
      <c r="A3" s="194" t="s">
        <v>93</v>
      </c>
      <c r="E3" s="191" t="s">
        <v>87</v>
      </c>
      <c r="F3" s="190"/>
      <c r="L3" t="s">
        <v>375</v>
      </c>
      <c r="M3">
        <f>+N3*O3</f>
        <v>-6.7999999999999996E-3</v>
      </c>
      <c r="N3" s="8">
        <v>-6.8</v>
      </c>
      <c r="O3">
        <v>1E-3</v>
      </c>
      <c r="Q3" s="8">
        <v>-6.8</v>
      </c>
      <c r="W3" s="25">
        <v>-28000</v>
      </c>
      <c r="X3" s="25">
        <f t="shared" ref="X3:X20" si="9">+M$3+M$4*W3+M$5*SIN(RADIANS(M$6*W3+M$7))</f>
        <v>-6.3395848131765908E-3</v>
      </c>
      <c r="AA3" s="165" t="s">
        <v>60</v>
      </c>
      <c r="AB3" s="166">
        <f t="shared" ref="AB3:AB10" si="10">AC3*AD3</f>
        <v>2E-3</v>
      </c>
      <c r="AC3" s="167">
        <v>2</v>
      </c>
      <c r="AD3">
        <v>1E-3</v>
      </c>
      <c r="AE3" s="168"/>
      <c r="AH3" s="167">
        <v>0.15641486540780183</v>
      </c>
      <c r="AI3" s="167">
        <v>0.7</v>
      </c>
      <c r="AW3">
        <v>-58000</v>
      </c>
      <c r="AX3">
        <f t="shared" si="0"/>
        <v>-1.9123312316012792E-2</v>
      </c>
      <c r="AY3">
        <f t="shared" si="1"/>
        <v>-1.4413999999999998E-2</v>
      </c>
      <c r="AZ3" s="4">
        <f t="shared" si="2"/>
        <v>-4.7093123160127934E-3</v>
      </c>
      <c r="BA3">
        <f t="shared" si="3"/>
        <v>1.0729512003929478</v>
      </c>
      <c r="BB3">
        <f t="shared" si="4"/>
        <v>-0.57477617521848134</v>
      </c>
      <c r="BC3">
        <f t="shared" si="5"/>
        <v>-1.3723306012187175</v>
      </c>
      <c r="BD3">
        <f t="shared" si="6"/>
        <v>-0.81890959441468358</v>
      </c>
      <c r="BE3">
        <f t="shared" si="7"/>
        <v>-7.2970274313565762</v>
      </c>
      <c r="BF3">
        <f t="shared" si="7"/>
        <v>-7.2970086494030504</v>
      </c>
      <c r="BG3">
        <f t="shared" si="7"/>
        <v>-7.296912629183379</v>
      </c>
      <c r="BH3">
        <f t="shared" si="7"/>
        <v>-7.2964219697547206</v>
      </c>
      <c r="BI3">
        <f t="shared" si="7"/>
        <v>-7.2939207205018493</v>
      </c>
      <c r="BJ3">
        <f t="shared" si="7"/>
        <v>-7.2813217129601364</v>
      </c>
      <c r="BK3">
        <f t="shared" si="7"/>
        <v>-7.2212433717977538</v>
      </c>
      <c r="BL3">
        <f t="shared" si="8"/>
        <v>-6.9829495511278274</v>
      </c>
    </row>
    <row r="4" spans="1:64" ht="14.25" thickTop="1" thickBot="1">
      <c r="A4" s="4" t="s">
        <v>250</v>
      </c>
      <c r="C4" s="141">
        <v>40213.324999999997</v>
      </c>
      <c r="D4" s="116">
        <v>0.34134848000000001</v>
      </c>
      <c r="L4" t="s">
        <v>277</v>
      </c>
      <c r="M4">
        <f>+N4*O4</f>
        <v>1.09E-7</v>
      </c>
      <c r="N4" s="9">
        <v>1.0900000000000001</v>
      </c>
      <c r="O4" s="174">
        <v>9.9999999999999995E-8</v>
      </c>
      <c r="Q4" s="9">
        <v>1.0900000000000001</v>
      </c>
      <c r="W4" s="25">
        <v>-26000</v>
      </c>
      <c r="X4" s="25">
        <f t="shared" si="9"/>
        <v>-9.4538878736250224E-3</v>
      </c>
      <c r="AA4" s="169" t="s">
        <v>61</v>
      </c>
      <c r="AB4" s="170">
        <f t="shared" si="10"/>
        <v>1.09E-7</v>
      </c>
      <c r="AC4" s="171">
        <v>1.0900000000000001</v>
      </c>
      <c r="AD4">
        <v>9.9999999999999995E-8</v>
      </c>
      <c r="AE4" s="168"/>
      <c r="AF4">
        <v>-3</v>
      </c>
      <c r="AH4" s="171">
        <v>9.0557040028774622</v>
      </c>
      <c r="AI4" s="171">
        <v>9</v>
      </c>
      <c r="AW4">
        <v>-56000</v>
      </c>
      <c r="AX4">
        <f t="shared" si="0"/>
        <v>-1.1524323427389314E-2</v>
      </c>
      <c r="AY4">
        <f t="shared" si="1"/>
        <v>-1.3512E-2</v>
      </c>
      <c r="AZ4" s="4">
        <f t="shared" si="2"/>
        <v>1.9876765726106844E-3</v>
      </c>
      <c r="BA4">
        <f t="shared" si="3"/>
        <v>1.2014367310627143</v>
      </c>
      <c r="BB4">
        <f t="shared" si="4"/>
        <v>-0.23293491823774926</v>
      </c>
      <c r="BC4">
        <f t="shared" si="5"/>
        <v>-0.99509453204126697</v>
      </c>
      <c r="BD4">
        <f t="shared" si="6"/>
        <v>-0.5431220014814081</v>
      </c>
      <c r="BE4">
        <f t="shared" si="7"/>
        <v>-6.9889613695208164</v>
      </c>
      <c r="BF4">
        <f t="shared" si="7"/>
        <v>-6.9888633783291851</v>
      </c>
      <c r="BG4">
        <f t="shared" si="7"/>
        <v>-6.9885154913457654</v>
      </c>
      <c r="BH4">
        <f t="shared" si="7"/>
        <v>-6.9872812588931881</v>
      </c>
      <c r="BI4">
        <f t="shared" si="7"/>
        <v>-6.9829128385253503</v>
      </c>
      <c r="BJ4">
        <f t="shared" si="7"/>
        <v>-6.9675781828140435</v>
      </c>
      <c r="BK4">
        <f t="shared" si="7"/>
        <v>-6.9151829241326883</v>
      </c>
      <c r="BL4">
        <f t="shared" si="8"/>
        <v>-6.7489978298050772</v>
      </c>
    </row>
    <row r="5" spans="1:64" ht="14.25" thickTop="1" thickBot="1">
      <c r="A5" s="97" t="s">
        <v>450</v>
      </c>
      <c r="B5" s="39"/>
      <c r="C5" s="231">
        <v>-9.5</v>
      </c>
      <c r="D5" s="117" t="s">
        <v>451</v>
      </c>
      <c r="L5" t="s">
        <v>95</v>
      </c>
      <c r="M5">
        <f>+N5*O5</f>
        <v>1.29E-2</v>
      </c>
      <c r="N5" s="9">
        <v>1.29</v>
      </c>
      <c r="O5">
        <v>0.01</v>
      </c>
      <c r="Q5" s="9">
        <v>1.29</v>
      </c>
      <c r="W5" s="25">
        <v>-24000</v>
      </c>
      <c r="X5" s="25">
        <f t="shared" si="9"/>
        <v>-1.258046527783655E-2</v>
      </c>
      <c r="AA5" s="169" t="s">
        <v>283</v>
      </c>
      <c r="AB5" s="170">
        <f t="shared" si="10"/>
        <v>-2.9999999999999997E-12</v>
      </c>
      <c r="AC5" s="171">
        <v>-0.3</v>
      </c>
      <c r="AD5">
        <v>9.9999999999999994E-12</v>
      </c>
      <c r="AE5" s="168"/>
      <c r="AF5" s="171">
        <v>0.6987842707661861</v>
      </c>
      <c r="AH5" s="171">
        <v>-0.51876718847106384</v>
      </c>
      <c r="AI5" s="171">
        <v>-0.51876718847106384</v>
      </c>
      <c r="AW5">
        <v>-54000</v>
      </c>
      <c r="AX5">
        <f t="shared" si="0"/>
        <v>-3.448039352201903E-3</v>
      </c>
      <c r="AY5">
        <f t="shared" si="1"/>
        <v>-1.2633999999999999E-2</v>
      </c>
      <c r="AZ5" s="4">
        <f t="shared" si="2"/>
        <v>9.1859606477980964E-3</v>
      </c>
      <c r="BA5">
        <f t="shared" si="3"/>
        <v>1.3194251912234063</v>
      </c>
      <c r="BB5">
        <f t="shared" si="4"/>
        <v>0.22894944640167714</v>
      </c>
      <c r="BC5">
        <f t="shared" si="5"/>
        <v>-0.52900167383776053</v>
      </c>
      <c r="BD5">
        <f t="shared" si="6"/>
        <v>-0.27084670128473515</v>
      </c>
      <c r="BE5">
        <f t="shared" si="7"/>
        <v>-6.6464724220533569</v>
      </c>
      <c r="BF5">
        <f t="shared" si="7"/>
        <v>-6.6463200065736521</v>
      </c>
      <c r="BG5">
        <f t="shared" si="7"/>
        <v>-6.6458793726762684</v>
      </c>
      <c r="BH5">
        <f t="shared" si="7"/>
        <v>-6.6446059118276617</v>
      </c>
      <c r="BI5">
        <f t="shared" si="7"/>
        <v>-6.6409289605192718</v>
      </c>
      <c r="BJ5">
        <f t="shared" si="7"/>
        <v>-6.6303403246650072</v>
      </c>
      <c r="BK5">
        <f t="shared" si="7"/>
        <v>-6.6000680116538497</v>
      </c>
      <c r="BL5">
        <f t="shared" si="8"/>
        <v>-6.515046108482327</v>
      </c>
    </row>
    <row r="6" spans="1:64">
      <c r="A6" s="4" t="s">
        <v>251</v>
      </c>
      <c r="L6" t="s">
        <v>96</v>
      </c>
      <c r="M6">
        <f>+N6*O6</f>
        <v>7.4999999999999997E-3</v>
      </c>
      <c r="N6" s="9">
        <v>7.5</v>
      </c>
      <c r="O6">
        <v>1E-3</v>
      </c>
      <c r="Q6" s="9">
        <v>6.93</v>
      </c>
      <c r="W6" s="25">
        <v>-22000</v>
      </c>
      <c r="X6" s="25">
        <f t="shared" si="9"/>
        <v>-1.5491389602889651E-2</v>
      </c>
      <c r="Z6" s="191" t="s">
        <v>88</v>
      </c>
      <c r="AA6" s="169" t="s">
        <v>62</v>
      </c>
      <c r="AB6" s="192">
        <f t="shared" si="10"/>
        <v>2.2700000000000001E-2</v>
      </c>
      <c r="AC6" s="173">
        <v>2.27</v>
      </c>
      <c r="AD6">
        <v>0.01</v>
      </c>
      <c r="AE6" s="168" t="s">
        <v>40</v>
      </c>
      <c r="AH6" s="171">
        <v>0.7</v>
      </c>
      <c r="AI6" s="171">
        <v>1.2</v>
      </c>
      <c r="AW6">
        <v>-52000</v>
      </c>
      <c r="AX6">
        <f t="shared" si="0"/>
        <v>3.9091460593132579E-3</v>
      </c>
      <c r="AY6">
        <f t="shared" si="1"/>
        <v>-1.1779999999999999E-2</v>
      </c>
      <c r="AZ6" s="4">
        <f t="shared" si="2"/>
        <v>1.5689146059313257E-2</v>
      </c>
      <c r="BA6">
        <f t="shared" si="3"/>
        <v>1.3699955716940544</v>
      </c>
      <c r="BB6">
        <f t="shared" si="4"/>
        <v>0.69245946663209357</v>
      </c>
      <c r="BC6">
        <f t="shared" si="5"/>
        <v>4.8925286552611181E-3</v>
      </c>
      <c r="BD6">
        <f t="shared" si="6"/>
        <v>2.4462692072947058E-3</v>
      </c>
      <c r="BE6">
        <f t="shared" si="7"/>
        <v>-6.2798675558105375</v>
      </c>
      <c r="BF6">
        <f t="shared" si="7"/>
        <v>-6.279869540701025</v>
      </c>
      <c r="BG6">
        <f t="shared" si="7"/>
        <v>-6.2798749052993523</v>
      </c>
      <c r="BH6">
        <f t="shared" si="7"/>
        <v>-6.2798894042928488</v>
      </c>
      <c r="BI6">
        <f t="shared" si="7"/>
        <v>-6.2799285909720783</v>
      </c>
      <c r="BJ6">
        <f t="shared" si="7"/>
        <v>-6.2800345014595278</v>
      </c>
      <c r="BK6">
        <f t="shared" si="7"/>
        <v>-6.2803207473158906</v>
      </c>
      <c r="BL6">
        <f t="shared" si="8"/>
        <v>-6.2810943871595759</v>
      </c>
    </row>
    <row r="7" spans="1:64" ht="13.5" thickBot="1">
      <c r="A7" t="s">
        <v>252</v>
      </c>
      <c r="C7" s="24">
        <v>40203.434300000001</v>
      </c>
      <c r="D7" s="194" t="s">
        <v>93</v>
      </c>
      <c r="E7" s="127"/>
      <c r="F7" s="127"/>
      <c r="G7" s="127">
        <v>40203.427499999998</v>
      </c>
      <c r="L7" t="s">
        <v>97</v>
      </c>
      <c r="M7">
        <f>+N7*O7</f>
        <v>14.2</v>
      </c>
      <c r="N7" s="10">
        <v>1.42</v>
      </c>
      <c r="O7">
        <v>10</v>
      </c>
      <c r="Q7" s="10">
        <v>1.42</v>
      </c>
      <c r="W7" s="25">
        <v>-20000</v>
      </c>
      <c r="X7" s="25">
        <f t="shared" si="9"/>
        <v>-1.7973429826823879E-2</v>
      </c>
      <c r="Z7" s="191" t="s">
        <v>89</v>
      </c>
      <c r="AA7" s="172" t="s">
        <v>73</v>
      </c>
      <c r="AB7" s="173">
        <f t="shared" si="10"/>
        <v>0.37</v>
      </c>
      <c r="AC7" s="173">
        <v>0.37</v>
      </c>
      <c r="AD7">
        <v>1</v>
      </c>
      <c r="AE7" s="168"/>
      <c r="AH7" s="173">
        <v>0.5</v>
      </c>
      <c r="AI7" s="173">
        <v>0.37</v>
      </c>
      <c r="AW7">
        <v>-50000</v>
      </c>
      <c r="AX7">
        <f t="shared" si="0"/>
        <v>9.1551103879892303E-3</v>
      </c>
      <c r="AY7">
        <f t="shared" si="1"/>
        <v>-1.095E-2</v>
      </c>
      <c r="AZ7" s="4">
        <f t="shared" si="2"/>
        <v>2.010511038798923E-2</v>
      </c>
      <c r="BA7">
        <f t="shared" si="3"/>
        <v>1.3177189764304087</v>
      </c>
      <c r="BB7">
        <f t="shared" si="4"/>
        <v>0.96303981855232179</v>
      </c>
      <c r="BC7">
        <f t="shared" si="5"/>
        <v>0.53806888673379638</v>
      </c>
      <c r="BD7">
        <f t="shared" si="6"/>
        <v>0.27571889975570041</v>
      </c>
      <c r="BE7">
        <f t="shared" si="7"/>
        <v>-5.9135096785218337</v>
      </c>
      <c r="BF7">
        <f t="shared" si="7"/>
        <v>-5.9136627733593139</v>
      </c>
      <c r="BG7">
        <f t="shared" si="7"/>
        <v>-5.9141064562983487</v>
      </c>
      <c r="BH7">
        <f t="shared" si="7"/>
        <v>-5.9153918607432301</v>
      </c>
      <c r="BI7">
        <f t="shared" si="7"/>
        <v>-5.91911225527355</v>
      </c>
      <c r="BJ7">
        <f t="shared" si="7"/>
        <v>-5.9298509105498516</v>
      </c>
      <c r="BK7">
        <f t="shared" si="7"/>
        <v>-5.9606156341393923</v>
      </c>
      <c r="BL7">
        <f t="shared" si="8"/>
        <v>-6.0471426658368257</v>
      </c>
    </row>
    <row r="8" spans="1:64" ht="15.75">
      <c r="A8" t="s">
        <v>253</v>
      </c>
      <c r="C8" s="24">
        <v>0.34134794699999998</v>
      </c>
      <c r="D8" s="194" t="s">
        <v>93</v>
      </c>
      <c r="E8" s="127"/>
      <c r="F8" s="127"/>
      <c r="G8" s="127">
        <v>0.34134805600000001</v>
      </c>
      <c r="W8" s="25">
        <v>-18000</v>
      </c>
      <c r="X8" s="25">
        <f t="shared" si="9"/>
        <v>-1.9842582670405572E-2</v>
      </c>
      <c r="Z8" s="191" t="s">
        <v>90</v>
      </c>
      <c r="AA8" s="169" t="s">
        <v>81</v>
      </c>
      <c r="AB8" s="173">
        <f t="shared" si="10"/>
        <v>18335</v>
      </c>
      <c r="AC8" s="173">
        <v>1.8334999999999999</v>
      </c>
      <c r="AD8" s="174">
        <v>10000</v>
      </c>
      <c r="AE8" s="168" t="s">
        <v>40</v>
      </c>
      <c r="AF8">
        <f>365.24*AG8</f>
        <v>18335.048000000003</v>
      </c>
      <c r="AG8">
        <v>50.2</v>
      </c>
      <c r="AH8" s="171">
        <v>1.3712046644696732</v>
      </c>
      <c r="AI8" s="171">
        <v>1.9</v>
      </c>
      <c r="AW8">
        <v>-48000</v>
      </c>
      <c r="AX8">
        <f t="shared" si="0"/>
        <v>1.1681838852422646E-2</v>
      </c>
      <c r="AY8">
        <f t="shared" si="1"/>
        <v>-1.0144E-2</v>
      </c>
      <c r="AZ8" s="4">
        <f t="shared" si="2"/>
        <v>2.1825838852422647E-2</v>
      </c>
      <c r="BA8">
        <f t="shared" si="3"/>
        <v>1.1990988658237023</v>
      </c>
      <c r="BB8">
        <f t="shared" si="4"/>
        <v>0.98166027598168992</v>
      </c>
      <c r="BC8">
        <f t="shared" si="5"/>
        <v>1.0026090342955301</v>
      </c>
      <c r="BD8">
        <f t="shared" si="6"/>
        <v>0.54799754441237802</v>
      </c>
      <c r="BE8">
        <f t="shared" si="7"/>
        <v>-5.571592869572064</v>
      </c>
      <c r="BF8">
        <f t="shared" si="7"/>
        <v>-5.5716890172932834</v>
      </c>
      <c r="BG8">
        <f t="shared" si="7"/>
        <v>-5.5720320661405482</v>
      </c>
      <c r="BH8">
        <f t="shared" si="7"/>
        <v>-5.5732552171651584</v>
      </c>
      <c r="BI8">
        <f t="shared" si="7"/>
        <v>-5.5776059855905755</v>
      </c>
      <c r="BJ8">
        <f t="shared" si="7"/>
        <v>-5.5929532928710453</v>
      </c>
      <c r="BK8">
        <f t="shared" si="7"/>
        <v>-5.6456248785718861</v>
      </c>
      <c r="BL8">
        <f t="shared" si="8"/>
        <v>-5.8131909445140746</v>
      </c>
    </row>
    <row r="9" spans="1:64" ht="16.5" thickBot="1">
      <c r="A9" s="19" t="s">
        <v>452</v>
      </c>
      <c r="B9" s="52">
        <v>342</v>
      </c>
      <c r="C9" s="118" t="str">
        <f>"F"&amp;B9</f>
        <v>F342</v>
      </c>
      <c r="D9" s="118" t="str">
        <f>"G"&amp;B9</f>
        <v>G342</v>
      </c>
      <c r="L9" t="s">
        <v>39</v>
      </c>
      <c r="M9">
        <f>360/M6</f>
        <v>48000</v>
      </c>
      <c r="N9" t="s">
        <v>98</v>
      </c>
      <c r="W9" s="25">
        <v>-16000</v>
      </c>
      <c r="X9" s="25">
        <f t="shared" si="9"/>
        <v>-2.095661211652778E-2</v>
      </c>
      <c r="Z9" s="191" t="s">
        <v>91</v>
      </c>
      <c r="AA9" s="175" t="s">
        <v>82</v>
      </c>
      <c r="AB9" s="193">
        <f t="shared" si="10"/>
        <v>0.76</v>
      </c>
      <c r="AC9" s="173">
        <v>0.76</v>
      </c>
      <c r="AD9">
        <v>1</v>
      </c>
      <c r="AE9" s="168" t="s">
        <v>64</v>
      </c>
      <c r="AF9">
        <f>RADIANS(AG9)</f>
        <v>0.94247779607693793</v>
      </c>
      <c r="AG9">
        <v>54</v>
      </c>
      <c r="AH9" s="171">
        <v>4.7532566982231366</v>
      </c>
      <c r="AI9" s="171">
        <v>4.7532566982231366</v>
      </c>
      <c r="AW9">
        <v>-46000</v>
      </c>
      <c r="AX9">
        <f t="shared" si="0"/>
        <v>1.185318572723771E-2</v>
      </c>
      <c r="AY9">
        <f t="shared" si="1"/>
        <v>-9.3619999999999988E-3</v>
      </c>
      <c r="AZ9" s="4">
        <f t="shared" si="2"/>
        <v>2.1215185727237709E-2</v>
      </c>
      <c r="BA9">
        <f t="shared" si="3"/>
        <v>1.0707763763716422</v>
      </c>
      <c r="BB9">
        <f t="shared" si="4"/>
        <v>0.84323328855212354</v>
      </c>
      <c r="BC9">
        <f t="shared" si="5"/>
        <v>1.3783226215344921</v>
      </c>
      <c r="BD9">
        <f t="shared" si="6"/>
        <v>0.82392709295616606</v>
      </c>
      <c r="BE9">
        <f t="shared" si="7"/>
        <v>-5.2641496332273316</v>
      </c>
      <c r="BF9">
        <f t="shared" si="7"/>
        <v>-5.2641676494605791</v>
      </c>
      <c r="BG9">
        <f t="shared" si="7"/>
        <v>-5.2642605311710371</v>
      </c>
      <c r="BH9">
        <f t="shared" si="7"/>
        <v>-5.2647391556366649</v>
      </c>
      <c r="BI9">
        <f t="shared" si="7"/>
        <v>-5.267199666769824</v>
      </c>
      <c r="BJ9">
        <f t="shared" si="7"/>
        <v>-5.2796978360862292</v>
      </c>
      <c r="BK9">
        <f t="shared" si="7"/>
        <v>-5.3397638289758724</v>
      </c>
      <c r="BL9">
        <f t="shared" si="8"/>
        <v>-5.5792392231913244</v>
      </c>
    </row>
    <row r="10" spans="1:64" ht="13.5" thickBot="1">
      <c r="C10" s="119" t="s">
        <v>270</v>
      </c>
      <c r="D10" s="119" t="s">
        <v>271</v>
      </c>
      <c r="M10">
        <f>M9*C8</f>
        <v>16384.701455999999</v>
      </c>
      <c r="N10" t="s">
        <v>40</v>
      </c>
      <c r="W10" s="25">
        <v>-14000</v>
      </c>
      <c r="X10" s="25">
        <f t="shared" si="9"/>
        <v>-2.1224742559720025E-2</v>
      </c>
      <c r="AA10" s="176" t="s">
        <v>75</v>
      </c>
      <c r="AB10" s="177">
        <f t="shared" si="10"/>
        <v>43000</v>
      </c>
      <c r="AC10" s="189">
        <v>4.3</v>
      </c>
      <c r="AD10">
        <v>10000</v>
      </c>
      <c r="AE10" s="168" t="s">
        <v>74</v>
      </c>
      <c r="AF10">
        <v>48000</v>
      </c>
      <c r="AH10" s="178">
        <v>3.5</v>
      </c>
      <c r="AI10" s="178">
        <v>4.8</v>
      </c>
      <c r="AW10">
        <v>-44000</v>
      </c>
      <c r="AX10">
        <f t="shared" si="0"/>
        <v>1.0376098904849293E-2</v>
      </c>
      <c r="AY10">
        <f t="shared" si="1"/>
        <v>-8.6040000000000005E-3</v>
      </c>
      <c r="AZ10" s="4">
        <f t="shared" si="2"/>
        <v>1.8980098904849294E-2</v>
      </c>
      <c r="BA10">
        <f t="shared" si="3"/>
        <v>0.96026489819540739</v>
      </c>
      <c r="BB10">
        <f t="shared" si="4"/>
        <v>0.64665932739704324</v>
      </c>
      <c r="BC10">
        <f t="shared" si="5"/>
        <v>1.6783959996113438</v>
      </c>
      <c r="BD10">
        <f t="shared" si="6"/>
        <v>1.1138337593039269</v>
      </c>
      <c r="BE10">
        <f t="shared" si="7"/>
        <v>-4.9893922258088255</v>
      </c>
      <c r="BF10">
        <f t="shared" si="7"/>
        <v>-4.9893928373667302</v>
      </c>
      <c r="BG10">
        <f t="shared" si="7"/>
        <v>-4.9893988812168741</v>
      </c>
      <c r="BH10">
        <f t="shared" si="7"/>
        <v>-4.9894586039349749</v>
      </c>
      <c r="BI10">
        <f t="shared" si="7"/>
        <v>-4.990048085171356</v>
      </c>
      <c r="BJ10">
        <f t="shared" si="7"/>
        <v>-4.9958023710535597</v>
      </c>
      <c r="BK10">
        <f t="shared" si="7"/>
        <v>-5.0469504088285841</v>
      </c>
      <c r="BL10">
        <f t="shared" si="8"/>
        <v>-5.3452875018685742</v>
      </c>
    </row>
    <row r="11" spans="1:64" ht="14.25">
      <c r="A11" t="s">
        <v>266</v>
      </c>
      <c r="C11" s="142">
        <f ca="1">INTERCEPT(INDIRECT(D9):G883,INDIRECT(C9):$F883)</f>
        <v>3.0106551032770632E-2</v>
      </c>
      <c r="D11" s="24">
        <f>+E11*F11</f>
        <v>1.3718322000603984E-2</v>
      </c>
      <c r="E11" s="8">
        <v>1.3718322000603984</v>
      </c>
      <c r="F11">
        <v>0.01</v>
      </c>
      <c r="M11">
        <f>M10/365.24</f>
        <v>44.860095980724999</v>
      </c>
      <c r="N11" t="s">
        <v>41</v>
      </c>
      <c r="W11" s="25">
        <v>-12000</v>
      </c>
      <c r="X11" s="25">
        <f t="shared" si="9"/>
        <v>-2.061384501364729E-2</v>
      </c>
      <c r="AA11" s="179" t="s">
        <v>65</v>
      </c>
      <c r="AB11" s="6">
        <f>1-AB7^2</f>
        <v>0.86309999999999998</v>
      </c>
      <c r="AC11" s="6">
        <f>SUM(AE21:AE624)</f>
        <v>2.7844312553824083E-5</v>
      </c>
      <c r="AD11" s="188" t="s">
        <v>85</v>
      </c>
      <c r="AE11" s="168"/>
      <c r="AH11">
        <v>1.0388728223946515E-4</v>
      </c>
      <c r="AI11">
        <v>1.0388728223946515E-4</v>
      </c>
      <c r="AW11">
        <v>-42000</v>
      </c>
      <c r="AX11">
        <f t="shared" si="0"/>
        <v>7.8646795359816994E-3</v>
      </c>
      <c r="AY11">
        <f t="shared" si="1"/>
        <v>-7.8699999999999985E-3</v>
      </c>
      <c r="AZ11" s="4">
        <f t="shared" si="2"/>
        <v>1.5734679535981698E-2</v>
      </c>
      <c r="BA11">
        <f t="shared" si="3"/>
        <v>0.87249394152479443</v>
      </c>
      <c r="BB11">
        <f t="shared" si="4"/>
        <v>0.44302672089100792</v>
      </c>
      <c r="BC11">
        <f t="shared" si="5"/>
        <v>1.9226206643991615</v>
      </c>
      <c r="BD11">
        <f t="shared" si="6"/>
        <v>1.4323486418013991</v>
      </c>
      <c r="BE11">
        <f t="shared" si="7"/>
        <v>-4.7414924668771228</v>
      </c>
      <c r="BF11">
        <f t="shared" si="7"/>
        <v>-4.7414924668833613</v>
      </c>
      <c r="BG11">
        <f t="shared" si="7"/>
        <v>-4.7414924674627974</v>
      </c>
      <c r="BH11">
        <f t="shared" si="7"/>
        <v>-4.7414925212798185</v>
      </c>
      <c r="BI11">
        <f t="shared" si="7"/>
        <v>-4.7414975192785009</v>
      </c>
      <c r="BJ11">
        <f t="shared" si="7"/>
        <v>-4.7419580033989339</v>
      </c>
      <c r="BK11">
        <f t="shared" si="7"/>
        <v>-4.7703916517273584</v>
      </c>
      <c r="BL11">
        <f t="shared" si="8"/>
        <v>-5.111335780545823</v>
      </c>
    </row>
    <row r="12" spans="1:64">
      <c r="A12" t="s">
        <v>267</v>
      </c>
      <c r="C12" s="142">
        <f ca="1">SLOPE(INDIRECT(D9):G883,INDIRECT(C9):$F883)</f>
        <v>-9.4260108140008224E-7</v>
      </c>
      <c r="D12" s="24">
        <f>+E12*F12</f>
        <v>-1.2336290128808727E-6</v>
      </c>
      <c r="E12" s="9">
        <v>-1.2336290128808727</v>
      </c>
      <c r="F12">
        <v>9.9999999999999995E-7</v>
      </c>
      <c r="W12" s="25">
        <v>-10000</v>
      </c>
      <c r="X12" s="25">
        <f t="shared" si="9"/>
        <v>-1.9150694796780544E-2</v>
      </c>
      <c r="AA12" s="180" t="s">
        <v>66</v>
      </c>
      <c r="AB12" s="6">
        <f>AB7*SIN(AB9)</f>
        <v>0.25490093469090397</v>
      </c>
      <c r="AE12" s="168"/>
      <c r="AW12">
        <v>-40000</v>
      </c>
      <c r="AX12">
        <f t="shared" si="0"/>
        <v>4.7550196234310803E-3</v>
      </c>
      <c r="AY12">
        <f t="shared" si="1"/>
        <v>-7.1599999999999997E-3</v>
      </c>
      <c r="AZ12" s="4">
        <f t="shared" si="2"/>
        <v>1.191501962343108E-2</v>
      </c>
      <c r="BA12">
        <f t="shared" si="3"/>
        <v>0.804600362074263</v>
      </c>
      <c r="BB12">
        <f t="shared" si="4"/>
        <v>0.2516902895614318</v>
      </c>
      <c r="BC12">
        <f t="shared" si="5"/>
        <v>2.1271662803931188</v>
      </c>
      <c r="BD12">
        <f t="shared" si="6"/>
        <v>1.7995138477998396</v>
      </c>
      <c r="BE12">
        <f t="shared" ref="BE12:BK21" si="11">$BL12+$AB$7*SIN(BF12)</f>
        <v>-4.5145979348571599</v>
      </c>
      <c r="BF12">
        <f t="shared" si="11"/>
        <v>-4.5145979396521536</v>
      </c>
      <c r="BG12">
        <f t="shared" si="11"/>
        <v>-4.5145978737021144</v>
      </c>
      <c r="BH12">
        <f t="shared" si="11"/>
        <v>-4.5145987807766037</v>
      </c>
      <c r="BI12">
        <f t="shared" si="11"/>
        <v>-4.5145863052664428</v>
      </c>
      <c r="BJ12">
        <f t="shared" si="11"/>
        <v>-4.514757956202045</v>
      </c>
      <c r="BK12">
        <f t="shared" si="11"/>
        <v>-4.5124089686738049</v>
      </c>
      <c r="BL12">
        <f t="shared" si="8"/>
        <v>-4.8773840592230728</v>
      </c>
    </row>
    <row r="13" spans="1:64" ht="13.5" thickBot="1">
      <c r="A13" t="s">
        <v>269</v>
      </c>
      <c r="C13" s="24" t="s">
        <v>264</v>
      </c>
      <c r="D13" s="24">
        <f>+E13*F13</f>
        <v>6.4494194146867827E-12</v>
      </c>
      <c r="E13" s="10">
        <v>0.64494194146867834</v>
      </c>
      <c r="F13">
        <v>9.9999999999999994E-12</v>
      </c>
      <c r="W13" s="25">
        <v>-8000</v>
      </c>
      <c r="X13" s="25">
        <f t="shared" si="9"/>
        <v>-1.6920146838691228E-2</v>
      </c>
      <c r="AA13" s="181" t="s">
        <v>67</v>
      </c>
      <c r="AB13" s="6">
        <f>AB6*86400*300000/149600000</f>
        <v>3.9330481283422469</v>
      </c>
      <c r="AC13" t="s">
        <v>86</v>
      </c>
      <c r="AE13" s="168"/>
      <c r="AW13">
        <v>-38000</v>
      </c>
      <c r="AX13">
        <f t="shared" si="0"/>
        <v>1.3419463870709856E-3</v>
      </c>
      <c r="AY13">
        <f t="shared" si="1"/>
        <v>-6.4739999999999997E-3</v>
      </c>
      <c r="AZ13" s="4">
        <f t="shared" si="2"/>
        <v>7.8159463870709853E-3</v>
      </c>
      <c r="BA13">
        <f t="shared" si="3"/>
        <v>0.75249786560642995</v>
      </c>
      <c r="BB13">
        <f t="shared" si="4"/>
        <v>7.7955922787608073E-2</v>
      </c>
      <c r="BC13">
        <f t="shared" si="5"/>
        <v>2.3035575560980366</v>
      </c>
      <c r="BD13">
        <f t="shared" si="6"/>
        <v>2.2451996751421937</v>
      </c>
      <c r="BE13">
        <f t="shared" si="11"/>
        <v>-4.3038780427767955</v>
      </c>
      <c r="BF13">
        <f t="shared" si="11"/>
        <v>-4.3038804371776118</v>
      </c>
      <c r="BG13">
        <f t="shared" si="11"/>
        <v>-4.3038641467364149</v>
      </c>
      <c r="BH13">
        <f t="shared" si="11"/>
        <v>-4.3039749917797305</v>
      </c>
      <c r="BI13">
        <f t="shared" si="11"/>
        <v>-4.3032213285085623</v>
      </c>
      <c r="BJ13">
        <f t="shared" si="11"/>
        <v>-4.3083718305220211</v>
      </c>
      <c r="BK13">
        <f t="shared" si="11"/>
        <v>-4.2743116678120314</v>
      </c>
      <c r="BL13">
        <f t="shared" si="8"/>
        <v>-4.6434323379003217</v>
      </c>
    </row>
    <row r="14" spans="1:64">
      <c r="A14" t="s">
        <v>273</v>
      </c>
      <c r="E14">
        <f>SUM(U21:U852)</f>
        <v>0.53836255511165609</v>
      </c>
      <c r="W14" s="25">
        <v>-6000</v>
      </c>
      <c r="X14" s="25">
        <f t="shared" si="9"/>
        <v>-1.4059352956830373E-2</v>
      </c>
      <c r="AA14" s="181" t="s">
        <v>68</v>
      </c>
      <c r="AB14" s="6">
        <f>2*AB5*365.24/C8</f>
        <v>-6.419959514213806E-9</v>
      </c>
      <c r="AC14" t="s">
        <v>42</v>
      </c>
      <c r="AE14" s="168"/>
      <c r="AW14">
        <v>-36000</v>
      </c>
      <c r="AX14">
        <f t="shared" si="0"/>
        <v>-2.1736423223142104E-3</v>
      </c>
      <c r="AY14">
        <f t="shared" si="1"/>
        <v>-5.8119999999999995E-3</v>
      </c>
      <c r="AZ14" s="4">
        <f t="shared" si="2"/>
        <v>3.638357677685789E-3</v>
      </c>
      <c r="BA14">
        <f t="shared" si="3"/>
        <v>0.71271409225126381</v>
      </c>
      <c r="BB14">
        <f t="shared" si="4"/>
        <v>-7.8134191752671792E-2</v>
      </c>
      <c r="BC14">
        <f t="shared" si="5"/>
        <v>2.4598065654606174</v>
      </c>
      <c r="BD14">
        <f t="shared" si="6"/>
        <v>2.818950219138761</v>
      </c>
      <c r="BE14">
        <f t="shared" si="11"/>
        <v>-4.1055392188552</v>
      </c>
      <c r="BF14">
        <f t="shared" si="11"/>
        <v>-4.1055648561065148</v>
      </c>
      <c r="BG14">
        <f t="shared" si="11"/>
        <v>-4.1054433613031716</v>
      </c>
      <c r="BH14">
        <f t="shared" si="11"/>
        <v>-4.106019313077562</v>
      </c>
      <c r="BI14">
        <f t="shared" si="11"/>
        <v>-4.1032932077663515</v>
      </c>
      <c r="BJ14">
        <f t="shared" si="11"/>
        <v>-4.1162927191747931</v>
      </c>
      <c r="BK14">
        <f t="shared" si="11"/>
        <v>-4.056325617799037</v>
      </c>
      <c r="BL14">
        <f t="shared" si="8"/>
        <v>-4.4094806165775715</v>
      </c>
    </row>
    <row r="15" spans="1:64" ht="15.75">
      <c r="A15" s="1" t="s">
        <v>268</v>
      </c>
      <c r="C15" s="94">
        <f ca="1">(C7+C11)+(C8+C12)*INT(MAX(F21:F3435))</f>
        <v>59874.609576051917</v>
      </c>
      <c r="D15" s="94">
        <f>+C7+INT(MAX(F21:F1490))*C8+D11+D12*INT(MAX(F21:F3925))+D13*INT(MAX(F21:F3952)^2)</f>
        <v>59874.597835270972</v>
      </c>
      <c r="E15" s="99" t="s">
        <v>453</v>
      </c>
      <c r="F15" s="98">
        <v>1</v>
      </c>
      <c r="W15" s="25">
        <v>-4000</v>
      </c>
      <c r="X15" s="25">
        <f t="shared" si="9"/>
        <v>-1.0748415186823408E-2</v>
      </c>
      <c r="AA15" s="180" t="s">
        <v>83</v>
      </c>
      <c r="AB15" s="6">
        <f>(AB10-AB2)/AD2</f>
        <v>8192.71281570063</v>
      </c>
      <c r="AC15" t="s">
        <v>76</v>
      </c>
      <c r="AE15" s="168"/>
      <c r="AW15">
        <v>-34000</v>
      </c>
      <c r="AX15">
        <f t="shared" si="0"/>
        <v>-5.650304090029261E-3</v>
      </c>
      <c r="AY15">
        <f t="shared" si="1"/>
        <v>-5.1739999999999998E-3</v>
      </c>
      <c r="AZ15" s="4">
        <f t="shared" si="2"/>
        <v>-4.7630409002926105E-4</v>
      </c>
      <c r="BA15">
        <f t="shared" si="3"/>
        <v>0.68265262059437803</v>
      </c>
      <c r="BB15">
        <f t="shared" si="4"/>
        <v>-0.21820483138542354</v>
      </c>
      <c r="BC15">
        <f t="shared" si="5"/>
        <v>2.6015672496653881</v>
      </c>
      <c r="BD15">
        <f t="shared" si="6"/>
        <v>3.6130847181837371</v>
      </c>
      <c r="BE15">
        <f t="shared" si="11"/>
        <v>-3.9166047354447544</v>
      </c>
      <c r="BF15">
        <f t="shared" si="11"/>
        <v>-3.9167031702692148</v>
      </c>
      <c r="BG15">
        <f t="shared" si="11"/>
        <v>-3.9163308123145852</v>
      </c>
      <c r="BH15">
        <f t="shared" si="11"/>
        <v>-3.91774007886122</v>
      </c>
      <c r="BI15">
        <f t="shared" si="11"/>
        <v>-3.9124166120066599</v>
      </c>
      <c r="BJ15">
        <f t="shared" si="11"/>
        <v>-3.9326744572559402</v>
      </c>
      <c r="BK15">
        <f t="shared" si="11"/>
        <v>-3.8575809415276865</v>
      </c>
      <c r="BL15">
        <f t="shared" si="8"/>
        <v>-4.1755288952548204</v>
      </c>
    </row>
    <row r="16" spans="1:64">
      <c r="A16" s="4" t="s">
        <v>254</v>
      </c>
      <c r="C16" s="143">
        <f ca="1">+C8+C12</f>
        <v>0.34134700439891857</v>
      </c>
      <c r="D16" s="94">
        <f>+C8+D12+2*D13*MAX(F21:F120)</f>
        <v>0.34134693587595688</v>
      </c>
      <c r="E16" s="99" t="s">
        <v>454</v>
      </c>
      <c r="F16" s="100">
        <f ca="1">NOW()+15018.5+$C$5/24</f>
        <v>60162.810136689812</v>
      </c>
      <c r="W16" s="25">
        <v>-2000</v>
      </c>
      <c r="X16" s="25">
        <f t="shared" si="9"/>
        <v>-7.1981121263749743E-3</v>
      </c>
      <c r="AA16" s="179" t="s">
        <v>39</v>
      </c>
      <c r="AB16">
        <f>AB8/365.24</f>
        <v>50.199868579564118</v>
      </c>
      <c r="AC16" t="s">
        <v>41</v>
      </c>
      <c r="AD16" s="6"/>
      <c r="AE16" s="168"/>
      <c r="AW16">
        <v>-32000</v>
      </c>
      <c r="AX16">
        <f t="shared" si="0"/>
        <v>-8.9834997235034002E-3</v>
      </c>
      <c r="AY16">
        <f t="shared" si="1"/>
        <v>-4.5599999999999998E-3</v>
      </c>
      <c r="AZ16" s="4">
        <f t="shared" si="2"/>
        <v>-4.4234997235034004E-3</v>
      </c>
      <c r="BA16">
        <f t="shared" si="3"/>
        <v>0.66046518597444237</v>
      </c>
      <c r="BB16">
        <f t="shared" si="4"/>
        <v>-0.34417403581045403</v>
      </c>
      <c r="BC16">
        <f t="shared" si="5"/>
        <v>2.7329515874243464</v>
      </c>
      <c r="BD16">
        <f t="shared" si="6"/>
        <v>4.8259735564274786</v>
      </c>
      <c r="BE16">
        <f t="shared" si="11"/>
        <v>-3.7347034306803106</v>
      </c>
      <c r="BF16">
        <f t="shared" si="11"/>
        <v>-3.7349145234980594</v>
      </c>
      <c r="BG16">
        <f t="shared" si="11"/>
        <v>-3.7342265520168509</v>
      </c>
      <c r="BH16">
        <f t="shared" si="11"/>
        <v>-3.7364698929758307</v>
      </c>
      <c r="BI16">
        <f t="shared" si="11"/>
        <v>-3.7291672267156732</v>
      </c>
      <c r="BJ16">
        <f t="shared" si="11"/>
        <v>-3.7530739079917752</v>
      </c>
      <c r="BK16">
        <f t="shared" si="11"/>
        <v>-3.6761594107001625</v>
      </c>
      <c r="BL16">
        <f t="shared" si="8"/>
        <v>-3.9415771739320702</v>
      </c>
    </row>
    <row r="17" spans="1:82" ht="13.5" thickBot="1">
      <c r="A17" t="s">
        <v>281</v>
      </c>
      <c r="C17" s="230">
        <f>COUNT(C21:C4641)</f>
        <v>501</v>
      </c>
      <c r="E17" s="99" t="s">
        <v>455</v>
      </c>
      <c r="F17" s="100">
        <f ca="1">ROUND(2*(F16-$C$7)/$C$8,0)/2+F15</f>
        <v>58473</v>
      </c>
      <c r="W17" s="25">
        <v>0</v>
      </c>
      <c r="X17" s="25">
        <f t="shared" si="9"/>
        <v>-3.6355347221634468E-3</v>
      </c>
      <c r="AA17" s="179" t="s">
        <v>78</v>
      </c>
      <c r="AB17" s="6">
        <f>2*AB5*365.24/AD2</f>
        <v>-6.419959514213806E-9</v>
      </c>
      <c r="AE17" s="168"/>
      <c r="AW17">
        <v>-30000</v>
      </c>
      <c r="AX17">
        <f t="shared" si="0"/>
        <v>-1.2091270581208039E-2</v>
      </c>
      <c r="AY17">
        <f t="shared" si="1"/>
        <v>-3.9699999999999996E-3</v>
      </c>
      <c r="AZ17" s="4">
        <f t="shared" si="2"/>
        <v>-8.1212705812080399E-3</v>
      </c>
      <c r="BA17">
        <f t="shared" si="3"/>
        <v>0.64487578595447026</v>
      </c>
      <c r="BB17">
        <f t="shared" si="4"/>
        <v>-0.4577610595660529</v>
      </c>
      <c r="BC17">
        <f t="shared" si="5"/>
        <v>2.8570679347287444</v>
      </c>
      <c r="BD17">
        <f t="shared" si="6"/>
        <v>6.9817813454087245</v>
      </c>
      <c r="BE17">
        <f t="shared" si="11"/>
        <v>-3.5579029117735499</v>
      </c>
      <c r="BF17">
        <f t="shared" si="11"/>
        <v>-3.5581947487732832</v>
      </c>
      <c r="BG17">
        <f t="shared" si="11"/>
        <v>-3.557332392463286</v>
      </c>
      <c r="BH17">
        <f t="shared" si="11"/>
        <v>-3.5598815420457299</v>
      </c>
      <c r="BI17">
        <f t="shared" si="11"/>
        <v>-3.5523544443106498</v>
      </c>
      <c r="BJ17">
        <f t="shared" si="11"/>
        <v>-3.5746538568719175</v>
      </c>
      <c r="BK17">
        <f t="shared" si="11"/>
        <v>-3.5091989589956305</v>
      </c>
      <c r="BL17">
        <f t="shared" si="8"/>
        <v>-3.70762545260932</v>
      </c>
    </row>
    <row r="18" spans="1:82" ht="17.25" thickTop="1" thickBot="1">
      <c r="A18" s="4" t="s">
        <v>458</v>
      </c>
      <c r="C18" s="144">
        <f ca="1">+C15</f>
        <v>59874.609576051917</v>
      </c>
      <c r="D18" s="124">
        <f ca="1">C16</f>
        <v>0.34134700439891857</v>
      </c>
      <c r="E18" s="99" t="s">
        <v>456</v>
      </c>
      <c r="F18" s="6">
        <f ca="1">ROUND(2*(F16-$C$15)/$C$16,0)/2+F15</f>
        <v>845.5</v>
      </c>
      <c r="W18" s="25">
        <v>2000</v>
      </c>
      <c r="X18" s="25">
        <f t="shared" si="9"/>
        <v>-2.8861039711034799E-4</v>
      </c>
      <c r="AA18" s="182" t="s">
        <v>84</v>
      </c>
      <c r="AB18" s="183">
        <f>2*PI()/AB8*AD2</f>
        <v>1.169758606613753E-4</v>
      </c>
      <c r="AC18" s="184" t="s">
        <v>63</v>
      </c>
      <c r="AD18" s="184"/>
      <c r="AE18" s="185"/>
      <c r="AW18">
        <v>-28000</v>
      </c>
      <c r="AX18">
        <f t="shared" si="0"/>
        <v>-1.4905529627773598E-2</v>
      </c>
      <c r="AY18">
        <f t="shared" si="1"/>
        <v>-3.4039999999999999E-3</v>
      </c>
      <c r="AZ18" s="4">
        <f t="shared" si="2"/>
        <v>-1.1501529627773599E-2</v>
      </c>
      <c r="BA18">
        <f t="shared" si="3"/>
        <v>0.63503759134770266</v>
      </c>
      <c r="BB18">
        <f t="shared" si="4"/>
        <v>-0.56034010728253048</v>
      </c>
      <c r="BC18">
        <f t="shared" si="5"/>
        <v>2.9763890239305506</v>
      </c>
      <c r="BD18">
        <f t="shared" si="6"/>
        <v>12.078725068905953</v>
      </c>
      <c r="BE18">
        <f t="shared" si="11"/>
        <v>-3.3845639496496451</v>
      </c>
      <c r="BF18">
        <f t="shared" si="11"/>
        <v>-3.3848210514303885</v>
      </c>
      <c r="BG18">
        <f t="shared" si="11"/>
        <v>-3.3841051718598938</v>
      </c>
      <c r="BH18">
        <f t="shared" si="11"/>
        <v>-3.386098798155996</v>
      </c>
      <c r="BI18">
        <f t="shared" si="11"/>
        <v>-3.3805492590287347</v>
      </c>
      <c r="BJ18">
        <f t="shared" si="11"/>
        <v>-3.3960164160392905</v>
      </c>
      <c r="BK18">
        <f t="shared" si="11"/>
        <v>-3.3530496195139756</v>
      </c>
      <c r="BL18">
        <f t="shared" si="8"/>
        <v>-3.4736737312865689</v>
      </c>
    </row>
    <row r="19" spans="1:82" ht="13.5" thickBot="1">
      <c r="A19" s="4" t="s">
        <v>459</v>
      </c>
      <c r="C19" s="145">
        <f>+D15</f>
        <v>59874.597835270972</v>
      </c>
      <c r="D19" s="120">
        <f>+D16</f>
        <v>0.34134693587595688</v>
      </c>
      <c r="E19" s="99" t="s">
        <v>457</v>
      </c>
      <c r="F19" s="101">
        <f ca="1">+$C$15+$C$16*F18-15018.5-$C$5/24</f>
        <v>45145.114301604539</v>
      </c>
      <c r="W19" s="25">
        <v>4000</v>
      </c>
      <c r="X19" s="25">
        <f t="shared" si="9"/>
        <v>2.6294298268238828E-3</v>
      </c>
      <c r="AA19" s="186"/>
      <c r="AC19" s="186"/>
      <c r="AW19">
        <v>-26000</v>
      </c>
      <c r="AX19">
        <f t="shared" si="0"/>
        <v>-1.7366586234190781E-2</v>
      </c>
      <c r="AY19">
        <f t="shared" si="1"/>
        <v>-2.8619999999999995E-3</v>
      </c>
      <c r="AZ19" s="4">
        <f t="shared" si="2"/>
        <v>-1.4504586234190783E-2</v>
      </c>
      <c r="BA19">
        <f t="shared" si="3"/>
        <v>0.63043648072558034</v>
      </c>
      <c r="BB19">
        <f t="shared" si="4"/>
        <v>-0.65291152392530105</v>
      </c>
      <c r="BC19">
        <f t="shared" si="5"/>
        <v>3.0930146822533353</v>
      </c>
      <c r="BD19">
        <f t="shared" si="6"/>
        <v>41.162828053569761</v>
      </c>
      <c r="BE19">
        <f t="shared" si="11"/>
        <v>-3.2132117946977039</v>
      </c>
      <c r="BF19">
        <f t="shared" si="11"/>
        <v>-3.2133033293187094</v>
      </c>
      <c r="BG19">
        <f t="shared" si="11"/>
        <v>-3.2130553031982867</v>
      </c>
      <c r="BH19">
        <f t="shared" si="11"/>
        <v>-3.2137273756167617</v>
      </c>
      <c r="BI19">
        <f t="shared" si="11"/>
        <v>-3.2119063464379578</v>
      </c>
      <c r="BJ19">
        <f t="shared" si="11"/>
        <v>-3.2168411160945469</v>
      </c>
      <c r="BK19">
        <f t="shared" si="11"/>
        <v>-3.2034723903660218</v>
      </c>
      <c r="BL19">
        <f t="shared" si="8"/>
        <v>-3.2397220099638186</v>
      </c>
    </row>
    <row r="20" spans="1:82" ht="15" thickBot="1">
      <c r="A20" s="3" t="s">
        <v>256</v>
      </c>
      <c r="B20" s="3" t="s">
        <v>257</v>
      </c>
      <c r="C20" s="119" t="s">
        <v>258</v>
      </c>
      <c r="D20" s="119" t="s">
        <v>263</v>
      </c>
      <c r="E20" s="3" t="s">
        <v>259</v>
      </c>
      <c r="F20" s="3" t="s">
        <v>260</v>
      </c>
      <c r="G20" s="3" t="s">
        <v>261</v>
      </c>
      <c r="H20" s="51" t="s">
        <v>289</v>
      </c>
      <c r="I20" s="51" t="s">
        <v>503</v>
      </c>
      <c r="J20" s="51" t="s">
        <v>465</v>
      </c>
      <c r="K20" s="51" t="s">
        <v>485</v>
      </c>
      <c r="L20" s="51" t="s">
        <v>504</v>
      </c>
      <c r="M20" s="51" t="s">
        <v>505</v>
      </c>
      <c r="N20" s="196" t="s">
        <v>249</v>
      </c>
      <c r="O20" s="5" t="s">
        <v>355</v>
      </c>
      <c r="P20" s="14" t="s">
        <v>94</v>
      </c>
      <c r="Q20" s="3" t="s">
        <v>265</v>
      </c>
      <c r="R20" s="5" t="s">
        <v>448</v>
      </c>
      <c r="S20" s="5" t="s">
        <v>506</v>
      </c>
      <c r="T20" s="5" t="s">
        <v>508</v>
      </c>
      <c r="U20" s="5" t="s">
        <v>507</v>
      </c>
      <c r="V20" s="62" t="s">
        <v>32</v>
      </c>
      <c r="W20" s="25">
        <v>6000</v>
      </c>
      <c r="X20" s="25">
        <f t="shared" si="9"/>
        <v>4.9345826704055721E-3</v>
      </c>
      <c r="Z20" s="3" t="s">
        <v>260</v>
      </c>
      <c r="AA20" s="5" t="s">
        <v>100</v>
      </c>
      <c r="AB20" s="5" t="s">
        <v>69</v>
      </c>
      <c r="AC20" s="5" t="s">
        <v>70</v>
      </c>
      <c r="AD20" s="5" t="s">
        <v>71</v>
      </c>
      <c r="AE20" s="5" t="s">
        <v>507</v>
      </c>
      <c r="AF20" s="3" t="s">
        <v>265</v>
      </c>
      <c r="AG20" s="159" t="s">
        <v>38</v>
      </c>
      <c r="AH20" s="5" t="s">
        <v>48</v>
      </c>
      <c r="AI20" s="5" t="s">
        <v>49</v>
      </c>
      <c r="AJ20" s="5" t="s">
        <v>50</v>
      </c>
      <c r="AK20" s="5" t="s">
        <v>72</v>
      </c>
      <c r="AL20" s="5" t="s">
        <v>51</v>
      </c>
      <c r="AM20" s="5" t="s">
        <v>52</v>
      </c>
      <c r="AN20" s="3" t="s">
        <v>53</v>
      </c>
      <c r="AO20" s="3" t="s">
        <v>54</v>
      </c>
      <c r="AP20" s="3" t="s">
        <v>55</v>
      </c>
      <c r="AQ20" s="3" t="s">
        <v>56</v>
      </c>
      <c r="AR20" s="3" t="s">
        <v>57</v>
      </c>
      <c r="AS20" s="3" t="s">
        <v>58</v>
      </c>
      <c r="AT20" s="3" t="s">
        <v>59</v>
      </c>
      <c r="AU20" s="3" t="s">
        <v>412</v>
      </c>
      <c r="AV20" s="187"/>
      <c r="AW20">
        <v>-24000</v>
      </c>
      <c r="AX20">
        <f t="shared" si="0"/>
        <v>-1.9418854164249346E-2</v>
      </c>
      <c r="AY20">
        <f t="shared" si="1"/>
        <v>-2.3439999999999997E-3</v>
      </c>
      <c r="AZ20" s="4">
        <f t="shared" si="2"/>
        <v>-1.7074854164249347E-2</v>
      </c>
      <c r="BA20">
        <f t="shared" si="3"/>
        <v>0.63083676681727341</v>
      </c>
      <c r="BB20">
        <f t="shared" si="4"/>
        <v>-0.73608378184371404</v>
      </c>
      <c r="BC20">
        <f t="shared" si="5"/>
        <v>-3.0743262448237085</v>
      </c>
      <c r="BD20">
        <f t="shared" si="6"/>
        <v>-29.721310405968168</v>
      </c>
      <c r="BE20">
        <f t="shared" si="11"/>
        <v>-3.0424418917085498</v>
      </c>
      <c r="BF20">
        <f t="shared" si="11"/>
        <v>-3.0423172232004725</v>
      </c>
      <c r="BG20">
        <f t="shared" si="11"/>
        <v>-3.0426558266408588</v>
      </c>
      <c r="BH20">
        <f t="shared" si="11"/>
        <v>-3.0417361428151439</v>
      </c>
      <c r="BI20">
        <f t="shared" si="11"/>
        <v>-3.0442339090565045</v>
      </c>
      <c r="BJ20">
        <f t="shared" si="11"/>
        <v>-3.0374487682596918</v>
      </c>
      <c r="BK20">
        <f t="shared" si="11"/>
        <v>-3.0558701933741634</v>
      </c>
      <c r="BL20">
        <f t="shared" si="8"/>
        <v>-3.0057702886410675</v>
      </c>
    </row>
    <row r="21" spans="1:82" s="25" customFormat="1">
      <c r="A21" s="33" t="s">
        <v>287</v>
      </c>
      <c r="B21" s="57" t="s">
        <v>288</v>
      </c>
      <c r="C21" s="58">
        <v>30647.217000000001</v>
      </c>
      <c r="D21" s="58" t="s">
        <v>289</v>
      </c>
      <c r="E21" s="33">
        <f t="shared" ref="E21:E84" si="12">+(C21-C$7)/C$8</f>
        <v>-27995.531785049818</v>
      </c>
      <c r="F21" s="25">
        <f t="shared" ref="F21:F84" si="13">ROUND(2*E21,0)/2</f>
        <v>-27995.5</v>
      </c>
      <c r="G21" s="25">
        <f t="shared" ref="G21:G28" si="14">+C21-(C$7+F21*C$8)</f>
        <v>-1.0849761500139721E-2</v>
      </c>
      <c r="H21" s="25">
        <f>G21</f>
        <v>-1.0849761500139721E-2</v>
      </c>
      <c r="J21" s="26"/>
      <c r="N21" s="25">
        <v>-1.0849761500139721E-2</v>
      </c>
      <c r="O21" s="25">
        <f ca="1">+C$11+C$12*F21</f>
        <v>5.6495139607106636E-2</v>
      </c>
      <c r="P21" s="27">
        <f t="shared" ref="P21:P84" si="15">+D$11+D$12*F21+D$13*F21^2</f>
        <v>5.330910272873314E-2</v>
      </c>
      <c r="Q21" s="28">
        <f t="shared" ref="Q21:Q84" si="16">+C21-15018.5</f>
        <v>15628.717000000001</v>
      </c>
      <c r="S21" s="25">
        <f t="shared" ref="S21:S28" si="17">+(P21-G21)^2</f>
        <v>4.1163598591389414E-3</v>
      </c>
      <c r="T21" s="2">
        <v>0.1</v>
      </c>
      <c r="U21">
        <f t="shared" ref="U21:U28" si="18">+T21*S21</f>
        <v>4.1163598591389418E-4</v>
      </c>
      <c r="V21" s="25">
        <f t="shared" ref="V21:V28" si="19">+G21-P21</f>
        <v>-6.4158864228872861E-2</v>
      </c>
      <c r="W21" s="25">
        <v>8000</v>
      </c>
      <c r="X21" s="25">
        <f t="shared" ref="X21:X47" si="20">+M$3+M$4*W21+M$5*SIN(RADIANS(M$6*W21+M$7))</f>
        <v>6.4846121165277829E-3</v>
      </c>
      <c r="Z21">
        <f t="shared" ref="Z21:Z84" si="21">F21</f>
        <v>-27995.5</v>
      </c>
      <c r="AA21" s="25">
        <f t="shared" ref="AA21:AA84" si="22">AB$3+AB$4*Z21+AB$5*Z21^2+AH21</f>
        <v>-1.4911484769603918E-2</v>
      </c>
      <c r="AB21" s="25">
        <f t="shared" ref="AB21:AB84" si="23">+G21-AA21</f>
        <v>4.0617232694641972E-3</v>
      </c>
      <c r="AC21" s="25">
        <f t="shared" ref="AC21:AC84" si="24">+G21-P21</f>
        <v>-6.4158864228872861E-2</v>
      </c>
      <c r="AE21" s="25">
        <f t="shared" ref="AE21:AE84" si="25">+(G21-AA21)^2*S21</f>
        <v>6.7910041607943267E-8</v>
      </c>
      <c r="AF21" s="28">
        <f t="shared" ref="AF21:AF84" si="26">+C21-15018.5</f>
        <v>15628.717000000001</v>
      </c>
      <c r="AG21" s="128"/>
      <c r="AH21">
        <f t="shared" ref="AH21:AH84" si="27">$AB$6*($AB$11/AI21*AJ21+$AB$12)</f>
        <v>-1.1508731208853918E-2</v>
      </c>
      <c r="AI21">
        <f t="shared" ref="AI21:AI84" si="28">1+$AB$7*COS(AL21)</f>
        <v>0.63502149821715181</v>
      </c>
      <c r="AJ21">
        <f t="shared" ref="AJ21:AJ84" si="29">SIN(AL21+$AB$9)</f>
        <v>-0.56055932243072737</v>
      </c>
      <c r="AK21">
        <f t="shared" ref="AK21:AK84" si="30">$AB$7*SIN(AL21)</f>
        <v>6.0751076009791197E-2</v>
      </c>
      <c r="AL21">
        <f t="shared" ref="AL21:AL84" si="31">2*ATAN(AM21)</f>
        <v>2.9766537162821205</v>
      </c>
      <c r="AM21">
        <f t="shared" ref="AM21:AM84" si="32">SQRT((1+$AB$7)/(1-$AB$7))*TAN(AN21/2)</f>
        <v>12.098197267557733</v>
      </c>
      <c r="AN21" s="25">
        <f t="shared" ref="AN21:AT30" si="33">$AU21+$AB$7*SIN(AO21)</f>
        <v>-3.3841767116029802</v>
      </c>
      <c r="AO21" s="25">
        <f t="shared" si="33"/>
        <v>-3.3844335742379865</v>
      </c>
      <c r="AP21" s="25">
        <f t="shared" si="33"/>
        <v>-3.3837184290864943</v>
      </c>
      <c r="AQ21" s="25">
        <f t="shared" si="33"/>
        <v>-3.3857098183852603</v>
      </c>
      <c r="AR21" s="25">
        <f t="shared" si="33"/>
        <v>-3.3801670328202214</v>
      </c>
      <c r="AS21" s="25">
        <f t="shared" si="33"/>
        <v>-3.3956138413565933</v>
      </c>
      <c r="AT21" s="25">
        <f t="shared" si="33"/>
        <v>-3.3527073688593876</v>
      </c>
      <c r="AU21" s="25">
        <f t="shared" ref="AU21:AU84" si="34">$AB$9+$AB$18*(F21-AB$15)</f>
        <v>-3.4731473399135933</v>
      </c>
      <c r="AW21">
        <v>-22000</v>
      </c>
      <c r="AX21">
        <f t="shared" si="0"/>
        <v>-2.1006899737990997E-2</v>
      </c>
      <c r="AY21">
        <f t="shared" si="1"/>
        <v>-1.8499999999999999E-3</v>
      </c>
      <c r="AZ21" s="4">
        <f t="shared" si="2"/>
        <v>-1.9156899737990996E-2</v>
      </c>
      <c r="BA21">
        <f t="shared" si="3"/>
        <v>0.63625884603349392</v>
      </c>
      <c r="BB21">
        <f t="shared" si="4"/>
        <v>-0.81002453727494206</v>
      </c>
      <c r="BC21">
        <f t="shared" si="5"/>
        <v>-2.9573986954378246</v>
      </c>
      <c r="BD21">
        <f t="shared" si="6"/>
        <v>-10.82740308625004</v>
      </c>
      <c r="BE21">
        <f t="shared" si="11"/>
        <v>-2.8708655532516776</v>
      </c>
      <c r="BF21">
        <f t="shared" si="11"/>
        <v>-2.8705931906735458</v>
      </c>
      <c r="BG21">
        <f t="shared" si="11"/>
        <v>-2.8713571077623397</v>
      </c>
      <c r="BH21">
        <f t="shared" si="11"/>
        <v>-2.8692140776281971</v>
      </c>
      <c r="BI21">
        <f t="shared" si="11"/>
        <v>-2.8752227465977214</v>
      </c>
      <c r="BJ21">
        <f t="shared" si="11"/>
        <v>-2.8583497971673557</v>
      </c>
      <c r="BK21">
        <f t="shared" si="11"/>
        <v>-2.9055383422793635</v>
      </c>
      <c r="BL21">
        <f t="shared" si="8"/>
        <v>-2.7718185673183173</v>
      </c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</row>
    <row r="22" spans="1:82" s="25" customFormat="1">
      <c r="A22" s="33" t="s">
        <v>290</v>
      </c>
      <c r="B22" s="33"/>
      <c r="C22" s="58">
        <v>30647.238000000001</v>
      </c>
      <c r="D22" s="58"/>
      <c r="E22" s="33">
        <f t="shared" si="12"/>
        <v>-27995.470264246236</v>
      </c>
      <c r="F22" s="25">
        <f t="shared" si="13"/>
        <v>-27995.5</v>
      </c>
      <c r="G22" s="25">
        <f t="shared" si="14"/>
        <v>1.0150238500500564E-2</v>
      </c>
      <c r="I22" s="127">
        <f t="shared" ref="I22:I28" si="35">G22</f>
        <v>1.0150238500500564E-2</v>
      </c>
      <c r="P22" s="27">
        <f t="shared" si="15"/>
        <v>5.330910272873314E-2</v>
      </c>
      <c r="Q22" s="28">
        <f t="shared" si="16"/>
        <v>15628.738000000001</v>
      </c>
      <c r="S22" s="25">
        <f t="shared" si="17"/>
        <v>1.8626875614710136E-3</v>
      </c>
      <c r="T22" s="2">
        <v>0.1</v>
      </c>
      <c r="U22">
        <f t="shared" si="18"/>
        <v>1.8626875614710138E-4</v>
      </c>
      <c r="V22" s="25">
        <f t="shared" si="19"/>
        <v>-4.3158864228232577E-2</v>
      </c>
      <c r="W22" s="25">
        <v>10000</v>
      </c>
      <c r="X22" s="25">
        <f t="shared" si="20"/>
        <v>7.1887425597200252E-3</v>
      </c>
      <c r="Z22">
        <f t="shared" si="21"/>
        <v>-27995.5</v>
      </c>
      <c r="AA22" s="25">
        <f t="shared" si="22"/>
        <v>-1.4911484769603918E-2</v>
      </c>
      <c r="AB22" s="25">
        <f t="shared" si="23"/>
        <v>2.5061723270104481E-2</v>
      </c>
      <c r="AC22" s="25">
        <f t="shared" si="24"/>
        <v>-4.3158864228232577E-2</v>
      </c>
      <c r="AE22" s="25">
        <f t="shared" si="25"/>
        <v>1.1699353806896547E-6</v>
      </c>
      <c r="AF22" s="28">
        <f t="shared" si="26"/>
        <v>15628.738000000001</v>
      </c>
      <c r="AG22" s="128"/>
      <c r="AH22">
        <f t="shared" si="27"/>
        <v>-1.1508731208853918E-2</v>
      </c>
      <c r="AI22">
        <f t="shared" si="28"/>
        <v>0.63502149821715181</v>
      </c>
      <c r="AJ22">
        <f t="shared" si="29"/>
        <v>-0.56055932243072737</v>
      </c>
      <c r="AK22">
        <f t="shared" si="30"/>
        <v>6.0751076009791197E-2</v>
      </c>
      <c r="AL22">
        <f t="shared" si="31"/>
        <v>2.9766537162821205</v>
      </c>
      <c r="AM22">
        <f t="shared" si="32"/>
        <v>12.098197267557733</v>
      </c>
      <c r="AN22" s="25">
        <f t="shared" si="33"/>
        <v>-3.3841767116029802</v>
      </c>
      <c r="AO22" s="25">
        <f t="shared" si="33"/>
        <v>-3.3844335742379865</v>
      </c>
      <c r="AP22" s="25">
        <f t="shared" si="33"/>
        <v>-3.3837184290864943</v>
      </c>
      <c r="AQ22" s="25">
        <f t="shared" si="33"/>
        <v>-3.3857098183852603</v>
      </c>
      <c r="AR22" s="25">
        <f t="shared" si="33"/>
        <v>-3.3801670328202214</v>
      </c>
      <c r="AS22" s="25">
        <f t="shared" si="33"/>
        <v>-3.3956138413565933</v>
      </c>
      <c r="AT22" s="25">
        <f t="shared" si="33"/>
        <v>-3.3527073688593876</v>
      </c>
      <c r="AU22" s="25">
        <f t="shared" si="34"/>
        <v>-3.4731473399135933</v>
      </c>
      <c r="AW22">
        <v>-20000</v>
      </c>
      <c r="AX22">
        <f t="shared" si="0"/>
        <v>-2.2072120727879757E-2</v>
      </c>
      <c r="AY22">
        <f t="shared" si="1"/>
        <v>-1.3799999999999999E-3</v>
      </c>
      <c r="AZ22" s="4">
        <f t="shared" si="2"/>
        <v>-2.0692120727879758E-2</v>
      </c>
      <c r="BA22">
        <f t="shared" si="3"/>
        <v>0.64698104617462104</v>
      </c>
      <c r="BB22">
        <f t="shared" si="4"/>
        <v>-0.87437123646663817</v>
      </c>
      <c r="BC22">
        <f t="shared" si="5"/>
        <v>-2.8374540850259073</v>
      </c>
      <c r="BD22">
        <f t="shared" si="6"/>
        <v>-6.5251818535337218</v>
      </c>
      <c r="BE22">
        <f t="shared" ref="BE22:BK31" si="36">$BL22+$AB$7*SIN(BF22)</f>
        <v>-2.6970714898207788</v>
      </c>
      <c r="BF22">
        <f t="shared" si="36"/>
        <v>-2.6967865921994991</v>
      </c>
      <c r="BG22">
        <f t="shared" si="36"/>
        <v>-2.6976394139523552</v>
      </c>
      <c r="BH22">
        <f t="shared" si="36"/>
        <v>-2.6950855139261569</v>
      </c>
      <c r="BI22">
        <f t="shared" si="36"/>
        <v>-2.7027243164016928</v>
      </c>
      <c r="BJ22">
        <f t="shared" si="36"/>
        <v>-2.6797921515712644</v>
      </c>
      <c r="BK22">
        <f t="shared" si="36"/>
        <v>-2.7479208738902501</v>
      </c>
      <c r="BL22">
        <f t="shared" si="8"/>
        <v>-2.5378668459955662</v>
      </c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</row>
    <row r="23" spans="1:82" s="25" customFormat="1">
      <c r="A23" s="33" t="s">
        <v>290</v>
      </c>
      <c r="B23" s="33"/>
      <c r="C23" s="58">
        <v>30647.411</v>
      </c>
      <c r="D23" s="58"/>
      <c r="E23" s="33">
        <f t="shared" si="12"/>
        <v>-27994.963450007217</v>
      </c>
      <c r="F23" s="25">
        <f t="shared" si="13"/>
        <v>-27995</v>
      </c>
      <c r="G23" s="25">
        <f t="shared" si="14"/>
        <v>1.247626500116894E-2</v>
      </c>
      <c r="I23" s="127">
        <f t="shared" si="35"/>
        <v>1.247626500116894E-2</v>
      </c>
      <c r="P23" s="27">
        <f t="shared" si="15"/>
        <v>5.330830536111783E-2</v>
      </c>
      <c r="Q23" s="28">
        <f t="shared" si="16"/>
        <v>15628.911</v>
      </c>
      <c r="S23" s="25">
        <f t="shared" si="17"/>
        <v>1.667255519956495E-3</v>
      </c>
      <c r="T23" s="2">
        <v>0.1</v>
      </c>
      <c r="U23">
        <f t="shared" si="18"/>
        <v>1.6672555199564952E-4</v>
      </c>
      <c r="V23" s="25">
        <f t="shared" si="19"/>
        <v>-4.083204035994889E-2</v>
      </c>
      <c r="W23" s="25">
        <v>12000</v>
      </c>
      <c r="X23" s="25">
        <f t="shared" si="20"/>
        <v>7.013845013647292E-3</v>
      </c>
      <c r="Z23">
        <f t="shared" si="21"/>
        <v>-27995</v>
      </c>
      <c r="AA23" s="25">
        <f t="shared" si="22"/>
        <v>-1.4912146341519258E-2</v>
      </c>
      <c r="AB23" s="25">
        <f t="shared" si="23"/>
        <v>2.7388411342688199E-2</v>
      </c>
      <c r="AC23" s="25">
        <f t="shared" si="24"/>
        <v>-4.083204035994889E-2</v>
      </c>
      <c r="AE23" s="25">
        <f t="shared" si="25"/>
        <v>1.2506501734125319E-6</v>
      </c>
      <c r="AF23" s="28">
        <f t="shared" si="26"/>
        <v>15628.911</v>
      </c>
      <c r="AG23" s="128"/>
      <c r="AH23">
        <f t="shared" si="27"/>
        <v>-1.150953126651926E-2</v>
      </c>
      <c r="AI23">
        <f t="shared" si="28"/>
        <v>0.63501971172080118</v>
      </c>
      <c r="AJ23">
        <f t="shared" si="29"/>
        <v>-0.5605836765525114</v>
      </c>
      <c r="AK23">
        <f t="shared" si="30"/>
        <v>6.0740342175796706E-2</v>
      </c>
      <c r="AL23">
        <f t="shared" si="31"/>
        <v>2.9766831257067068</v>
      </c>
      <c r="AM23">
        <f t="shared" si="32"/>
        <v>12.100364633310674</v>
      </c>
      <c r="AN23" s="25">
        <f t="shared" si="33"/>
        <v>-3.384133685771856</v>
      </c>
      <c r="AO23" s="25">
        <f t="shared" si="33"/>
        <v>-3.3843905217914134</v>
      </c>
      <c r="AP23" s="25">
        <f t="shared" si="33"/>
        <v>-3.3836754583482858</v>
      </c>
      <c r="AQ23" s="25">
        <f t="shared" si="33"/>
        <v>-3.3856665988412762</v>
      </c>
      <c r="AR23" s="25">
        <f t="shared" si="33"/>
        <v>-3.3801245642382742</v>
      </c>
      <c r="AS23" s="25">
        <f t="shared" si="33"/>
        <v>-3.39556911065154</v>
      </c>
      <c r="AT23" s="25">
        <f t="shared" si="33"/>
        <v>-3.3526693430698389</v>
      </c>
      <c r="AU23" s="25">
        <f t="shared" si="34"/>
        <v>-3.4730888519832623</v>
      </c>
      <c r="AW23">
        <v>-18000</v>
      </c>
      <c r="AX23">
        <f t="shared" si="0"/>
        <v>-2.2550357078915301E-2</v>
      </c>
      <c r="AY23">
        <f t="shared" si="1"/>
        <v>-9.3399999999999961E-4</v>
      </c>
      <c r="AZ23" s="4">
        <f t="shared" si="2"/>
        <v>-2.1616357078915301E-2</v>
      </c>
      <c r="BA23">
        <f t="shared" si="3"/>
        <v>0.6635664351987145</v>
      </c>
      <c r="BB23">
        <f t="shared" si="4"/>
        <v>-0.92808838861189757</v>
      </c>
      <c r="BC23">
        <f t="shared" si="5"/>
        <v>-2.7123468770935939</v>
      </c>
      <c r="BD23">
        <f t="shared" si="6"/>
        <v>-4.5875736791119168</v>
      </c>
      <c r="BE23">
        <f t="shared" si="36"/>
        <v>-2.5195659342117942</v>
      </c>
      <c r="BF23">
        <f t="shared" si="36"/>
        <v>-2.5193732832575964</v>
      </c>
      <c r="BG23">
        <f t="shared" si="36"/>
        <v>-2.520013902347074</v>
      </c>
      <c r="BH23">
        <f t="shared" si="36"/>
        <v>-2.5178825223930663</v>
      </c>
      <c r="BI23">
        <f t="shared" si="36"/>
        <v>-2.5249612217318047</v>
      </c>
      <c r="BJ23">
        <f t="shared" si="36"/>
        <v>-2.5013103102596563</v>
      </c>
      <c r="BK23">
        <f t="shared" si="36"/>
        <v>-2.5788587761722628</v>
      </c>
      <c r="BL23">
        <f t="shared" si="8"/>
        <v>-2.303915124672816</v>
      </c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</row>
    <row r="24" spans="1:82" s="25" customFormat="1">
      <c r="A24" s="33" t="s">
        <v>291</v>
      </c>
      <c r="B24" s="33"/>
      <c r="C24" s="58">
        <v>34389.235000000001</v>
      </c>
      <c r="D24" s="58"/>
      <c r="E24" s="33">
        <f t="shared" si="12"/>
        <v>-17033.057767299244</v>
      </c>
      <c r="F24" s="25">
        <f t="shared" si="13"/>
        <v>-17033</v>
      </c>
      <c r="G24" s="25">
        <f t="shared" si="14"/>
        <v>-1.9718748997547664E-2</v>
      </c>
      <c r="I24" s="127">
        <f t="shared" si="35"/>
        <v>-1.9718748997547664E-2</v>
      </c>
      <c r="P24" s="27">
        <f t="shared" si="15"/>
        <v>3.6601850459849386E-2</v>
      </c>
      <c r="Q24" s="28">
        <f t="shared" si="16"/>
        <v>19370.735000000001</v>
      </c>
      <c r="S24" s="25">
        <f t="shared" si="17"/>
        <v>3.172009923240553E-3</v>
      </c>
      <c r="T24" s="2">
        <v>0.1</v>
      </c>
      <c r="U24">
        <f t="shared" si="18"/>
        <v>3.172009923240553E-4</v>
      </c>
      <c r="V24" s="25">
        <f t="shared" si="19"/>
        <v>-5.632059945739705E-2</v>
      </c>
      <c r="W24" s="25">
        <v>14000</v>
      </c>
      <c r="X24" s="25">
        <f t="shared" si="20"/>
        <v>5.9866947967805433E-3</v>
      </c>
      <c r="Z24">
        <f t="shared" si="21"/>
        <v>-17033</v>
      </c>
      <c r="AA24" s="25">
        <f t="shared" si="22"/>
        <v>-2.2550141646817463E-2</v>
      </c>
      <c r="AB24" s="25">
        <f t="shared" si="23"/>
        <v>2.8313926492697997E-3</v>
      </c>
      <c r="AC24" s="25">
        <f t="shared" si="24"/>
        <v>-5.632059945739705E-2</v>
      </c>
      <c r="AE24" s="25">
        <f t="shared" si="25"/>
        <v>2.5429319461002894E-8</v>
      </c>
      <c r="AF24" s="28">
        <f t="shared" si="26"/>
        <v>19370.735000000001</v>
      </c>
      <c r="AG24" s="128"/>
      <c r="AH24">
        <f t="shared" si="27"/>
        <v>-2.1823175379817462E-2</v>
      </c>
      <c r="AI24">
        <f t="shared" si="28"/>
        <v>0.6739421829136294</v>
      </c>
      <c r="AJ24">
        <f t="shared" si="29"/>
        <v>-0.94971446690618033</v>
      </c>
      <c r="AK24">
        <f t="shared" si="30"/>
        <v>-0.17488939338013301</v>
      </c>
      <c r="AL24">
        <f t="shared" si="31"/>
        <v>-2.64926992544649</v>
      </c>
      <c r="AM24">
        <f t="shared" si="32"/>
        <v>-3.9799887439339776</v>
      </c>
      <c r="AN24" s="25">
        <f t="shared" si="33"/>
        <v>-2.4319234386298358</v>
      </c>
      <c r="AO24" s="25">
        <f t="shared" si="33"/>
        <v>-2.4317869540016019</v>
      </c>
      <c r="AP24" s="25">
        <f t="shared" si="33"/>
        <v>-2.432273184637626</v>
      </c>
      <c r="AQ24" s="25">
        <f t="shared" si="33"/>
        <v>-2.4305400447546215</v>
      </c>
      <c r="AR24" s="25">
        <f t="shared" si="33"/>
        <v>-2.4367059909538207</v>
      </c>
      <c r="AS24" s="25">
        <f t="shared" si="33"/>
        <v>-2.4146179332441564</v>
      </c>
      <c r="AT24" s="25">
        <f t="shared" si="33"/>
        <v>-2.4919338211973296</v>
      </c>
      <c r="AU24" s="25">
        <f t="shared" si="34"/>
        <v>-2.1907994674132656</v>
      </c>
      <c r="AW24">
        <v>-16000</v>
      </c>
      <c r="AX24">
        <f t="shared" si="0"/>
        <v>-2.2369961341122464E-2</v>
      </c>
      <c r="AY24">
        <f t="shared" si="1"/>
        <v>-5.1199999999999976E-4</v>
      </c>
      <c r="AZ24" s="4">
        <f t="shared" si="2"/>
        <v>-2.1857961341122466E-2</v>
      </c>
      <c r="BA24">
        <f t="shared" si="3"/>
        <v>0.68692324997984577</v>
      </c>
      <c r="BB24">
        <f t="shared" si="4"/>
        <v>-0.96922691506394021</v>
      </c>
      <c r="BC24">
        <f t="shared" si="5"/>
        <v>-2.5795219729585361</v>
      </c>
      <c r="BD24">
        <f t="shared" si="6"/>
        <v>-3.464095910579831</v>
      </c>
      <c r="BE24">
        <f t="shared" si="36"/>
        <v>-2.3366717353661968</v>
      </c>
      <c r="BF24">
        <f t="shared" si="36"/>
        <v>-2.3365887771850966</v>
      </c>
      <c r="BG24">
        <f t="shared" si="36"/>
        <v>-2.3369122094049017</v>
      </c>
      <c r="BH24">
        <f t="shared" si="36"/>
        <v>-2.335650616414588</v>
      </c>
      <c r="BI24">
        <f t="shared" si="36"/>
        <v>-2.3405623221643643</v>
      </c>
      <c r="BJ24">
        <f t="shared" si="36"/>
        <v>-2.321295635918085</v>
      </c>
      <c r="BK24">
        <f t="shared" si="36"/>
        <v>-2.3948165887636543</v>
      </c>
      <c r="BL24">
        <f t="shared" si="8"/>
        <v>-2.0699634033500649</v>
      </c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</row>
    <row r="25" spans="1:82" s="25" customFormat="1">
      <c r="A25" s="33" t="s">
        <v>291</v>
      </c>
      <c r="B25" s="33"/>
      <c r="C25" s="58">
        <v>35093.275000000001</v>
      </c>
      <c r="D25" s="58"/>
      <c r="E25" s="33">
        <f t="shared" si="12"/>
        <v>-14970.528883831252</v>
      </c>
      <c r="F25" s="25">
        <f t="shared" si="13"/>
        <v>-14970.5</v>
      </c>
      <c r="G25" s="25">
        <f t="shared" si="14"/>
        <v>-9.8594364972086623E-3</v>
      </c>
      <c r="I25" s="127">
        <f t="shared" si="35"/>
        <v>-9.8594364972086623E-3</v>
      </c>
      <c r="P25" s="27">
        <f t="shared" si="15"/>
        <v>3.3631782382666862E-2</v>
      </c>
      <c r="Q25" s="28">
        <f t="shared" si="16"/>
        <v>20074.775000000001</v>
      </c>
      <c r="S25" s="25">
        <f t="shared" si="17"/>
        <v>1.8914861196572413E-3</v>
      </c>
      <c r="T25" s="2">
        <v>0.1</v>
      </c>
      <c r="U25">
        <f t="shared" si="18"/>
        <v>1.8914861196572415E-4</v>
      </c>
      <c r="V25" s="25">
        <f t="shared" si="19"/>
        <v>-4.3491218879875525E-2</v>
      </c>
      <c r="W25" s="25">
        <v>16000</v>
      </c>
      <c r="X25" s="25">
        <f t="shared" si="20"/>
        <v>4.1921468386912301E-3</v>
      </c>
      <c r="Z25">
        <f t="shared" si="21"/>
        <v>-14970.5</v>
      </c>
      <c r="AA25" s="25">
        <f t="shared" si="22"/>
        <v>-2.1994203967364699E-2</v>
      </c>
      <c r="AB25" s="25">
        <f t="shared" si="23"/>
        <v>1.2134767470156037E-2</v>
      </c>
      <c r="AC25" s="25">
        <f t="shared" si="24"/>
        <v>-4.3491218879875525E-2</v>
      </c>
      <c r="AE25" s="25">
        <f t="shared" si="25"/>
        <v>2.7852621409451905E-7</v>
      </c>
      <c r="AF25" s="28">
        <f t="shared" si="26"/>
        <v>20074.775000000001</v>
      </c>
      <c r="AG25" s="128"/>
      <c r="AH25">
        <f t="shared" si="27"/>
        <v>-2.1690071856614698E-2</v>
      </c>
      <c r="AI25">
        <f t="shared" si="28"/>
        <v>0.70200795162545848</v>
      </c>
      <c r="AJ25">
        <f t="shared" si="29"/>
        <v>-0.98449535607213456</v>
      </c>
      <c r="AK25">
        <f t="shared" si="30"/>
        <v>-0.21931880700374265</v>
      </c>
      <c r="AL25">
        <f t="shared" si="31"/>
        <v>-2.5071191901805245</v>
      </c>
      <c r="AM25">
        <f t="shared" si="32"/>
        <v>-3.0457581704935248</v>
      </c>
      <c r="AN25" s="25">
        <f t="shared" si="33"/>
        <v>-2.2397913887648331</v>
      </c>
      <c r="AO25" s="25">
        <f t="shared" si="33"/>
        <v>-2.2397483992724472</v>
      </c>
      <c r="AP25" s="25">
        <f t="shared" si="33"/>
        <v>-2.2399357271492377</v>
      </c>
      <c r="AQ25" s="25">
        <f t="shared" si="33"/>
        <v>-2.2391191158416031</v>
      </c>
      <c r="AR25" s="25">
        <f t="shared" si="33"/>
        <v>-2.2426727890398639</v>
      </c>
      <c r="AS25" s="25">
        <f t="shared" si="33"/>
        <v>-2.2270894423166618</v>
      </c>
      <c r="AT25" s="25">
        <f t="shared" si="33"/>
        <v>-2.2933152617309971</v>
      </c>
      <c r="AU25" s="25">
        <f t="shared" si="34"/>
        <v>-1.9495367547991795</v>
      </c>
      <c r="AW25">
        <v>-14000</v>
      </c>
      <c r="AX25">
        <f t="shared" si="0"/>
        <v>-2.1449612448539233E-2</v>
      </c>
      <c r="AY25">
        <f t="shared" si="1"/>
        <v>-1.1399999999999995E-4</v>
      </c>
      <c r="AZ25" s="4">
        <f t="shared" si="2"/>
        <v>-2.1335612448539234E-2</v>
      </c>
      <c r="BA25">
        <f t="shared" si="3"/>
        <v>0.7184088471314225</v>
      </c>
      <c r="BB25">
        <f t="shared" si="4"/>
        <v>-0.99449871599826989</v>
      </c>
      <c r="BC25">
        <f t="shared" si="5"/>
        <v>-2.4357376002330384</v>
      </c>
      <c r="BD25">
        <f t="shared" si="6"/>
        <v>-2.7148117850849927</v>
      </c>
      <c r="BE25">
        <f t="shared" si="36"/>
        <v>-2.1463959706210871</v>
      </c>
      <c r="BF25">
        <f t="shared" si="36"/>
        <v>-2.1463768438582127</v>
      </c>
      <c r="BG25">
        <f t="shared" si="36"/>
        <v>-2.1464718063697772</v>
      </c>
      <c r="BH25">
        <f t="shared" si="36"/>
        <v>-2.1460001898853935</v>
      </c>
      <c r="BI25">
        <f t="shared" si="36"/>
        <v>-2.1483390347996276</v>
      </c>
      <c r="BJ25">
        <f t="shared" si="36"/>
        <v>-2.1366560471744669</v>
      </c>
      <c r="BK25">
        <f t="shared" si="36"/>
        <v>-2.1930750297665775</v>
      </c>
      <c r="BL25">
        <f t="shared" si="8"/>
        <v>-1.8360116820273145</v>
      </c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</row>
    <row r="26" spans="1:82" s="25" customFormat="1">
      <c r="A26" s="33" t="s">
        <v>291</v>
      </c>
      <c r="B26" s="33"/>
      <c r="C26" s="58">
        <v>35093.455000000002</v>
      </c>
      <c r="D26" s="58"/>
      <c r="E26" s="33">
        <f t="shared" si="12"/>
        <v>-14970.001562657704</v>
      </c>
      <c r="F26" s="25">
        <f t="shared" si="13"/>
        <v>-14970</v>
      </c>
      <c r="G26" s="25">
        <f t="shared" si="14"/>
        <v>-5.3340999875217676E-4</v>
      </c>
      <c r="I26" s="127">
        <f t="shared" si="35"/>
        <v>-5.3340999875217676E-4</v>
      </c>
      <c r="P26" s="27">
        <f t="shared" si="15"/>
        <v>3.3631069018739426E-2</v>
      </c>
      <c r="Q26" s="28">
        <f t="shared" si="16"/>
        <v>20074.955000000002</v>
      </c>
      <c r="S26" s="25">
        <f t="shared" si="17"/>
        <v>1.167211626536624E-3</v>
      </c>
      <c r="T26" s="2">
        <v>0.1</v>
      </c>
      <c r="U26">
        <f t="shared" si="18"/>
        <v>1.1672116265366241E-4</v>
      </c>
      <c r="V26" s="25">
        <f t="shared" si="19"/>
        <v>-3.4164479017491603E-2</v>
      </c>
      <c r="W26" s="25">
        <v>18000</v>
      </c>
      <c r="X26" s="25">
        <f t="shared" si="20"/>
        <v>1.7673529568303778E-3</v>
      </c>
      <c r="Z26">
        <f t="shared" si="21"/>
        <v>-14970</v>
      </c>
      <c r="AA26" s="25">
        <f t="shared" si="22"/>
        <v>-2.1993971932129736E-2</v>
      </c>
      <c r="AB26" s="25">
        <f t="shared" si="23"/>
        <v>2.1460561933377559E-2</v>
      </c>
      <c r="AC26" s="25">
        <f t="shared" si="24"/>
        <v>-3.4164479017491603E-2</v>
      </c>
      <c r="AE26" s="25">
        <f t="shared" si="25"/>
        <v>5.375659892968495E-7</v>
      </c>
      <c r="AF26" s="28">
        <f t="shared" si="26"/>
        <v>20074.955000000002</v>
      </c>
      <c r="AG26" s="128"/>
      <c r="AH26">
        <f t="shared" si="27"/>
        <v>-2.1689939232129737E-2</v>
      </c>
      <c r="AI26">
        <f t="shared" si="28"/>
        <v>0.70201583625222375</v>
      </c>
      <c r="AJ26">
        <f t="shared" si="29"/>
        <v>-0.98450166138709161</v>
      </c>
      <c r="AK26">
        <f t="shared" si="30"/>
        <v>-0.21932951957166735</v>
      </c>
      <c r="AL26">
        <f t="shared" si="31"/>
        <v>-2.5070832405311738</v>
      </c>
      <c r="AM26">
        <f t="shared" si="32"/>
        <v>-3.0455734597526809</v>
      </c>
      <c r="AN26" s="25">
        <f t="shared" si="33"/>
        <v>-2.2397438135512457</v>
      </c>
      <c r="AO26" s="25">
        <f t="shared" si="33"/>
        <v>-2.2397008397495082</v>
      </c>
      <c r="AP26" s="25">
        <f t="shared" si="33"/>
        <v>-2.2398881105248996</v>
      </c>
      <c r="AQ26" s="25">
        <f t="shared" si="33"/>
        <v>-2.2390716990428783</v>
      </c>
      <c r="AR26" s="25">
        <f t="shared" si="33"/>
        <v>-2.2426247167329691</v>
      </c>
      <c r="AS26" s="25">
        <f t="shared" si="33"/>
        <v>-2.2270433067806996</v>
      </c>
      <c r="AT26" s="25">
        <f t="shared" si="33"/>
        <v>-2.293264774810043</v>
      </c>
      <c r="AU26" s="25">
        <f t="shared" si="34"/>
        <v>-1.9494782668688486</v>
      </c>
      <c r="AW26">
        <v>-12000</v>
      </c>
      <c r="AX26">
        <f t="shared" si="0"/>
        <v>-1.9696121323739435E-2</v>
      </c>
      <c r="AY26">
        <f t="shared" si="1"/>
        <v>2.6000000000000014E-4</v>
      </c>
      <c r="AZ26" s="4">
        <f t="shared" si="2"/>
        <v>-1.9956121323739435E-2</v>
      </c>
      <c r="BA26">
        <f t="shared" si="3"/>
        <v>0.75997981089453726</v>
      </c>
      <c r="BB26">
        <f t="shared" si="4"/>
        <v>-0.99853582878719349</v>
      </c>
      <c r="BC26">
        <f t="shared" si="5"/>
        <v>-2.2766755608739486</v>
      </c>
      <c r="BD26">
        <f t="shared" si="6"/>
        <v>-2.1663775870379909</v>
      </c>
      <c r="BE26">
        <f t="shared" si="36"/>
        <v>-1.9462820950230282</v>
      </c>
      <c r="BF26">
        <f t="shared" si="36"/>
        <v>-1.9462807202091195</v>
      </c>
      <c r="BG26">
        <f t="shared" si="36"/>
        <v>-1.9462908522796651</v>
      </c>
      <c r="BH26">
        <f t="shared" si="36"/>
        <v>-1.9462161750754705</v>
      </c>
      <c r="BI26">
        <f t="shared" si="36"/>
        <v>-1.9467662427078867</v>
      </c>
      <c r="BJ26">
        <f t="shared" si="36"/>
        <v>-1.9426963098414607</v>
      </c>
      <c r="BK26">
        <f t="shared" si="36"/>
        <v>-1.9718791536932692</v>
      </c>
      <c r="BL26">
        <f t="shared" si="8"/>
        <v>-1.6020599607045642</v>
      </c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</row>
    <row r="27" spans="1:82" s="25" customFormat="1">
      <c r="A27" s="33" t="s">
        <v>291</v>
      </c>
      <c r="B27" s="33"/>
      <c r="C27" s="58">
        <v>35429.339</v>
      </c>
      <c r="D27" s="58"/>
      <c r="E27" s="33">
        <f t="shared" si="12"/>
        <v>-13986.008534570155</v>
      </c>
      <c r="F27" s="25">
        <f t="shared" si="13"/>
        <v>-13986</v>
      </c>
      <c r="G27" s="25">
        <f t="shared" si="14"/>
        <v>-2.9132580020814203E-3</v>
      </c>
      <c r="I27" s="127">
        <f t="shared" si="35"/>
        <v>-2.9132580020814203E-3</v>
      </c>
      <c r="P27" s="27">
        <f t="shared" si="15"/>
        <v>3.2233416671710126E-2</v>
      </c>
      <c r="Q27" s="28">
        <f t="shared" si="16"/>
        <v>20410.839</v>
      </c>
      <c r="S27" s="25">
        <f t="shared" si="17"/>
        <v>1.2352887406253401E-3</v>
      </c>
      <c r="T27" s="2">
        <v>0.1</v>
      </c>
      <c r="U27">
        <f t="shared" si="18"/>
        <v>1.2352887406253402E-4</v>
      </c>
      <c r="V27" s="25">
        <f t="shared" si="19"/>
        <v>-3.5146674673791546E-2</v>
      </c>
      <c r="W27" s="25">
        <v>20000</v>
      </c>
      <c r="X27" s="25">
        <f t="shared" si="20"/>
        <v>-1.1075848131765864E-3</v>
      </c>
      <c r="Z27">
        <f t="shared" si="21"/>
        <v>-13986</v>
      </c>
      <c r="AA27" s="25">
        <f t="shared" si="22"/>
        <v>-2.1440349795025803E-2</v>
      </c>
      <c r="AB27" s="25">
        <f t="shared" si="23"/>
        <v>1.8527091792944383E-2</v>
      </c>
      <c r="AC27" s="25">
        <f t="shared" si="24"/>
        <v>-3.5146674673791546E-2</v>
      </c>
      <c r="AE27" s="25">
        <f t="shared" si="25"/>
        <v>4.2401672704916507E-7</v>
      </c>
      <c r="AF27" s="28">
        <f t="shared" si="26"/>
        <v>20410.839</v>
      </c>
      <c r="AG27" s="128"/>
      <c r="AH27">
        <f t="shared" si="27"/>
        <v>-2.1329051207025804E-2</v>
      </c>
      <c r="AI27">
        <f t="shared" si="28"/>
        <v>0.71866209661964442</v>
      </c>
      <c r="AJ27">
        <f t="shared" si="29"/>
        <v>-0.99460862013496065</v>
      </c>
      <c r="AK27">
        <f t="shared" si="30"/>
        <v>-0.2403101831415925</v>
      </c>
      <c r="AL27">
        <f t="shared" si="31"/>
        <v>-2.434683104954702</v>
      </c>
      <c r="AM27">
        <f t="shared" si="32"/>
        <v>-2.7104049227767542</v>
      </c>
      <c r="AN27" s="25">
        <f t="shared" si="33"/>
        <v>-2.1450325589565309</v>
      </c>
      <c r="AO27" s="25">
        <f t="shared" si="33"/>
        <v>-2.1450136855240611</v>
      </c>
      <c r="AP27" s="25">
        <f t="shared" si="33"/>
        <v>-2.1451075876897439</v>
      </c>
      <c r="AQ27" s="25">
        <f t="shared" si="33"/>
        <v>-2.1446402555108759</v>
      </c>
      <c r="AR27" s="25">
        <f t="shared" si="33"/>
        <v>-2.1469627441895174</v>
      </c>
      <c r="AS27" s="25">
        <f t="shared" si="33"/>
        <v>-2.135337097917493</v>
      </c>
      <c r="AT27" s="25">
        <f t="shared" si="33"/>
        <v>-2.1915957147496465</v>
      </c>
      <c r="AU27" s="25">
        <f t="shared" si="34"/>
        <v>-1.8343740199780554</v>
      </c>
      <c r="AW27">
        <v>-10000</v>
      </c>
      <c r="AX27">
        <f t="shared" si="0"/>
        <v>-1.7004026653172355E-2</v>
      </c>
      <c r="AY27">
        <f t="shared" si="1"/>
        <v>6.1000000000000008E-4</v>
      </c>
      <c r="AZ27" s="4">
        <f t="shared" si="2"/>
        <v>-1.7614026653172354E-2</v>
      </c>
      <c r="BA27">
        <f t="shared" si="3"/>
        <v>0.81436881848153919</v>
      </c>
      <c r="BB27">
        <f t="shared" si="4"/>
        <v>-0.97264683352068848</v>
      </c>
      <c r="BC27">
        <f t="shared" si="5"/>
        <v>-2.0963660240615281</v>
      </c>
      <c r="BD27">
        <f t="shared" si="6"/>
        <v>-1.7359993918969006</v>
      </c>
      <c r="BE27">
        <f t="shared" si="36"/>
        <v>-1.7332373530109242</v>
      </c>
      <c r="BF27">
        <f t="shared" si="36"/>
        <v>-1.7332373551920464</v>
      </c>
      <c r="BG27">
        <f t="shared" si="36"/>
        <v>-1.7332373187423207</v>
      </c>
      <c r="BH27">
        <f t="shared" si="36"/>
        <v>-1.733237927869171</v>
      </c>
      <c r="BI27">
        <f t="shared" si="36"/>
        <v>-1.7332277481943834</v>
      </c>
      <c r="BJ27">
        <f t="shared" si="36"/>
        <v>-1.7333977870989021</v>
      </c>
      <c r="BK27">
        <f t="shared" si="36"/>
        <v>-1.7305339682975929</v>
      </c>
      <c r="BL27">
        <f t="shared" si="8"/>
        <v>-1.3681082393818136</v>
      </c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</row>
    <row r="28" spans="1:82" s="25" customFormat="1">
      <c r="A28" s="33" t="s">
        <v>291</v>
      </c>
      <c r="B28" s="33"/>
      <c r="C28" s="58">
        <v>35476.421000000002</v>
      </c>
      <c r="D28" s="58"/>
      <c r="E28" s="33">
        <f t="shared" si="12"/>
        <v>-13848.078892942629</v>
      </c>
      <c r="F28" s="25">
        <f t="shared" si="13"/>
        <v>-13848</v>
      </c>
      <c r="G28" s="25">
        <f t="shared" si="14"/>
        <v>-2.6929943996947259E-2</v>
      </c>
      <c r="I28" s="127">
        <f t="shared" si="35"/>
        <v>-2.6929943996947259E-2</v>
      </c>
      <c r="P28" s="27">
        <f t="shared" si="15"/>
        <v>3.2038403054614167E-2</v>
      </c>
      <c r="Q28" s="28">
        <f t="shared" si="16"/>
        <v>20457.921000000002</v>
      </c>
      <c r="S28" s="25">
        <f t="shared" si="17"/>
        <v>3.4772659539933932E-3</v>
      </c>
      <c r="T28" s="2">
        <v>0.1</v>
      </c>
      <c r="U28">
        <f t="shared" si="18"/>
        <v>3.4772659539933934E-4</v>
      </c>
      <c r="V28" s="25">
        <f t="shared" si="19"/>
        <v>-5.8968347051561426E-2</v>
      </c>
      <c r="W28" s="25">
        <v>22000</v>
      </c>
      <c r="X28" s="25">
        <f t="shared" si="20"/>
        <v>-4.2218878736250236E-3</v>
      </c>
      <c r="Z28">
        <f t="shared" si="21"/>
        <v>-13848</v>
      </c>
      <c r="AA28" s="25">
        <f t="shared" si="22"/>
        <v>-2.1346857576331008E-2</v>
      </c>
      <c r="AB28" s="25">
        <f t="shared" si="23"/>
        <v>-5.5830864206162512E-3</v>
      </c>
      <c r="AC28" s="25">
        <f t="shared" si="24"/>
        <v>-5.8968347051561426E-2</v>
      </c>
      <c r="AE28" s="25">
        <f t="shared" si="25"/>
        <v>1.0838934930179542E-7</v>
      </c>
      <c r="AF28" s="28">
        <f t="shared" si="26"/>
        <v>20457.921000000002</v>
      </c>
      <c r="AG28" s="128"/>
      <c r="AH28">
        <f t="shared" si="27"/>
        <v>-2.1262124264331009E-2</v>
      </c>
      <c r="AI28">
        <f t="shared" si="28"/>
        <v>0.72118485409489619</v>
      </c>
      <c r="AJ28">
        <f t="shared" si="29"/>
        <v>-0.99563650162570316</v>
      </c>
      <c r="AK28">
        <f t="shared" si="30"/>
        <v>-0.24323263435220946</v>
      </c>
      <c r="AL28">
        <f t="shared" si="31"/>
        <v>-2.4242487256405814</v>
      </c>
      <c r="AM28">
        <f t="shared" si="32"/>
        <v>-2.6674674951947299</v>
      </c>
      <c r="AN28" s="25">
        <f t="shared" si="33"/>
        <v>-2.1315673585771813</v>
      </c>
      <c r="AO28" s="25">
        <f t="shared" si="33"/>
        <v>-2.1315508567530692</v>
      </c>
      <c r="AP28" s="25">
        <f t="shared" si="33"/>
        <v>-2.131634712382084</v>
      </c>
      <c r="AQ28" s="25">
        <f t="shared" si="33"/>
        <v>-2.1312084756340077</v>
      </c>
      <c r="AR28" s="25">
        <f t="shared" si="33"/>
        <v>-2.1333720375217848</v>
      </c>
      <c r="AS28" s="25">
        <f t="shared" si="33"/>
        <v>-2.1223114951374713</v>
      </c>
      <c r="AT28" s="25">
        <f t="shared" si="33"/>
        <v>-2.1769625641800663</v>
      </c>
      <c r="AU28" s="25">
        <f t="shared" si="34"/>
        <v>-1.8182313512067856</v>
      </c>
      <c r="AW28">
        <v>-8000</v>
      </c>
      <c r="AX28">
        <f t="shared" si="0"/>
        <v>-1.3260773195685995E-2</v>
      </c>
      <c r="AY28">
        <f t="shared" si="1"/>
        <v>9.3600000000000009E-4</v>
      </c>
      <c r="AZ28" s="4">
        <f t="shared" si="2"/>
        <v>-1.4196773195685995E-2</v>
      </c>
      <c r="BA28">
        <f t="shared" si="3"/>
        <v>0.88518480643396658</v>
      </c>
      <c r="BB28">
        <f t="shared" si="4"/>
        <v>-0.90283460332449239</v>
      </c>
      <c r="BC28">
        <f t="shared" si="5"/>
        <v>-1.8863168427942527</v>
      </c>
      <c r="BD28">
        <f t="shared" si="6"/>
        <v>-1.3783537884559878</v>
      </c>
      <c r="BE28">
        <f t="shared" si="36"/>
        <v>-1.5033143823257451</v>
      </c>
      <c r="BF28">
        <f t="shared" si="36"/>
        <v>-1.5033143819233274</v>
      </c>
      <c r="BG28">
        <f t="shared" si="36"/>
        <v>-1.5033143657939627</v>
      </c>
      <c r="BH28">
        <f t="shared" si="36"/>
        <v>-1.5033137193134558</v>
      </c>
      <c r="BI28">
        <f t="shared" si="36"/>
        <v>-1.5032878128399145</v>
      </c>
      <c r="BJ28">
        <f t="shared" si="36"/>
        <v>-1.5022577062356188</v>
      </c>
      <c r="BK28">
        <f t="shared" si="36"/>
        <v>-1.4694423006836947</v>
      </c>
      <c r="BL28">
        <f t="shared" si="8"/>
        <v>-1.1341565180590629</v>
      </c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</row>
    <row r="29" spans="1:82" s="25" customFormat="1">
      <c r="A29" s="33" t="s">
        <v>291</v>
      </c>
      <c r="B29" s="33"/>
      <c r="C29" s="58">
        <v>35832.362000000001</v>
      </c>
      <c r="D29" s="58"/>
      <c r="E29" s="33">
        <f t="shared" si="12"/>
        <v>-12805.327638311532</v>
      </c>
      <c r="F29" s="25">
        <f t="shared" si="13"/>
        <v>-12805.5</v>
      </c>
      <c r="I29" s="127"/>
      <c r="P29" s="27">
        <f t="shared" si="15"/>
        <v>3.0573139475300805E-2</v>
      </c>
      <c r="Q29" s="28">
        <f t="shared" si="16"/>
        <v>20813.862000000001</v>
      </c>
      <c r="R29" s="25">
        <f>+C29-(C$7+F29*C$8)</f>
        <v>5.8835308496782091E-2</v>
      </c>
      <c r="S29" s="25">
        <f>+(P29-R29)^2</f>
        <v>7.9875019779877647E-4</v>
      </c>
      <c r="T29" s="2"/>
      <c r="U29"/>
      <c r="W29" s="25">
        <v>24000</v>
      </c>
      <c r="X29" s="25">
        <f t="shared" si="20"/>
        <v>-7.3484652778365474E-3</v>
      </c>
      <c r="Z29">
        <f t="shared" si="21"/>
        <v>-12805.5</v>
      </c>
      <c r="AA29" s="25">
        <f t="shared" si="22"/>
        <v>-2.0509041549491382E-2</v>
      </c>
      <c r="AB29" s="25">
        <f t="shared" si="23"/>
        <v>2.0509041549491382E-2</v>
      </c>
      <c r="AC29" s="25">
        <f t="shared" si="24"/>
        <v>-3.0573139475300805E-2</v>
      </c>
      <c r="AE29" s="25">
        <f t="shared" si="25"/>
        <v>3.3597093543968931E-7</v>
      </c>
      <c r="AF29" s="28">
        <f t="shared" si="26"/>
        <v>20813.862000000001</v>
      </c>
      <c r="AG29" s="128"/>
      <c r="AH29">
        <f t="shared" si="27"/>
        <v>-2.0621299558741382E-2</v>
      </c>
      <c r="AI29">
        <f t="shared" si="28"/>
        <v>0.74186857464994893</v>
      </c>
      <c r="AJ29">
        <f t="shared" si="29"/>
        <v>-0.99992660685532786</v>
      </c>
      <c r="AK29">
        <f t="shared" si="30"/>
        <v>-0.26508143512277688</v>
      </c>
      <c r="AL29">
        <f t="shared" si="31"/>
        <v>-2.3429119400644476</v>
      </c>
      <c r="AM29">
        <f t="shared" si="32"/>
        <v>-2.3695790882493202</v>
      </c>
      <c r="AN29" s="25">
        <f t="shared" si="33"/>
        <v>-2.0282426326529794</v>
      </c>
      <c r="AO29" s="25">
        <f t="shared" si="33"/>
        <v>-2.0282377263183795</v>
      </c>
      <c r="AP29" s="25">
        <f t="shared" si="33"/>
        <v>-2.0282677497279753</v>
      </c>
      <c r="AQ29" s="25">
        <f t="shared" si="33"/>
        <v>-2.0280839983196226</v>
      </c>
      <c r="AR29" s="25">
        <f t="shared" si="33"/>
        <v>-2.0292075343114391</v>
      </c>
      <c r="AS29" s="25">
        <f t="shared" si="33"/>
        <v>-2.0222971285593894</v>
      </c>
      <c r="AT29" s="25">
        <f t="shared" si="33"/>
        <v>-2.0633746127311725</v>
      </c>
      <c r="AU29" s="25">
        <f t="shared" si="34"/>
        <v>-1.6962840164673019</v>
      </c>
      <c r="AW29">
        <v>-6000</v>
      </c>
      <c r="AX29">
        <f t="shared" si="0"/>
        <v>-8.3666420214665825E-3</v>
      </c>
      <c r="AY29">
        <f t="shared" si="1"/>
        <v>1.238E-3</v>
      </c>
      <c r="AZ29" s="4">
        <f t="shared" si="2"/>
        <v>-9.604642021466582E-3</v>
      </c>
      <c r="BA29">
        <f t="shared" si="3"/>
        <v>0.97651326491037826</v>
      </c>
      <c r="BB29">
        <f t="shared" si="4"/>
        <v>-0.76710532756650829</v>
      </c>
      <c r="BC29">
        <f t="shared" si="5"/>
        <v>-1.6343166963090521</v>
      </c>
      <c r="BD29">
        <f t="shared" si="6"/>
        <v>-1.0656267549677727</v>
      </c>
      <c r="BE29">
        <f t="shared" si="36"/>
        <v>-1.2515040360111085</v>
      </c>
      <c r="BF29">
        <f t="shared" si="36"/>
        <v>-1.2515027662911025</v>
      </c>
      <c r="BG29">
        <f t="shared" si="36"/>
        <v>-1.2514918339440997</v>
      </c>
      <c r="BH29">
        <f t="shared" si="36"/>
        <v>-1.2513977208902864</v>
      </c>
      <c r="BI29">
        <f t="shared" si="36"/>
        <v>-1.2505886367941794</v>
      </c>
      <c r="BJ29">
        <f t="shared" si="36"/>
        <v>-1.2437127064302897</v>
      </c>
      <c r="BK29">
        <f t="shared" si="36"/>
        <v>-1.1900828495864715</v>
      </c>
      <c r="BL29">
        <f t="shared" si="8"/>
        <v>-0.90020479673631226</v>
      </c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</row>
    <row r="30" spans="1:82" s="25" customFormat="1">
      <c r="A30" s="33" t="s">
        <v>291</v>
      </c>
      <c r="B30" s="33"/>
      <c r="C30" s="58">
        <v>36491.408000000003</v>
      </c>
      <c r="D30" s="58"/>
      <c r="E30" s="33">
        <f t="shared" si="12"/>
        <v>-10874.61147085791</v>
      </c>
      <c r="F30" s="25">
        <f t="shared" si="13"/>
        <v>-10874.5</v>
      </c>
      <c r="G30" s="25">
        <f>+C30-(C$7+F30*C$8)</f>
        <v>-3.805034849938238E-2</v>
      </c>
      <c r="I30" s="127">
        <f>G30</f>
        <v>-3.805034849938238E-2</v>
      </c>
      <c r="P30" s="27">
        <f t="shared" si="15"/>
        <v>2.7896095183318318E-2</v>
      </c>
      <c r="Q30" s="28">
        <f t="shared" si="16"/>
        <v>21472.908000000003</v>
      </c>
      <c r="S30" s="25">
        <f>+(P30-G30)^2</f>
        <v>4.3489334343956142E-3</v>
      </c>
      <c r="T30" s="2">
        <v>0.1</v>
      </c>
      <c r="U30">
        <f>+T30*S30</f>
        <v>4.3489334343956146E-4</v>
      </c>
      <c r="V30" s="25">
        <f>+G30-P30</f>
        <v>-6.5946443682700695E-2</v>
      </c>
      <c r="W30" s="25">
        <v>26000</v>
      </c>
      <c r="X30" s="25">
        <f t="shared" si="20"/>
        <v>-1.0259389602889649E-2</v>
      </c>
      <c r="Z30">
        <f t="shared" si="21"/>
        <v>-10874.5</v>
      </c>
      <c r="AA30" s="25">
        <f t="shared" si="22"/>
        <v>-1.8303801523305692E-2</v>
      </c>
      <c r="AB30" s="25">
        <f t="shared" si="23"/>
        <v>-1.9746546976076688E-2</v>
      </c>
      <c r="AC30" s="25">
        <f t="shared" si="24"/>
        <v>-6.5946443682700695E-2</v>
      </c>
      <c r="AE30" s="25">
        <f t="shared" si="25"/>
        <v>1.6957627292459008E-6</v>
      </c>
      <c r="AF30" s="28">
        <f t="shared" si="26"/>
        <v>21472.908000000003</v>
      </c>
      <c r="AG30" s="128"/>
      <c r="AH30">
        <f t="shared" si="27"/>
        <v>-1.8763716772555693E-2</v>
      </c>
      <c r="AI30">
        <f t="shared" si="28"/>
        <v>0.78879863433881314</v>
      </c>
      <c r="AJ30">
        <f t="shared" si="29"/>
        <v>-0.98839401377191771</v>
      </c>
      <c r="AK30">
        <f t="shared" si="30"/>
        <v>-0.30379924809460879</v>
      </c>
      <c r="AL30">
        <f t="shared" si="31"/>
        <v>-2.1782938298425298</v>
      </c>
      <c r="AM30">
        <f t="shared" si="32"/>
        <v>-1.9131099543741787</v>
      </c>
      <c r="AN30" s="25">
        <f t="shared" si="33"/>
        <v>-1.8282125079716129</v>
      </c>
      <c r="AO30" s="25">
        <f t="shared" si="33"/>
        <v>-1.8282124226713381</v>
      </c>
      <c r="AP30" s="25">
        <f t="shared" si="33"/>
        <v>-1.8282133282353976</v>
      </c>
      <c r="AQ30" s="25">
        <f t="shared" si="33"/>
        <v>-1.828203714434838</v>
      </c>
      <c r="AR30" s="25">
        <f t="shared" si="33"/>
        <v>-1.8283057601568184</v>
      </c>
      <c r="AS30" s="25">
        <f t="shared" si="33"/>
        <v>-1.8272205692742025</v>
      </c>
      <c r="AT30" s="25">
        <f t="shared" si="33"/>
        <v>-1.8385406367023258</v>
      </c>
      <c r="AU30" s="25">
        <f t="shared" si="34"/>
        <v>-1.4704036295301861</v>
      </c>
      <c r="AW30">
        <v>-4000</v>
      </c>
      <c r="AX30">
        <f t="shared" si="0"/>
        <v>-2.2924468948459283E-3</v>
      </c>
      <c r="AY30">
        <f t="shared" si="1"/>
        <v>1.516E-3</v>
      </c>
      <c r="AZ30" s="4">
        <f t="shared" si="2"/>
        <v>-3.8084468948459283E-3</v>
      </c>
      <c r="BA30">
        <f t="shared" si="3"/>
        <v>1.0905975412391165</v>
      </c>
      <c r="BB30">
        <f t="shared" si="4"/>
        <v>-0.53408312369754596</v>
      </c>
      <c r="BC30">
        <f t="shared" si="5"/>
        <v>-1.3234228688570817</v>
      </c>
      <c r="BD30">
        <f t="shared" si="6"/>
        <v>-0.77885086068685405</v>
      </c>
      <c r="BE30">
        <f t="shared" si="36"/>
        <v>-0.97183968776309304</v>
      </c>
      <c r="BF30">
        <f t="shared" si="36"/>
        <v>-0.97181391870146649</v>
      </c>
      <c r="BG30">
        <f t="shared" si="36"/>
        <v>-0.97169040056561529</v>
      </c>
      <c r="BH30">
        <f t="shared" si="36"/>
        <v>-0.97109865439928245</v>
      </c>
      <c r="BI30">
        <f t="shared" si="36"/>
        <v>-0.96827080990586145</v>
      </c>
      <c r="BJ30">
        <f t="shared" si="36"/>
        <v>-0.95491414576029254</v>
      </c>
      <c r="BK30">
        <f t="shared" si="36"/>
        <v>-0.89492961962817708</v>
      </c>
      <c r="BL30">
        <f t="shared" si="8"/>
        <v>-0.66625307541356182</v>
      </c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</row>
    <row r="31" spans="1:82" s="25" customFormat="1">
      <c r="A31" s="33" t="s">
        <v>291</v>
      </c>
      <c r="B31" s="33"/>
      <c r="C31" s="58">
        <v>36541.362000000001</v>
      </c>
      <c r="D31" s="58"/>
      <c r="E31" s="33">
        <f t="shared" si="12"/>
        <v>-10728.268126950241</v>
      </c>
      <c r="F31" s="25">
        <f t="shared" si="13"/>
        <v>-10728.5</v>
      </c>
      <c r="I31" s="127"/>
      <c r="P31" s="27">
        <f t="shared" si="15"/>
        <v>2.7695643633525852E-2</v>
      </c>
      <c r="Q31" s="28">
        <f t="shared" si="16"/>
        <v>21522.862000000001</v>
      </c>
      <c r="S31" s="25">
        <f>+(P31-R32)^2</f>
        <v>2.6474879638207116E-3</v>
      </c>
      <c r="T31" s="2">
        <v>0.1</v>
      </c>
      <c r="U31">
        <f>+T31*S31</f>
        <v>2.6474879638207116E-4</v>
      </c>
      <c r="V31" s="25">
        <f>+G31-P31</f>
        <v>-2.7695643633525852E-2</v>
      </c>
      <c r="W31" s="25">
        <v>28000</v>
      </c>
      <c r="X31" s="25">
        <f t="shared" si="20"/>
        <v>-1.274142982682388E-2</v>
      </c>
      <c r="Z31">
        <f t="shared" si="21"/>
        <v>-10728.5</v>
      </c>
      <c r="AA31" s="25">
        <f t="shared" si="22"/>
        <v>-1.8100378258157846E-2</v>
      </c>
      <c r="AB31" s="25">
        <f t="shared" si="23"/>
        <v>1.8100378258157846E-2</v>
      </c>
      <c r="AC31" s="25">
        <f t="shared" si="24"/>
        <v>-2.7695643633525852E-2</v>
      </c>
      <c r="AE31" s="25">
        <f t="shared" si="25"/>
        <v>8.67379784114012E-7</v>
      </c>
      <c r="AF31" s="28">
        <f t="shared" si="26"/>
        <v>21522.862000000001</v>
      </c>
      <c r="AG31" s="128"/>
      <c r="AH31">
        <f t="shared" si="27"/>
        <v>-1.8585669621407848E-2</v>
      </c>
      <c r="AI31">
        <f t="shared" si="28"/>
        <v>0.79286399498923887</v>
      </c>
      <c r="AJ31">
        <f t="shared" si="29"/>
        <v>-0.98628285000155103</v>
      </c>
      <c r="AK31">
        <f t="shared" si="30"/>
        <v>-0.30658551079296281</v>
      </c>
      <c r="AL31">
        <f t="shared" si="31"/>
        <v>-2.1649733775219171</v>
      </c>
      <c r="AM31">
        <f t="shared" si="32"/>
        <v>-1.8824634064344319</v>
      </c>
      <c r="AN31" s="25">
        <f t="shared" ref="AN31:AT40" si="37">$AU31+$AB$7*SIN(AO31)</f>
        <v>-1.8125641660242373</v>
      </c>
      <c r="AO31" s="25">
        <f t="shared" si="37"/>
        <v>-1.8125641165211099</v>
      </c>
      <c r="AP31" s="25">
        <f t="shared" si="37"/>
        <v>-1.8125646753400617</v>
      </c>
      <c r="AQ31" s="25">
        <f t="shared" si="37"/>
        <v>-1.8125583670060552</v>
      </c>
      <c r="AR31" s="25">
        <f t="shared" si="37"/>
        <v>-1.8126295704648003</v>
      </c>
      <c r="AS31" s="25">
        <f t="shared" si="37"/>
        <v>-1.8118246851254871</v>
      </c>
      <c r="AT31" s="25">
        <f t="shared" si="37"/>
        <v>-1.8207751851043288</v>
      </c>
      <c r="AU31" s="25">
        <f t="shared" si="34"/>
        <v>-1.4533251538736256</v>
      </c>
      <c r="AW31">
        <v>-2000</v>
      </c>
      <c r="AX31">
        <f t="shared" si="0"/>
        <v>4.7790437247221713E-3</v>
      </c>
      <c r="AY31">
        <f t="shared" si="1"/>
        <v>1.7700000000000001E-3</v>
      </c>
      <c r="AZ31" s="4">
        <f t="shared" si="2"/>
        <v>3.0090437247221715E-3</v>
      </c>
      <c r="BA31">
        <f t="shared" si="3"/>
        <v>1.2200647219002025</v>
      </c>
      <c r="BB31">
        <f t="shared" si="4"/>
        <v>-0.17294349215102783</v>
      </c>
      <c r="BC31">
        <f t="shared" si="5"/>
        <v>-0.93381741384839279</v>
      </c>
      <c r="BD31">
        <f t="shared" si="6"/>
        <v>-0.50408304448225483</v>
      </c>
      <c r="BE31">
        <f t="shared" si="36"/>
        <v>-0.65875861379201162</v>
      </c>
      <c r="BF31">
        <f t="shared" si="36"/>
        <v>-0.65864600890294689</v>
      </c>
      <c r="BG31">
        <f t="shared" si="36"/>
        <v>-0.65826122905718332</v>
      </c>
      <c r="BH31">
        <f t="shared" si="36"/>
        <v>-0.6569472686166935</v>
      </c>
      <c r="BI31">
        <f t="shared" si="36"/>
        <v>-0.6524702966462449</v>
      </c>
      <c r="BJ31">
        <f t="shared" si="36"/>
        <v>-0.63732934867032653</v>
      </c>
      <c r="BK31">
        <f t="shared" si="36"/>
        <v>-0.58731712711264938</v>
      </c>
      <c r="BL31">
        <f t="shared" si="8"/>
        <v>-0.43230135409081116</v>
      </c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</row>
    <row r="32" spans="1:82" s="25" customFormat="1">
      <c r="A32" s="33" t="s">
        <v>291</v>
      </c>
      <c r="B32" s="33"/>
      <c r="C32" s="58">
        <v>36596.232000000004</v>
      </c>
      <c r="D32" s="58"/>
      <c r="E32" s="33">
        <f t="shared" si="12"/>
        <v>-10567.523055880565</v>
      </c>
      <c r="F32" s="25">
        <f t="shared" si="13"/>
        <v>-10567.5</v>
      </c>
      <c r="G32" s="25">
        <f t="shared" ref="G32:G39" si="38">+C32-(C$7+F32*C$8)</f>
        <v>-7.8700774975004606E-3</v>
      </c>
      <c r="I32" s="127">
        <f t="shared" ref="I32:I39" si="39">G32</f>
        <v>-7.8700774975004606E-3</v>
      </c>
      <c r="P32" s="27">
        <f t="shared" si="15"/>
        <v>2.7474916521879351E-2</v>
      </c>
      <c r="Q32" s="28">
        <f t="shared" si="16"/>
        <v>21577.732000000004</v>
      </c>
      <c r="R32" s="25">
        <f>+C31-(C$7+F31*C$8)</f>
        <v>7.9149389501253609E-2</v>
      </c>
      <c r="S32" s="25">
        <f t="shared" ref="S32:S39" si="40">+(P32-G32)^2</f>
        <v>1.2492686022299944E-3</v>
      </c>
      <c r="T32" s="2"/>
      <c r="U32"/>
      <c r="W32" s="25">
        <v>30000</v>
      </c>
      <c r="X32" s="25">
        <f t="shared" si="20"/>
        <v>-1.4610582670405568E-2</v>
      </c>
      <c r="Z32">
        <f t="shared" si="21"/>
        <v>-10567.5</v>
      </c>
      <c r="AA32" s="25">
        <f t="shared" si="22"/>
        <v>-1.7869812913656056E-2</v>
      </c>
      <c r="AB32" s="25">
        <f t="shared" si="23"/>
        <v>9.9997354161555953E-3</v>
      </c>
      <c r="AC32" s="25">
        <f t="shared" si="24"/>
        <v>-3.5344994019379808E-2</v>
      </c>
      <c r="AE32" s="25">
        <f t="shared" si="25"/>
        <v>1.2492024958466456E-7</v>
      </c>
      <c r="AF32" s="28">
        <f t="shared" si="26"/>
        <v>21577.732000000004</v>
      </c>
      <c r="AG32" s="128"/>
      <c r="AH32">
        <f t="shared" si="27"/>
        <v>-1.8382939244906055E-2</v>
      </c>
      <c r="AI32">
        <f t="shared" si="28"/>
        <v>0.79743942237621845</v>
      </c>
      <c r="AJ32">
        <f t="shared" si="29"/>
        <v>-0.98372301470566093</v>
      </c>
      <c r="AK32">
        <f t="shared" si="30"/>
        <v>-0.30962753816920091</v>
      </c>
      <c r="AL32">
        <f t="shared" si="31"/>
        <v>-2.1501235027465051</v>
      </c>
      <c r="AM32">
        <f t="shared" si="32"/>
        <v>-1.8491913897881294</v>
      </c>
      <c r="AN32" s="25">
        <f t="shared" si="37"/>
        <v>-1.7952138812413236</v>
      </c>
      <c r="AO32" s="25">
        <f t="shared" si="37"/>
        <v>-1.7952138570097675</v>
      </c>
      <c r="AP32" s="25">
        <f t="shared" si="37"/>
        <v>-1.795214151298796</v>
      </c>
      <c r="AQ32" s="25">
        <f t="shared" si="37"/>
        <v>-1.7952105771719615</v>
      </c>
      <c r="AR32" s="25">
        <f t="shared" si="37"/>
        <v>-1.7952539809926418</v>
      </c>
      <c r="AS32" s="25">
        <f t="shared" si="37"/>
        <v>-1.7947263298889342</v>
      </c>
      <c r="AT32" s="25">
        <f t="shared" si="37"/>
        <v>-1.8010602696196854</v>
      </c>
      <c r="AU32" s="25">
        <f t="shared" si="34"/>
        <v>-1.4344920403071442</v>
      </c>
      <c r="AV32" s="4"/>
      <c r="AW32">
        <v>0</v>
      </c>
      <c r="AX32">
        <f t="shared" si="0"/>
        <v>1.2194985409363038E-2</v>
      </c>
      <c r="AY32">
        <f t="shared" si="1"/>
        <v>2E-3</v>
      </c>
      <c r="AZ32" s="4">
        <f t="shared" si="2"/>
        <v>1.0194985409363038E-2</v>
      </c>
      <c r="BA32">
        <f t="shared" si="3"/>
        <v>1.3322710471139465</v>
      </c>
      <c r="BB32">
        <f t="shared" si="4"/>
        <v>0.29979164941568498</v>
      </c>
      <c r="BC32">
        <f t="shared" si="5"/>
        <v>-0.45552574924412298</v>
      </c>
      <c r="BD32">
        <f t="shared" si="6"/>
        <v>-0.23178482228127548</v>
      </c>
      <c r="BE32">
        <f t="shared" ref="BE32:BK41" si="41">$BL32+$AB$7*SIN(BF32)</f>
        <v>-0.31180727379606904</v>
      </c>
      <c r="BF32">
        <f t="shared" si="41"/>
        <v>-0.31166334506215931</v>
      </c>
      <c r="BG32">
        <f t="shared" si="41"/>
        <v>-0.31125468690381902</v>
      </c>
      <c r="BH32">
        <f t="shared" si="41"/>
        <v>-0.31009467258968559</v>
      </c>
      <c r="BI32">
        <f t="shared" si="41"/>
        <v>-0.30680420518173163</v>
      </c>
      <c r="BJ32">
        <f t="shared" si="41"/>
        <v>-0.29748904013255312</v>
      </c>
      <c r="BK32">
        <f t="shared" si="41"/>
        <v>-0.27125872151397257</v>
      </c>
      <c r="BL32">
        <f t="shared" si="8"/>
        <v>-0.1983496327680605</v>
      </c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</row>
    <row r="33" spans="1:82" s="25" customFormat="1">
      <c r="A33" s="33" t="s">
        <v>291</v>
      </c>
      <c r="B33" s="33"/>
      <c r="C33" s="58">
        <v>36598.281999999999</v>
      </c>
      <c r="D33" s="58"/>
      <c r="E33" s="33">
        <f t="shared" si="12"/>
        <v>-10561.517453626289</v>
      </c>
      <c r="F33" s="25">
        <f t="shared" si="13"/>
        <v>-10561.5</v>
      </c>
      <c r="G33" s="25">
        <f t="shared" si="38"/>
        <v>-5.9577595020527951E-3</v>
      </c>
      <c r="I33" s="127">
        <f t="shared" si="39"/>
        <v>-5.9577595020527951E-3</v>
      </c>
      <c r="P33" s="27">
        <f t="shared" si="15"/>
        <v>2.7466697129105187E-2</v>
      </c>
      <c r="Q33" s="28">
        <f t="shared" si="16"/>
        <v>21579.781999999999</v>
      </c>
      <c r="S33" s="25">
        <f t="shared" si="40"/>
        <v>1.1171943010881607E-3</v>
      </c>
      <c r="T33" s="2">
        <v>0.1</v>
      </c>
      <c r="U33">
        <f t="shared" ref="U33:U39" si="42">+T33*S33</f>
        <v>1.1171943010881607E-4</v>
      </c>
      <c r="V33" s="25">
        <f t="shared" ref="V33:V39" si="43">+G33-P33</f>
        <v>-3.3424456631157978E-2</v>
      </c>
      <c r="W33" s="25">
        <v>32000</v>
      </c>
      <c r="X33" s="25">
        <f t="shared" si="20"/>
        <v>-1.5724612116527783E-2</v>
      </c>
      <c r="Z33">
        <f t="shared" si="21"/>
        <v>-10561.5</v>
      </c>
      <c r="AA33" s="25">
        <f t="shared" si="22"/>
        <v>-1.7861093116691908E-2</v>
      </c>
      <c r="AB33" s="25">
        <f t="shared" si="23"/>
        <v>1.1903333614639112E-2</v>
      </c>
      <c r="AC33" s="25">
        <f t="shared" si="24"/>
        <v>-3.3424456631157978E-2</v>
      </c>
      <c r="AE33" s="25">
        <f t="shared" si="25"/>
        <v>1.5829453562004851E-7</v>
      </c>
      <c r="AF33" s="28">
        <f t="shared" si="26"/>
        <v>21579.781999999999</v>
      </c>
      <c r="AG33" s="128"/>
      <c r="AH33">
        <f t="shared" si="27"/>
        <v>-1.8375253769941906E-2</v>
      </c>
      <c r="AI33">
        <f t="shared" si="28"/>
        <v>0.79761183290651105</v>
      </c>
      <c r="AJ33">
        <f t="shared" si="29"/>
        <v>-0.98362282249672695</v>
      </c>
      <c r="AK33">
        <f t="shared" si="30"/>
        <v>-0.30974026186554759</v>
      </c>
      <c r="AL33">
        <f t="shared" si="31"/>
        <v>-2.1495667720742624</v>
      </c>
      <c r="AM33">
        <f t="shared" si="32"/>
        <v>-1.8479617846450707</v>
      </c>
      <c r="AN33" s="25">
        <f t="shared" si="37"/>
        <v>-1.7945653497578991</v>
      </c>
      <c r="AO33" s="25">
        <f t="shared" si="37"/>
        <v>-1.7945653262394605</v>
      </c>
      <c r="AP33" s="25">
        <f t="shared" si="37"/>
        <v>-1.7945656126816645</v>
      </c>
      <c r="AQ33" s="25">
        <f t="shared" si="37"/>
        <v>-1.7945621239418112</v>
      </c>
      <c r="AR33" s="25">
        <f t="shared" si="37"/>
        <v>-1.794604611615862</v>
      </c>
      <c r="AS33" s="25">
        <f t="shared" si="37"/>
        <v>-1.7940866337098411</v>
      </c>
      <c r="AT33" s="25">
        <f t="shared" si="37"/>
        <v>-1.8003230373040802</v>
      </c>
      <c r="AU33" s="25">
        <f t="shared" si="34"/>
        <v>-1.4337901851431758</v>
      </c>
      <c r="AW33">
        <v>2000</v>
      </c>
      <c r="AX33">
        <f t="shared" si="0"/>
        <v>1.8682392421667731E-2</v>
      </c>
      <c r="AY33">
        <f t="shared" si="1"/>
        <v>2.2060000000000001E-3</v>
      </c>
      <c r="AZ33" s="4">
        <f t="shared" si="2"/>
        <v>1.6476392421667731E-2</v>
      </c>
      <c r="BA33">
        <f t="shared" si="3"/>
        <v>1.368718476348469</v>
      </c>
      <c r="BB33">
        <f t="shared" si="4"/>
        <v>0.74681081364536295</v>
      </c>
      <c r="BC33">
        <f t="shared" si="5"/>
        <v>8.3253572657126323E-2</v>
      </c>
      <c r="BD33">
        <f t="shared" si="6"/>
        <v>4.165084648904676E-2</v>
      </c>
      <c r="BE33">
        <f t="shared" si="41"/>
        <v>5.6473976990843194E-2</v>
      </c>
      <c r="BF33">
        <f t="shared" si="41"/>
        <v>5.6440469951323152E-2</v>
      </c>
      <c r="BG33">
        <f t="shared" si="41"/>
        <v>5.6349766185693768E-2</v>
      </c>
      <c r="BH33">
        <f t="shared" si="41"/>
        <v>5.6104232851001072E-2</v>
      </c>
      <c r="BI33">
        <f t="shared" si="41"/>
        <v>5.5439595820542233E-2</v>
      </c>
      <c r="BJ33">
        <f t="shared" si="41"/>
        <v>5.3640604282599327E-2</v>
      </c>
      <c r="BK33">
        <f t="shared" si="41"/>
        <v>4.8772078728911199E-2</v>
      </c>
      <c r="BL33">
        <f t="shared" si="8"/>
        <v>3.5602088554690048E-2</v>
      </c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</row>
    <row r="34" spans="1:82" s="25" customFormat="1">
      <c r="A34" s="33" t="s">
        <v>291</v>
      </c>
      <c r="B34" s="33"/>
      <c r="C34" s="58">
        <v>36599.281000000003</v>
      </c>
      <c r="D34" s="58"/>
      <c r="E34" s="33">
        <f t="shared" si="12"/>
        <v>-10558.590821113092</v>
      </c>
      <c r="F34" s="25">
        <f t="shared" si="13"/>
        <v>-10558.5</v>
      </c>
      <c r="G34" s="25">
        <f t="shared" si="38"/>
        <v>-3.1001600495073944E-2</v>
      </c>
      <c r="I34" s="127">
        <f t="shared" si="39"/>
        <v>-3.1001600495073944E-2</v>
      </c>
      <c r="P34" s="27">
        <f t="shared" si="15"/>
        <v>2.746258760685243E-2</v>
      </c>
      <c r="Q34" s="28">
        <f t="shared" si="16"/>
        <v>21580.781000000003</v>
      </c>
      <c r="S34" s="25">
        <f t="shared" si="40"/>
        <v>3.4180612904174288E-3</v>
      </c>
      <c r="T34" s="2">
        <v>0.1</v>
      </c>
      <c r="U34">
        <f t="shared" si="42"/>
        <v>3.4180612904174289E-4</v>
      </c>
      <c r="V34" s="25">
        <f t="shared" si="43"/>
        <v>-5.846418810192637E-2</v>
      </c>
      <c r="W34" s="25">
        <v>34000</v>
      </c>
      <c r="X34" s="25">
        <f t="shared" si="20"/>
        <v>-1.5992742559720025E-2</v>
      </c>
      <c r="Z34">
        <f t="shared" si="21"/>
        <v>-10558.5</v>
      </c>
      <c r="AA34" s="25">
        <f t="shared" si="22"/>
        <v>-1.7856729776985113E-2</v>
      </c>
      <c r="AB34" s="25">
        <f t="shared" si="23"/>
        <v>-1.3144870718088831E-2</v>
      </c>
      <c r="AC34" s="25">
        <f t="shared" si="24"/>
        <v>-5.846418810192637E-2</v>
      </c>
      <c r="AE34" s="25">
        <f t="shared" si="25"/>
        <v>5.9059869656116615E-7</v>
      </c>
      <c r="AF34" s="28">
        <f t="shared" si="26"/>
        <v>21580.781000000003</v>
      </c>
      <c r="AG34" s="128"/>
      <c r="AH34">
        <f t="shared" si="27"/>
        <v>-1.8371407510235114E-2</v>
      </c>
      <c r="AI34">
        <f t="shared" si="28"/>
        <v>0.79769808967224298</v>
      </c>
      <c r="AJ34">
        <f t="shared" si="29"/>
        <v>-0.98357259576330702</v>
      </c>
      <c r="AK34">
        <f t="shared" si="30"/>
        <v>-0.30979660598163455</v>
      </c>
      <c r="AL34">
        <f t="shared" si="31"/>
        <v>-2.1492883164418339</v>
      </c>
      <c r="AM34">
        <f t="shared" si="32"/>
        <v>-1.8473472571280667</v>
      </c>
      <c r="AN34" s="25">
        <f t="shared" si="37"/>
        <v>-1.7942410314274859</v>
      </c>
      <c r="AO34" s="25">
        <f t="shared" si="37"/>
        <v>-1.7942410082602176</v>
      </c>
      <c r="AP34" s="25">
        <f t="shared" si="37"/>
        <v>-1.7942412908280487</v>
      </c>
      <c r="AQ34" s="25">
        <f t="shared" si="37"/>
        <v>-1.7942378443649403</v>
      </c>
      <c r="AR34" s="25">
        <f t="shared" si="37"/>
        <v>-1.7942798771027455</v>
      </c>
      <c r="AS34" s="25">
        <f t="shared" si="37"/>
        <v>-1.7937667178787591</v>
      </c>
      <c r="AT34" s="25">
        <f t="shared" si="37"/>
        <v>-1.7999543534373144</v>
      </c>
      <c r="AU34" s="25">
        <f t="shared" si="34"/>
        <v>-1.4334392575611916</v>
      </c>
      <c r="AW34">
        <v>4000</v>
      </c>
      <c r="AX34">
        <f t="shared" si="0"/>
        <v>2.2904678768853461E-2</v>
      </c>
      <c r="AY34">
        <f t="shared" si="1"/>
        <v>2.3879999999999999E-3</v>
      </c>
      <c r="AZ34" s="4">
        <f t="shared" si="2"/>
        <v>2.051667876885346E-2</v>
      </c>
      <c r="BA34">
        <f t="shared" si="3"/>
        <v>1.3032999229982758</v>
      </c>
      <c r="BB34">
        <f t="shared" si="4"/>
        <v>0.97987967221076988</v>
      </c>
      <c r="BC34">
        <f t="shared" si="5"/>
        <v>0.6098577121678912</v>
      </c>
      <c r="BD34">
        <f t="shared" si="6"/>
        <v>0.31474503301639289</v>
      </c>
      <c r="BE34">
        <f t="shared" si="41"/>
        <v>0.42056269547541492</v>
      </c>
      <c r="BF34">
        <f t="shared" si="41"/>
        <v>0.42040708408410721</v>
      </c>
      <c r="BG34">
        <f t="shared" si="41"/>
        <v>0.41994644490501831</v>
      </c>
      <c r="BH34">
        <f t="shared" si="41"/>
        <v>0.41858342035097218</v>
      </c>
      <c r="BI34">
        <f t="shared" si="41"/>
        <v>0.41455507352153531</v>
      </c>
      <c r="BJ34">
        <f t="shared" si="41"/>
        <v>0.40269078551969995</v>
      </c>
      <c r="BK34">
        <f t="shared" si="41"/>
        <v>0.36808532236352831</v>
      </c>
      <c r="BL34">
        <f t="shared" si="8"/>
        <v>0.26955380987744065</v>
      </c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</row>
    <row r="35" spans="1:82" s="25" customFormat="1">
      <c r="A35" s="33" t="s">
        <v>291</v>
      </c>
      <c r="B35" s="33"/>
      <c r="C35" s="58">
        <v>36605.26</v>
      </c>
      <c r="D35" s="58"/>
      <c r="E35" s="33">
        <f t="shared" si="12"/>
        <v>-10541.074969465099</v>
      </c>
      <c r="F35" s="25">
        <f t="shared" si="13"/>
        <v>-10541</v>
      </c>
      <c r="G35" s="25">
        <f t="shared" si="38"/>
        <v>-2.5590673001715913E-2</v>
      </c>
      <c r="I35" s="127">
        <f t="shared" si="39"/>
        <v>-2.5590673001715913E-2</v>
      </c>
      <c r="P35" s="27">
        <f t="shared" si="15"/>
        <v>2.7438617707440563E-2</v>
      </c>
      <c r="Q35" s="28">
        <f t="shared" si="16"/>
        <v>21586.760000000002</v>
      </c>
      <c r="S35" s="25">
        <f t="shared" si="40"/>
        <v>2.8121056731162295E-3</v>
      </c>
      <c r="T35" s="2">
        <v>0.1</v>
      </c>
      <c r="U35">
        <f t="shared" si="42"/>
        <v>2.8121056731162297E-4</v>
      </c>
      <c r="V35" s="25">
        <f t="shared" si="43"/>
        <v>-5.3029290709156476E-2</v>
      </c>
      <c r="W35" s="25">
        <v>36000</v>
      </c>
      <c r="X35" s="25">
        <f t="shared" si="20"/>
        <v>-1.5381845013647293E-2</v>
      </c>
      <c r="Z35">
        <f t="shared" si="21"/>
        <v>-10541</v>
      </c>
      <c r="AA35" s="25">
        <f t="shared" si="22"/>
        <v>-1.7831231215577961E-2</v>
      </c>
      <c r="AB35" s="25">
        <f t="shared" si="23"/>
        <v>-7.7594417861379522E-3</v>
      </c>
      <c r="AC35" s="25">
        <f t="shared" si="24"/>
        <v>-5.3029290709156476E-2</v>
      </c>
      <c r="AE35" s="25">
        <f t="shared" si="25"/>
        <v>1.6931389283886798E-7</v>
      </c>
      <c r="AF35" s="28">
        <f t="shared" si="26"/>
        <v>21586.760000000002</v>
      </c>
      <c r="AG35" s="128"/>
      <c r="AH35">
        <f t="shared" si="27"/>
        <v>-1.8348924172577961E-2</v>
      </c>
      <c r="AI35">
        <f t="shared" si="28"/>
        <v>0.7982019391886751</v>
      </c>
      <c r="AJ35">
        <f t="shared" si="29"/>
        <v>-0.98327786781312632</v>
      </c>
      <c r="AK35">
        <f t="shared" si="30"/>
        <v>-0.31012504357563386</v>
      </c>
      <c r="AL35">
        <f t="shared" si="31"/>
        <v>-2.147662790358507</v>
      </c>
      <c r="AM35">
        <f t="shared" si="32"/>
        <v>-1.8437661603161495</v>
      </c>
      <c r="AN35" s="25">
        <f t="shared" si="37"/>
        <v>-1.7923484749321119</v>
      </c>
      <c r="AO35" s="25">
        <f t="shared" si="37"/>
        <v>-1.7923484537432308</v>
      </c>
      <c r="AP35" s="25">
        <f t="shared" si="37"/>
        <v>-1.7923487143519088</v>
      </c>
      <c r="AQ35" s="25">
        <f t="shared" si="37"/>
        <v>-1.7923455090232978</v>
      </c>
      <c r="AR35" s="25">
        <f t="shared" si="37"/>
        <v>-1.7923849294513585</v>
      </c>
      <c r="AS35" s="25">
        <f t="shared" si="37"/>
        <v>-1.7918996407994694</v>
      </c>
      <c r="AT35" s="25">
        <f t="shared" si="37"/>
        <v>-1.797802798024982</v>
      </c>
      <c r="AU35" s="25">
        <f t="shared" si="34"/>
        <v>-1.4313921799996174</v>
      </c>
      <c r="AW35">
        <v>6000</v>
      </c>
      <c r="AX35">
        <f t="shared" si="0"/>
        <v>2.4411540160601219E-2</v>
      </c>
      <c r="AY35">
        <f t="shared" si="1"/>
        <v>2.5460000000000001E-3</v>
      </c>
      <c r="AZ35" s="4">
        <f t="shared" si="2"/>
        <v>2.1865540160601219E-2</v>
      </c>
      <c r="BA35">
        <f t="shared" si="3"/>
        <v>1.1803102220176362</v>
      </c>
      <c r="BB35">
        <f t="shared" si="4"/>
        <v>0.96867041110069763</v>
      </c>
      <c r="BC35">
        <f t="shared" si="5"/>
        <v>1.0617726606094355</v>
      </c>
      <c r="BD35">
        <f t="shared" si="6"/>
        <v>0.58710823791934064</v>
      </c>
      <c r="BE35">
        <f t="shared" si="41"/>
        <v>0.7577917002699126</v>
      </c>
      <c r="BF35">
        <f t="shared" si="41"/>
        <v>0.75771020744934647</v>
      </c>
      <c r="BG35">
        <f t="shared" si="41"/>
        <v>0.75740704696963101</v>
      </c>
      <c r="BH35">
        <f t="shared" si="41"/>
        <v>0.75628002515913617</v>
      </c>
      <c r="BI35">
        <f t="shared" si="41"/>
        <v>0.7521006922116984</v>
      </c>
      <c r="BJ35">
        <f t="shared" si="41"/>
        <v>0.73674254931644967</v>
      </c>
      <c r="BK35">
        <f t="shared" si="41"/>
        <v>0.68203015364767139</v>
      </c>
      <c r="BL35">
        <f t="shared" si="8"/>
        <v>0.50350553120019126</v>
      </c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</row>
    <row r="36" spans="1:82" s="25" customFormat="1">
      <c r="A36" s="33" t="s">
        <v>291</v>
      </c>
      <c r="B36" s="33"/>
      <c r="C36" s="58">
        <v>36606.269999999997</v>
      </c>
      <c r="D36" s="58"/>
      <c r="E36" s="33">
        <f t="shared" si="12"/>
        <v>-10538.116111769097</v>
      </c>
      <c r="F36" s="25">
        <f t="shared" si="13"/>
        <v>-10538</v>
      </c>
      <c r="G36" s="25">
        <f t="shared" si="38"/>
        <v>-3.9634514003410004E-2</v>
      </c>
      <c r="I36" s="127">
        <f t="shared" si="39"/>
        <v>-3.9634514003410004E-2</v>
      </c>
      <c r="P36" s="27">
        <f t="shared" si="15"/>
        <v>2.7434508978466391E-2</v>
      </c>
      <c r="Q36" s="28">
        <f t="shared" si="16"/>
        <v>21587.769999999997</v>
      </c>
      <c r="S36" s="25">
        <f t="shared" si="40"/>
        <v>4.4982538437434638E-3</v>
      </c>
      <c r="T36" s="2">
        <v>0.1</v>
      </c>
      <c r="U36">
        <f t="shared" si="42"/>
        <v>4.4982538437434642E-4</v>
      </c>
      <c r="V36" s="25">
        <f t="shared" si="43"/>
        <v>-6.7069022981876392E-2</v>
      </c>
      <c r="W36" s="25">
        <v>38000</v>
      </c>
      <c r="X36" s="25">
        <f t="shared" si="20"/>
        <v>-1.3918694796780543E-2</v>
      </c>
      <c r="Z36">
        <f t="shared" si="21"/>
        <v>-10538</v>
      </c>
      <c r="AA36" s="25">
        <f t="shared" si="22"/>
        <v>-1.7826852187912138E-2</v>
      </c>
      <c r="AB36" s="25">
        <f t="shared" si="23"/>
        <v>-2.1807661815497866E-2</v>
      </c>
      <c r="AC36" s="25">
        <f t="shared" si="24"/>
        <v>-6.7069022981876392E-2</v>
      </c>
      <c r="AE36" s="25">
        <f t="shared" si="25"/>
        <v>2.1392530856516948E-6</v>
      </c>
      <c r="AF36" s="28">
        <f t="shared" si="26"/>
        <v>21587.769999999997</v>
      </c>
      <c r="AG36" s="128"/>
      <c r="AH36">
        <f t="shared" si="27"/>
        <v>-1.8345061855912139E-2</v>
      </c>
      <c r="AI36">
        <f t="shared" si="28"/>
        <v>0.7982884309441296</v>
      </c>
      <c r="AJ36">
        <f t="shared" si="29"/>
        <v>-0.98322704450674325</v>
      </c>
      <c r="AK36">
        <f t="shared" si="30"/>
        <v>-0.31018130651123843</v>
      </c>
      <c r="AL36">
        <f t="shared" si="31"/>
        <v>-2.1473839224898099</v>
      </c>
      <c r="AM36">
        <f t="shared" si="32"/>
        <v>-1.8431528820553094</v>
      </c>
      <c r="AN36" s="25">
        <f t="shared" si="37"/>
        <v>-1.7920239166250607</v>
      </c>
      <c r="AO36" s="25">
        <f t="shared" si="37"/>
        <v>-1.7920238957635375</v>
      </c>
      <c r="AP36" s="25">
        <f t="shared" si="37"/>
        <v>-1.79202415271619</v>
      </c>
      <c r="AQ36" s="25">
        <f t="shared" si="37"/>
        <v>-1.7920209877942379</v>
      </c>
      <c r="AR36" s="25">
        <f t="shared" si="37"/>
        <v>-1.7920599674793702</v>
      </c>
      <c r="AS36" s="25">
        <f t="shared" si="37"/>
        <v>-1.7915794157179885</v>
      </c>
      <c r="AT36" s="25">
        <f t="shared" si="37"/>
        <v>-1.7974338057700541</v>
      </c>
      <c r="AU36" s="25">
        <f t="shared" si="34"/>
        <v>-1.4310412524176332</v>
      </c>
      <c r="AW36">
        <v>8000</v>
      </c>
      <c r="AX36">
        <f t="shared" si="0"/>
        <v>2.3658424877328187E-2</v>
      </c>
      <c r="AY36">
        <f t="shared" si="1"/>
        <v>2.6800000000000001E-3</v>
      </c>
      <c r="AZ36" s="4">
        <f t="shared" si="2"/>
        <v>2.0978424877328185E-2</v>
      </c>
      <c r="BA36">
        <f t="shared" si="3"/>
        <v>1.0535804049624335</v>
      </c>
      <c r="BB36">
        <f t="shared" si="4"/>
        <v>0.8169596877151033</v>
      </c>
      <c r="BC36">
        <f t="shared" si="5"/>
        <v>1.4254734554220465</v>
      </c>
      <c r="BD36">
        <f t="shared" si="6"/>
        <v>0.86429849064632314</v>
      </c>
      <c r="BE36">
        <f t="shared" si="41"/>
        <v>1.0602764899593193</v>
      </c>
      <c r="BF36">
        <f t="shared" si="41"/>
        <v>1.0602638185388065</v>
      </c>
      <c r="BG36">
        <f t="shared" si="41"/>
        <v>1.0601937366681928</v>
      </c>
      <c r="BH36">
        <f t="shared" si="41"/>
        <v>1.0598062928473684</v>
      </c>
      <c r="BI36">
        <f t="shared" si="41"/>
        <v>1.0576691424750484</v>
      </c>
      <c r="BJ36">
        <f t="shared" si="41"/>
        <v>1.0460230188844246</v>
      </c>
      <c r="BK36">
        <f t="shared" si="41"/>
        <v>0.98624821058491607</v>
      </c>
      <c r="BL36">
        <f t="shared" si="8"/>
        <v>0.73745725252294181</v>
      </c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</row>
    <row r="37" spans="1:82" s="25" customFormat="1">
      <c r="A37" s="33" t="s">
        <v>291</v>
      </c>
      <c r="B37" s="33"/>
      <c r="C37" s="58">
        <v>36608.351000000002</v>
      </c>
      <c r="D37" s="58"/>
      <c r="E37" s="33">
        <f t="shared" si="12"/>
        <v>-10532.01969309046</v>
      </c>
      <c r="F37" s="25">
        <f t="shared" si="13"/>
        <v>-10532</v>
      </c>
      <c r="G37" s="25">
        <f t="shared" si="38"/>
        <v>-6.7221959980088286E-3</v>
      </c>
      <c r="I37" s="127">
        <f t="shared" si="39"/>
        <v>-6.7221959980088286E-3</v>
      </c>
      <c r="P37" s="27">
        <f t="shared" si="15"/>
        <v>2.7426291868786701E-2</v>
      </c>
      <c r="Q37" s="28">
        <f t="shared" si="16"/>
        <v>21589.851000000002</v>
      </c>
      <c r="S37" s="25">
        <f t="shared" si="40"/>
        <v>1.1661192235886814E-3</v>
      </c>
      <c r="T37" s="2">
        <v>0.1</v>
      </c>
      <c r="U37">
        <f t="shared" si="42"/>
        <v>1.1661192235886814E-4</v>
      </c>
      <c r="V37" s="25">
        <f t="shared" si="43"/>
        <v>-3.4148487866795529E-2</v>
      </c>
      <c r="W37" s="25">
        <v>40000</v>
      </c>
      <c r="X37" s="25">
        <f t="shared" si="20"/>
        <v>-1.1688146838691229E-2</v>
      </c>
      <c r="Z37">
        <f t="shared" si="21"/>
        <v>-10532</v>
      </c>
      <c r="AA37" s="25">
        <f t="shared" si="22"/>
        <v>-1.7818087240236747E-2</v>
      </c>
      <c r="AB37" s="25">
        <f t="shared" si="23"/>
        <v>1.1095891242227918E-2</v>
      </c>
      <c r="AC37" s="25">
        <f t="shared" si="24"/>
        <v>-3.4148487866795529E-2</v>
      </c>
      <c r="AE37" s="25">
        <f t="shared" si="25"/>
        <v>1.4357120233306572E-7</v>
      </c>
      <c r="AF37" s="28">
        <f t="shared" si="26"/>
        <v>21589.851000000002</v>
      </c>
      <c r="AG37" s="128"/>
      <c r="AH37">
        <f t="shared" si="27"/>
        <v>-1.8337330168236746E-2</v>
      </c>
      <c r="AI37">
        <f t="shared" si="28"/>
        <v>0.79846151778649699</v>
      </c>
      <c r="AJ37">
        <f t="shared" si="29"/>
        <v>-0.98312513533014578</v>
      </c>
      <c r="AK37">
        <f t="shared" si="30"/>
        <v>-0.31029379656557354</v>
      </c>
      <c r="AL37">
        <f t="shared" si="31"/>
        <v>-2.1468260053807451</v>
      </c>
      <c r="AM37">
        <f t="shared" si="32"/>
        <v>-1.8419268723366864</v>
      </c>
      <c r="AN37" s="25">
        <f t="shared" si="37"/>
        <v>-1.7913746944769382</v>
      </c>
      <c r="AO37" s="25">
        <f t="shared" si="37"/>
        <v>-1.7913746742599947</v>
      </c>
      <c r="AP37" s="25">
        <f t="shared" si="37"/>
        <v>-1.7913749239942576</v>
      </c>
      <c r="AQ37" s="25">
        <f t="shared" si="37"/>
        <v>-1.791371839077051</v>
      </c>
      <c r="AR37" s="25">
        <f t="shared" si="37"/>
        <v>-1.7914099434643762</v>
      </c>
      <c r="AS37" s="25">
        <f t="shared" si="37"/>
        <v>-1.7909388295012527</v>
      </c>
      <c r="AT37" s="25">
        <f t="shared" si="37"/>
        <v>-1.7966956858985175</v>
      </c>
      <c r="AU37" s="25">
        <f t="shared" si="34"/>
        <v>-1.4303393972536653</v>
      </c>
      <c r="AW37">
        <v>10000</v>
      </c>
      <c r="AX37">
        <f t="shared" si="0"/>
        <v>2.1355170961777113E-2</v>
      </c>
      <c r="AY37">
        <f t="shared" si="1"/>
        <v>2.7899999999999999E-3</v>
      </c>
      <c r="AZ37" s="4">
        <f t="shared" si="2"/>
        <v>1.8565170961777112E-2</v>
      </c>
      <c r="BA37">
        <f t="shared" si="3"/>
        <v>0.94632653068773465</v>
      </c>
      <c r="BB37">
        <f t="shared" si="4"/>
        <v>0.61723164617421722</v>
      </c>
      <c r="BC37">
        <f t="shared" si="5"/>
        <v>1.7163734076905974</v>
      </c>
      <c r="BD37">
        <f t="shared" si="6"/>
        <v>1.1573049892536549</v>
      </c>
      <c r="BE37">
        <f t="shared" si="41"/>
        <v>1.3308047388309325</v>
      </c>
      <c r="BF37">
        <f t="shared" si="41"/>
        <v>1.3308044484784864</v>
      </c>
      <c r="BG37">
        <f t="shared" si="41"/>
        <v>1.3308011470547547</v>
      </c>
      <c r="BH37">
        <f t="shared" si="41"/>
        <v>1.3307636116751018</v>
      </c>
      <c r="BI37">
        <f t="shared" si="41"/>
        <v>1.3303372590270528</v>
      </c>
      <c r="BJ37">
        <f t="shared" si="41"/>
        <v>1.3255454654283438</v>
      </c>
      <c r="BK37">
        <f t="shared" si="41"/>
        <v>1.2769110868672942</v>
      </c>
      <c r="BL37">
        <f t="shared" si="8"/>
        <v>0.97140897384569236</v>
      </c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</row>
    <row r="38" spans="1:82" s="25" customFormat="1">
      <c r="A38" s="33" t="s">
        <v>291</v>
      </c>
      <c r="B38" s="33"/>
      <c r="C38" s="58">
        <v>36609.339</v>
      </c>
      <c r="D38" s="58"/>
      <c r="E38" s="33">
        <f t="shared" si="12"/>
        <v>-10529.125285760107</v>
      </c>
      <c r="F38" s="25">
        <f t="shared" si="13"/>
        <v>-10529</v>
      </c>
      <c r="G38" s="25">
        <f t="shared" si="38"/>
        <v>-4.2766037004184909E-2</v>
      </c>
      <c r="I38" s="127">
        <f t="shared" si="39"/>
        <v>-4.2766037004184909E-2</v>
      </c>
      <c r="P38" s="27">
        <f t="shared" si="15"/>
        <v>2.7422183488081182E-2</v>
      </c>
      <c r="Q38" s="28">
        <f t="shared" si="16"/>
        <v>21590.839</v>
      </c>
      <c r="S38" s="25">
        <f t="shared" si="40"/>
        <v>4.926386295870961E-3</v>
      </c>
      <c r="T38" s="2">
        <v>0.1</v>
      </c>
      <c r="U38">
        <f t="shared" si="42"/>
        <v>4.926386295870961E-4</v>
      </c>
      <c r="V38" s="25">
        <f t="shared" si="43"/>
        <v>-7.0188220492266085E-2</v>
      </c>
      <c r="W38" s="25">
        <v>42000</v>
      </c>
      <c r="X38" s="25">
        <f t="shared" si="20"/>
        <v>-8.8273529568303789E-3</v>
      </c>
      <c r="Z38">
        <f t="shared" si="21"/>
        <v>-10529</v>
      </c>
      <c r="AA38" s="25">
        <f t="shared" si="22"/>
        <v>-1.7813701319451175E-2</v>
      </c>
      <c r="AB38" s="25">
        <f t="shared" si="23"/>
        <v>-2.4952335684733734E-2</v>
      </c>
      <c r="AC38" s="25">
        <f t="shared" si="24"/>
        <v>-7.0188220492266085E-2</v>
      </c>
      <c r="AE38" s="25">
        <f t="shared" si="25"/>
        <v>3.0672619856355956E-6</v>
      </c>
      <c r="AF38" s="28">
        <f t="shared" si="26"/>
        <v>21590.839</v>
      </c>
      <c r="AG38" s="128"/>
      <c r="AH38">
        <f t="shared" si="27"/>
        <v>-1.8333460796451175E-2</v>
      </c>
      <c r="AI38">
        <f t="shared" si="28"/>
        <v>0.7985481128993579</v>
      </c>
      <c r="AJ38">
        <f t="shared" si="29"/>
        <v>-0.98307404935714882</v>
      </c>
      <c r="AK38">
        <f t="shared" si="30"/>
        <v>-0.31035002365650005</v>
      </c>
      <c r="AL38">
        <f t="shared" si="31"/>
        <v>-2.1465469560791086</v>
      </c>
      <c r="AM38">
        <f t="shared" si="32"/>
        <v>-1.8413141406205706</v>
      </c>
      <c r="AN38" s="25">
        <f t="shared" si="37"/>
        <v>-1.7910500306078447</v>
      </c>
      <c r="AO38" s="25">
        <f t="shared" si="37"/>
        <v>-1.7910500107081724</v>
      </c>
      <c r="AP38" s="25">
        <f t="shared" si="37"/>
        <v>-1.7910502568797291</v>
      </c>
      <c r="AQ38" s="25">
        <f t="shared" si="37"/>
        <v>-1.7910472115625553</v>
      </c>
      <c r="AR38" s="25">
        <f t="shared" si="37"/>
        <v>-1.7910848813881959</v>
      </c>
      <c r="AS38" s="25">
        <f t="shared" si="37"/>
        <v>-1.7906184683212576</v>
      </c>
      <c r="AT38" s="25">
        <f t="shared" si="37"/>
        <v>-1.7963265582863739</v>
      </c>
      <c r="AU38" s="25">
        <f t="shared" si="34"/>
        <v>-1.4299884696716811</v>
      </c>
      <c r="AW38">
        <v>12000</v>
      </c>
      <c r="AX38">
        <f t="shared" si="0"/>
        <v>1.8090603224573995E-2</v>
      </c>
      <c r="AY38">
        <f t="shared" si="1"/>
        <v>2.8760000000000001E-3</v>
      </c>
      <c r="AZ38" s="4">
        <f t="shared" si="2"/>
        <v>1.5214603224573997E-2</v>
      </c>
      <c r="BA38">
        <f t="shared" si="3"/>
        <v>0.86164606979165126</v>
      </c>
      <c r="BB38">
        <f t="shared" si="4"/>
        <v>0.41464623481088475</v>
      </c>
      <c r="BC38">
        <f t="shared" si="5"/>
        <v>1.9540386454146321</v>
      </c>
      <c r="BD38">
        <f t="shared" si="6"/>
        <v>1.4813941479120212</v>
      </c>
      <c r="BE38">
        <f t="shared" si="41"/>
        <v>1.5753568474805608</v>
      </c>
      <c r="BF38">
        <f t="shared" si="41"/>
        <v>1.5753568474805602</v>
      </c>
      <c r="BG38">
        <f t="shared" si="41"/>
        <v>1.5753568474808906</v>
      </c>
      <c r="BH38">
        <f t="shared" si="41"/>
        <v>1.5753568472851005</v>
      </c>
      <c r="BI38">
        <f t="shared" si="41"/>
        <v>1.5753569633152684</v>
      </c>
      <c r="BJ38">
        <f t="shared" si="41"/>
        <v>1.5752876755045915</v>
      </c>
      <c r="BK38">
        <f t="shared" si="41"/>
        <v>1.5509289195970055</v>
      </c>
      <c r="BL38">
        <f t="shared" si="8"/>
        <v>1.205360695168443</v>
      </c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</row>
    <row r="39" spans="1:82" s="25" customFormat="1">
      <c r="A39" s="33" t="s">
        <v>291</v>
      </c>
      <c r="B39" s="33"/>
      <c r="C39" s="58">
        <v>36627.277000000002</v>
      </c>
      <c r="D39" s="58"/>
      <c r="E39" s="33">
        <f t="shared" si="12"/>
        <v>-10476.574801254039</v>
      </c>
      <c r="F39" s="25">
        <f t="shared" si="13"/>
        <v>-10476.5</v>
      </c>
      <c r="G39" s="25">
        <f t="shared" si="38"/>
        <v>-2.5533254498441238E-2</v>
      </c>
      <c r="I39" s="127">
        <f t="shared" si="39"/>
        <v>-2.5533254498441238E-2</v>
      </c>
      <c r="J39" s="26"/>
      <c r="P39" s="27">
        <f t="shared" si="15"/>
        <v>2.735030561773039E-2</v>
      </c>
      <c r="Q39" s="28">
        <f t="shared" si="16"/>
        <v>21608.777000000002</v>
      </c>
      <c r="S39" s="25">
        <f t="shared" si="40"/>
        <v>2.7966709305607381E-3</v>
      </c>
      <c r="T39" s="2">
        <v>0.1</v>
      </c>
      <c r="U39">
        <f t="shared" si="42"/>
        <v>2.796670930560738E-4</v>
      </c>
      <c r="V39" s="25">
        <f t="shared" si="43"/>
        <v>-5.2883560116171624E-2</v>
      </c>
      <c r="W39" s="25">
        <v>44000</v>
      </c>
      <c r="X39" s="25">
        <f t="shared" si="20"/>
        <v>-5.5164151868234076E-3</v>
      </c>
      <c r="Z39">
        <f t="shared" si="21"/>
        <v>-10476.5</v>
      </c>
      <c r="AA39" s="25">
        <f t="shared" si="22"/>
        <v>-1.7736575293429511E-2</v>
      </c>
      <c r="AB39" s="25">
        <f t="shared" si="23"/>
        <v>-7.7966792050117271E-3</v>
      </c>
      <c r="AC39" s="25">
        <f t="shared" si="24"/>
        <v>-5.2883560116171624E-2</v>
      </c>
      <c r="AE39" s="25">
        <f t="shared" si="25"/>
        <v>1.7000461039146872E-7</v>
      </c>
      <c r="AF39" s="28">
        <f t="shared" si="26"/>
        <v>21608.777000000002</v>
      </c>
      <c r="AG39" s="128"/>
      <c r="AH39">
        <f t="shared" si="27"/>
        <v>-1.826536563667951E-2</v>
      </c>
      <c r="AI39">
        <f t="shared" si="28"/>
        <v>0.80006912014480802</v>
      </c>
      <c r="AJ39">
        <f t="shared" si="29"/>
        <v>-0.9821658091680715</v>
      </c>
      <c r="AK39">
        <f t="shared" si="30"/>
        <v>-0.31133204666453596</v>
      </c>
      <c r="AL39">
        <f t="shared" si="31"/>
        <v>-2.141653766189187</v>
      </c>
      <c r="AM39">
        <f t="shared" si="32"/>
        <v>-1.8306206699925742</v>
      </c>
      <c r="AN39" s="25">
        <f t="shared" si="37"/>
        <v>-1.785362699905483</v>
      </c>
      <c r="AO39" s="25">
        <f t="shared" si="37"/>
        <v>-1.7853626850428896</v>
      </c>
      <c r="AP39" s="25">
        <f t="shared" si="37"/>
        <v>-1.7853628736980012</v>
      </c>
      <c r="AQ39" s="25">
        <f t="shared" si="37"/>
        <v>-1.7853604790330622</v>
      </c>
      <c r="AR39" s="25">
        <f t="shared" si="37"/>
        <v>-1.7853908733952899</v>
      </c>
      <c r="AS39" s="25">
        <f t="shared" si="37"/>
        <v>-1.7850047768767072</v>
      </c>
      <c r="AT39" s="25">
        <f t="shared" si="37"/>
        <v>-1.7898595241681372</v>
      </c>
      <c r="AU39" s="25">
        <f t="shared" si="34"/>
        <v>-1.423847236986959</v>
      </c>
      <c r="AW39">
        <v>14000</v>
      </c>
      <c r="AX39">
        <f t="shared" si="0"/>
        <v>1.4277489492796497E-2</v>
      </c>
      <c r="AY39">
        <f t="shared" si="1"/>
        <v>2.9380000000000001E-3</v>
      </c>
      <c r="AZ39" s="4">
        <f t="shared" si="2"/>
        <v>1.1339489492796498E-2</v>
      </c>
      <c r="BA39">
        <f t="shared" si="3"/>
        <v>0.79625900115095827</v>
      </c>
      <c r="BB39">
        <f t="shared" si="4"/>
        <v>0.2256907133876086</v>
      </c>
      <c r="BC39">
        <f t="shared" si="5"/>
        <v>2.1539406691114107</v>
      </c>
      <c r="BD39">
        <f t="shared" si="6"/>
        <v>1.8576562756522506</v>
      </c>
      <c r="BE39">
        <f t="shared" si="41"/>
        <v>1.7996642470788669</v>
      </c>
      <c r="BF39">
        <f t="shared" si="41"/>
        <v>1.7996642175456075</v>
      </c>
      <c r="BG39">
        <f t="shared" si="41"/>
        <v>1.7996645693672333</v>
      </c>
      <c r="BH39">
        <f t="shared" si="41"/>
        <v>1.7996603781780856</v>
      </c>
      <c r="BI39">
        <f t="shared" si="41"/>
        <v>1.7997103021766385</v>
      </c>
      <c r="BJ39">
        <f t="shared" si="41"/>
        <v>1.7991149277391845</v>
      </c>
      <c r="BK39">
        <f t="shared" si="41"/>
        <v>1.8061187380483852</v>
      </c>
      <c r="BL39">
        <f t="shared" si="8"/>
        <v>1.4393124164911937</v>
      </c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</row>
    <row r="40" spans="1:82" s="25" customFormat="1">
      <c r="A40" s="33" t="s">
        <v>291</v>
      </c>
      <c r="B40" s="33"/>
      <c r="C40" s="58">
        <v>36629.286</v>
      </c>
      <c r="D40" s="58"/>
      <c r="E40" s="33">
        <f t="shared" si="12"/>
        <v>-10470.689311044842</v>
      </c>
      <c r="F40" s="25">
        <f t="shared" si="13"/>
        <v>-10470.5</v>
      </c>
      <c r="I40" s="127"/>
      <c r="J40" s="26"/>
      <c r="P40" s="27">
        <f t="shared" si="15"/>
        <v>2.7342093267722228E-2</v>
      </c>
      <c r="Q40" s="28">
        <f t="shared" si="16"/>
        <v>21610.786</v>
      </c>
      <c r="R40" s="25">
        <f>+C40-(C$7+F40*C$8)</f>
        <v>-6.4620936500432435E-2</v>
      </c>
      <c r="S40" s="25">
        <f>+(P40-R40)^2</f>
        <v>8.4571988441385013E-3</v>
      </c>
      <c r="T40" s="2"/>
      <c r="U40"/>
      <c r="W40" s="25">
        <v>46000</v>
      </c>
      <c r="X40" s="25">
        <f t="shared" si="20"/>
        <v>-1.9661121263749768E-3</v>
      </c>
      <c r="Z40">
        <f t="shared" si="21"/>
        <v>-10470.5</v>
      </c>
      <c r="AA40" s="25">
        <f t="shared" si="22"/>
        <v>-1.7727715976743712E-2</v>
      </c>
      <c r="AB40" s="25">
        <f t="shared" si="23"/>
        <v>1.7727715976743712E-2</v>
      </c>
      <c r="AC40" s="25">
        <f t="shared" si="24"/>
        <v>-2.7342093267722228E-2</v>
      </c>
      <c r="AE40" s="25">
        <f t="shared" si="25"/>
        <v>2.6578600657294062E-6</v>
      </c>
      <c r="AF40" s="28">
        <f t="shared" si="26"/>
        <v>21610.786</v>
      </c>
      <c r="AG40" s="128"/>
      <c r="AH40">
        <f t="shared" si="27"/>
        <v>-1.8257537365993712E-2</v>
      </c>
      <c r="AI40">
        <f t="shared" si="28"/>
        <v>0.80024362500312052</v>
      </c>
      <c r="AJ40">
        <f t="shared" si="29"/>
        <v>-0.98206028851284766</v>
      </c>
      <c r="AK40">
        <f t="shared" si="30"/>
        <v>-0.31144404095777145</v>
      </c>
      <c r="AL40">
        <f t="shared" si="31"/>
        <v>-2.1410933565741948</v>
      </c>
      <c r="AM40">
        <f t="shared" si="32"/>
        <v>-1.8294020757139238</v>
      </c>
      <c r="AN40" s="25">
        <f t="shared" si="37"/>
        <v>-1.7847120291729799</v>
      </c>
      <c r="AO40" s="25">
        <f t="shared" si="37"/>
        <v>-1.784712014827099</v>
      </c>
      <c r="AP40" s="25">
        <f t="shared" si="37"/>
        <v>-1.7847121974688092</v>
      </c>
      <c r="AQ40" s="25">
        <f t="shared" si="37"/>
        <v>-1.7847098721910089</v>
      </c>
      <c r="AR40" s="25">
        <f t="shared" si="37"/>
        <v>-1.7847394742868761</v>
      </c>
      <c r="AS40" s="25">
        <f t="shared" si="37"/>
        <v>-1.7843623212522424</v>
      </c>
      <c r="AT40" s="25">
        <f t="shared" si="37"/>
        <v>-1.7891195553689672</v>
      </c>
      <c r="AU40" s="25">
        <f t="shared" si="34"/>
        <v>-1.4231453818229907</v>
      </c>
      <c r="AW40">
        <v>16000</v>
      </c>
      <c r="AX40">
        <f t="shared" si="0"/>
        <v>1.0194542054386612E-2</v>
      </c>
      <c r="AY40">
        <f t="shared" si="1"/>
        <v>2.9759999999999999E-3</v>
      </c>
      <c r="AZ40" s="4">
        <f t="shared" si="2"/>
        <v>7.2185420543866129E-3</v>
      </c>
      <c r="BA40">
        <f t="shared" si="3"/>
        <v>0.74611329672451254</v>
      </c>
      <c r="BB40">
        <f t="shared" si="4"/>
        <v>5.4544255656159876E-2</v>
      </c>
      <c r="BC40">
        <f t="shared" si="5"/>
        <v>2.3270213161118312</v>
      </c>
      <c r="BD40">
        <f t="shared" si="6"/>
        <v>2.3179917553933658</v>
      </c>
      <c r="BE40">
        <f t="shared" si="41"/>
        <v>2.0083995936037247</v>
      </c>
      <c r="BF40">
        <f t="shared" si="41"/>
        <v>2.0083958763976519</v>
      </c>
      <c r="BG40">
        <f t="shared" si="41"/>
        <v>2.0084195834392968</v>
      </c>
      <c r="BH40">
        <f t="shared" si="41"/>
        <v>2.0082683676041766</v>
      </c>
      <c r="BI40">
        <f t="shared" si="41"/>
        <v>2.0092320640213006</v>
      </c>
      <c r="BJ40">
        <f t="shared" si="41"/>
        <v>2.0030560378775077</v>
      </c>
      <c r="BK40">
        <f t="shared" si="41"/>
        <v>2.0413234011195751</v>
      </c>
      <c r="BL40">
        <f t="shared" si="8"/>
        <v>1.6732641378139443</v>
      </c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</row>
    <row r="41" spans="1:82" s="25" customFormat="1">
      <c r="A41" s="33" t="s">
        <v>287</v>
      </c>
      <c r="B41" s="57" t="s">
        <v>292</v>
      </c>
      <c r="C41" s="58">
        <v>36646.567999999999</v>
      </c>
      <c r="D41" s="58" t="s">
        <v>289</v>
      </c>
      <c r="E41" s="33">
        <f t="shared" si="12"/>
        <v>-10420.060619260152</v>
      </c>
      <c r="F41" s="25">
        <f t="shared" si="13"/>
        <v>-10420</v>
      </c>
      <c r="G41" s="25">
        <f t="shared" ref="G41:G72" si="44">+C41-(C$7+F41*C$8)</f>
        <v>-2.0692260004580021E-2</v>
      </c>
      <c r="H41" s="25">
        <f t="shared" ref="H41:H46" si="45">G41</f>
        <v>-2.0692260004580021E-2</v>
      </c>
      <c r="J41" s="26"/>
      <c r="N41" s="25">
        <v>-2.0692260004580021E-2</v>
      </c>
      <c r="P41" s="27">
        <f t="shared" si="15"/>
        <v>2.7272991056959475E-2</v>
      </c>
      <c r="Q41" s="28">
        <f t="shared" si="16"/>
        <v>21628.067999999999</v>
      </c>
      <c r="S41" s="25">
        <f t="shared" ref="S41:S72" si="46">+(P41-G41)^2</f>
        <v>2.3006653093965157E-3</v>
      </c>
      <c r="T41" s="2">
        <v>0.1</v>
      </c>
      <c r="U41">
        <f t="shared" ref="U41:U72" si="47">+T41*S41</f>
        <v>2.3006653093965158E-4</v>
      </c>
      <c r="V41" s="25">
        <f t="shared" ref="V41:V72" si="48">+G41-P41</f>
        <v>-4.7965251061539496E-2</v>
      </c>
      <c r="W41" s="25">
        <v>48000</v>
      </c>
      <c r="X41" s="25">
        <f t="shared" si="20"/>
        <v>1.5964652778365459E-3</v>
      </c>
      <c r="Z41">
        <f t="shared" si="21"/>
        <v>-10420</v>
      </c>
      <c r="AA41" s="25">
        <f t="shared" si="22"/>
        <v>-1.7652784216818068E-2</v>
      </c>
      <c r="AB41" s="25">
        <f t="shared" si="23"/>
        <v>-3.0394757877619527E-3</v>
      </c>
      <c r="AC41" s="25">
        <f t="shared" si="24"/>
        <v>-4.7965251061539496E-2</v>
      </c>
      <c r="AE41" s="25">
        <f t="shared" si="25"/>
        <v>2.1254496451120264E-8</v>
      </c>
      <c r="AF41" s="28">
        <f t="shared" si="26"/>
        <v>21628.067999999999</v>
      </c>
      <c r="AG41" s="128"/>
      <c r="AH41">
        <f t="shared" si="27"/>
        <v>-1.8191275016818068E-2</v>
      </c>
      <c r="AI41">
        <f t="shared" si="28"/>
        <v>0.80171789005239724</v>
      </c>
      <c r="AJ41">
        <f t="shared" si="29"/>
        <v>-0.9811580600631914</v>
      </c>
      <c r="AK41">
        <f t="shared" si="30"/>
        <v>-0.31238470653142858</v>
      </c>
      <c r="AL41">
        <f t="shared" si="31"/>
        <v>-2.1363668597250283</v>
      </c>
      <c r="AM41">
        <f t="shared" si="32"/>
        <v>-1.8191739162186822</v>
      </c>
      <c r="AN41" s="25">
        <f t="shared" ref="AN41:AT50" si="49">$AU41+$AB$7*SIN(AO41)</f>
        <v>-1.7792299137941379</v>
      </c>
      <c r="AO41" s="25">
        <f t="shared" si="49"/>
        <v>-1.7792299033607375</v>
      </c>
      <c r="AP41" s="25">
        <f t="shared" si="49"/>
        <v>-1.779230039632389</v>
      </c>
      <c r="AQ41" s="25">
        <f t="shared" si="49"/>
        <v>-1.7792282597682612</v>
      </c>
      <c r="AR41" s="25">
        <f t="shared" si="49"/>
        <v>-1.7792515056563709</v>
      </c>
      <c r="AS41" s="25">
        <f t="shared" si="49"/>
        <v>-1.7789477016021116</v>
      </c>
      <c r="AT41" s="25">
        <f t="shared" si="49"/>
        <v>-1.7828843423187046</v>
      </c>
      <c r="AU41" s="25">
        <f t="shared" si="34"/>
        <v>-1.4172381008595913</v>
      </c>
      <c r="AW41">
        <v>18000</v>
      </c>
      <c r="AX41">
        <f t="shared" si="0"/>
        <v>6.0323504451282196E-3</v>
      </c>
      <c r="AY41">
        <f t="shared" si="1"/>
        <v>2.9900000000000005E-3</v>
      </c>
      <c r="AZ41" s="4">
        <f t="shared" si="2"/>
        <v>3.0423504451282191E-3</v>
      </c>
      <c r="BA41">
        <f t="shared" si="3"/>
        <v>0.70786201669356974</v>
      </c>
      <c r="BB41">
        <f t="shared" si="4"/>
        <v>-9.9135690798329498E-2</v>
      </c>
      <c r="BC41">
        <f t="shared" si="5"/>
        <v>2.4808914491259419</v>
      </c>
      <c r="BD41">
        <f t="shared" si="6"/>
        <v>2.9161605251734408</v>
      </c>
      <c r="BE41">
        <f t="shared" si="41"/>
        <v>2.2052248974148365</v>
      </c>
      <c r="BF41">
        <f t="shared" si="41"/>
        <v>2.2051923194296243</v>
      </c>
      <c r="BG41">
        <f t="shared" si="41"/>
        <v>2.2053408617608383</v>
      </c>
      <c r="BH41">
        <f t="shared" si="41"/>
        <v>2.2046633257601087</v>
      </c>
      <c r="BI41">
        <f t="shared" si="41"/>
        <v>2.2077486781405207</v>
      </c>
      <c r="BJ41">
        <f t="shared" si="41"/>
        <v>2.1935920542209542</v>
      </c>
      <c r="BK41">
        <f t="shared" si="41"/>
        <v>2.2564746432599199</v>
      </c>
      <c r="BL41">
        <f t="shared" si="8"/>
        <v>1.9072158591366948</v>
      </c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</row>
    <row r="42" spans="1:82" s="25" customFormat="1">
      <c r="A42" s="33" t="s">
        <v>287</v>
      </c>
      <c r="B42" s="57" t="s">
        <v>292</v>
      </c>
      <c r="C42" s="58">
        <v>36905.652999999998</v>
      </c>
      <c r="D42" s="58" t="s">
        <v>289</v>
      </c>
      <c r="E42" s="33">
        <f t="shared" si="12"/>
        <v>-9661.0550289907042</v>
      </c>
      <c r="F42" s="25">
        <f t="shared" si="13"/>
        <v>-9661</v>
      </c>
      <c r="G42" s="25">
        <f t="shared" si="44"/>
        <v>-1.8784033003612421E-2</v>
      </c>
      <c r="H42" s="25">
        <f t="shared" si="45"/>
        <v>-1.8784033003612421E-2</v>
      </c>
      <c r="J42" s="26"/>
      <c r="N42" s="25">
        <v>-1.8784033003612421E-2</v>
      </c>
      <c r="P42" s="27">
        <f t="shared" si="15"/>
        <v>2.6238367945611754E-2</v>
      </c>
      <c r="Q42" s="28">
        <f t="shared" si="16"/>
        <v>21887.152999999998</v>
      </c>
      <c r="S42" s="25">
        <f t="shared" si="46"/>
        <v>2.0270165872327021E-3</v>
      </c>
      <c r="T42" s="2">
        <v>0.1</v>
      </c>
      <c r="U42">
        <f t="shared" si="47"/>
        <v>2.0270165872327022E-4</v>
      </c>
      <c r="V42" s="25">
        <f t="shared" si="48"/>
        <v>-4.5022400949224176E-2</v>
      </c>
      <c r="W42" s="25">
        <v>50000</v>
      </c>
      <c r="X42" s="25">
        <f t="shared" si="20"/>
        <v>4.9433896028896517E-3</v>
      </c>
      <c r="Z42">
        <f t="shared" si="21"/>
        <v>-9661</v>
      </c>
      <c r="AA42" s="25">
        <f t="shared" si="22"/>
        <v>-1.6446606373071469E-2</v>
      </c>
      <c r="AB42" s="25">
        <f t="shared" si="23"/>
        <v>-2.3374266305409529E-3</v>
      </c>
      <c r="AC42" s="25">
        <f t="shared" si="24"/>
        <v>-4.5022400949224176E-2</v>
      </c>
      <c r="AE42" s="25">
        <f t="shared" si="25"/>
        <v>1.1074733339554502E-8</v>
      </c>
      <c r="AF42" s="28">
        <f t="shared" si="26"/>
        <v>21887.152999999998</v>
      </c>
      <c r="AG42" s="128"/>
      <c r="AH42">
        <f t="shared" si="27"/>
        <v>-1.711355261007147E-2</v>
      </c>
      <c r="AI42">
        <f t="shared" si="28"/>
        <v>0.82510473868989598</v>
      </c>
      <c r="AJ42">
        <f t="shared" si="29"/>
        <v>-0.96439260044520581</v>
      </c>
      <c r="AK42">
        <f t="shared" si="30"/>
        <v>-0.32605466960506857</v>
      </c>
      <c r="AL42">
        <f t="shared" si="31"/>
        <v>-2.0631370516184986</v>
      </c>
      <c r="AM42">
        <f t="shared" si="32"/>
        <v>-1.6711776033451828</v>
      </c>
      <c r="AN42" s="25">
        <f t="shared" si="49"/>
        <v>-1.6955766826672429</v>
      </c>
      <c r="AO42" s="25">
        <f t="shared" si="49"/>
        <v>-1.6955766843338596</v>
      </c>
      <c r="AP42" s="25">
        <f t="shared" si="49"/>
        <v>-1.6955766481416239</v>
      </c>
      <c r="AQ42" s="25">
        <f t="shared" si="49"/>
        <v>-1.6955774340896281</v>
      </c>
      <c r="AR42" s="25">
        <f t="shared" si="49"/>
        <v>-1.6955603653910349</v>
      </c>
      <c r="AS42" s="25">
        <f t="shared" si="49"/>
        <v>-1.6959305310488635</v>
      </c>
      <c r="AT42" s="25">
        <f t="shared" si="49"/>
        <v>-1.6876414287499011</v>
      </c>
      <c r="AU42" s="25">
        <f t="shared" si="34"/>
        <v>-1.3284534226176075</v>
      </c>
      <c r="AW42">
        <v>20000</v>
      </c>
      <c r="AX42">
        <f t="shared" si="0"/>
        <v>1.9259140725209202E-3</v>
      </c>
      <c r="AY42">
        <f t="shared" si="1"/>
        <v>2.98E-3</v>
      </c>
      <c r="AZ42" s="4">
        <f t="shared" si="2"/>
        <v>-1.0540859274790798E-3</v>
      </c>
      <c r="BA42">
        <f t="shared" si="3"/>
        <v>0.6790266234207909</v>
      </c>
      <c r="BB42">
        <f t="shared" si="4"/>
        <v>-0.23707040213122596</v>
      </c>
      <c r="BC42">
        <f t="shared" si="5"/>
        <v>2.6209418255420833</v>
      </c>
      <c r="BD42">
        <f t="shared" si="6"/>
        <v>3.7541763148649938</v>
      </c>
      <c r="BE42">
        <f t="shared" ref="BE42:BK44" si="50">$BL42+$AB$7*SIN(BF42)</f>
        <v>2.3930183731387111</v>
      </c>
      <c r="BF42">
        <f t="shared" si="50"/>
        <v>2.3929051720068757</v>
      </c>
      <c r="BG42">
        <f t="shared" si="50"/>
        <v>2.3933227215781399</v>
      </c>
      <c r="BH42">
        <f t="shared" si="50"/>
        <v>2.391781759151125</v>
      </c>
      <c r="BI42">
        <f t="shared" si="50"/>
        <v>2.3974577729036484</v>
      </c>
      <c r="BJ42">
        <f t="shared" si="50"/>
        <v>2.3763996766944779</v>
      </c>
      <c r="BK42">
        <f t="shared" si="50"/>
        <v>2.452596793865073</v>
      </c>
      <c r="BL42">
        <f t="shared" si="8"/>
        <v>2.1411675804594452</v>
      </c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</row>
    <row r="43" spans="1:82" s="25" customFormat="1">
      <c r="A43" s="33" t="s">
        <v>287</v>
      </c>
      <c r="B43" s="57" t="s">
        <v>288</v>
      </c>
      <c r="C43" s="58">
        <v>36910.601999999999</v>
      </c>
      <c r="D43" s="58" t="s">
        <v>289</v>
      </c>
      <c r="E43" s="33">
        <f t="shared" si="12"/>
        <v>-9646.5566262802276</v>
      </c>
      <c r="F43" s="25">
        <f t="shared" si="13"/>
        <v>-9646.5</v>
      </c>
      <c r="G43" s="25">
        <f t="shared" si="44"/>
        <v>-1.9329264505358879E-2</v>
      </c>
      <c r="H43" s="25">
        <f t="shared" si="45"/>
        <v>-1.9329264505358879E-2</v>
      </c>
      <c r="N43" s="25">
        <v>-1.9329264505358879E-2</v>
      </c>
      <c r="P43" s="27">
        <f t="shared" si="15"/>
        <v>2.6218674753527418E-2</v>
      </c>
      <c r="Q43" s="28">
        <f t="shared" si="16"/>
        <v>21892.101999999999</v>
      </c>
      <c r="S43" s="25">
        <f t="shared" si="46"/>
        <v>2.0746147707311957E-3</v>
      </c>
      <c r="T43" s="2">
        <v>0.1</v>
      </c>
      <c r="U43">
        <f t="shared" si="47"/>
        <v>2.0746147707311957E-4</v>
      </c>
      <c r="V43" s="25">
        <f t="shared" si="48"/>
        <v>-4.5547939258886297E-2</v>
      </c>
      <c r="W43" s="25">
        <v>52000</v>
      </c>
      <c r="X43" s="25">
        <f t="shared" si="20"/>
        <v>7.8614298268238798E-3</v>
      </c>
      <c r="Z43">
        <f t="shared" si="21"/>
        <v>-9646.5</v>
      </c>
      <c r="AA43" s="25">
        <f t="shared" si="22"/>
        <v>-1.6422081586980341E-2</v>
      </c>
      <c r="AB43" s="25">
        <f t="shared" si="23"/>
        <v>-2.9071829183785376E-3</v>
      </c>
      <c r="AC43" s="25">
        <f t="shared" si="24"/>
        <v>-4.5547939258886297E-2</v>
      </c>
      <c r="AE43" s="25">
        <f t="shared" si="25"/>
        <v>1.7534047633857722E-8</v>
      </c>
      <c r="AF43" s="28">
        <f t="shared" si="26"/>
        <v>21892.101999999999</v>
      </c>
      <c r="AG43" s="128"/>
      <c r="AH43">
        <f t="shared" si="27"/>
        <v>-1.7091448200230341E-2</v>
      </c>
      <c r="AI43">
        <f t="shared" si="28"/>
        <v>0.82557473678258941</v>
      </c>
      <c r="AJ43">
        <f t="shared" si="29"/>
        <v>-0.96401051404043114</v>
      </c>
      <c r="AK43">
        <f t="shared" si="30"/>
        <v>-0.32630634004189535</v>
      </c>
      <c r="AL43">
        <f t="shared" si="31"/>
        <v>-2.0616961377550873</v>
      </c>
      <c r="AM43">
        <f t="shared" si="32"/>
        <v>-1.6684483150021248</v>
      </c>
      <c r="AN43" s="25">
        <f t="shared" si="49"/>
        <v>-1.6939547386871849</v>
      </c>
      <c r="AO43" s="25">
        <f t="shared" si="49"/>
        <v>-1.6939547402900694</v>
      </c>
      <c r="AP43" s="25">
        <f t="shared" si="49"/>
        <v>-1.693954705025797</v>
      </c>
      <c r="AQ43" s="25">
        <f t="shared" si="49"/>
        <v>-1.6939554808553738</v>
      </c>
      <c r="AR43" s="25">
        <f t="shared" si="49"/>
        <v>-1.6939384111383764</v>
      </c>
      <c r="AS43" s="25">
        <f t="shared" si="49"/>
        <v>-1.6943134349112585</v>
      </c>
      <c r="AT43" s="25">
        <f t="shared" si="49"/>
        <v>-1.6857941580260585</v>
      </c>
      <c r="AU43" s="25">
        <f t="shared" si="34"/>
        <v>-1.3267572726380175</v>
      </c>
      <c r="AW43">
        <v>22000</v>
      </c>
      <c r="AX43">
        <f t="shared" si="0"/>
        <v>-2.0241846342528525E-3</v>
      </c>
      <c r="AY43">
        <f t="shared" si="1"/>
        <v>2.9459999999999998E-3</v>
      </c>
      <c r="AZ43" s="4">
        <f t="shared" si="2"/>
        <v>-4.9701846342528524E-3</v>
      </c>
      <c r="BA43">
        <f t="shared" si="3"/>
        <v>0.65785121070820995</v>
      </c>
      <c r="BB43">
        <f t="shared" si="4"/>
        <v>-0.36116786013994057</v>
      </c>
      <c r="BC43">
        <f t="shared" si="5"/>
        <v>2.7511126395863545</v>
      </c>
      <c r="BD43">
        <f t="shared" si="6"/>
        <v>5.0566550768612126</v>
      </c>
      <c r="BE43">
        <f t="shared" si="50"/>
        <v>2.5740788517082622</v>
      </c>
      <c r="BF43">
        <f t="shared" si="50"/>
        <v>2.5738520163415228</v>
      </c>
      <c r="BG43">
        <f t="shared" si="50"/>
        <v>2.5745789922611122</v>
      </c>
      <c r="BH43">
        <f t="shared" si="50"/>
        <v>2.5722479425039984</v>
      </c>
      <c r="BI43">
        <f t="shared" si="50"/>
        <v>2.5797102758417845</v>
      </c>
      <c r="BJ43">
        <f t="shared" si="50"/>
        <v>2.5556937588579229</v>
      </c>
      <c r="BK43">
        <f t="shared" si="50"/>
        <v>2.6317509674914779</v>
      </c>
      <c r="BL43">
        <f t="shared" si="8"/>
        <v>2.3751193017821959</v>
      </c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</row>
    <row r="44" spans="1:82" s="25" customFormat="1">
      <c r="A44" s="33" t="s">
        <v>287</v>
      </c>
      <c r="B44" s="57" t="s">
        <v>292</v>
      </c>
      <c r="C44" s="58">
        <v>36946.616000000002</v>
      </c>
      <c r="D44" s="58" t="s">
        <v>289</v>
      </c>
      <c r="E44" s="33">
        <f t="shared" si="12"/>
        <v>-9541.0513777017059</v>
      </c>
      <c r="F44" s="25">
        <f t="shared" si="13"/>
        <v>-9541</v>
      </c>
      <c r="G44" s="25">
        <f t="shared" si="44"/>
        <v>-1.7537672996695619E-2</v>
      </c>
      <c r="H44" s="25">
        <f t="shared" si="45"/>
        <v>-1.7537672996695619E-2</v>
      </c>
      <c r="N44" s="25">
        <v>-1.7537672996695619E-2</v>
      </c>
      <c r="P44" s="27">
        <f t="shared" si="15"/>
        <v>2.6075471453873948E-2</v>
      </c>
      <c r="Q44" s="28">
        <f t="shared" si="16"/>
        <v>21928.116000000002</v>
      </c>
      <c r="S44" s="25">
        <f t="shared" si="46"/>
        <v>1.902106368866247E-3</v>
      </c>
      <c r="T44" s="2">
        <v>0.1</v>
      </c>
      <c r="U44">
        <f t="shared" si="47"/>
        <v>1.9021063688662472E-4</v>
      </c>
      <c r="V44" s="25">
        <f t="shared" si="48"/>
        <v>-4.3613144450569567E-2</v>
      </c>
      <c r="W44" s="25">
        <v>54000</v>
      </c>
      <c r="X44" s="25">
        <f t="shared" si="20"/>
        <v>1.0166582670405567E-2</v>
      </c>
      <c r="Z44">
        <f t="shared" si="21"/>
        <v>-9541</v>
      </c>
      <c r="AA44" s="25">
        <f t="shared" si="22"/>
        <v>-1.6241943737352348E-2</v>
      </c>
      <c r="AB44" s="25">
        <f t="shared" si="23"/>
        <v>-1.2957292593432715E-3</v>
      </c>
      <c r="AC44" s="25">
        <f t="shared" si="24"/>
        <v>-4.3613144450569567E-2</v>
      </c>
      <c r="AE44" s="25">
        <f t="shared" si="25"/>
        <v>3.1934736085237906E-9</v>
      </c>
      <c r="AF44" s="28">
        <f t="shared" si="26"/>
        <v>21928.116000000002</v>
      </c>
      <c r="AG44" s="128"/>
      <c r="AH44">
        <f t="shared" si="27"/>
        <v>-1.6928882694352349E-2</v>
      </c>
      <c r="AI44">
        <f t="shared" si="28"/>
        <v>0.8290215363229515</v>
      </c>
      <c r="AJ44">
        <f t="shared" si="29"/>
        <v>-0.96115657336870164</v>
      </c>
      <c r="AK44">
        <f t="shared" si="30"/>
        <v>-0.32812553231749003</v>
      </c>
      <c r="AL44">
        <f t="shared" si="31"/>
        <v>-2.0511625197719012</v>
      </c>
      <c r="AM44">
        <f t="shared" si="32"/>
        <v>-1.6486935955767221</v>
      </c>
      <c r="AN44" s="25">
        <f t="shared" si="49"/>
        <v>-1.6821257520082655</v>
      </c>
      <c r="AO44" s="25">
        <f t="shared" si="49"/>
        <v>-1.68212575315555</v>
      </c>
      <c r="AP44" s="25">
        <f t="shared" si="49"/>
        <v>-1.6821257252457382</v>
      </c>
      <c r="AQ44" s="25">
        <f t="shared" si="49"/>
        <v>-1.6821264042015263</v>
      </c>
      <c r="AR44" s="25">
        <f t="shared" si="49"/>
        <v>-1.6821098862247035</v>
      </c>
      <c r="AS44" s="25">
        <f t="shared" si="49"/>
        <v>-1.682511053646647</v>
      </c>
      <c r="AT44" s="25">
        <f t="shared" si="49"/>
        <v>-1.6723226006573553</v>
      </c>
      <c r="AU44" s="25">
        <f t="shared" si="34"/>
        <v>-1.3144163193382423</v>
      </c>
      <c r="AW44">
        <v>24000</v>
      </c>
      <c r="AX44">
        <f t="shared" si="0"/>
        <v>-5.73840652687806E-3</v>
      </c>
      <c r="AY44">
        <f t="shared" si="1"/>
        <v>2.8880000000000004E-3</v>
      </c>
      <c r="AZ44" s="4">
        <f t="shared" si="2"/>
        <v>-8.6264065268780599E-3</v>
      </c>
      <c r="BA44">
        <f t="shared" si="3"/>
        <v>0.64312896277528697</v>
      </c>
      <c r="BB44">
        <f t="shared" si="4"/>
        <v>-0.47310241823559218</v>
      </c>
      <c r="BC44">
        <f t="shared" si="5"/>
        <v>2.8744015594419827</v>
      </c>
      <c r="BD44">
        <f t="shared" si="6"/>
        <v>7.4406945010857761</v>
      </c>
      <c r="BE44">
        <f t="shared" si="50"/>
        <v>2.750288080445757</v>
      </c>
      <c r="BF44">
        <f t="shared" si="50"/>
        <v>2.7499927182914665</v>
      </c>
      <c r="BG44">
        <f t="shared" si="50"/>
        <v>2.7508562195847994</v>
      </c>
      <c r="BH44">
        <f t="shared" si="50"/>
        <v>2.7483308773438035</v>
      </c>
      <c r="BI44">
        <f t="shared" si="50"/>
        <v>2.7557089723110746</v>
      </c>
      <c r="BJ44">
        <f t="shared" si="50"/>
        <v>2.7340888425412517</v>
      </c>
      <c r="BK44">
        <f t="shared" si="50"/>
        <v>2.7969227656427176</v>
      </c>
      <c r="BL44">
        <f t="shared" si="8"/>
        <v>2.6090710231049465</v>
      </c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</row>
    <row r="45" spans="1:82" s="25" customFormat="1">
      <c r="A45" s="33" t="s">
        <v>287</v>
      </c>
      <c r="B45" s="57" t="s">
        <v>292</v>
      </c>
      <c r="C45" s="58">
        <v>37257.584000000003</v>
      </c>
      <c r="D45" s="58" t="s">
        <v>289</v>
      </c>
      <c r="E45" s="33">
        <f t="shared" si="12"/>
        <v>-8630.0513182813975</v>
      </c>
      <c r="F45" s="25">
        <f t="shared" si="13"/>
        <v>-8630</v>
      </c>
      <c r="G45" s="25">
        <f t="shared" si="44"/>
        <v>-1.7517389998829458E-2</v>
      </c>
      <c r="H45" s="25">
        <f t="shared" si="45"/>
        <v>-1.7517389998829458E-2</v>
      </c>
      <c r="N45" s="25">
        <v>-1.7517389998829458E-2</v>
      </c>
      <c r="P45" s="27">
        <f t="shared" si="15"/>
        <v>2.4844873146571602E-2</v>
      </c>
      <c r="Q45" s="28">
        <f t="shared" si="16"/>
        <v>22239.084000000003</v>
      </c>
      <c r="S45" s="25">
        <f t="shared" si="46"/>
        <v>1.7945613388002052E-3</v>
      </c>
      <c r="T45" s="2">
        <v>0.1</v>
      </c>
      <c r="U45">
        <f t="shared" si="47"/>
        <v>1.7945613388002052E-4</v>
      </c>
      <c r="V45" s="25">
        <f t="shared" si="48"/>
        <v>-4.2362263145401063E-2</v>
      </c>
      <c r="W45" s="25">
        <v>56000</v>
      </c>
      <c r="X45" s="25">
        <f t="shared" si="20"/>
        <v>1.1716612116527782E-2</v>
      </c>
      <c r="Z45">
        <f t="shared" si="21"/>
        <v>-8630</v>
      </c>
      <c r="AA45" s="25">
        <f t="shared" si="22"/>
        <v>-1.4559987937328042E-2</v>
      </c>
      <c r="AB45" s="25">
        <f t="shared" si="23"/>
        <v>-2.9574020615014164E-3</v>
      </c>
      <c r="AC45" s="25">
        <f t="shared" si="24"/>
        <v>-4.2362263145401063E-2</v>
      </c>
      <c r="AE45" s="25">
        <f t="shared" si="25"/>
        <v>1.5695640750895182E-8</v>
      </c>
      <c r="AF45" s="28">
        <f t="shared" si="26"/>
        <v>22239.084000000003</v>
      </c>
      <c r="AG45" s="128"/>
      <c r="AH45">
        <f t="shared" si="27"/>
        <v>-1.5395887237328041E-2</v>
      </c>
      <c r="AI45">
        <f t="shared" si="28"/>
        <v>0.86085581410314371</v>
      </c>
      <c r="AJ45">
        <f t="shared" si="29"/>
        <v>-0.93070756850561298</v>
      </c>
      <c r="AK45">
        <f t="shared" si="30"/>
        <v>-0.34283946028877871</v>
      </c>
      <c r="AL45">
        <f t="shared" si="31"/>
        <v>-1.9563426015673626</v>
      </c>
      <c r="AM45">
        <f t="shared" si="32"/>
        <v>-1.4850804673067581</v>
      </c>
      <c r="AN45" s="25">
        <f t="shared" si="49"/>
        <v>-1.5778421263049369</v>
      </c>
      <c r="AO45" s="25">
        <f t="shared" si="49"/>
        <v>-1.5778421263049349</v>
      </c>
      <c r="AP45" s="25">
        <f t="shared" si="49"/>
        <v>-1.5778421263057243</v>
      </c>
      <c r="AQ45" s="25">
        <f t="shared" si="49"/>
        <v>-1.5778421260028872</v>
      </c>
      <c r="AR45" s="25">
        <f t="shared" si="49"/>
        <v>-1.577842242168332</v>
      </c>
      <c r="AS45" s="25">
        <f t="shared" si="49"/>
        <v>-1.577797540758465</v>
      </c>
      <c r="AT45" s="25">
        <f t="shared" si="49"/>
        <v>-1.5537477761487959</v>
      </c>
      <c r="AU45" s="25">
        <f t="shared" si="34"/>
        <v>-1.2078513102757293</v>
      </c>
      <c r="AW45">
        <v>26000</v>
      </c>
      <c r="AX45">
        <f t="shared" ref="AX45:AX62" si="51">AB$3+AB$4*AW45+AB$5*AW45^2+AZ45</f>
        <v>-9.1501572874868198E-3</v>
      </c>
      <c r="AY45">
        <f t="shared" ref="AY45:AY62" si="52">AB$3+AB$4*AW45+AB$5*AW45^2</f>
        <v>2.8059999999999999E-3</v>
      </c>
      <c r="AZ45" s="4">
        <f t="shared" ref="AZ45:AZ62" si="53">$AB$6*($AB$11/BA45*BB45+$AB$12)</f>
        <v>-1.1956157287486819E-2</v>
      </c>
      <c r="BA45">
        <f t="shared" ref="BA45:BA62" si="54">1+$AB$7*COS(BC45)</f>
        <v>0.63406554629653611</v>
      </c>
      <c r="BB45">
        <f t="shared" si="4"/>
        <v>-0.57419546187216375</v>
      </c>
      <c r="BC45">
        <f t="shared" si="5"/>
        <v>2.9932137825248293</v>
      </c>
      <c r="BD45">
        <f t="shared" si="6"/>
        <v>13.45426917570075</v>
      </c>
      <c r="BE45">
        <f t="shared" ref="BE45:BK45" si="55">$BL45+$AB$7*SIN(BF45)</f>
        <v>2.9232544231049538</v>
      </c>
      <c r="BF45">
        <f t="shared" si="55"/>
        <v>2.9230139385085865</v>
      </c>
      <c r="BG45">
        <f t="shared" si="55"/>
        <v>2.9236796893257786</v>
      </c>
      <c r="BH45">
        <f t="shared" si="55"/>
        <v>2.9218364021852219</v>
      </c>
      <c r="BI45">
        <f t="shared" si="55"/>
        <v>2.9269381376218111</v>
      </c>
      <c r="BJ45">
        <f t="shared" si="55"/>
        <v>2.9128035372255958</v>
      </c>
      <c r="BK45">
        <f t="shared" si="55"/>
        <v>2.9518596086080184</v>
      </c>
      <c r="BL45">
        <f t="shared" ref="BL45:BL62" si="56">$AB$9+$AB$18*(AW45-AB$15)</f>
        <v>2.8430227444276968</v>
      </c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</row>
    <row r="46" spans="1:82" s="25" customFormat="1">
      <c r="A46" s="33" t="s">
        <v>287</v>
      </c>
      <c r="B46" s="57" t="s">
        <v>288</v>
      </c>
      <c r="C46" s="58">
        <v>37267.658000000003</v>
      </c>
      <c r="D46" s="58" t="s">
        <v>289</v>
      </c>
      <c r="E46" s="33">
        <f t="shared" si="12"/>
        <v>-8600.5389099351978</v>
      </c>
      <c r="F46" s="25">
        <f t="shared" si="13"/>
        <v>-8600.5</v>
      </c>
      <c r="G46" s="25">
        <f t="shared" si="44"/>
        <v>-1.3281826497404836E-2</v>
      </c>
      <c r="H46" s="25">
        <f t="shared" si="45"/>
        <v>-1.3281826497404836E-2</v>
      </c>
      <c r="N46" s="25">
        <v>-1.3281826497404836E-2</v>
      </c>
      <c r="P46" s="27">
        <f t="shared" si="15"/>
        <v>2.4805202852415487E-2</v>
      </c>
      <c r="Q46" s="28">
        <f t="shared" si="16"/>
        <v>22249.158000000003</v>
      </c>
      <c r="S46" s="25">
        <f t="shared" si="46"/>
        <v>1.4506218046940744E-3</v>
      </c>
      <c r="T46" s="2">
        <v>0.1</v>
      </c>
      <c r="U46">
        <f t="shared" si="47"/>
        <v>1.4506218046940746E-4</v>
      </c>
      <c r="V46" s="25">
        <f t="shared" si="48"/>
        <v>-3.808702934982032E-2</v>
      </c>
      <c r="W46" s="25">
        <v>58000</v>
      </c>
      <c r="X46" s="25">
        <f t="shared" si="20"/>
        <v>1.2420742559720026E-2</v>
      </c>
      <c r="Z46">
        <f t="shared" si="21"/>
        <v>-8600.5</v>
      </c>
      <c r="AA46" s="25">
        <f t="shared" si="22"/>
        <v>-1.4501669486548964E-2</v>
      </c>
      <c r="AB46" s="25">
        <f t="shared" si="23"/>
        <v>1.2198429891441282E-3</v>
      </c>
      <c r="AC46" s="25">
        <f t="shared" si="24"/>
        <v>-3.808702934982032E-2</v>
      </c>
      <c r="AE46" s="25">
        <f t="shared" si="25"/>
        <v>2.1585497872424948E-9</v>
      </c>
      <c r="AF46" s="28">
        <f t="shared" si="26"/>
        <v>22249.158000000003</v>
      </c>
      <c r="AG46" s="128"/>
      <c r="AH46">
        <f t="shared" si="27"/>
        <v>-1.5342309185798965E-2</v>
      </c>
      <c r="AI46">
        <f t="shared" si="28"/>
        <v>0.8619513106810015</v>
      </c>
      <c r="AJ46">
        <f t="shared" si="29"/>
        <v>-0.92953483077402321</v>
      </c>
      <c r="AK46">
        <f t="shared" si="30"/>
        <v>-0.3432820405691312</v>
      </c>
      <c r="AL46">
        <f t="shared" si="31"/>
        <v>-1.9531493022885176</v>
      </c>
      <c r="AM46">
        <f t="shared" si="32"/>
        <v>-1.4799745669091771</v>
      </c>
      <c r="AN46" s="25">
        <f t="shared" si="49"/>
        <v>-1.5743981223964756</v>
      </c>
      <c r="AO46" s="25">
        <f t="shared" si="49"/>
        <v>-1.5743981223964754</v>
      </c>
      <c r="AP46" s="25">
        <f t="shared" si="49"/>
        <v>-1.5743981223966603</v>
      </c>
      <c r="AQ46" s="25">
        <f t="shared" si="49"/>
        <v>-1.5743981222580039</v>
      </c>
      <c r="AR46" s="25">
        <f t="shared" si="49"/>
        <v>-1.5743982263010858</v>
      </c>
      <c r="AS46" s="25">
        <f t="shared" si="49"/>
        <v>-1.5743192919985964</v>
      </c>
      <c r="AT46" s="25">
        <f t="shared" si="49"/>
        <v>-1.5498416317732953</v>
      </c>
      <c r="AU46" s="25">
        <f t="shared" si="34"/>
        <v>-1.2044005223862189</v>
      </c>
      <c r="AW46">
        <v>28000</v>
      </c>
      <c r="AX46">
        <f t="shared" si="51"/>
        <v>-1.2200587389686005E-2</v>
      </c>
      <c r="AY46">
        <f t="shared" si="52"/>
        <v>2.7000000000000001E-3</v>
      </c>
      <c r="AZ46" s="4">
        <f t="shared" si="53"/>
        <v>-1.4900587389686004E-2</v>
      </c>
      <c r="BA46">
        <f t="shared" si="54"/>
        <v>0.63018918839164484</v>
      </c>
      <c r="BB46">
        <f t="shared" si="4"/>
        <v>-0.66539280506856024</v>
      </c>
      <c r="BC46">
        <f t="shared" si="5"/>
        <v>3.1096125485853534</v>
      </c>
      <c r="BD46">
        <f t="shared" si="6"/>
        <v>62.533551478253912</v>
      </c>
      <c r="BE46">
        <f t="shared" ref="BE46:BK46" si="57">$BL46+$AB$7*SIN(BF46)</f>
        <v>3.0944377972945736</v>
      </c>
      <c r="BF46">
        <f t="shared" si="57"/>
        <v>3.0943769189750512</v>
      </c>
      <c r="BG46">
        <f t="shared" si="57"/>
        <v>3.094541637906163</v>
      </c>
      <c r="BH46">
        <f t="shared" si="57"/>
        <v>3.0940959536834378</v>
      </c>
      <c r="BI46">
        <f t="shared" si="57"/>
        <v>3.0953018313442371</v>
      </c>
      <c r="BJ46">
        <f t="shared" si="57"/>
        <v>3.0920389551346785</v>
      </c>
      <c r="BK46">
        <f t="shared" si="57"/>
        <v>3.1008665602003949</v>
      </c>
      <c r="BL46">
        <f t="shared" si="56"/>
        <v>3.0769744657504479</v>
      </c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</row>
    <row r="47" spans="1:82" s="25" customFormat="1">
      <c r="A47" s="33" t="s">
        <v>291</v>
      </c>
      <c r="B47" s="33"/>
      <c r="C47" s="58">
        <v>37285.411999999997</v>
      </c>
      <c r="D47" s="58"/>
      <c r="E47" s="33">
        <f t="shared" si="12"/>
        <v>-8548.5274648510022</v>
      </c>
      <c r="F47" s="25">
        <f t="shared" si="13"/>
        <v>-8548.5</v>
      </c>
      <c r="G47" s="25">
        <f t="shared" si="44"/>
        <v>-9.375070505484473E-3</v>
      </c>
      <c r="I47" s="127">
        <f>G47</f>
        <v>-9.375070505484473E-3</v>
      </c>
      <c r="P47" s="27">
        <f t="shared" si="15"/>
        <v>2.4735302886881472E-2</v>
      </c>
      <c r="Q47" s="28">
        <f t="shared" si="16"/>
        <v>22266.911999999997</v>
      </c>
      <c r="S47" s="25">
        <f t="shared" si="46"/>
        <v>1.1635175729666266E-3</v>
      </c>
      <c r="T47" s="2">
        <v>0.1</v>
      </c>
      <c r="U47">
        <f t="shared" si="47"/>
        <v>1.1635175729666266E-4</v>
      </c>
      <c r="V47" s="25">
        <f t="shared" si="48"/>
        <v>-3.4110373392365945E-2</v>
      </c>
      <c r="W47" s="25">
        <v>60000</v>
      </c>
      <c r="X47" s="25">
        <f t="shared" si="20"/>
        <v>1.2245845013647292E-2</v>
      </c>
      <c r="Z47">
        <f t="shared" si="21"/>
        <v>-8548.5</v>
      </c>
      <c r="AA47" s="25">
        <f t="shared" si="22"/>
        <v>-1.4398273197606131E-2</v>
      </c>
      <c r="AB47" s="25">
        <f t="shared" si="23"/>
        <v>5.0232026921216578E-3</v>
      </c>
      <c r="AC47" s="25">
        <f t="shared" si="24"/>
        <v>-3.4110373392365945E-2</v>
      </c>
      <c r="AE47" s="25">
        <f t="shared" si="25"/>
        <v>2.9358533121449554E-8</v>
      </c>
      <c r="AF47" s="28">
        <f t="shared" si="26"/>
        <v>22266.911999999997</v>
      </c>
      <c r="AG47" s="128"/>
      <c r="AH47">
        <f t="shared" si="27"/>
        <v>-1.5247256140856131E-2</v>
      </c>
      <c r="AI47">
        <f t="shared" si="28"/>
        <v>0.86389260690021308</v>
      </c>
      <c r="AJ47">
        <f t="shared" si="29"/>
        <v>-0.92743713517307269</v>
      </c>
      <c r="AK47">
        <f t="shared" si="30"/>
        <v>-0.34405635809207202</v>
      </c>
      <c r="AL47">
        <f t="shared" si="31"/>
        <v>-1.947500582353541</v>
      </c>
      <c r="AM47">
        <f t="shared" si="32"/>
        <v>-1.4710014251919414</v>
      </c>
      <c r="AN47" s="25">
        <f t="shared" si="49"/>
        <v>-1.568316640095877</v>
      </c>
      <c r="AO47" s="25">
        <f t="shared" si="49"/>
        <v>-1.5683166400958768</v>
      </c>
      <c r="AP47" s="25">
        <f t="shared" si="49"/>
        <v>-1.5683166400957638</v>
      </c>
      <c r="AQ47" s="25">
        <f t="shared" si="49"/>
        <v>-1.5683166399726123</v>
      </c>
      <c r="AR47" s="25">
        <f t="shared" si="49"/>
        <v>-1.568316505748715</v>
      </c>
      <c r="AS47" s="25">
        <f t="shared" si="49"/>
        <v>-1.5681742955614772</v>
      </c>
      <c r="AT47" s="25">
        <f t="shared" si="49"/>
        <v>-1.5429462120608326</v>
      </c>
      <c r="AU47" s="25">
        <f t="shared" si="34"/>
        <v>-1.1983177776318272</v>
      </c>
      <c r="AW47">
        <v>30000</v>
      </c>
      <c r="AX47">
        <f t="shared" si="51"/>
        <v>-1.483436633836629E-2</v>
      </c>
      <c r="AY47">
        <f t="shared" si="52"/>
        <v>2.5700000000000007E-3</v>
      </c>
      <c r="AZ47" s="4">
        <f t="shared" si="53"/>
        <v>-1.7404366338366291E-2</v>
      </c>
      <c r="BA47">
        <f t="shared" si="54"/>
        <v>0.63130163627641411</v>
      </c>
      <c r="BB47">
        <f t="shared" si="4"/>
        <v>-0.74724368768395644</v>
      </c>
      <c r="BC47">
        <f t="shared" si="5"/>
        <v>-3.0576879401957173</v>
      </c>
      <c r="BD47">
        <f t="shared" si="6"/>
        <v>-23.822577397166892</v>
      </c>
      <c r="BE47">
        <f t="shared" ref="BE47:BK47" si="58">$BL47+$AB$7*SIN(BF47)</f>
        <v>3.2652379122288431</v>
      </c>
      <c r="BF47">
        <f t="shared" si="58"/>
        <v>3.265390453954474</v>
      </c>
      <c r="BG47">
        <f t="shared" si="58"/>
        <v>3.2649750102046218</v>
      </c>
      <c r="BH47">
        <f t="shared" si="58"/>
        <v>3.2661065117929948</v>
      </c>
      <c r="BI47">
        <f t="shared" si="58"/>
        <v>3.2630251285743408</v>
      </c>
      <c r="BJ47">
        <f t="shared" si="58"/>
        <v>3.2714193710058121</v>
      </c>
      <c r="BK47">
        <f t="shared" si="58"/>
        <v>3.2485717697237866</v>
      </c>
      <c r="BL47">
        <f t="shared" si="56"/>
        <v>3.3109261870731981</v>
      </c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</row>
    <row r="48" spans="1:82" s="25" customFormat="1">
      <c r="A48" s="33" t="s">
        <v>291</v>
      </c>
      <c r="B48" s="33"/>
      <c r="C48" s="58">
        <v>37290.355000000003</v>
      </c>
      <c r="D48" s="58"/>
      <c r="E48" s="33">
        <f t="shared" si="12"/>
        <v>-8534.0466395129588</v>
      </c>
      <c r="F48" s="25">
        <f t="shared" si="13"/>
        <v>-8534</v>
      </c>
      <c r="G48" s="25">
        <f t="shared" si="44"/>
        <v>-1.5920301993901376E-2</v>
      </c>
      <c r="I48" s="127">
        <f>G48</f>
        <v>-1.5920301993901376E-2</v>
      </c>
      <c r="P48" s="27">
        <f t="shared" si="15"/>
        <v>2.4715817769191004E-2</v>
      </c>
      <c r="Q48" s="28">
        <f t="shared" si="16"/>
        <v>22271.855000000003</v>
      </c>
      <c r="S48" s="25">
        <f t="shared" si="46"/>
        <v>1.6512942294003871E-3</v>
      </c>
      <c r="T48" s="2">
        <v>0.1</v>
      </c>
      <c r="U48">
        <f t="shared" si="47"/>
        <v>1.6512942294003873E-4</v>
      </c>
      <c r="V48" s="25">
        <f t="shared" si="48"/>
        <v>-4.0636119763092379E-2</v>
      </c>
      <c r="Z48">
        <f t="shared" si="21"/>
        <v>-8534</v>
      </c>
      <c r="AA48" s="25">
        <f t="shared" si="22"/>
        <v>-1.4369305365051542E-2</v>
      </c>
      <c r="AB48" s="25">
        <f t="shared" si="23"/>
        <v>-1.550996628849834E-3</v>
      </c>
      <c r="AC48" s="25">
        <f t="shared" si="24"/>
        <v>-4.0636119763092379E-2</v>
      </c>
      <c r="AE48" s="25">
        <f t="shared" si="25"/>
        <v>3.9723377814665172E-9</v>
      </c>
      <c r="AF48" s="28">
        <f t="shared" si="26"/>
        <v>22271.855000000003</v>
      </c>
      <c r="AG48" s="128"/>
      <c r="AH48">
        <f t="shared" si="27"/>
        <v>-1.5220611897051543E-2</v>
      </c>
      <c r="AI48">
        <f t="shared" si="28"/>
        <v>0.86443627064242701</v>
      </c>
      <c r="AJ48">
        <f t="shared" si="29"/>
        <v>-0.92684521620532101</v>
      </c>
      <c r="AK48">
        <f t="shared" si="30"/>
        <v>-0.34427093296220451</v>
      </c>
      <c r="AL48">
        <f t="shared" si="31"/>
        <v>-1.9459209162957596</v>
      </c>
      <c r="AM48">
        <f t="shared" si="32"/>
        <v>-1.4685054152192276</v>
      </c>
      <c r="AN48" s="25">
        <f t="shared" si="49"/>
        <v>-1.5666183984661872</v>
      </c>
      <c r="AO48" s="25">
        <f t="shared" si="49"/>
        <v>-1.5666183984661863</v>
      </c>
      <c r="AP48" s="25">
        <f t="shared" si="49"/>
        <v>-1.5666183984655819</v>
      </c>
      <c r="AQ48" s="25">
        <f t="shared" si="49"/>
        <v>-1.5666183980746042</v>
      </c>
      <c r="AR48" s="25">
        <f t="shared" si="49"/>
        <v>-1.5666181451580397</v>
      </c>
      <c r="AS48" s="25">
        <f t="shared" si="49"/>
        <v>-1.566457626241833</v>
      </c>
      <c r="AT48" s="25">
        <f t="shared" si="49"/>
        <v>-1.541021175958126</v>
      </c>
      <c r="AU48" s="25">
        <f t="shared" si="34"/>
        <v>-1.1966216276522372</v>
      </c>
      <c r="AW48">
        <v>32000</v>
      </c>
      <c r="AX48">
        <f t="shared" si="51"/>
        <v>-1.6995788840735025E-2</v>
      </c>
      <c r="AY48">
        <f t="shared" si="52"/>
        <v>2.4160000000000002E-3</v>
      </c>
      <c r="AZ48" s="4">
        <f t="shared" si="53"/>
        <v>-1.9411788840735026E-2</v>
      </c>
      <c r="BA48">
        <f t="shared" si="54"/>
        <v>0.63745958932519553</v>
      </c>
      <c r="BB48">
        <f t="shared" si="4"/>
        <v>-0.81984631095226446</v>
      </c>
      <c r="BC48">
        <f t="shared" si="5"/>
        <v>-2.940450099697919</v>
      </c>
      <c r="BD48">
        <f t="shared" si="6"/>
        <v>-9.9096504229084648</v>
      </c>
      <c r="BE48">
        <f t="shared" ref="BE48:BK48" si="59">$BL48+$AB$7*SIN(BF48)</f>
        <v>3.4370442185950836</v>
      </c>
      <c r="BF48">
        <f t="shared" si="59"/>
        <v>3.437327009388655</v>
      </c>
      <c r="BG48">
        <f t="shared" si="59"/>
        <v>3.436528121864304</v>
      </c>
      <c r="BH48">
        <f t="shared" si="59"/>
        <v>3.4387854909357283</v>
      </c>
      <c r="BI48">
        <f t="shared" si="59"/>
        <v>3.4324109568927601</v>
      </c>
      <c r="BJ48">
        <f t="shared" si="59"/>
        <v>3.4504442096500161</v>
      </c>
      <c r="BK48">
        <f t="shared" si="59"/>
        <v>3.3996743108800658</v>
      </c>
      <c r="BL48">
        <f t="shared" si="56"/>
        <v>3.5448779083959492</v>
      </c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</row>
    <row r="49" spans="1:82" s="25" customFormat="1">
      <c r="A49" s="33" t="s">
        <v>287</v>
      </c>
      <c r="B49" s="57" t="s">
        <v>288</v>
      </c>
      <c r="C49" s="58">
        <v>37295.650999999998</v>
      </c>
      <c r="D49" s="58" t="s">
        <v>289</v>
      </c>
      <c r="E49" s="33">
        <f t="shared" si="12"/>
        <v>-8518.5316787623833</v>
      </c>
      <c r="F49" s="25">
        <f t="shared" si="13"/>
        <v>-8518.5</v>
      </c>
      <c r="G49" s="25">
        <f t="shared" si="44"/>
        <v>-1.0813480505021289E-2</v>
      </c>
      <c r="H49" s="25">
        <f>G49</f>
        <v>-1.0813480505021289E-2</v>
      </c>
      <c r="N49" s="25">
        <v>-1.0813480505021289E-2</v>
      </c>
      <c r="P49" s="27">
        <f t="shared" si="15"/>
        <v>2.4694991849260533E-2</v>
      </c>
      <c r="Q49" s="28">
        <f t="shared" si="16"/>
        <v>22277.150999999998</v>
      </c>
      <c r="S49" s="25">
        <f t="shared" si="46"/>
        <v>1.2608516089347966E-3</v>
      </c>
      <c r="T49" s="2">
        <v>0.1</v>
      </c>
      <c r="U49">
        <f t="shared" si="47"/>
        <v>1.2608516089347967E-4</v>
      </c>
      <c r="V49" s="25">
        <f t="shared" si="48"/>
        <v>-3.5508472354281825E-2</v>
      </c>
      <c r="Z49">
        <f t="shared" si="21"/>
        <v>-8518.5</v>
      </c>
      <c r="AA49" s="25">
        <f t="shared" si="22"/>
        <v>-1.433827400330917E-2</v>
      </c>
      <c r="AB49" s="25">
        <f t="shared" si="23"/>
        <v>3.5247934982878815E-3</v>
      </c>
      <c r="AC49" s="25">
        <f t="shared" si="24"/>
        <v>-3.5508472354281825E-2</v>
      </c>
      <c r="AE49" s="25">
        <f t="shared" si="25"/>
        <v>1.5665033732524266E-8</v>
      </c>
      <c r="AF49" s="28">
        <f t="shared" si="26"/>
        <v>22277.150999999998</v>
      </c>
      <c r="AG49" s="128"/>
      <c r="AH49">
        <f t="shared" si="27"/>
        <v>-1.5192062976559171E-2</v>
      </c>
      <c r="AI49">
        <f t="shared" si="28"/>
        <v>0.86501856066351102</v>
      </c>
      <c r="AJ49">
        <f t="shared" si="29"/>
        <v>-0.92620908799076929</v>
      </c>
      <c r="AK49">
        <f t="shared" si="30"/>
        <v>-0.34449965317057973</v>
      </c>
      <c r="AL49">
        <f t="shared" si="31"/>
        <v>-1.9442301069200842</v>
      </c>
      <c r="AM49">
        <f t="shared" si="32"/>
        <v>-1.4658401966124659</v>
      </c>
      <c r="AN49" s="25">
        <f t="shared" si="49"/>
        <v>-1.5648018540968509</v>
      </c>
      <c r="AO49" s="25">
        <f t="shared" si="49"/>
        <v>-1.5648018540968465</v>
      </c>
      <c r="AP49" s="25">
        <f t="shared" si="49"/>
        <v>-1.5648018540948483</v>
      </c>
      <c r="AQ49" s="25">
        <f t="shared" si="49"/>
        <v>-1.5648018531939203</v>
      </c>
      <c r="AR49" s="25">
        <f t="shared" si="49"/>
        <v>-1.5648014470077336</v>
      </c>
      <c r="AS49" s="25">
        <f t="shared" si="49"/>
        <v>-1.5646210374716836</v>
      </c>
      <c r="AT49" s="25">
        <f t="shared" si="49"/>
        <v>-1.5389622830963403</v>
      </c>
      <c r="AU49" s="25">
        <f t="shared" si="34"/>
        <v>-1.1948085018119861</v>
      </c>
      <c r="AW49">
        <v>34000</v>
      </c>
      <c r="AX49">
        <f t="shared" si="51"/>
        <v>-1.8625583644931467E-2</v>
      </c>
      <c r="AY49">
        <f t="shared" si="52"/>
        <v>2.2380000000000004E-3</v>
      </c>
      <c r="AZ49" s="4">
        <f t="shared" si="53"/>
        <v>-2.0863583644931467E-2</v>
      </c>
      <c r="BA49">
        <f t="shared" si="54"/>
        <v>0.64897984871229686</v>
      </c>
      <c r="BB49">
        <f t="shared" si="4"/>
        <v>-0.88275210182421893</v>
      </c>
      <c r="BC49">
        <f t="shared" si="5"/>
        <v>-2.8199047609911285</v>
      </c>
      <c r="BD49">
        <f t="shared" si="6"/>
        <v>-6.1634989759592944</v>
      </c>
      <c r="BE49">
        <f t="shared" ref="BE49:BK49" si="60">$BL49+$AB$7*SIN(BF49)</f>
        <v>3.6112752548872984</v>
      </c>
      <c r="BF49">
        <f t="shared" si="60"/>
        <v>3.6115515762085262</v>
      </c>
      <c r="BG49">
        <f t="shared" si="60"/>
        <v>3.6107141304346628</v>
      </c>
      <c r="BH49">
        <f t="shared" si="60"/>
        <v>3.6132532712375927</v>
      </c>
      <c r="BI49">
        <f t="shared" si="60"/>
        <v>3.6055646038018461</v>
      </c>
      <c r="BJ49">
        <f t="shared" si="60"/>
        <v>3.6289401608611209</v>
      </c>
      <c r="BK49">
        <f t="shared" si="60"/>
        <v>3.5586881564157187</v>
      </c>
      <c r="BL49">
        <f t="shared" si="56"/>
        <v>3.7788296297186994</v>
      </c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</row>
    <row r="50" spans="1:82" s="25" customFormat="1">
      <c r="A50" s="33" t="s">
        <v>291</v>
      </c>
      <c r="B50" s="33"/>
      <c r="C50" s="58">
        <v>37314.237999999998</v>
      </c>
      <c r="D50" s="58"/>
      <c r="E50" s="33">
        <f t="shared" si="12"/>
        <v>-8464.0799084694754</v>
      </c>
      <c r="F50" s="25">
        <f t="shared" si="13"/>
        <v>-8464</v>
      </c>
      <c r="G50" s="25">
        <f t="shared" si="44"/>
        <v>-2.7276592001726385E-2</v>
      </c>
      <c r="I50" s="127">
        <f>G50</f>
        <v>-2.7276592001726385E-2</v>
      </c>
      <c r="P50" s="27">
        <f t="shared" si="15"/>
        <v>2.4621789832104581E-2</v>
      </c>
      <c r="Q50" s="28">
        <f t="shared" si="16"/>
        <v>22295.737999999998</v>
      </c>
      <c r="S50" s="25">
        <f t="shared" si="46"/>
        <v>2.6934420369701165E-3</v>
      </c>
      <c r="T50" s="2">
        <v>0.1</v>
      </c>
      <c r="U50">
        <f t="shared" si="47"/>
        <v>2.6934420369701165E-4</v>
      </c>
      <c r="V50" s="25">
        <f t="shared" si="48"/>
        <v>-5.189838183383097E-2</v>
      </c>
      <c r="Z50">
        <f t="shared" si="21"/>
        <v>-8464</v>
      </c>
      <c r="AA50" s="25">
        <f t="shared" si="22"/>
        <v>-1.4228623658253359E-2</v>
      </c>
      <c r="AB50" s="25">
        <f t="shared" si="23"/>
        <v>-1.3047968343473026E-2</v>
      </c>
      <c r="AC50" s="25">
        <f t="shared" si="24"/>
        <v>-5.189838183383097E-2</v>
      </c>
      <c r="AE50" s="25">
        <f t="shared" si="25"/>
        <v>4.585571005272659E-7</v>
      </c>
      <c r="AF50" s="28">
        <f t="shared" si="26"/>
        <v>22295.737999999998</v>
      </c>
      <c r="AG50" s="128"/>
      <c r="AH50">
        <f t="shared" si="27"/>
        <v>-1.5091129770253359E-2</v>
      </c>
      <c r="AI50">
        <f t="shared" si="28"/>
        <v>0.86707528553555602</v>
      </c>
      <c r="AJ50">
        <f t="shared" si="29"/>
        <v>-0.92394442740600258</v>
      </c>
      <c r="AK50">
        <f t="shared" si="30"/>
        <v>-0.34529845103120005</v>
      </c>
      <c r="AL50">
        <f t="shared" si="31"/>
        <v>-1.9382668583559182</v>
      </c>
      <c r="AM50">
        <f t="shared" si="32"/>
        <v>-1.456492819363969</v>
      </c>
      <c r="AN50" s="25">
        <f t="shared" si="49"/>
        <v>-1.5584049115426015</v>
      </c>
      <c r="AO50" s="25">
        <f t="shared" si="49"/>
        <v>-1.5584049115424885</v>
      </c>
      <c r="AP50" s="25">
        <f t="shared" si="49"/>
        <v>-1.5584049115178593</v>
      </c>
      <c r="AQ50" s="25">
        <f t="shared" si="49"/>
        <v>-1.5584049061458198</v>
      </c>
      <c r="AR50" s="25">
        <f t="shared" si="49"/>
        <v>-1.558403734471365</v>
      </c>
      <c r="AS50" s="25">
        <f t="shared" si="49"/>
        <v>-1.5581507787488955</v>
      </c>
      <c r="AT50" s="25">
        <f t="shared" si="49"/>
        <v>-1.5317139727916917</v>
      </c>
      <c r="AU50" s="25">
        <f t="shared" si="34"/>
        <v>-1.1884333174059409</v>
      </c>
      <c r="AW50">
        <v>36000</v>
      </c>
      <c r="AX50">
        <f t="shared" si="51"/>
        <v>-1.9658636743449181E-2</v>
      </c>
      <c r="AY50">
        <f t="shared" si="52"/>
        <v>2.036E-3</v>
      </c>
      <c r="AZ50" s="4">
        <f t="shared" si="53"/>
        <v>-2.169463674344918E-2</v>
      </c>
      <c r="BA50">
        <f t="shared" si="54"/>
        <v>0.66647029109028599</v>
      </c>
      <c r="BB50">
        <f t="shared" si="4"/>
        <v>-0.93481265404554681</v>
      </c>
      <c r="BC50">
        <f t="shared" si="5"/>
        <v>-2.693861481067898</v>
      </c>
      <c r="BD50">
        <f t="shared" si="6"/>
        <v>-4.3920937942956924</v>
      </c>
      <c r="BE50">
        <f t="shared" ref="BE50:BK50" si="61">$BL50+$AB$7*SIN(BF50)</f>
        <v>3.789443913280937</v>
      </c>
      <c r="BF50">
        <f t="shared" si="61"/>
        <v>3.7896198306205999</v>
      </c>
      <c r="BG50">
        <f t="shared" si="61"/>
        <v>3.7890236193827818</v>
      </c>
      <c r="BH50">
        <f t="shared" si="61"/>
        <v>3.7910453631923393</v>
      </c>
      <c r="BI50">
        <f t="shared" si="61"/>
        <v>3.784202127452541</v>
      </c>
      <c r="BJ50">
        <f t="shared" si="61"/>
        <v>3.807511191703107</v>
      </c>
      <c r="BK50">
        <f t="shared" si="61"/>
        <v>3.7296962378492338</v>
      </c>
      <c r="BL50">
        <f t="shared" si="56"/>
        <v>4.0127813510414505</v>
      </c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</row>
    <row r="51" spans="1:82" s="25" customFormat="1">
      <c r="A51" s="33" t="s">
        <v>291</v>
      </c>
      <c r="B51" s="33"/>
      <c r="C51" s="58">
        <v>37316.288</v>
      </c>
      <c r="D51" s="58"/>
      <c r="E51" s="33">
        <f t="shared" si="12"/>
        <v>-8458.0743062151778</v>
      </c>
      <c r="F51" s="25">
        <f t="shared" si="13"/>
        <v>-8458</v>
      </c>
      <c r="G51" s="25">
        <f t="shared" si="44"/>
        <v>-2.5364273999002762E-2</v>
      </c>
      <c r="I51" s="127">
        <f>G51</f>
        <v>-2.5364273999002762E-2</v>
      </c>
      <c r="P51" s="27">
        <f t="shared" si="15"/>
        <v>2.4613733235575287E-2</v>
      </c>
      <c r="Q51" s="28">
        <f t="shared" si="16"/>
        <v>22297.788</v>
      </c>
      <c r="S51" s="25">
        <f t="shared" si="46"/>
        <v>2.497801207139536E-3</v>
      </c>
      <c r="T51" s="2">
        <v>0.1</v>
      </c>
      <c r="U51">
        <f t="shared" si="47"/>
        <v>2.497801207139536E-4</v>
      </c>
      <c r="V51" s="25">
        <f t="shared" si="48"/>
        <v>-4.9978007234578049E-2</v>
      </c>
      <c r="Z51">
        <f t="shared" si="21"/>
        <v>-8458</v>
      </c>
      <c r="AA51" s="25">
        <f t="shared" si="22"/>
        <v>-1.4216500616081124E-2</v>
      </c>
      <c r="AB51" s="25">
        <f t="shared" si="23"/>
        <v>-1.1147773382921639E-2</v>
      </c>
      <c r="AC51" s="25">
        <f t="shared" si="24"/>
        <v>-4.9978007234578049E-2</v>
      </c>
      <c r="AE51" s="25">
        <f t="shared" si="25"/>
        <v>3.1040887823403922E-7</v>
      </c>
      <c r="AF51" s="28">
        <f t="shared" si="26"/>
        <v>22297.788</v>
      </c>
      <c r="AG51" s="128"/>
      <c r="AH51">
        <f t="shared" si="27"/>
        <v>-1.5079965324081124E-2</v>
      </c>
      <c r="AI51">
        <f t="shared" si="28"/>
        <v>0.86730260304870599</v>
      </c>
      <c r="AJ51">
        <f t="shared" si="29"/>
        <v>-0.92369243344613139</v>
      </c>
      <c r="AK51">
        <f t="shared" si="30"/>
        <v>-0.34538587238384649</v>
      </c>
      <c r="AL51">
        <f t="shared" si="31"/>
        <v>-1.9376086198604552</v>
      </c>
      <c r="AM51">
        <f t="shared" si="32"/>
        <v>-1.4554660081539712</v>
      </c>
      <c r="AN51" s="25">
        <f t="shared" ref="AN51:AT60" si="62">$AU51+$AB$7*SIN(AO51)</f>
        <v>-1.5576997313452297</v>
      </c>
      <c r="AO51" s="25">
        <f t="shared" si="62"/>
        <v>-1.557699731345084</v>
      </c>
      <c r="AP51" s="25">
        <f t="shared" si="62"/>
        <v>-1.5576997313150667</v>
      </c>
      <c r="AQ51" s="25">
        <f t="shared" si="62"/>
        <v>-1.557699725120314</v>
      </c>
      <c r="AR51" s="25">
        <f t="shared" si="62"/>
        <v>-1.557698446755365</v>
      </c>
      <c r="AS51" s="25">
        <f t="shared" si="62"/>
        <v>-1.5574372570707282</v>
      </c>
      <c r="AT51" s="25">
        <f t="shared" si="62"/>
        <v>-1.5309151404825594</v>
      </c>
      <c r="AU51" s="25">
        <f t="shared" si="34"/>
        <v>-1.1877314622419728</v>
      </c>
      <c r="AW51">
        <v>38000</v>
      </c>
      <c r="AX51">
        <f t="shared" si="51"/>
        <v>-2.0022059047498545E-2</v>
      </c>
      <c r="AY51">
        <f t="shared" si="52"/>
        <v>1.81E-3</v>
      </c>
      <c r="AZ51" s="4">
        <f t="shared" si="53"/>
        <v>-2.1832059047498544E-2</v>
      </c>
      <c r="BA51">
        <f t="shared" si="54"/>
        <v>0.69089600094800574</v>
      </c>
      <c r="BB51">
        <f t="shared" si="4"/>
        <v>-0.97391893451467915</v>
      </c>
      <c r="BC51">
        <f t="shared" si="5"/>
        <v>-2.559685955095504</v>
      </c>
      <c r="BD51">
        <f t="shared" si="6"/>
        <v>-3.3394408643348177</v>
      </c>
      <c r="BE51">
        <f t="shared" ref="BE51:BK51" si="63">$BL51+$AB$7*SIN(BF51)</f>
        <v>3.9732639810583907</v>
      </c>
      <c r="BF51">
        <f t="shared" si="63"/>
        <v>3.9733343087775777</v>
      </c>
      <c r="BG51">
        <f t="shared" si="63"/>
        <v>3.9730521703271022</v>
      </c>
      <c r="BH51">
        <f t="shared" si="63"/>
        <v>3.9741845724167795</v>
      </c>
      <c r="BI51">
        <f t="shared" si="63"/>
        <v>3.9696479857559757</v>
      </c>
      <c r="BJ51">
        <f t="shared" si="63"/>
        <v>3.9879609796068083</v>
      </c>
      <c r="BK51">
        <f t="shared" si="63"/>
        <v>3.9161279901424746</v>
      </c>
      <c r="BL51">
        <f t="shared" si="56"/>
        <v>4.2467330723642007</v>
      </c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</row>
    <row r="52" spans="1:82" s="25" customFormat="1">
      <c r="A52" s="33" t="s">
        <v>287</v>
      </c>
      <c r="B52" s="57" t="s">
        <v>292</v>
      </c>
      <c r="C52" s="58">
        <v>37355.553999999996</v>
      </c>
      <c r="D52" s="58" t="s">
        <v>289</v>
      </c>
      <c r="E52" s="33">
        <f t="shared" si="12"/>
        <v>-8343.0421217679232</v>
      </c>
      <c r="F52" s="25">
        <f t="shared" si="13"/>
        <v>-8343</v>
      </c>
      <c r="G52" s="25">
        <f t="shared" si="44"/>
        <v>-1.4378179002960678E-2</v>
      </c>
      <c r="H52" s="25">
        <f>G52</f>
        <v>-1.4378179002960678E-2</v>
      </c>
      <c r="N52" s="25">
        <v>-1.4378179002960678E-2</v>
      </c>
      <c r="P52" s="27">
        <f t="shared" si="15"/>
        <v>2.4459404879101577E-2</v>
      </c>
      <c r="Q52" s="28">
        <f t="shared" si="16"/>
        <v>22337.053999999996</v>
      </c>
      <c r="S52" s="25">
        <f t="shared" si="46"/>
        <v>1.5083579217962215E-3</v>
      </c>
      <c r="T52" s="2">
        <v>0.1</v>
      </c>
      <c r="U52">
        <f t="shared" si="47"/>
        <v>1.5083579217962215E-4</v>
      </c>
      <c r="V52" s="25">
        <f t="shared" si="48"/>
        <v>-3.8837583882062252E-2</v>
      </c>
      <c r="Z52">
        <f t="shared" si="21"/>
        <v>-8343</v>
      </c>
      <c r="AA52" s="25">
        <f t="shared" si="22"/>
        <v>-1.3982165340969497E-2</v>
      </c>
      <c r="AB52" s="25">
        <f t="shared" si="23"/>
        <v>-3.9601366199118124E-4</v>
      </c>
      <c r="AC52" s="25">
        <f t="shared" si="24"/>
        <v>-3.8837583882062252E-2</v>
      </c>
      <c r="AE52" s="25">
        <f t="shared" si="25"/>
        <v>2.3655097702665084E-10</v>
      </c>
      <c r="AF52" s="28">
        <f t="shared" si="26"/>
        <v>22337.053999999996</v>
      </c>
      <c r="AG52" s="128"/>
      <c r="AH52">
        <f t="shared" si="27"/>
        <v>-1.4863961393969496E-2</v>
      </c>
      <c r="AI52">
        <f t="shared" si="28"/>
        <v>0.87169382195510692</v>
      </c>
      <c r="AJ52">
        <f t="shared" si="29"/>
        <v>-0.91875882067677517</v>
      </c>
      <c r="AK52">
        <f t="shared" si="30"/>
        <v>-0.34704109940396427</v>
      </c>
      <c r="AL52">
        <f t="shared" si="31"/>
        <v>-1.9249252316684398</v>
      </c>
      <c r="AM52">
        <f t="shared" si="32"/>
        <v>-1.4358707913867359</v>
      </c>
      <c r="AN52" s="25">
        <f t="shared" si="62"/>
        <v>-1.5441478700950733</v>
      </c>
      <c r="AO52" s="25">
        <f t="shared" si="62"/>
        <v>-1.5441478700909927</v>
      </c>
      <c r="AP52" s="25">
        <f t="shared" si="62"/>
        <v>-1.5441478696770943</v>
      </c>
      <c r="AQ52" s="25">
        <f t="shared" si="62"/>
        <v>-1.5441478276943172</v>
      </c>
      <c r="AR52" s="25">
        <f t="shared" si="62"/>
        <v>-1.5441435696184087</v>
      </c>
      <c r="AS52" s="25">
        <f t="shared" si="62"/>
        <v>-1.5437151735499106</v>
      </c>
      <c r="AT52" s="25">
        <f t="shared" si="62"/>
        <v>-1.5155715725692274</v>
      </c>
      <c r="AU52" s="25">
        <f t="shared" si="34"/>
        <v>-1.1742792382659146</v>
      </c>
      <c r="AW52">
        <v>40000</v>
      </c>
      <c r="AX52">
        <f t="shared" si="51"/>
        <v>-1.9632949070998648E-2</v>
      </c>
      <c r="AY52">
        <f t="shared" si="52"/>
        <v>1.5600000000000006E-3</v>
      </c>
      <c r="AZ52" s="4">
        <f t="shared" si="53"/>
        <v>-2.1192949070998651E-2</v>
      </c>
      <c r="BA52">
        <f t="shared" si="54"/>
        <v>0.72368995356421095</v>
      </c>
      <c r="BB52">
        <f t="shared" si="4"/>
        <v>-0.99653978584373448</v>
      </c>
      <c r="BC52">
        <f t="shared" si="5"/>
        <v>-2.4140094449108735</v>
      </c>
      <c r="BD52">
        <f t="shared" si="6"/>
        <v>-2.6264790531326776</v>
      </c>
      <c r="BE52">
        <f t="shared" ref="BE52:BK52" si="64">$BL52+$AB$7*SIN(BF52)</f>
        <v>4.1647853986120236</v>
      </c>
      <c r="BF52">
        <f t="shared" si="64"/>
        <v>4.1647998016230252</v>
      </c>
      <c r="BG52">
        <f t="shared" si="64"/>
        <v>4.1647250371288349</v>
      </c>
      <c r="BH52">
        <f t="shared" si="64"/>
        <v>4.1651132314088191</v>
      </c>
      <c r="BI52">
        <f t="shared" si="64"/>
        <v>4.1631003196076009</v>
      </c>
      <c r="BJ52">
        <f t="shared" si="64"/>
        <v>4.1736111780949861</v>
      </c>
      <c r="BK52">
        <f t="shared" si="64"/>
        <v>4.1205725016205417</v>
      </c>
      <c r="BL52">
        <f t="shared" si="56"/>
        <v>4.4806847936869509</v>
      </c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</row>
    <row r="53" spans="1:82" s="25" customFormat="1">
      <c r="A53" s="33" t="s">
        <v>287</v>
      </c>
      <c r="B53" s="57" t="s">
        <v>292</v>
      </c>
      <c r="C53" s="58">
        <v>37357.607000000004</v>
      </c>
      <c r="D53" s="58" t="s">
        <v>289</v>
      </c>
      <c r="E53" s="33">
        <f t="shared" si="12"/>
        <v>-8337.0277308273871</v>
      </c>
      <c r="F53" s="25">
        <f t="shared" si="13"/>
        <v>-8337</v>
      </c>
      <c r="G53" s="25">
        <f t="shared" si="44"/>
        <v>-9.4658609959878959E-3</v>
      </c>
      <c r="H53" s="25">
        <f>G53</f>
        <v>-9.4658609959878959E-3</v>
      </c>
      <c r="N53" s="25">
        <v>-9.4658609959878959E-3</v>
      </c>
      <c r="P53" s="27">
        <f t="shared" si="15"/>
        <v>2.4451357647129267E-2</v>
      </c>
      <c r="Q53" s="28">
        <f t="shared" si="16"/>
        <v>22339.107000000004</v>
      </c>
      <c r="S53" s="25">
        <f t="shared" si="46"/>
        <v>1.1503777204850145E-3</v>
      </c>
      <c r="T53" s="2">
        <v>0.1</v>
      </c>
      <c r="U53">
        <f t="shared" si="47"/>
        <v>1.1503777204850145E-4</v>
      </c>
      <c r="V53" s="25">
        <f t="shared" si="48"/>
        <v>-3.3917218643117163E-2</v>
      </c>
      <c r="Z53">
        <f t="shared" si="21"/>
        <v>-8337</v>
      </c>
      <c r="AA53" s="25">
        <f t="shared" si="22"/>
        <v>-1.3969835822469183E-2</v>
      </c>
      <c r="AB53" s="25">
        <f t="shared" si="23"/>
        <v>4.5039748264812871E-3</v>
      </c>
      <c r="AC53" s="25">
        <f t="shared" si="24"/>
        <v>-3.3917218643117163E-2</v>
      </c>
      <c r="AE53" s="25">
        <f t="shared" si="25"/>
        <v>2.333631998136343E-8</v>
      </c>
      <c r="AF53" s="28">
        <f t="shared" si="26"/>
        <v>22339.107000000004</v>
      </c>
      <c r="AG53" s="128"/>
      <c r="AH53">
        <f t="shared" si="27"/>
        <v>-1.4852586115469184E-2</v>
      </c>
      <c r="AI53">
        <f t="shared" si="28"/>
        <v>0.87192472681131394</v>
      </c>
      <c r="AJ53">
        <f t="shared" si="29"/>
        <v>-0.91849595547848129</v>
      </c>
      <c r="AK53">
        <f t="shared" si="30"/>
        <v>-0.3471263810165448</v>
      </c>
      <c r="AL53">
        <f t="shared" si="31"/>
        <v>-1.924259960378143</v>
      </c>
      <c r="AM53">
        <f t="shared" si="32"/>
        <v>-1.4348528386983839</v>
      </c>
      <c r="AN53" s="25">
        <f t="shared" si="62"/>
        <v>-1.5434389327404738</v>
      </c>
      <c r="AO53" s="25">
        <f t="shared" si="62"/>
        <v>-1.5434389327358442</v>
      </c>
      <c r="AP53" s="25">
        <f t="shared" si="62"/>
        <v>-1.5434389322784228</v>
      </c>
      <c r="AQ53" s="25">
        <f t="shared" si="62"/>
        <v>-1.5434388870830467</v>
      </c>
      <c r="AR53" s="25">
        <f t="shared" si="62"/>
        <v>-1.5434344219379921</v>
      </c>
      <c r="AS53" s="25">
        <f t="shared" si="62"/>
        <v>-1.542996815700427</v>
      </c>
      <c r="AT53" s="25">
        <f t="shared" si="62"/>
        <v>-1.5147693403804281</v>
      </c>
      <c r="AU53" s="25">
        <f t="shared" si="34"/>
        <v>-1.1735773831019465</v>
      </c>
      <c r="AW53">
        <v>42000</v>
      </c>
      <c r="AX53">
        <f t="shared" si="51"/>
        <v>-1.8396307936125008E-2</v>
      </c>
      <c r="AY53">
        <f t="shared" si="52"/>
        <v>1.2859999999999998E-3</v>
      </c>
      <c r="AZ53" s="4">
        <f t="shared" si="53"/>
        <v>-1.9682307936125007E-2</v>
      </c>
      <c r="BA53">
        <f t="shared" si="54"/>
        <v>0.76690902752217938</v>
      </c>
      <c r="BB53">
        <f t="shared" si="4"/>
        <v>-0.99692216576580661</v>
      </c>
      <c r="BC53">
        <f t="shared" si="5"/>
        <v>-2.2523181212184311</v>
      </c>
      <c r="BD53">
        <f t="shared" si="6"/>
        <v>-2.098820855433476</v>
      </c>
      <c r="BE53">
        <f t="shared" ref="BE53:BK53" si="65">$BL53+$AB$7*SIN(BF53)</f>
        <v>4.3665443181162491</v>
      </c>
      <c r="BF53">
        <f t="shared" si="65"/>
        <v>4.3665451038977698</v>
      </c>
      <c r="BG53">
        <f t="shared" si="65"/>
        <v>4.3665388390789222</v>
      </c>
      <c r="BH53">
        <f t="shared" si="65"/>
        <v>4.3665887897757809</v>
      </c>
      <c r="BI53">
        <f t="shared" si="65"/>
        <v>4.3661907148352412</v>
      </c>
      <c r="BJ53">
        <f t="shared" si="65"/>
        <v>4.3693754293626359</v>
      </c>
      <c r="BK53">
        <f t="shared" si="65"/>
        <v>4.3446374495205085</v>
      </c>
      <c r="BL53">
        <f t="shared" si="56"/>
        <v>4.714636515009702</v>
      </c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</row>
    <row r="54" spans="1:82" s="25" customFormat="1">
      <c r="A54" s="33" t="s">
        <v>287</v>
      </c>
      <c r="B54" s="57" t="s">
        <v>288</v>
      </c>
      <c r="C54" s="58">
        <v>37367.675999999999</v>
      </c>
      <c r="D54" s="58" t="s">
        <v>289</v>
      </c>
      <c r="E54" s="33">
        <f t="shared" si="12"/>
        <v>-8307.5299702915781</v>
      </c>
      <c r="F54" s="25">
        <f t="shared" si="13"/>
        <v>-8307.5</v>
      </c>
      <c r="G54" s="25">
        <f t="shared" si="44"/>
        <v>-1.0230297499219887E-2</v>
      </c>
      <c r="H54" s="25">
        <f>G54</f>
        <v>-1.0230297499219887E-2</v>
      </c>
      <c r="N54" s="25">
        <v>-1.0230297499219887E-2</v>
      </c>
      <c r="P54" s="27">
        <f t="shared" si="15"/>
        <v>2.4411798844086577E-2</v>
      </c>
      <c r="Q54" s="28">
        <f t="shared" si="16"/>
        <v>22349.175999999999</v>
      </c>
      <c r="S54" s="25">
        <f t="shared" si="46"/>
        <v>1.2000748390589271E-3</v>
      </c>
      <c r="T54" s="2">
        <v>0.1</v>
      </c>
      <c r="U54">
        <f t="shared" si="47"/>
        <v>1.2000748390589272E-4</v>
      </c>
      <c r="V54" s="25">
        <f t="shared" si="48"/>
        <v>-3.4642096343306464E-2</v>
      </c>
      <c r="Z54">
        <f t="shared" si="21"/>
        <v>-8307.5</v>
      </c>
      <c r="AA54" s="25">
        <f t="shared" si="22"/>
        <v>-1.3909066324711315E-2</v>
      </c>
      <c r="AB54" s="25">
        <f t="shared" si="23"/>
        <v>3.6787688254914276E-3</v>
      </c>
      <c r="AC54" s="25">
        <f t="shared" si="24"/>
        <v>-3.4642096343306464E-2</v>
      </c>
      <c r="AE54" s="25">
        <f t="shared" si="25"/>
        <v>1.6241020908124179E-8</v>
      </c>
      <c r="AF54" s="28">
        <f t="shared" si="26"/>
        <v>22349.175999999999</v>
      </c>
      <c r="AG54" s="128"/>
      <c r="AH54">
        <f t="shared" si="27"/>
        <v>-1.4796505155961315E-2</v>
      </c>
      <c r="AI54">
        <f t="shared" si="28"/>
        <v>0.87306261633737536</v>
      </c>
      <c r="AJ54">
        <f t="shared" si="29"/>
        <v>-0.91719557821920139</v>
      </c>
      <c r="AK54">
        <f t="shared" si="30"/>
        <v>-0.34754409882615994</v>
      </c>
      <c r="AL54">
        <f t="shared" si="31"/>
        <v>-1.9209839077996109</v>
      </c>
      <c r="AM54">
        <f t="shared" si="32"/>
        <v>-1.4298541835152565</v>
      </c>
      <c r="AN54" s="25">
        <f t="shared" si="62"/>
        <v>-1.5399505891550747</v>
      </c>
      <c r="AO54" s="25">
        <f t="shared" si="62"/>
        <v>-1.5399505891468086</v>
      </c>
      <c r="AP54" s="25">
        <f t="shared" si="62"/>
        <v>-1.5399505884224296</v>
      </c>
      <c r="AQ54" s="25">
        <f t="shared" si="62"/>
        <v>-1.5399505249423624</v>
      </c>
      <c r="AR54" s="25">
        <f t="shared" si="62"/>
        <v>-1.5399449624514261</v>
      </c>
      <c r="AS54" s="25">
        <f t="shared" si="62"/>
        <v>-1.5394613775198565</v>
      </c>
      <c r="AT54" s="25">
        <f t="shared" si="62"/>
        <v>-1.5108225884389295</v>
      </c>
      <c r="AU54" s="25">
        <f t="shared" si="34"/>
        <v>-1.1701265952124358</v>
      </c>
      <c r="AW54">
        <v>44000</v>
      </c>
      <c r="AX54">
        <f t="shared" si="51"/>
        <v>-1.6205135799799035E-2</v>
      </c>
      <c r="AY54">
        <f t="shared" si="52"/>
        <v>9.8800000000000016E-4</v>
      </c>
      <c r="AZ54" s="4">
        <f t="shared" si="53"/>
        <v>-1.7193135799799034E-2</v>
      </c>
      <c r="BA54">
        <f t="shared" si="54"/>
        <v>0.82340985029831881</v>
      </c>
      <c r="BB54">
        <f t="shared" si="4"/>
        <v>-0.96575624203951604</v>
      </c>
      <c r="BC54">
        <f t="shared" si="5"/>
        <v>-2.0683425148879127</v>
      </c>
      <c r="BD54">
        <f t="shared" si="6"/>
        <v>-1.6810924823086826</v>
      </c>
      <c r="BE54">
        <f t="shared" ref="BE54:BK54" si="66">$BL54+$AB$7*SIN(BF54)</f>
        <v>4.5817414702434656</v>
      </c>
      <c r="BF54">
        <f t="shared" si="66"/>
        <v>4.5817414683517583</v>
      </c>
      <c r="BG54">
        <f t="shared" si="66"/>
        <v>4.5817415075970311</v>
      </c>
      <c r="BH54">
        <f t="shared" si="66"/>
        <v>4.5817406934188654</v>
      </c>
      <c r="BI54">
        <f t="shared" si="66"/>
        <v>4.5817575853040875</v>
      </c>
      <c r="BJ54">
        <f t="shared" si="66"/>
        <v>4.5814075703568085</v>
      </c>
      <c r="BK54">
        <f t="shared" si="66"/>
        <v>4.5888615069552685</v>
      </c>
      <c r="BL54">
        <f t="shared" si="56"/>
        <v>4.9485882363324523</v>
      </c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</row>
    <row r="55" spans="1:82" s="25" customFormat="1">
      <c r="A55" s="33" t="s">
        <v>287</v>
      </c>
      <c r="B55" s="57" t="s">
        <v>292</v>
      </c>
      <c r="C55" s="58">
        <v>37371.595999999998</v>
      </c>
      <c r="D55" s="58" t="s">
        <v>289</v>
      </c>
      <c r="E55" s="33">
        <f t="shared" si="12"/>
        <v>-8296.0460869565541</v>
      </c>
      <c r="F55" s="25">
        <f t="shared" si="13"/>
        <v>-8296</v>
      </c>
      <c r="G55" s="25">
        <f t="shared" si="44"/>
        <v>-1.5731687999505084E-2</v>
      </c>
      <c r="H55" s="25">
        <f>G55</f>
        <v>-1.5731687999505084E-2</v>
      </c>
      <c r="N55" s="25">
        <v>-1.5731687999505084E-2</v>
      </c>
      <c r="P55" s="27">
        <f t="shared" si="15"/>
        <v>2.4396380656683054E-2</v>
      </c>
      <c r="Q55" s="28">
        <f t="shared" si="16"/>
        <v>22353.095999999998</v>
      </c>
      <c r="S55" s="25">
        <f t="shared" si="46"/>
        <v>1.6102618940757485E-3</v>
      </c>
      <c r="T55" s="2">
        <v>0.1</v>
      </c>
      <c r="U55">
        <f t="shared" si="47"/>
        <v>1.6102618940757487E-4</v>
      </c>
      <c r="V55" s="25">
        <f t="shared" si="48"/>
        <v>-4.0128068656188134E-2</v>
      </c>
      <c r="Z55">
        <f t="shared" si="21"/>
        <v>-8296</v>
      </c>
      <c r="AA55" s="25">
        <f t="shared" si="22"/>
        <v>-1.3885309228868853E-2</v>
      </c>
      <c r="AB55" s="25">
        <f t="shared" si="23"/>
        <v>-1.8463787706362311E-3</v>
      </c>
      <c r="AC55" s="25">
        <f t="shared" si="24"/>
        <v>-4.0128068656188134E-2</v>
      </c>
      <c r="AE55" s="25">
        <f t="shared" si="25"/>
        <v>5.4895672760044492E-9</v>
      </c>
      <c r="AF55" s="28">
        <f t="shared" si="26"/>
        <v>22353.095999999998</v>
      </c>
      <c r="AG55" s="128"/>
      <c r="AH55">
        <f t="shared" si="27"/>
        <v>-1.4774574380868852E-2</v>
      </c>
      <c r="AI55">
        <f t="shared" si="28"/>
        <v>0.87350737624121133</v>
      </c>
      <c r="AJ55">
        <f t="shared" si="29"/>
        <v>-0.91668505758976149</v>
      </c>
      <c r="AK55">
        <f t="shared" si="30"/>
        <v>-0.34770622101799897</v>
      </c>
      <c r="AL55">
        <f t="shared" si="31"/>
        <v>-1.9197044841719719</v>
      </c>
      <c r="AM55">
        <f t="shared" si="32"/>
        <v>-1.4279083713405512</v>
      </c>
      <c r="AN55" s="25">
        <f t="shared" si="62"/>
        <v>-1.5385894925701049</v>
      </c>
      <c r="AO55" s="25">
        <f t="shared" si="62"/>
        <v>-1.5385894925599111</v>
      </c>
      <c r="AP55" s="25">
        <f t="shared" si="62"/>
        <v>-1.5385894917043212</v>
      </c>
      <c r="AQ55" s="25">
        <f t="shared" si="62"/>
        <v>-1.5385894198934034</v>
      </c>
      <c r="AR55" s="25">
        <f t="shared" si="62"/>
        <v>-1.5385833932679467</v>
      </c>
      <c r="AS55" s="25">
        <f t="shared" si="62"/>
        <v>-1.5380815722746366</v>
      </c>
      <c r="AT55" s="25">
        <f t="shared" si="62"/>
        <v>-1.5092829247625998</v>
      </c>
      <c r="AU55" s="25">
        <f t="shared" si="34"/>
        <v>-1.16878137281483</v>
      </c>
      <c r="AW55">
        <v>46000</v>
      </c>
      <c r="AX55">
        <f t="shared" si="51"/>
        <v>-1.2946951311559679E-2</v>
      </c>
      <c r="AY55">
        <f t="shared" si="52"/>
        <v>6.6600000000000079E-4</v>
      </c>
      <c r="AZ55" s="4">
        <f t="shared" si="53"/>
        <v>-1.3612951311559681E-2</v>
      </c>
      <c r="BA55">
        <f t="shared" si="54"/>
        <v>0.89691636230587335</v>
      </c>
      <c r="BB55">
        <f t="shared" si="4"/>
        <v>-0.88807337570617162</v>
      </c>
      <c r="BC55">
        <f t="shared" si="5"/>
        <v>-1.8531370208441025</v>
      </c>
      <c r="BD55">
        <f t="shared" si="6"/>
        <v>-1.3313166548602566</v>
      </c>
      <c r="BE55">
        <f t="shared" ref="BE55:BK55" si="67">$BL55+$AB$7*SIN(BF55)</f>
        <v>4.8144659297358503</v>
      </c>
      <c r="BF55">
        <f t="shared" si="67"/>
        <v>4.8144659330886421</v>
      </c>
      <c r="BG55">
        <f t="shared" si="67"/>
        <v>4.8144660220151874</v>
      </c>
      <c r="BH55">
        <f t="shared" si="67"/>
        <v>4.814468380597785</v>
      </c>
      <c r="BI55">
        <f t="shared" si="67"/>
        <v>4.8145309170458743</v>
      </c>
      <c r="BJ55">
        <f t="shared" si="67"/>
        <v>4.8161753385590966</v>
      </c>
      <c r="BK55">
        <f t="shared" si="67"/>
        <v>4.8526849937305334</v>
      </c>
      <c r="BL55">
        <f t="shared" si="56"/>
        <v>5.1825399576552025</v>
      </c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</row>
    <row r="56" spans="1:82" s="25" customFormat="1">
      <c r="A56" s="33" t="s">
        <v>287</v>
      </c>
      <c r="B56" s="57" t="s">
        <v>288</v>
      </c>
      <c r="C56" s="58">
        <v>37706.633000000002</v>
      </c>
      <c r="D56" s="58" t="s">
        <v>289</v>
      </c>
      <c r="E56" s="33">
        <f t="shared" si="12"/>
        <v>-7314.5343979467361</v>
      </c>
      <c r="F56" s="25">
        <f t="shared" si="13"/>
        <v>-7314.5</v>
      </c>
      <c r="G56" s="25">
        <f t="shared" si="44"/>
        <v>-1.1741668502509128E-2</v>
      </c>
      <c r="H56" s="25">
        <f>G56</f>
        <v>-1.1741668502509128E-2</v>
      </c>
      <c r="N56" s="25">
        <v>-1.1741668502509128E-2</v>
      </c>
      <c r="P56" s="27">
        <f t="shared" si="15"/>
        <v>2.3086757674010309E-2</v>
      </c>
      <c r="Q56" s="28">
        <f t="shared" si="16"/>
        <v>22688.133000000002</v>
      </c>
      <c r="S56" s="25">
        <f t="shared" si="46"/>
        <v>1.2130192699332642E-3</v>
      </c>
      <c r="T56" s="2">
        <v>0.1</v>
      </c>
      <c r="U56">
        <f t="shared" si="47"/>
        <v>1.2130192699332643E-4</v>
      </c>
      <c r="V56" s="25">
        <f t="shared" si="48"/>
        <v>-3.4828426176519434E-2</v>
      </c>
      <c r="Z56">
        <f t="shared" si="21"/>
        <v>-7314.5</v>
      </c>
      <c r="AA56" s="25">
        <f t="shared" si="22"/>
        <v>-1.1716782646786316E-2</v>
      </c>
      <c r="AB56" s="25">
        <f t="shared" si="23"/>
        <v>-2.4885855722812586E-5</v>
      </c>
      <c r="AC56" s="25">
        <f t="shared" si="24"/>
        <v>-3.4828426176519434E-2</v>
      </c>
      <c r="AE56" s="25">
        <f t="shared" si="25"/>
        <v>7.5122988764543541E-13</v>
      </c>
      <c r="AF56" s="28">
        <f t="shared" si="26"/>
        <v>22688.133000000002</v>
      </c>
      <c r="AG56" s="128"/>
      <c r="AH56">
        <f t="shared" si="27"/>
        <v>-1.2758996416036316E-2</v>
      </c>
      <c r="AI56">
        <f t="shared" si="28"/>
        <v>0.91398350433903741</v>
      </c>
      <c r="AJ56">
        <f t="shared" si="29"/>
        <v>-0.86513527566699189</v>
      </c>
      <c r="AK56">
        <f t="shared" si="30"/>
        <v>-0.35986269947607458</v>
      </c>
      <c r="AL56">
        <f t="shared" si="31"/>
        <v>-1.8054200303019523</v>
      </c>
      <c r="AM56">
        <f t="shared" si="32"/>
        <v>-1.267195784183464</v>
      </c>
      <c r="AN56" s="25">
        <f t="shared" si="62"/>
        <v>-1.4197572105470138</v>
      </c>
      <c r="AO56" s="25">
        <f t="shared" si="62"/>
        <v>-1.4197571847984396</v>
      </c>
      <c r="AP56" s="25">
        <f t="shared" si="62"/>
        <v>-1.4197567222962471</v>
      </c>
      <c r="AQ56" s="25">
        <f t="shared" si="62"/>
        <v>-1.4197484149579851</v>
      </c>
      <c r="AR56" s="25">
        <f t="shared" si="62"/>
        <v>-1.4195992779492519</v>
      </c>
      <c r="AS56" s="25">
        <f t="shared" si="62"/>
        <v>-1.4169463091347823</v>
      </c>
      <c r="AT56" s="25">
        <f t="shared" si="62"/>
        <v>-1.3756444306136211</v>
      </c>
      <c r="AU56" s="25">
        <f t="shared" si="34"/>
        <v>-1.0539695655756902</v>
      </c>
      <c r="AW56">
        <v>48000</v>
      </c>
      <c r="AX56">
        <f t="shared" si="51"/>
        <v>-8.5272564303598593E-3</v>
      </c>
      <c r="AY56">
        <f t="shared" si="52"/>
        <v>3.1999999999999997E-4</v>
      </c>
      <c r="AZ56" s="4">
        <f t="shared" si="53"/>
        <v>-8.8472564303598601E-3</v>
      </c>
      <c r="BA56">
        <f t="shared" si="54"/>
        <v>0.99146943384655206</v>
      </c>
      <c r="BB56">
        <f t="shared" si="4"/>
        <v>-0.74052682461572883</v>
      </c>
      <c r="BC56">
        <f t="shared" si="5"/>
        <v>-1.5938539540530592</v>
      </c>
      <c r="BD56">
        <f t="shared" si="6"/>
        <v>-1.0233276003420873</v>
      </c>
      <c r="BE56">
        <f t="shared" ref="BE56:BK56" si="68">$BL56+$AB$7*SIN(BF56)</f>
        <v>5.0698848383685435</v>
      </c>
      <c r="BF56">
        <f t="shared" si="68"/>
        <v>5.0698870908128706</v>
      </c>
      <c r="BG56">
        <f t="shared" si="68"/>
        <v>5.0699044871989773</v>
      </c>
      <c r="BH56">
        <f t="shared" si="68"/>
        <v>5.0700388180677187</v>
      </c>
      <c r="BI56">
        <f t="shared" si="68"/>
        <v>5.071074468734583</v>
      </c>
      <c r="BJ56">
        <f t="shared" si="68"/>
        <v>5.078965040503415</v>
      </c>
      <c r="BK56">
        <f t="shared" si="68"/>
        <v>5.134480370082227</v>
      </c>
      <c r="BL56">
        <f t="shared" si="56"/>
        <v>5.4164916789779536</v>
      </c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</row>
    <row r="57" spans="1:82">
      <c r="A57" s="36" t="s">
        <v>464</v>
      </c>
      <c r="B57" s="102" t="s">
        <v>292</v>
      </c>
      <c r="C57" s="36">
        <v>40212.491999999998</v>
      </c>
      <c r="D57" s="36" t="s">
        <v>465</v>
      </c>
      <c r="E57" s="33">
        <f t="shared" si="12"/>
        <v>26.535094409100306</v>
      </c>
      <c r="F57" s="25">
        <f t="shared" si="13"/>
        <v>26.5</v>
      </c>
      <c r="G57" s="25">
        <f t="shared" si="44"/>
        <v>1.1979404494923074E-2</v>
      </c>
      <c r="J57">
        <f>G57</f>
        <v>1.1979404494923074E-2</v>
      </c>
      <c r="K57" s="25"/>
      <c r="N57" s="25">
        <v>1.1979404494923074E-2</v>
      </c>
      <c r="O57" s="25">
        <f ca="1">+C$11+C$12*F57</f>
        <v>3.0081572104113531E-2</v>
      </c>
      <c r="P57" s="27">
        <f t="shared" si="15"/>
        <v>1.3685635360867424E-2</v>
      </c>
      <c r="Q57" s="28">
        <f t="shared" si="16"/>
        <v>25193.991999999998</v>
      </c>
      <c r="S57" s="25">
        <f t="shared" si="46"/>
        <v>2.911223767901208E-6</v>
      </c>
      <c r="T57" s="128">
        <v>1</v>
      </c>
      <c r="U57">
        <f t="shared" si="47"/>
        <v>2.911223767901208E-6</v>
      </c>
      <c r="V57" s="25">
        <f t="shared" si="48"/>
        <v>-1.7062308659443505E-3</v>
      </c>
      <c r="W57" s="25"/>
      <c r="X57" s="25"/>
      <c r="Z57">
        <f t="shared" si="21"/>
        <v>26.5</v>
      </c>
      <c r="AA57" s="25">
        <f t="shared" si="22"/>
        <v>1.2290356003785575E-2</v>
      </c>
      <c r="AB57" s="25">
        <f t="shared" si="23"/>
        <v>-3.1095150886250103E-4</v>
      </c>
      <c r="AC57" s="25">
        <f t="shared" si="24"/>
        <v>-1.7062308659443505E-3</v>
      </c>
      <c r="AD57" s="25"/>
      <c r="AE57" s="25">
        <f t="shared" si="25"/>
        <v>2.8148867406124026E-13</v>
      </c>
      <c r="AF57" s="28">
        <f t="shared" si="26"/>
        <v>25193.991999999998</v>
      </c>
      <c r="AG57" s="128"/>
      <c r="AH57">
        <f t="shared" si="27"/>
        <v>1.0287469610535576E-2</v>
      </c>
      <c r="AI57">
        <f t="shared" si="28"/>
        <v>1.3333809587807421</v>
      </c>
      <c r="AJ57">
        <f t="shared" si="29"/>
        <v>0.30633552227776739</v>
      </c>
      <c r="AK57">
        <f t="shared" si="30"/>
        <v>-0.16049029977675638</v>
      </c>
      <c r="AL57">
        <f t="shared" si="31"/>
        <v>-0.44865891470912439</v>
      </c>
      <c r="AM57">
        <f t="shared" si="32"/>
        <v>-0.22816981007696627</v>
      </c>
      <c r="AN57" s="25">
        <f t="shared" si="62"/>
        <v>-0.30702082648231432</v>
      </c>
      <c r="AO57" s="25">
        <f t="shared" si="62"/>
        <v>-0.30687795867412898</v>
      </c>
      <c r="AP57" s="25">
        <f t="shared" si="62"/>
        <v>-0.30647293192003899</v>
      </c>
      <c r="AQ57" s="25">
        <f t="shared" si="62"/>
        <v>-0.30532497281275306</v>
      </c>
      <c r="AR57" s="25">
        <f t="shared" si="62"/>
        <v>-0.3020735851769461</v>
      </c>
      <c r="AS57" s="25">
        <f t="shared" si="62"/>
        <v>-0.29288232875845038</v>
      </c>
      <c r="AT57" s="25">
        <f t="shared" si="62"/>
        <v>-0.26703405247475853</v>
      </c>
      <c r="AU57" s="25">
        <f t="shared" si="34"/>
        <v>-0.1952497724605341</v>
      </c>
      <c r="AV57" s="25"/>
      <c r="AW57">
        <v>50000</v>
      </c>
      <c r="AX57">
        <f t="shared" si="51"/>
        <v>-2.9358428206282348E-3</v>
      </c>
      <c r="AY57">
        <f t="shared" si="52"/>
        <v>-4.9999999999999697E-5</v>
      </c>
      <c r="AZ57" s="4">
        <f t="shared" si="53"/>
        <v>-2.8858428206282351E-3</v>
      </c>
      <c r="BA57">
        <f t="shared" si="54"/>
        <v>1.1086025882253834</v>
      </c>
      <c r="BB57">
        <f t="shared" si="4"/>
        <v>-0.49069642396425794</v>
      </c>
      <c r="BC57">
        <f t="shared" si="5"/>
        <v>-1.2728888381173418</v>
      </c>
      <c r="BD57">
        <f t="shared" si="6"/>
        <v>-0.73903178967114003</v>
      </c>
      <c r="BE57">
        <f t="shared" ref="BE57:BK57" si="69">$BL57+$AB$7*SIN(BF57)</f>
        <v>5.3540410180419009</v>
      </c>
      <c r="BF57">
        <f t="shared" si="69"/>
        <v>5.3540753599905262</v>
      </c>
      <c r="BG57">
        <f t="shared" si="69"/>
        <v>5.3542304128310416</v>
      </c>
      <c r="BH57">
        <f t="shared" si="69"/>
        <v>5.3549300715915482</v>
      </c>
      <c r="BI57">
        <f t="shared" si="69"/>
        <v>5.3580791094095837</v>
      </c>
      <c r="BJ57">
        <f t="shared" si="69"/>
        <v>5.3720928503594205</v>
      </c>
      <c r="BK57">
        <f t="shared" si="69"/>
        <v>5.4316409119068725</v>
      </c>
      <c r="BL57">
        <f t="shared" si="56"/>
        <v>5.6504434003007038</v>
      </c>
    </row>
    <row r="58" spans="1:82">
      <c r="A58" s="56" t="s">
        <v>488</v>
      </c>
      <c r="B58" s="57" t="str">
        <f>IF(W58=INT(W58),"I","II")</f>
        <v>I</v>
      </c>
      <c r="C58" s="115">
        <v>40212.491999999998</v>
      </c>
      <c r="D58" s="115" t="s">
        <v>465</v>
      </c>
      <c r="E58" s="33">
        <f t="shared" si="12"/>
        <v>26.535094409100306</v>
      </c>
      <c r="F58" s="25">
        <f t="shared" si="13"/>
        <v>26.5</v>
      </c>
      <c r="G58" s="25">
        <f t="shared" si="44"/>
        <v>1.1979404494923074E-2</v>
      </c>
      <c r="J58">
        <f>G58</f>
        <v>1.1979404494923074E-2</v>
      </c>
      <c r="N58" s="25">
        <v>1.1979404494923074E-2</v>
      </c>
      <c r="O58" s="25">
        <f ca="1">+C$11+C$12*F58</f>
        <v>3.0081572104113531E-2</v>
      </c>
      <c r="P58" s="27">
        <f t="shared" si="15"/>
        <v>1.3685635360867424E-2</v>
      </c>
      <c r="Q58" s="28">
        <f t="shared" si="16"/>
        <v>25193.991999999998</v>
      </c>
      <c r="S58" s="25">
        <f t="shared" si="46"/>
        <v>2.911223767901208E-6</v>
      </c>
      <c r="T58" s="128">
        <v>1</v>
      </c>
      <c r="U58">
        <f t="shared" si="47"/>
        <v>2.911223767901208E-6</v>
      </c>
      <c r="V58" s="25">
        <f t="shared" si="48"/>
        <v>-1.7062308659443505E-3</v>
      </c>
      <c r="W58" s="111"/>
      <c r="X58" s="109"/>
      <c r="Y58" s="109"/>
      <c r="Z58">
        <f t="shared" si="21"/>
        <v>26.5</v>
      </c>
      <c r="AA58" s="25">
        <f t="shared" si="22"/>
        <v>1.2290356003785575E-2</v>
      </c>
      <c r="AB58" s="25">
        <f t="shared" si="23"/>
        <v>-3.1095150886250103E-4</v>
      </c>
      <c r="AC58" s="25">
        <f t="shared" si="24"/>
        <v>-1.7062308659443505E-3</v>
      </c>
      <c r="AD58" s="25"/>
      <c r="AE58" s="25">
        <f t="shared" si="25"/>
        <v>2.8148867406124026E-13</v>
      </c>
      <c r="AF58" s="28">
        <f t="shared" si="26"/>
        <v>25193.991999999998</v>
      </c>
      <c r="AG58" s="128"/>
      <c r="AH58">
        <f t="shared" si="27"/>
        <v>1.0287469610535576E-2</v>
      </c>
      <c r="AI58">
        <f t="shared" si="28"/>
        <v>1.3333809587807421</v>
      </c>
      <c r="AJ58">
        <f t="shared" si="29"/>
        <v>0.30633552227776739</v>
      </c>
      <c r="AK58">
        <f t="shared" si="30"/>
        <v>-0.16049029977675638</v>
      </c>
      <c r="AL58">
        <f t="shared" si="31"/>
        <v>-0.44865891470912439</v>
      </c>
      <c r="AM58">
        <f t="shared" si="32"/>
        <v>-0.22816981007696627</v>
      </c>
      <c r="AN58" s="25">
        <f t="shared" si="62"/>
        <v>-0.30702082648231432</v>
      </c>
      <c r="AO58" s="25">
        <f t="shared" si="62"/>
        <v>-0.30687795867412898</v>
      </c>
      <c r="AP58" s="25">
        <f t="shared" si="62"/>
        <v>-0.30647293192003899</v>
      </c>
      <c r="AQ58" s="25">
        <f t="shared" si="62"/>
        <v>-0.30532497281275306</v>
      </c>
      <c r="AR58" s="25">
        <f t="shared" si="62"/>
        <v>-0.3020735851769461</v>
      </c>
      <c r="AS58" s="25">
        <f t="shared" si="62"/>
        <v>-0.29288232875845038</v>
      </c>
      <c r="AT58" s="25">
        <f t="shared" si="62"/>
        <v>-0.26703405247475853</v>
      </c>
      <c r="AU58" s="25">
        <f t="shared" si="34"/>
        <v>-0.1952497724605341</v>
      </c>
      <c r="AV58" s="25"/>
      <c r="AW58">
        <v>52000</v>
      </c>
      <c r="AX58">
        <f t="shared" si="51"/>
        <v>3.5951967828203374E-3</v>
      </c>
      <c r="AY58">
        <f t="shared" si="52"/>
        <v>-4.4399999999999995E-4</v>
      </c>
      <c r="AZ58" s="4">
        <f t="shared" si="53"/>
        <v>4.0391967828203373E-3</v>
      </c>
      <c r="BA58">
        <f t="shared" si="54"/>
        <v>1.2384008042878591</v>
      </c>
      <c r="BB58">
        <f t="shared" si="4"/>
        <v>-0.11042837681309389</v>
      </c>
      <c r="BC58">
        <f t="shared" si="5"/>
        <v>-0.87065405253244554</v>
      </c>
      <c r="BD58">
        <f t="shared" si="6"/>
        <v>-0.46508435206918053</v>
      </c>
      <c r="BE58">
        <f t="shared" ref="BE58:BK58" si="70">$BL58+$AB$7*SIN(BF58)</f>
        <v>5.6721623370036438</v>
      </c>
      <c r="BF58">
        <f t="shared" si="70"/>
        <v>5.6722887139661324</v>
      </c>
      <c r="BG58">
        <f t="shared" si="70"/>
        <v>5.6727056292595055</v>
      </c>
      <c r="BH58">
        <f t="shared" si="70"/>
        <v>5.6740801640808325</v>
      </c>
      <c r="BI58">
        <f t="shared" si="70"/>
        <v>5.6786025980057913</v>
      </c>
      <c r="BJ58">
        <f t="shared" si="70"/>
        <v>5.6933838799195851</v>
      </c>
      <c r="BK58">
        <f t="shared" si="70"/>
        <v>5.7407227360844502</v>
      </c>
      <c r="BL58">
        <f t="shared" si="56"/>
        <v>5.8843951216234549</v>
      </c>
    </row>
    <row r="59" spans="1:82" s="25" customFormat="1">
      <c r="A59" s="33" t="s">
        <v>262</v>
      </c>
      <c r="B59" s="57"/>
      <c r="C59" s="58">
        <v>40213.324999999997</v>
      </c>
      <c r="D59" s="58" t="s">
        <v>264</v>
      </c>
      <c r="E59" s="33">
        <f t="shared" si="12"/>
        <v>28.975419617790426</v>
      </c>
      <c r="F59" s="25">
        <f t="shared" si="13"/>
        <v>29</v>
      </c>
      <c r="G59" s="25">
        <f t="shared" si="44"/>
        <v>-8.3904630009783432E-3</v>
      </c>
      <c r="H59" s="25">
        <f>G59</f>
        <v>-8.3904630009783432E-3</v>
      </c>
      <c r="P59" s="27">
        <f t="shared" si="15"/>
        <v>1.3682552183192167E-2</v>
      </c>
      <c r="Q59" s="28">
        <f t="shared" si="16"/>
        <v>25194.824999999997</v>
      </c>
      <c r="S59" s="25">
        <f t="shared" si="46"/>
        <v>4.8721799932062188E-4</v>
      </c>
      <c r="T59" s="2">
        <v>0.1</v>
      </c>
      <c r="U59">
        <f t="shared" si="47"/>
        <v>4.8721799932062189E-5</v>
      </c>
      <c r="V59" s="25">
        <f t="shared" si="48"/>
        <v>-2.207301518417051E-2</v>
      </c>
      <c r="Z59">
        <f t="shared" si="21"/>
        <v>29</v>
      </c>
      <c r="AA59" s="25">
        <f t="shared" si="22"/>
        <v>1.2299344809975531E-2</v>
      </c>
      <c r="AB59" s="25">
        <f t="shared" si="23"/>
        <v>-2.0689807810953875E-2</v>
      </c>
      <c r="AC59" s="25">
        <f t="shared" si="24"/>
        <v>-2.207301518417051E-2</v>
      </c>
      <c r="AE59" s="25">
        <f t="shared" si="25"/>
        <v>2.0856250627808054E-7</v>
      </c>
      <c r="AF59" s="28">
        <f t="shared" si="26"/>
        <v>25194.824999999997</v>
      </c>
      <c r="AG59" s="128"/>
      <c r="AH59">
        <f t="shared" si="27"/>
        <v>1.0296186332975531E-2</v>
      </c>
      <c r="AI59">
        <f t="shared" si="28"/>
        <v>1.3334849508327737</v>
      </c>
      <c r="AJ59">
        <f t="shared" si="29"/>
        <v>0.30695268646625512</v>
      </c>
      <c r="AK59">
        <f t="shared" si="30"/>
        <v>-0.16027410136407724</v>
      </c>
      <c r="AL59">
        <f t="shared" si="31"/>
        <v>-0.44801051327792862</v>
      </c>
      <c r="AM59">
        <f t="shared" si="32"/>
        <v>-0.22782875621482374</v>
      </c>
      <c r="AN59" s="25">
        <f t="shared" si="62"/>
        <v>-0.30656907110024045</v>
      </c>
      <c r="AO59" s="25">
        <f t="shared" si="62"/>
        <v>-0.30642630579481678</v>
      </c>
      <c r="AP59" s="25">
        <f t="shared" si="62"/>
        <v>-0.30602162744829553</v>
      </c>
      <c r="AQ59" s="25">
        <f t="shared" si="62"/>
        <v>-0.30487481895214452</v>
      </c>
      <c r="AR59" s="25">
        <f t="shared" si="62"/>
        <v>-0.30162714616915598</v>
      </c>
      <c r="AS59" s="25">
        <f t="shared" si="62"/>
        <v>-0.29244763020858372</v>
      </c>
      <c r="AT59" s="25">
        <f t="shared" si="62"/>
        <v>-0.26663546301680952</v>
      </c>
      <c r="AU59" s="25">
        <f t="shared" si="34"/>
        <v>-0.19495733280888061</v>
      </c>
      <c r="AW59">
        <v>54000</v>
      </c>
      <c r="AX59">
        <f t="shared" si="51"/>
        <v>1.0323732039804858E-2</v>
      </c>
      <c r="AY59">
        <f t="shared" si="52"/>
        <v>-8.6199999999999818E-4</v>
      </c>
      <c r="AZ59" s="4">
        <f t="shared" si="53"/>
        <v>1.1185732039804856E-2</v>
      </c>
      <c r="BA59">
        <f t="shared" si="54"/>
        <v>1.343508047493372</v>
      </c>
      <c r="BB59">
        <f t="shared" si="4"/>
        <v>0.37025872505852248</v>
      </c>
      <c r="BC59">
        <f t="shared" si="5"/>
        <v>-0.38071247492547255</v>
      </c>
      <c r="BD59">
        <f t="shared" si="6"/>
        <v>-0.1926892764711286</v>
      </c>
      <c r="BE59">
        <f t="shared" ref="BE59:BK59" si="71">$BL59+$AB$7*SIN(BF59)</f>
        <v>6.0233226243851314</v>
      </c>
      <c r="BF59">
        <f t="shared" si="71"/>
        <v>6.0234526220200948</v>
      </c>
      <c r="BG59">
        <f t="shared" si="71"/>
        <v>6.0238161429968278</v>
      </c>
      <c r="BH59">
        <f t="shared" si="71"/>
        <v>6.0248324948031806</v>
      </c>
      <c r="BI59">
        <f t="shared" si="71"/>
        <v>6.0276726226456416</v>
      </c>
      <c r="BJ59">
        <f t="shared" si="71"/>
        <v>6.0355980960567521</v>
      </c>
      <c r="BK59">
        <f t="shared" si="71"/>
        <v>6.057632437755113</v>
      </c>
      <c r="BL59">
        <f t="shared" si="56"/>
        <v>6.1183468429462051</v>
      </c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</row>
    <row r="60" spans="1:82">
      <c r="A60" s="36" t="s">
        <v>464</v>
      </c>
      <c r="B60" s="102" t="s">
        <v>292</v>
      </c>
      <c r="C60" s="36">
        <v>40213.345999999998</v>
      </c>
      <c r="D60" s="36" t="s">
        <v>465</v>
      </c>
      <c r="E60" s="33">
        <f t="shared" si="12"/>
        <v>29.036940421372819</v>
      </c>
      <c r="F60" s="25">
        <f t="shared" si="13"/>
        <v>29</v>
      </c>
      <c r="G60" s="25">
        <f t="shared" si="44"/>
        <v>1.2609536999661941E-2</v>
      </c>
      <c r="J60">
        <f t="shared" ref="J60:J75" si="72">G60</f>
        <v>1.2609536999661941E-2</v>
      </c>
      <c r="K60" s="25"/>
      <c r="N60" s="25">
        <v>1.2609536999661941E-2</v>
      </c>
      <c r="O60" s="25">
        <f t="shared" ref="O60:O75" ca="1" si="73">+C$11+C$12*F60</f>
        <v>3.0079215601410029E-2</v>
      </c>
      <c r="P60" s="27">
        <f t="shared" si="15"/>
        <v>1.3682552183192167E-2</v>
      </c>
      <c r="Q60" s="28">
        <f t="shared" si="16"/>
        <v>25194.845999999998</v>
      </c>
      <c r="S60" s="25">
        <f t="shared" si="46"/>
        <v>1.1513615840864042E-6</v>
      </c>
      <c r="T60" s="128">
        <v>1</v>
      </c>
      <c r="U60">
        <f t="shared" si="47"/>
        <v>1.1513615840864042E-6</v>
      </c>
      <c r="V60" s="25">
        <f t="shared" si="48"/>
        <v>-1.0730151835302258E-3</v>
      </c>
      <c r="Z60">
        <f t="shared" si="21"/>
        <v>29</v>
      </c>
      <c r="AA60" s="25">
        <f t="shared" si="22"/>
        <v>1.2299344809975531E-2</v>
      </c>
      <c r="AB60" s="25">
        <f t="shared" si="23"/>
        <v>3.1019218968640974E-4</v>
      </c>
      <c r="AC60" s="25">
        <f t="shared" si="24"/>
        <v>-1.0730151835302258E-3</v>
      </c>
      <c r="AD60" s="25"/>
      <c r="AE60" s="25">
        <f t="shared" si="25"/>
        <v>1.1078308424791267E-13</v>
      </c>
      <c r="AF60" s="28">
        <f t="shared" si="26"/>
        <v>25194.845999999998</v>
      </c>
      <c r="AG60" s="128"/>
      <c r="AH60">
        <f t="shared" si="27"/>
        <v>1.0296186332975531E-2</v>
      </c>
      <c r="AI60">
        <f t="shared" si="28"/>
        <v>1.3334849508327737</v>
      </c>
      <c r="AJ60">
        <f t="shared" si="29"/>
        <v>0.30695268646625512</v>
      </c>
      <c r="AK60">
        <f t="shared" si="30"/>
        <v>-0.16027410136407724</v>
      </c>
      <c r="AL60">
        <f t="shared" si="31"/>
        <v>-0.44801051327792862</v>
      </c>
      <c r="AM60">
        <f t="shared" si="32"/>
        <v>-0.22782875621482374</v>
      </c>
      <c r="AN60" s="25">
        <f t="shared" si="62"/>
        <v>-0.30656907110024045</v>
      </c>
      <c r="AO60" s="25">
        <f t="shared" si="62"/>
        <v>-0.30642630579481678</v>
      </c>
      <c r="AP60" s="25">
        <f t="shared" si="62"/>
        <v>-0.30602162744829553</v>
      </c>
      <c r="AQ60" s="25">
        <f t="shared" si="62"/>
        <v>-0.30487481895214452</v>
      </c>
      <c r="AR60" s="25">
        <f t="shared" si="62"/>
        <v>-0.30162714616915598</v>
      </c>
      <c r="AS60" s="25">
        <f t="shared" si="62"/>
        <v>-0.29244763020858372</v>
      </c>
      <c r="AT60" s="25">
        <f t="shared" si="62"/>
        <v>-0.26663546301680952</v>
      </c>
      <c r="AU60" s="25">
        <f t="shared" si="34"/>
        <v>-0.19495733280888061</v>
      </c>
      <c r="AV60" s="25"/>
      <c r="AW60">
        <v>56000</v>
      </c>
      <c r="AX60">
        <f t="shared" si="51"/>
        <v>1.5911850182411345E-2</v>
      </c>
      <c r="AY60">
        <f t="shared" si="52"/>
        <v>-1.3039999999999996E-3</v>
      </c>
      <c r="AZ60" s="4">
        <f t="shared" si="53"/>
        <v>1.7215850182411344E-2</v>
      </c>
      <c r="BA60">
        <f t="shared" si="54"/>
        <v>1.3651946990112505</v>
      </c>
      <c r="BB60">
        <f t="shared" si="4"/>
        <v>0.79641349763933289</v>
      </c>
      <c r="BC60">
        <f t="shared" si="5"/>
        <v>0.16134131148924713</v>
      </c>
      <c r="BD60">
        <f t="shared" si="6"/>
        <v>8.0846107423688016E-2</v>
      </c>
      <c r="BE60">
        <f t="shared" ref="BE60:BK60" si="74">$BL60+$AB$7*SIN(BF60)</f>
        <v>6.3927232434997467</v>
      </c>
      <c r="BF60">
        <f t="shared" si="74"/>
        <v>6.3926597347850711</v>
      </c>
      <c r="BG60">
        <f t="shared" si="74"/>
        <v>6.3924870575330459</v>
      </c>
      <c r="BH60">
        <f t="shared" si="74"/>
        <v>6.3920175726147708</v>
      </c>
      <c r="BI60">
        <f t="shared" si="74"/>
        <v>6.390741231253827</v>
      </c>
      <c r="BJ60">
        <f t="shared" si="74"/>
        <v>6.3872722532837711</v>
      </c>
      <c r="BK60">
        <f t="shared" si="74"/>
        <v>6.3778501162796326</v>
      </c>
      <c r="BL60">
        <f t="shared" si="56"/>
        <v>6.3522985642689553</v>
      </c>
    </row>
    <row r="61" spans="1:82">
      <c r="A61" s="56" t="s">
        <v>488</v>
      </c>
      <c r="B61" s="57" t="str">
        <f>IF(W61=INT(W61),"I","II")</f>
        <v>I</v>
      </c>
      <c r="C61" s="115">
        <v>40213.345999999998</v>
      </c>
      <c r="D61" s="115" t="s">
        <v>465</v>
      </c>
      <c r="E61" s="33">
        <f t="shared" si="12"/>
        <v>29.036940421372819</v>
      </c>
      <c r="F61" s="25">
        <f t="shared" si="13"/>
        <v>29</v>
      </c>
      <c r="G61" s="25">
        <f t="shared" si="44"/>
        <v>1.2609536999661941E-2</v>
      </c>
      <c r="J61">
        <f t="shared" si="72"/>
        <v>1.2609536999661941E-2</v>
      </c>
      <c r="N61" s="25">
        <v>1.2609536999661941E-2</v>
      </c>
      <c r="O61" s="25">
        <f t="shared" ca="1" si="73"/>
        <v>3.0079215601410029E-2</v>
      </c>
      <c r="P61" s="27">
        <f t="shared" si="15"/>
        <v>1.3682552183192167E-2</v>
      </c>
      <c r="Q61" s="28">
        <f t="shared" si="16"/>
        <v>25194.845999999998</v>
      </c>
      <c r="S61" s="25">
        <f t="shared" si="46"/>
        <v>1.1513615840864042E-6</v>
      </c>
      <c r="T61" s="128">
        <v>1</v>
      </c>
      <c r="U61">
        <f t="shared" si="47"/>
        <v>1.1513615840864042E-6</v>
      </c>
      <c r="V61" s="25">
        <f t="shared" si="48"/>
        <v>-1.0730151835302258E-3</v>
      </c>
      <c r="W61" s="112"/>
      <c r="X61" s="109"/>
      <c r="Y61" s="109"/>
      <c r="Z61">
        <f t="shared" si="21"/>
        <v>29</v>
      </c>
      <c r="AA61" s="25">
        <f t="shared" si="22"/>
        <v>1.2299344809975531E-2</v>
      </c>
      <c r="AB61" s="25">
        <f t="shared" si="23"/>
        <v>3.1019218968640974E-4</v>
      </c>
      <c r="AC61" s="25">
        <f t="shared" si="24"/>
        <v>-1.0730151835302258E-3</v>
      </c>
      <c r="AD61" s="25"/>
      <c r="AE61" s="25">
        <f t="shared" si="25"/>
        <v>1.1078308424791267E-13</v>
      </c>
      <c r="AF61" s="28">
        <f t="shared" si="26"/>
        <v>25194.845999999998</v>
      </c>
      <c r="AG61" s="128"/>
      <c r="AH61">
        <f t="shared" si="27"/>
        <v>1.0296186332975531E-2</v>
      </c>
      <c r="AI61">
        <f t="shared" si="28"/>
        <v>1.3334849508327737</v>
      </c>
      <c r="AJ61">
        <f t="shared" si="29"/>
        <v>0.30695268646625512</v>
      </c>
      <c r="AK61">
        <f t="shared" si="30"/>
        <v>-0.16027410136407724</v>
      </c>
      <c r="AL61">
        <f t="shared" si="31"/>
        <v>-0.44801051327792862</v>
      </c>
      <c r="AM61">
        <f t="shared" si="32"/>
        <v>-0.22782875621482374</v>
      </c>
      <c r="AN61" s="25">
        <f t="shared" ref="AN61:AT70" si="75">$AU61+$AB$7*SIN(AO61)</f>
        <v>-0.30656907110024045</v>
      </c>
      <c r="AO61" s="25">
        <f t="shared" si="75"/>
        <v>-0.30642630579481678</v>
      </c>
      <c r="AP61" s="25">
        <f t="shared" si="75"/>
        <v>-0.30602162744829553</v>
      </c>
      <c r="AQ61" s="25">
        <f t="shared" si="75"/>
        <v>-0.30487481895214452</v>
      </c>
      <c r="AR61" s="25">
        <f t="shared" si="75"/>
        <v>-0.30162714616915598</v>
      </c>
      <c r="AS61" s="25">
        <f t="shared" si="75"/>
        <v>-0.29244763020858372</v>
      </c>
      <c r="AT61" s="25">
        <f t="shared" si="75"/>
        <v>-0.26663546301680952</v>
      </c>
      <c r="AU61" s="25">
        <f t="shared" si="34"/>
        <v>-0.19495733280888061</v>
      </c>
      <c r="AV61" s="25"/>
      <c r="AW61">
        <v>58000</v>
      </c>
      <c r="AX61">
        <f t="shared" si="51"/>
        <v>1.9101342775069668E-2</v>
      </c>
      <c r="AY61">
        <f t="shared" si="52"/>
        <v>-1.769999999999999E-3</v>
      </c>
      <c r="AZ61" s="4">
        <f t="shared" si="53"/>
        <v>2.0871342775069666E-2</v>
      </c>
      <c r="BA61">
        <f t="shared" si="54"/>
        <v>1.2876987467642698</v>
      </c>
      <c r="BB61">
        <f t="shared" si="4"/>
        <v>0.99146011909370546</v>
      </c>
      <c r="BC61">
        <f t="shared" si="5"/>
        <v>0.68001357876907675</v>
      </c>
      <c r="BD61">
        <f t="shared" si="6"/>
        <v>0.35374451699619325</v>
      </c>
      <c r="BE61">
        <f t="shared" ref="BE61:BK61" si="76">$BL61+$AB$7*SIN(BF61)</f>
        <v>6.7540542543132736</v>
      </c>
      <c r="BF61">
        <f t="shared" si="76"/>
        <v>6.7539009791622702</v>
      </c>
      <c r="BG61">
        <f t="shared" si="76"/>
        <v>6.7534362262693906</v>
      </c>
      <c r="BH61">
        <f t="shared" si="76"/>
        <v>6.7520276970983844</v>
      </c>
      <c r="BI61">
        <f t="shared" si="76"/>
        <v>6.7477649730422691</v>
      </c>
      <c r="BJ61">
        <f t="shared" si="76"/>
        <v>6.7349192267209057</v>
      </c>
      <c r="BK61">
        <f t="shared" si="76"/>
        <v>6.6966756384886077</v>
      </c>
      <c r="BL61">
        <f t="shared" si="56"/>
        <v>6.5862502855917064</v>
      </c>
    </row>
    <row r="62" spans="1:82">
      <c r="A62" s="36" t="s">
        <v>464</v>
      </c>
      <c r="B62" s="102" t="s">
        <v>292</v>
      </c>
      <c r="C62" s="36">
        <v>40229.218000000001</v>
      </c>
      <c r="D62" s="36" t="s">
        <v>465</v>
      </c>
      <c r="E62" s="33">
        <f t="shared" si="12"/>
        <v>75.534949679952092</v>
      </c>
      <c r="F62" s="25">
        <f t="shared" si="13"/>
        <v>75.5</v>
      </c>
      <c r="G62" s="25">
        <f t="shared" si="44"/>
        <v>1.193000149942236E-2</v>
      </c>
      <c r="J62">
        <f t="shared" si="72"/>
        <v>1.193000149942236E-2</v>
      </c>
      <c r="K62" s="25"/>
      <c r="N62" s="25">
        <v>1.193000149942236E-2</v>
      </c>
      <c r="O62" s="25">
        <f t="shared" ca="1" si="73"/>
        <v>3.0035384651124927E-2</v>
      </c>
      <c r="P62" s="27">
        <f t="shared" si="15"/>
        <v>1.3625219773434496E-2</v>
      </c>
      <c r="Q62" s="28">
        <f t="shared" si="16"/>
        <v>25210.718000000001</v>
      </c>
      <c r="S62" s="25">
        <f t="shared" si="46"/>
        <v>2.8737649965446854E-6</v>
      </c>
      <c r="T62" s="128">
        <v>1</v>
      </c>
      <c r="U62">
        <f t="shared" si="47"/>
        <v>2.8737649965446854E-6</v>
      </c>
      <c r="V62" s="25">
        <f t="shared" si="48"/>
        <v>-1.695218274012136E-3</v>
      </c>
      <c r="Z62">
        <f t="shared" si="21"/>
        <v>75.5</v>
      </c>
      <c r="AA62" s="25">
        <f t="shared" si="22"/>
        <v>1.2466266342645541E-2</v>
      </c>
      <c r="AB62" s="25">
        <f t="shared" si="23"/>
        <v>-5.3626484322318035E-4</v>
      </c>
      <c r="AC62" s="25">
        <f t="shared" si="24"/>
        <v>-1.695218274012136E-3</v>
      </c>
      <c r="AD62" s="25"/>
      <c r="AE62" s="25">
        <f t="shared" si="25"/>
        <v>8.2643728620035417E-13</v>
      </c>
      <c r="AF62" s="28">
        <f t="shared" si="26"/>
        <v>25210.718000000001</v>
      </c>
      <c r="AG62" s="128"/>
      <c r="AH62">
        <f t="shared" si="27"/>
        <v>1.0458053943395541E-2</v>
      </c>
      <c r="AI62">
        <f t="shared" si="28"/>
        <v>1.3353964490556514</v>
      </c>
      <c r="AJ62">
        <f t="shared" si="29"/>
        <v>0.31842542637115484</v>
      </c>
      <c r="AK62">
        <f t="shared" si="30"/>
        <v>-0.15623450950689446</v>
      </c>
      <c r="AL62">
        <f t="shared" si="31"/>
        <v>-0.43593201103126339</v>
      </c>
      <c r="AM62">
        <f t="shared" si="32"/>
        <v>-0.22148468384842773</v>
      </c>
      <c r="AN62" s="25">
        <f t="shared" si="75"/>
        <v>-0.29816009507276897</v>
      </c>
      <c r="AO62" s="25">
        <f t="shared" si="75"/>
        <v>-0.29801931213171817</v>
      </c>
      <c r="AP62" s="25">
        <f t="shared" si="75"/>
        <v>-0.29762129638953694</v>
      </c>
      <c r="AQ62" s="25">
        <f t="shared" si="75"/>
        <v>-0.29649630522985804</v>
      </c>
      <c r="AR62" s="25">
        <f t="shared" si="75"/>
        <v>-0.29331860285671896</v>
      </c>
      <c r="AS62" s="25">
        <f t="shared" si="75"/>
        <v>-0.28435904195377815</v>
      </c>
      <c r="AT62" s="25">
        <f t="shared" si="75"/>
        <v>-0.25922059143659232</v>
      </c>
      <c r="AU62" s="25">
        <f t="shared" si="34"/>
        <v>-0.18951795528812676</v>
      </c>
      <c r="AV62" s="25"/>
      <c r="AW62">
        <v>60000</v>
      </c>
      <c r="AX62">
        <f t="shared" si="51"/>
        <v>1.9599053970059177E-2</v>
      </c>
      <c r="AY62">
        <f t="shared" si="52"/>
        <v>-2.2599999999999999E-3</v>
      </c>
      <c r="AZ62" s="4">
        <f t="shared" si="53"/>
        <v>2.1859053970059175E-2</v>
      </c>
      <c r="BA62">
        <f t="shared" si="54"/>
        <v>1.1615088197861598</v>
      </c>
      <c r="BB62">
        <f t="shared" si="4"/>
        <v>0.95285573699352799</v>
      </c>
      <c r="BC62">
        <f t="shared" si="5"/>
        <v>1.1190800338329976</v>
      </c>
      <c r="BD62">
        <f t="shared" si="6"/>
        <v>0.6263089330830961</v>
      </c>
      <c r="BE62">
        <f t="shared" ref="BE62:BK62" si="77">$BL62+$AB$7*SIN(BF62)</f>
        <v>7.0864454105446253</v>
      </c>
      <c r="BF62">
        <f t="shared" si="77"/>
        <v>7.0863779496609078</v>
      </c>
      <c r="BG62">
        <f t="shared" si="77"/>
        <v>7.0861154229741414</v>
      </c>
      <c r="BH62">
        <f t="shared" si="77"/>
        <v>7.0850944685300306</v>
      </c>
      <c r="BI62">
        <f t="shared" si="77"/>
        <v>7.0811342130893413</v>
      </c>
      <c r="BJ62">
        <f t="shared" si="77"/>
        <v>7.065921779549118</v>
      </c>
      <c r="BK62">
        <f t="shared" si="77"/>
        <v>7.0094847217600291</v>
      </c>
      <c r="BL62">
        <f t="shared" si="56"/>
        <v>6.8202020069144567</v>
      </c>
    </row>
    <row r="63" spans="1:82">
      <c r="A63" s="56" t="s">
        <v>488</v>
      </c>
      <c r="B63" s="57" t="str">
        <f>IF(W63=INT(W63),"I","II")</f>
        <v>I</v>
      </c>
      <c r="C63" s="115">
        <v>40229.218000000001</v>
      </c>
      <c r="D63" s="115" t="s">
        <v>465</v>
      </c>
      <c r="E63" s="33">
        <f t="shared" si="12"/>
        <v>75.534949679952092</v>
      </c>
      <c r="F63" s="25">
        <f t="shared" si="13"/>
        <v>75.5</v>
      </c>
      <c r="G63" s="25">
        <f t="shared" si="44"/>
        <v>1.193000149942236E-2</v>
      </c>
      <c r="J63">
        <f t="shared" si="72"/>
        <v>1.193000149942236E-2</v>
      </c>
      <c r="N63" s="25">
        <v>1.193000149942236E-2</v>
      </c>
      <c r="O63" s="25">
        <f t="shared" ca="1" si="73"/>
        <v>3.0035384651124927E-2</v>
      </c>
      <c r="P63" s="27">
        <f t="shared" si="15"/>
        <v>1.3625219773434496E-2</v>
      </c>
      <c r="Q63" s="28">
        <f t="shared" si="16"/>
        <v>25210.718000000001</v>
      </c>
      <c r="S63" s="25">
        <f t="shared" si="46"/>
        <v>2.8737649965446854E-6</v>
      </c>
      <c r="T63" s="128">
        <v>1</v>
      </c>
      <c r="U63">
        <f t="shared" si="47"/>
        <v>2.8737649965446854E-6</v>
      </c>
      <c r="V63" s="25">
        <f t="shared" si="48"/>
        <v>-1.695218274012136E-3</v>
      </c>
      <c r="W63" s="111"/>
      <c r="X63" s="109"/>
      <c r="Y63" s="109"/>
      <c r="Z63">
        <f t="shared" si="21"/>
        <v>75.5</v>
      </c>
      <c r="AA63" s="25">
        <f t="shared" si="22"/>
        <v>1.2466266342645541E-2</v>
      </c>
      <c r="AB63" s="25">
        <f t="shared" si="23"/>
        <v>-5.3626484322318035E-4</v>
      </c>
      <c r="AC63" s="25">
        <f t="shared" si="24"/>
        <v>-1.695218274012136E-3</v>
      </c>
      <c r="AD63" s="25"/>
      <c r="AE63" s="25">
        <f t="shared" si="25"/>
        <v>8.2643728620035417E-13</v>
      </c>
      <c r="AF63" s="28">
        <f t="shared" si="26"/>
        <v>25210.718000000001</v>
      </c>
      <c r="AG63" s="128"/>
      <c r="AH63">
        <f t="shared" si="27"/>
        <v>1.0458053943395541E-2</v>
      </c>
      <c r="AI63">
        <f t="shared" si="28"/>
        <v>1.3353964490556514</v>
      </c>
      <c r="AJ63">
        <f t="shared" si="29"/>
        <v>0.31842542637115484</v>
      </c>
      <c r="AK63">
        <f t="shared" si="30"/>
        <v>-0.15623450950689446</v>
      </c>
      <c r="AL63">
        <f t="shared" si="31"/>
        <v>-0.43593201103126339</v>
      </c>
      <c r="AM63">
        <f t="shared" si="32"/>
        <v>-0.22148468384842773</v>
      </c>
      <c r="AN63" s="25">
        <f t="shared" si="75"/>
        <v>-0.29816009507276897</v>
      </c>
      <c r="AO63" s="25">
        <f t="shared" si="75"/>
        <v>-0.29801931213171817</v>
      </c>
      <c r="AP63" s="25">
        <f t="shared" si="75"/>
        <v>-0.29762129638953694</v>
      </c>
      <c r="AQ63" s="25">
        <f t="shared" si="75"/>
        <v>-0.29649630522985804</v>
      </c>
      <c r="AR63" s="25">
        <f t="shared" si="75"/>
        <v>-0.29331860285671896</v>
      </c>
      <c r="AS63" s="25">
        <f t="shared" si="75"/>
        <v>-0.28435904195377815</v>
      </c>
      <c r="AT63" s="25">
        <f t="shared" si="75"/>
        <v>-0.25922059143659232</v>
      </c>
      <c r="AU63" s="25">
        <f t="shared" si="34"/>
        <v>-0.18951795528812676</v>
      </c>
      <c r="AV63" s="25"/>
      <c r="AZ63" s="4"/>
    </row>
    <row r="64" spans="1:82">
      <c r="A64" s="36" t="s">
        <v>464</v>
      </c>
      <c r="B64" s="102" t="s">
        <v>292</v>
      </c>
      <c r="C64" s="36">
        <v>40504.517999999996</v>
      </c>
      <c r="D64" s="36" t="s">
        <v>465</v>
      </c>
      <c r="E64" s="33">
        <f t="shared" si="12"/>
        <v>882.04338899977506</v>
      </c>
      <c r="F64" s="25">
        <f t="shared" si="13"/>
        <v>882</v>
      </c>
      <c r="G64" s="25">
        <f t="shared" si="44"/>
        <v>1.4810745997237973E-2</v>
      </c>
      <c r="J64">
        <f t="shared" si="72"/>
        <v>1.4810745997237973E-2</v>
      </c>
      <c r="K64" s="25"/>
      <c r="N64" s="25">
        <v>1.4810745997237973E-2</v>
      </c>
      <c r="O64" s="25">
        <f t="shared" ca="1" si="73"/>
        <v>2.927517687897576E-2</v>
      </c>
      <c r="P64" s="27">
        <f t="shared" si="15"/>
        <v>1.2635278369391805E-2</v>
      </c>
      <c r="Q64" s="28">
        <f t="shared" si="16"/>
        <v>25486.017999999996</v>
      </c>
      <c r="S64" s="25">
        <f t="shared" si="46"/>
        <v>4.7326593998066322E-6</v>
      </c>
      <c r="T64" s="128">
        <v>1</v>
      </c>
      <c r="U64">
        <f t="shared" si="47"/>
        <v>4.7326593998066322E-6</v>
      </c>
      <c r="V64" s="25">
        <f t="shared" si="48"/>
        <v>2.1754676278461678E-3</v>
      </c>
      <c r="Z64">
        <f t="shared" si="21"/>
        <v>882</v>
      </c>
      <c r="AA64" s="25">
        <f t="shared" si="22"/>
        <v>1.5260338752112438E-2</v>
      </c>
      <c r="AB64" s="25">
        <f t="shared" si="23"/>
        <v>-4.4959275487446541E-4</v>
      </c>
      <c r="AC64" s="25">
        <f t="shared" si="24"/>
        <v>2.1754676278461678E-3</v>
      </c>
      <c r="AD64" s="25"/>
      <c r="AE64" s="25">
        <f t="shared" si="25"/>
        <v>9.5662969614149422E-13</v>
      </c>
      <c r="AF64" s="28">
        <f t="shared" si="26"/>
        <v>25486.017999999996</v>
      </c>
      <c r="AG64" s="128"/>
      <c r="AH64">
        <f t="shared" si="27"/>
        <v>1.3166534524112438E-2</v>
      </c>
      <c r="AI64">
        <f t="shared" si="28"/>
        <v>1.3609422314666526</v>
      </c>
      <c r="AJ64">
        <f t="shared" si="29"/>
        <v>0.5126556527964532</v>
      </c>
      <c r="AK64">
        <f t="shared" si="30"/>
        <v>-8.1367718069719056E-2</v>
      </c>
      <c r="AL64">
        <f t="shared" si="31"/>
        <v>-0.22172503165325572</v>
      </c>
      <c r="AM64">
        <f t="shared" si="32"/>
        <v>-0.11131894500944735</v>
      </c>
      <c r="AN64" s="25">
        <f t="shared" si="75"/>
        <v>-0.15069059953850644</v>
      </c>
      <c r="AO64" s="25">
        <f t="shared" si="75"/>
        <v>-0.1506056576754099</v>
      </c>
      <c r="AP64" s="25">
        <f t="shared" si="75"/>
        <v>-0.15037346073582794</v>
      </c>
      <c r="AQ64" s="25">
        <f t="shared" si="75"/>
        <v>-0.14973876920405088</v>
      </c>
      <c r="AR64" s="25">
        <f t="shared" si="75"/>
        <v>-0.14800420056563704</v>
      </c>
      <c r="AS64" s="25">
        <f t="shared" si="75"/>
        <v>-0.14326601409805564</v>
      </c>
      <c r="AT64" s="25">
        <f t="shared" si="75"/>
        <v>-0.13033924209173969</v>
      </c>
      <c r="AU64" s="25">
        <f t="shared" si="34"/>
        <v>-9.517692366472752E-2</v>
      </c>
      <c r="AV64" s="25"/>
      <c r="AZ64" s="4"/>
    </row>
    <row r="65" spans="1:82">
      <c r="A65" s="56" t="s">
        <v>488</v>
      </c>
      <c r="B65" s="57" t="str">
        <f>IF(W65=INT(W65),"I","II")</f>
        <v>I</v>
      </c>
      <c r="C65" s="115">
        <v>40504.517999999996</v>
      </c>
      <c r="D65" s="115" t="s">
        <v>465</v>
      </c>
      <c r="E65" s="33">
        <f t="shared" si="12"/>
        <v>882.04338899977506</v>
      </c>
      <c r="F65" s="25">
        <f t="shared" si="13"/>
        <v>882</v>
      </c>
      <c r="G65" s="25">
        <f t="shared" si="44"/>
        <v>1.4810745997237973E-2</v>
      </c>
      <c r="J65">
        <f t="shared" si="72"/>
        <v>1.4810745997237973E-2</v>
      </c>
      <c r="N65" s="25">
        <v>1.4810745997237973E-2</v>
      </c>
      <c r="O65" s="25">
        <f t="shared" ca="1" si="73"/>
        <v>2.927517687897576E-2</v>
      </c>
      <c r="P65" s="27">
        <f t="shared" si="15"/>
        <v>1.2635278369391805E-2</v>
      </c>
      <c r="Q65" s="28">
        <f t="shared" si="16"/>
        <v>25486.017999999996</v>
      </c>
      <c r="S65" s="25">
        <f t="shared" si="46"/>
        <v>4.7326593998066322E-6</v>
      </c>
      <c r="T65" s="128">
        <v>1</v>
      </c>
      <c r="U65">
        <f t="shared" si="47"/>
        <v>4.7326593998066322E-6</v>
      </c>
      <c r="V65" s="25">
        <f t="shared" si="48"/>
        <v>2.1754676278461678E-3</v>
      </c>
      <c r="W65" s="112"/>
      <c r="X65" s="109"/>
      <c r="Y65" s="109"/>
      <c r="Z65">
        <f t="shared" si="21"/>
        <v>882</v>
      </c>
      <c r="AA65" s="25">
        <f t="shared" si="22"/>
        <v>1.5260338752112438E-2</v>
      </c>
      <c r="AB65" s="25">
        <f t="shared" si="23"/>
        <v>-4.4959275487446541E-4</v>
      </c>
      <c r="AC65" s="25">
        <f t="shared" si="24"/>
        <v>2.1754676278461678E-3</v>
      </c>
      <c r="AD65" s="25"/>
      <c r="AE65" s="25">
        <f t="shared" si="25"/>
        <v>9.5662969614149422E-13</v>
      </c>
      <c r="AF65" s="28">
        <f t="shared" si="26"/>
        <v>25486.017999999996</v>
      </c>
      <c r="AG65" s="128"/>
      <c r="AH65">
        <f t="shared" si="27"/>
        <v>1.3166534524112438E-2</v>
      </c>
      <c r="AI65">
        <f t="shared" si="28"/>
        <v>1.3609422314666526</v>
      </c>
      <c r="AJ65">
        <f t="shared" si="29"/>
        <v>0.5126556527964532</v>
      </c>
      <c r="AK65">
        <f t="shared" si="30"/>
        <v>-8.1367718069719056E-2</v>
      </c>
      <c r="AL65">
        <f t="shared" si="31"/>
        <v>-0.22172503165325572</v>
      </c>
      <c r="AM65">
        <f t="shared" si="32"/>
        <v>-0.11131894500944735</v>
      </c>
      <c r="AN65" s="25">
        <f t="shared" si="75"/>
        <v>-0.15069059953850644</v>
      </c>
      <c r="AO65" s="25">
        <f t="shared" si="75"/>
        <v>-0.1506056576754099</v>
      </c>
      <c r="AP65" s="25">
        <f t="shared" si="75"/>
        <v>-0.15037346073582794</v>
      </c>
      <c r="AQ65" s="25">
        <f t="shared" si="75"/>
        <v>-0.14973876920405088</v>
      </c>
      <c r="AR65" s="25">
        <f t="shared" si="75"/>
        <v>-0.14800420056563704</v>
      </c>
      <c r="AS65" s="25">
        <f t="shared" si="75"/>
        <v>-0.14326601409805564</v>
      </c>
      <c r="AT65" s="25">
        <f t="shared" si="75"/>
        <v>-0.13033924209173969</v>
      </c>
      <c r="AU65" s="25">
        <f t="shared" si="34"/>
        <v>-9.517692366472752E-2</v>
      </c>
      <c r="AV65" s="25"/>
      <c r="AZ65" s="4"/>
    </row>
    <row r="66" spans="1:82">
      <c r="A66" s="36" t="s">
        <v>464</v>
      </c>
      <c r="B66" s="102" t="s">
        <v>292</v>
      </c>
      <c r="C66" s="36">
        <v>40508.444000000003</v>
      </c>
      <c r="D66" s="36" t="s">
        <v>465</v>
      </c>
      <c r="E66" s="33">
        <f t="shared" si="12"/>
        <v>893.5448497072764</v>
      </c>
      <c r="F66" s="25">
        <f t="shared" si="13"/>
        <v>893.5</v>
      </c>
      <c r="G66" s="25">
        <f t="shared" si="44"/>
        <v>1.5309355505451094E-2</v>
      </c>
      <c r="J66">
        <f t="shared" si="72"/>
        <v>1.5309355505451094E-2</v>
      </c>
      <c r="K66" s="25"/>
      <c r="N66" s="25">
        <v>1.5309355505451094E-2</v>
      </c>
      <c r="O66" s="25">
        <f t="shared" ca="1" si="73"/>
        <v>2.9264336966539659E-2</v>
      </c>
      <c r="P66" s="27">
        <f t="shared" si="15"/>
        <v>1.2621223321601639E-2</v>
      </c>
      <c r="Q66" s="28">
        <f t="shared" si="16"/>
        <v>25489.944000000003</v>
      </c>
      <c r="S66" s="25">
        <f t="shared" si="46"/>
        <v>7.2260546378472445E-6</v>
      </c>
      <c r="T66" s="128">
        <v>1</v>
      </c>
      <c r="U66">
        <f t="shared" si="47"/>
        <v>7.2260546378472445E-6</v>
      </c>
      <c r="V66" s="25">
        <f t="shared" si="48"/>
        <v>2.6881321838494558E-3</v>
      </c>
      <c r="Z66">
        <f t="shared" si="21"/>
        <v>893.5</v>
      </c>
      <c r="AA66" s="25">
        <f t="shared" si="22"/>
        <v>1.5298530924371409E-2</v>
      </c>
      <c r="AB66" s="25">
        <f t="shared" si="23"/>
        <v>1.0824581079685661E-5</v>
      </c>
      <c r="AC66" s="25">
        <f t="shared" si="24"/>
        <v>2.6881321838494558E-3</v>
      </c>
      <c r="AD66" s="25"/>
      <c r="AE66" s="25">
        <f t="shared" si="25"/>
        <v>8.4668806241083082E-16</v>
      </c>
      <c r="AF66" s="28">
        <f t="shared" si="26"/>
        <v>25489.944000000003</v>
      </c>
      <c r="AG66" s="128"/>
      <c r="AH66">
        <f t="shared" si="27"/>
        <v>1.3203534451121409E-2</v>
      </c>
      <c r="AI66">
        <f t="shared" si="28"/>
        <v>1.3611932980314925</v>
      </c>
      <c r="AJ66">
        <f t="shared" si="29"/>
        <v>0.51532082270951651</v>
      </c>
      <c r="AK66">
        <f t="shared" si="30"/>
        <v>-8.0245881247161185E-2</v>
      </c>
      <c r="AL66">
        <f t="shared" si="31"/>
        <v>-0.21861803615374398</v>
      </c>
      <c r="AM66">
        <f t="shared" si="32"/>
        <v>-0.10974646712873043</v>
      </c>
      <c r="AN66" s="25">
        <f t="shared" si="75"/>
        <v>-0.14856984042156521</v>
      </c>
      <c r="AO66" s="25">
        <f t="shared" si="75"/>
        <v>-0.14848595376204313</v>
      </c>
      <c r="AP66" s="25">
        <f t="shared" si="75"/>
        <v>-0.1482567144423998</v>
      </c>
      <c r="AQ66" s="25">
        <f t="shared" si="75"/>
        <v>-0.14763030600875521</v>
      </c>
      <c r="AR66" s="25">
        <f t="shared" si="75"/>
        <v>-0.14591890897581564</v>
      </c>
      <c r="AS66" s="25">
        <f t="shared" si="75"/>
        <v>-0.14124541610088429</v>
      </c>
      <c r="AT66" s="25">
        <f t="shared" si="75"/>
        <v>-0.12849850843038546</v>
      </c>
      <c r="AU66" s="25">
        <f t="shared" si="34"/>
        <v>-9.3831701267121703E-2</v>
      </c>
      <c r="AV66" s="25"/>
      <c r="AZ66" s="4"/>
    </row>
    <row r="67" spans="1:82">
      <c r="A67" s="56" t="s">
        <v>488</v>
      </c>
      <c r="B67" s="57" t="str">
        <f>IF(W67=INT(W67),"I","II")</f>
        <v>I</v>
      </c>
      <c r="C67" s="115">
        <v>40508.444000000003</v>
      </c>
      <c r="D67" s="115" t="s">
        <v>465</v>
      </c>
      <c r="E67" s="33">
        <f t="shared" si="12"/>
        <v>893.5448497072764</v>
      </c>
      <c r="F67" s="25">
        <f t="shared" si="13"/>
        <v>893.5</v>
      </c>
      <c r="G67" s="25">
        <f t="shared" si="44"/>
        <v>1.5309355505451094E-2</v>
      </c>
      <c r="J67">
        <f t="shared" si="72"/>
        <v>1.5309355505451094E-2</v>
      </c>
      <c r="N67" s="25">
        <v>1.5309355505451094E-2</v>
      </c>
      <c r="O67" s="25">
        <f t="shared" ca="1" si="73"/>
        <v>2.9264336966539659E-2</v>
      </c>
      <c r="P67" s="27">
        <f t="shared" si="15"/>
        <v>1.2621223321601639E-2</v>
      </c>
      <c r="Q67" s="28">
        <f t="shared" si="16"/>
        <v>25489.944000000003</v>
      </c>
      <c r="S67" s="25">
        <f t="shared" si="46"/>
        <v>7.2260546378472445E-6</v>
      </c>
      <c r="T67" s="128">
        <v>1</v>
      </c>
      <c r="U67">
        <f t="shared" si="47"/>
        <v>7.2260546378472445E-6</v>
      </c>
      <c r="V67" s="25">
        <f t="shared" si="48"/>
        <v>2.6881321838494558E-3</v>
      </c>
      <c r="W67" s="108"/>
      <c r="X67" s="109"/>
      <c r="Y67" s="109"/>
      <c r="Z67">
        <f t="shared" si="21"/>
        <v>893.5</v>
      </c>
      <c r="AA67" s="25">
        <f t="shared" si="22"/>
        <v>1.5298530924371409E-2</v>
      </c>
      <c r="AB67" s="25">
        <f t="shared" si="23"/>
        <v>1.0824581079685661E-5</v>
      </c>
      <c r="AC67" s="25">
        <f t="shared" si="24"/>
        <v>2.6881321838494558E-3</v>
      </c>
      <c r="AD67" s="25"/>
      <c r="AE67" s="25">
        <f t="shared" si="25"/>
        <v>8.4668806241083082E-16</v>
      </c>
      <c r="AF67" s="28">
        <f t="shared" si="26"/>
        <v>25489.944000000003</v>
      </c>
      <c r="AG67" s="128"/>
      <c r="AH67">
        <f t="shared" si="27"/>
        <v>1.3203534451121409E-2</v>
      </c>
      <c r="AI67">
        <f t="shared" si="28"/>
        <v>1.3611932980314925</v>
      </c>
      <c r="AJ67">
        <f t="shared" si="29"/>
        <v>0.51532082270951651</v>
      </c>
      <c r="AK67">
        <f t="shared" si="30"/>
        <v>-8.0245881247161185E-2</v>
      </c>
      <c r="AL67">
        <f t="shared" si="31"/>
        <v>-0.21861803615374398</v>
      </c>
      <c r="AM67">
        <f t="shared" si="32"/>
        <v>-0.10974646712873043</v>
      </c>
      <c r="AN67" s="25">
        <f t="shared" si="75"/>
        <v>-0.14856984042156521</v>
      </c>
      <c r="AO67" s="25">
        <f t="shared" si="75"/>
        <v>-0.14848595376204313</v>
      </c>
      <c r="AP67" s="25">
        <f t="shared" si="75"/>
        <v>-0.1482567144423998</v>
      </c>
      <c r="AQ67" s="25">
        <f t="shared" si="75"/>
        <v>-0.14763030600875521</v>
      </c>
      <c r="AR67" s="25">
        <f t="shared" si="75"/>
        <v>-0.14591890897581564</v>
      </c>
      <c r="AS67" s="25">
        <f t="shared" si="75"/>
        <v>-0.14124541610088429</v>
      </c>
      <c r="AT67" s="25">
        <f t="shared" si="75"/>
        <v>-0.12849850843038546</v>
      </c>
      <c r="AU67" s="25">
        <f t="shared" si="34"/>
        <v>-9.3831701267121703E-2</v>
      </c>
      <c r="AV67" s="25"/>
      <c r="AZ67" s="4"/>
    </row>
    <row r="68" spans="1:82">
      <c r="A68" s="36" t="s">
        <v>464</v>
      </c>
      <c r="B68" s="102" t="s">
        <v>292</v>
      </c>
      <c r="C68" s="36">
        <v>40509.468000000001</v>
      </c>
      <c r="D68" s="36" t="s">
        <v>465</v>
      </c>
      <c r="E68" s="33">
        <f t="shared" si="12"/>
        <v>896.54472127233851</v>
      </c>
      <c r="F68" s="25">
        <f t="shared" si="13"/>
        <v>896.5</v>
      </c>
      <c r="G68" s="25">
        <f t="shared" si="44"/>
        <v>1.5265514499333221E-2</v>
      </c>
      <c r="J68">
        <f t="shared" si="72"/>
        <v>1.5265514499333221E-2</v>
      </c>
      <c r="K68" s="25"/>
      <c r="N68" s="25">
        <v>1.5265514499333221E-2</v>
      </c>
      <c r="O68" s="25">
        <f t="shared" ca="1" si="73"/>
        <v>2.9261509163295459E-2</v>
      </c>
      <c r="P68" s="27">
        <f t="shared" si="15"/>
        <v>1.2617557067945252E-2</v>
      </c>
      <c r="Q68" s="28">
        <f t="shared" si="16"/>
        <v>25490.968000000001</v>
      </c>
      <c r="S68" s="25">
        <f t="shared" si="46"/>
        <v>7.0116785584427751E-6</v>
      </c>
      <c r="T68" s="128">
        <v>1</v>
      </c>
      <c r="U68">
        <f t="shared" si="47"/>
        <v>7.0116785584427751E-6</v>
      </c>
      <c r="V68" s="25">
        <f t="shared" si="48"/>
        <v>2.6479574313879699E-3</v>
      </c>
      <c r="Z68">
        <f t="shared" si="21"/>
        <v>896.5</v>
      </c>
      <c r="AA68" s="25">
        <f t="shared" si="22"/>
        <v>1.530848531516504E-2</v>
      </c>
      <c r="AB68" s="25">
        <f t="shared" si="23"/>
        <v>-4.2970815831818582E-5</v>
      </c>
      <c r="AC68" s="25">
        <f t="shared" si="24"/>
        <v>2.6479574313879699E-3</v>
      </c>
      <c r="AD68" s="25"/>
      <c r="AE68" s="25">
        <f t="shared" si="25"/>
        <v>1.2947001445976817E-14</v>
      </c>
      <c r="AF68" s="28">
        <f t="shared" si="26"/>
        <v>25490.968000000001</v>
      </c>
      <c r="AG68" s="128"/>
      <c r="AH68">
        <f t="shared" si="27"/>
        <v>1.3213177951915041E-2</v>
      </c>
      <c r="AI68">
        <f t="shared" si="28"/>
        <v>1.3612582352626938</v>
      </c>
      <c r="AJ68">
        <f t="shared" si="29"/>
        <v>0.51601542743106477</v>
      </c>
      <c r="AK68">
        <f t="shared" si="30"/>
        <v>-7.9953032806042573E-2</v>
      </c>
      <c r="AL68">
        <f t="shared" si="31"/>
        <v>-0.21780732869010605</v>
      </c>
      <c r="AM68">
        <f t="shared" si="32"/>
        <v>-0.10933624942674405</v>
      </c>
      <c r="AN68" s="25">
        <f t="shared" si="75"/>
        <v>-0.14801653546319549</v>
      </c>
      <c r="AO68" s="25">
        <f t="shared" si="75"/>
        <v>-0.14793292505841008</v>
      </c>
      <c r="AP68" s="25">
        <f t="shared" si="75"/>
        <v>-0.14770445950458855</v>
      </c>
      <c r="AQ68" s="25">
        <f t="shared" si="75"/>
        <v>-0.14708021660866077</v>
      </c>
      <c r="AR68" s="25">
        <f t="shared" si="75"/>
        <v>-0.14537487366321408</v>
      </c>
      <c r="AS68" s="25">
        <f t="shared" si="75"/>
        <v>-0.1407182732666486</v>
      </c>
      <c r="AT68" s="25">
        <f t="shared" si="75"/>
        <v>-0.12801830668684344</v>
      </c>
      <c r="AU68" s="25">
        <f t="shared" si="34"/>
        <v>-9.348077368513763E-2</v>
      </c>
      <c r="AV68" s="25"/>
      <c r="AZ68" s="4"/>
    </row>
    <row r="69" spans="1:82">
      <c r="A69" s="56" t="s">
        <v>488</v>
      </c>
      <c r="B69" s="57" t="str">
        <f>IF(W69=INT(W69),"I","II")</f>
        <v>I</v>
      </c>
      <c r="C69" s="115">
        <v>40509.468000000001</v>
      </c>
      <c r="D69" s="115" t="s">
        <v>465</v>
      </c>
      <c r="E69" s="33">
        <f t="shared" si="12"/>
        <v>896.54472127233851</v>
      </c>
      <c r="F69" s="25">
        <f t="shared" si="13"/>
        <v>896.5</v>
      </c>
      <c r="G69" s="25">
        <f t="shared" si="44"/>
        <v>1.5265514499333221E-2</v>
      </c>
      <c r="J69">
        <f t="shared" si="72"/>
        <v>1.5265514499333221E-2</v>
      </c>
      <c r="N69" s="25">
        <v>1.5265514499333221E-2</v>
      </c>
      <c r="O69" s="25">
        <f t="shared" ca="1" si="73"/>
        <v>2.9261509163295459E-2</v>
      </c>
      <c r="P69" s="27">
        <f t="shared" si="15"/>
        <v>1.2617557067945252E-2</v>
      </c>
      <c r="Q69" s="28">
        <f t="shared" si="16"/>
        <v>25490.968000000001</v>
      </c>
      <c r="S69" s="25">
        <f t="shared" si="46"/>
        <v>7.0116785584427751E-6</v>
      </c>
      <c r="T69" s="128">
        <v>1</v>
      </c>
      <c r="U69">
        <f t="shared" si="47"/>
        <v>7.0116785584427751E-6</v>
      </c>
      <c r="V69" s="25">
        <f t="shared" si="48"/>
        <v>2.6479574313879699E-3</v>
      </c>
      <c r="W69" s="108"/>
      <c r="X69" s="109"/>
      <c r="Y69" s="109"/>
      <c r="Z69">
        <f t="shared" si="21"/>
        <v>896.5</v>
      </c>
      <c r="AA69" s="25">
        <f t="shared" si="22"/>
        <v>1.530848531516504E-2</v>
      </c>
      <c r="AB69" s="25">
        <f t="shared" si="23"/>
        <v>-4.2970815831818582E-5</v>
      </c>
      <c r="AC69" s="25">
        <f t="shared" si="24"/>
        <v>2.6479574313879699E-3</v>
      </c>
      <c r="AD69" s="25"/>
      <c r="AE69" s="25">
        <f t="shared" si="25"/>
        <v>1.2947001445976817E-14</v>
      </c>
      <c r="AF69" s="28">
        <f t="shared" si="26"/>
        <v>25490.968000000001</v>
      </c>
      <c r="AG69" s="128"/>
      <c r="AH69">
        <f t="shared" si="27"/>
        <v>1.3213177951915041E-2</v>
      </c>
      <c r="AI69">
        <f t="shared" si="28"/>
        <v>1.3612582352626938</v>
      </c>
      <c r="AJ69">
        <f t="shared" si="29"/>
        <v>0.51601542743106477</v>
      </c>
      <c r="AK69">
        <f t="shared" si="30"/>
        <v>-7.9953032806042573E-2</v>
      </c>
      <c r="AL69">
        <f t="shared" si="31"/>
        <v>-0.21780732869010605</v>
      </c>
      <c r="AM69">
        <f t="shared" si="32"/>
        <v>-0.10933624942674405</v>
      </c>
      <c r="AN69" s="25">
        <f t="shared" si="75"/>
        <v>-0.14801653546319549</v>
      </c>
      <c r="AO69" s="25">
        <f t="shared" si="75"/>
        <v>-0.14793292505841008</v>
      </c>
      <c r="AP69" s="25">
        <f t="shared" si="75"/>
        <v>-0.14770445950458855</v>
      </c>
      <c r="AQ69" s="25">
        <f t="shared" si="75"/>
        <v>-0.14708021660866077</v>
      </c>
      <c r="AR69" s="25">
        <f t="shared" si="75"/>
        <v>-0.14537487366321408</v>
      </c>
      <c r="AS69" s="25">
        <f t="shared" si="75"/>
        <v>-0.1407182732666486</v>
      </c>
      <c r="AT69" s="25">
        <f t="shared" si="75"/>
        <v>-0.12801830668684344</v>
      </c>
      <c r="AU69" s="25">
        <f t="shared" si="34"/>
        <v>-9.348077368513763E-2</v>
      </c>
      <c r="AV69" s="25"/>
      <c r="AZ69" s="4"/>
    </row>
    <row r="70" spans="1:82">
      <c r="A70" s="36" t="s">
        <v>464</v>
      </c>
      <c r="B70" s="102" t="s">
        <v>292</v>
      </c>
      <c r="C70" s="36">
        <v>40510.491999999998</v>
      </c>
      <c r="D70" s="36" t="s">
        <v>465</v>
      </c>
      <c r="E70" s="33">
        <f t="shared" si="12"/>
        <v>899.5445928374005</v>
      </c>
      <c r="F70" s="25">
        <f t="shared" si="13"/>
        <v>899.5</v>
      </c>
      <c r="G70" s="25">
        <f t="shared" si="44"/>
        <v>1.5221673500491306E-2</v>
      </c>
      <c r="J70">
        <f t="shared" si="72"/>
        <v>1.5221673500491306E-2</v>
      </c>
      <c r="K70" s="25"/>
      <c r="N70" s="25">
        <v>1.5221673500491306E-2</v>
      </c>
      <c r="O70" s="25">
        <f t="shared" ca="1" si="73"/>
        <v>2.9258681360051258E-2</v>
      </c>
      <c r="P70" s="27">
        <f t="shared" si="15"/>
        <v>1.2613890930378416E-2</v>
      </c>
      <c r="Q70" s="28">
        <f t="shared" si="16"/>
        <v>25491.991999999998</v>
      </c>
      <c r="S70" s="25">
        <f t="shared" si="46"/>
        <v>6.800529932984592E-6</v>
      </c>
      <c r="T70" s="128">
        <v>1</v>
      </c>
      <c r="U70">
        <f t="shared" si="47"/>
        <v>6.800529932984592E-6</v>
      </c>
      <c r="V70" s="25">
        <f t="shared" si="48"/>
        <v>2.6077825701128904E-3</v>
      </c>
      <c r="Z70">
        <f t="shared" si="21"/>
        <v>899.5</v>
      </c>
      <c r="AA70" s="25">
        <f t="shared" si="22"/>
        <v>1.531843606094371E-2</v>
      </c>
      <c r="AB70" s="25">
        <f t="shared" si="23"/>
        <v>-9.6762560452403473E-5</v>
      </c>
      <c r="AC70" s="25">
        <f t="shared" si="24"/>
        <v>2.6077825701128904E-3</v>
      </c>
      <c r="AD70" s="25"/>
      <c r="AE70" s="25">
        <f t="shared" si="25"/>
        <v>6.3673314874955258E-14</v>
      </c>
      <c r="AF70" s="28">
        <f t="shared" si="26"/>
        <v>25491.991999999998</v>
      </c>
      <c r="AG70" s="128"/>
      <c r="AH70">
        <f t="shared" si="27"/>
        <v>1.3222817861693711E-2</v>
      </c>
      <c r="AI70">
        <f t="shared" si="28"/>
        <v>1.3613229411769581</v>
      </c>
      <c r="AJ70">
        <f t="shared" si="29"/>
        <v>0.51670975876602354</v>
      </c>
      <c r="AK70">
        <f t="shared" si="30"/>
        <v>-7.9660104062400788E-2</v>
      </c>
      <c r="AL70">
        <f t="shared" si="31"/>
        <v>-0.21699654441521471</v>
      </c>
      <c r="AM70">
        <f t="shared" si="32"/>
        <v>-0.10892602922342273</v>
      </c>
      <c r="AN70" s="25">
        <f t="shared" si="75"/>
        <v>-0.14746320443104655</v>
      </c>
      <c r="AO70" s="25">
        <f t="shared" si="75"/>
        <v>-0.14737987068590822</v>
      </c>
      <c r="AP70" s="25">
        <f t="shared" si="75"/>
        <v>-0.1471521798079794</v>
      </c>
      <c r="AQ70" s="25">
        <f t="shared" si="75"/>
        <v>-0.14653010439435044</v>
      </c>
      <c r="AR70" s="25">
        <f t="shared" si="75"/>
        <v>-0.14483081936767273</v>
      </c>
      <c r="AS70" s="25">
        <f t="shared" si="75"/>
        <v>-0.14019111797880207</v>
      </c>
      <c r="AT70" s="25">
        <f t="shared" si="75"/>
        <v>-0.12753810068999835</v>
      </c>
      <c r="AU70" s="25">
        <f t="shared" si="34"/>
        <v>-9.3129846103153446E-2</v>
      </c>
      <c r="AV70" s="25"/>
      <c r="AZ70" s="4"/>
    </row>
    <row r="71" spans="1:82">
      <c r="A71" s="56" t="s">
        <v>488</v>
      </c>
      <c r="B71" s="57" t="str">
        <f>IF(W71=INT(W71),"I","II")</f>
        <v>I</v>
      </c>
      <c r="C71" s="115">
        <v>40510.491999999998</v>
      </c>
      <c r="D71" s="115" t="s">
        <v>465</v>
      </c>
      <c r="E71" s="33">
        <f t="shared" si="12"/>
        <v>899.5445928374005</v>
      </c>
      <c r="F71" s="25">
        <f t="shared" si="13"/>
        <v>899.5</v>
      </c>
      <c r="G71" s="25">
        <f t="shared" si="44"/>
        <v>1.5221673500491306E-2</v>
      </c>
      <c r="J71">
        <f t="shared" si="72"/>
        <v>1.5221673500491306E-2</v>
      </c>
      <c r="N71" s="25">
        <v>1.5221673500491306E-2</v>
      </c>
      <c r="O71" s="25">
        <f t="shared" ca="1" si="73"/>
        <v>2.9258681360051258E-2</v>
      </c>
      <c r="P71" s="27">
        <f t="shared" si="15"/>
        <v>1.2613890930378416E-2</v>
      </c>
      <c r="Q71" s="28">
        <f t="shared" si="16"/>
        <v>25491.991999999998</v>
      </c>
      <c r="S71" s="25">
        <f t="shared" si="46"/>
        <v>6.800529932984592E-6</v>
      </c>
      <c r="T71" s="128">
        <v>1</v>
      </c>
      <c r="U71">
        <f t="shared" si="47"/>
        <v>6.800529932984592E-6</v>
      </c>
      <c r="V71" s="25">
        <f t="shared" si="48"/>
        <v>2.6077825701128904E-3</v>
      </c>
      <c r="W71" s="108"/>
      <c r="X71" s="109"/>
      <c r="Y71" s="109"/>
      <c r="Z71">
        <f t="shared" si="21"/>
        <v>899.5</v>
      </c>
      <c r="AA71" s="25">
        <f t="shared" si="22"/>
        <v>1.531843606094371E-2</v>
      </c>
      <c r="AB71" s="25">
        <f t="shared" si="23"/>
        <v>-9.6762560452403473E-5</v>
      </c>
      <c r="AC71" s="25">
        <f t="shared" si="24"/>
        <v>2.6077825701128904E-3</v>
      </c>
      <c r="AD71" s="25"/>
      <c r="AE71" s="25">
        <f t="shared" si="25"/>
        <v>6.3673314874955258E-14</v>
      </c>
      <c r="AF71" s="28">
        <f t="shared" si="26"/>
        <v>25491.991999999998</v>
      </c>
      <c r="AG71" s="128"/>
      <c r="AH71">
        <f t="shared" si="27"/>
        <v>1.3222817861693711E-2</v>
      </c>
      <c r="AI71">
        <f t="shared" si="28"/>
        <v>1.3613229411769581</v>
      </c>
      <c r="AJ71">
        <f t="shared" si="29"/>
        <v>0.51670975876602354</v>
      </c>
      <c r="AK71">
        <f t="shared" si="30"/>
        <v>-7.9660104062400788E-2</v>
      </c>
      <c r="AL71">
        <f t="shared" si="31"/>
        <v>-0.21699654441521471</v>
      </c>
      <c r="AM71">
        <f t="shared" si="32"/>
        <v>-0.10892602922342273</v>
      </c>
      <c r="AN71" s="25">
        <f t="shared" ref="AN71:AT80" si="78">$AU71+$AB$7*SIN(AO71)</f>
        <v>-0.14746320443104655</v>
      </c>
      <c r="AO71" s="25">
        <f t="shared" si="78"/>
        <v>-0.14737987068590822</v>
      </c>
      <c r="AP71" s="25">
        <f t="shared" si="78"/>
        <v>-0.1471521798079794</v>
      </c>
      <c r="AQ71" s="25">
        <f t="shared" si="78"/>
        <v>-0.14653010439435044</v>
      </c>
      <c r="AR71" s="25">
        <f t="shared" si="78"/>
        <v>-0.14483081936767273</v>
      </c>
      <c r="AS71" s="25">
        <f t="shared" si="78"/>
        <v>-0.14019111797880207</v>
      </c>
      <c r="AT71" s="25">
        <f t="shared" si="78"/>
        <v>-0.12753810068999835</v>
      </c>
      <c r="AU71" s="25">
        <f t="shared" si="34"/>
        <v>-9.3129846103153446E-2</v>
      </c>
      <c r="AV71" s="25"/>
      <c r="AZ71" s="4"/>
    </row>
    <row r="72" spans="1:82">
      <c r="A72" s="36" t="s">
        <v>464</v>
      </c>
      <c r="B72" s="102" t="s">
        <v>292</v>
      </c>
      <c r="C72" s="36">
        <v>40511.516000000003</v>
      </c>
      <c r="D72" s="36" t="s">
        <v>465</v>
      </c>
      <c r="E72" s="33">
        <f t="shared" si="12"/>
        <v>902.54446440248398</v>
      </c>
      <c r="F72" s="25">
        <f t="shared" si="13"/>
        <v>902.5</v>
      </c>
      <c r="G72" s="25">
        <f t="shared" si="44"/>
        <v>1.5177832501649391E-2</v>
      </c>
      <c r="J72">
        <f t="shared" si="72"/>
        <v>1.5177832501649391E-2</v>
      </c>
      <c r="K72" s="25"/>
      <c r="N72" s="25">
        <v>1.5177832501649391E-2</v>
      </c>
      <c r="O72" s="25">
        <f t="shared" ca="1" si="73"/>
        <v>2.9255853556807057E-2</v>
      </c>
      <c r="P72" s="27">
        <f t="shared" si="15"/>
        <v>1.2610224908901131E-2</v>
      </c>
      <c r="Q72" s="28">
        <f t="shared" si="16"/>
        <v>25493.016000000003</v>
      </c>
      <c r="S72" s="25">
        <f t="shared" si="46"/>
        <v>6.5926087503385133E-6</v>
      </c>
      <c r="T72" s="128">
        <v>1</v>
      </c>
      <c r="U72">
        <f t="shared" si="47"/>
        <v>6.5926087503385133E-6</v>
      </c>
      <c r="V72" s="25">
        <f t="shared" si="48"/>
        <v>2.5676075927482597E-3</v>
      </c>
      <c r="Z72">
        <f t="shared" si="21"/>
        <v>902.5</v>
      </c>
      <c r="AA72" s="25">
        <f t="shared" si="22"/>
        <v>1.5328383156559567E-2</v>
      </c>
      <c r="AB72" s="25">
        <f t="shared" si="23"/>
        <v>-1.5055065491017573E-4</v>
      </c>
      <c r="AC72" s="25">
        <f t="shared" si="24"/>
        <v>2.5676075927482597E-3</v>
      </c>
      <c r="AD72" s="25"/>
      <c r="AE72" s="25">
        <f t="shared" si="25"/>
        <v>1.4942477161268677E-13</v>
      </c>
      <c r="AF72" s="28">
        <f t="shared" si="26"/>
        <v>25493.016000000003</v>
      </c>
      <c r="AG72" s="128"/>
      <c r="AH72">
        <f t="shared" si="27"/>
        <v>1.3232454175309567E-2</v>
      </c>
      <c r="AI72">
        <f t="shared" si="28"/>
        <v>1.3613874156427492</v>
      </c>
      <c r="AJ72">
        <f t="shared" si="29"/>
        <v>0.51740381592968054</v>
      </c>
      <c r="AK72">
        <f t="shared" si="30"/>
        <v>-7.9367095291781889E-2</v>
      </c>
      <c r="AL72">
        <f t="shared" si="31"/>
        <v>-0.21618568359995266</v>
      </c>
      <c r="AM72">
        <f t="shared" si="32"/>
        <v>-0.10851580652646783</v>
      </c>
      <c r="AN72" s="25">
        <f t="shared" si="78"/>
        <v>-0.1469098474184089</v>
      </c>
      <c r="AO72" s="25">
        <f t="shared" si="78"/>
        <v>-0.14682679073660843</v>
      </c>
      <c r="AP72" s="25">
        <f t="shared" si="78"/>
        <v>-0.14659987544176961</v>
      </c>
      <c r="AQ72" s="25">
        <f t="shared" si="78"/>
        <v>-0.14597996944859915</v>
      </c>
      <c r="AR72" s="25">
        <f t="shared" si="78"/>
        <v>-0.14428674615876491</v>
      </c>
      <c r="AS72" s="25">
        <f t="shared" si="78"/>
        <v>-0.13966395028353706</v>
      </c>
      <c r="AT72" s="25">
        <f t="shared" si="78"/>
        <v>-0.12705789045577112</v>
      </c>
      <c r="AU72" s="25">
        <f t="shared" si="34"/>
        <v>-9.2778918521169373E-2</v>
      </c>
      <c r="AV72" s="25"/>
      <c r="AZ72" s="4"/>
    </row>
    <row r="73" spans="1:82">
      <c r="A73" s="56" t="s">
        <v>488</v>
      </c>
      <c r="B73" s="57" t="str">
        <f>IF(W73=INT(W73),"I","II")</f>
        <v>I</v>
      </c>
      <c r="C73" s="115">
        <v>40511.516000000003</v>
      </c>
      <c r="D73" s="115" t="s">
        <v>465</v>
      </c>
      <c r="E73" s="33">
        <f t="shared" si="12"/>
        <v>902.54446440248398</v>
      </c>
      <c r="F73" s="25">
        <f t="shared" si="13"/>
        <v>902.5</v>
      </c>
      <c r="G73" s="25">
        <f t="shared" ref="G73:G103" si="79">+C73-(C$7+F73*C$8)</f>
        <v>1.5177832501649391E-2</v>
      </c>
      <c r="J73">
        <f t="shared" si="72"/>
        <v>1.5177832501649391E-2</v>
      </c>
      <c r="N73" s="25">
        <v>1.5177832501649391E-2</v>
      </c>
      <c r="O73" s="25">
        <f t="shared" ca="1" si="73"/>
        <v>2.9255853556807057E-2</v>
      </c>
      <c r="P73" s="27">
        <f t="shared" si="15"/>
        <v>1.2610224908901131E-2</v>
      </c>
      <c r="Q73" s="28">
        <f t="shared" si="16"/>
        <v>25493.016000000003</v>
      </c>
      <c r="S73" s="25">
        <f t="shared" ref="S73:S103" si="80">+(P73-G73)^2</f>
        <v>6.5926087503385133E-6</v>
      </c>
      <c r="T73" s="128">
        <v>1</v>
      </c>
      <c r="U73">
        <f t="shared" ref="U73:U103" si="81">+T73*S73</f>
        <v>6.5926087503385133E-6</v>
      </c>
      <c r="V73" s="25">
        <f t="shared" ref="V73:V103" si="82">+G73-P73</f>
        <v>2.5676075927482597E-3</v>
      </c>
      <c r="W73" s="108"/>
      <c r="X73" s="109"/>
      <c r="Y73" s="109"/>
      <c r="Z73">
        <f t="shared" si="21"/>
        <v>902.5</v>
      </c>
      <c r="AA73" s="25">
        <f t="shared" si="22"/>
        <v>1.5328383156559567E-2</v>
      </c>
      <c r="AB73" s="25">
        <f t="shared" si="23"/>
        <v>-1.5055065491017573E-4</v>
      </c>
      <c r="AC73" s="25">
        <f t="shared" si="24"/>
        <v>2.5676075927482597E-3</v>
      </c>
      <c r="AD73" s="25"/>
      <c r="AE73" s="25">
        <f t="shared" si="25"/>
        <v>1.4942477161268677E-13</v>
      </c>
      <c r="AF73" s="28">
        <f t="shared" si="26"/>
        <v>25493.016000000003</v>
      </c>
      <c r="AG73" s="128"/>
      <c r="AH73">
        <f t="shared" si="27"/>
        <v>1.3232454175309567E-2</v>
      </c>
      <c r="AI73">
        <f t="shared" si="28"/>
        <v>1.3613874156427492</v>
      </c>
      <c r="AJ73">
        <f t="shared" si="29"/>
        <v>0.51740381592968054</v>
      </c>
      <c r="AK73">
        <f t="shared" si="30"/>
        <v>-7.9367095291781889E-2</v>
      </c>
      <c r="AL73">
        <f t="shared" si="31"/>
        <v>-0.21618568359995266</v>
      </c>
      <c r="AM73">
        <f t="shared" si="32"/>
        <v>-0.10851580652646783</v>
      </c>
      <c r="AN73" s="25">
        <f t="shared" si="78"/>
        <v>-0.1469098474184089</v>
      </c>
      <c r="AO73" s="25">
        <f t="shared" si="78"/>
        <v>-0.14682679073660843</v>
      </c>
      <c r="AP73" s="25">
        <f t="shared" si="78"/>
        <v>-0.14659987544176961</v>
      </c>
      <c r="AQ73" s="25">
        <f t="shared" si="78"/>
        <v>-0.14597996944859915</v>
      </c>
      <c r="AR73" s="25">
        <f t="shared" si="78"/>
        <v>-0.14428674615876491</v>
      </c>
      <c r="AS73" s="25">
        <f t="shared" si="78"/>
        <v>-0.13966395028353706</v>
      </c>
      <c r="AT73" s="25">
        <f t="shared" si="78"/>
        <v>-0.12705789045577112</v>
      </c>
      <c r="AU73" s="25">
        <f t="shared" si="34"/>
        <v>-9.2778918521169373E-2</v>
      </c>
      <c r="AV73" s="25"/>
      <c r="AZ73" s="4"/>
    </row>
    <row r="74" spans="1:82">
      <c r="A74" s="36" t="s">
        <v>464</v>
      </c>
      <c r="B74" s="102" t="s">
        <v>292</v>
      </c>
      <c r="C74" s="36">
        <v>40512.54</v>
      </c>
      <c r="D74" s="36" t="s">
        <v>465</v>
      </c>
      <c r="E74" s="33">
        <f t="shared" si="12"/>
        <v>905.54433596754598</v>
      </c>
      <c r="F74" s="25">
        <f t="shared" si="13"/>
        <v>905.5</v>
      </c>
      <c r="G74" s="25">
        <f t="shared" si="79"/>
        <v>1.5133991502807476E-2</v>
      </c>
      <c r="J74">
        <f t="shared" si="72"/>
        <v>1.5133991502807476E-2</v>
      </c>
      <c r="K74" s="25"/>
      <c r="N74" s="25">
        <v>1.5133991502807476E-2</v>
      </c>
      <c r="O74" s="25">
        <f t="shared" ca="1" si="73"/>
        <v>2.9253025753562856E-2</v>
      </c>
      <c r="P74" s="27">
        <f t="shared" si="15"/>
        <v>1.2606559003513393E-2</v>
      </c>
      <c r="Q74" s="28">
        <f t="shared" si="16"/>
        <v>25494.04</v>
      </c>
      <c r="S74" s="25">
        <f t="shared" si="80"/>
        <v>6.387915038487935E-6</v>
      </c>
      <c r="T74" s="128">
        <v>1</v>
      </c>
      <c r="U74">
        <f t="shared" si="81"/>
        <v>6.387915038487935E-6</v>
      </c>
      <c r="V74" s="25">
        <f t="shared" si="82"/>
        <v>2.5274324992940831E-3</v>
      </c>
      <c r="Z74">
        <f t="shared" si="21"/>
        <v>905.5</v>
      </c>
      <c r="AA74" s="25">
        <f t="shared" si="22"/>
        <v>1.5338326596867E-2</v>
      </c>
      <c r="AB74" s="25">
        <f t="shared" si="23"/>
        <v>-2.0433509405952399E-4</v>
      </c>
      <c r="AC74" s="25">
        <f t="shared" si="24"/>
        <v>2.5274324992940831E-3</v>
      </c>
      <c r="AD74" s="25"/>
      <c r="AE74" s="25">
        <f t="shared" si="25"/>
        <v>2.6671353490001488E-13</v>
      </c>
      <c r="AF74" s="28">
        <f t="shared" si="26"/>
        <v>25494.04</v>
      </c>
      <c r="AG74" s="128"/>
      <c r="AH74">
        <f t="shared" si="27"/>
        <v>1.3242086887616999E-2</v>
      </c>
      <c r="AI74">
        <f t="shared" si="28"/>
        <v>1.36145165852896</v>
      </c>
      <c r="AJ74">
        <f t="shared" si="29"/>
        <v>0.51809759813757117</v>
      </c>
      <c r="AK74">
        <f t="shared" si="30"/>
        <v>-7.9074006770012792E-2</v>
      </c>
      <c r="AL74">
        <f t="shared" si="31"/>
        <v>-0.21537474651539279</v>
      </c>
      <c r="AM74">
        <f t="shared" si="32"/>
        <v>-0.10810558134359886</v>
      </c>
      <c r="AN74" s="25">
        <f t="shared" si="78"/>
        <v>-0.14635646451862305</v>
      </c>
      <c r="AO74" s="25">
        <f t="shared" si="78"/>
        <v>-0.14627368530262833</v>
      </c>
      <c r="AP74" s="25">
        <f t="shared" si="78"/>
        <v>-0.1460475464951973</v>
      </c>
      <c r="AQ74" s="25">
        <f t="shared" si="78"/>
        <v>-0.14542981185421303</v>
      </c>
      <c r="AR74" s="25">
        <f t="shared" si="78"/>
        <v>-0.14374265410608209</v>
      </c>
      <c r="AS74" s="25">
        <f t="shared" si="78"/>
        <v>-0.13913677022705145</v>
      </c>
      <c r="AT74" s="25">
        <f t="shared" si="78"/>
        <v>-0.12657767600008266</v>
      </c>
      <c r="AU74" s="25">
        <f t="shared" si="34"/>
        <v>-9.2427990939185189E-2</v>
      </c>
      <c r="AV74" s="25"/>
      <c r="AZ74" s="4"/>
    </row>
    <row r="75" spans="1:82">
      <c r="A75" s="56" t="s">
        <v>488</v>
      </c>
      <c r="B75" s="57" t="str">
        <f>IF(W75=INT(W75),"I","II")</f>
        <v>I</v>
      </c>
      <c r="C75" s="115">
        <v>40512.54</v>
      </c>
      <c r="D75" s="115" t="s">
        <v>465</v>
      </c>
      <c r="E75" s="33">
        <f t="shared" si="12"/>
        <v>905.54433596754598</v>
      </c>
      <c r="F75" s="25">
        <f t="shared" si="13"/>
        <v>905.5</v>
      </c>
      <c r="G75" s="25">
        <f t="shared" si="79"/>
        <v>1.5133991502807476E-2</v>
      </c>
      <c r="J75">
        <f t="shared" si="72"/>
        <v>1.5133991502807476E-2</v>
      </c>
      <c r="N75" s="25">
        <v>1.5133991502807476E-2</v>
      </c>
      <c r="O75" s="25">
        <f t="shared" ca="1" si="73"/>
        <v>2.9253025753562856E-2</v>
      </c>
      <c r="P75" s="27">
        <f t="shared" si="15"/>
        <v>1.2606559003513393E-2</v>
      </c>
      <c r="Q75" s="28">
        <f t="shared" si="16"/>
        <v>25494.04</v>
      </c>
      <c r="S75" s="25">
        <f t="shared" si="80"/>
        <v>6.387915038487935E-6</v>
      </c>
      <c r="T75" s="128">
        <v>1</v>
      </c>
      <c r="U75">
        <f t="shared" si="81"/>
        <v>6.387915038487935E-6</v>
      </c>
      <c r="V75" s="25">
        <f t="shared" si="82"/>
        <v>2.5274324992940831E-3</v>
      </c>
      <c r="W75" s="108"/>
      <c r="X75" s="109"/>
      <c r="Y75" s="109"/>
      <c r="Z75">
        <f t="shared" si="21"/>
        <v>905.5</v>
      </c>
      <c r="AA75" s="25">
        <f t="shared" si="22"/>
        <v>1.5338326596867E-2</v>
      </c>
      <c r="AB75" s="25">
        <f t="shared" si="23"/>
        <v>-2.0433509405952399E-4</v>
      </c>
      <c r="AC75" s="25">
        <f t="shared" si="24"/>
        <v>2.5274324992940831E-3</v>
      </c>
      <c r="AD75" s="25"/>
      <c r="AE75" s="25">
        <f t="shared" si="25"/>
        <v>2.6671353490001488E-13</v>
      </c>
      <c r="AF75" s="28">
        <f t="shared" si="26"/>
        <v>25494.04</v>
      </c>
      <c r="AG75" s="128"/>
      <c r="AH75">
        <f t="shared" si="27"/>
        <v>1.3242086887616999E-2</v>
      </c>
      <c r="AI75">
        <f t="shared" si="28"/>
        <v>1.36145165852896</v>
      </c>
      <c r="AJ75">
        <f t="shared" si="29"/>
        <v>0.51809759813757117</v>
      </c>
      <c r="AK75">
        <f t="shared" si="30"/>
        <v>-7.9074006770012792E-2</v>
      </c>
      <c r="AL75">
        <f t="shared" si="31"/>
        <v>-0.21537474651539279</v>
      </c>
      <c r="AM75">
        <f t="shared" si="32"/>
        <v>-0.10810558134359886</v>
      </c>
      <c r="AN75" s="25">
        <f t="shared" si="78"/>
        <v>-0.14635646451862305</v>
      </c>
      <c r="AO75" s="25">
        <f t="shared" si="78"/>
        <v>-0.14627368530262833</v>
      </c>
      <c r="AP75" s="25">
        <f t="shared" si="78"/>
        <v>-0.1460475464951973</v>
      </c>
      <c r="AQ75" s="25">
        <f t="shared" si="78"/>
        <v>-0.14542981185421303</v>
      </c>
      <c r="AR75" s="25">
        <f t="shared" si="78"/>
        <v>-0.14374265410608209</v>
      </c>
      <c r="AS75" s="25">
        <f t="shared" si="78"/>
        <v>-0.13913677022705145</v>
      </c>
      <c r="AT75" s="25">
        <f t="shared" si="78"/>
        <v>-0.12657767600008266</v>
      </c>
      <c r="AU75" s="25">
        <f t="shared" si="34"/>
        <v>-9.2427990939185189E-2</v>
      </c>
      <c r="AV75" s="25"/>
      <c r="AZ75" s="4"/>
    </row>
    <row r="76" spans="1:82" s="25" customFormat="1">
      <c r="A76" s="33" t="s">
        <v>294</v>
      </c>
      <c r="B76" s="57" t="s">
        <v>288</v>
      </c>
      <c r="C76" s="58">
        <v>41932.525000000001</v>
      </c>
      <c r="D76" s="58"/>
      <c r="E76" s="33">
        <f t="shared" si="12"/>
        <v>5065.478539409527</v>
      </c>
      <c r="F76" s="25">
        <f t="shared" si="13"/>
        <v>5065.5</v>
      </c>
      <c r="G76" s="25">
        <f t="shared" si="79"/>
        <v>-7.3255285024060868E-3</v>
      </c>
      <c r="I76" s="127">
        <f t="shared" ref="I76:I103" si="83">G76</f>
        <v>-7.3255285024060868E-3</v>
      </c>
      <c r="P76" s="27">
        <f t="shared" si="15"/>
        <v>7.6348617605613567E-3</v>
      </c>
      <c r="Q76" s="28">
        <f t="shared" si="16"/>
        <v>26914.025000000001</v>
      </c>
      <c r="S76" s="25">
        <f t="shared" si="80"/>
        <v>2.2381327682029109E-4</v>
      </c>
      <c r="T76" s="2">
        <v>0.1</v>
      </c>
      <c r="U76">
        <f t="shared" si="81"/>
        <v>2.2381327682029109E-5</v>
      </c>
      <c r="V76" s="25">
        <f t="shared" si="82"/>
        <v>-1.4960390262967443E-2</v>
      </c>
      <c r="Z76">
        <f t="shared" si="21"/>
        <v>5065.5</v>
      </c>
      <c r="AA76" s="25">
        <f t="shared" si="22"/>
        <v>2.4029870438552207E-2</v>
      </c>
      <c r="AB76" s="25">
        <f t="shared" si="23"/>
        <v>-3.135539894095829E-2</v>
      </c>
      <c r="AC76" s="25">
        <f t="shared" si="24"/>
        <v>-1.4960390262967443E-2</v>
      </c>
      <c r="AE76" s="25">
        <f t="shared" si="25"/>
        <v>2.2004449461918161E-7</v>
      </c>
      <c r="AF76" s="28">
        <f t="shared" si="26"/>
        <v>26914.025000000001</v>
      </c>
      <c r="AG76" s="128"/>
      <c r="AH76">
        <f t="shared" si="27"/>
        <v>2.1554708809302207E-2</v>
      </c>
      <c r="AI76">
        <f t="shared" si="28"/>
        <v>1.2408856284169703</v>
      </c>
      <c r="AJ76">
        <f t="shared" si="29"/>
        <v>0.99869757502488343</v>
      </c>
      <c r="AK76">
        <f t="shared" si="30"/>
        <v>0.28084535606301436</v>
      </c>
      <c r="AL76">
        <f t="shared" si="31"/>
        <v>0.86183959847332403</v>
      </c>
      <c r="AM76">
        <f t="shared" si="32"/>
        <v>0.4597347572094439</v>
      </c>
      <c r="AN76" s="25">
        <f t="shared" si="78"/>
        <v>0.6044171177019324</v>
      </c>
      <c r="AO76" s="25">
        <f t="shared" si="78"/>
        <v>0.6042889634584907</v>
      </c>
      <c r="AP76" s="25">
        <f t="shared" si="78"/>
        <v>0.60386812269429568</v>
      </c>
      <c r="AQ76" s="25">
        <f t="shared" si="78"/>
        <v>0.60248699811309803</v>
      </c>
      <c r="AR76" s="25">
        <f t="shared" si="78"/>
        <v>0.59796356819147112</v>
      </c>
      <c r="AS76" s="25">
        <f t="shared" si="78"/>
        <v>0.58324465232799305</v>
      </c>
      <c r="AT76" s="25">
        <f t="shared" si="78"/>
        <v>0.53629449350472014</v>
      </c>
      <c r="AU76" s="25">
        <f t="shared" si="34"/>
        <v>0.394191589412136</v>
      </c>
      <c r="AW76"/>
      <c r="AX76"/>
      <c r="AY76"/>
      <c r="AZ76" s="4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</row>
    <row r="77" spans="1:82" s="25" customFormat="1">
      <c r="A77" s="33" t="s">
        <v>295</v>
      </c>
      <c r="B77" s="57" t="s">
        <v>288</v>
      </c>
      <c r="C77" s="58">
        <v>41972.508999999998</v>
      </c>
      <c r="D77" s="58"/>
      <c r="E77" s="33">
        <f t="shared" si="12"/>
        <v>5182.614149426824</v>
      </c>
      <c r="F77" s="25">
        <f t="shared" si="13"/>
        <v>5182.5</v>
      </c>
      <c r="G77" s="25">
        <f t="shared" si="79"/>
        <v>3.8964672494330443E-2</v>
      </c>
      <c r="I77" s="127">
        <f t="shared" si="83"/>
        <v>3.8964672494330443E-2</v>
      </c>
      <c r="P77" s="27">
        <f t="shared" si="15"/>
        <v>7.4982601231232144E-3</v>
      </c>
      <c r="Q77" s="28">
        <f t="shared" si="16"/>
        <v>26954.008999999998</v>
      </c>
      <c r="S77" s="25">
        <f t="shared" si="80"/>
        <v>9.9013510751486339E-4</v>
      </c>
      <c r="T77" s="2">
        <v>0.1</v>
      </c>
      <c r="U77">
        <f t="shared" si="81"/>
        <v>9.9013510751486347E-5</v>
      </c>
      <c r="V77" s="25">
        <f t="shared" si="82"/>
        <v>3.1466412371207231E-2</v>
      </c>
      <c r="Z77">
        <f t="shared" si="21"/>
        <v>5182.5</v>
      </c>
      <c r="AA77" s="25">
        <f t="shared" si="22"/>
        <v>2.4107290276348631E-2</v>
      </c>
      <c r="AB77" s="25">
        <f t="shared" si="23"/>
        <v>1.4857382217981812E-2</v>
      </c>
      <c r="AC77" s="25">
        <f t="shared" si="24"/>
        <v>3.1466412371207231E-2</v>
      </c>
      <c r="AE77" s="25">
        <f t="shared" si="25"/>
        <v>2.1856421218437538E-7</v>
      </c>
      <c r="AF77" s="28">
        <f t="shared" si="26"/>
        <v>26954.008999999998</v>
      </c>
      <c r="AG77" s="128"/>
      <c r="AH77">
        <f t="shared" si="27"/>
        <v>2.1622972695098632E-2</v>
      </c>
      <c r="AI77">
        <f t="shared" si="28"/>
        <v>1.2334659557226344</v>
      </c>
      <c r="AJ77">
        <f t="shared" si="29"/>
        <v>0.99702367773269363</v>
      </c>
      <c r="AK77">
        <f t="shared" si="30"/>
        <v>0.28704293671595005</v>
      </c>
      <c r="AL77">
        <f t="shared" si="31"/>
        <v>0.88796885890244748</v>
      </c>
      <c r="AM77">
        <f t="shared" si="32"/>
        <v>0.47565721644102316</v>
      </c>
      <c r="AN77" s="25">
        <f t="shared" si="78"/>
        <v>0.62403819400937466</v>
      </c>
      <c r="AO77" s="25">
        <f t="shared" si="78"/>
        <v>0.62391542098722719</v>
      </c>
      <c r="AP77" s="25">
        <f t="shared" si="78"/>
        <v>0.62350663425922326</v>
      </c>
      <c r="AQ77" s="25">
        <f t="shared" si="78"/>
        <v>0.62214639746483646</v>
      </c>
      <c r="AR77" s="25">
        <f t="shared" si="78"/>
        <v>0.61762972177704945</v>
      </c>
      <c r="AS77" s="25">
        <f t="shared" si="78"/>
        <v>0.60273442766848384</v>
      </c>
      <c r="AT77" s="25">
        <f t="shared" si="78"/>
        <v>0.55464273692667987</v>
      </c>
      <c r="AU77" s="25">
        <f t="shared" si="34"/>
        <v>0.4078777651095169</v>
      </c>
      <c r="AW77"/>
      <c r="AX77"/>
      <c r="AY77"/>
      <c r="AZ77" s="4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</row>
    <row r="78" spans="1:82" s="25" customFormat="1">
      <c r="A78" s="33" t="s">
        <v>295</v>
      </c>
      <c r="B78" s="57"/>
      <c r="C78" s="58">
        <v>41972.629000000001</v>
      </c>
      <c r="D78" s="58"/>
      <c r="E78" s="33">
        <f t="shared" si="12"/>
        <v>5182.9656968758627</v>
      </c>
      <c r="F78" s="25">
        <f t="shared" si="13"/>
        <v>5183</v>
      </c>
      <c r="G78" s="25">
        <f t="shared" si="79"/>
        <v>-1.1709300997608807E-2</v>
      </c>
      <c r="I78" s="127">
        <f t="shared" si="83"/>
        <v>-1.1709300997608807E-2</v>
      </c>
      <c r="P78" s="27">
        <f t="shared" si="15"/>
        <v>7.4976767343452452E-3</v>
      </c>
      <c r="Q78" s="28">
        <f t="shared" si="16"/>
        <v>26954.129000000001</v>
      </c>
      <c r="S78" s="25">
        <f t="shared" si="80"/>
        <v>3.6890799359577887E-4</v>
      </c>
      <c r="T78" s="2">
        <v>0.1</v>
      </c>
      <c r="U78">
        <f t="shared" si="81"/>
        <v>3.6890799359577887E-5</v>
      </c>
      <c r="V78" s="25">
        <f t="shared" si="82"/>
        <v>-1.9206977731954053E-2</v>
      </c>
      <c r="Z78">
        <f t="shared" si="21"/>
        <v>5183</v>
      </c>
      <c r="AA78" s="25">
        <f t="shared" si="22"/>
        <v>2.4107602283271572E-2</v>
      </c>
      <c r="AB78" s="25">
        <f t="shared" si="23"/>
        <v>-3.5816903280880379E-2</v>
      </c>
      <c r="AC78" s="25">
        <f t="shared" si="24"/>
        <v>-1.9206977731954053E-2</v>
      </c>
      <c r="AE78" s="25">
        <f t="shared" si="25"/>
        <v>4.7325382640594889E-7</v>
      </c>
      <c r="AF78" s="28">
        <f t="shared" si="26"/>
        <v>26954.129000000001</v>
      </c>
      <c r="AG78" s="128"/>
      <c r="AH78">
        <f t="shared" si="27"/>
        <v>2.162324575027157E-2</v>
      </c>
      <c r="AI78">
        <f t="shared" si="28"/>
        <v>1.2334340951803326</v>
      </c>
      <c r="AJ78">
        <f t="shared" si="29"/>
        <v>0.99701511465561865</v>
      </c>
      <c r="AK78">
        <f t="shared" si="30"/>
        <v>0.28706884750411249</v>
      </c>
      <c r="AL78">
        <f t="shared" si="31"/>
        <v>0.88807984962984521</v>
      </c>
      <c r="AM78">
        <f t="shared" si="32"/>
        <v>0.4757252694154176</v>
      </c>
      <c r="AN78" s="25">
        <f t="shared" si="78"/>
        <v>0.62412179197282147</v>
      </c>
      <c r="AO78" s="25">
        <f t="shared" si="78"/>
        <v>0.62399904251131244</v>
      </c>
      <c r="AP78" s="25">
        <f t="shared" si="78"/>
        <v>0.62359030962919026</v>
      </c>
      <c r="AQ78" s="25">
        <f t="shared" si="78"/>
        <v>0.62223017021779525</v>
      </c>
      <c r="AR78" s="25">
        <f t="shared" si="78"/>
        <v>0.61771354773164311</v>
      </c>
      <c r="AS78" s="25">
        <f t="shared" si="78"/>
        <v>0.60281755956564231</v>
      </c>
      <c r="AT78" s="25">
        <f t="shared" si="78"/>
        <v>0.55472108985246416</v>
      </c>
      <c r="AU78" s="25">
        <f t="shared" si="34"/>
        <v>0.4079362530398476</v>
      </c>
      <c r="AW78"/>
      <c r="AX78"/>
      <c r="AY78"/>
      <c r="AZ78" s="4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</row>
    <row r="79" spans="1:82" s="25" customFormat="1">
      <c r="A79" s="33" t="s">
        <v>295</v>
      </c>
      <c r="B79" s="57"/>
      <c r="C79" s="58">
        <v>41974.671999999999</v>
      </c>
      <c r="D79" s="58"/>
      <c r="E79" s="33">
        <f t="shared" si="12"/>
        <v>5188.9507921956183</v>
      </c>
      <c r="F79" s="25">
        <f t="shared" si="13"/>
        <v>5189</v>
      </c>
      <c r="G79" s="25">
        <f t="shared" si="79"/>
        <v>-1.679698299994925E-2</v>
      </c>
      <c r="I79" s="127">
        <f t="shared" si="83"/>
        <v>-1.679698299994925E-2</v>
      </c>
      <c r="P79" s="27">
        <f t="shared" si="15"/>
        <v>7.4906763205369745E-3</v>
      </c>
      <c r="Q79" s="28">
        <f t="shared" si="16"/>
        <v>26956.171999999999</v>
      </c>
      <c r="S79" s="25">
        <f t="shared" si="80"/>
        <v>5.898903952680013E-4</v>
      </c>
      <c r="T79" s="2">
        <v>0.1</v>
      </c>
      <c r="U79">
        <f t="shared" si="81"/>
        <v>5.8989039526800135E-5</v>
      </c>
      <c r="V79" s="25">
        <f t="shared" si="82"/>
        <v>-2.4287659320486224E-2</v>
      </c>
      <c r="Z79">
        <f t="shared" si="21"/>
        <v>5189</v>
      </c>
      <c r="AA79" s="25">
        <f t="shared" si="22"/>
        <v>2.4111333915521078E-2</v>
      </c>
      <c r="AB79" s="25">
        <f t="shared" si="23"/>
        <v>-4.0908316915470325E-2</v>
      </c>
      <c r="AC79" s="25">
        <f t="shared" si="24"/>
        <v>-2.4287659320486224E-2</v>
      </c>
      <c r="AE79" s="25">
        <f t="shared" si="25"/>
        <v>9.8717590931935642E-7</v>
      </c>
      <c r="AF79" s="28">
        <f t="shared" si="26"/>
        <v>26956.171999999999</v>
      </c>
      <c r="AG79" s="128"/>
      <c r="AH79">
        <f t="shared" si="27"/>
        <v>2.1626510078521077E-2</v>
      </c>
      <c r="AI79">
        <f t="shared" si="28"/>
        <v>1.233051672989937</v>
      </c>
      <c r="AJ79">
        <f t="shared" si="29"/>
        <v>0.9969114348695961</v>
      </c>
      <c r="AK79">
        <f t="shared" si="30"/>
        <v>0.28737939681993818</v>
      </c>
      <c r="AL79">
        <f t="shared" si="31"/>
        <v>0.88941129119200446</v>
      </c>
      <c r="AM79">
        <f t="shared" si="32"/>
        <v>0.47654191123475026</v>
      </c>
      <c r="AN79" s="25">
        <f t="shared" si="78"/>
        <v>0.62512479915104946</v>
      </c>
      <c r="AO79" s="25">
        <f t="shared" si="78"/>
        <v>0.62500233276130246</v>
      </c>
      <c r="AP79" s="25">
        <f t="shared" si="78"/>
        <v>0.62459424750877757</v>
      </c>
      <c r="AQ79" s="25">
        <f t="shared" si="78"/>
        <v>0.62323528194976818</v>
      </c>
      <c r="AR79" s="25">
        <f t="shared" si="78"/>
        <v>0.61871931386832291</v>
      </c>
      <c r="AS79" s="25">
        <f t="shared" si="78"/>
        <v>0.60381503665088254</v>
      </c>
      <c r="AT79" s="25">
        <f t="shared" si="78"/>
        <v>0.55566128577652507</v>
      </c>
      <c r="AU79" s="25">
        <f t="shared" si="34"/>
        <v>0.40863810820381585</v>
      </c>
      <c r="AW79"/>
      <c r="AX79"/>
      <c r="AY79"/>
      <c r="AZ79" s="4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</row>
    <row r="80" spans="1:82" s="25" customFormat="1">
      <c r="A80" s="33" t="s">
        <v>296</v>
      </c>
      <c r="B80" s="57"/>
      <c r="C80" s="58">
        <v>42832.677000000003</v>
      </c>
      <c r="D80" s="58" t="s">
        <v>264</v>
      </c>
      <c r="E80" s="33">
        <f t="shared" si="12"/>
        <v>7702.52970058145</v>
      </c>
      <c r="F80" s="25">
        <f t="shared" si="13"/>
        <v>7702.5</v>
      </c>
      <c r="G80" s="25">
        <f t="shared" si="79"/>
        <v>1.013823250104906E-2</v>
      </c>
      <c r="I80" s="25">
        <f t="shared" si="83"/>
        <v>1.013823250104906E-2</v>
      </c>
      <c r="P80" s="27">
        <f t="shared" si="15"/>
        <v>4.5989289489421778E-3</v>
      </c>
      <c r="Q80" s="28">
        <f t="shared" si="16"/>
        <v>27814.177000000003</v>
      </c>
      <c r="S80" s="25">
        <f t="shared" si="80"/>
        <v>3.0683883842383929E-5</v>
      </c>
      <c r="T80" s="2">
        <v>0.1</v>
      </c>
      <c r="U80">
        <f t="shared" si="81"/>
        <v>3.0683883842383931E-6</v>
      </c>
      <c r="V80" s="25">
        <f t="shared" si="82"/>
        <v>5.5393035521068825E-3</v>
      </c>
      <c r="Z80">
        <f t="shared" si="21"/>
        <v>7702.5</v>
      </c>
      <c r="AA80" s="25">
        <f t="shared" si="22"/>
        <v>2.3885233125573183E-2</v>
      </c>
      <c r="AB80" s="25">
        <f t="shared" si="23"/>
        <v>-1.3747000624524122E-2</v>
      </c>
      <c r="AC80" s="25">
        <f t="shared" si="24"/>
        <v>5.5393035521068825E-3</v>
      </c>
      <c r="AE80" s="25">
        <f t="shared" si="25"/>
        <v>5.7986411715514085E-9</v>
      </c>
      <c r="AF80" s="28">
        <f t="shared" si="26"/>
        <v>27814.177000000003</v>
      </c>
      <c r="AG80" s="128"/>
      <c r="AH80">
        <f t="shared" si="27"/>
        <v>2.1223646144323181E-2</v>
      </c>
      <c r="AI80">
        <f t="shared" si="28"/>
        <v>1.071446150041067</v>
      </c>
      <c r="AJ80">
        <f t="shared" si="29"/>
        <v>0.84422340742982371</v>
      </c>
      <c r="AK80">
        <f t="shared" si="30"/>
        <v>0.36303642743436826</v>
      </c>
      <c r="AL80">
        <f t="shared" si="31"/>
        <v>1.3764780339099032</v>
      </c>
      <c r="AM80">
        <f t="shared" si="32"/>
        <v>0.82237986989034917</v>
      </c>
      <c r="AN80" s="25">
        <f t="shared" si="78"/>
        <v>1.0174357649990171</v>
      </c>
      <c r="AO80" s="25">
        <f t="shared" si="78"/>
        <v>1.0174175151446447</v>
      </c>
      <c r="AP80" s="25">
        <f t="shared" si="78"/>
        <v>1.0173236728847173</v>
      </c>
      <c r="AQ80" s="25">
        <f t="shared" si="78"/>
        <v>1.0168413530975557</v>
      </c>
      <c r="AR80" s="25">
        <f t="shared" si="78"/>
        <v>1.0143682884825282</v>
      </c>
      <c r="AS80" s="25">
        <f t="shared" si="78"/>
        <v>1.0018388941871077</v>
      </c>
      <c r="AT80" s="25">
        <f t="shared" si="78"/>
        <v>0.94176852606262373</v>
      </c>
      <c r="AU80" s="25">
        <f t="shared" si="34"/>
        <v>0.70265693397618267</v>
      </c>
      <c r="AW80"/>
      <c r="AX80"/>
      <c r="AY80"/>
      <c r="AZ80" s="4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</row>
    <row r="81" spans="1:82" s="25" customFormat="1">
      <c r="A81" s="33" t="s">
        <v>296</v>
      </c>
      <c r="B81" s="57"/>
      <c r="C81" s="58">
        <v>42844.614000000001</v>
      </c>
      <c r="D81" s="58" t="s">
        <v>264</v>
      </c>
      <c r="E81" s="33">
        <f t="shared" si="12"/>
        <v>7737.4998830738559</v>
      </c>
      <c r="F81" s="25">
        <f t="shared" si="13"/>
        <v>7737.5</v>
      </c>
      <c r="G81" s="25">
        <f t="shared" si="79"/>
        <v>-3.9912498323246837E-5</v>
      </c>
      <c r="I81" s="25">
        <f t="shared" si="83"/>
        <v>-3.9912498323246837E-5</v>
      </c>
      <c r="P81" s="27">
        <f t="shared" si="15"/>
        <v>4.5592371997430449E-3</v>
      </c>
      <c r="Q81" s="28">
        <f t="shared" si="16"/>
        <v>27826.114000000001</v>
      </c>
      <c r="S81" s="25">
        <f t="shared" si="80"/>
        <v>2.1152177945223261E-5</v>
      </c>
      <c r="T81" s="2">
        <v>0.1</v>
      </c>
      <c r="U81">
        <f t="shared" si="81"/>
        <v>2.1152177945223263E-6</v>
      </c>
      <c r="V81" s="25">
        <f t="shared" si="82"/>
        <v>-4.5991496980662917E-3</v>
      </c>
      <c r="Z81">
        <f t="shared" si="21"/>
        <v>7737.5</v>
      </c>
      <c r="AA81" s="25">
        <f t="shared" si="22"/>
        <v>2.3860388850901731E-2</v>
      </c>
      <c r="AB81" s="25">
        <f t="shared" si="23"/>
        <v>-2.3900301349224978E-2</v>
      </c>
      <c r="AC81" s="25">
        <f t="shared" si="24"/>
        <v>-4.5991496980662917E-3</v>
      </c>
      <c r="AE81" s="25">
        <f t="shared" si="25"/>
        <v>1.2082640252410009E-8</v>
      </c>
      <c r="AF81" s="28">
        <f t="shared" si="26"/>
        <v>27826.114000000001</v>
      </c>
      <c r="AG81" s="128"/>
      <c r="AH81">
        <f t="shared" si="27"/>
        <v>2.1196608069651731E-2</v>
      </c>
      <c r="AI81">
        <f t="shared" si="28"/>
        <v>1.0693211102846143</v>
      </c>
      <c r="AJ81">
        <f t="shared" si="29"/>
        <v>0.84107333104890447</v>
      </c>
      <c r="AK81">
        <f t="shared" si="30"/>
        <v>0.36344818567288012</v>
      </c>
      <c r="AL81">
        <f t="shared" si="31"/>
        <v>1.3823282161639632</v>
      </c>
      <c r="AM81">
        <f t="shared" si="32"/>
        <v>0.82729506314281165</v>
      </c>
      <c r="AN81" s="25">
        <f t="shared" ref="AN81:AT90" si="84">$AU81+$AB$7*SIN(AO81)</f>
        <v>1.0225133892204799</v>
      </c>
      <c r="AO81" s="25">
        <f t="shared" si="84"/>
        <v>1.0224958738841572</v>
      </c>
      <c r="AP81" s="25">
        <f t="shared" si="84"/>
        <v>1.0224050607297974</v>
      </c>
      <c r="AQ81" s="25">
        <f t="shared" si="84"/>
        <v>1.0219344308268128</v>
      </c>
      <c r="AR81" s="25">
        <f t="shared" si="84"/>
        <v>1.0195012162524411</v>
      </c>
      <c r="AS81" s="25">
        <f t="shared" si="84"/>
        <v>1.007071411040358</v>
      </c>
      <c r="AT81" s="25">
        <f t="shared" si="84"/>
        <v>0.94701668855052323</v>
      </c>
      <c r="AU81" s="25">
        <f t="shared" si="34"/>
        <v>0.70675108909933082</v>
      </c>
      <c r="AW81"/>
      <c r="AX81"/>
      <c r="AY81"/>
      <c r="AZ81" s="4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</row>
    <row r="82" spans="1:82" s="25" customFormat="1">
      <c r="A82" s="33" t="s">
        <v>296</v>
      </c>
      <c r="B82" s="57"/>
      <c r="C82" s="58">
        <v>42844.620999999999</v>
      </c>
      <c r="D82" s="58" t="s">
        <v>264</v>
      </c>
      <c r="E82" s="33">
        <f t="shared" si="12"/>
        <v>7737.5203900083761</v>
      </c>
      <c r="F82" s="25">
        <f t="shared" si="13"/>
        <v>7737.5</v>
      </c>
      <c r="G82" s="25">
        <f t="shared" si="79"/>
        <v>6.960087499464862E-3</v>
      </c>
      <c r="I82" s="25">
        <f t="shared" si="83"/>
        <v>6.960087499464862E-3</v>
      </c>
      <c r="P82" s="27">
        <f t="shared" si="15"/>
        <v>4.5592371997430449E-3</v>
      </c>
      <c r="Q82" s="28">
        <f t="shared" si="16"/>
        <v>27826.120999999999</v>
      </c>
      <c r="S82" s="25">
        <f t="shared" si="80"/>
        <v>5.7640821616743394E-6</v>
      </c>
      <c r="T82" s="2">
        <v>0.1</v>
      </c>
      <c r="U82">
        <f t="shared" si="81"/>
        <v>5.7640821616743401E-7</v>
      </c>
      <c r="V82" s="25">
        <f t="shared" si="82"/>
        <v>2.4008502997218172E-3</v>
      </c>
      <c r="Z82">
        <f t="shared" si="21"/>
        <v>7737.5</v>
      </c>
      <c r="AA82" s="25">
        <f t="shared" si="22"/>
        <v>2.3860388850901731E-2</v>
      </c>
      <c r="AB82" s="25">
        <f t="shared" si="23"/>
        <v>-1.6900301351436869E-2</v>
      </c>
      <c r="AC82" s="25">
        <f t="shared" si="24"/>
        <v>2.4008502997218172E-3</v>
      </c>
      <c r="AE82" s="25">
        <f t="shared" si="25"/>
        <v>1.6463382178073879E-9</v>
      </c>
      <c r="AF82" s="28">
        <f t="shared" si="26"/>
        <v>27826.120999999999</v>
      </c>
      <c r="AG82" s="128"/>
      <c r="AH82">
        <f t="shared" si="27"/>
        <v>2.1196608069651731E-2</v>
      </c>
      <c r="AI82">
        <f t="shared" si="28"/>
        <v>1.0693211102846143</v>
      </c>
      <c r="AJ82">
        <f t="shared" si="29"/>
        <v>0.84107333104890447</v>
      </c>
      <c r="AK82">
        <f t="shared" si="30"/>
        <v>0.36344818567288012</v>
      </c>
      <c r="AL82">
        <f t="shared" si="31"/>
        <v>1.3823282161639632</v>
      </c>
      <c r="AM82">
        <f t="shared" si="32"/>
        <v>0.82729506314281165</v>
      </c>
      <c r="AN82" s="25">
        <f t="shared" si="84"/>
        <v>1.0225133892204799</v>
      </c>
      <c r="AO82" s="25">
        <f t="shared" si="84"/>
        <v>1.0224958738841572</v>
      </c>
      <c r="AP82" s="25">
        <f t="shared" si="84"/>
        <v>1.0224050607297974</v>
      </c>
      <c r="AQ82" s="25">
        <f t="shared" si="84"/>
        <v>1.0219344308268128</v>
      </c>
      <c r="AR82" s="25">
        <f t="shared" si="84"/>
        <v>1.0195012162524411</v>
      </c>
      <c r="AS82" s="25">
        <f t="shared" si="84"/>
        <v>1.007071411040358</v>
      </c>
      <c r="AT82" s="25">
        <f t="shared" si="84"/>
        <v>0.94701668855052323</v>
      </c>
      <c r="AU82" s="25">
        <f t="shared" si="34"/>
        <v>0.70675108909933082</v>
      </c>
      <c r="AW82"/>
      <c r="AX82"/>
      <c r="AY82"/>
      <c r="AZ82" s="4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</row>
    <row r="83" spans="1:82" s="25" customFormat="1">
      <c r="A83" s="33" t="s">
        <v>296</v>
      </c>
      <c r="B83" s="57"/>
      <c r="C83" s="58">
        <v>43045.847000000002</v>
      </c>
      <c r="D83" s="58" t="s">
        <v>264</v>
      </c>
      <c r="E83" s="33">
        <f t="shared" si="12"/>
        <v>8327.0244481652062</v>
      </c>
      <c r="F83" s="25">
        <f t="shared" si="13"/>
        <v>8327</v>
      </c>
      <c r="G83" s="25">
        <f t="shared" si="79"/>
        <v>8.3453309998731129E-3</v>
      </c>
      <c r="I83" s="25">
        <f t="shared" si="83"/>
        <v>8.3453309998731129E-3</v>
      </c>
      <c r="P83" s="27">
        <f t="shared" si="15"/>
        <v>3.8930890452311454E-3</v>
      </c>
      <c r="Q83" s="28">
        <f t="shared" si="16"/>
        <v>28027.347000000002</v>
      </c>
      <c r="S83" s="25">
        <f t="shared" si="80"/>
        <v>1.9822458422674124E-5</v>
      </c>
      <c r="T83" s="2">
        <v>0.1</v>
      </c>
      <c r="U83">
        <f t="shared" si="81"/>
        <v>1.9822458422674124E-6</v>
      </c>
      <c r="V83" s="25">
        <f t="shared" si="82"/>
        <v>4.4522419546419671E-3</v>
      </c>
      <c r="Z83">
        <f t="shared" si="21"/>
        <v>8327</v>
      </c>
      <c r="AA83" s="25">
        <f t="shared" si="22"/>
        <v>2.3369983315759763E-2</v>
      </c>
      <c r="AB83" s="25">
        <f t="shared" si="23"/>
        <v>-1.502465231588665E-2</v>
      </c>
      <c r="AC83" s="25">
        <f t="shared" si="24"/>
        <v>4.4522419546419671E-3</v>
      </c>
      <c r="AE83" s="25">
        <f t="shared" si="25"/>
        <v>4.4747252771372933E-9</v>
      </c>
      <c r="AF83" s="28">
        <f t="shared" si="26"/>
        <v>28027.347000000002</v>
      </c>
      <c r="AG83" s="128"/>
      <c r="AH83">
        <f t="shared" si="27"/>
        <v>2.0670357102759763E-2</v>
      </c>
      <c r="AI83">
        <f t="shared" si="28"/>
        <v>1.0344812049193179</v>
      </c>
      <c r="AJ83">
        <f t="shared" si="29"/>
        <v>0.7858838818553997</v>
      </c>
      <c r="AK83">
        <f t="shared" si="30"/>
        <v>0.368389802393215</v>
      </c>
      <c r="AL83">
        <f t="shared" si="31"/>
        <v>1.477468457683456</v>
      </c>
      <c r="AM83">
        <f t="shared" si="32"/>
        <v>0.9107711258591058</v>
      </c>
      <c r="AN83" s="25">
        <f t="shared" si="84"/>
        <v>1.1065451404182181</v>
      </c>
      <c r="AO83" s="25">
        <f t="shared" si="84"/>
        <v>1.1065370184174126</v>
      </c>
      <c r="AP83" s="25">
        <f t="shared" si="84"/>
        <v>1.1064879960658696</v>
      </c>
      <c r="AQ83" s="25">
        <f t="shared" si="84"/>
        <v>1.1061922113182105</v>
      </c>
      <c r="AR83" s="25">
        <f t="shared" si="84"/>
        <v>1.1044112334361911</v>
      </c>
      <c r="AS83" s="25">
        <f t="shared" si="84"/>
        <v>1.0938178479018772</v>
      </c>
      <c r="AT83" s="25">
        <f t="shared" si="84"/>
        <v>1.0347904864884723</v>
      </c>
      <c r="AU83" s="25">
        <f t="shared" si="34"/>
        <v>0.77570835895921153</v>
      </c>
      <c r="AW83"/>
      <c r="AX83"/>
      <c r="AY83"/>
      <c r="AZ83" s="4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</row>
    <row r="84" spans="1:82" s="25" customFormat="1">
      <c r="A84" s="33" t="s">
        <v>296</v>
      </c>
      <c r="B84" s="57"/>
      <c r="C84" s="58">
        <v>43045.85</v>
      </c>
      <c r="D84" s="58" t="s">
        <v>264</v>
      </c>
      <c r="E84" s="33">
        <f t="shared" si="12"/>
        <v>8327.0332368514228</v>
      </c>
      <c r="F84" s="25">
        <f t="shared" si="13"/>
        <v>8327</v>
      </c>
      <c r="G84" s="25">
        <f t="shared" si="79"/>
        <v>1.1345330996846315E-2</v>
      </c>
      <c r="I84" s="25">
        <f t="shared" si="83"/>
        <v>1.1345330996846315E-2</v>
      </c>
      <c r="P84" s="27">
        <f t="shared" si="15"/>
        <v>3.8930890452311454E-3</v>
      </c>
      <c r="Q84" s="28">
        <f t="shared" si="16"/>
        <v>28027.35</v>
      </c>
      <c r="S84" s="25">
        <f t="shared" si="80"/>
        <v>5.5535910105413059E-5</v>
      </c>
      <c r="T84" s="2">
        <v>0.1</v>
      </c>
      <c r="U84">
        <f t="shared" si="81"/>
        <v>5.5535910105413064E-6</v>
      </c>
      <c r="V84" s="25">
        <f t="shared" si="82"/>
        <v>7.4522419516151687E-3</v>
      </c>
      <c r="Z84">
        <f t="shared" si="21"/>
        <v>8327</v>
      </c>
      <c r="AA84" s="25">
        <f t="shared" si="22"/>
        <v>2.3369983315759763E-2</v>
      </c>
      <c r="AB84" s="25">
        <f t="shared" si="23"/>
        <v>-1.2024652318913448E-2</v>
      </c>
      <c r="AC84" s="25">
        <f t="shared" si="24"/>
        <v>7.4522419516151687E-3</v>
      </c>
      <c r="AE84" s="25">
        <f t="shared" si="25"/>
        <v>8.0300629416069317E-9</v>
      </c>
      <c r="AF84" s="28">
        <f t="shared" si="26"/>
        <v>28027.35</v>
      </c>
      <c r="AG84" s="128"/>
      <c r="AH84">
        <f t="shared" si="27"/>
        <v>2.0670357102759763E-2</v>
      </c>
      <c r="AI84">
        <f t="shared" si="28"/>
        <v>1.0344812049193179</v>
      </c>
      <c r="AJ84">
        <f t="shared" si="29"/>
        <v>0.7858838818553997</v>
      </c>
      <c r="AK84">
        <f t="shared" si="30"/>
        <v>0.368389802393215</v>
      </c>
      <c r="AL84">
        <f t="shared" si="31"/>
        <v>1.477468457683456</v>
      </c>
      <c r="AM84">
        <f t="shared" si="32"/>
        <v>0.9107711258591058</v>
      </c>
      <c r="AN84" s="25">
        <f t="shared" si="84"/>
        <v>1.1065451404182181</v>
      </c>
      <c r="AO84" s="25">
        <f t="shared" si="84"/>
        <v>1.1065370184174126</v>
      </c>
      <c r="AP84" s="25">
        <f t="shared" si="84"/>
        <v>1.1064879960658696</v>
      </c>
      <c r="AQ84" s="25">
        <f t="shared" si="84"/>
        <v>1.1061922113182105</v>
      </c>
      <c r="AR84" s="25">
        <f t="shared" si="84"/>
        <v>1.1044112334361911</v>
      </c>
      <c r="AS84" s="25">
        <f t="shared" si="84"/>
        <v>1.0938178479018772</v>
      </c>
      <c r="AT84" s="25">
        <f t="shared" si="84"/>
        <v>1.0347904864884723</v>
      </c>
      <c r="AU84" s="25">
        <f t="shared" si="34"/>
        <v>0.77570835895921153</v>
      </c>
      <c r="AW84"/>
      <c r="AX84"/>
      <c r="AY84"/>
      <c r="AZ84" s="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</row>
    <row r="85" spans="1:82" s="25" customFormat="1">
      <c r="A85" s="33" t="s">
        <v>296</v>
      </c>
      <c r="B85" s="57"/>
      <c r="C85" s="58">
        <v>43066.828000000001</v>
      </c>
      <c r="D85" s="58" t="s">
        <v>264</v>
      </c>
      <c r="E85" s="33">
        <f t="shared" ref="E85:E148" si="85">+(C85-C$7)/C$8</f>
        <v>8388.4895900662923</v>
      </c>
      <c r="F85" s="25">
        <f t="shared" ref="F85:F148" si="86">ROUND(2*E85,0)/2</f>
        <v>8388.5</v>
      </c>
      <c r="G85" s="25">
        <f t="shared" si="79"/>
        <v>-3.5534095004550181E-3</v>
      </c>
      <c r="I85" s="25">
        <f t="shared" si="83"/>
        <v>-3.5534095004550181E-3</v>
      </c>
      <c r="P85" s="27">
        <f t="shared" ref="P85:P148" si="87">+D$11+D$12*F85+D$13*F85^2</f>
        <v>3.8238508850578831E-3</v>
      </c>
      <c r="Q85" s="28">
        <f t="shared" ref="Q85:Q148" si="88">+C85-15018.5</f>
        <v>28048.328000000001</v>
      </c>
      <c r="S85" s="25">
        <f t="shared" si="80"/>
        <v>5.4423970795657957E-5</v>
      </c>
      <c r="T85" s="2">
        <v>0.1</v>
      </c>
      <c r="U85">
        <f t="shared" si="81"/>
        <v>5.4423970795657958E-6</v>
      </c>
      <c r="V85" s="25">
        <f t="shared" si="82"/>
        <v>-7.3772603855129012E-3</v>
      </c>
      <c r="Z85">
        <f t="shared" ref="Z85:Z148" si="89">F85</f>
        <v>8388.5</v>
      </c>
      <c r="AA85" s="25">
        <f t="shared" ref="AA85:AA148" si="90">AB$3+AB$4*Z85+AB$5*Z85^2+AH85</f>
        <v>2.3311386545800176E-2</v>
      </c>
      <c r="AB85" s="25">
        <f t="shared" ref="AB85:AB148" si="91">+G85-AA85</f>
        <v>-2.6864796046255194E-2</v>
      </c>
      <c r="AC85" s="25">
        <f t="shared" ref="AC85:AC148" si="92">+G85-P85</f>
        <v>-7.3772603855129012E-3</v>
      </c>
      <c r="AE85" s="25">
        <f t="shared" ref="AE85:AE148" si="93">+(G85-AA85)^2*S85</f>
        <v>3.9278719440535394E-8</v>
      </c>
      <c r="AF85" s="28">
        <f t="shared" ref="AF85:AF148" si="94">+C85-15018.5</f>
        <v>28048.328000000001</v>
      </c>
      <c r="AG85" s="128"/>
      <c r="AH85">
        <f t="shared" ref="AH85:AH148" si="95">$AB$6*($AB$11/AI85*AJ85+$AB$12)</f>
        <v>2.0608140842550176E-2</v>
      </c>
      <c r="AI85">
        <f t="shared" ref="AI85:AI148" si="96">1+$AB$7*COS(AL85)</f>
        <v>1.0309546901256059</v>
      </c>
      <c r="AJ85">
        <f t="shared" ref="AJ85:AJ148" si="97">SIN(AL85+$AB$9)</f>
        <v>0.77993099484577566</v>
      </c>
      <c r="AK85">
        <f t="shared" ref="AK85:AK148" si="98">$AB$7*SIN(AL85)</f>
        <v>0.36870287110250133</v>
      </c>
      <c r="AL85">
        <f t="shared" ref="AL85:AL148" si="99">2*ATAN(AM85)</f>
        <v>1.4870370994933388</v>
      </c>
      <c r="AM85">
        <f t="shared" ref="AM85:AM148" si="100">SQRT((1+$AB$7)/(1-$AB$7))*TAN(AN85/2)</f>
        <v>0.91956243481526279</v>
      </c>
      <c r="AN85" s="25">
        <f t="shared" si="84"/>
        <v>1.1151530847220132</v>
      </c>
      <c r="AO85" s="25">
        <f t="shared" si="84"/>
        <v>1.1151456560757651</v>
      </c>
      <c r="AP85" s="25">
        <f t="shared" si="84"/>
        <v>1.1151000325361431</v>
      </c>
      <c r="AQ85" s="25">
        <f t="shared" si="84"/>
        <v>1.1148199255266116</v>
      </c>
      <c r="AR85" s="25">
        <f t="shared" si="84"/>
        <v>1.1131036937231296</v>
      </c>
      <c r="AS85" s="25">
        <f t="shared" si="84"/>
        <v>1.1027159105631021</v>
      </c>
      <c r="AT85" s="25">
        <f t="shared" si="84"/>
        <v>1.043878097214272</v>
      </c>
      <c r="AU85" s="25">
        <f t="shared" ref="AU85:AU148" si="101">$AB$9+$AB$18*(F85-AB$15)</f>
        <v>0.78290237438988608</v>
      </c>
      <c r="AW85"/>
      <c r="AX85"/>
      <c r="AY85"/>
      <c r="AZ85" s="4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</row>
    <row r="86" spans="1:82" s="25" customFormat="1">
      <c r="A86" s="33" t="s">
        <v>296</v>
      </c>
      <c r="B86" s="57"/>
      <c r="C86" s="58">
        <v>43085.779000000002</v>
      </c>
      <c r="D86" s="58" t="s">
        <v>264</v>
      </c>
      <c r="E86" s="33">
        <f t="shared" si="85"/>
        <v>8444.0077209545998</v>
      </c>
      <c r="F86" s="25">
        <f t="shared" si="86"/>
        <v>8444</v>
      </c>
      <c r="G86" s="25">
        <f t="shared" si="79"/>
        <v>2.635532000567764E-3</v>
      </c>
      <c r="I86" s="25">
        <f t="shared" si="83"/>
        <v>2.635532000567764E-3</v>
      </c>
      <c r="P86" s="27">
        <f t="shared" si="87"/>
        <v>3.7614095466455169E-3</v>
      </c>
      <c r="Q86" s="28">
        <f t="shared" si="88"/>
        <v>28067.279000000002</v>
      </c>
      <c r="S86" s="25">
        <f t="shared" si="80"/>
        <v>1.2676002487620624E-6</v>
      </c>
      <c r="T86" s="2">
        <v>0.1</v>
      </c>
      <c r="U86">
        <f t="shared" si="81"/>
        <v>1.2676002487620626E-7</v>
      </c>
      <c r="V86" s="25">
        <f t="shared" si="82"/>
        <v>-1.1258775460777528E-3</v>
      </c>
      <c r="Z86">
        <f t="shared" si="89"/>
        <v>8444</v>
      </c>
      <c r="AA86" s="25">
        <f t="shared" si="90"/>
        <v>2.3257364332743908E-2</v>
      </c>
      <c r="AB86" s="25">
        <f t="shared" si="91"/>
        <v>-2.0621832332176144E-2</v>
      </c>
      <c r="AC86" s="25">
        <f t="shared" si="92"/>
        <v>-1.1258775460777528E-3</v>
      </c>
      <c r="AE86" s="25">
        <f t="shared" si="93"/>
        <v>5.3905964215878894E-10</v>
      </c>
      <c r="AF86" s="28">
        <f t="shared" si="94"/>
        <v>28067.279000000002</v>
      </c>
      <c r="AG86" s="128"/>
      <c r="AH86">
        <f t="shared" si="95"/>
        <v>2.0550871740743909E-2</v>
      </c>
      <c r="AI86">
        <f t="shared" si="96"/>
        <v>1.0277903950613638</v>
      </c>
      <c r="AJ86">
        <f t="shared" si="97"/>
        <v>0.77453290033481992</v>
      </c>
      <c r="AK86">
        <f t="shared" si="98"/>
        <v>0.36895486708042396</v>
      </c>
      <c r="AL86">
        <f t="shared" si="99"/>
        <v>1.4956163510671061</v>
      </c>
      <c r="AM86">
        <f t="shared" si="100"/>
        <v>0.92751074852752136</v>
      </c>
      <c r="AN86" s="25">
        <f t="shared" si="84"/>
        <v>1.1228960559879564</v>
      </c>
      <c r="AO86" s="25">
        <f t="shared" si="84"/>
        <v>1.1228892131380106</v>
      </c>
      <c r="AP86" s="25">
        <f t="shared" si="84"/>
        <v>1.1228465111772956</v>
      </c>
      <c r="AQ86" s="25">
        <f t="shared" si="84"/>
        <v>1.1225801205371613</v>
      </c>
      <c r="AR86" s="25">
        <f t="shared" si="84"/>
        <v>1.1209215968895734</v>
      </c>
      <c r="AS86" s="25">
        <f t="shared" si="84"/>
        <v>1.1107210750441334</v>
      </c>
      <c r="AT86" s="25">
        <f t="shared" si="84"/>
        <v>1.0520675203254868</v>
      </c>
      <c r="AU86" s="25">
        <f t="shared" si="101"/>
        <v>0.78939453465659248</v>
      </c>
      <c r="AW86"/>
      <c r="AX86"/>
      <c r="AY86"/>
      <c r="AZ86" s="4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</row>
    <row r="87" spans="1:82" s="25" customFormat="1">
      <c r="A87" s="33" t="s">
        <v>296</v>
      </c>
      <c r="B87" s="57"/>
      <c r="C87" s="58">
        <v>43098.925000000003</v>
      </c>
      <c r="D87" s="58" t="s">
        <v>264</v>
      </c>
      <c r="E87" s="33">
        <f t="shared" si="85"/>
        <v>8482.5197439960066</v>
      </c>
      <c r="F87" s="25">
        <f t="shared" si="86"/>
        <v>8482.5</v>
      </c>
      <c r="G87" s="25">
        <f t="shared" si="79"/>
        <v>6.73957250546664E-3</v>
      </c>
      <c r="I87" s="25">
        <f t="shared" si="83"/>
        <v>6.73957250546664E-3</v>
      </c>
      <c r="P87" s="27">
        <f t="shared" si="87"/>
        <v>3.718117724411928E-3</v>
      </c>
      <c r="Q87" s="28">
        <f t="shared" si="88"/>
        <v>28080.425000000003</v>
      </c>
      <c r="S87" s="25">
        <f t="shared" si="80"/>
        <v>9.1291889939583771E-6</v>
      </c>
      <c r="T87" s="2">
        <v>0.1</v>
      </c>
      <c r="U87">
        <f t="shared" si="81"/>
        <v>9.1291889939583779E-7</v>
      </c>
      <c r="V87" s="25">
        <f t="shared" si="82"/>
        <v>3.021454781054712E-3</v>
      </c>
      <c r="Z87">
        <f t="shared" si="89"/>
        <v>8482.5</v>
      </c>
      <c r="AA87" s="25">
        <f t="shared" si="90"/>
        <v>2.3219260490043251E-2</v>
      </c>
      <c r="AB87" s="25">
        <f t="shared" si="91"/>
        <v>-1.6479687984576611E-2</v>
      </c>
      <c r="AC87" s="25">
        <f t="shared" si="92"/>
        <v>3.021454781054712E-3</v>
      </c>
      <c r="AE87" s="25">
        <f t="shared" si="93"/>
        <v>2.4793062065950414E-9</v>
      </c>
      <c r="AF87" s="28">
        <f t="shared" si="94"/>
        <v>28080.425000000003</v>
      </c>
      <c r="AG87" s="128"/>
      <c r="AH87">
        <f t="shared" si="95"/>
        <v>2.051052640879325E-2</v>
      </c>
      <c r="AI87">
        <f t="shared" si="96"/>
        <v>1.0256055287341719</v>
      </c>
      <c r="AJ87">
        <f t="shared" si="97"/>
        <v>0.77077444141830032</v>
      </c>
      <c r="AK87">
        <f t="shared" si="98"/>
        <v>0.36911293244513049</v>
      </c>
      <c r="AL87">
        <f t="shared" si="99"/>
        <v>1.5015368368180642</v>
      </c>
      <c r="AM87">
        <f t="shared" si="100"/>
        <v>0.93303279563910435</v>
      </c>
      <c r="AN87" s="25">
        <f t="shared" si="84"/>
        <v>1.1282533481264463</v>
      </c>
      <c r="AO87" s="25">
        <f t="shared" si="84"/>
        <v>1.1282468902164355</v>
      </c>
      <c r="AP87" s="25">
        <f t="shared" si="84"/>
        <v>1.1282061353373467</v>
      </c>
      <c r="AQ87" s="25">
        <f t="shared" si="84"/>
        <v>1.1279490183478069</v>
      </c>
      <c r="AR87" s="25">
        <f t="shared" si="84"/>
        <v>1.1263301043527161</v>
      </c>
      <c r="AS87" s="25">
        <f t="shared" si="84"/>
        <v>1.116260373116436</v>
      </c>
      <c r="AT87" s="25">
        <f t="shared" si="84"/>
        <v>1.0577419719977064</v>
      </c>
      <c r="AU87" s="25">
        <f t="shared" si="101"/>
        <v>0.7938981052920554</v>
      </c>
      <c r="AW87"/>
      <c r="AX87"/>
      <c r="AY87"/>
      <c r="AZ87" s="4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</row>
    <row r="88" spans="1:82" s="25" customFormat="1">
      <c r="A88" s="33" t="s">
        <v>296</v>
      </c>
      <c r="B88" s="57"/>
      <c r="C88" s="58">
        <v>43154.739000000001</v>
      </c>
      <c r="D88" s="58" t="s">
        <v>264</v>
      </c>
      <c r="E88" s="33">
        <f t="shared" si="85"/>
        <v>8646.0303216647171</v>
      </c>
      <c r="F88" s="25">
        <f t="shared" si="86"/>
        <v>8646</v>
      </c>
      <c r="G88" s="25">
        <f t="shared" si="79"/>
        <v>1.0350238000683021E-2</v>
      </c>
      <c r="I88" s="25">
        <f t="shared" si="83"/>
        <v>1.0350238000683021E-2</v>
      </c>
      <c r="P88" s="27">
        <f t="shared" si="87"/>
        <v>3.5344810427585752E-3</v>
      </c>
      <c r="Q88" s="28">
        <f t="shared" si="88"/>
        <v>28136.239000000001</v>
      </c>
      <c r="S88" s="25">
        <f t="shared" si="80"/>
        <v>4.645454290949549E-5</v>
      </c>
      <c r="T88" s="2">
        <v>0.1</v>
      </c>
      <c r="U88">
        <f t="shared" si="81"/>
        <v>4.6454542909495492E-6</v>
      </c>
      <c r="V88" s="25">
        <f t="shared" si="82"/>
        <v>6.8157569579244456E-3</v>
      </c>
      <c r="Z88">
        <f t="shared" si="89"/>
        <v>8646</v>
      </c>
      <c r="AA88" s="25">
        <f t="shared" si="90"/>
        <v>2.3051816419300701E-2</v>
      </c>
      <c r="AB88" s="25">
        <f t="shared" si="91"/>
        <v>-1.270157841861768E-2</v>
      </c>
      <c r="AC88" s="25">
        <f t="shared" si="92"/>
        <v>6.8157569579244456E-3</v>
      </c>
      <c r="AE88" s="25">
        <f t="shared" si="93"/>
        <v>7.49451578938089E-9</v>
      </c>
      <c r="AF88" s="28">
        <f t="shared" si="94"/>
        <v>28136.239000000001</v>
      </c>
      <c r="AG88" s="128"/>
      <c r="AH88">
        <f t="shared" si="95"/>
        <v>2.0333662367300703E-2</v>
      </c>
      <c r="AI88">
        <f t="shared" si="96"/>
        <v>1.0164206779687364</v>
      </c>
      <c r="AJ88">
        <f t="shared" si="97"/>
        <v>0.75469631818851601</v>
      </c>
      <c r="AK88">
        <f t="shared" si="98"/>
        <v>0.36963544382952113</v>
      </c>
      <c r="AL88">
        <f t="shared" si="99"/>
        <v>1.5264015345741895</v>
      </c>
      <c r="AM88">
        <f t="shared" si="100"/>
        <v>0.95656227760002699</v>
      </c>
      <c r="AN88" s="25">
        <f t="shared" si="84"/>
        <v>1.1508781557653585</v>
      </c>
      <c r="AO88" s="25">
        <f t="shared" si="84"/>
        <v>1.1508731494335074</v>
      </c>
      <c r="AP88" s="25">
        <f t="shared" si="84"/>
        <v>1.1508399621745102</v>
      </c>
      <c r="AQ88" s="25">
        <f t="shared" si="84"/>
        <v>1.1506200242845153</v>
      </c>
      <c r="AR88" s="25">
        <f t="shared" si="84"/>
        <v>1.1491651835427634</v>
      </c>
      <c r="AS88" s="25">
        <f t="shared" si="84"/>
        <v>1.1396579582119002</v>
      </c>
      <c r="AT88" s="25">
        <f t="shared" si="84"/>
        <v>1.0817800657067618</v>
      </c>
      <c r="AU88" s="25">
        <f t="shared" si="101"/>
        <v>0.81302365851019021</v>
      </c>
      <c r="AW88"/>
      <c r="AX88"/>
      <c r="AY88"/>
      <c r="AZ88" s="4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</row>
    <row r="89" spans="1:82" s="25" customFormat="1">
      <c r="A89" s="33" t="s">
        <v>296</v>
      </c>
      <c r="B89" s="57"/>
      <c r="C89" s="58">
        <v>43165.654999999999</v>
      </c>
      <c r="D89" s="58" t="s">
        <v>264</v>
      </c>
      <c r="E89" s="33">
        <f t="shared" si="85"/>
        <v>8678.0094212782769</v>
      </c>
      <c r="F89" s="25">
        <f t="shared" si="86"/>
        <v>8678</v>
      </c>
      <c r="G89" s="25">
        <f t="shared" si="79"/>
        <v>3.2159339971258305E-3</v>
      </c>
      <c r="I89" s="25">
        <f t="shared" si="83"/>
        <v>3.2159339971258305E-3</v>
      </c>
      <c r="P89" s="27">
        <f t="shared" si="87"/>
        <v>3.4985802660884675E-3</v>
      </c>
      <c r="Q89" s="28">
        <f t="shared" si="88"/>
        <v>28147.154999999999</v>
      </c>
      <c r="S89" s="25">
        <f t="shared" si="80"/>
        <v>7.9888913358499333E-8</v>
      </c>
      <c r="T89" s="2">
        <v>0.1</v>
      </c>
      <c r="U89">
        <f t="shared" si="81"/>
        <v>7.988891335849933E-9</v>
      </c>
      <c r="V89" s="25">
        <f t="shared" si="82"/>
        <v>-2.82646268962637E-4</v>
      </c>
      <c r="Z89">
        <f t="shared" si="89"/>
        <v>8678</v>
      </c>
      <c r="AA89" s="25">
        <f t="shared" si="90"/>
        <v>2.3017998058444636E-2</v>
      </c>
      <c r="AB89" s="25">
        <f t="shared" si="91"/>
        <v>-1.9802064061318805E-2</v>
      </c>
      <c r="AC89" s="25">
        <f t="shared" si="92"/>
        <v>-2.82646268962637E-4</v>
      </c>
      <c r="AE89" s="25">
        <f t="shared" si="93"/>
        <v>3.1326179799808981E-11</v>
      </c>
      <c r="AF89" s="28">
        <f t="shared" si="94"/>
        <v>28147.154999999999</v>
      </c>
      <c r="AG89" s="128"/>
      <c r="AH89">
        <f t="shared" si="95"/>
        <v>2.0298019110444637E-2</v>
      </c>
      <c r="AI89">
        <f t="shared" si="96"/>
        <v>1.0146409073530049</v>
      </c>
      <c r="AJ89">
        <f t="shared" si="97"/>
        <v>0.75152895449658574</v>
      </c>
      <c r="AK89">
        <f t="shared" si="98"/>
        <v>0.36971021602314524</v>
      </c>
      <c r="AL89">
        <f t="shared" si="99"/>
        <v>1.5312159732721491</v>
      </c>
      <c r="AM89">
        <f t="shared" si="100"/>
        <v>0.96118277841894473</v>
      </c>
      <c r="AN89" s="25">
        <f t="shared" si="84"/>
        <v>1.1552825199395069</v>
      </c>
      <c r="AO89" s="25">
        <f t="shared" si="84"/>
        <v>1.1552777651161776</v>
      </c>
      <c r="AP89" s="25">
        <f t="shared" si="84"/>
        <v>1.1552459307269705</v>
      </c>
      <c r="AQ89" s="25">
        <f t="shared" si="84"/>
        <v>1.1550328529548932</v>
      </c>
      <c r="AR89" s="25">
        <f t="shared" si="84"/>
        <v>1.1536092938433842</v>
      </c>
      <c r="AS89" s="25">
        <f t="shared" si="84"/>
        <v>1.1442133219032051</v>
      </c>
      <c r="AT89" s="25">
        <f t="shared" si="84"/>
        <v>1.0864733219828886</v>
      </c>
      <c r="AU89" s="25">
        <f t="shared" si="101"/>
        <v>0.81676688605135428</v>
      </c>
      <c r="AW89"/>
      <c r="AX89"/>
      <c r="AY89"/>
      <c r="AZ89" s="4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</row>
    <row r="90" spans="1:82" s="25" customFormat="1">
      <c r="A90" s="33" t="s">
        <v>296</v>
      </c>
      <c r="B90" s="57"/>
      <c r="C90" s="58">
        <v>43190.574000000001</v>
      </c>
      <c r="D90" s="58" t="s">
        <v>264</v>
      </c>
      <c r="E90" s="33">
        <f t="shared" si="85"/>
        <v>8751.0111786317557</v>
      </c>
      <c r="F90" s="25">
        <f t="shared" si="86"/>
        <v>8751</v>
      </c>
      <c r="G90" s="25">
        <f t="shared" si="79"/>
        <v>3.8158030001795851E-3</v>
      </c>
      <c r="I90" s="25">
        <f t="shared" si="83"/>
        <v>3.8158030001795851E-3</v>
      </c>
      <c r="P90" s="27">
        <f t="shared" si="87"/>
        <v>3.4167310541096006E-3</v>
      </c>
      <c r="Q90" s="28">
        <f t="shared" si="88"/>
        <v>28172.074000000001</v>
      </c>
      <c r="S90" s="25">
        <f t="shared" si="80"/>
        <v>1.592584181400846E-7</v>
      </c>
      <c r="T90" s="2">
        <v>0.1</v>
      </c>
      <c r="U90">
        <f t="shared" si="81"/>
        <v>1.5925841814008461E-8</v>
      </c>
      <c r="V90" s="25">
        <f t="shared" si="82"/>
        <v>3.9907194606998448E-4</v>
      </c>
      <c r="Z90">
        <f t="shared" si="89"/>
        <v>8751</v>
      </c>
      <c r="AA90" s="25">
        <f t="shared" si="90"/>
        <v>2.2939594668674484E-2</v>
      </c>
      <c r="AB90" s="25">
        <f t="shared" si="91"/>
        <v>-1.9123791668494899E-2</v>
      </c>
      <c r="AC90" s="25">
        <f t="shared" si="92"/>
        <v>3.9907194606998448E-4</v>
      </c>
      <c r="AE90" s="25">
        <f t="shared" si="93"/>
        <v>5.8243894366170546E-11</v>
      </c>
      <c r="AF90" s="28">
        <f t="shared" si="94"/>
        <v>28172.074000000001</v>
      </c>
      <c r="AG90" s="128"/>
      <c r="AH90">
        <f t="shared" si="95"/>
        <v>2.0215475671674484E-2</v>
      </c>
      <c r="AI90">
        <f t="shared" si="96"/>
        <v>1.0106028549378396</v>
      </c>
      <c r="AJ90">
        <f t="shared" si="97"/>
        <v>0.74428032075467543</v>
      </c>
      <c r="AK90">
        <f t="shared" si="98"/>
        <v>0.36984804915960706</v>
      </c>
      <c r="AL90">
        <f t="shared" si="99"/>
        <v>1.5421360386078344</v>
      </c>
      <c r="AM90">
        <f t="shared" si="100"/>
        <v>0.97174270860372514</v>
      </c>
      <c r="AN90" s="25">
        <f t="shared" si="84"/>
        <v>1.1653011654271899</v>
      </c>
      <c r="AO90" s="25">
        <f t="shared" si="84"/>
        <v>1.1652969473367483</v>
      </c>
      <c r="AP90" s="25">
        <f t="shared" si="84"/>
        <v>1.1652680487172207</v>
      </c>
      <c r="AQ90" s="25">
        <f t="shared" si="84"/>
        <v>1.1650701132633408</v>
      </c>
      <c r="AR90" s="25">
        <f t="shared" si="84"/>
        <v>1.1637168366201855</v>
      </c>
      <c r="AS90" s="25">
        <f t="shared" si="84"/>
        <v>1.1545758323067621</v>
      </c>
      <c r="AT90" s="25">
        <f t="shared" si="84"/>
        <v>1.0971656478966643</v>
      </c>
      <c r="AU90" s="25">
        <f t="shared" si="101"/>
        <v>0.82530612387963465</v>
      </c>
      <c r="AW90"/>
      <c r="AX90"/>
      <c r="AY90"/>
      <c r="AZ90" s="4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</row>
    <row r="91" spans="1:82" s="25" customFormat="1">
      <c r="A91" s="33" t="s">
        <v>296</v>
      </c>
      <c r="B91" s="57"/>
      <c r="C91" s="58">
        <v>43420.807000000001</v>
      </c>
      <c r="D91" s="58" t="s">
        <v>264</v>
      </c>
      <c r="E91" s="33">
        <f t="shared" si="85"/>
        <v>9425.4930439057243</v>
      </c>
      <c r="F91" s="25">
        <f t="shared" si="86"/>
        <v>9425.5</v>
      </c>
      <c r="G91" s="25">
        <f t="shared" si="79"/>
        <v>-2.3744485006318428E-3</v>
      </c>
      <c r="I91" s="25">
        <f t="shared" si="83"/>
        <v>-2.3744485006318428E-3</v>
      </c>
      <c r="P91" s="27">
        <f t="shared" si="87"/>
        <v>2.6637184845794181E-3</v>
      </c>
      <c r="Q91" s="28">
        <f t="shared" si="88"/>
        <v>28402.307000000001</v>
      </c>
      <c r="S91" s="25">
        <f t="shared" si="80"/>
        <v>2.5383126570872724E-5</v>
      </c>
      <c r="T91" s="2">
        <v>0.1</v>
      </c>
      <c r="U91">
        <f t="shared" si="81"/>
        <v>2.5383126570872727E-6</v>
      </c>
      <c r="V91" s="25">
        <f t="shared" si="82"/>
        <v>-5.0381669852112608E-3</v>
      </c>
      <c r="Z91">
        <f t="shared" si="89"/>
        <v>9425.5</v>
      </c>
      <c r="AA91" s="25">
        <f t="shared" si="90"/>
        <v>2.2137539186199883E-2</v>
      </c>
      <c r="AB91" s="25">
        <f t="shared" si="91"/>
        <v>-2.4511987686831726E-2</v>
      </c>
      <c r="AC91" s="25">
        <f t="shared" si="92"/>
        <v>-5.0381669852112608E-3</v>
      </c>
      <c r="AE91" s="25">
        <f t="shared" si="93"/>
        <v>1.525113533547425E-8</v>
      </c>
      <c r="AF91" s="28">
        <f t="shared" si="94"/>
        <v>28402.307000000001</v>
      </c>
      <c r="AG91" s="128"/>
      <c r="AH91">
        <f t="shared" si="95"/>
        <v>1.9376679836949882E-2</v>
      </c>
      <c r="AI91">
        <f t="shared" si="96"/>
        <v>0.97475950275635459</v>
      </c>
      <c r="AJ91">
        <f t="shared" si="97"/>
        <v>0.67615094260453235</v>
      </c>
      <c r="AK91">
        <f t="shared" si="98"/>
        <v>0.36913807348862504</v>
      </c>
      <c r="AL91">
        <f t="shared" si="99"/>
        <v>1.6390669079647127</v>
      </c>
      <c r="AM91">
        <f t="shared" si="100"/>
        <v>1.0707118166065432</v>
      </c>
      <c r="AN91" s="25">
        <f t="shared" ref="AN91:AT100" si="102">$AU91+$AB$7*SIN(AO91)</f>
        <v>1.2560273388882255</v>
      </c>
      <c r="AO91" s="25">
        <f t="shared" si="102"/>
        <v>1.2560261584666272</v>
      </c>
      <c r="AP91" s="25">
        <f t="shared" si="102"/>
        <v>1.2560158538820378</v>
      </c>
      <c r="AQ91" s="25">
        <f t="shared" si="102"/>
        <v>1.2559259130334062</v>
      </c>
      <c r="AR91" s="25">
        <f t="shared" si="102"/>
        <v>1.2551419398785901</v>
      </c>
      <c r="AS91" s="25">
        <f t="shared" si="102"/>
        <v>1.2483864289350064</v>
      </c>
      <c r="AT91" s="25">
        <f t="shared" si="102"/>
        <v>1.1950021720733877</v>
      </c>
      <c r="AU91" s="25">
        <f t="shared" si="101"/>
        <v>0.90420634189573224</v>
      </c>
      <c r="AW91"/>
      <c r="AX91"/>
      <c r="AY91"/>
      <c r="AZ91" s="4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</row>
    <row r="92" spans="1:82" s="25" customFormat="1">
      <c r="A92" s="33" t="s">
        <v>297</v>
      </c>
      <c r="B92" s="33"/>
      <c r="C92" s="58">
        <v>43483.281000000003</v>
      </c>
      <c r="D92" s="58"/>
      <c r="E92" s="33">
        <f t="shared" si="85"/>
        <v>9608.5145049956955</v>
      </c>
      <c r="F92" s="25">
        <f t="shared" si="86"/>
        <v>9608.5</v>
      </c>
      <c r="G92" s="25">
        <f t="shared" si="79"/>
        <v>4.9512504992890172E-3</v>
      </c>
      <c r="I92" s="127">
        <f t="shared" si="83"/>
        <v>4.9512504992890172E-3</v>
      </c>
      <c r="P92" s="27">
        <f t="shared" si="87"/>
        <v>2.4604291348146821E-3</v>
      </c>
      <c r="Q92" s="28">
        <f t="shared" si="88"/>
        <v>28464.781000000003</v>
      </c>
      <c r="S92" s="25">
        <f t="shared" si="80"/>
        <v>6.2041910697217885E-6</v>
      </c>
      <c r="T92" s="2">
        <v>0.1</v>
      </c>
      <c r="U92">
        <f t="shared" si="81"/>
        <v>6.2041910697217887E-7</v>
      </c>
      <c r="V92" s="25">
        <f t="shared" si="82"/>
        <v>2.4908213644743351E-3</v>
      </c>
      <c r="Z92">
        <f t="shared" si="89"/>
        <v>9608.5</v>
      </c>
      <c r="AA92" s="25">
        <f t="shared" si="90"/>
        <v>2.1897532715863362E-2</v>
      </c>
      <c r="AB92" s="25">
        <f t="shared" si="91"/>
        <v>-1.6946282216574345E-2</v>
      </c>
      <c r="AC92" s="25">
        <f t="shared" si="92"/>
        <v>2.4908213644743351E-3</v>
      </c>
      <c r="AE92" s="25">
        <f t="shared" si="93"/>
        <v>1.7816977586296375E-9</v>
      </c>
      <c r="AF92" s="28">
        <f t="shared" si="94"/>
        <v>28464.781000000003</v>
      </c>
      <c r="AG92" s="128"/>
      <c r="AH92">
        <f t="shared" si="95"/>
        <v>1.9127176032613363E-2</v>
      </c>
      <c r="AI92">
        <f t="shared" si="96"/>
        <v>0.96549393028908481</v>
      </c>
      <c r="AJ92">
        <f t="shared" si="97"/>
        <v>0.65742847513858171</v>
      </c>
      <c r="AK92">
        <f t="shared" si="98"/>
        <v>0.36838747420766826</v>
      </c>
      <c r="AL92">
        <f t="shared" si="99"/>
        <v>1.6641916919933568</v>
      </c>
      <c r="AM92">
        <f t="shared" si="100"/>
        <v>1.0980451237679327</v>
      </c>
      <c r="AN92" s="25">
        <f t="shared" si="102"/>
        <v>1.2800880487241035</v>
      </c>
      <c r="AO92" s="25">
        <f t="shared" si="102"/>
        <v>1.280087264009695</v>
      </c>
      <c r="AP92" s="25">
        <f t="shared" si="102"/>
        <v>1.2800798648831941</v>
      </c>
      <c r="AQ92" s="25">
        <f t="shared" si="102"/>
        <v>1.2800101070017977</v>
      </c>
      <c r="AR92" s="25">
        <f t="shared" si="102"/>
        <v>1.279353237396651</v>
      </c>
      <c r="AS92" s="25">
        <f t="shared" si="102"/>
        <v>1.2732369616420749</v>
      </c>
      <c r="AT92" s="25">
        <f t="shared" si="102"/>
        <v>1.221239036536204</v>
      </c>
      <c r="AU92" s="25">
        <f t="shared" si="101"/>
        <v>0.92561292439676401</v>
      </c>
      <c r="AW92"/>
      <c r="AX92"/>
      <c r="AY92"/>
      <c r="AZ92" s="4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</row>
    <row r="93" spans="1:82" s="25" customFormat="1">
      <c r="A93" s="33" t="s">
        <v>296</v>
      </c>
      <c r="B93" s="57"/>
      <c r="C93" s="58">
        <v>43577.656000000003</v>
      </c>
      <c r="D93" s="58" t="s">
        <v>264</v>
      </c>
      <c r="E93" s="33">
        <f t="shared" si="85"/>
        <v>9884.9919258486188</v>
      </c>
      <c r="F93" s="25">
        <f t="shared" si="86"/>
        <v>9885</v>
      </c>
      <c r="G93" s="25">
        <f t="shared" si="79"/>
        <v>-2.7560949965845793E-3</v>
      </c>
      <c r="I93" s="25">
        <f t="shared" si="83"/>
        <v>-2.7560949965845793E-3</v>
      </c>
      <c r="P93" s="27">
        <f t="shared" si="87"/>
        <v>2.1540927786632157E-3</v>
      </c>
      <c r="Q93" s="28">
        <f t="shared" si="88"/>
        <v>28559.156000000003</v>
      </c>
      <c r="S93" s="25">
        <f t="shared" si="80"/>
        <v>2.4109943988192887E-5</v>
      </c>
      <c r="T93" s="2">
        <v>0.1</v>
      </c>
      <c r="U93">
        <f t="shared" si="81"/>
        <v>2.4109943988192889E-6</v>
      </c>
      <c r="V93" s="25">
        <f t="shared" si="82"/>
        <v>-4.9101877752477947E-3</v>
      </c>
      <c r="Z93">
        <f t="shared" si="89"/>
        <v>9885</v>
      </c>
      <c r="AA93" s="25">
        <f t="shared" si="90"/>
        <v>2.1518413877270756E-2</v>
      </c>
      <c r="AB93" s="25">
        <f t="shared" si="91"/>
        <v>-2.4274508873855336E-2</v>
      </c>
      <c r="AC93" s="25">
        <f t="shared" si="92"/>
        <v>-4.9101877752477947E-3</v>
      </c>
      <c r="AE93" s="25">
        <f t="shared" si="93"/>
        <v>1.4206827436465411E-8</v>
      </c>
      <c r="AF93" s="28">
        <f t="shared" si="94"/>
        <v>28559.156000000003</v>
      </c>
      <c r="AG93" s="128"/>
      <c r="AH93">
        <f t="shared" si="95"/>
        <v>1.8734088552270756E-2</v>
      </c>
      <c r="AI93">
        <f t="shared" si="96"/>
        <v>0.95186469585308364</v>
      </c>
      <c r="AJ93">
        <f t="shared" si="97"/>
        <v>0.62905045416314886</v>
      </c>
      <c r="AK93">
        <f t="shared" si="98"/>
        <v>0.36685554717720142</v>
      </c>
      <c r="AL93">
        <f t="shared" si="99"/>
        <v>1.701261540354537</v>
      </c>
      <c r="AM93">
        <f t="shared" si="100"/>
        <v>1.1397818769929773</v>
      </c>
      <c r="AN93" s="25">
        <f t="shared" si="102"/>
        <v>1.316012278947055</v>
      </c>
      <c r="AO93" s="25">
        <f t="shared" si="102"/>
        <v>1.3160118825436447</v>
      </c>
      <c r="AP93" s="25">
        <f t="shared" si="102"/>
        <v>1.3160076317685518</v>
      </c>
      <c r="AQ93" s="25">
        <f t="shared" si="102"/>
        <v>1.3159620535517975</v>
      </c>
      <c r="AR93" s="25">
        <f t="shared" si="102"/>
        <v>1.3154738490452729</v>
      </c>
      <c r="AS93" s="25">
        <f t="shared" si="102"/>
        <v>1.3103006486314404</v>
      </c>
      <c r="AT93" s="25">
        <f t="shared" si="102"/>
        <v>1.2606234151684288</v>
      </c>
      <c r="AU93" s="25">
        <f t="shared" si="101"/>
        <v>0.95795674986963419</v>
      </c>
      <c r="AW93"/>
      <c r="AX93"/>
      <c r="AY93"/>
      <c r="AZ93" s="4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</row>
    <row r="94" spans="1:82" s="25" customFormat="1">
      <c r="A94" s="33" t="s">
        <v>296</v>
      </c>
      <c r="B94" s="57"/>
      <c r="C94" s="58">
        <v>43802.618000000002</v>
      </c>
      <c r="D94" s="58" t="s">
        <v>264</v>
      </c>
      <c r="E94" s="33">
        <f t="shared" si="85"/>
        <v>10544.032069423876</v>
      </c>
      <c r="F94" s="25">
        <f t="shared" si="86"/>
        <v>10544</v>
      </c>
      <c r="G94" s="25">
        <f t="shared" si="79"/>
        <v>1.0946832000627182E-2</v>
      </c>
      <c r="I94" s="25">
        <f t="shared" si="83"/>
        <v>1.0946832000627182E-2</v>
      </c>
      <c r="P94" s="27">
        <f t="shared" si="87"/>
        <v>1.4279579288724365E-3</v>
      </c>
      <c r="Q94" s="28">
        <f t="shared" si="88"/>
        <v>28784.118000000002</v>
      </c>
      <c r="S94" s="25">
        <f t="shared" si="80"/>
        <v>9.0608963593924783E-5</v>
      </c>
      <c r="T94" s="2">
        <v>0.1</v>
      </c>
      <c r="U94">
        <f t="shared" si="81"/>
        <v>9.0608963593924786E-6</v>
      </c>
      <c r="V94" s="25">
        <f t="shared" si="82"/>
        <v>9.5188740717547463E-3</v>
      </c>
      <c r="Z94">
        <f t="shared" si="89"/>
        <v>10544</v>
      </c>
      <c r="AA94" s="25">
        <f t="shared" si="90"/>
        <v>2.0542111922997364E-2</v>
      </c>
      <c r="AB94" s="25">
        <f t="shared" si="91"/>
        <v>-9.5952799223701819E-3</v>
      </c>
      <c r="AC94" s="25">
        <f t="shared" si="92"/>
        <v>9.5188740717547463E-3</v>
      </c>
      <c r="AE94" s="25">
        <f t="shared" si="93"/>
        <v>8.3423126217365263E-9</v>
      </c>
      <c r="AF94" s="28">
        <f t="shared" si="94"/>
        <v>28784.118000000002</v>
      </c>
      <c r="AG94" s="128"/>
      <c r="AH94">
        <f t="shared" si="95"/>
        <v>1.7726343730997365E-2</v>
      </c>
      <c r="AI94">
        <f t="shared" si="96"/>
        <v>0.92115097497860721</v>
      </c>
      <c r="AJ94">
        <f t="shared" si="97"/>
        <v>0.56137301715708943</v>
      </c>
      <c r="AK94">
        <f t="shared" si="98"/>
        <v>0.36150080394540723</v>
      </c>
      <c r="AL94">
        <f t="shared" si="99"/>
        <v>1.7855486762564439</v>
      </c>
      <c r="AM94">
        <f t="shared" si="100"/>
        <v>1.2416266302112475</v>
      </c>
      <c r="AN94" s="25">
        <f t="shared" si="102"/>
        <v>1.3996374127194633</v>
      </c>
      <c r="AO94" s="25">
        <f t="shared" si="102"/>
        <v>1.3996373631741716</v>
      </c>
      <c r="AP94" s="25">
        <f t="shared" si="102"/>
        <v>1.3996365769931169</v>
      </c>
      <c r="AQ94" s="25">
        <f t="shared" si="102"/>
        <v>1.3996241024082758</v>
      </c>
      <c r="AR94" s="25">
        <f t="shared" si="102"/>
        <v>1.3994262845309104</v>
      </c>
      <c r="AS94" s="25">
        <f t="shared" si="102"/>
        <v>1.3963190349728833</v>
      </c>
      <c r="AT94" s="25">
        <f t="shared" si="102"/>
        <v>1.3532011951601683</v>
      </c>
      <c r="AU94" s="25">
        <f t="shared" si="101"/>
        <v>1.0350438420454806</v>
      </c>
      <c r="AW94"/>
      <c r="AX94"/>
      <c r="AY94"/>
      <c r="AZ94" s="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</row>
    <row r="95" spans="1:82" s="25" customFormat="1">
      <c r="A95" s="33" t="s">
        <v>296</v>
      </c>
      <c r="B95" s="57"/>
      <c r="C95" s="58">
        <v>43876.682999999997</v>
      </c>
      <c r="D95" s="58" t="s">
        <v>264</v>
      </c>
      <c r="E95" s="33">
        <f t="shared" si="85"/>
        <v>10761.010084528198</v>
      </c>
      <c r="F95" s="25">
        <f t="shared" si="86"/>
        <v>10761</v>
      </c>
      <c r="G95" s="25">
        <f t="shared" si="79"/>
        <v>3.4423329998389818E-3</v>
      </c>
      <c r="I95" s="25">
        <f t="shared" si="83"/>
        <v>3.4423329998389818E-3</v>
      </c>
      <c r="P95" s="27">
        <f t="shared" si="87"/>
        <v>1.1900772921739765E-3</v>
      </c>
      <c r="Q95" s="28">
        <f t="shared" si="88"/>
        <v>28858.182999999997</v>
      </c>
      <c r="S95" s="25">
        <f t="shared" si="80"/>
        <v>5.0726557727095949E-6</v>
      </c>
      <c r="T95" s="2">
        <v>0.1</v>
      </c>
      <c r="U95">
        <f t="shared" si="81"/>
        <v>5.0726557727095955E-7</v>
      </c>
      <c r="V95" s="25">
        <f t="shared" si="82"/>
        <v>2.2522557076650055E-3</v>
      </c>
      <c r="Z95">
        <f t="shared" si="89"/>
        <v>10761</v>
      </c>
      <c r="AA95" s="25">
        <f t="shared" si="90"/>
        <v>2.0200373590641075E-2</v>
      </c>
      <c r="AB95" s="25">
        <f t="shared" si="91"/>
        <v>-1.6758040590802093E-2</v>
      </c>
      <c r="AC95" s="25">
        <f t="shared" si="92"/>
        <v>2.2522557076650055E-3</v>
      </c>
      <c r="AE95" s="25">
        <f t="shared" si="93"/>
        <v>1.4245636826867796E-9</v>
      </c>
      <c r="AF95" s="28">
        <f t="shared" si="94"/>
        <v>28858.182999999997</v>
      </c>
      <c r="AG95" s="128"/>
      <c r="AH95">
        <f t="shared" si="95"/>
        <v>1.7374821953641074E-2</v>
      </c>
      <c r="AI95">
        <f t="shared" si="96"/>
        <v>0.91157069774885302</v>
      </c>
      <c r="AJ95">
        <f t="shared" si="97"/>
        <v>0.53917935971355602</v>
      </c>
      <c r="AK95">
        <f t="shared" si="98"/>
        <v>0.35927741162418669</v>
      </c>
      <c r="AL95">
        <f t="shared" si="99"/>
        <v>1.8121302596423705</v>
      </c>
      <c r="AM95">
        <f t="shared" si="100"/>
        <v>1.2759758543648041</v>
      </c>
      <c r="AN95" s="25">
        <f t="shared" si="102"/>
        <v>1.4265869414771588</v>
      </c>
      <c r="AO95" s="25">
        <f t="shared" si="102"/>
        <v>1.4265869212604871</v>
      </c>
      <c r="AP95" s="25">
        <f t="shared" si="102"/>
        <v>1.4265865410534804</v>
      </c>
      <c r="AQ95" s="25">
        <f t="shared" si="102"/>
        <v>1.4265793908350073</v>
      </c>
      <c r="AR95" s="25">
        <f t="shared" si="102"/>
        <v>1.4264449884736035</v>
      </c>
      <c r="AS95" s="25">
        <f t="shared" si="102"/>
        <v>1.4239413586206742</v>
      </c>
      <c r="AT95" s="25">
        <f t="shared" si="102"/>
        <v>1.3832764488845017</v>
      </c>
      <c r="AU95" s="25">
        <f t="shared" si="101"/>
        <v>1.060427603808999</v>
      </c>
      <c r="AW95"/>
      <c r="AX95"/>
      <c r="AY95"/>
      <c r="AZ95" s="4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</row>
    <row r="96" spans="1:82" s="25" customFormat="1">
      <c r="A96" s="33" t="s">
        <v>296</v>
      </c>
      <c r="B96" s="57"/>
      <c r="C96" s="58">
        <v>44132.860999999997</v>
      </c>
      <c r="D96" s="58" t="s">
        <v>264</v>
      </c>
      <c r="E96" s="33">
        <f t="shared" si="85"/>
        <v>11511.499437844859</v>
      </c>
      <c r="F96" s="25">
        <f t="shared" si="86"/>
        <v>11511.5</v>
      </c>
      <c r="G96" s="25">
        <f t="shared" si="79"/>
        <v>-1.9189050362911075E-4</v>
      </c>
      <c r="I96" s="25">
        <f t="shared" si="83"/>
        <v>-1.9189050362911075E-4</v>
      </c>
      <c r="P96" s="27">
        <f t="shared" si="87"/>
        <v>3.7204406078904771E-4</v>
      </c>
      <c r="Q96" s="28">
        <f t="shared" si="88"/>
        <v>29114.360999999997</v>
      </c>
      <c r="S96" s="25">
        <f t="shared" si="80"/>
        <v>3.1802219294549814E-7</v>
      </c>
      <c r="T96" s="2">
        <v>0.1</v>
      </c>
      <c r="U96">
        <f t="shared" si="81"/>
        <v>3.1802219294549814E-8</v>
      </c>
      <c r="V96" s="25">
        <f t="shared" si="82"/>
        <v>-5.6393456441815846E-4</v>
      </c>
      <c r="Z96">
        <f t="shared" si="89"/>
        <v>11511.5</v>
      </c>
      <c r="AA96" s="25">
        <f t="shared" si="90"/>
        <v>1.8951758708965434E-2</v>
      </c>
      <c r="AB96" s="25">
        <f t="shared" si="91"/>
        <v>-1.9143649212594545E-2</v>
      </c>
      <c r="AC96" s="25">
        <f t="shared" si="92"/>
        <v>-5.6393456441815846E-4</v>
      </c>
      <c r="AE96" s="25">
        <f t="shared" si="93"/>
        <v>1.1654855230085515E-10</v>
      </c>
      <c r="AF96" s="28">
        <f t="shared" si="94"/>
        <v>29114.360999999997</v>
      </c>
      <c r="AG96" s="128"/>
      <c r="AH96">
        <f t="shared" si="95"/>
        <v>1.6094549105715436E-2</v>
      </c>
      <c r="AI96">
        <f t="shared" si="96"/>
        <v>0.8803888203578929</v>
      </c>
      <c r="AJ96">
        <f t="shared" si="97"/>
        <v>0.46320635113149944</v>
      </c>
      <c r="AK96">
        <f t="shared" si="98"/>
        <v>0.35013306856768556</v>
      </c>
      <c r="AL96">
        <f t="shared" si="99"/>
        <v>1.8999829775726602</v>
      </c>
      <c r="AM96">
        <f t="shared" si="100"/>
        <v>1.3983574349175145</v>
      </c>
      <c r="AN96" s="25">
        <f t="shared" si="102"/>
        <v>1.5176964850447421</v>
      </c>
      <c r="AO96" s="25">
        <f t="shared" si="102"/>
        <v>1.517696484924504</v>
      </c>
      <c r="AP96" s="25">
        <f t="shared" si="102"/>
        <v>1.5176964788016942</v>
      </c>
      <c r="AQ96" s="25">
        <f t="shared" si="102"/>
        <v>1.5176961670142561</v>
      </c>
      <c r="AR96" s="25">
        <f t="shared" si="102"/>
        <v>1.5176802925045463</v>
      </c>
      <c r="AS96" s="25">
        <f t="shared" si="102"/>
        <v>1.5168782200448145</v>
      </c>
      <c r="AT96" s="25">
        <f t="shared" si="102"/>
        <v>1.4856707750050346</v>
      </c>
      <c r="AU96" s="25">
        <f t="shared" si="101"/>
        <v>1.1482179872353613</v>
      </c>
      <c r="AW96"/>
      <c r="AX96"/>
      <c r="AY96"/>
      <c r="AZ96" s="4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</row>
    <row r="97" spans="1:82" s="25" customFormat="1">
      <c r="A97" s="33" t="s">
        <v>296</v>
      </c>
      <c r="B97" s="57"/>
      <c r="C97" s="58">
        <v>44271.623</v>
      </c>
      <c r="D97" s="58" t="s">
        <v>264</v>
      </c>
      <c r="E97" s="33">
        <f t="shared" si="85"/>
        <v>11918.011330532476</v>
      </c>
      <c r="F97" s="25">
        <f t="shared" si="86"/>
        <v>11918</v>
      </c>
      <c r="G97" s="25">
        <f t="shared" si="79"/>
        <v>3.8676539988955483E-3</v>
      </c>
      <c r="I97" s="25">
        <f t="shared" si="83"/>
        <v>3.8676539988955483E-3</v>
      </c>
      <c r="P97" s="27">
        <f t="shared" si="87"/>
        <v>-6.8001270707320209E-5</v>
      </c>
      <c r="Q97" s="28">
        <f t="shared" si="88"/>
        <v>29253.123</v>
      </c>
      <c r="S97" s="25">
        <f t="shared" si="80"/>
        <v>1.5489382401152827E-5</v>
      </c>
      <c r="T97" s="2">
        <v>0.1</v>
      </c>
      <c r="U97">
        <f t="shared" si="81"/>
        <v>1.5489382401152828E-6</v>
      </c>
      <c r="V97" s="25">
        <f t="shared" si="82"/>
        <v>3.9356552696028684E-3</v>
      </c>
      <c r="Z97">
        <f t="shared" si="89"/>
        <v>11918</v>
      </c>
      <c r="AA97" s="25">
        <f t="shared" si="90"/>
        <v>1.8237531949761385E-2</v>
      </c>
      <c r="AB97" s="25">
        <f t="shared" si="91"/>
        <v>-1.4369877950865837E-2</v>
      </c>
      <c r="AC97" s="25">
        <f t="shared" si="92"/>
        <v>3.9356552696028684E-3</v>
      </c>
      <c r="AE97" s="25">
        <f t="shared" si="93"/>
        <v>3.198455116998817E-9</v>
      </c>
      <c r="AF97" s="28">
        <f t="shared" si="94"/>
        <v>29253.123</v>
      </c>
      <c r="AG97" s="128"/>
      <c r="AH97">
        <f t="shared" si="95"/>
        <v>1.5364586121761385E-2</v>
      </c>
      <c r="AI97">
        <f t="shared" si="96"/>
        <v>0.8647100528564543</v>
      </c>
      <c r="AJ97">
        <f t="shared" si="97"/>
        <v>0.42274020352591002</v>
      </c>
      <c r="AK97">
        <f t="shared" si="98"/>
        <v>0.34437861461173314</v>
      </c>
      <c r="AL97">
        <f t="shared" si="99"/>
        <v>1.9451257884965258</v>
      </c>
      <c r="AM97">
        <f t="shared" si="100"/>
        <v>1.4672512336842713</v>
      </c>
      <c r="AN97" s="25">
        <f t="shared" si="102"/>
        <v>1.5657639895868087</v>
      </c>
      <c r="AO97" s="25">
        <f t="shared" si="102"/>
        <v>1.5657639895868067</v>
      </c>
      <c r="AP97" s="25">
        <f t="shared" si="102"/>
        <v>1.5657639895856916</v>
      </c>
      <c r="AQ97" s="25">
        <f t="shared" si="102"/>
        <v>1.5657639889869008</v>
      </c>
      <c r="AR97" s="25">
        <f t="shared" si="102"/>
        <v>1.5657636674050279</v>
      </c>
      <c r="AS97" s="25">
        <f t="shared" si="102"/>
        <v>1.5655938323432637</v>
      </c>
      <c r="AT97" s="25">
        <f t="shared" si="102"/>
        <v>1.5400527471207905</v>
      </c>
      <c r="AU97" s="25">
        <f t="shared" si="101"/>
        <v>1.1957686745942102</v>
      </c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</row>
    <row r="98" spans="1:82" s="25" customFormat="1">
      <c r="A98" s="33" t="s">
        <v>296</v>
      </c>
      <c r="B98" s="57"/>
      <c r="C98" s="58">
        <v>44300.631000000001</v>
      </c>
      <c r="D98" s="58" t="s">
        <v>264</v>
      </c>
      <c r="E98" s="33">
        <f t="shared" si="85"/>
        <v>12002.992067211702</v>
      </c>
      <c r="F98" s="25">
        <f t="shared" si="86"/>
        <v>12003</v>
      </c>
      <c r="G98" s="25">
        <f t="shared" si="79"/>
        <v>-2.7078409984824248E-3</v>
      </c>
      <c r="I98" s="25">
        <f t="shared" si="83"/>
        <v>-2.7078409984824248E-3</v>
      </c>
      <c r="P98" s="27">
        <f t="shared" si="87"/>
        <v>-1.5974622904760261E-4</v>
      </c>
      <c r="Q98" s="28">
        <f t="shared" si="88"/>
        <v>29282.131000000001</v>
      </c>
      <c r="S98" s="25">
        <f t="shared" si="80"/>
        <v>6.4927869540210994E-6</v>
      </c>
      <c r="T98" s="2">
        <v>0.1</v>
      </c>
      <c r="U98">
        <f t="shared" si="81"/>
        <v>6.4927869540211002E-7</v>
      </c>
      <c r="V98" s="25">
        <f t="shared" si="82"/>
        <v>-2.5480947694348222E-3</v>
      </c>
      <c r="Z98">
        <f t="shared" si="89"/>
        <v>12003</v>
      </c>
      <c r="AA98" s="25">
        <f t="shared" si="90"/>
        <v>1.8085210512241309E-2</v>
      </c>
      <c r="AB98" s="25">
        <f t="shared" si="91"/>
        <v>-2.0793051510723734E-2</v>
      </c>
      <c r="AC98" s="25">
        <f t="shared" si="92"/>
        <v>-2.5480947694348222E-3</v>
      </c>
      <c r="AE98" s="25">
        <f t="shared" si="93"/>
        <v>2.8071628747514419E-9</v>
      </c>
      <c r="AF98" s="28">
        <f t="shared" si="94"/>
        <v>29282.131000000001</v>
      </c>
      <c r="AG98" s="128"/>
      <c r="AH98">
        <f t="shared" si="95"/>
        <v>1.520909953924131E-2</v>
      </c>
      <c r="AI98">
        <f t="shared" si="96"/>
        <v>0.86153459040584246</v>
      </c>
      <c r="AJ98">
        <f t="shared" si="97"/>
        <v>0.41435057470545811</v>
      </c>
      <c r="AK98">
        <f t="shared" si="98"/>
        <v>0.34311416517818411</v>
      </c>
      <c r="AL98">
        <f t="shared" si="99"/>
        <v>1.9543635287672498</v>
      </c>
      <c r="AM98">
        <f t="shared" si="100"/>
        <v>1.4819131974050217</v>
      </c>
      <c r="AN98" s="25">
        <f t="shared" si="102"/>
        <v>1.5757071612448195</v>
      </c>
      <c r="AO98" s="25">
        <f t="shared" si="102"/>
        <v>1.5757071612448188</v>
      </c>
      <c r="AP98" s="25">
        <f t="shared" si="102"/>
        <v>1.5757071612452107</v>
      </c>
      <c r="AQ98" s="25">
        <f t="shared" si="102"/>
        <v>1.5757071610294673</v>
      </c>
      <c r="AR98" s="25">
        <f t="shared" si="102"/>
        <v>1.575707279764061</v>
      </c>
      <c r="AS98" s="25">
        <f t="shared" si="102"/>
        <v>1.5756414942744867</v>
      </c>
      <c r="AT98" s="25">
        <f t="shared" si="102"/>
        <v>1.5513262261733782</v>
      </c>
      <c r="AU98" s="25">
        <f t="shared" si="101"/>
        <v>1.2057116227504272</v>
      </c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</row>
    <row r="99" spans="1:82" s="25" customFormat="1">
      <c r="A99" s="33" t="s">
        <v>296</v>
      </c>
      <c r="B99" s="57"/>
      <c r="C99" s="58">
        <v>44544.701000000001</v>
      </c>
      <c r="D99" s="58" t="s">
        <v>264</v>
      </c>
      <c r="E99" s="33">
        <f t="shared" si="85"/>
        <v>12718.010282921081</v>
      </c>
      <c r="F99" s="25">
        <f t="shared" si="86"/>
        <v>12718</v>
      </c>
      <c r="G99" s="25">
        <f t="shared" si="79"/>
        <v>3.5100539971608669E-3</v>
      </c>
      <c r="I99" s="25">
        <f t="shared" si="83"/>
        <v>3.5100539971608669E-3</v>
      </c>
      <c r="P99" s="27">
        <f t="shared" si="87"/>
        <v>-9.2779416365183776E-4</v>
      </c>
      <c r="Q99" s="28">
        <f t="shared" si="88"/>
        <v>29526.201000000001</v>
      </c>
      <c r="S99" s="25">
        <f t="shared" si="80"/>
        <v>1.9694496298428706E-5</v>
      </c>
      <c r="T99" s="2">
        <v>0.1</v>
      </c>
      <c r="U99">
        <f t="shared" si="81"/>
        <v>1.9694496298428707E-6</v>
      </c>
      <c r="V99" s="25">
        <f t="shared" si="82"/>
        <v>4.4378481608127046E-3</v>
      </c>
      <c r="Z99">
        <f t="shared" si="89"/>
        <v>12718</v>
      </c>
      <c r="AA99" s="25">
        <f t="shared" si="90"/>
        <v>1.6767935084791304E-2</v>
      </c>
      <c r="AB99" s="25">
        <f t="shared" si="91"/>
        <v>-1.3257881087630437E-2</v>
      </c>
      <c r="AC99" s="25">
        <f t="shared" si="92"/>
        <v>4.4378481608127046E-3</v>
      </c>
      <c r="AE99" s="25">
        <f t="shared" si="93"/>
        <v>3.4617294020043066E-9</v>
      </c>
      <c r="AF99" s="28">
        <f t="shared" si="94"/>
        <v>29526.201000000001</v>
      </c>
      <c r="AG99" s="128"/>
      <c r="AH99">
        <f t="shared" si="95"/>
        <v>1.3866915656791304E-2</v>
      </c>
      <c r="AI99">
        <f t="shared" si="96"/>
        <v>0.83617169364819111</v>
      </c>
      <c r="AJ99">
        <f t="shared" si="97"/>
        <v>0.3448701137237965</v>
      </c>
      <c r="AK99">
        <f t="shared" si="98"/>
        <v>0.33175335120824001</v>
      </c>
      <c r="AL99">
        <f t="shared" si="99"/>
        <v>2.0294922475700017</v>
      </c>
      <c r="AM99">
        <f t="shared" si="100"/>
        <v>1.6091120237598673</v>
      </c>
      <c r="AN99" s="25">
        <f t="shared" si="102"/>
        <v>1.6579451911195697</v>
      </c>
      <c r="AO99" s="25">
        <f t="shared" si="102"/>
        <v>1.6579451915554035</v>
      </c>
      <c r="AP99" s="25">
        <f t="shared" si="102"/>
        <v>1.6579451780219883</v>
      </c>
      <c r="AQ99" s="25">
        <f t="shared" si="102"/>
        <v>1.6579455982575995</v>
      </c>
      <c r="AR99" s="25">
        <f t="shared" si="102"/>
        <v>1.6579325482824205</v>
      </c>
      <c r="AS99" s="25">
        <f t="shared" si="102"/>
        <v>1.6583368960309093</v>
      </c>
      <c r="AT99" s="25">
        <f t="shared" si="102"/>
        <v>1.6447915487633278</v>
      </c>
      <c r="AU99" s="25">
        <f t="shared" si="101"/>
        <v>1.2893493631233106</v>
      </c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</row>
    <row r="100" spans="1:82" s="25" customFormat="1">
      <c r="A100" s="33" t="s">
        <v>296</v>
      </c>
      <c r="B100" s="57"/>
      <c r="C100" s="58">
        <v>44614.675999999999</v>
      </c>
      <c r="D100" s="58" t="s">
        <v>264</v>
      </c>
      <c r="E100" s="33">
        <f t="shared" si="85"/>
        <v>12923.006389137588</v>
      </c>
      <c r="F100" s="25">
        <f t="shared" si="86"/>
        <v>12923</v>
      </c>
      <c r="G100" s="25">
        <f t="shared" si="79"/>
        <v>2.1809190002386458E-3</v>
      </c>
      <c r="I100" s="25">
        <f t="shared" si="83"/>
        <v>2.1809190002386458E-3</v>
      </c>
      <c r="P100" s="27">
        <f t="shared" si="87"/>
        <v>-1.1467873508339622E-3</v>
      </c>
      <c r="Q100" s="28">
        <f t="shared" si="88"/>
        <v>29596.175999999999</v>
      </c>
      <c r="S100" s="25">
        <f t="shared" si="80"/>
        <v>1.1073629558968973E-5</v>
      </c>
      <c r="T100" s="2">
        <v>0.1</v>
      </c>
      <c r="U100">
        <f t="shared" si="81"/>
        <v>1.1073629558968973E-6</v>
      </c>
      <c r="V100" s="25">
        <f t="shared" si="82"/>
        <v>3.3277063510726082E-3</v>
      </c>
      <c r="Z100">
        <f t="shared" si="89"/>
        <v>12923</v>
      </c>
      <c r="AA100" s="25">
        <f t="shared" si="90"/>
        <v>1.6379606523289701E-2</v>
      </c>
      <c r="AB100" s="25">
        <f t="shared" si="91"/>
        <v>-1.4198687523051055E-2</v>
      </c>
      <c r="AC100" s="25">
        <f t="shared" si="92"/>
        <v>3.3277063510726082E-3</v>
      </c>
      <c r="AE100" s="25">
        <f t="shared" si="93"/>
        <v>2.2324739210534314E-9</v>
      </c>
      <c r="AF100" s="28">
        <f t="shared" si="94"/>
        <v>29596.175999999999</v>
      </c>
      <c r="AG100" s="128"/>
      <c r="AH100">
        <f t="shared" si="95"/>
        <v>1.3472011310289701E-2</v>
      </c>
      <c r="AI100">
        <f t="shared" si="96"/>
        <v>0.82932740643344893</v>
      </c>
      <c r="AJ100">
        <f t="shared" si="97"/>
        <v>0.32533131439619878</v>
      </c>
      <c r="AK100">
        <f t="shared" si="98"/>
        <v>0.32828473282391135</v>
      </c>
      <c r="AL100">
        <f t="shared" si="99"/>
        <v>2.0502305718588274</v>
      </c>
      <c r="AM100">
        <f t="shared" si="100"/>
        <v>1.6469623455092639</v>
      </c>
      <c r="AN100" s="25">
        <f t="shared" si="102"/>
        <v>1.681081569804201</v>
      </c>
      <c r="AO100" s="25">
        <f t="shared" si="102"/>
        <v>1.6810815709134448</v>
      </c>
      <c r="AP100" s="25">
        <f t="shared" si="102"/>
        <v>1.6810815436745989</v>
      </c>
      <c r="AQ100" s="25">
        <f t="shared" si="102"/>
        <v>1.681082212555961</v>
      </c>
      <c r="AR100" s="25">
        <f t="shared" si="102"/>
        <v>1.6810657862317462</v>
      </c>
      <c r="AS100" s="25">
        <f t="shared" si="102"/>
        <v>1.6814684799413042</v>
      </c>
      <c r="AT100" s="25">
        <f t="shared" si="102"/>
        <v>1.6711335058620849</v>
      </c>
      <c r="AU100" s="25">
        <f t="shared" si="101"/>
        <v>1.3133294145588925</v>
      </c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</row>
    <row r="101" spans="1:82" s="25" customFormat="1">
      <c r="A101" s="33" t="s">
        <v>296</v>
      </c>
      <c r="B101" s="57"/>
      <c r="C101" s="58">
        <v>44623.563999999998</v>
      </c>
      <c r="D101" s="58" t="s">
        <v>264</v>
      </c>
      <c r="E101" s="33">
        <f t="shared" si="85"/>
        <v>12949.04433686252</v>
      </c>
      <c r="F101" s="25">
        <f t="shared" si="86"/>
        <v>12949</v>
      </c>
      <c r="G101" s="25">
        <f t="shared" si="79"/>
        <v>1.5134296998439822E-2</v>
      </c>
      <c r="I101" s="25">
        <f t="shared" si="83"/>
        <v>1.5134296998439822E-2</v>
      </c>
      <c r="P101" s="27">
        <f t="shared" si="87"/>
        <v>-1.1745233613123477E-3</v>
      </c>
      <c r="Q101" s="28">
        <f t="shared" si="88"/>
        <v>29605.063999999998</v>
      </c>
      <c r="S101" s="25">
        <f t="shared" si="80"/>
        <v>2.6597762152666692E-4</v>
      </c>
      <c r="T101" s="2">
        <v>0.1</v>
      </c>
      <c r="U101">
        <f t="shared" si="81"/>
        <v>2.6597762152666692E-5</v>
      </c>
      <c r="V101" s="25">
        <f t="shared" si="82"/>
        <v>1.6308820359752171E-2</v>
      </c>
      <c r="Z101">
        <f t="shared" si="89"/>
        <v>12949</v>
      </c>
      <c r="AA101" s="25">
        <f t="shared" si="90"/>
        <v>1.6330050635512638E-2</v>
      </c>
      <c r="AB101" s="25">
        <f t="shared" si="91"/>
        <v>-1.1957536370728154E-3</v>
      </c>
      <c r="AC101" s="25">
        <f t="shared" si="92"/>
        <v>1.6308820359752171E-2</v>
      </c>
      <c r="AE101" s="25">
        <f t="shared" si="93"/>
        <v>3.8030192097235003E-10</v>
      </c>
      <c r="AF101" s="28">
        <f t="shared" si="94"/>
        <v>29605.063999999998</v>
      </c>
      <c r="AG101" s="128"/>
      <c r="AH101">
        <f t="shared" si="95"/>
        <v>1.3421639438512637E-2</v>
      </c>
      <c r="AI101">
        <f t="shared" si="96"/>
        <v>0.82847246216544723</v>
      </c>
      <c r="AJ101">
        <f t="shared" si="97"/>
        <v>0.32286593602841546</v>
      </c>
      <c r="AK101">
        <f t="shared" si="98"/>
        <v>0.32783883809642816</v>
      </c>
      <c r="AL101">
        <f t="shared" si="99"/>
        <v>2.0528366168845888</v>
      </c>
      <c r="AM101">
        <f t="shared" si="100"/>
        <v>1.6518102033880186</v>
      </c>
      <c r="AN101" s="25">
        <f t="shared" ref="AN101:AT110" si="103">$AU101+$AB$7*SIN(AO101)</f>
        <v>1.684002427894139</v>
      </c>
      <c r="AO101" s="25">
        <f t="shared" si="103"/>
        <v>1.6840024291110085</v>
      </c>
      <c r="AP101" s="25">
        <f t="shared" si="103"/>
        <v>1.6840023999971017</v>
      </c>
      <c r="AQ101" s="25">
        <f t="shared" si="103"/>
        <v>1.684003096552606</v>
      </c>
      <c r="AR101" s="25">
        <f t="shared" si="103"/>
        <v>1.6839864301652179</v>
      </c>
      <c r="AS101" s="25">
        <f t="shared" si="103"/>
        <v>1.684384536651135</v>
      </c>
      <c r="AT101" s="25">
        <f t="shared" si="103"/>
        <v>1.6744597620865043</v>
      </c>
      <c r="AU101" s="25">
        <f t="shared" si="101"/>
        <v>1.3163707869360881</v>
      </c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</row>
    <row r="102" spans="1:82" s="25" customFormat="1">
      <c r="A102" s="33" t="s">
        <v>296</v>
      </c>
      <c r="B102" s="57"/>
      <c r="C102" s="58">
        <v>44958.752</v>
      </c>
      <c r="D102" s="58" t="s">
        <v>264</v>
      </c>
      <c r="E102" s="33">
        <f t="shared" si="85"/>
        <v>13930.998389745699</v>
      </c>
      <c r="F102" s="25">
        <f t="shared" si="86"/>
        <v>13931</v>
      </c>
      <c r="G102" s="25">
        <f t="shared" si="79"/>
        <v>-5.4965700110187754E-4</v>
      </c>
      <c r="I102" s="25">
        <f t="shared" si="83"/>
        <v>-5.4965700110187754E-4</v>
      </c>
      <c r="P102" s="27">
        <f t="shared" si="87"/>
        <v>-2.2157071451841858E-3</v>
      </c>
      <c r="Q102" s="28">
        <f t="shared" si="88"/>
        <v>29940.252</v>
      </c>
      <c r="S102" s="25">
        <f t="shared" si="80"/>
        <v>2.7757230825966801E-6</v>
      </c>
      <c r="T102" s="2">
        <v>0.1</v>
      </c>
      <c r="U102">
        <f t="shared" si="81"/>
        <v>2.7757230825966803E-7</v>
      </c>
      <c r="V102" s="25">
        <f t="shared" si="82"/>
        <v>1.6660501440823082E-3</v>
      </c>
      <c r="Z102">
        <f t="shared" si="89"/>
        <v>13931</v>
      </c>
      <c r="AA102" s="25">
        <f t="shared" si="90"/>
        <v>1.4414842569258995E-2</v>
      </c>
      <c r="AB102" s="25">
        <f t="shared" si="91"/>
        <v>-1.4964499570360872E-2</v>
      </c>
      <c r="AC102" s="25">
        <f t="shared" si="92"/>
        <v>1.6660501440823082E-3</v>
      </c>
      <c r="AE102" s="25">
        <f t="shared" si="93"/>
        <v>6.2158501091419724E-10</v>
      </c>
      <c r="AF102" s="28">
        <f t="shared" si="94"/>
        <v>29940.252</v>
      </c>
      <c r="AG102" s="128"/>
      <c r="AH102">
        <f t="shared" si="95"/>
        <v>1.1478581852258994E-2</v>
      </c>
      <c r="AI102">
        <f t="shared" si="96"/>
        <v>0.79823917547751788</v>
      </c>
      <c r="AJ102">
        <f t="shared" si="97"/>
        <v>0.23191892111309609</v>
      </c>
      <c r="AK102">
        <f t="shared" si="98"/>
        <v>0.3101492700104389</v>
      </c>
      <c r="AL102">
        <f t="shared" si="99"/>
        <v>2.1475427264191098</v>
      </c>
      <c r="AM102">
        <f t="shared" si="100"/>
        <v>1.8435020804764044</v>
      </c>
      <c r="AN102" s="25">
        <f t="shared" si="103"/>
        <v>1.7922087350929865</v>
      </c>
      <c r="AO102" s="25">
        <f t="shared" si="103"/>
        <v>1.7922087140454719</v>
      </c>
      <c r="AP102" s="25">
        <f t="shared" si="103"/>
        <v>1.7922089730761401</v>
      </c>
      <c r="AQ102" s="25">
        <f t="shared" si="103"/>
        <v>1.7922057851784525</v>
      </c>
      <c r="AR102" s="25">
        <f t="shared" si="103"/>
        <v>1.7922450155838601</v>
      </c>
      <c r="AS102" s="25">
        <f t="shared" si="103"/>
        <v>1.7917617679512485</v>
      </c>
      <c r="AT102" s="25">
        <f t="shared" si="103"/>
        <v>1.7976439276074521</v>
      </c>
      <c r="AU102" s="25">
        <f t="shared" si="101"/>
        <v>1.4312410821055588</v>
      </c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</row>
    <row r="103" spans="1:82" s="25" customFormat="1">
      <c r="A103" s="33" t="s">
        <v>298</v>
      </c>
      <c r="B103" s="33"/>
      <c r="C103" s="58">
        <v>44986.398000000001</v>
      </c>
      <c r="D103" s="58"/>
      <c r="E103" s="33">
        <f t="shared" si="85"/>
        <v>14011.989062878414</v>
      </c>
      <c r="F103" s="25">
        <f t="shared" si="86"/>
        <v>14012</v>
      </c>
      <c r="G103" s="25">
        <f t="shared" si="79"/>
        <v>-3.7333639993448742E-3</v>
      </c>
      <c r="I103" s="127">
        <f t="shared" si="83"/>
        <v>-3.7333639993448742E-3</v>
      </c>
      <c r="P103" s="27">
        <f t="shared" si="87"/>
        <v>-2.3010335889644649E-3</v>
      </c>
      <c r="Q103" s="28">
        <f t="shared" si="88"/>
        <v>29967.898000000001</v>
      </c>
      <c r="S103" s="25">
        <f t="shared" si="80"/>
        <v>2.0515704045005115E-6</v>
      </c>
      <c r="T103" s="2">
        <v>0.1</v>
      </c>
      <c r="U103">
        <f t="shared" si="81"/>
        <v>2.0515704045005116E-7</v>
      </c>
      <c r="V103" s="25">
        <f t="shared" si="82"/>
        <v>-1.4323304103804092E-3</v>
      </c>
      <c r="Z103">
        <f t="shared" si="89"/>
        <v>14012</v>
      </c>
      <c r="AA103" s="25">
        <f t="shared" si="90"/>
        <v>1.4253569827353683E-2</v>
      </c>
      <c r="AB103" s="25">
        <f t="shared" si="91"/>
        <v>-1.7986933826698557E-2</v>
      </c>
      <c r="AC103" s="25">
        <f t="shared" si="92"/>
        <v>-1.4323304103804092E-3</v>
      </c>
      <c r="AE103" s="25">
        <f t="shared" si="93"/>
        <v>6.637441390322552E-10</v>
      </c>
      <c r="AF103" s="28">
        <f t="shared" si="94"/>
        <v>29967.898000000001</v>
      </c>
      <c r="AG103" s="128"/>
      <c r="AH103">
        <f t="shared" si="95"/>
        <v>1.1315270259353683E-2</v>
      </c>
      <c r="AI103">
        <f t="shared" si="96"/>
        <v>0.79591647070786198</v>
      </c>
      <c r="AJ103">
        <f t="shared" si="97"/>
        <v>0.22460974972817804</v>
      </c>
      <c r="AK103">
        <f t="shared" si="98"/>
        <v>0.30862584640898927</v>
      </c>
      <c r="AL103">
        <f t="shared" si="99"/>
        <v>2.1550501190044269</v>
      </c>
      <c r="AM103">
        <f t="shared" si="100"/>
        <v>1.8601278407880515</v>
      </c>
      <c r="AN103" s="25">
        <f t="shared" si="103"/>
        <v>1.8009589714874745</v>
      </c>
      <c r="AO103" s="25">
        <f t="shared" si="103"/>
        <v>1.8009589402715172</v>
      </c>
      <c r="AP103" s="25">
        <f t="shared" si="103"/>
        <v>1.8009593100835632</v>
      </c>
      <c r="AQ103" s="25">
        <f t="shared" si="103"/>
        <v>1.8009549289230611</v>
      </c>
      <c r="AR103" s="25">
        <f t="shared" si="103"/>
        <v>1.8010068272359721</v>
      </c>
      <c r="AS103" s="25">
        <f t="shared" si="103"/>
        <v>1.8003913104132789</v>
      </c>
      <c r="AT103" s="25">
        <f t="shared" si="103"/>
        <v>1.8075901795513341</v>
      </c>
      <c r="AU103" s="25">
        <f t="shared" si="101"/>
        <v>1.44071612681913</v>
      </c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</row>
    <row r="104" spans="1:82" s="25" customFormat="1">
      <c r="A104" s="33" t="s">
        <v>298</v>
      </c>
      <c r="B104" s="33"/>
      <c r="C104" s="58">
        <v>45011.292000000001</v>
      </c>
      <c r="D104" s="58"/>
      <c r="E104" s="33">
        <f t="shared" si="85"/>
        <v>14084.917581180005</v>
      </c>
      <c r="F104" s="25">
        <f t="shared" si="86"/>
        <v>14085</v>
      </c>
      <c r="I104" s="127"/>
      <c r="P104" s="27">
        <f t="shared" si="87"/>
        <v>-2.3778602252822727E-3</v>
      </c>
      <c r="Q104" s="28">
        <f t="shared" si="88"/>
        <v>29992.792000000001</v>
      </c>
      <c r="R104" s="25">
        <f>+C104-(C$7+F104*C$8)</f>
        <v>-2.8133494997746311E-2</v>
      </c>
      <c r="S104" s="25">
        <f>+(P104-R104)^2</f>
        <v>6.6335272253255861E-4</v>
      </c>
      <c r="T104" s="2"/>
      <c r="U104"/>
      <c r="Z104">
        <f t="shared" si="89"/>
        <v>14085</v>
      </c>
      <c r="AA104" s="25">
        <f t="shared" si="90"/>
        <v>1.4107857608738058E-2</v>
      </c>
      <c r="AB104" s="25">
        <f t="shared" si="91"/>
        <v>-1.4107857608738058E-2</v>
      </c>
      <c r="AC104" s="25">
        <f t="shared" si="92"/>
        <v>2.3778602252822727E-3</v>
      </c>
      <c r="AE104" s="25">
        <f t="shared" si="93"/>
        <v>1.3202818444883318E-7</v>
      </c>
      <c r="AF104" s="28">
        <f t="shared" si="94"/>
        <v>29992.792000000001</v>
      </c>
      <c r="AG104" s="128"/>
      <c r="AH104">
        <f t="shared" si="95"/>
        <v>1.1167754283738058E-2</v>
      </c>
      <c r="AI104">
        <f t="shared" si="96"/>
        <v>0.79384446326533253</v>
      </c>
      <c r="AJ104">
        <f t="shared" si="97"/>
        <v>0.21804796526359876</v>
      </c>
      <c r="AK104">
        <f t="shared" si="98"/>
        <v>0.30724565851064711</v>
      </c>
      <c r="AL104">
        <f t="shared" si="99"/>
        <v>2.161778794088268</v>
      </c>
      <c r="AM104">
        <f t="shared" si="100"/>
        <v>1.875227593214964</v>
      </c>
      <c r="AN104" s="25">
        <f t="shared" si="103"/>
        <v>1.8088232513394988</v>
      </c>
      <c r="AO104" s="25">
        <f t="shared" si="103"/>
        <v>1.8088232084024192</v>
      </c>
      <c r="AP104" s="25">
        <f t="shared" si="103"/>
        <v>1.8088237005700636</v>
      </c>
      <c r="AQ104" s="25">
        <f t="shared" si="103"/>
        <v>1.8088180590228768</v>
      </c>
      <c r="AR104" s="25">
        <f t="shared" si="103"/>
        <v>1.8088827182596003</v>
      </c>
      <c r="AS104" s="25">
        <f t="shared" si="103"/>
        <v>1.8081406059769056</v>
      </c>
      <c r="AT104" s="25">
        <f t="shared" si="103"/>
        <v>1.8165258691725539</v>
      </c>
      <c r="AU104" s="25">
        <f t="shared" si="101"/>
        <v>1.4492553646474104</v>
      </c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</row>
    <row r="105" spans="1:82" s="25" customFormat="1">
      <c r="A105" s="33" t="s">
        <v>299</v>
      </c>
      <c r="B105" s="33"/>
      <c r="C105" s="58">
        <v>45289.495999999999</v>
      </c>
      <c r="D105" s="58"/>
      <c r="E105" s="33">
        <f t="shared" si="85"/>
        <v>14899.933468766398</v>
      </c>
      <c r="F105" s="4">
        <f t="shared" si="86"/>
        <v>14900</v>
      </c>
      <c r="I105" s="127"/>
      <c r="P105" s="27">
        <f t="shared" si="87"/>
        <v>-3.2309146870664069E-3</v>
      </c>
      <c r="Q105" s="28">
        <f t="shared" si="88"/>
        <v>30270.995999999999</v>
      </c>
      <c r="R105" s="25">
        <f>+C105-(C$7+F105*C$8)</f>
        <v>-2.2710299999744166E-2</v>
      </c>
      <c r="S105" s="25">
        <f>+(P105-R105)^2</f>
        <v>3.7944645215976604E-4</v>
      </c>
      <c r="T105" s="2"/>
      <c r="U105"/>
      <c r="Z105">
        <f t="shared" si="89"/>
        <v>14900</v>
      </c>
      <c r="AA105" s="25">
        <f t="shared" si="90"/>
        <v>1.2460547857835116E-2</v>
      </c>
      <c r="AB105" s="25">
        <f t="shared" si="91"/>
        <v>-1.2460547857835116E-2</v>
      </c>
      <c r="AC105" s="25">
        <f t="shared" si="92"/>
        <v>3.2309146870664069E-3</v>
      </c>
      <c r="AE105" s="25">
        <f t="shared" si="93"/>
        <v>5.8914849363195926E-8</v>
      </c>
      <c r="AF105" s="28">
        <f t="shared" si="94"/>
        <v>30270.995999999999</v>
      </c>
      <c r="AG105" s="128"/>
      <c r="AH105">
        <f t="shared" si="95"/>
        <v>9.5024778578351159E-3</v>
      </c>
      <c r="AI105">
        <f t="shared" si="96"/>
        <v>0.77202845754424698</v>
      </c>
      <c r="AJ105">
        <f t="shared" si="97"/>
        <v>0.14643622599182646</v>
      </c>
      <c r="AK105">
        <f t="shared" si="98"/>
        <v>0.29142576384105917</v>
      </c>
      <c r="AL105">
        <f t="shared" si="99"/>
        <v>2.2346279595011476</v>
      </c>
      <c r="AM105">
        <f t="shared" si="100"/>
        <v>2.0518829034686203</v>
      </c>
      <c r="AN105" s="25">
        <f t="shared" si="103"/>
        <v>1.8952822124202551</v>
      </c>
      <c r="AO105" s="25">
        <f t="shared" si="103"/>
        <v>1.8952817102016657</v>
      </c>
      <c r="AP105" s="25">
        <f t="shared" si="103"/>
        <v>1.895285967570739</v>
      </c>
      <c r="AQ105" s="25">
        <f t="shared" si="103"/>
        <v>1.8952498756188945</v>
      </c>
      <c r="AR105" s="25">
        <f t="shared" si="103"/>
        <v>1.8955557233962739</v>
      </c>
      <c r="AS105" s="25">
        <f t="shared" si="103"/>
        <v>1.8929550605475987</v>
      </c>
      <c r="AT105" s="25">
        <f t="shared" si="103"/>
        <v>1.9144636523184149</v>
      </c>
      <c r="AU105" s="25">
        <f t="shared" si="101"/>
        <v>1.5445906910864313</v>
      </c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</row>
    <row r="106" spans="1:82" s="25" customFormat="1">
      <c r="A106" s="33" t="s">
        <v>300</v>
      </c>
      <c r="B106" s="57"/>
      <c r="C106" s="58">
        <v>45294.303999999996</v>
      </c>
      <c r="D106" s="58"/>
      <c r="E106" s="33">
        <f t="shared" si="85"/>
        <v>14914.018803224253</v>
      </c>
      <c r="F106" s="25">
        <f t="shared" si="86"/>
        <v>14914</v>
      </c>
      <c r="G106" s="25">
        <f t="shared" ref="G106:G114" si="104">+C106-(C$7+F106*C$8)</f>
        <v>6.418441997084301E-3</v>
      </c>
      <c r="I106" s="127">
        <f t="shared" ref="I106:I114" si="105">G106</f>
        <v>6.418441997084301E-3</v>
      </c>
      <c r="P106" s="27">
        <f t="shared" si="87"/>
        <v>-3.2454935313807249E-3</v>
      </c>
      <c r="Q106" s="28">
        <f t="shared" si="88"/>
        <v>30275.803999999996</v>
      </c>
      <c r="S106" s="25">
        <f t="shared" ref="S106:S114" si="106">+(P106-G106)^2</f>
        <v>9.3391649898328595E-5</v>
      </c>
      <c r="T106" s="2">
        <v>0.1</v>
      </c>
      <c r="U106">
        <f t="shared" ref="U106:U114" si="107">+T106*S106</f>
        <v>9.3391649898328598E-6</v>
      </c>
      <c r="V106" s="25">
        <f t="shared" ref="V106:V114" si="108">+G106-P106</f>
        <v>9.6639355284650254E-3</v>
      </c>
      <c r="Z106">
        <f t="shared" si="89"/>
        <v>14914</v>
      </c>
      <c r="AA106" s="25">
        <f t="shared" si="90"/>
        <v>1.2431966243584582E-2</v>
      </c>
      <c r="AB106" s="25">
        <f t="shared" si="91"/>
        <v>-6.0135242465002813E-3</v>
      </c>
      <c r="AC106" s="25">
        <f t="shared" si="92"/>
        <v>9.6639355284650254E-3</v>
      </c>
      <c r="AE106" s="25">
        <f t="shared" si="93"/>
        <v>3.3772730984938013E-9</v>
      </c>
      <c r="AF106" s="28">
        <f t="shared" si="94"/>
        <v>30275.803999999996</v>
      </c>
      <c r="AG106" s="128"/>
      <c r="AH106">
        <f t="shared" si="95"/>
        <v>9.4736224315845833E-3</v>
      </c>
      <c r="AI106">
        <f t="shared" si="96"/>
        <v>0.77167403490098196</v>
      </c>
      <c r="AJ106">
        <f t="shared" si="97"/>
        <v>0.14523248708365041</v>
      </c>
      <c r="AK106">
        <f t="shared" si="98"/>
        <v>0.29114816444827879</v>
      </c>
      <c r="AL106">
        <f t="shared" si="99"/>
        <v>2.2358447067063638</v>
      </c>
      <c r="AM106">
        <f t="shared" si="100"/>
        <v>2.0550566280671441</v>
      </c>
      <c r="AN106" s="25">
        <f t="shared" si="103"/>
        <v>1.8967467392405362</v>
      </c>
      <c r="AO106" s="25">
        <f t="shared" si="103"/>
        <v>1.8967462206578132</v>
      </c>
      <c r="AP106" s="25">
        <f t="shared" si="103"/>
        <v>1.8967505976949592</v>
      </c>
      <c r="AQ106" s="25">
        <f t="shared" si="103"/>
        <v>1.8967136520421808</v>
      </c>
      <c r="AR106" s="25">
        <f t="shared" si="103"/>
        <v>1.8970253758426345</v>
      </c>
      <c r="AS106" s="25">
        <f t="shared" si="103"/>
        <v>1.8943861641125146</v>
      </c>
      <c r="AT106" s="25">
        <f t="shared" si="103"/>
        <v>1.9161166954661062</v>
      </c>
      <c r="AU106" s="25">
        <f t="shared" si="101"/>
        <v>1.5462283531356906</v>
      </c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</row>
    <row r="107" spans="1:82" s="25" customFormat="1">
      <c r="A107" s="33" t="s">
        <v>296</v>
      </c>
      <c r="B107" s="57"/>
      <c r="C107" s="58">
        <v>45298.735999999997</v>
      </c>
      <c r="D107" s="58" t="s">
        <v>264</v>
      </c>
      <c r="E107" s="33">
        <f t="shared" si="85"/>
        <v>14927.002622341821</v>
      </c>
      <c r="F107" s="25">
        <f t="shared" si="86"/>
        <v>14927</v>
      </c>
      <c r="G107" s="25">
        <f t="shared" si="104"/>
        <v>8.9513099374016747E-4</v>
      </c>
      <c r="I107" s="25">
        <f t="shared" si="105"/>
        <v>8.9513099374016747E-4</v>
      </c>
      <c r="P107" s="27">
        <f t="shared" si="87"/>
        <v>-3.2590287659263815E-3</v>
      </c>
      <c r="Q107" s="28">
        <f t="shared" si="88"/>
        <v>30280.235999999997</v>
      </c>
      <c r="S107" s="25">
        <f t="shared" si="106"/>
        <v>1.7257043308832843E-5</v>
      </c>
      <c r="T107" s="2">
        <v>0.1</v>
      </c>
      <c r="U107">
        <f t="shared" si="107"/>
        <v>1.7257043308832844E-6</v>
      </c>
      <c r="V107" s="25">
        <f t="shared" si="108"/>
        <v>4.1541597596665494E-3</v>
      </c>
      <c r="Z107">
        <f t="shared" si="89"/>
        <v>14927</v>
      </c>
      <c r="AA107" s="25">
        <f t="shared" si="90"/>
        <v>1.2405418789202802E-2</v>
      </c>
      <c r="AB107" s="25">
        <f t="shared" si="91"/>
        <v>-1.1510287795462634E-2</v>
      </c>
      <c r="AC107" s="25">
        <f t="shared" si="92"/>
        <v>4.1541597596665494E-3</v>
      </c>
      <c r="AE107" s="25">
        <f t="shared" si="93"/>
        <v>2.2863291534893605E-9</v>
      </c>
      <c r="AF107" s="28">
        <f t="shared" si="94"/>
        <v>30280.235999999997</v>
      </c>
      <c r="AG107" s="128"/>
      <c r="AH107">
        <f t="shared" si="95"/>
        <v>9.446821776202801E-3</v>
      </c>
      <c r="AI107">
        <f t="shared" si="96"/>
        <v>0.77134552154000779</v>
      </c>
      <c r="AJ107">
        <f t="shared" si="97"/>
        <v>0.14411552592919186</v>
      </c>
      <c r="AK107">
        <f t="shared" si="98"/>
        <v>0.2908902361376004</v>
      </c>
      <c r="AL107">
        <f t="shared" si="99"/>
        <v>2.2369735439987446</v>
      </c>
      <c r="AM107">
        <f t="shared" si="100"/>
        <v>2.0580081559589001</v>
      </c>
      <c r="AN107" s="25">
        <f t="shared" si="103"/>
        <v>1.8981060554387092</v>
      </c>
      <c r="AO107" s="25">
        <f t="shared" si="103"/>
        <v>1.8981055212927453</v>
      </c>
      <c r="AP107" s="25">
        <f t="shared" si="103"/>
        <v>1.8981100116350984</v>
      </c>
      <c r="AQ107" s="25">
        <f t="shared" si="103"/>
        <v>1.8980722613505983</v>
      </c>
      <c r="AR107" s="25">
        <f t="shared" si="103"/>
        <v>1.8983894972212529</v>
      </c>
      <c r="AS107" s="25">
        <f t="shared" si="103"/>
        <v>1.8957143058514025</v>
      </c>
      <c r="AT107" s="25">
        <f t="shared" si="103"/>
        <v>1.917650775843962</v>
      </c>
      <c r="AU107" s="25">
        <f t="shared" si="101"/>
        <v>1.5477490393242885</v>
      </c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</row>
    <row r="108" spans="1:82" s="25" customFormat="1">
      <c r="A108" s="33" t="s">
        <v>301</v>
      </c>
      <c r="B108" s="33"/>
      <c r="C108" s="58">
        <v>45336.288999999997</v>
      </c>
      <c r="D108" s="58"/>
      <c r="E108" s="33">
        <f t="shared" si="85"/>
        <v>15037.016466954161</v>
      </c>
      <c r="F108" s="25">
        <f t="shared" si="86"/>
        <v>15037</v>
      </c>
      <c r="G108" s="25">
        <f t="shared" si="104"/>
        <v>5.6209609974757768E-3</v>
      </c>
      <c r="I108" s="127">
        <f t="shared" si="105"/>
        <v>5.6209609974757768E-3</v>
      </c>
      <c r="P108" s="27">
        <f t="shared" si="87"/>
        <v>-3.3734704129756931E-3</v>
      </c>
      <c r="Q108" s="28">
        <f t="shared" si="88"/>
        <v>30317.788999999997</v>
      </c>
      <c r="S108" s="25">
        <f t="shared" si="106"/>
        <v>8.0899796397316027E-5</v>
      </c>
      <c r="T108" s="2">
        <v>0.1</v>
      </c>
      <c r="U108">
        <f t="shared" si="107"/>
        <v>8.0899796397316027E-6</v>
      </c>
      <c r="V108" s="25">
        <f t="shared" si="108"/>
        <v>8.9944314104514703E-3</v>
      </c>
      <c r="Z108">
        <f t="shared" si="89"/>
        <v>15037</v>
      </c>
      <c r="AA108" s="25">
        <f t="shared" si="90"/>
        <v>1.2180509131121755E-2</v>
      </c>
      <c r="AB108" s="25">
        <f t="shared" si="91"/>
        <v>-6.5595481336459781E-3</v>
      </c>
      <c r="AC108" s="25">
        <f t="shared" si="92"/>
        <v>8.9944314104514703E-3</v>
      </c>
      <c r="AE108" s="25">
        <f t="shared" si="93"/>
        <v>3.4809298814058842E-9</v>
      </c>
      <c r="AF108" s="28">
        <f t="shared" si="94"/>
        <v>30317.788999999997</v>
      </c>
      <c r="AG108" s="128"/>
      <c r="AH108">
        <f t="shared" si="95"/>
        <v>9.2198102381217551E-3</v>
      </c>
      <c r="AI108">
        <f t="shared" si="96"/>
        <v>0.76858853564836283</v>
      </c>
      <c r="AJ108">
        <f t="shared" si="97"/>
        <v>0.13469499094466711</v>
      </c>
      <c r="AK108">
        <f t="shared" si="98"/>
        <v>0.28870180838822423</v>
      </c>
      <c r="AL108">
        <f t="shared" si="99"/>
        <v>2.2464870117006916</v>
      </c>
      <c r="AM108">
        <f t="shared" si="100"/>
        <v>2.0831579397067888</v>
      </c>
      <c r="AN108" s="25">
        <f t="shared" si="103"/>
        <v>1.9095849144240744</v>
      </c>
      <c r="AO108" s="25">
        <f t="shared" si="103"/>
        <v>1.9095842335629631</v>
      </c>
      <c r="AP108" s="25">
        <f t="shared" si="103"/>
        <v>1.9095897704462184</v>
      </c>
      <c r="AQ108" s="25">
        <f t="shared" si="103"/>
        <v>1.9095447410067103</v>
      </c>
      <c r="AR108" s="25">
        <f t="shared" si="103"/>
        <v>1.9099107821789822</v>
      </c>
      <c r="AS108" s="25">
        <f t="shared" si="103"/>
        <v>1.9069241547575364</v>
      </c>
      <c r="AT108" s="25">
        <f t="shared" si="103"/>
        <v>1.9305972123840625</v>
      </c>
      <c r="AU108" s="25">
        <f t="shared" si="101"/>
        <v>1.5606163839970397</v>
      </c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</row>
    <row r="109" spans="1:82" s="25" customFormat="1">
      <c r="A109" s="33" t="s">
        <v>296</v>
      </c>
      <c r="B109" s="57"/>
      <c r="C109" s="58">
        <v>45373.667000000001</v>
      </c>
      <c r="D109" s="58" t="s">
        <v>264</v>
      </c>
      <c r="E109" s="33">
        <f t="shared" si="85"/>
        <v>15146.517638203346</v>
      </c>
      <c r="F109" s="25">
        <f t="shared" si="86"/>
        <v>15146.5</v>
      </c>
      <c r="G109" s="25">
        <f t="shared" si="104"/>
        <v>6.0207645001355559E-3</v>
      </c>
      <c r="I109" s="25">
        <f t="shared" si="105"/>
        <v>6.0207645001355559E-3</v>
      </c>
      <c r="P109" s="27">
        <f t="shared" si="87"/>
        <v>-3.4872368573122489E-3</v>
      </c>
      <c r="Q109" s="28">
        <f t="shared" si="88"/>
        <v>30355.167000000001</v>
      </c>
      <c r="S109" s="25">
        <f t="shared" si="106"/>
        <v>9.0402089813229288E-5</v>
      </c>
      <c r="T109" s="2">
        <v>0.1</v>
      </c>
      <c r="U109">
        <f t="shared" si="107"/>
        <v>9.0402089813229285E-6</v>
      </c>
      <c r="V109" s="25">
        <f t="shared" si="108"/>
        <v>9.5080013574478043E-3</v>
      </c>
      <c r="Z109">
        <f t="shared" si="89"/>
        <v>15146.5</v>
      </c>
      <c r="AA109" s="25">
        <f t="shared" si="90"/>
        <v>1.1956150792347492E-2</v>
      </c>
      <c r="AB109" s="25">
        <f t="shared" si="91"/>
        <v>-5.935386292211936E-3</v>
      </c>
      <c r="AC109" s="25">
        <f t="shared" si="92"/>
        <v>9.5080013574478043E-3</v>
      </c>
      <c r="AE109" s="25">
        <f t="shared" si="93"/>
        <v>3.184758085209178E-9</v>
      </c>
      <c r="AF109" s="28">
        <f t="shared" si="94"/>
        <v>30355.167000000001</v>
      </c>
      <c r="AG109" s="128"/>
      <c r="AH109">
        <f t="shared" si="95"/>
        <v>8.9934316790974914E-3</v>
      </c>
      <c r="AI109">
        <f t="shared" si="96"/>
        <v>0.76588409242579114</v>
      </c>
      <c r="AJ109">
        <f t="shared" si="97"/>
        <v>0.12537168791161798</v>
      </c>
      <c r="AK109">
        <f t="shared" si="98"/>
        <v>0.28651307443239743</v>
      </c>
      <c r="AL109">
        <f t="shared" si="99"/>
        <v>2.2558901873699528</v>
      </c>
      <c r="AM109">
        <f t="shared" si="100"/>
        <v>2.1085107853140905</v>
      </c>
      <c r="AN109" s="25">
        <f t="shared" si="103"/>
        <v>1.9209710769391748</v>
      </c>
      <c r="AO109" s="25">
        <f t="shared" si="103"/>
        <v>1.92097022068823</v>
      </c>
      <c r="AP109" s="25">
        <f t="shared" si="103"/>
        <v>1.9209769663379441</v>
      </c>
      <c r="AQ109" s="25">
        <f t="shared" si="103"/>
        <v>1.9209238199080698</v>
      </c>
      <c r="AR109" s="25">
        <f t="shared" si="103"/>
        <v>1.921342331245679</v>
      </c>
      <c r="AS109" s="25">
        <f t="shared" si="103"/>
        <v>1.918033596537013</v>
      </c>
      <c r="AT109" s="25">
        <f t="shared" si="103"/>
        <v>1.9434239621703189</v>
      </c>
      <c r="AU109" s="25">
        <f t="shared" si="101"/>
        <v>1.5734252407394602</v>
      </c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</row>
    <row r="110" spans="1:82" s="25" customFormat="1">
      <c r="A110" s="33" t="s">
        <v>302</v>
      </c>
      <c r="B110" s="57" t="s">
        <v>288</v>
      </c>
      <c r="C110" s="58">
        <v>45401.311000000002</v>
      </c>
      <c r="D110" s="58"/>
      <c r="E110" s="33">
        <f t="shared" si="85"/>
        <v>15227.502452211909</v>
      </c>
      <c r="F110" s="25">
        <f t="shared" si="86"/>
        <v>15227.5</v>
      </c>
      <c r="G110" s="25">
        <f t="shared" si="104"/>
        <v>8.370575014851056E-4</v>
      </c>
      <c r="I110" s="127">
        <f t="shared" si="105"/>
        <v>8.370575014851056E-4</v>
      </c>
      <c r="P110" s="27">
        <f t="shared" si="87"/>
        <v>-3.5712933394661593E-3</v>
      </c>
      <c r="Q110" s="28">
        <f t="shared" si="88"/>
        <v>30382.811000000002</v>
      </c>
      <c r="S110" s="25">
        <f t="shared" si="106"/>
        <v>1.9433557136915729E-5</v>
      </c>
      <c r="T110" s="2">
        <v>0.1</v>
      </c>
      <c r="U110">
        <f t="shared" si="107"/>
        <v>1.9433557136915728E-6</v>
      </c>
      <c r="V110" s="25">
        <f t="shared" si="108"/>
        <v>4.4083508409512653E-3</v>
      </c>
      <c r="Z110">
        <f t="shared" si="89"/>
        <v>15227.5</v>
      </c>
      <c r="AA110" s="25">
        <f t="shared" si="90"/>
        <v>1.1789902465251448E-2</v>
      </c>
      <c r="AB110" s="25">
        <f t="shared" si="91"/>
        <v>-1.0952844963766343E-2</v>
      </c>
      <c r="AC110" s="25">
        <f t="shared" si="92"/>
        <v>4.4083508409512653E-3</v>
      </c>
      <c r="AE110" s="25">
        <f t="shared" si="93"/>
        <v>2.3313430439740633E-9</v>
      </c>
      <c r="AF110" s="28">
        <f t="shared" si="94"/>
        <v>30382.811000000002</v>
      </c>
      <c r="AG110" s="128"/>
      <c r="AH110">
        <f t="shared" si="95"/>
        <v>8.8257352340014479E-3</v>
      </c>
      <c r="AI110">
        <f t="shared" si="96"/>
        <v>0.76390891222945023</v>
      </c>
      <c r="AJ110">
        <f t="shared" si="97"/>
        <v>0.11850985505056361</v>
      </c>
      <c r="AK110">
        <f t="shared" si="98"/>
        <v>0.2848876941451115</v>
      </c>
      <c r="AL110">
        <f t="shared" si="99"/>
        <v>2.2628036268956548</v>
      </c>
      <c r="AM110">
        <f t="shared" si="100"/>
        <v>2.1274737386930753</v>
      </c>
      <c r="AN110" s="25">
        <f t="shared" si="103"/>
        <v>1.9293680512507581</v>
      </c>
      <c r="AO110" s="25">
        <f t="shared" si="103"/>
        <v>1.9293670441094308</v>
      </c>
      <c r="AP110" s="25">
        <f t="shared" si="103"/>
        <v>1.9293748004347144</v>
      </c>
      <c r="AQ110" s="25">
        <f t="shared" si="103"/>
        <v>1.9293150622899709</v>
      </c>
      <c r="AR110" s="25">
        <f t="shared" si="103"/>
        <v>1.9297749117459357</v>
      </c>
      <c r="AS110" s="25">
        <f t="shared" si="103"/>
        <v>1.9262204309505662</v>
      </c>
      <c r="AT110" s="25">
        <f t="shared" si="103"/>
        <v>1.9528731822081213</v>
      </c>
      <c r="AU110" s="25">
        <f t="shared" si="101"/>
        <v>1.5829002854530319</v>
      </c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</row>
    <row r="111" spans="1:82" s="25" customFormat="1">
      <c r="A111" s="33" t="s">
        <v>302</v>
      </c>
      <c r="B111" s="57"/>
      <c r="C111" s="58">
        <v>45407.286</v>
      </c>
      <c r="D111" s="58"/>
      <c r="E111" s="33">
        <f t="shared" si="85"/>
        <v>15245.0065856116</v>
      </c>
      <c r="F111" s="25">
        <f t="shared" si="86"/>
        <v>15245</v>
      </c>
      <c r="G111" s="25">
        <f t="shared" si="104"/>
        <v>2.2479850013041869E-3</v>
      </c>
      <c r="I111" s="127">
        <f t="shared" si="105"/>
        <v>2.2479850013041869E-3</v>
      </c>
      <c r="P111" s="27">
        <f t="shared" si="87"/>
        <v>-3.58944257336208E-3</v>
      </c>
      <c r="Q111" s="28">
        <f t="shared" si="88"/>
        <v>30388.786</v>
      </c>
      <c r="S111" s="25">
        <f t="shared" si="106"/>
        <v>3.4075560689474092E-5</v>
      </c>
      <c r="T111" s="2">
        <v>0.1</v>
      </c>
      <c r="U111">
        <f t="shared" si="107"/>
        <v>3.4075560689474094E-6</v>
      </c>
      <c r="V111" s="25">
        <f t="shared" si="108"/>
        <v>5.8374275746662669E-3</v>
      </c>
      <c r="Z111">
        <f t="shared" si="89"/>
        <v>15245</v>
      </c>
      <c r="AA111" s="25">
        <f t="shared" si="90"/>
        <v>1.1753954174376517E-2</v>
      </c>
      <c r="AB111" s="25">
        <f t="shared" si="91"/>
        <v>-9.5059691730723303E-3</v>
      </c>
      <c r="AC111" s="25">
        <f t="shared" si="92"/>
        <v>5.8374275746662669E-3</v>
      </c>
      <c r="AE111" s="25">
        <f t="shared" si="93"/>
        <v>3.0791852218388169E-9</v>
      </c>
      <c r="AF111" s="28">
        <f t="shared" si="94"/>
        <v>30388.786</v>
      </c>
      <c r="AG111" s="128"/>
      <c r="AH111">
        <f t="shared" si="95"/>
        <v>8.789479249376517E-3</v>
      </c>
      <c r="AI111">
        <f t="shared" si="96"/>
        <v>0.76348498505218254</v>
      </c>
      <c r="AJ111">
        <f t="shared" si="97"/>
        <v>0.11703124782954387</v>
      </c>
      <c r="AK111">
        <f t="shared" si="98"/>
        <v>0.2845358460795997</v>
      </c>
      <c r="AL111">
        <f t="shared" si="99"/>
        <v>2.2642925962444771</v>
      </c>
      <c r="AM111">
        <f t="shared" si="100"/>
        <v>2.1315943959417449</v>
      </c>
      <c r="AN111" s="25">
        <f t="shared" ref="AN111:AT120" si="109">$AU111+$AB$7*SIN(AO111)</f>
        <v>1.9311793717266308</v>
      </c>
      <c r="AO111" s="25">
        <f t="shared" si="109"/>
        <v>1.9311783294350948</v>
      </c>
      <c r="AP111" s="25">
        <f t="shared" si="109"/>
        <v>1.9311863178664033</v>
      </c>
      <c r="AQ111" s="25">
        <f t="shared" si="109"/>
        <v>1.9311250878353508</v>
      </c>
      <c r="AR111" s="25">
        <f t="shared" si="109"/>
        <v>1.9315941522718296</v>
      </c>
      <c r="AS111" s="25">
        <f t="shared" si="109"/>
        <v>1.9279857656420305</v>
      </c>
      <c r="AT111" s="25">
        <f t="shared" si="109"/>
        <v>1.9549103170449953</v>
      </c>
      <c r="AU111" s="25">
        <f t="shared" si="101"/>
        <v>1.5849473630146058</v>
      </c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</row>
    <row r="112" spans="1:82" s="25" customFormat="1">
      <c r="A112" s="33" t="s">
        <v>303</v>
      </c>
      <c r="B112" s="57" t="s">
        <v>288</v>
      </c>
      <c r="C112" s="58">
        <v>45697.260999999999</v>
      </c>
      <c r="D112" s="58"/>
      <c r="E112" s="33">
        <f t="shared" si="85"/>
        <v>16094.506348385912</v>
      </c>
      <c r="F112" s="25">
        <f t="shared" si="86"/>
        <v>16094.5</v>
      </c>
      <c r="G112" s="25">
        <f t="shared" si="104"/>
        <v>2.1670084970537573E-3</v>
      </c>
      <c r="I112" s="127">
        <f t="shared" si="105"/>
        <v>2.1670084970537573E-3</v>
      </c>
      <c r="P112" s="27">
        <f t="shared" si="87"/>
        <v>-4.4657081378096652E-3</v>
      </c>
      <c r="Q112" s="28">
        <f t="shared" si="88"/>
        <v>30678.760999999999</v>
      </c>
      <c r="S112" s="25">
        <f t="shared" si="106"/>
        <v>4.3992929958393964E-5</v>
      </c>
      <c r="T112" s="2">
        <v>0.1</v>
      </c>
      <c r="U112">
        <f t="shared" si="107"/>
        <v>4.3992929958393966E-6</v>
      </c>
      <c r="V112" s="25">
        <f t="shared" si="108"/>
        <v>6.6327166348634226E-3</v>
      </c>
      <c r="Z112">
        <f t="shared" si="89"/>
        <v>16094.5</v>
      </c>
      <c r="AA112" s="25">
        <f t="shared" si="90"/>
        <v>9.9984287965674129E-3</v>
      </c>
      <c r="AB112" s="25">
        <f t="shared" si="91"/>
        <v>-7.8314202995136556E-3</v>
      </c>
      <c r="AC112" s="25">
        <f t="shared" si="92"/>
        <v>6.6327166348634226E-3</v>
      </c>
      <c r="AE112" s="25">
        <f t="shared" si="93"/>
        <v>2.6981367181967477E-9</v>
      </c>
      <c r="AF112" s="28">
        <f t="shared" si="94"/>
        <v>30678.760999999999</v>
      </c>
      <c r="AG112" s="128"/>
      <c r="AH112">
        <f t="shared" si="95"/>
        <v>7.0212270873174134E-3</v>
      </c>
      <c r="AI112">
        <f t="shared" si="96"/>
        <v>0.74406085363235475</v>
      </c>
      <c r="AJ112">
        <f t="shared" si="97"/>
        <v>4.6900767999173434E-2</v>
      </c>
      <c r="AK112">
        <f t="shared" si="98"/>
        <v>0.26719871511031085</v>
      </c>
      <c r="AL112">
        <f t="shared" si="99"/>
        <v>2.3346746740854134</v>
      </c>
      <c r="AM112">
        <f t="shared" si="100"/>
        <v>2.3425978905221583</v>
      </c>
      <c r="AN112" s="25">
        <f t="shared" si="109"/>
        <v>2.0179424097245082</v>
      </c>
      <c r="AO112" s="25">
        <f t="shared" si="109"/>
        <v>2.0179381526901303</v>
      </c>
      <c r="AP112" s="25">
        <f t="shared" si="109"/>
        <v>2.0179647610200151</v>
      </c>
      <c r="AQ112" s="25">
        <f t="shared" si="109"/>
        <v>2.0177984230670027</v>
      </c>
      <c r="AR112" s="25">
        <f t="shared" si="109"/>
        <v>2.0188373144746317</v>
      </c>
      <c r="AS112" s="25">
        <f t="shared" si="109"/>
        <v>2.0123114097454704</v>
      </c>
      <c r="AT112" s="25">
        <f t="shared" si="109"/>
        <v>2.0519367744826011</v>
      </c>
      <c r="AU112" s="25">
        <f t="shared" si="101"/>
        <v>1.6843183566464441</v>
      </c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</row>
    <row r="113" spans="1:82" s="25" customFormat="1">
      <c r="A113" s="33" t="s">
        <v>296</v>
      </c>
      <c r="B113" s="57"/>
      <c r="C113" s="58">
        <v>45753.578999999998</v>
      </c>
      <c r="D113" s="58" t="s">
        <v>264</v>
      </c>
      <c r="E113" s="33">
        <f t="shared" si="85"/>
        <v>16259.493425340559</v>
      </c>
      <c r="F113" s="25">
        <f t="shared" si="86"/>
        <v>16259.5</v>
      </c>
      <c r="G113" s="25">
        <f t="shared" si="104"/>
        <v>-2.2442465051426552E-3</v>
      </c>
      <c r="I113" s="25">
        <f t="shared" si="105"/>
        <v>-2.2442465051426552E-3</v>
      </c>
      <c r="P113" s="27">
        <f t="shared" si="87"/>
        <v>-4.6348272798374494E-3</v>
      </c>
      <c r="Q113" s="28">
        <f t="shared" si="88"/>
        <v>30735.078999999998</v>
      </c>
      <c r="S113" s="25">
        <f t="shared" si="106"/>
        <v>5.7148764403403626E-6</v>
      </c>
      <c r="T113" s="2">
        <v>0.1</v>
      </c>
      <c r="U113">
        <f t="shared" si="107"/>
        <v>5.7148764403403624E-7</v>
      </c>
      <c r="V113" s="25">
        <f t="shared" si="108"/>
        <v>2.3905807746947942E-3</v>
      </c>
      <c r="Z113">
        <f t="shared" si="89"/>
        <v>16259.5</v>
      </c>
      <c r="AA113" s="25">
        <f t="shared" si="90"/>
        <v>9.6556575908979519E-3</v>
      </c>
      <c r="AB113" s="25">
        <f t="shared" si="91"/>
        <v>-1.1899904096040607E-2</v>
      </c>
      <c r="AC113" s="25">
        <f t="shared" si="92"/>
        <v>2.3905807746947942E-3</v>
      </c>
      <c r="AE113" s="25">
        <f t="shared" si="93"/>
        <v>8.0927060848234367E-10</v>
      </c>
      <c r="AF113" s="28">
        <f t="shared" si="94"/>
        <v>30735.078999999998</v>
      </c>
      <c r="AG113" s="128"/>
      <c r="AH113">
        <f t="shared" si="95"/>
        <v>6.6764861116479519E-3</v>
      </c>
      <c r="AI113">
        <f t="shared" si="96"/>
        <v>0.74053958223125216</v>
      </c>
      <c r="AJ113">
        <f t="shared" si="97"/>
        <v>3.3648516060701725E-2</v>
      </c>
      <c r="AK113">
        <f t="shared" si="98"/>
        <v>0.26378076429350716</v>
      </c>
      <c r="AL113">
        <f t="shared" si="99"/>
        <v>2.3479377846898775</v>
      </c>
      <c r="AM113">
        <f t="shared" si="100"/>
        <v>2.3863014403444187</v>
      </c>
      <c r="AN113" s="25">
        <f t="shared" si="109"/>
        <v>2.034542077119347</v>
      </c>
      <c r="AO113" s="25">
        <f t="shared" si="109"/>
        <v>2.0345367373377417</v>
      </c>
      <c r="AP113" s="25">
        <f t="shared" si="109"/>
        <v>2.034569000888931</v>
      </c>
      <c r="AQ113" s="25">
        <f t="shared" si="109"/>
        <v>2.0343740292276151</v>
      </c>
      <c r="AR113" s="25">
        <f t="shared" si="109"/>
        <v>2.0355511055117885</v>
      </c>
      <c r="AS113" s="25">
        <f t="shared" si="109"/>
        <v>2.0284022175487424</v>
      </c>
      <c r="AT113" s="25">
        <f t="shared" si="109"/>
        <v>2.0703604061710261</v>
      </c>
      <c r="AU113" s="25">
        <f t="shared" si="101"/>
        <v>1.7036193736555711</v>
      </c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</row>
    <row r="114" spans="1:82" s="25" customFormat="1">
      <c r="A114" s="33" t="s">
        <v>304</v>
      </c>
      <c r="B114" s="57"/>
      <c r="C114" s="58">
        <v>45991.343999999997</v>
      </c>
      <c r="D114" s="58"/>
      <c r="E114" s="33">
        <f t="shared" si="85"/>
        <v>16956.040752165405</v>
      </c>
      <c r="F114" s="25">
        <f t="shared" si="86"/>
        <v>16956</v>
      </c>
      <c r="G114" s="25">
        <f t="shared" si="104"/>
        <v>1.3910667999880388E-2</v>
      </c>
      <c r="I114" s="127">
        <f t="shared" si="105"/>
        <v>1.3910667999880388E-2</v>
      </c>
      <c r="P114" s="27">
        <f t="shared" si="87"/>
        <v>-5.3448451763279965E-3</v>
      </c>
      <c r="Q114" s="28">
        <f t="shared" si="88"/>
        <v>30972.843999999997</v>
      </c>
      <c r="S114" s="25">
        <f t="shared" si="106"/>
        <v>3.7077478767913463E-4</v>
      </c>
      <c r="T114" s="2">
        <v>0.1</v>
      </c>
      <c r="U114">
        <f t="shared" si="107"/>
        <v>3.7077478767913468E-5</v>
      </c>
      <c r="V114" s="25">
        <f t="shared" si="108"/>
        <v>1.9255513176208383E-2</v>
      </c>
      <c r="Z114">
        <f t="shared" si="89"/>
        <v>16956</v>
      </c>
      <c r="AA114" s="25">
        <f t="shared" si="90"/>
        <v>8.2055936490752577E-3</v>
      </c>
      <c r="AB114" s="25">
        <f t="shared" si="91"/>
        <v>5.7050743508051307E-3</v>
      </c>
      <c r="AC114" s="25">
        <f t="shared" si="92"/>
        <v>1.9255513176208383E-2</v>
      </c>
      <c r="AE114" s="25">
        <f t="shared" si="93"/>
        <v>1.2067930830091625E-8</v>
      </c>
      <c r="AF114" s="28">
        <f t="shared" si="94"/>
        <v>30972.843999999997</v>
      </c>
      <c r="AG114" s="128"/>
      <c r="AH114">
        <f t="shared" si="95"/>
        <v>5.219907457075258E-3</v>
      </c>
      <c r="AI114">
        <f t="shared" si="96"/>
        <v>0.7265166644430876</v>
      </c>
      <c r="AJ114">
        <f t="shared" si="97"/>
        <v>-2.1000939638234978E-2</v>
      </c>
      <c r="AK114">
        <f t="shared" si="98"/>
        <v>0.24921249000133444</v>
      </c>
      <c r="AL114">
        <f t="shared" si="99"/>
        <v>2.4025951372416845</v>
      </c>
      <c r="AM114">
        <f t="shared" si="100"/>
        <v>2.5820669564092351</v>
      </c>
      <c r="AN114" s="25">
        <f t="shared" si="109"/>
        <v>2.103775356145634</v>
      </c>
      <c r="AO114" s="25">
        <f t="shared" si="109"/>
        <v>2.1037630436826795</v>
      </c>
      <c r="AP114" s="25">
        <f t="shared" si="109"/>
        <v>2.1038285341004324</v>
      </c>
      <c r="AQ114" s="25">
        <f t="shared" si="109"/>
        <v>2.103480104737836</v>
      </c>
      <c r="AR114" s="25">
        <f t="shared" si="109"/>
        <v>2.1053314988731238</v>
      </c>
      <c r="AS114" s="25">
        <f t="shared" si="109"/>
        <v>2.0954264038288581</v>
      </c>
      <c r="AT114" s="25">
        <f t="shared" si="109"/>
        <v>2.1466297518790043</v>
      </c>
      <c r="AU114" s="25">
        <f t="shared" si="101"/>
        <v>1.785093060606219</v>
      </c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</row>
    <row r="115" spans="1:82" s="25" customFormat="1">
      <c r="A115" s="33" t="s">
        <v>298</v>
      </c>
      <c r="B115" s="33"/>
      <c r="C115" s="58">
        <v>45991.544000000002</v>
      </c>
      <c r="D115" s="58"/>
      <c r="E115" s="33">
        <f t="shared" si="85"/>
        <v>16956.626664580472</v>
      </c>
      <c r="F115" s="25">
        <f t="shared" si="86"/>
        <v>16956.5</v>
      </c>
      <c r="I115" s="127"/>
      <c r="P115" s="27">
        <f t="shared" si="87"/>
        <v>-5.3453526328664895E-3</v>
      </c>
      <c r="Q115" s="28">
        <f t="shared" si="88"/>
        <v>30973.044000000002</v>
      </c>
      <c r="R115" s="25">
        <f>+C115-(C$7+F115*C$8)</f>
        <v>4.323669450241141E-2</v>
      </c>
      <c r="S115" s="25">
        <f>+(P115-R115)^2</f>
        <v>2.3602153038543641E-3</v>
      </c>
      <c r="T115" s="2"/>
      <c r="U115"/>
      <c r="Z115">
        <f t="shared" si="89"/>
        <v>16956.5</v>
      </c>
      <c r="AA115" s="25">
        <f t="shared" si="90"/>
        <v>8.2045517422749351E-3</v>
      </c>
      <c r="AB115" s="25">
        <f t="shared" si="91"/>
        <v>-8.2045517422749351E-3</v>
      </c>
      <c r="AC115" s="25">
        <f t="shared" si="92"/>
        <v>5.3453526328664895E-3</v>
      </c>
      <c r="AE115" s="25">
        <f t="shared" si="93"/>
        <v>1.5887711263608708E-7</v>
      </c>
      <c r="AF115" s="28">
        <f t="shared" si="94"/>
        <v>30973.044000000002</v>
      </c>
      <c r="AG115" s="128"/>
      <c r="AH115">
        <f t="shared" si="95"/>
        <v>5.2188619190249351E-3</v>
      </c>
      <c r="AI115">
        <f t="shared" si="96"/>
        <v>0.72650706974474588</v>
      </c>
      <c r="AJ115">
        <f t="shared" si="97"/>
        <v>-2.1039432014997347E-2</v>
      </c>
      <c r="AK115">
        <f t="shared" si="98"/>
        <v>0.24920196046659565</v>
      </c>
      <c r="AL115">
        <f t="shared" si="99"/>
        <v>2.4026336381251618</v>
      </c>
      <c r="AM115">
        <f t="shared" si="100"/>
        <v>2.5822145582258016</v>
      </c>
      <c r="AN115" s="25">
        <f t="shared" si="109"/>
        <v>2.1038245893996672</v>
      </c>
      <c r="AO115" s="25">
        <f t="shared" si="109"/>
        <v>2.1038122703056192</v>
      </c>
      <c r="AP115" s="25">
        <f t="shared" si="109"/>
        <v>2.1038777905257042</v>
      </c>
      <c r="AQ115" s="25">
        <f t="shared" si="109"/>
        <v>2.1035292316780674</v>
      </c>
      <c r="AR115" s="25">
        <f t="shared" si="109"/>
        <v>2.1053811590042395</v>
      </c>
      <c r="AS115" s="25">
        <f t="shared" si="109"/>
        <v>2.0954740346429133</v>
      </c>
      <c r="AT115" s="25">
        <f t="shared" si="109"/>
        <v>2.1466836371084339</v>
      </c>
      <c r="AU115" s="25">
        <f t="shared" si="101"/>
        <v>1.7851515485365497</v>
      </c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</row>
    <row r="116" spans="1:82" s="25" customFormat="1">
      <c r="A116" s="33" t="s">
        <v>304</v>
      </c>
      <c r="B116" s="57"/>
      <c r="C116" s="58">
        <v>46005.332000000002</v>
      </c>
      <c r="D116" s="58"/>
      <c r="E116" s="33">
        <f t="shared" si="85"/>
        <v>16997.019466474194</v>
      </c>
      <c r="F116" s="25">
        <f t="shared" si="86"/>
        <v>16997</v>
      </c>
      <c r="G116" s="25">
        <f t="shared" ref="G116:G179" si="110">+C116-(C$7+F116*C$8)</f>
        <v>6.6448409997974522E-3</v>
      </c>
      <c r="I116" s="127">
        <f t="shared" ref="I116:I128" si="111">G116</f>
        <v>6.6448409997974522E-3</v>
      </c>
      <c r="P116" s="27">
        <f t="shared" si="87"/>
        <v>-5.3864459032232515E-3</v>
      </c>
      <c r="Q116" s="28">
        <f t="shared" si="88"/>
        <v>30986.832000000002</v>
      </c>
      <c r="S116" s="25">
        <f t="shared" ref="S116:S179" si="112">+(P116-G116)^2</f>
        <v>1.4475186454279752E-4</v>
      </c>
      <c r="T116" s="2">
        <v>0.1</v>
      </c>
      <c r="U116">
        <f t="shared" ref="U116:U179" si="113">+T116*S116</f>
        <v>1.4475186454279753E-5</v>
      </c>
      <c r="V116" s="25">
        <f t="shared" ref="V116:V179" si="114">+G116-P116</f>
        <v>1.2031286903020704E-2</v>
      </c>
      <c r="Z116">
        <f t="shared" si="89"/>
        <v>16997</v>
      </c>
      <c r="AA116" s="25">
        <f t="shared" si="90"/>
        <v>8.1201562978300522E-3</v>
      </c>
      <c r="AB116" s="25">
        <f t="shared" si="91"/>
        <v>-1.4753152980325999E-3</v>
      </c>
      <c r="AC116" s="25">
        <f t="shared" si="92"/>
        <v>1.2031286903020704E-2</v>
      </c>
      <c r="AE116" s="25">
        <f t="shared" si="93"/>
        <v>3.1506042762153045E-10</v>
      </c>
      <c r="AF116" s="28">
        <f t="shared" si="94"/>
        <v>30986.832000000002</v>
      </c>
      <c r="AG116" s="128"/>
      <c r="AH116">
        <f t="shared" si="95"/>
        <v>5.1341773248300511E-3</v>
      </c>
      <c r="AI116">
        <f t="shared" si="96"/>
        <v>0.72573208326898486</v>
      </c>
      <c r="AJ116">
        <f t="shared" si="97"/>
        <v>-2.4153838691323145E-2</v>
      </c>
      <c r="AK116">
        <f t="shared" si="98"/>
        <v>0.24834876656031316</v>
      </c>
      <c r="AL116">
        <f t="shared" si="99"/>
        <v>2.4057488414880606</v>
      </c>
      <c r="AM116">
        <f t="shared" si="100"/>
        <v>2.594206227211322</v>
      </c>
      <c r="AN116" s="25">
        <f t="shared" si="109"/>
        <v>2.1078103296214832</v>
      </c>
      <c r="AO116" s="25">
        <f t="shared" si="109"/>
        <v>2.1077974647388356</v>
      </c>
      <c r="AP116" s="25">
        <f t="shared" si="109"/>
        <v>2.1078654291308876</v>
      </c>
      <c r="AQ116" s="25">
        <f t="shared" si="109"/>
        <v>2.1075062895623562</v>
      </c>
      <c r="AR116" s="25">
        <f t="shared" si="109"/>
        <v>2.1094016210924922</v>
      </c>
      <c r="AS116" s="25">
        <f t="shared" si="109"/>
        <v>2.0993299738147368</v>
      </c>
      <c r="AT116" s="25">
        <f t="shared" si="109"/>
        <v>2.1510442348718746</v>
      </c>
      <c r="AU116" s="25">
        <f t="shared" si="101"/>
        <v>1.7898890708933353</v>
      </c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</row>
    <row r="117" spans="1:82" s="25" customFormat="1">
      <c r="A117" s="33" t="s">
        <v>305</v>
      </c>
      <c r="B117" s="33"/>
      <c r="C117" s="58">
        <v>46006.525999999998</v>
      </c>
      <c r="D117" s="58"/>
      <c r="E117" s="33">
        <f t="shared" si="85"/>
        <v>17000.517363592047</v>
      </c>
      <c r="F117" s="25">
        <f t="shared" si="86"/>
        <v>17000.5</v>
      </c>
      <c r="G117" s="25">
        <f t="shared" si="110"/>
        <v>5.9270264973747544E-3</v>
      </c>
      <c r="I117" s="127">
        <f t="shared" si="111"/>
        <v>5.9270264973747544E-3</v>
      </c>
      <c r="P117" s="27">
        <f t="shared" si="87"/>
        <v>-5.3899961802904095E-3</v>
      </c>
      <c r="Q117" s="28">
        <f t="shared" si="88"/>
        <v>30988.025999999998</v>
      </c>
      <c r="S117" s="25">
        <f t="shared" si="112"/>
        <v>1.2807500228678758E-4</v>
      </c>
      <c r="T117" s="2">
        <v>0.1</v>
      </c>
      <c r="U117">
        <f t="shared" si="113"/>
        <v>1.2807500228678759E-5</v>
      </c>
      <c r="V117" s="25">
        <f t="shared" si="114"/>
        <v>1.1317022677665163E-2</v>
      </c>
      <c r="Z117">
        <f t="shared" si="89"/>
        <v>17000.5</v>
      </c>
      <c r="AA117" s="25">
        <f t="shared" si="90"/>
        <v>8.1128627911823542E-3</v>
      </c>
      <c r="AB117" s="25">
        <f t="shared" si="91"/>
        <v>-2.1858362938075998E-3</v>
      </c>
      <c r="AC117" s="25">
        <f t="shared" si="92"/>
        <v>1.1317022677665163E-2</v>
      </c>
      <c r="AE117" s="25">
        <f t="shared" si="93"/>
        <v>6.119270307745444E-10</v>
      </c>
      <c r="AF117" s="28">
        <f t="shared" si="94"/>
        <v>30988.025999999998</v>
      </c>
      <c r="AG117" s="128"/>
      <c r="AH117">
        <f t="shared" si="95"/>
        <v>5.1268592919323551E-3</v>
      </c>
      <c r="AI117">
        <f t="shared" si="96"/>
        <v>0.72566531133647083</v>
      </c>
      <c r="AJ117">
        <f t="shared" si="97"/>
        <v>-2.4422662850274942E-2</v>
      </c>
      <c r="AK117">
        <f t="shared" si="98"/>
        <v>0.2482750059830521</v>
      </c>
      <c r="AL117">
        <f t="shared" si="99"/>
        <v>2.4060177449751796</v>
      </c>
      <c r="AM117">
        <f t="shared" si="100"/>
        <v>2.5952458891794898</v>
      </c>
      <c r="AN117" s="25">
        <f t="shared" si="109"/>
        <v>2.1081545770067649</v>
      </c>
      <c r="AO117" s="25">
        <f t="shared" si="109"/>
        <v>2.108141664148095</v>
      </c>
      <c r="AP117" s="25">
        <f t="shared" si="109"/>
        <v>2.1082098425729789</v>
      </c>
      <c r="AQ117" s="25">
        <f t="shared" si="109"/>
        <v>2.1078497800524572</v>
      </c>
      <c r="AR117" s="25">
        <f t="shared" si="109"/>
        <v>2.1097488824564099</v>
      </c>
      <c r="AS117" s="25">
        <f t="shared" si="109"/>
        <v>2.0996630039245545</v>
      </c>
      <c r="AT117" s="25">
        <f t="shared" si="109"/>
        <v>2.1514206960126989</v>
      </c>
      <c r="AU117" s="25">
        <f t="shared" si="101"/>
        <v>1.7902984864056501</v>
      </c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</row>
    <row r="118" spans="1:82" s="25" customFormat="1">
      <c r="A118" s="33" t="s">
        <v>306</v>
      </c>
      <c r="B118" s="57" t="s">
        <v>288</v>
      </c>
      <c r="C118" s="58">
        <v>46023.249000000003</v>
      </c>
      <c r="D118" s="58"/>
      <c r="E118" s="33">
        <f t="shared" si="85"/>
        <v>17049.50843017668</v>
      </c>
      <c r="F118" s="25">
        <f t="shared" si="86"/>
        <v>17049.5</v>
      </c>
      <c r="G118" s="25">
        <f t="shared" si="110"/>
        <v>2.8776235049008392E-3</v>
      </c>
      <c r="I118" s="127">
        <f t="shared" si="111"/>
        <v>2.8776235049008392E-3</v>
      </c>
      <c r="P118" s="27">
        <f t="shared" si="87"/>
        <v>-5.4396834680991357E-3</v>
      </c>
      <c r="Q118" s="28">
        <f t="shared" si="88"/>
        <v>31004.749000000003</v>
      </c>
      <c r="S118" s="25">
        <f t="shared" si="112"/>
        <v>6.9177595283114013E-5</v>
      </c>
      <c r="T118" s="2">
        <v>0.1</v>
      </c>
      <c r="U118">
        <f t="shared" si="113"/>
        <v>6.9177595283114013E-6</v>
      </c>
      <c r="V118" s="25">
        <f t="shared" si="114"/>
        <v>8.3173069729999757E-3</v>
      </c>
      <c r="Z118">
        <f t="shared" si="89"/>
        <v>17049.5</v>
      </c>
      <c r="AA118" s="25">
        <f t="shared" si="90"/>
        <v>8.0107531356577409E-3</v>
      </c>
      <c r="AB118" s="25">
        <f t="shared" si="91"/>
        <v>-5.1331296307569017E-3</v>
      </c>
      <c r="AC118" s="25">
        <f t="shared" si="92"/>
        <v>8.3173069729999757E-3</v>
      </c>
      <c r="AE118" s="25">
        <f t="shared" si="93"/>
        <v>1.8227618282569103E-9</v>
      </c>
      <c r="AF118" s="28">
        <f t="shared" si="94"/>
        <v>31004.749000000003</v>
      </c>
      <c r="AG118" s="128"/>
      <c r="AH118">
        <f t="shared" si="95"/>
        <v>5.0244139864077421E-3</v>
      </c>
      <c r="AI118">
        <f t="shared" si="96"/>
        <v>0.7247338698222725</v>
      </c>
      <c r="AJ118">
        <f t="shared" si="97"/>
        <v>-2.818082981549622E-2</v>
      </c>
      <c r="AK118">
        <f t="shared" si="98"/>
        <v>0.24724190093303022</v>
      </c>
      <c r="AL118">
        <f t="shared" si="99"/>
        <v>2.4097772147496515</v>
      </c>
      <c r="AM118">
        <f t="shared" si="100"/>
        <v>2.6098575028854403</v>
      </c>
      <c r="AN118" s="25">
        <f t="shared" si="109"/>
        <v>2.1129707253928403</v>
      </c>
      <c r="AO118" s="25">
        <f t="shared" si="109"/>
        <v>2.1129571271797802</v>
      </c>
      <c r="AP118" s="25">
        <f t="shared" si="109"/>
        <v>2.1130283492732849</v>
      </c>
      <c r="AQ118" s="25">
        <f t="shared" si="109"/>
        <v>2.1126552224470703</v>
      </c>
      <c r="AR118" s="25">
        <f t="shared" si="109"/>
        <v>2.114607445308319</v>
      </c>
      <c r="AS118" s="25">
        <f t="shared" si="109"/>
        <v>2.1043221265849046</v>
      </c>
      <c r="AT118" s="25">
        <f t="shared" si="109"/>
        <v>2.1566847986888762</v>
      </c>
      <c r="AU118" s="25">
        <f t="shared" si="101"/>
        <v>1.7960303035780576</v>
      </c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</row>
    <row r="119" spans="1:82" s="25" customFormat="1">
      <c r="A119" s="33" t="s">
        <v>305</v>
      </c>
      <c r="B119" s="33"/>
      <c r="C119" s="58">
        <v>46036.563999999998</v>
      </c>
      <c r="D119" s="58"/>
      <c r="E119" s="33">
        <f t="shared" si="85"/>
        <v>17088.515549208791</v>
      </c>
      <c r="F119" s="25">
        <f t="shared" si="86"/>
        <v>17088.5</v>
      </c>
      <c r="G119" s="25">
        <f t="shared" si="110"/>
        <v>5.3076904951012693E-3</v>
      </c>
      <c r="I119" s="127">
        <f t="shared" si="111"/>
        <v>5.3076904951012693E-3</v>
      </c>
      <c r="P119" s="27">
        <f t="shared" si="87"/>
        <v>-5.4792083586823271E-3</v>
      </c>
      <c r="Q119" s="28">
        <f t="shared" si="88"/>
        <v>31018.063999999998</v>
      </c>
      <c r="S119" s="25">
        <f t="shared" si="112"/>
        <v>1.1635718688175784E-4</v>
      </c>
      <c r="T119" s="2">
        <v>0.1</v>
      </c>
      <c r="U119">
        <f t="shared" si="113"/>
        <v>1.1635718688175784E-5</v>
      </c>
      <c r="V119" s="25">
        <f t="shared" si="114"/>
        <v>1.0786898853783596E-2</v>
      </c>
      <c r="Z119">
        <f t="shared" si="89"/>
        <v>17088.5</v>
      </c>
      <c r="AA119" s="25">
        <f t="shared" si="90"/>
        <v>7.9294822966379675E-3</v>
      </c>
      <c r="AB119" s="25">
        <f t="shared" si="91"/>
        <v>-2.6217918015366982E-3</v>
      </c>
      <c r="AC119" s="25">
        <f t="shared" si="92"/>
        <v>1.0786898853783596E-2</v>
      </c>
      <c r="AE119" s="25">
        <f t="shared" si="93"/>
        <v>7.9981512949003008E-10</v>
      </c>
      <c r="AF119" s="28">
        <f t="shared" si="94"/>
        <v>31018.063999999998</v>
      </c>
      <c r="AG119" s="128"/>
      <c r="AH119">
        <f t="shared" si="95"/>
        <v>4.9428862933879681E-3</v>
      </c>
      <c r="AI119">
        <f t="shared" si="96"/>
        <v>0.72399699243813687</v>
      </c>
      <c r="AJ119">
        <f t="shared" si="97"/>
        <v>-3.1164870231268477E-2</v>
      </c>
      <c r="AK119">
        <f t="shared" si="98"/>
        <v>0.24641903298407397</v>
      </c>
      <c r="AL119">
        <f t="shared" si="99"/>
        <v>2.412762570836116</v>
      </c>
      <c r="AM119">
        <f t="shared" si="100"/>
        <v>2.621562952093941</v>
      </c>
      <c r="AN119" s="25">
        <f t="shared" si="109"/>
        <v>2.1167995823553891</v>
      </c>
      <c r="AO119" s="25">
        <f t="shared" si="109"/>
        <v>2.1167854201652512</v>
      </c>
      <c r="AP119" s="25">
        <f t="shared" si="109"/>
        <v>2.1168591281342466</v>
      </c>
      <c r="AQ119" s="25">
        <f t="shared" si="109"/>
        <v>2.1164754126958507</v>
      </c>
      <c r="AR119" s="25">
        <f t="shared" si="109"/>
        <v>2.1184703475311339</v>
      </c>
      <c r="AS119" s="25">
        <f t="shared" si="109"/>
        <v>2.1080260443356416</v>
      </c>
      <c r="AT119" s="25">
        <f t="shared" si="109"/>
        <v>2.1608661255638322</v>
      </c>
      <c r="AU119" s="25">
        <f t="shared" si="101"/>
        <v>1.8005923621438511</v>
      </c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</row>
    <row r="120" spans="1:82" s="25" customFormat="1">
      <c r="A120" s="33" t="s">
        <v>296</v>
      </c>
      <c r="B120" s="57"/>
      <c r="C120" s="58">
        <v>46091.692000000003</v>
      </c>
      <c r="D120" s="58" t="s">
        <v>264</v>
      </c>
      <c r="E120" s="33">
        <f t="shared" si="85"/>
        <v>17250.016447293889</v>
      </c>
      <c r="F120" s="25">
        <f t="shared" si="86"/>
        <v>17250</v>
      </c>
      <c r="G120" s="25">
        <f t="shared" si="110"/>
        <v>5.6142500034184195E-3</v>
      </c>
      <c r="I120" s="25">
        <f t="shared" si="111"/>
        <v>5.6142500034184195E-3</v>
      </c>
      <c r="P120" s="27">
        <f t="shared" si="87"/>
        <v>-5.6426731070083344E-3</v>
      </c>
      <c r="Q120" s="28">
        <f t="shared" si="88"/>
        <v>31073.192000000003</v>
      </c>
      <c r="S120" s="25">
        <f t="shared" si="112"/>
        <v>1.2671831791405993E-4</v>
      </c>
      <c r="T120" s="2">
        <v>0.1</v>
      </c>
      <c r="U120">
        <f t="shared" si="113"/>
        <v>1.2671831791405994E-5</v>
      </c>
      <c r="V120" s="25">
        <f t="shared" si="114"/>
        <v>1.1256923110426753E-2</v>
      </c>
      <c r="Z120">
        <f t="shared" si="89"/>
        <v>17250</v>
      </c>
      <c r="AA120" s="25">
        <f t="shared" si="90"/>
        <v>7.5929606656228287E-3</v>
      </c>
      <c r="AB120" s="25">
        <f t="shared" si="91"/>
        <v>-1.9787106622044092E-3</v>
      </c>
      <c r="AC120" s="25">
        <f t="shared" si="92"/>
        <v>1.1256923110426753E-2</v>
      </c>
      <c r="AE120" s="25">
        <f t="shared" si="93"/>
        <v>4.9613970864773843E-10</v>
      </c>
      <c r="AF120" s="28">
        <f t="shared" si="94"/>
        <v>31073.192000000003</v>
      </c>
      <c r="AG120" s="128"/>
      <c r="AH120">
        <f t="shared" si="95"/>
        <v>4.605398165622829E-3</v>
      </c>
      <c r="AI120">
        <f t="shared" si="96"/>
        <v>0.72098736972015987</v>
      </c>
      <c r="AJ120">
        <f t="shared" si="97"/>
        <v>-4.3454678320543332E-2</v>
      </c>
      <c r="AK120">
        <f t="shared" si="98"/>
        <v>0.24300607429511964</v>
      </c>
      <c r="AL120">
        <f t="shared" si="99"/>
        <v>2.4250610195216136</v>
      </c>
      <c r="AM120">
        <f t="shared" si="100"/>
        <v>2.67076710803387</v>
      </c>
      <c r="AN120" s="25">
        <f t="shared" si="109"/>
        <v>2.1326139004775038</v>
      </c>
      <c r="AO120" s="25">
        <f t="shared" si="109"/>
        <v>2.1325972226553325</v>
      </c>
      <c r="AP120" s="25">
        <f t="shared" si="109"/>
        <v>2.1326818316701628</v>
      </c>
      <c r="AQ120" s="25">
        <f t="shared" si="109"/>
        <v>2.1322524802741278</v>
      </c>
      <c r="AR120" s="25">
        <f t="shared" si="109"/>
        <v>2.1344282210674304</v>
      </c>
      <c r="AS120" s="25">
        <f t="shared" si="109"/>
        <v>2.1233238509466972</v>
      </c>
      <c r="AT120" s="25">
        <f t="shared" si="109"/>
        <v>2.1781013839404109</v>
      </c>
      <c r="AU120" s="25">
        <f t="shared" si="101"/>
        <v>1.8194839636406632</v>
      </c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</row>
    <row r="121" spans="1:82" s="25" customFormat="1">
      <c r="A121" s="33" t="s">
        <v>306</v>
      </c>
      <c r="B121" s="57" t="s">
        <v>288</v>
      </c>
      <c r="C121" s="58">
        <v>46095.267</v>
      </c>
      <c r="D121" s="58"/>
      <c r="E121" s="33">
        <f t="shared" si="85"/>
        <v>17260.489631712942</v>
      </c>
      <c r="F121" s="25">
        <f t="shared" si="86"/>
        <v>17260.5</v>
      </c>
      <c r="G121" s="25">
        <f t="shared" si="110"/>
        <v>-3.5391935016377829E-3</v>
      </c>
      <c r="I121" s="127">
        <f t="shared" si="111"/>
        <v>-3.5391935016377829E-3</v>
      </c>
      <c r="P121" s="27">
        <f t="shared" si="87"/>
        <v>-5.6532891984121215E-3</v>
      </c>
      <c r="Q121" s="28">
        <f t="shared" si="88"/>
        <v>31076.767</v>
      </c>
      <c r="S121" s="25">
        <f t="shared" si="112"/>
        <v>4.4694006151197765E-6</v>
      </c>
      <c r="T121" s="2">
        <v>0.1</v>
      </c>
      <c r="U121">
        <f t="shared" si="113"/>
        <v>4.469400615119777E-7</v>
      </c>
      <c r="V121" s="25">
        <f t="shared" si="114"/>
        <v>2.1140956967743386E-3</v>
      </c>
      <c r="Z121">
        <f t="shared" si="89"/>
        <v>17260.5</v>
      </c>
      <c r="AA121" s="25">
        <f t="shared" si="90"/>
        <v>7.571083857546592E-3</v>
      </c>
      <c r="AB121" s="25">
        <f t="shared" si="91"/>
        <v>-1.1110277359184375E-2</v>
      </c>
      <c r="AC121" s="25">
        <f t="shared" si="92"/>
        <v>2.1140956967743386E-3</v>
      </c>
      <c r="AE121" s="25">
        <f t="shared" si="93"/>
        <v>5.5169504857260001E-10</v>
      </c>
      <c r="AF121" s="28">
        <f t="shared" si="94"/>
        <v>31076.767</v>
      </c>
      <c r="AG121" s="128"/>
      <c r="AH121">
        <f t="shared" si="95"/>
        <v>4.5834639382965918E-3</v>
      </c>
      <c r="AI121">
        <f t="shared" si="96"/>
        <v>0.72079401032683532</v>
      </c>
      <c r="AJ121">
        <f t="shared" si="97"/>
        <v>-4.4249974175418753E-2</v>
      </c>
      <c r="AK121">
        <f t="shared" si="98"/>
        <v>0.24278388606048096</v>
      </c>
      <c r="AL121">
        <f t="shared" si="99"/>
        <v>2.4258570811897955</v>
      </c>
      <c r="AM121">
        <f t="shared" si="100"/>
        <v>2.6740077367055504</v>
      </c>
      <c r="AN121" s="25">
        <f t="shared" ref="AN121:AT130" si="115">$AU121+$AB$7*SIN(AO121)</f>
        <v>2.1336398071755638</v>
      </c>
      <c r="AO121" s="25">
        <f t="shared" si="115"/>
        <v>2.1336229554841819</v>
      </c>
      <c r="AP121" s="25">
        <f t="shared" si="115"/>
        <v>2.1337083074858194</v>
      </c>
      <c r="AQ121" s="25">
        <f t="shared" si="115"/>
        <v>2.1332758898527353</v>
      </c>
      <c r="AR121" s="25">
        <f t="shared" si="115"/>
        <v>2.1354635981926231</v>
      </c>
      <c r="AS121" s="25">
        <f t="shared" si="115"/>
        <v>2.1243162472624979</v>
      </c>
      <c r="AT121" s="25">
        <f t="shared" si="115"/>
        <v>2.1792175049323812</v>
      </c>
      <c r="AU121" s="25">
        <f t="shared" si="101"/>
        <v>1.8207122101776076</v>
      </c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</row>
    <row r="122" spans="1:82" s="25" customFormat="1">
      <c r="A122" s="33" t="s">
        <v>307</v>
      </c>
      <c r="B122" s="33"/>
      <c r="C122" s="58">
        <v>46102.28</v>
      </c>
      <c r="D122" s="58"/>
      <c r="E122" s="33">
        <f t="shared" si="85"/>
        <v>17281.034650546757</v>
      </c>
      <c r="F122" s="25">
        <f t="shared" si="86"/>
        <v>17281</v>
      </c>
      <c r="G122" s="25">
        <f t="shared" si="110"/>
        <v>1.1827893002191558E-2</v>
      </c>
      <c r="I122" s="127">
        <f t="shared" si="111"/>
        <v>1.1827893002191558E-2</v>
      </c>
      <c r="N122" s="25">
        <v>1.1827893002191558E-2</v>
      </c>
      <c r="P122" s="27">
        <f t="shared" si="87"/>
        <v>-5.6740117544515764E-3</v>
      </c>
      <c r="Q122" s="28">
        <f t="shared" si="88"/>
        <v>31083.78</v>
      </c>
      <c r="S122" s="25">
        <f t="shared" si="112"/>
        <v>3.0631667011060763E-4</v>
      </c>
      <c r="T122" s="2">
        <v>0.1</v>
      </c>
      <c r="U122">
        <f t="shared" si="113"/>
        <v>3.0631667011060763E-5</v>
      </c>
      <c r="V122" s="25">
        <f t="shared" si="114"/>
        <v>1.7501904756643136E-2</v>
      </c>
      <c r="Z122">
        <f t="shared" si="89"/>
        <v>17281</v>
      </c>
      <c r="AA122" s="25">
        <f t="shared" si="90"/>
        <v>7.528373131987451E-3</v>
      </c>
      <c r="AB122" s="25">
        <f t="shared" si="91"/>
        <v>4.2995198702041075E-3</v>
      </c>
      <c r="AC122" s="25">
        <f t="shared" si="92"/>
        <v>1.7501904756643136E-2</v>
      </c>
      <c r="AE122" s="25">
        <f t="shared" si="93"/>
        <v>5.6625304838201008E-9</v>
      </c>
      <c r="AF122" s="28">
        <f t="shared" si="94"/>
        <v>31083.78</v>
      </c>
      <c r="AG122" s="128"/>
      <c r="AH122">
        <f t="shared" si="95"/>
        <v>4.540643014987451E-3</v>
      </c>
      <c r="AI122">
        <f t="shared" si="96"/>
        <v>0.72041730688576266</v>
      </c>
      <c r="AJ122">
        <f t="shared" si="97"/>
        <v>-4.5801386288490592E-2</v>
      </c>
      <c r="AK122">
        <f t="shared" si="98"/>
        <v>0.24234999011964126</v>
      </c>
      <c r="AL122">
        <f t="shared" si="99"/>
        <v>2.4274100684531401</v>
      </c>
      <c r="AM122">
        <f t="shared" si="100"/>
        <v>2.6803495753953075</v>
      </c>
      <c r="AN122" s="25">
        <f t="shared" si="115"/>
        <v>2.1356419766136017</v>
      </c>
      <c r="AO122" s="25">
        <f t="shared" si="115"/>
        <v>2.1356247817508338</v>
      </c>
      <c r="AP122" s="25">
        <f t="shared" si="115"/>
        <v>2.1357115965151494</v>
      </c>
      <c r="AQ122" s="25">
        <f t="shared" si="115"/>
        <v>2.1352731577232062</v>
      </c>
      <c r="AR122" s="25">
        <f t="shared" si="115"/>
        <v>2.1374843036596491</v>
      </c>
      <c r="AS122" s="25">
        <f t="shared" si="115"/>
        <v>2.1262530238118273</v>
      </c>
      <c r="AT122" s="25">
        <f t="shared" si="115"/>
        <v>2.1813950397135291</v>
      </c>
      <c r="AU122" s="25">
        <f t="shared" si="101"/>
        <v>1.823110215321166</v>
      </c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</row>
    <row r="123" spans="1:82" s="25" customFormat="1">
      <c r="A123" s="33" t="s">
        <v>298</v>
      </c>
      <c r="B123" s="33"/>
      <c r="C123" s="58">
        <v>46109.445</v>
      </c>
      <c r="D123" s="58"/>
      <c r="E123" s="33">
        <f t="shared" si="85"/>
        <v>17302.02496281602</v>
      </c>
      <c r="F123" s="25">
        <f t="shared" si="86"/>
        <v>17302</v>
      </c>
      <c r="G123" s="25">
        <f t="shared" si="110"/>
        <v>8.5210059987730347E-3</v>
      </c>
      <c r="I123" s="127">
        <f t="shared" si="111"/>
        <v>8.5210059987730347E-3</v>
      </c>
      <c r="N123" s="25">
        <v>8.5210059987730347E-3</v>
      </c>
      <c r="P123" s="27">
        <f t="shared" si="87"/>
        <v>-5.6952341180180957E-3</v>
      </c>
      <c r="Q123" s="28">
        <f t="shared" si="88"/>
        <v>31090.945</v>
      </c>
      <c r="S123" s="25">
        <f t="shared" si="112"/>
        <v>2.0210148305826149E-4</v>
      </c>
      <c r="T123" s="2">
        <v>0.1</v>
      </c>
      <c r="U123">
        <f t="shared" si="113"/>
        <v>2.0210148305826151E-5</v>
      </c>
      <c r="V123" s="25">
        <f t="shared" si="114"/>
        <v>1.421624011679113E-2</v>
      </c>
      <c r="Z123">
        <f t="shared" si="89"/>
        <v>17302</v>
      </c>
      <c r="AA123" s="25">
        <f t="shared" si="90"/>
        <v>7.484622361525365E-3</v>
      </c>
      <c r="AB123" s="25">
        <f t="shared" si="91"/>
        <v>1.0363836372476697E-3</v>
      </c>
      <c r="AC123" s="25">
        <f t="shared" si="92"/>
        <v>1.421624011679113E-2</v>
      </c>
      <c r="AE123" s="25">
        <f t="shared" si="93"/>
        <v>2.1707539284200252E-10</v>
      </c>
      <c r="AF123" s="28">
        <f t="shared" si="94"/>
        <v>31090.945</v>
      </c>
      <c r="AG123" s="128"/>
      <c r="AH123">
        <f t="shared" si="95"/>
        <v>4.4967819735253654E-3</v>
      </c>
      <c r="AI123">
        <f t="shared" si="96"/>
        <v>0.72003252106521276</v>
      </c>
      <c r="AJ123">
        <f t="shared" si="97"/>
        <v>-4.7388845278199851E-2</v>
      </c>
      <c r="AK123">
        <f t="shared" si="98"/>
        <v>0.24190537558909156</v>
      </c>
      <c r="AL123">
        <f t="shared" si="99"/>
        <v>2.4289992536922345</v>
      </c>
      <c r="AM123">
        <f t="shared" si="100"/>
        <v>2.6868666202723963</v>
      </c>
      <c r="AN123" s="25">
        <f t="shared" si="115"/>
        <v>2.1376918969611602</v>
      </c>
      <c r="AO123" s="25">
        <f t="shared" si="115"/>
        <v>2.1376743454357561</v>
      </c>
      <c r="AP123" s="25">
        <f t="shared" si="115"/>
        <v>2.1377626753684762</v>
      </c>
      <c r="AQ123" s="25">
        <f t="shared" si="115"/>
        <v>2.137318021068074</v>
      </c>
      <c r="AR123" s="25">
        <f t="shared" si="115"/>
        <v>2.1395532746296757</v>
      </c>
      <c r="AS123" s="25">
        <f t="shared" si="115"/>
        <v>2.1282360030540213</v>
      </c>
      <c r="AT123" s="25">
        <f t="shared" si="115"/>
        <v>2.1836235488302269</v>
      </c>
      <c r="AU123" s="25">
        <f t="shared" si="101"/>
        <v>1.8255667083950549</v>
      </c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</row>
    <row r="124" spans="1:82" s="25" customFormat="1">
      <c r="A124" s="33" t="s">
        <v>296</v>
      </c>
      <c r="B124" s="57"/>
      <c r="C124" s="58">
        <v>46114.571000000004</v>
      </c>
      <c r="D124" s="58" t="s">
        <v>264</v>
      </c>
      <c r="E124" s="33">
        <f t="shared" si="85"/>
        <v>17317.041898013827</v>
      </c>
      <c r="F124" s="25">
        <f t="shared" si="86"/>
        <v>17317</v>
      </c>
      <c r="G124" s="25">
        <f t="shared" si="110"/>
        <v>1.4301801005785819E-2</v>
      </c>
      <c r="I124" s="25">
        <f t="shared" si="111"/>
        <v>1.4301801005785819E-2</v>
      </c>
      <c r="P124" s="27">
        <f t="shared" si="87"/>
        <v>-5.7103894664505507E-3</v>
      </c>
      <c r="Q124" s="28">
        <f t="shared" si="88"/>
        <v>31096.071000000004</v>
      </c>
      <c r="S124" s="25">
        <f t="shared" si="112"/>
        <v>4.0048776749706817E-4</v>
      </c>
      <c r="T124" s="2">
        <v>0.1</v>
      </c>
      <c r="U124">
        <f t="shared" si="113"/>
        <v>4.0048776749706818E-5</v>
      </c>
      <c r="V124" s="25">
        <f t="shared" si="114"/>
        <v>2.0012190472236371E-2</v>
      </c>
      <c r="Z124">
        <f t="shared" si="89"/>
        <v>17317</v>
      </c>
      <c r="AA124" s="25">
        <f t="shared" si="90"/>
        <v>7.453372932629914E-3</v>
      </c>
      <c r="AB124" s="25">
        <f t="shared" si="91"/>
        <v>6.8484280731559051E-3</v>
      </c>
      <c r="AC124" s="25">
        <f t="shared" si="92"/>
        <v>2.0012190472236371E-2</v>
      </c>
      <c r="AE124" s="25">
        <f t="shared" si="93"/>
        <v>1.8783263596595326E-8</v>
      </c>
      <c r="AF124" s="28">
        <f t="shared" si="94"/>
        <v>31096.071000000004</v>
      </c>
      <c r="AG124" s="128"/>
      <c r="AH124">
        <f t="shared" si="95"/>
        <v>4.4654553996299143E-3</v>
      </c>
      <c r="AI124">
        <f t="shared" si="96"/>
        <v>0.71975835756065631</v>
      </c>
      <c r="AJ124">
        <f t="shared" si="97"/>
        <v>-4.8521635133028589E-2</v>
      </c>
      <c r="AK124">
        <f t="shared" si="98"/>
        <v>0.24158771045502109</v>
      </c>
      <c r="AL124">
        <f t="shared" si="99"/>
        <v>2.4301333484004521</v>
      </c>
      <c r="AM124">
        <f t="shared" si="100"/>
        <v>2.691534437801653</v>
      </c>
      <c r="AN124" s="25">
        <f t="shared" si="115"/>
        <v>2.1391554567993682</v>
      </c>
      <c r="AO124" s="25">
        <f t="shared" si="115"/>
        <v>2.1391376473216011</v>
      </c>
      <c r="AP124" s="25">
        <f t="shared" si="115"/>
        <v>2.1392270699090035</v>
      </c>
      <c r="AQ124" s="25">
        <f t="shared" si="115"/>
        <v>2.1387779465947956</v>
      </c>
      <c r="AR124" s="25">
        <f t="shared" si="115"/>
        <v>2.1410304802444959</v>
      </c>
      <c r="AS124" s="25">
        <f t="shared" si="115"/>
        <v>2.129651778554269</v>
      </c>
      <c r="AT124" s="25">
        <f t="shared" si="115"/>
        <v>2.1852140181335717</v>
      </c>
      <c r="AU124" s="25">
        <f t="shared" si="101"/>
        <v>1.8273213463049753</v>
      </c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</row>
    <row r="125" spans="1:82" s="25" customFormat="1">
      <c r="A125" s="33" t="s">
        <v>308</v>
      </c>
      <c r="B125" s="57"/>
      <c r="C125" s="58">
        <v>46119.332999999999</v>
      </c>
      <c r="D125" s="58"/>
      <c r="E125" s="33">
        <f t="shared" si="85"/>
        <v>17330.992472616213</v>
      </c>
      <c r="F125" s="25">
        <f t="shared" si="86"/>
        <v>17331</v>
      </c>
      <c r="G125" s="25">
        <f t="shared" si="110"/>
        <v>-2.56945699948119E-3</v>
      </c>
      <c r="I125" s="127">
        <f t="shared" si="111"/>
        <v>-2.56945699948119E-3</v>
      </c>
      <c r="P125" s="27">
        <f t="shared" si="87"/>
        <v>-5.7245318398565634E-3</v>
      </c>
      <c r="Q125" s="28">
        <f t="shared" si="88"/>
        <v>31100.832999999999</v>
      </c>
      <c r="S125" s="25">
        <f t="shared" si="112"/>
        <v>9.954497248369687E-6</v>
      </c>
      <c r="T125" s="2">
        <v>0.1</v>
      </c>
      <c r="U125">
        <f t="shared" si="113"/>
        <v>9.954497248369687E-7</v>
      </c>
      <c r="V125" s="25">
        <f t="shared" si="114"/>
        <v>3.1550748403753734E-3</v>
      </c>
      <c r="Z125">
        <f t="shared" si="89"/>
        <v>17331</v>
      </c>
      <c r="AA125" s="25">
        <f t="shared" si="90"/>
        <v>7.4242076954961021E-3</v>
      </c>
      <c r="AB125" s="25">
        <f t="shared" si="91"/>
        <v>-9.9936646949772921E-3</v>
      </c>
      <c r="AC125" s="25">
        <f t="shared" si="92"/>
        <v>3.1550748403753734E-3</v>
      </c>
      <c r="AE125" s="25">
        <f t="shared" si="93"/>
        <v>9.9418882884324087E-10</v>
      </c>
      <c r="AF125" s="28">
        <f t="shared" si="94"/>
        <v>31100.832999999999</v>
      </c>
      <c r="AG125" s="128"/>
      <c r="AH125">
        <f t="shared" si="95"/>
        <v>4.4362193784961016E-3</v>
      </c>
      <c r="AI125">
        <f t="shared" si="96"/>
        <v>0.71950298453494987</v>
      </c>
      <c r="AJ125">
        <f t="shared" si="97"/>
        <v>-4.9578072350034974E-2</v>
      </c>
      <c r="AK125">
        <f t="shared" si="98"/>
        <v>0.24129116087250152</v>
      </c>
      <c r="AL125">
        <f t="shared" si="99"/>
        <v>2.4311910587997341</v>
      </c>
      <c r="AM125">
        <f t="shared" si="100"/>
        <v>2.6959007247214215</v>
      </c>
      <c r="AN125" s="25">
        <f t="shared" si="115"/>
        <v>2.1405209441709334</v>
      </c>
      <c r="AO125" s="25">
        <f t="shared" si="115"/>
        <v>2.1405028915234325</v>
      </c>
      <c r="AP125" s="25">
        <f t="shared" si="115"/>
        <v>2.1405933417516265</v>
      </c>
      <c r="AQ125" s="25">
        <f t="shared" si="115"/>
        <v>2.1401400253228982</v>
      </c>
      <c r="AR125" s="25">
        <f t="shared" si="115"/>
        <v>2.1424087320295255</v>
      </c>
      <c r="AS125" s="25">
        <f t="shared" si="115"/>
        <v>2.1309726915026332</v>
      </c>
      <c r="AT125" s="25">
        <f t="shared" si="115"/>
        <v>2.1866974620143043</v>
      </c>
      <c r="AU125" s="25">
        <f t="shared" si="101"/>
        <v>1.8289590083542346</v>
      </c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</row>
    <row r="126" spans="1:82" s="25" customFormat="1">
      <c r="A126" s="33" t="s">
        <v>296</v>
      </c>
      <c r="B126" s="57"/>
      <c r="C126" s="58">
        <v>46144.6</v>
      </c>
      <c r="D126" s="58" t="s">
        <v>264</v>
      </c>
      <c r="E126" s="33">
        <f t="shared" si="85"/>
        <v>17405.013717571877</v>
      </c>
      <c r="F126" s="25">
        <f t="shared" si="86"/>
        <v>17405</v>
      </c>
      <c r="G126" s="25">
        <f t="shared" si="110"/>
        <v>4.682464998040814E-3</v>
      </c>
      <c r="I126" s="25">
        <f t="shared" si="111"/>
        <v>4.682464998040814E-3</v>
      </c>
      <c r="P126" s="27">
        <f t="shared" si="87"/>
        <v>-5.7992423863833928E-3</v>
      </c>
      <c r="Q126" s="28">
        <f t="shared" si="88"/>
        <v>31126.1</v>
      </c>
      <c r="S126" s="25">
        <f t="shared" si="112"/>
        <v>1.0986618969269296E-4</v>
      </c>
      <c r="T126" s="2">
        <v>0.1</v>
      </c>
      <c r="U126">
        <f t="shared" si="113"/>
        <v>1.0986618969269297E-5</v>
      </c>
      <c r="V126" s="25">
        <f t="shared" si="114"/>
        <v>1.0481707384424208E-2</v>
      </c>
      <c r="Z126">
        <f t="shared" si="89"/>
        <v>17405</v>
      </c>
      <c r="AA126" s="25">
        <f t="shared" si="90"/>
        <v>7.2700647185462274E-3</v>
      </c>
      <c r="AB126" s="25">
        <f t="shared" si="91"/>
        <v>-2.5875997205054135E-3</v>
      </c>
      <c r="AC126" s="25">
        <f t="shared" si="92"/>
        <v>1.0481707384424208E-2</v>
      </c>
      <c r="AE126" s="25">
        <f t="shared" si="93"/>
        <v>7.3562800452166169E-10</v>
      </c>
      <c r="AF126" s="28">
        <f t="shared" si="94"/>
        <v>31126.1</v>
      </c>
      <c r="AG126" s="128"/>
      <c r="AH126">
        <f t="shared" si="95"/>
        <v>4.2817217935462275E-3</v>
      </c>
      <c r="AI126">
        <f t="shared" si="96"/>
        <v>0.71816135006460546</v>
      </c>
      <c r="AJ126">
        <f t="shared" si="97"/>
        <v>-5.5148758537467882E-2</v>
      </c>
      <c r="AK126">
        <f t="shared" si="98"/>
        <v>0.23972270522959258</v>
      </c>
      <c r="AL126">
        <f t="shared" si="99"/>
        <v>2.4367694052292808</v>
      </c>
      <c r="AM126">
        <f t="shared" si="100"/>
        <v>2.7191360505927098</v>
      </c>
      <c r="AN126" s="25">
        <f t="shared" si="115"/>
        <v>2.1477305098593198</v>
      </c>
      <c r="AO126" s="25">
        <f t="shared" si="115"/>
        <v>2.1477111327314544</v>
      </c>
      <c r="AP126" s="25">
        <f t="shared" si="115"/>
        <v>2.1478071408854182</v>
      </c>
      <c r="AQ126" s="25">
        <f t="shared" si="115"/>
        <v>2.1473313089467312</v>
      </c>
      <c r="AR126" s="25">
        <f t="shared" si="115"/>
        <v>2.149686209653658</v>
      </c>
      <c r="AS126" s="25">
        <f t="shared" si="115"/>
        <v>2.1379470780571457</v>
      </c>
      <c r="AT126" s="25">
        <f t="shared" si="115"/>
        <v>2.1945225941378537</v>
      </c>
      <c r="AU126" s="25">
        <f t="shared" si="101"/>
        <v>1.8376152220431765</v>
      </c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</row>
    <row r="127" spans="1:82" s="25" customFormat="1">
      <c r="A127" s="33" t="s">
        <v>309</v>
      </c>
      <c r="B127" s="57" t="s">
        <v>288</v>
      </c>
      <c r="C127" s="58">
        <v>46321.578000000001</v>
      </c>
      <c r="D127" s="58"/>
      <c r="E127" s="33">
        <f t="shared" si="85"/>
        <v>17923.481754527736</v>
      </c>
      <c r="F127" s="25">
        <f t="shared" si="86"/>
        <v>17923.5</v>
      </c>
      <c r="G127" s="25">
        <f t="shared" si="110"/>
        <v>-6.2280545025714673E-3</v>
      </c>
      <c r="I127" s="127">
        <f t="shared" si="111"/>
        <v>-6.2280545025714673E-3</v>
      </c>
      <c r="P127" s="27">
        <f t="shared" si="87"/>
        <v>-6.320739678861099E-3</v>
      </c>
      <c r="Q127" s="28">
        <f t="shared" si="88"/>
        <v>31303.078000000001</v>
      </c>
      <c r="S127" s="25">
        <f t="shared" si="112"/>
        <v>8.5905419038401002E-9</v>
      </c>
      <c r="T127" s="2">
        <v>0.1</v>
      </c>
      <c r="U127">
        <f t="shared" si="113"/>
        <v>8.5905419038401002E-10</v>
      </c>
      <c r="V127" s="25">
        <f t="shared" si="114"/>
        <v>9.2685176289631667E-5</v>
      </c>
      <c r="Z127">
        <f t="shared" si="89"/>
        <v>17923.5</v>
      </c>
      <c r="AA127" s="25">
        <f t="shared" si="90"/>
        <v>6.1912593776576258E-3</v>
      </c>
      <c r="AB127" s="25">
        <f t="shared" si="91"/>
        <v>-1.2419313880229092E-2</v>
      </c>
      <c r="AC127" s="25">
        <f t="shared" si="92"/>
        <v>9.2685176289631667E-5</v>
      </c>
      <c r="AE127" s="25">
        <f t="shared" si="93"/>
        <v>1.3249996617260335E-12</v>
      </c>
      <c r="AF127" s="28">
        <f t="shared" si="94"/>
        <v>31303.078000000001</v>
      </c>
      <c r="AG127" s="128"/>
      <c r="AH127">
        <f t="shared" si="95"/>
        <v>3.2013534344076254E-3</v>
      </c>
      <c r="AI127">
        <f t="shared" si="96"/>
        <v>0.70913865011360167</v>
      </c>
      <c r="AJ127">
        <f t="shared" si="97"/>
        <v>-9.3559427704360501E-2</v>
      </c>
      <c r="AK127">
        <f t="shared" si="98"/>
        <v>0.22869122226762914</v>
      </c>
      <c r="AL127">
        <f t="shared" si="99"/>
        <v>2.4752891150884335</v>
      </c>
      <c r="AM127">
        <f t="shared" si="100"/>
        <v>2.8897538931906004</v>
      </c>
      <c r="AN127" s="25">
        <f t="shared" si="115"/>
        <v>2.1978787424714197</v>
      </c>
      <c r="AO127" s="25">
        <f t="shared" si="115"/>
        <v>2.1978481281586677</v>
      </c>
      <c r="AP127" s="25">
        <f t="shared" si="115"/>
        <v>2.1979891284655979</v>
      </c>
      <c r="AQ127" s="25">
        <f t="shared" si="115"/>
        <v>2.1973394955053549</v>
      </c>
      <c r="AR127" s="25">
        <f t="shared" si="115"/>
        <v>2.2003277388865983</v>
      </c>
      <c r="AS127" s="25">
        <f t="shared" si="115"/>
        <v>2.1864782438623172</v>
      </c>
      <c r="AT127" s="25">
        <f t="shared" si="115"/>
        <v>2.2486049843758034</v>
      </c>
      <c r="AU127" s="25">
        <f t="shared" si="101"/>
        <v>1.8982672057960996</v>
      </c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</row>
    <row r="128" spans="1:82" s="25" customFormat="1">
      <c r="A128" s="33" t="s">
        <v>309</v>
      </c>
      <c r="B128" s="57" t="s">
        <v>288</v>
      </c>
      <c r="C128" s="58">
        <v>46355.377</v>
      </c>
      <c r="D128" s="58"/>
      <c r="E128" s="33">
        <f t="shared" si="85"/>
        <v>18022.49802310954</v>
      </c>
      <c r="F128" s="25">
        <f t="shared" si="86"/>
        <v>18022.5</v>
      </c>
      <c r="G128" s="25">
        <f t="shared" si="110"/>
        <v>-6.7480750294635072E-4</v>
      </c>
      <c r="I128" s="127">
        <f t="shared" si="111"/>
        <v>-6.7480750294635072E-4</v>
      </c>
      <c r="P128" s="27">
        <f t="shared" si="87"/>
        <v>-6.4199176989385501E-3</v>
      </c>
      <c r="Q128" s="28">
        <f t="shared" si="88"/>
        <v>31336.877</v>
      </c>
      <c r="S128" s="25">
        <f t="shared" si="112"/>
        <v>3.3006291164093529E-5</v>
      </c>
      <c r="T128" s="2">
        <v>0.1</v>
      </c>
      <c r="U128">
        <f t="shared" si="113"/>
        <v>3.3006291164093532E-6</v>
      </c>
      <c r="V128" s="25">
        <f t="shared" si="114"/>
        <v>5.7451101959921994E-3</v>
      </c>
      <c r="Z128">
        <f t="shared" si="89"/>
        <v>18022.5</v>
      </c>
      <c r="AA128" s="25">
        <f t="shared" si="90"/>
        <v>5.9856285376367058E-3</v>
      </c>
      <c r="AB128" s="25">
        <f t="shared" si="91"/>
        <v>-6.6604360405830565E-3</v>
      </c>
      <c r="AC128" s="25">
        <f t="shared" si="92"/>
        <v>5.7451101959921994E-3</v>
      </c>
      <c r="AE128" s="25">
        <f t="shared" si="93"/>
        <v>1.4642055571717495E-9</v>
      </c>
      <c r="AF128" s="28">
        <f t="shared" si="94"/>
        <v>31336.877</v>
      </c>
      <c r="AG128" s="128"/>
      <c r="AH128">
        <f t="shared" si="95"/>
        <v>2.9956075563867062E-3</v>
      </c>
      <c r="AI128">
        <f t="shared" si="96"/>
        <v>0.70748914644783056</v>
      </c>
      <c r="AJ128">
        <f t="shared" si="97"/>
        <v>-0.10077137690996209</v>
      </c>
      <c r="AK128">
        <f t="shared" si="98"/>
        <v>0.22657758175552417</v>
      </c>
      <c r="AL128">
        <f t="shared" si="99"/>
        <v>2.4825353679987376</v>
      </c>
      <c r="AM128">
        <f t="shared" si="100"/>
        <v>2.9239911928577937</v>
      </c>
      <c r="AN128" s="25">
        <f t="shared" si="115"/>
        <v>2.207383023328831</v>
      </c>
      <c r="AO128" s="25">
        <f t="shared" si="115"/>
        <v>2.207349852228373</v>
      </c>
      <c r="AP128" s="25">
        <f t="shared" si="115"/>
        <v>2.2075006569599536</v>
      </c>
      <c r="AQ128" s="25">
        <f t="shared" si="115"/>
        <v>2.2068148099375615</v>
      </c>
      <c r="AR128" s="25">
        <f t="shared" si="115"/>
        <v>2.2099288702640774</v>
      </c>
      <c r="AS128" s="25">
        <f t="shared" si="115"/>
        <v>2.1956822224186743</v>
      </c>
      <c r="AT128" s="25">
        <f t="shared" si="115"/>
        <v>2.2587839222772961</v>
      </c>
      <c r="AU128" s="25">
        <f t="shared" si="101"/>
        <v>1.9098478160015757</v>
      </c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</row>
    <row r="129" spans="1:82">
      <c r="A129" s="56" t="s">
        <v>489</v>
      </c>
      <c r="B129" s="57" t="str">
        <f>IF(W129=INT(W129),"I","II")</f>
        <v>I</v>
      </c>
      <c r="C129" s="125">
        <v>46358.627999999997</v>
      </c>
      <c r="D129" s="115" t="s">
        <v>289</v>
      </c>
      <c r="E129" s="33">
        <f t="shared" si="85"/>
        <v>18032.02202941621</v>
      </c>
      <c r="F129" s="25">
        <f t="shared" si="86"/>
        <v>18032</v>
      </c>
      <c r="G129" s="25">
        <f t="shared" si="110"/>
        <v>7.5196959951426834E-3</v>
      </c>
      <c r="H129" s="25">
        <f>G129</f>
        <v>7.5196959951426834E-3</v>
      </c>
      <c r="N129" s="25">
        <v>7.5196959951426834E-3</v>
      </c>
      <c r="O129" s="25">
        <f ca="1">+C$11+C$12*F129</f>
        <v>1.3109568332964349E-2</v>
      </c>
      <c r="P129" s="27">
        <f t="shared" si="87"/>
        <v>-6.4294281339341945E-3</v>
      </c>
      <c r="Q129" s="28">
        <f t="shared" si="88"/>
        <v>31340.127999999997</v>
      </c>
      <c r="S129" s="25">
        <f t="shared" si="112"/>
        <v>1.9457806396839476E-4</v>
      </c>
      <c r="T129" s="2">
        <v>0.1</v>
      </c>
      <c r="U129">
        <f t="shared" si="113"/>
        <v>1.9457806396839478E-5</v>
      </c>
      <c r="V129" s="25">
        <f t="shared" si="114"/>
        <v>1.3949124129076878E-2</v>
      </c>
      <c r="W129" s="110"/>
      <c r="X129" s="109"/>
      <c r="Y129" s="109"/>
      <c r="Z129">
        <f t="shared" si="89"/>
        <v>18032</v>
      </c>
      <c r="AA129" s="25">
        <f t="shared" si="90"/>
        <v>5.9659037736815995E-3</v>
      </c>
      <c r="AB129" s="25">
        <f t="shared" si="91"/>
        <v>1.5537922214610839E-3</v>
      </c>
      <c r="AC129" s="25">
        <f t="shared" si="92"/>
        <v>1.3949124129076878E-2</v>
      </c>
      <c r="AD129" s="25"/>
      <c r="AE129" s="25">
        <f t="shared" si="93"/>
        <v>4.6976403454134905E-10</v>
      </c>
      <c r="AF129" s="28">
        <f t="shared" si="94"/>
        <v>31340.127999999997</v>
      </c>
      <c r="AG129" s="128"/>
      <c r="AH129">
        <f t="shared" si="95"/>
        <v>2.9758748456815993E-3</v>
      </c>
      <c r="AI129">
        <f t="shared" si="96"/>
        <v>0.70733206714521413</v>
      </c>
      <c r="AJ129">
        <f t="shared" si="97"/>
        <v>-0.10146140199081172</v>
      </c>
      <c r="AK129">
        <f t="shared" si="98"/>
        <v>0.22637464760548295</v>
      </c>
      <c r="AL129">
        <f t="shared" si="99"/>
        <v>2.4832289479665013</v>
      </c>
      <c r="AM129">
        <f t="shared" si="100"/>
        <v>2.9273063033527418</v>
      </c>
      <c r="AN129" s="25">
        <f t="shared" si="115"/>
        <v>2.2082938915306274</v>
      </c>
      <c r="AO129" s="25">
        <f t="shared" si="115"/>
        <v>2.2082604678677415</v>
      </c>
      <c r="AP129" s="25">
        <f t="shared" si="115"/>
        <v>2.2084122338504035</v>
      </c>
      <c r="AQ129" s="25">
        <f t="shared" si="115"/>
        <v>2.2077228636794843</v>
      </c>
      <c r="AR129" s="25">
        <f t="shared" si="115"/>
        <v>2.2108490643078746</v>
      </c>
      <c r="AS129" s="25">
        <f t="shared" si="115"/>
        <v>2.1965644507908944</v>
      </c>
      <c r="AT129" s="25">
        <f t="shared" si="115"/>
        <v>2.2597582253247568</v>
      </c>
      <c r="AU129" s="25">
        <f t="shared" si="101"/>
        <v>1.9109590866778587</v>
      </c>
      <c r="AV129" s="25"/>
    </row>
    <row r="130" spans="1:82" s="25" customFormat="1">
      <c r="A130" s="33" t="s">
        <v>310</v>
      </c>
      <c r="B130" s="33"/>
      <c r="C130" s="58">
        <v>46358.629000000001</v>
      </c>
      <c r="D130" s="58"/>
      <c r="E130" s="33">
        <f t="shared" si="85"/>
        <v>18032.024958978294</v>
      </c>
      <c r="F130" s="25">
        <f t="shared" si="86"/>
        <v>18032</v>
      </c>
      <c r="G130" s="25">
        <f t="shared" si="110"/>
        <v>8.519695998984389E-3</v>
      </c>
      <c r="I130" s="127">
        <f t="shared" ref="I130:I158" si="116">G130</f>
        <v>8.519695998984389E-3</v>
      </c>
      <c r="P130" s="27">
        <f t="shared" si="87"/>
        <v>-6.4294281339341945E-3</v>
      </c>
      <c r="Q130" s="28">
        <f t="shared" si="88"/>
        <v>31340.129000000001</v>
      </c>
      <c r="S130" s="25">
        <f t="shared" si="112"/>
        <v>2.234763123414088E-4</v>
      </c>
      <c r="T130" s="2">
        <v>0.1</v>
      </c>
      <c r="U130">
        <f t="shared" si="113"/>
        <v>2.234763123414088E-5</v>
      </c>
      <c r="V130" s="25">
        <f t="shared" si="114"/>
        <v>1.4949124132918584E-2</v>
      </c>
      <c r="Z130">
        <f t="shared" si="89"/>
        <v>18032</v>
      </c>
      <c r="AA130" s="25">
        <f t="shared" si="90"/>
        <v>5.9659037736815995E-3</v>
      </c>
      <c r="AB130" s="25">
        <f t="shared" si="91"/>
        <v>2.5537922253027895E-3</v>
      </c>
      <c r="AC130" s="25">
        <f t="shared" si="92"/>
        <v>1.4949124132918584E-2</v>
      </c>
      <c r="AE130" s="25">
        <f t="shared" si="93"/>
        <v>1.4574800446905676E-9</v>
      </c>
      <c r="AF130" s="28">
        <f t="shared" si="94"/>
        <v>31340.129000000001</v>
      </c>
      <c r="AG130" s="128"/>
      <c r="AH130">
        <f t="shared" si="95"/>
        <v>2.9758748456815993E-3</v>
      </c>
      <c r="AI130">
        <f t="shared" si="96"/>
        <v>0.70733206714521413</v>
      </c>
      <c r="AJ130">
        <f t="shared" si="97"/>
        <v>-0.10146140199081172</v>
      </c>
      <c r="AK130">
        <f t="shared" si="98"/>
        <v>0.22637464760548295</v>
      </c>
      <c r="AL130">
        <f t="shared" si="99"/>
        <v>2.4832289479665013</v>
      </c>
      <c r="AM130">
        <f t="shared" si="100"/>
        <v>2.9273063033527418</v>
      </c>
      <c r="AN130" s="25">
        <f t="shared" si="115"/>
        <v>2.2082938915306274</v>
      </c>
      <c r="AO130" s="25">
        <f t="shared" si="115"/>
        <v>2.2082604678677415</v>
      </c>
      <c r="AP130" s="25">
        <f t="shared" si="115"/>
        <v>2.2084122338504035</v>
      </c>
      <c r="AQ130" s="25">
        <f t="shared" si="115"/>
        <v>2.2077228636794843</v>
      </c>
      <c r="AR130" s="25">
        <f t="shared" si="115"/>
        <v>2.2108490643078746</v>
      </c>
      <c r="AS130" s="25">
        <f t="shared" si="115"/>
        <v>2.1965644507908944</v>
      </c>
      <c r="AT130" s="25">
        <f t="shared" si="115"/>
        <v>2.2597582253247568</v>
      </c>
      <c r="AU130" s="25">
        <f t="shared" si="101"/>
        <v>1.9109590866778587</v>
      </c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</row>
    <row r="131" spans="1:82" s="25" customFormat="1">
      <c r="A131" s="33" t="s">
        <v>311</v>
      </c>
      <c r="B131" s="57"/>
      <c r="C131" s="58">
        <v>46373.642</v>
      </c>
      <c r="D131" s="58"/>
      <c r="E131" s="33">
        <f t="shared" si="85"/>
        <v>18076.006474414211</v>
      </c>
      <c r="F131" s="25">
        <f t="shared" si="86"/>
        <v>18076</v>
      </c>
      <c r="G131" s="25">
        <f t="shared" si="110"/>
        <v>2.2100279966252856E-3</v>
      </c>
      <c r="I131" s="127">
        <f t="shared" si="116"/>
        <v>2.2100279966252856E-3</v>
      </c>
      <c r="P131" s="27">
        <f t="shared" si="87"/>
        <v>-6.4734612825070297E-3</v>
      </c>
      <c r="Q131" s="28">
        <f t="shared" si="88"/>
        <v>31355.142</v>
      </c>
      <c r="S131" s="25">
        <f t="shared" si="112"/>
        <v>7.540298606080585E-5</v>
      </c>
      <c r="T131" s="2">
        <v>0.1</v>
      </c>
      <c r="U131">
        <f t="shared" si="113"/>
        <v>7.5402986060805857E-6</v>
      </c>
      <c r="V131" s="25">
        <f t="shared" si="114"/>
        <v>8.6834892791323153E-3</v>
      </c>
      <c r="Z131">
        <f t="shared" si="89"/>
        <v>18076</v>
      </c>
      <c r="AA131" s="25">
        <f t="shared" si="90"/>
        <v>5.8745649221497911E-3</v>
      </c>
      <c r="AB131" s="25">
        <f t="shared" si="91"/>
        <v>-3.6645369255245055E-3</v>
      </c>
      <c r="AC131" s="25">
        <f t="shared" si="92"/>
        <v>8.6834892791323153E-3</v>
      </c>
      <c r="AE131" s="25">
        <f t="shared" si="93"/>
        <v>1.0125739475469123E-9</v>
      </c>
      <c r="AF131" s="28">
        <f t="shared" si="94"/>
        <v>31355.142</v>
      </c>
      <c r="AG131" s="128"/>
      <c r="AH131">
        <f t="shared" si="95"/>
        <v>2.8845062501497904E-3</v>
      </c>
      <c r="AI131">
        <f t="shared" si="96"/>
        <v>0.70660728165445097</v>
      </c>
      <c r="AJ131">
        <f t="shared" si="97"/>
        <v>-0.10465268486774039</v>
      </c>
      <c r="AK131">
        <f t="shared" si="98"/>
        <v>0.2254344978520576</v>
      </c>
      <c r="AL131">
        <f t="shared" si="99"/>
        <v>2.4864373153770671</v>
      </c>
      <c r="AM131">
        <f t="shared" si="100"/>
        <v>2.942729372240549</v>
      </c>
      <c r="AN131" s="25">
        <f t="shared" ref="AN131:AT140" si="117">$AU131+$AB$7*SIN(AO131)</f>
        <v>2.2125100221961898</v>
      </c>
      <c r="AO131" s="25">
        <f t="shared" si="117"/>
        <v>2.212475412170352</v>
      </c>
      <c r="AP131" s="25">
        <f t="shared" si="117"/>
        <v>2.2126316767698215</v>
      </c>
      <c r="AQ131" s="25">
        <f t="shared" si="117"/>
        <v>2.2119258810472493</v>
      </c>
      <c r="AR131" s="25">
        <f t="shared" si="117"/>
        <v>2.2151084543820234</v>
      </c>
      <c r="AS131" s="25">
        <f t="shared" si="117"/>
        <v>2.200648356770845</v>
      </c>
      <c r="AT131" s="25">
        <f t="shared" si="117"/>
        <v>2.2642651719759295</v>
      </c>
      <c r="AU131" s="25">
        <f t="shared" si="101"/>
        <v>1.9161060245469592</v>
      </c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</row>
    <row r="132" spans="1:82" s="25" customFormat="1">
      <c r="A132" s="33" t="s">
        <v>296</v>
      </c>
      <c r="B132" s="57"/>
      <c r="C132" s="58">
        <v>46409.826000000001</v>
      </c>
      <c r="D132" s="58" t="s">
        <v>264</v>
      </c>
      <c r="E132" s="33">
        <f t="shared" si="85"/>
        <v>18182.009748545523</v>
      </c>
      <c r="F132" s="25">
        <f t="shared" si="86"/>
        <v>18182</v>
      </c>
      <c r="G132" s="25">
        <f t="shared" si="110"/>
        <v>3.3276460017077625E-3</v>
      </c>
      <c r="I132" s="25">
        <f t="shared" si="116"/>
        <v>3.3276460017077625E-3</v>
      </c>
      <c r="P132" s="27">
        <f t="shared" si="87"/>
        <v>-6.579438594663806E-3</v>
      </c>
      <c r="Q132" s="28">
        <f t="shared" si="88"/>
        <v>31391.326000000001</v>
      </c>
      <c r="S132" s="25">
        <f t="shared" si="112"/>
        <v>9.8150325199662799E-5</v>
      </c>
      <c r="T132" s="2">
        <v>0.1</v>
      </c>
      <c r="U132">
        <f t="shared" si="113"/>
        <v>9.8150325199662799E-6</v>
      </c>
      <c r="V132" s="25">
        <f t="shared" si="114"/>
        <v>9.9070845963715685E-3</v>
      </c>
      <c r="Z132">
        <f t="shared" si="89"/>
        <v>18182</v>
      </c>
      <c r="AA132" s="25">
        <f t="shared" si="90"/>
        <v>5.6546485036245943E-3</v>
      </c>
      <c r="AB132" s="25">
        <f t="shared" si="91"/>
        <v>-2.3270025019168318E-3</v>
      </c>
      <c r="AC132" s="25">
        <f t="shared" si="92"/>
        <v>9.9070845963715685E-3</v>
      </c>
      <c r="AE132" s="25">
        <f t="shared" si="93"/>
        <v>5.3147818513832568E-10</v>
      </c>
      <c r="AF132" s="28">
        <f t="shared" si="94"/>
        <v>31391.326000000001</v>
      </c>
      <c r="AG132" s="128"/>
      <c r="AH132">
        <f t="shared" si="95"/>
        <v>2.6645658756245943E-3</v>
      </c>
      <c r="AI132">
        <f t="shared" si="96"/>
        <v>0.70487960478923628</v>
      </c>
      <c r="AJ132">
        <f t="shared" si="97"/>
        <v>-0.11230965575098224</v>
      </c>
      <c r="AK132">
        <f t="shared" si="98"/>
        <v>0.22316799127707049</v>
      </c>
      <c r="AL132">
        <f t="shared" si="99"/>
        <v>2.4941397618212306</v>
      </c>
      <c r="AM132">
        <f t="shared" si="100"/>
        <v>2.9803574939427344</v>
      </c>
      <c r="AN132" s="25">
        <f t="shared" si="117"/>
        <v>2.2226494513664234</v>
      </c>
      <c r="AO132" s="25">
        <f t="shared" si="117"/>
        <v>2.2226118703718951</v>
      </c>
      <c r="AP132" s="25">
        <f t="shared" si="117"/>
        <v>2.2227792854231221</v>
      </c>
      <c r="AQ132" s="25">
        <f t="shared" si="117"/>
        <v>2.2220332053649576</v>
      </c>
      <c r="AR132" s="25">
        <f t="shared" si="117"/>
        <v>2.2253524935558402</v>
      </c>
      <c r="AS132" s="25">
        <f t="shared" si="117"/>
        <v>2.2104722310333726</v>
      </c>
      <c r="AT132" s="25">
        <f t="shared" si="117"/>
        <v>2.2750849758101448</v>
      </c>
      <c r="AU132" s="25">
        <f t="shared" si="101"/>
        <v>1.9285054657770651</v>
      </c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</row>
    <row r="133" spans="1:82" s="25" customFormat="1">
      <c r="A133" s="33" t="s">
        <v>296</v>
      </c>
      <c r="B133" s="57"/>
      <c r="C133" s="58">
        <v>46413.591</v>
      </c>
      <c r="D133" s="58" t="s">
        <v>264</v>
      </c>
      <c r="E133" s="33">
        <f t="shared" si="85"/>
        <v>18193.039549758887</v>
      </c>
      <c r="F133" s="25">
        <f t="shared" si="86"/>
        <v>18193</v>
      </c>
      <c r="G133" s="25">
        <f t="shared" si="110"/>
        <v>1.3500228997145314E-2</v>
      </c>
      <c r="I133" s="25">
        <f t="shared" si="116"/>
        <v>1.3500228997145314E-2</v>
      </c>
      <c r="P133" s="27">
        <f t="shared" si="87"/>
        <v>-6.5904279398621953E-3</v>
      </c>
      <c r="Q133" s="28">
        <f t="shared" si="88"/>
        <v>31395.091</v>
      </c>
      <c r="S133" s="25">
        <f t="shared" si="112"/>
        <v>4.0363449616052791E-4</v>
      </c>
      <c r="T133" s="2">
        <v>0.1</v>
      </c>
      <c r="U133">
        <f t="shared" si="113"/>
        <v>4.0363449616052796E-5</v>
      </c>
      <c r="V133" s="25">
        <f t="shared" si="114"/>
        <v>2.0090656937007508E-2</v>
      </c>
      <c r="Z133">
        <f t="shared" si="89"/>
        <v>18193</v>
      </c>
      <c r="AA133" s="25">
        <f t="shared" si="90"/>
        <v>5.6318377647778389E-3</v>
      </c>
      <c r="AB133" s="25">
        <f t="shared" si="91"/>
        <v>7.8683912323674748E-3</v>
      </c>
      <c r="AC133" s="25">
        <f t="shared" si="92"/>
        <v>2.0090656937007508E-2</v>
      </c>
      <c r="AE133" s="25">
        <f t="shared" si="93"/>
        <v>2.4989649636169509E-8</v>
      </c>
      <c r="AF133" s="28">
        <f t="shared" si="94"/>
        <v>31395.091</v>
      </c>
      <c r="AG133" s="128"/>
      <c r="AH133">
        <f t="shared" si="95"/>
        <v>2.6417565117778387E-3</v>
      </c>
      <c r="AI133">
        <f t="shared" si="96"/>
        <v>0.70470179795256183</v>
      </c>
      <c r="AJ133">
        <f t="shared" si="97"/>
        <v>-0.11310173668438814</v>
      </c>
      <c r="AK133">
        <f t="shared" si="98"/>
        <v>0.22293266218199237</v>
      </c>
      <c r="AL133">
        <f t="shared" si="99"/>
        <v>2.4949369219503628</v>
      </c>
      <c r="AM133">
        <f t="shared" si="100"/>
        <v>2.9843011586355983</v>
      </c>
      <c r="AN133" s="25">
        <f t="shared" si="117"/>
        <v>2.2237002414689693</v>
      </c>
      <c r="AO133" s="25">
        <f t="shared" si="117"/>
        <v>2.2236623429676885</v>
      </c>
      <c r="AP133" s="25">
        <f t="shared" si="117"/>
        <v>2.2238309403474839</v>
      </c>
      <c r="AQ133" s="25">
        <f t="shared" si="117"/>
        <v>2.2230806232963243</v>
      </c>
      <c r="AR133" s="25">
        <f t="shared" si="117"/>
        <v>2.2264141670591258</v>
      </c>
      <c r="AS133" s="25">
        <f t="shared" si="117"/>
        <v>2.2114905270967751</v>
      </c>
      <c r="AT133" s="25">
        <f t="shared" si="117"/>
        <v>2.2762047297373491</v>
      </c>
      <c r="AU133" s="25">
        <f t="shared" si="101"/>
        <v>1.9297922002443402</v>
      </c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</row>
    <row r="134" spans="1:82" s="25" customFormat="1">
      <c r="A134" s="33" t="s">
        <v>311</v>
      </c>
      <c r="B134" s="57"/>
      <c r="C134" s="58">
        <v>46416.298999999999</v>
      </c>
      <c r="D134" s="58"/>
      <c r="E134" s="33">
        <f t="shared" si="85"/>
        <v>18200.972803858695</v>
      </c>
      <c r="F134" s="25">
        <f t="shared" si="86"/>
        <v>18201</v>
      </c>
      <c r="G134" s="25">
        <f t="shared" si="110"/>
        <v>-9.2833470043842681E-3</v>
      </c>
      <c r="I134" s="127">
        <f t="shared" si="116"/>
        <v>-9.2833470043842681E-3</v>
      </c>
      <c r="P134" s="27">
        <f t="shared" si="87"/>
        <v>-6.5984192106038151E-3</v>
      </c>
      <c r="Q134" s="28">
        <f t="shared" si="88"/>
        <v>31397.798999999999</v>
      </c>
      <c r="S134" s="25">
        <f t="shared" si="112"/>
        <v>7.2088372578147706E-6</v>
      </c>
      <c r="T134" s="2">
        <v>0.1</v>
      </c>
      <c r="U134">
        <f t="shared" si="113"/>
        <v>7.2088372578147714E-7</v>
      </c>
      <c r="V134" s="25">
        <f t="shared" si="114"/>
        <v>-2.684927793780453E-3</v>
      </c>
      <c r="Z134">
        <f t="shared" si="89"/>
        <v>18201</v>
      </c>
      <c r="AA134" s="25">
        <f t="shared" si="90"/>
        <v>5.6152494531816997E-3</v>
      </c>
      <c r="AB134" s="25">
        <f t="shared" si="91"/>
        <v>-1.4898596457565968E-2</v>
      </c>
      <c r="AC134" s="25">
        <f t="shared" si="92"/>
        <v>-2.684927793780453E-3</v>
      </c>
      <c r="AE134" s="25">
        <f t="shared" si="93"/>
        <v>1.6001324601204287E-9</v>
      </c>
      <c r="AF134" s="28">
        <f t="shared" si="94"/>
        <v>31397.798999999999</v>
      </c>
      <c r="AG134" s="128"/>
      <c r="AH134">
        <f t="shared" si="95"/>
        <v>2.6251696561817002E-3</v>
      </c>
      <c r="AI134">
        <f t="shared" si="96"/>
        <v>0.70457265793248114</v>
      </c>
      <c r="AJ134">
        <f t="shared" si="97"/>
        <v>-0.11367749984242748</v>
      </c>
      <c r="AK134">
        <f t="shared" si="98"/>
        <v>0.22276149927427147</v>
      </c>
      <c r="AL134">
        <f t="shared" si="99"/>
        <v>2.4955164225480129</v>
      </c>
      <c r="AM134">
        <f t="shared" si="100"/>
        <v>2.9871739247374256</v>
      </c>
      <c r="AN134" s="25">
        <f t="shared" si="117"/>
        <v>2.2244642863464898</v>
      </c>
      <c r="AO134" s="25">
        <f t="shared" si="117"/>
        <v>2.2244261558398617</v>
      </c>
      <c r="AP134" s="25">
        <f t="shared" si="117"/>
        <v>2.2245956160595073</v>
      </c>
      <c r="AQ134" s="25">
        <f t="shared" si="117"/>
        <v>2.2238422109968132</v>
      </c>
      <c r="AR134" s="25">
        <f t="shared" si="117"/>
        <v>2.2271861300100189</v>
      </c>
      <c r="AS134" s="25">
        <f t="shared" si="117"/>
        <v>2.2122309706886885</v>
      </c>
      <c r="AT134" s="25">
        <f t="shared" si="117"/>
        <v>2.2770187359676601</v>
      </c>
      <c r="AU134" s="25">
        <f t="shared" si="101"/>
        <v>1.9307280071296311</v>
      </c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</row>
    <row r="135" spans="1:82" s="25" customFormat="1">
      <c r="A135" s="33" t="s">
        <v>296</v>
      </c>
      <c r="B135" s="57"/>
      <c r="C135" s="58">
        <v>46472.631000000001</v>
      </c>
      <c r="D135" s="58" t="s">
        <v>264</v>
      </c>
      <c r="E135" s="33">
        <f t="shared" si="85"/>
        <v>18366.000894682402</v>
      </c>
      <c r="F135" s="25">
        <f t="shared" si="86"/>
        <v>18366</v>
      </c>
      <c r="G135" s="25">
        <f t="shared" si="110"/>
        <v>3.0539800354745239E-4</v>
      </c>
      <c r="I135" s="25">
        <f t="shared" si="116"/>
        <v>3.0539800354745239E-4</v>
      </c>
      <c r="P135" s="27">
        <f t="shared" si="87"/>
        <v>-6.7630550709725807E-3</v>
      </c>
      <c r="Q135" s="28">
        <f t="shared" si="88"/>
        <v>31454.131000000001</v>
      </c>
      <c r="S135" s="25">
        <f t="shared" si="112"/>
        <v>4.9963028866691707E-5</v>
      </c>
      <c r="T135" s="2">
        <v>0.1</v>
      </c>
      <c r="U135">
        <f t="shared" si="113"/>
        <v>4.9963028866691709E-6</v>
      </c>
      <c r="V135" s="25">
        <f t="shared" si="114"/>
        <v>7.0684530745200331E-3</v>
      </c>
      <c r="Z135">
        <f t="shared" si="89"/>
        <v>18366</v>
      </c>
      <c r="AA135" s="25">
        <f t="shared" si="90"/>
        <v>5.273374808784358E-3</v>
      </c>
      <c r="AB135" s="25">
        <f t="shared" si="91"/>
        <v>-4.9679768052369056E-3</v>
      </c>
      <c r="AC135" s="25">
        <f t="shared" si="92"/>
        <v>7.0684530745200331E-3</v>
      </c>
      <c r="AE135" s="25">
        <f t="shared" si="93"/>
        <v>1.23312719996057E-9</v>
      </c>
      <c r="AF135" s="28">
        <f t="shared" si="94"/>
        <v>31454.131000000001</v>
      </c>
      <c r="AG135" s="128"/>
      <c r="AH135">
        <f t="shared" si="95"/>
        <v>2.2834106767843586E-3</v>
      </c>
      <c r="AI135">
        <f t="shared" si="96"/>
        <v>0.70194161216897122</v>
      </c>
      <c r="AJ135">
        <f t="shared" si="97"/>
        <v>-0.12549730003614676</v>
      </c>
      <c r="AK135">
        <f t="shared" si="98"/>
        <v>0.2192286419324995</v>
      </c>
      <c r="AL135">
        <f t="shared" si="99"/>
        <v>2.5074217319289356</v>
      </c>
      <c r="AM135">
        <f t="shared" si="100"/>
        <v>3.0473134438187328</v>
      </c>
      <c r="AN135" s="25">
        <f t="shared" si="117"/>
        <v>2.2401917890349883</v>
      </c>
      <c r="AO135" s="25">
        <f t="shared" si="117"/>
        <v>2.240148667336562</v>
      </c>
      <c r="AP135" s="25">
        <f t="shared" si="117"/>
        <v>2.2403364761903766</v>
      </c>
      <c r="AQ135" s="25">
        <f t="shared" si="117"/>
        <v>2.2395181822427053</v>
      </c>
      <c r="AR135" s="25">
        <f t="shared" si="117"/>
        <v>2.2430773733065381</v>
      </c>
      <c r="AS135" s="25">
        <f t="shared" si="117"/>
        <v>2.2274777299058459</v>
      </c>
      <c r="AT135" s="25">
        <f t="shared" si="117"/>
        <v>2.2937401431988858</v>
      </c>
      <c r="AU135" s="25">
        <f t="shared" si="101"/>
        <v>1.9500290241387581</v>
      </c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</row>
    <row r="136" spans="1:82" s="25" customFormat="1">
      <c r="A136" s="33" t="s">
        <v>312</v>
      </c>
      <c r="B136" s="33"/>
      <c r="C136" s="58">
        <v>46737.351999999999</v>
      </c>
      <c r="D136" s="58"/>
      <c r="E136" s="33">
        <f t="shared" si="85"/>
        <v>19141.517496808025</v>
      </c>
      <c r="F136" s="25">
        <f t="shared" si="86"/>
        <v>19141.5</v>
      </c>
      <c r="G136" s="25">
        <f t="shared" si="110"/>
        <v>5.9724995007854886E-3</v>
      </c>
      <c r="I136" s="127">
        <f t="shared" si="116"/>
        <v>5.9724995007854886E-3</v>
      </c>
      <c r="P136" s="27">
        <f t="shared" si="87"/>
        <v>-7.532139680672666E-3</v>
      </c>
      <c r="Q136" s="28">
        <f t="shared" si="88"/>
        <v>31718.851999999999</v>
      </c>
      <c r="S136" s="25">
        <f t="shared" si="112"/>
        <v>1.8237527942137477E-4</v>
      </c>
      <c r="T136" s="2">
        <v>0.1</v>
      </c>
      <c r="U136">
        <f t="shared" si="113"/>
        <v>1.8237527942137478E-5</v>
      </c>
      <c r="V136" s="25">
        <f t="shared" si="114"/>
        <v>1.3504639181458155E-2</v>
      </c>
      <c r="Z136">
        <f t="shared" si="89"/>
        <v>19141.5</v>
      </c>
      <c r="AA136" s="25">
        <f t="shared" si="90"/>
        <v>3.6747203407461234E-3</v>
      </c>
      <c r="AB136" s="25">
        <f t="shared" si="91"/>
        <v>2.2977791600393652E-3</v>
      </c>
      <c r="AC136" s="25">
        <f t="shared" si="92"/>
        <v>1.3504639181458155E-2</v>
      </c>
      <c r="AE136" s="25">
        <f t="shared" si="93"/>
        <v>9.6290300661917699E-10</v>
      </c>
      <c r="AF136" s="28">
        <f t="shared" si="94"/>
        <v>31718.851999999999</v>
      </c>
      <c r="AG136" s="128"/>
      <c r="AH136">
        <f t="shared" si="95"/>
        <v>6.8748790749612303E-4</v>
      </c>
      <c r="AI136">
        <f t="shared" si="96"/>
        <v>0.6903778117756556</v>
      </c>
      <c r="AJ136">
        <f t="shared" si="97"/>
        <v>-0.17966550533248904</v>
      </c>
      <c r="AK136">
        <f t="shared" si="98"/>
        <v>0.20256875514049205</v>
      </c>
      <c r="AL136">
        <f t="shared" si="99"/>
        <v>2.5622390665915216</v>
      </c>
      <c r="AM136">
        <f t="shared" si="100"/>
        <v>3.3550198190880467</v>
      </c>
      <c r="AN136" s="25">
        <f t="shared" si="117"/>
        <v>2.3133557245988126</v>
      </c>
      <c r="AO136" s="25">
        <f t="shared" si="117"/>
        <v>2.3132838419028734</v>
      </c>
      <c r="AP136" s="25">
        <f t="shared" si="117"/>
        <v>2.3135711375827803</v>
      </c>
      <c r="AQ136" s="25">
        <f t="shared" si="117"/>
        <v>2.312422355269582</v>
      </c>
      <c r="AR136" s="25">
        <f t="shared" si="117"/>
        <v>2.3170073049152222</v>
      </c>
      <c r="AS136" s="25">
        <f t="shared" si="117"/>
        <v>2.2985686677188446</v>
      </c>
      <c r="AT136" s="25">
        <f t="shared" si="117"/>
        <v>2.3706328713810167</v>
      </c>
      <c r="AU136" s="25">
        <f t="shared" si="101"/>
        <v>2.0407438040816546</v>
      </c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</row>
    <row r="137" spans="1:82" s="25" customFormat="1">
      <c r="A137" s="33" t="s">
        <v>313</v>
      </c>
      <c r="B137" s="57"/>
      <c r="C137" s="58">
        <v>46742.303</v>
      </c>
      <c r="D137" s="58"/>
      <c r="E137" s="33">
        <f t="shared" si="85"/>
        <v>19156.021758642655</v>
      </c>
      <c r="F137" s="25">
        <f t="shared" si="86"/>
        <v>19156</v>
      </c>
      <c r="G137" s="25">
        <f t="shared" si="110"/>
        <v>7.4272679994464852E-3</v>
      </c>
      <c r="I137" s="127">
        <f t="shared" si="116"/>
        <v>7.4272679994464852E-3</v>
      </c>
      <c r="P137" s="27">
        <f t="shared" si="87"/>
        <v>-7.5464458500789471E-3</v>
      </c>
      <c r="Q137" s="28">
        <f t="shared" si="88"/>
        <v>31723.803</v>
      </c>
      <c r="S137" s="25">
        <f t="shared" si="112"/>
        <v>2.2421210644746974E-4</v>
      </c>
      <c r="T137" s="2">
        <v>0.1</v>
      </c>
      <c r="U137">
        <f t="shared" si="113"/>
        <v>2.2421210644746974E-5</v>
      </c>
      <c r="V137" s="25">
        <f t="shared" si="114"/>
        <v>1.4973713849525432E-2</v>
      </c>
      <c r="Z137">
        <f t="shared" si="89"/>
        <v>19156</v>
      </c>
      <c r="AA137" s="25">
        <f t="shared" si="90"/>
        <v>3.6449808504250419E-3</v>
      </c>
      <c r="AB137" s="25">
        <f t="shared" si="91"/>
        <v>3.7822871490214433E-3</v>
      </c>
      <c r="AC137" s="25">
        <f t="shared" si="92"/>
        <v>1.4973713849525432E-2</v>
      </c>
      <c r="AE137" s="25">
        <f t="shared" si="93"/>
        <v>3.20751025176783E-9</v>
      </c>
      <c r="AF137" s="28">
        <f t="shared" si="94"/>
        <v>31723.803</v>
      </c>
      <c r="AG137" s="128"/>
      <c r="AH137">
        <f t="shared" si="95"/>
        <v>6.578338584250418E-4</v>
      </c>
      <c r="AI137">
        <f t="shared" si="96"/>
        <v>0.69017377799756208</v>
      </c>
      <c r="AJ137">
        <f t="shared" si="97"/>
        <v>-0.18065702025072361</v>
      </c>
      <c r="AK137">
        <f t="shared" si="98"/>
        <v>0.20225655035052892</v>
      </c>
      <c r="AL137">
        <f t="shared" si="99"/>
        <v>2.5632470755180869</v>
      </c>
      <c r="AM137">
        <f t="shared" si="100"/>
        <v>3.3612074408677381</v>
      </c>
      <c r="AN137" s="25">
        <f t="shared" si="117"/>
        <v>2.3147123886314525</v>
      </c>
      <c r="AO137" s="25">
        <f t="shared" si="117"/>
        <v>2.3146398862139055</v>
      </c>
      <c r="AP137" s="25">
        <f t="shared" si="117"/>
        <v>2.3149292312499634</v>
      </c>
      <c r="AQ137" s="25">
        <f t="shared" si="117"/>
        <v>2.3137739599501979</v>
      </c>
      <c r="AR137" s="25">
        <f t="shared" si="117"/>
        <v>2.318378002831504</v>
      </c>
      <c r="AS137" s="25">
        <f t="shared" si="117"/>
        <v>2.2998899817433158</v>
      </c>
      <c r="AT137" s="25">
        <f t="shared" si="117"/>
        <v>2.3720443560186419</v>
      </c>
      <c r="AU137" s="25">
        <f t="shared" si="101"/>
        <v>2.0424399540612446</v>
      </c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</row>
    <row r="138" spans="1:82" s="25" customFormat="1">
      <c r="A138" s="33" t="s">
        <v>296</v>
      </c>
      <c r="B138" s="57"/>
      <c r="C138" s="58">
        <v>46756.800999999999</v>
      </c>
      <c r="D138" s="58" t="s">
        <v>264</v>
      </c>
      <c r="E138" s="33">
        <f t="shared" si="85"/>
        <v>19198.494549609812</v>
      </c>
      <c r="F138" s="25">
        <f t="shared" si="86"/>
        <v>19198.5</v>
      </c>
      <c r="G138" s="25">
        <f t="shared" si="110"/>
        <v>-1.860479504102841E-3</v>
      </c>
      <c r="I138" s="25">
        <f t="shared" si="116"/>
        <v>-1.860479504102841E-3</v>
      </c>
      <c r="P138" s="27">
        <f t="shared" si="87"/>
        <v>-7.5883621022064061E-3</v>
      </c>
      <c r="Q138" s="28">
        <f t="shared" si="88"/>
        <v>31738.300999999999</v>
      </c>
      <c r="S138" s="25">
        <f t="shared" si="112"/>
        <v>3.2808639057657644E-5</v>
      </c>
      <c r="T138" s="2">
        <v>0.1</v>
      </c>
      <c r="U138">
        <f t="shared" si="113"/>
        <v>3.2808639057657644E-6</v>
      </c>
      <c r="V138" s="25">
        <f t="shared" si="114"/>
        <v>5.7278825981035651E-3</v>
      </c>
      <c r="Z138">
        <f t="shared" si="89"/>
        <v>19198.5</v>
      </c>
      <c r="AA138" s="25">
        <f t="shared" si="90"/>
        <v>3.5578496033203586E-3</v>
      </c>
      <c r="AB138" s="25">
        <f t="shared" si="91"/>
        <v>-5.4183291074232001E-3</v>
      </c>
      <c r="AC138" s="25">
        <f t="shared" si="92"/>
        <v>5.7278825981035651E-3</v>
      </c>
      <c r="AE138" s="25">
        <f t="shared" si="93"/>
        <v>9.6320555033903616E-10</v>
      </c>
      <c r="AF138" s="28">
        <f t="shared" si="94"/>
        <v>31738.300999999999</v>
      </c>
      <c r="AG138" s="128"/>
      <c r="AH138">
        <f t="shared" si="95"/>
        <v>5.709603100703583E-4</v>
      </c>
      <c r="AI138">
        <f t="shared" si="96"/>
        <v>0.6895782508336219</v>
      </c>
      <c r="AJ138">
        <f t="shared" si="97"/>
        <v>-0.18355876198348955</v>
      </c>
      <c r="AK138">
        <f t="shared" si="98"/>
        <v>0.20134134608789678</v>
      </c>
      <c r="AL138">
        <f t="shared" si="99"/>
        <v>2.566198164891917</v>
      </c>
      <c r="AM138">
        <f t="shared" si="100"/>
        <v>3.3794437277147034</v>
      </c>
      <c r="AN138" s="25">
        <f t="shared" si="117"/>
        <v>2.318686518394915</v>
      </c>
      <c r="AO138" s="25">
        <f t="shared" si="117"/>
        <v>2.3186121828443844</v>
      </c>
      <c r="AP138" s="25">
        <f t="shared" si="117"/>
        <v>2.3189075701732289</v>
      </c>
      <c r="AQ138" s="25">
        <f t="shared" si="117"/>
        <v>2.3177332325113587</v>
      </c>
      <c r="AR138" s="25">
        <f t="shared" si="117"/>
        <v>2.3223931626317329</v>
      </c>
      <c r="AS138" s="25">
        <f t="shared" si="117"/>
        <v>2.3037613032882067</v>
      </c>
      <c r="AT138" s="25">
        <f t="shared" si="117"/>
        <v>2.3761760063638762</v>
      </c>
      <c r="AU138" s="25">
        <f t="shared" si="101"/>
        <v>2.0474114281393527</v>
      </c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</row>
    <row r="139" spans="1:82" s="25" customFormat="1">
      <c r="A139" s="33" t="s">
        <v>313</v>
      </c>
      <c r="B139" s="57" t="s">
        <v>288</v>
      </c>
      <c r="C139" s="58">
        <v>46763.290999999997</v>
      </c>
      <c r="D139" s="58"/>
      <c r="E139" s="33">
        <f t="shared" si="85"/>
        <v>19217.507407478261</v>
      </c>
      <c r="F139" s="25">
        <f t="shared" si="86"/>
        <v>19217.5</v>
      </c>
      <c r="G139" s="25">
        <f t="shared" si="110"/>
        <v>2.5285274969064631E-3</v>
      </c>
      <c r="I139" s="127">
        <f t="shared" si="116"/>
        <v>2.5285274969064631E-3</v>
      </c>
      <c r="P139" s="27">
        <f t="shared" si="87"/>
        <v>-7.6070935964226852E-3</v>
      </c>
      <c r="Q139" s="28">
        <f t="shared" si="88"/>
        <v>31744.790999999997</v>
      </c>
      <c r="S139" s="25">
        <f t="shared" si="112"/>
        <v>1.0273081494753875E-4</v>
      </c>
      <c r="T139" s="2">
        <v>0.1</v>
      </c>
      <c r="U139">
        <f t="shared" si="113"/>
        <v>1.0273081494753875E-5</v>
      </c>
      <c r="V139" s="25">
        <f t="shared" si="114"/>
        <v>1.0135621093329147E-2</v>
      </c>
      <c r="Z139">
        <f t="shared" si="89"/>
        <v>19217.5</v>
      </c>
      <c r="AA139" s="25">
        <f t="shared" si="90"/>
        <v>3.5189144624080937E-3</v>
      </c>
      <c r="AB139" s="25">
        <f t="shared" si="91"/>
        <v>-9.9038696550163069E-4</v>
      </c>
      <c r="AC139" s="25">
        <f t="shared" si="92"/>
        <v>1.0135621093329147E-2</v>
      </c>
      <c r="AE139" s="25">
        <f t="shared" si="93"/>
        <v>1.0076519861028261E-10</v>
      </c>
      <c r="AF139" s="28">
        <f t="shared" si="94"/>
        <v>31744.790999999997</v>
      </c>
      <c r="AG139" s="128"/>
      <c r="AH139">
        <f t="shared" si="95"/>
        <v>5.3214388115809354E-4</v>
      </c>
      <c r="AI139">
        <f t="shared" si="96"/>
        <v>0.68931321932491985</v>
      </c>
      <c r="AJ139">
        <f t="shared" si="97"/>
        <v>-0.18485388152026319</v>
      </c>
      <c r="AK139">
        <f t="shared" si="98"/>
        <v>0.2009321385785624</v>
      </c>
      <c r="AL139">
        <f t="shared" si="99"/>
        <v>2.5675158329981067</v>
      </c>
      <c r="AM139">
        <f t="shared" si="100"/>
        <v>3.3876451297955934</v>
      </c>
      <c r="AN139" s="25">
        <f t="shared" si="117"/>
        <v>2.320462083235622</v>
      </c>
      <c r="AO139" s="25">
        <f t="shared" si="117"/>
        <v>2.3203869201503551</v>
      </c>
      <c r="AP139" s="25">
        <f t="shared" si="117"/>
        <v>2.3206850256598508</v>
      </c>
      <c r="AQ139" s="25">
        <f t="shared" si="117"/>
        <v>2.3195021424597129</v>
      </c>
      <c r="AR139" s="25">
        <f t="shared" si="117"/>
        <v>2.3241870183929354</v>
      </c>
      <c r="AS139" s="25">
        <f t="shared" si="117"/>
        <v>2.3054912979703914</v>
      </c>
      <c r="AT139" s="25">
        <f t="shared" si="117"/>
        <v>2.3780204675591681</v>
      </c>
      <c r="AU139" s="25">
        <f t="shared" si="101"/>
        <v>2.0496339694919192</v>
      </c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</row>
    <row r="140" spans="1:82" s="25" customFormat="1">
      <c r="A140" s="33" t="s">
        <v>296</v>
      </c>
      <c r="B140" s="57"/>
      <c r="C140" s="58">
        <v>46769.606</v>
      </c>
      <c r="D140" s="58" t="s">
        <v>264</v>
      </c>
      <c r="E140" s="33">
        <f t="shared" si="85"/>
        <v>19236.007591983551</v>
      </c>
      <c r="F140" s="25">
        <f t="shared" si="86"/>
        <v>19236</v>
      </c>
      <c r="G140" s="25">
        <f t="shared" si="110"/>
        <v>2.5915079968399368E-3</v>
      </c>
      <c r="I140" s="25">
        <f t="shared" si="116"/>
        <v>2.5915079968399368E-3</v>
      </c>
      <c r="P140" s="27">
        <f t="shared" si="87"/>
        <v>-7.6253276822959223E-3</v>
      </c>
      <c r="Q140" s="28">
        <f t="shared" si="88"/>
        <v>31751.106</v>
      </c>
      <c r="S140" s="25">
        <f t="shared" si="112"/>
        <v>1.043837312944635E-4</v>
      </c>
      <c r="T140" s="2">
        <v>0.1</v>
      </c>
      <c r="U140">
        <f t="shared" si="113"/>
        <v>1.0438373129446351E-5</v>
      </c>
      <c r="V140" s="25">
        <f t="shared" si="114"/>
        <v>1.0216835679135859E-2</v>
      </c>
      <c r="Z140">
        <f t="shared" si="89"/>
        <v>19236</v>
      </c>
      <c r="AA140" s="25">
        <f t="shared" si="90"/>
        <v>3.4810145220521968E-3</v>
      </c>
      <c r="AB140" s="25">
        <f t="shared" si="91"/>
        <v>-8.8950652521225995E-4</v>
      </c>
      <c r="AC140" s="25">
        <f t="shared" si="92"/>
        <v>1.0216835679135859E-2</v>
      </c>
      <c r="AE140" s="25">
        <f t="shared" si="93"/>
        <v>8.2590689861029437E-11</v>
      </c>
      <c r="AF140" s="28">
        <f t="shared" si="94"/>
        <v>31751.106</v>
      </c>
      <c r="AG140" s="128"/>
      <c r="AH140">
        <f t="shared" si="95"/>
        <v>4.9436161005219736E-4</v>
      </c>
      <c r="AI140">
        <f t="shared" si="96"/>
        <v>0.68905587532207768</v>
      </c>
      <c r="AJ140">
        <f t="shared" si="97"/>
        <v>-0.18611365677334576</v>
      </c>
      <c r="AK140">
        <f t="shared" si="98"/>
        <v>0.20053366632134542</v>
      </c>
      <c r="AL140">
        <f t="shared" si="99"/>
        <v>2.568797854851296</v>
      </c>
      <c r="AM140">
        <f t="shared" si="100"/>
        <v>3.3956598768146113</v>
      </c>
      <c r="AN140" s="25">
        <f t="shared" si="117"/>
        <v>2.3221902692534466</v>
      </c>
      <c r="AO140" s="25">
        <f t="shared" si="117"/>
        <v>2.3221142956788392</v>
      </c>
      <c r="AP140" s="25">
        <f t="shared" si="117"/>
        <v>2.3224150577364346</v>
      </c>
      <c r="AQ140" s="25">
        <f t="shared" si="117"/>
        <v>2.3212238415186182</v>
      </c>
      <c r="AR140" s="25">
        <f t="shared" si="117"/>
        <v>2.3259329819987329</v>
      </c>
      <c r="AS140" s="25">
        <f t="shared" si="117"/>
        <v>2.3071753473973895</v>
      </c>
      <c r="AT140" s="25">
        <f t="shared" si="117"/>
        <v>2.3798148316289516</v>
      </c>
      <c r="AU140" s="25">
        <f t="shared" si="101"/>
        <v>2.0517980229141548</v>
      </c>
      <c r="AW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</row>
    <row r="141" spans="1:82" s="25" customFormat="1">
      <c r="A141" s="33" t="s">
        <v>313</v>
      </c>
      <c r="B141" s="57"/>
      <c r="C141" s="58">
        <v>46770.29</v>
      </c>
      <c r="D141" s="58"/>
      <c r="E141" s="33">
        <f t="shared" si="85"/>
        <v>19238.011412443037</v>
      </c>
      <c r="F141" s="25">
        <f t="shared" si="86"/>
        <v>19238</v>
      </c>
      <c r="G141" s="25">
        <f t="shared" si="110"/>
        <v>3.8956139978836291E-3</v>
      </c>
      <c r="I141" s="127">
        <f t="shared" si="116"/>
        <v>3.8956139978836291E-3</v>
      </c>
      <c r="P141" s="27">
        <f t="shared" si="87"/>
        <v>-7.627298670396564E-3</v>
      </c>
      <c r="Q141" s="28">
        <f t="shared" si="88"/>
        <v>31751.79</v>
      </c>
      <c r="S141" s="25">
        <f t="shared" si="112"/>
        <v>1.3277751636081215E-4</v>
      </c>
      <c r="T141" s="2">
        <v>0.1</v>
      </c>
      <c r="U141">
        <f t="shared" si="113"/>
        <v>1.3277751636081216E-5</v>
      </c>
      <c r="V141" s="25">
        <f t="shared" si="114"/>
        <v>1.1522912668280193E-2</v>
      </c>
      <c r="Z141">
        <f t="shared" si="89"/>
        <v>19238</v>
      </c>
      <c r="AA141" s="25">
        <f t="shared" si="90"/>
        <v>3.476917860400303E-3</v>
      </c>
      <c r="AB141" s="25">
        <f t="shared" si="91"/>
        <v>4.1869613748332602E-4</v>
      </c>
      <c r="AC141" s="25">
        <f t="shared" si="92"/>
        <v>1.1522912668280193E-2</v>
      </c>
      <c r="AE141" s="25">
        <f t="shared" si="93"/>
        <v>2.3276755769077249E-11</v>
      </c>
      <c r="AF141" s="28">
        <f t="shared" si="94"/>
        <v>31751.79</v>
      </c>
      <c r="AG141" s="128"/>
      <c r="AH141">
        <f t="shared" si="95"/>
        <v>4.9027779240030272E-4</v>
      </c>
      <c r="AI141">
        <f t="shared" si="96"/>
        <v>0.68902809642984642</v>
      </c>
      <c r="AJ141">
        <f t="shared" si="97"/>
        <v>-0.18624977416352098</v>
      </c>
      <c r="AK141">
        <f t="shared" si="98"/>
        <v>0.2004905862876237</v>
      </c>
      <c r="AL141">
        <f t="shared" si="99"/>
        <v>2.5689363945630772</v>
      </c>
      <c r="AM141">
        <f t="shared" si="100"/>
        <v>3.396528067373854</v>
      </c>
      <c r="AN141" s="25">
        <f t="shared" ref="AN141:AT150" si="118">$AU141+$AB$7*SIN(AO141)</f>
        <v>2.3223770616321229</v>
      </c>
      <c r="AO141" s="25">
        <f t="shared" si="118"/>
        <v>2.3223010001582316</v>
      </c>
      <c r="AP141" s="25">
        <f t="shared" si="118"/>
        <v>2.3226020499908517</v>
      </c>
      <c r="AQ141" s="25">
        <f t="shared" si="118"/>
        <v>2.3214099321919055</v>
      </c>
      <c r="AR141" s="25">
        <f t="shared" si="118"/>
        <v>2.3261216943540592</v>
      </c>
      <c r="AS141" s="25">
        <f t="shared" si="118"/>
        <v>2.3073573821641116</v>
      </c>
      <c r="AT141" s="25">
        <f t="shared" si="118"/>
        <v>2.3800087248913577</v>
      </c>
      <c r="AU141" s="25">
        <f t="shared" si="101"/>
        <v>2.0520319746354776</v>
      </c>
      <c r="AW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</row>
    <row r="142" spans="1:82" s="25" customFormat="1">
      <c r="A142" s="33" t="s">
        <v>313</v>
      </c>
      <c r="B142" s="57"/>
      <c r="C142" s="58">
        <v>46770.292000000001</v>
      </c>
      <c r="D142" s="58"/>
      <c r="E142" s="33">
        <f t="shared" si="85"/>
        <v>19238.017271567187</v>
      </c>
      <c r="F142" s="25">
        <f t="shared" si="86"/>
        <v>19238</v>
      </c>
      <c r="G142" s="25">
        <f t="shared" si="110"/>
        <v>5.8956139982910827E-3</v>
      </c>
      <c r="I142" s="127">
        <f t="shared" si="116"/>
        <v>5.8956139982910827E-3</v>
      </c>
      <c r="P142" s="27">
        <f t="shared" si="87"/>
        <v>-7.627298670396564E-3</v>
      </c>
      <c r="Q142" s="28">
        <f t="shared" si="88"/>
        <v>31751.792000000001</v>
      </c>
      <c r="S142" s="25">
        <f t="shared" si="112"/>
        <v>1.8286916704495285E-4</v>
      </c>
      <c r="T142" s="2">
        <v>0.1</v>
      </c>
      <c r="U142">
        <f t="shared" si="113"/>
        <v>1.8286916704495286E-5</v>
      </c>
      <c r="V142" s="25">
        <f t="shared" si="114"/>
        <v>1.3522912668687647E-2</v>
      </c>
      <c r="Z142">
        <f t="shared" si="89"/>
        <v>19238</v>
      </c>
      <c r="AA142" s="25">
        <f t="shared" si="90"/>
        <v>3.476917860400303E-3</v>
      </c>
      <c r="AB142" s="25">
        <f t="shared" si="91"/>
        <v>2.4186961378907797E-3</v>
      </c>
      <c r="AC142" s="25">
        <f t="shared" si="92"/>
        <v>1.3522912668687647E-2</v>
      </c>
      <c r="AE142" s="25">
        <f t="shared" si="93"/>
        <v>1.0698012696691433E-9</v>
      </c>
      <c r="AF142" s="28">
        <f t="shared" si="94"/>
        <v>31751.792000000001</v>
      </c>
      <c r="AG142" s="128"/>
      <c r="AH142">
        <f t="shared" si="95"/>
        <v>4.9027779240030272E-4</v>
      </c>
      <c r="AI142">
        <f t="shared" si="96"/>
        <v>0.68902809642984642</v>
      </c>
      <c r="AJ142">
        <f t="shared" si="97"/>
        <v>-0.18624977416352098</v>
      </c>
      <c r="AK142">
        <f t="shared" si="98"/>
        <v>0.2004905862876237</v>
      </c>
      <c r="AL142">
        <f t="shared" si="99"/>
        <v>2.5689363945630772</v>
      </c>
      <c r="AM142">
        <f t="shared" si="100"/>
        <v>3.396528067373854</v>
      </c>
      <c r="AN142" s="25">
        <f t="shared" si="118"/>
        <v>2.3223770616321229</v>
      </c>
      <c r="AO142" s="25">
        <f t="shared" si="118"/>
        <v>2.3223010001582316</v>
      </c>
      <c r="AP142" s="25">
        <f t="shared" si="118"/>
        <v>2.3226020499908517</v>
      </c>
      <c r="AQ142" s="25">
        <f t="shared" si="118"/>
        <v>2.3214099321919055</v>
      </c>
      <c r="AR142" s="25">
        <f t="shared" si="118"/>
        <v>2.3261216943540592</v>
      </c>
      <c r="AS142" s="25">
        <f t="shared" si="118"/>
        <v>2.3073573821641116</v>
      </c>
      <c r="AT142" s="25">
        <f t="shared" si="118"/>
        <v>2.3800087248913577</v>
      </c>
      <c r="AU142" s="25">
        <f t="shared" si="101"/>
        <v>2.0520319746354776</v>
      </c>
      <c r="AW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</row>
    <row r="143" spans="1:82" s="25" customFormat="1">
      <c r="A143" s="33" t="s">
        <v>313</v>
      </c>
      <c r="B143" s="57"/>
      <c r="C143" s="58">
        <v>46773.364000000001</v>
      </c>
      <c r="D143" s="58"/>
      <c r="E143" s="33">
        <f t="shared" si="85"/>
        <v>19247.016886262394</v>
      </c>
      <c r="F143" s="25">
        <f t="shared" si="86"/>
        <v>19247</v>
      </c>
      <c r="G143" s="25">
        <f t="shared" si="110"/>
        <v>5.7640910017653368E-3</v>
      </c>
      <c r="I143" s="127">
        <f t="shared" si="116"/>
        <v>5.7640910017653368E-3</v>
      </c>
      <c r="P143" s="27">
        <f t="shared" si="87"/>
        <v>-7.6361674783569245E-3</v>
      </c>
      <c r="Q143" s="28">
        <f t="shared" si="88"/>
        <v>31754.864000000001</v>
      </c>
      <c r="S143" s="25">
        <f t="shared" si="112"/>
        <v>1.7956692733408857E-4</v>
      </c>
      <c r="T143" s="2">
        <v>0.1</v>
      </c>
      <c r="U143">
        <f t="shared" si="113"/>
        <v>1.7956692733408856E-5</v>
      </c>
      <c r="V143" s="25">
        <f t="shared" si="114"/>
        <v>1.3400258480122261E-2</v>
      </c>
      <c r="Z143">
        <f t="shared" si="89"/>
        <v>19247</v>
      </c>
      <c r="AA143" s="25">
        <f t="shared" si="90"/>
        <v>3.458484408089677E-3</v>
      </c>
      <c r="AB143" s="25">
        <f t="shared" si="91"/>
        <v>2.3056065936756598E-3</v>
      </c>
      <c r="AC143" s="25">
        <f t="shared" si="92"/>
        <v>1.3400258480122261E-2</v>
      </c>
      <c r="AE143" s="25">
        <f t="shared" si="93"/>
        <v>9.5454578056092999E-10</v>
      </c>
      <c r="AF143" s="28">
        <f t="shared" si="94"/>
        <v>31754.864000000001</v>
      </c>
      <c r="AG143" s="128"/>
      <c r="AH143">
        <f t="shared" si="95"/>
        <v>4.7190243508967697E-4</v>
      </c>
      <c r="AI143">
        <f t="shared" si="96"/>
        <v>0.68890319292408531</v>
      </c>
      <c r="AJ143">
        <f t="shared" si="97"/>
        <v>-0.18686212257645929</v>
      </c>
      <c r="AK143">
        <f t="shared" si="98"/>
        <v>0.2002967214588674</v>
      </c>
      <c r="AL143">
        <f t="shared" si="99"/>
        <v>2.5695596852676643</v>
      </c>
      <c r="AM143">
        <f t="shared" si="100"/>
        <v>3.4004391190985301</v>
      </c>
      <c r="AN143" s="25">
        <f t="shared" si="118"/>
        <v>2.3232175344061683</v>
      </c>
      <c r="AO143" s="25">
        <f t="shared" si="118"/>
        <v>2.3231410767137963</v>
      </c>
      <c r="AP143" s="25">
        <f t="shared" si="118"/>
        <v>2.323443422928126</v>
      </c>
      <c r="AQ143" s="25">
        <f t="shared" si="118"/>
        <v>2.3222472463185646</v>
      </c>
      <c r="AR143" s="25">
        <f t="shared" si="118"/>
        <v>2.3269708023141464</v>
      </c>
      <c r="AS143" s="25">
        <f t="shared" si="118"/>
        <v>2.3081764793854074</v>
      </c>
      <c r="AT143" s="25">
        <f t="shared" si="118"/>
        <v>2.3808810224567085</v>
      </c>
      <c r="AU143" s="25">
        <f t="shared" si="101"/>
        <v>2.0530847573814297</v>
      </c>
      <c r="AW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</row>
    <row r="144" spans="1:82" s="25" customFormat="1">
      <c r="A144" s="33" t="s">
        <v>296</v>
      </c>
      <c r="B144" s="57"/>
      <c r="C144" s="58">
        <v>46814.665999999997</v>
      </c>
      <c r="D144" s="58" t="s">
        <v>264</v>
      </c>
      <c r="E144" s="33">
        <f t="shared" si="85"/>
        <v>19368.013659094886</v>
      </c>
      <c r="F144" s="25">
        <f t="shared" si="86"/>
        <v>19368</v>
      </c>
      <c r="G144" s="25">
        <f t="shared" si="110"/>
        <v>4.6625039976788685E-3</v>
      </c>
      <c r="I144" s="25">
        <f t="shared" si="116"/>
        <v>4.6625039976788685E-3</v>
      </c>
      <c r="P144" s="27">
        <f t="shared" si="87"/>
        <v>-7.7553022249010339E-3</v>
      </c>
      <c r="Q144" s="28">
        <f t="shared" si="88"/>
        <v>31796.165999999997</v>
      </c>
      <c r="S144" s="25">
        <f t="shared" si="112"/>
        <v>1.5420191138154415E-4</v>
      </c>
      <c r="T144" s="2">
        <v>0.1</v>
      </c>
      <c r="U144">
        <f t="shared" si="113"/>
        <v>1.5420191138154415E-5</v>
      </c>
      <c r="V144" s="25">
        <f t="shared" si="114"/>
        <v>1.2417806222579902E-2</v>
      </c>
      <c r="Z144">
        <f t="shared" si="89"/>
        <v>19368</v>
      </c>
      <c r="AA144" s="25">
        <f t="shared" si="90"/>
        <v>3.2109033410099522E-3</v>
      </c>
      <c r="AB144" s="25">
        <f t="shared" si="91"/>
        <v>1.4516006566689162E-3</v>
      </c>
      <c r="AC144" s="25">
        <f t="shared" si="92"/>
        <v>1.2417806222579902E-2</v>
      </c>
      <c r="AE144" s="25">
        <f t="shared" si="93"/>
        <v>3.249257042823432E-10</v>
      </c>
      <c r="AF144" s="28">
        <f t="shared" si="94"/>
        <v>31796.165999999997</v>
      </c>
      <c r="AG144" s="128"/>
      <c r="AH144">
        <f t="shared" si="95"/>
        <v>2.2514961300995186E-4</v>
      </c>
      <c r="AI144">
        <f t="shared" si="96"/>
        <v>0.6872399920202521</v>
      </c>
      <c r="AJ144">
        <f t="shared" si="97"/>
        <v>-0.1950663152177213</v>
      </c>
      <c r="AK144">
        <f t="shared" si="98"/>
        <v>0.19768959863510271</v>
      </c>
      <c r="AL144">
        <f t="shared" si="99"/>
        <v>2.5779177173793473</v>
      </c>
      <c r="AM144">
        <f t="shared" si="100"/>
        <v>3.4536971732134099</v>
      </c>
      <c r="AN144" s="25">
        <f t="shared" si="118"/>
        <v>2.3345025541494846</v>
      </c>
      <c r="AO144" s="25">
        <f t="shared" si="118"/>
        <v>2.3344206639454104</v>
      </c>
      <c r="AP144" s="25">
        <f t="shared" si="118"/>
        <v>2.3347406550226246</v>
      </c>
      <c r="AQ144" s="25">
        <f t="shared" si="118"/>
        <v>2.3334896616572021</v>
      </c>
      <c r="AR144" s="25">
        <f t="shared" si="118"/>
        <v>2.3383711256667525</v>
      </c>
      <c r="AS144" s="25">
        <f t="shared" si="118"/>
        <v>2.3191795487586195</v>
      </c>
      <c r="AT144" s="25">
        <f t="shared" si="118"/>
        <v>2.3925733825234272</v>
      </c>
      <c r="AU144" s="25">
        <f t="shared" si="101"/>
        <v>2.0672388365214562</v>
      </c>
      <c r="AW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</row>
    <row r="145" spans="1:82" s="25" customFormat="1">
      <c r="A145" s="33" t="s">
        <v>314</v>
      </c>
      <c r="B145" s="57" t="s">
        <v>288</v>
      </c>
      <c r="C145" s="58">
        <v>46821.324999999997</v>
      </c>
      <c r="D145" s="58"/>
      <c r="E145" s="33">
        <f t="shared" si="85"/>
        <v>19387.52161295406</v>
      </c>
      <c r="F145" s="25">
        <f t="shared" si="86"/>
        <v>19387.5</v>
      </c>
      <c r="G145" s="25">
        <f t="shared" si="110"/>
        <v>7.377537498541642E-3</v>
      </c>
      <c r="I145" s="127">
        <f t="shared" si="116"/>
        <v>7.377537498541642E-3</v>
      </c>
      <c r="P145" s="27">
        <f t="shared" si="87"/>
        <v>-7.7744839564067563E-3</v>
      </c>
      <c r="Q145" s="28">
        <f t="shared" si="88"/>
        <v>31802.824999999997</v>
      </c>
      <c r="S145" s="25">
        <f t="shared" si="112"/>
        <v>2.2958375417121658E-4</v>
      </c>
      <c r="T145" s="2">
        <v>0.1</v>
      </c>
      <c r="U145">
        <f t="shared" si="113"/>
        <v>2.2958375417121658E-5</v>
      </c>
      <c r="V145" s="25">
        <f t="shared" si="114"/>
        <v>1.5152021454948398E-2</v>
      </c>
      <c r="Z145">
        <f t="shared" si="89"/>
        <v>19387.5</v>
      </c>
      <c r="AA145" s="25">
        <f t="shared" si="90"/>
        <v>3.1710476508654949E-3</v>
      </c>
      <c r="AB145" s="25">
        <f t="shared" si="91"/>
        <v>4.206489847676147E-3</v>
      </c>
      <c r="AC145" s="25">
        <f t="shared" si="92"/>
        <v>1.5152021454948398E-2</v>
      </c>
      <c r="AE145" s="25">
        <f t="shared" si="93"/>
        <v>4.0623827874023344E-9</v>
      </c>
      <c r="AF145" s="28">
        <f t="shared" si="94"/>
        <v>31802.824999999997</v>
      </c>
      <c r="AG145" s="128"/>
      <c r="AH145">
        <f t="shared" si="95"/>
        <v>1.8543561961549481E-4</v>
      </c>
      <c r="AI145">
        <f t="shared" si="96"/>
        <v>0.68697473829608957</v>
      </c>
      <c r="AJ145">
        <f t="shared" si="97"/>
        <v>-0.19638353244605136</v>
      </c>
      <c r="AK145">
        <f t="shared" si="98"/>
        <v>0.19726932233674446</v>
      </c>
      <c r="AL145">
        <f t="shared" si="99"/>
        <v>2.5792609136977362</v>
      </c>
      <c r="AM145">
        <f t="shared" si="100"/>
        <v>3.4623997974604803</v>
      </c>
      <c r="AN145" s="25">
        <f t="shared" si="118"/>
        <v>2.3363186780857026</v>
      </c>
      <c r="AO145" s="25">
        <f t="shared" si="118"/>
        <v>2.3362358942458537</v>
      </c>
      <c r="AP145" s="25">
        <f t="shared" si="118"/>
        <v>2.3365587653239568</v>
      </c>
      <c r="AQ145" s="25">
        <f t="shared" si="118"/>
        <v>2.3352988988102865</v>
      </c>
      <c r="AR145" s="25">
        <f t="shared" si="118"/>
        <v>2.3402056851475952</v>
      </c>
      <c r="AS145" s="25">
        <f t="shared" si="118"/>
        <v>2.32095119559582</v>
      </c>
      <c r="AT145" s="25">
        <f t="shared" si="118"/>
        <v>2.3944515772716368</v>
      </c>
      <c r="AU145" s="25">
        <f t="shared" si="101"/>
        <v>2.0695198658043532</v>
      </c>
      <c r="AW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</row>
    <row r="146" spans="1:82" s="25" customFormat="1">
      <c r="A146" s="33" t="s">
        <v>314</v>
      </c>
      <c r="B146" s="57"/>
      <c r="C146" s="58">
        <v>46825.249000000003</v>
      </c>
      <c r="D146" s="58"/>
      <c r="E146" s="33">
        <f t="shared" si="85"/>
        <v>19399.017214537409</v>
      </c>
      <c r="F146" s="25">
        <f t="shared" si="86"/>
        <v>19399</v>
      </c>
      <c r="G146" s="25">
        <f t="shared" si="110"/>
        <v>5.8761470063473098E-3</v>
      </c>
      <c r="I146" s="127">
        <f t="shared" si="116"/>
        <v>5.8761470063473098E-3</v>
      </c>
      <c r="P146" s="27">
        <f t="shared" si="87"/>
        <v>-7.7857939603844179E-3</v>
      </c>
      <c r="Q146" s="28">
        <f t="shared" si="88"/>
        <v>31806.749000000003</v>
      </c>
      <c r="S146" s="25">
        <f t="shared" si="112"/>
        <v>1.8664863097846263E-4</v>
      </c>
      <c r="T146" s="2">
        <v>0.1</v>
      </c>
      <c r="U146">
        <f t="shared" si="113"/>
        <v>1.8664863097846265E-5</v>
      </c>
      <c r="V146" s="25">
        <f t="shared" si="114"/>
        <v>1.3661940966731727E-2</v>
      </c>
      <c r="Z146">
        <f t="shared" si="89"/>
        <v>19399</v>
      </c>
      <c r="AA146" s="25">
        <f t="shared" si="90"/>
        <v>3.1475488111543737E-3</v>
      </c>
      <c r="AB146" s="25">
        <f t="shared" si="91"/>
        <v>2.7285981951929361E-3</v>
      </c>
      <c r="AC146" s="25">
        <f t="shared" si="92"/>
        <v>1.3661940966731727E-2</v>
      </c>
      <c r="AE146" s="25">
        <f t="shared" si="93"/>
        <v>1.3896453671776994E-9</v>
      </c>
      <c r="AF146" s="28">
        <f t="shared" si="94"/>
        <v>31806.749000000003</v>
      </c>
      <c r="AG146" s="128"/>
      <c r="AH146">
        <f t="shared" si="95"/>
        <v>1.6202141415437398E-4</v>
      </c>
      <c r="AI146">
        <f t="shared" si="96"/>
        <v>0.68681866687663129</v>
      </c>
      <c r="AJ146">
        <f t="shared" si="97"/>
        <v>-0.19715971144534034</v>
      </c>
      <c r="AK146">
        <f t="shared" si="98"/>
        <v>0.19702145208852151</v>
      </c>
      <c r="AL146">
        <f t="shared" si="99"/>
        <v>2.5800525701169597</v>
      </c>
      <c r="AM146">
        <f t="shared" si="100"/>
        <v>3.4675479542015375</v>
      </c>
      <c r="AN146" s="25">
        <f t="shared" si="118"/>
        <v>2.3373893979911058</v>
      </c>
      <c r="AO146" s="25">
        <f t="shared" si="118"/>
        <v>2.3373060848073242</v>
      </c>
      <c r="AP146" s="25">
        <f t="shared" si="118"/>
        <v>2.3376306589265079</v>
      </c>
      <c r="AQ146" s="25">
        <f t="shared" si="118"/>
        <v>2.3363655550123319</v>
      </c>
      <c r="AR146" s="25">
        <f t="shared" si="118"/>
        <v>2.3412872571137995</v>
      </c>
      <c r="AS146" s="25">
        <f t="shared" si="118"/>
        <v>2.3219958124530793</v>
      </c>
      <c r="AT146" s="25">
        <f t="shared" si="118"/>
        <v>2.3955584379231736</v>
      </c>
      <c r="AU146" s="25">
        <f t="shared" si="101"/>
        <v>2.070865088201959</v>
      </c>
      <c r="AW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</row>
    <row r="147" spans="1:82">
      <c r="A147" s="33" t="s">
        <v>296</v>
      </c>
      <c r="B147" s="57"/>
      <c r="C147" s="58">
        <v>46857.667999999998</v>
      </c>
      <c r="D147" s="58" t="s">
        <v>264</v>
      </c>
      <c r="E147" s="33">
        <f t="shared" si="85"/>
        <v>19493.990687455334</v>
      </c>
      <c r="F147" s="25">
        <f t="shared" si="86"/>
        <v>19494</v>
      </c>
      <c r="G147" s="25">
        <f t="shared" si="110"/>
        <v>-3.1788180058356375E-3</v>
      </c>
      <c r="I147" s="25">
        <f t="shared" si="116"/>
        <v>-3.1788180058356375E-3</v>
      </c>
      <c r="N147" s="25"/>
      <c r="P147" s="27">
        <f t="shared" si="87"/>
        <v>-7.879159176025035E-3</v>
      </c>
      <c r="Q147" s="28">
        <f t="shared" si="88"/>
        <v>31839.167999999998</v>
      </c>
      <c r="S147" s="25">
        <f t="shared" si="112"/>
        <v>2.2093207116177436E-5</v>
      </c>
      <c r="T147" s="2">
        <v>0.1</v>
      </c>
      <c r="U147">
        <f t="shared" si="113"/>
        <v>2.2093207116177437E-6</v>
      </c>
      <c r="V147" s="25">
        <f t="shared" si="114"/>
        <v>4.7003411701893975E-3</v>
      </c>
      <c r="Z147">
        <f t="shared" si="89"/>
        <v>19494</v>
      </c>
      <c r="AA147" s="25">
        <f t="shared" si="90"/>
        <v>2.9535950045887095E-3</v>
      </c>
      <c r="AB147" s="25">
        <f t="shared" si="91"/>
        <v>-6.1324130104243469E-3</v>
      </c>
      <c r="AC147" s="25">
        <f t="shared" si="92"/>
        <v>4.7003411701893975E-3</v>
      </c>
      <c r="AD147" s="25"/>
      <c r="AE147" s="25">
        <f t="shared" si="93"/>
        <v>8.3084795768932575E-10</v>
      </c>
      <c r="AF147" s="28">
        <f t="shared" si="94"/>
        <v>31839.167999999998</v>
      </c>
      <c r="AG147" s="128"/>
      <c r="AH147">
        <f t="shared" si="95"/>
        <v>-3.120288741129062E-5</v>
      </c>
      <c r="AI147">
        <f t="shared" si="96"/>
        <v>0.68553956286056561</v>
      </c>
      <c r="AJ147">
        <f t="shared" si="97"/>
        <v>-0.20355347229717444</v>
      </c>
      <c r="AK147">
        <f t="shared" si="98"/>
        <v>0.19497341735240692</v>
      </c>
      <c r="AL147">
        <f t="shared" si="99"/>
        <v>2.5865786732679066</v>
      </c>
      <c r="AM147">
        <f t="shared" si="100"/>
        <v>3.5105320839830116</v>
      </c>
      <c r="AN147" s="25">
        <f t="shared" si="118"/>
        <v>2.3462252376764559</v>
      </c>
      <c r="AO147" s="25">
        <f t="shared" si="118"/>
        <v>2.3461374864368967</v>
      </c>
      <c r="AP147" s="25">
        <f t="shared" si="118"/>
        <v>2.3464762552447285</v>
      </c>
      <c r="AQ147" s="25">
        <f t="shared" si="118"/>
        <v>2.3451677710486765</v>
      </c>
      <c r="AR147" s="25">
        <f t="shared" si="118"/>
        <v>2.3502121450426854</v>
      </c>
      <c r="AS147" s="25">
        <f t="shared" si="118"/>
        <v>2.3306196687968286</v>
      </c>
      <c r="AT147" s="25">
        <f t="shared" si="118"/>
        <v>2.4046796340948324</v>
      </c>
      <c r="AU147" s="25">
        <f t="shared" si="101"/>
        <v>2.0819777949647893</v>
      </c>
      <c r="AV147" s="25"/>
      <c r="AX147" s="25"/>
    </row>
    <row r="148" spans="1:82">
      <c r="A148" s="33" t="s">
        <v>315</v>
      </c>
      <c r="B148" s="33"/>
      <c r="C148" s="58">
        <v>47138.428</v>
      </c>
      <c r="D148" s="58"/>
      <c r="E148" s="33">
        <f t="shared" si="85"/>
        <v>20316.494535706111</v>
      </c>
      <c r="F148" s="25">
        <f t="shared" si="86"/>
        <v>20316.5</v>
      </c>
      <c r="G148" s="25">
        <f t="shared" si="110"/>
        <v>-1.8652255021152087E-3</v>
      </c>
      <c r="I148" s="127">
        <f t="shared" si="116"/>
        <v>-1.8652255021152087E-3</v>
      </c>
      <c r="N148" s="25">
        <v>-1.8652255021152087E-3</v>
      </c>
      <c r="P148" s="27">
        <f t="shared" si="87"/>
        <v>-8.6826383710716572E-3</v>
      </c>
      <c r="Q148" s="28">
        <f t="shared" si="88"/>
        <v>32119.928</v>
      </c>
      <c r="S148" s="25">
        <f t="shared" si="112"/>
        <v>4.6477118225812992E-5</v>
      </c>
      <c r="T148" s="2">
        <v>0.1</v>
      </c>
      <c r="U148">
        <f t="shared" si="113"/>
        <v>4.6477118225812995E-6</v>
      </c>
      <c r="V148" s="25">
        <f t="shared" si="114"/>
        <v>6.8174128689564486E-3</v>
      </c>
      <c r="Z148">
        <f t="shared" si="89"/>
        <v>20316.5</v>
      </c>
      <c r="AA148" s="25">
        <f t="shared" si="90"/>
        <v>1.2881554691722415E-3</v>
      </c>
      <c r="AB148" s="25">
        <f t="shared" si="91"/>
        <v>-3.1533809712874501E-3</v>
      </c>
      <c r="AC148" s="25">
        <f t="shared" si="92"/>
        <v>6.8174128689564486E-3</v>
      </c>
      <c r="AD148" s="25"/>
      <c r="AE148" s="25">
        <f t="shared" si="93"/>
        <v>4.621597050281698E-10</v>
      </c>
      <c r="AF148" s="28">
        <f t="shared" si="94"/>
        <v>32119.928</v>
      </c>
      <c r="AG148" s="128"/>
      <c r="AH148">
        <f t="shared" si="95"/>
        <v>-1.6880625140777588E-3</v>
      </c>
      <c r="AI148">
        <f t="shared" si="96"/>
        <v>0.67520215602475986</v>
      </c>
      <c r="AJ148">
        <f t="shared" si="97"/>
        <v>-0.25758357699224971</v>
      </c>
      <c r="AK148">
        <f t="shared" si="98"/>
        <v>0.17721839788530858</v>
      </c>
      <c r="AL148">
        <f t="shared" si="99"/>
        <v>2.6421132094376731</v>
      </c>
      <c r="AM148">
        <f t="shared" si="100"/>
        <v>3.9205740051035591</v>
      </c>
      <c r="AN148" s="25">
        <f t="shared" si="118"/>
        <v>2.4220670698805296</v>
      </c>
      <c r="AO148" s="25">
        <f t="shared" si="118"/>
        <v>2.4219366350490978</v>
      </c>
      <c r="AP148" s="25">
        <f t="shared" si="118"/>
        <v>2.4224053038836382</v>
      </c>
      <c r="AQ148" s="25">
        <f t="shared" si="118"/>
        <v>2.4207204194440584</v>
      </c>
      <c r="AR148" s="25">
        <f t="shared" si="118"/>
        <v>2.4267661114721077</v>
      </c>
      <c r="AS148" s="25">
        <f t="shared" si="118"/>
        <v>2.4049212214167817</v>
      </c>
      <c r="AT148" s="25">
        <f t="shared" si="118"/>
        <v>2.4820115228297919</v>
      </c>
      <c r="AU148" s="25">
        <f t="shared" si="101"/>
        <v>2.1781904403587706</v>
      </c>
      <c r="AV148" s="25"/>
      <c r="AX148" s="25"/>
    </row>
    <row r="149" spans="1:82">
      <c r="A149" s="33" t="s">
        <v>315</v>
      </c>
      <c r="B149" s="33"/>
      <c r="C149" s="58">
        <v>47153.45</v>
      </c>
      <c r="D149" s="58"/>
      <c r="E149" s="33">
        <f t="shared" ref="E149:E212" si="119">+(C149-C$7)/C$8</f>
        <v>20360.5024172007</v>
      </c>
      <c r="F149" s="25">
        <f t="shared" ref="F149:F212" si="120">ROUND(2*E149,0)/2</f>
        <v>20360.5</v>
      </c>
      <c r="G149" s="25">
        <f t="shared" si="110"/>
        <v>8.2510649372125044E-4</v>
      </c>
      <c r="I149" s="127">
        <f t="shared" si="116"/>
        <v>8.2510649372125044E-4</v>
      </c>
      <c r="N149" s="25">
        <v>8.2510649372125044E-4</v>
      </c>
      <c r="P149" s="27">
        <f t="shared" ref="P149:P212" si="121">+D$11+D$12*F149+D$13*F149^2</f>
        <v>-8.7253749541630413E-3</v>
      </c>
      <c r="Q149" s="28">
        <f t="shared" ref="Q149:Q212" si="122">+C149-15018.5</f>
        <v>32134.949999999997</v>
      </c>
      <c r="S149" s="25">
        <f t="shared" si="112"/>
        <v>9.1211695886382038E-5</v>
      </c>
      <c r="T149" s="2">
        <v>0.1</v>
      </c>
      <c r="U149">
        <f t="shared" si="113"/>
        <v>9.1211695886382048E-6</v>
      </c>
      <c r="V149" s="25">
        <f t="shared" si="114"/>
        <v>9.5504814478842917E-3</v>
      </c>
      <c r="Z149">
        <f t="shared" ref="Z149:Z212" si="123">F149</f>
        <v>20360.5</v>
      </c>
      <c r="AA149" s="25">
        <f t="shared" ref="AA149:AA212" si="124">AB$3+AB$4*Z149+AB$5*Z149^2+AH149</f>
        <v>1.1998265618409539E-3</v>
      </c>
      <c r="AB149" s="25">
        <f t="shared" ref="AB149:AB212" si="125">+G149-AA149</f>
        <v>-3.747200681197035E-4</v>
      </c>
      <c r="AC149" s="25">
        <f t="shared" ref="AC149:AC212" si="126">+G149-P149</f>
        <v>9.5504814478842917E-3</v>
      </c>
      <c r="AD149" s="25"/>
      <c r="AE149" s="25">
        <f t="shared" ref="AE149:AE212" si="127">+(G149-AA149)^2*S149</f>
        <v>1.280750208538952E-11</v>
      </c>
      <c r="AF149" s="28">
        <f t="shared" ref="AF149:AF212" si="128">+C149-15018.5</f>
        <v>32134.949999999997</v>
      </c>
      <c r="AG149" s="128"/>
      <c r="AH149">
        <f t="shared" ref="AH149:AH212" si="129">$AB$6*($AB$11/AI149*AJ149+$AB$12)</f>
        <v>-1.7758180574090458E-3</v>
      </c>
      <c r="AI149">
        <f t="shared" ref="AI149:AI212" si="130">1+$AB$7*COS(AL149)</f>
        <v>0.67468525970684401</v>
      </c>
      <c r="AJ149">
        <f t="shared" ref="AJ149:AJ212" si="131">SIN(AL149+$AB$9)</f>
        <v>-0.26040834634360399</v>
      </c>
      <c r="AK149">
        <f t="shared" ref="AK149:AK212" si="132">$AB$7*SIN(AL149)</f>
        <v>0.17626775016433513</v>
      </c>
      <c r="AL149">
        <f t="shared" ref="AL149:AL212" si="133">2*ATAN(AM149)</f>
        <v>2.6450377707102852</v>
      </c>
      <c r="AM149">
        <f t="shared" ref="AM149:AM212" si="134">SQRT((1+$AB$7)/(1-$AB$7))*TAN(AN149/2)</f>
        <v>3.9446509054827747</v>
      </c>
      <c r="AN149" s="25">
        <f t="shared" si="118"/>
        <v>2.4260926075996898</v>
      </c>
      <c r="AO149" s="25">
        <f t="shared" si="118"/>
        <v>2.4259597129782113</v>
      </c>
      <c r="AP149" s="25">
        <f t="shared" si="118"/>
        <v>2.4264355454951314</v>
      </c>
      <c r="AQ149" s="25">
        <f t="shared" si="118"/>
        <v>2.4247309046640377</v>
      </c>
      <c r="AR149" s="25">
        <f t="shared" si="118"/>
        <v>2.4308260579855632</v>
      </c>
      <c r="AS149" s="25">
        <f t="shared" si="118"/>
        <v>2.4088803434361163</v>
      </c>
      <c r="AT149" s="25">
        <f t="shared" si="118"/>
        <v>2.4860675626113968</v>
      </c>
      <c r="AU149" s="25">
        <f t="shared" ref="AU149:AU212" si="135">$AB$9+$AB$18*(F149-AB$15)</f>
        <v>2.1833373782278711</v>
      </c>
      <c r="AV149" s="25"/>
      <c r="AX149" s="25"/>
    </row>
    <row r="150" spans="1:82">
      <c r="A150" s="33" t="s">
        <v>316</v>
      </c>
      <c r="B150" s="57" t="s">
        <v>288</v>
      </c>
      <c r="C150" s="58">
        <v>47159.266000000003</v>
      </c>
      <c r="D150" s="58"/>
      <c r="E150" s="33">
        <f t="shared" si="119"/>
        <v>20377.540750230448</v>
      </c>
      <c r="F150" s="25">
        <f t="shared" si="120"/>
        <v>20377.5</v>
      </c>
      <c r="G150" s="25">
        <f t="shared" si="110"/>
        <v>1.3910007503000088E-2</v>
      </c>
      <c r="I150" s="127">
        <f t="shared" si="116"/>
        <v>1.3910007503000088E-2</v>
      </c>
      <c r="J150" s="25"/>
      <c r="N150" s="25"/>
      <c r="P150" s="27">
        <f t="shared" si="121"/>
        <v>-8.7418801277640516E-3</v>
      </c>
      <c r="Q150" s="28">
        <f t="shared" si="122"/>
        <v>32140.766000000003</v>
      </c>
      <c r="S150" s="25">
        <f t="shared" si="112"/>
        <v>5.1310801323676538E-4</v>
      </c>
      <c r="T150" s="2">
        <v>0.1</v>
      </c>
      <c r="U150">
        <f t="shared" si="113"/>
        <v>5.1310801323676544E-5</v>
      </c>
      <c r="V150" s="25">
        <f t="shared" si="114"/>
        <v>2.2651887630764138E-2</v>
      </c>
      <c r="Z150">
        <f t="shared" si="123"/>
        <v>20377.5</v>
      </c>
      <c r="AA150" s="25">
        <f t="shared" si="124"/>
        <v>1.1657219233411958E-3</v>
      </c>
      <c r="AB150" s="25">
        <f t="shared" si="125"/>
        <v>1.2744285579658891E-2</v>
      </c>
      <c r="AC150" s="25">
        <f t="shared" si="126"/>
        <v>2.2651887630764138E-2</v>
      </c>
      <c r="AD150" s="25"/>
      <c r="AE150" s="25">
        <f t="shared" si="127"/>
        <v>8.3337369228003854E-8</v>
      </c>
      <c r="AF150" s="28">
        <f t="shared" si="128"/>
        <v>32140.766000000003</v>
      </c>
      <c r="AG150" s="128"/>
      <c r="AH150">
        <f t="shared" si="129"/>
        <v>-1.8096980579088038E-3</v>
      </c>
      <c r="AI150">
        <f t="shared" si="130"/>
        <v>0.67448650505293306</v>
      </c>
      <c r="AJ150">
        <f t="shared" si="131"/>
        <v>-0.26149798515027678</v>
      </c>
      <c r="AK150">
        <f t="shared" si="132"/>
        <v>0.17590043947456702</v>
      </c>
      <c r="AL150">
        <f t="shared" si="133"/>
        <v>2.6461665190677812</v>
      </c>
      <c r="AM150">
        <f t="shared" si="134"/>
        <v>3.9540179491571377</v>
      </c>
      <c r="AN150" s="25">
        <f t="shared" si="118"/>
        <v>2.4276471066710603</v>
      </c>
      <c r="AO150" s="25">
        <f t="shared" si="118"/>
        <v>2.427513258021647</v>
      </c>
      <c r="AP150" s="25">
        <f t="shared" si="118"/>
        <v>2.4279918603692985</v>
      </c>
      <c r="AQ150" s="25">
        <f t="shared" si="118"/>
        <v>2.4262796075189197</v>
      </c>
      <c r="AR150" s="25">
        <f t="shared" si="118"/>
        <v>2.4323937339454798</v>
      </c>
      <c r="AS150" s="25">
        <f t="shared" si="118"/>
        <v>2.4104096405930373</v>
      </c>
      <c r="AT150" s="25">
        <f t="shared" si="118"/>
        <v>2.4876325194897606</v>
      </c>
      <c r="AU150" s="25">
        <f t="shared" si="135"/>
        <v>2.1853259678591144</v>
      </c>
      <c r="AV150" s="25"/>
      <c r="AX150" s="25"/>
    </row>
    <row r="151" spans="1:82">
      <c r="A151" s="33" t="s">
        <v>316</v>
      </c>
      <c r="B151" s="57" t="s">
        <v>288</v>
      </c>
      <c r="C151" s="58">
        <v>47174.279000000002</v>
      </c>
      <c r="D151" s="58"/>
      <c r="E151" s="33">
        <f t="shared" si="119"/>
        <v>20421.522265666365</v>
      </c>
      <c r="F151" s="25">
        <f t="shared" si="120"/>
        <v>20421.5</v>
      </c>
      <c r="G151" s="25">
        <f t="shared" si="110"/>
        <v>7.6003395006409846E-3</v>
      </c>
      <c r="I151" s="127">
        <f t="shared" si="116"/>
        <v>7.6003395006409846E-3</v>
      </c>
      <c r="J151" s="25"/>
      <c r="N151" s="25"/>
      <c r="P151" s="27">
        <f t="shared" si="121"/>
        <v>-8.784582090372018E-3</v>
      </c>
      <c r="Q151" s="28">
        <f t="shared" si="122"/>
        <v>32155.779000000002</v>
      </c>
      <c r="S151" s="25">
        <f t="shared" si="112"/>
        <v>2.6846565554364407E-4</v>
      </c>
      <c r="T151" s="2">
        <v>0.1</v>
      </c>
      <c r="U151">
        <f t="shared" si="113"/>
        <v>2.6846565554364408E-5</v>
      </c>
      <c r="V151" s="25">
        <f t="shared" si="114"/>
        <v>1.6384921591013003E-2</v>
      </c>
      <c r="Z151">
        <f t="shared" si="123"/>
        <v>20421.5</v>
      </c>
      <c r="AA151" s="25">
        <f t="shared" si="124"/>
        <v>1.0775096654956195E-3</v>
      </c>
      <c r="AB151" s="25">
        <f t="shared" si="125"/>
        <v>6.5228298351453651E-3</v>
      </c>
      <c r="AC151" s="25">
        <f t="shared" si="126"/>
        <v>1.6384921591013003E-2</v>
      </c>
      <c r="AD151" s="25"/>
      <c r="AE151" s="25">
        <f t="shared" si="127"/>
        <v>1.1422491217944471E-8</v>
      </c>
      <c r="AF151" s="28">
        <f t="shared" si="128"/>
        <v>32155.779000000002</v>
      </c>
      <c r="AG151" s="128"/>
      <c r="AH151">
        <f t="shared" si="129"/>
        <v>-1.8973208477543807E-3</v>
      </c>
      <c r="AI151">
        <f t="shared" si="130"/>
        <v>0.67397454585924221</v>
      </c>
      <c r="AJ151">
        <f t="shared" si="131"/>
        <v>-0.26431370953312305</v>
      </c>
      <c r="AK151">
        <f t="shared" si="132"/>
        <v>0.1749497163539073</v>
      </c>
      <c r="AL151">
        <f t="shared" si="133"/>
        <v>2.649084909279801</v>
      </c>
      <c r="AM151">
        <f t="shared" si="134"/>
        <v>3.9784314524566695</v>
      </c>
      <c r="AN151" s="25">
        <f t="shared" ref="AN151:AT160" si="136">$AU151+$AB$7*SIN(AO151)</f>
        <v>2.4316683992932586</v>
      </c>
      <c r="AO151" s="25">
        <f t="shared" si="136"/>
        <v>2.4315320723369043</v>
      </c>
      <c r="AP151" s="25">
        <f t="shared" si="136"/>
        <v>2.4320178477014331</v>
      </c>
      <c r="AQ151" s="25">
        <f t="shared" si="136"/>
        <v>2.4302859512349007</v>
      </c>
      <c r="AR151" s="25">
        <f t="shared" si="136"/>
        <v>2.4364488225228107</v>
      </c>
      <c r="AS151" s="25">
        <f t="shared" si="136"/>
        <v>2.4143668984790549</v>
      </c>
      <c r="AT151" s="25">
        <f t="shared" si="136"/>
        <v>2.4916774489768181</v>
      </c>
      <c r="AU151" s="25">
        <f t="shared" si="135"/>
        <v>2.1904729057282148</v>
      </c>
      <c r="AV151" s="25"/>
      <c r="AX151" s="25"/>
    </row>
    <row r="152" spans="1:82">
      <c r="A152" s="33" t="s">
        <v>316</v>
      </c>
      <c r="B152" s="57" t="s">
        <v>288</v>
      </c>
      <c r="C152" s="58">
        <v>47176.334000000003</v>
      </c>
      <c r="D152" s="58"/>
      <c r="E152" s="33">
        <f t="shared" si="119"/>
        <v>20427.542515731031</v>
      </c>
      <c r="F152" s="25">
        <f t="shared" si="120"/>
        <v>20427.5</v>
      </c>
      <c r="G152" s="25">
        <f t="shared" si="110"/>
        <v>1.4512657500745263E-2</v>
      </c>
      <c r="I152" s="127">
        <f t="shared" si="116"/>
        <v>1.4512657500745263E-2</v>
      </c>
      <c r="J152" s="25"/>
      <c r="N152" s="25"/>
      <c r="P152" s="27">
        <f t="shared" si="121"/>
        <v>-8.7904031504472801E-3</v>
      </c>
      <c r="Q152" s="28">
        <f t="shared" si="122"/>
        <v>32157.834000000003</v>
      </c>
      <c r="S152" s="25">
        <f t="shared" si="112"/>
        <v>5.4303263571315826E-4</v>
      </c>
      <c r="T152" s="2">
        <v>0.1</v>
      </c>
      <c r="U152">
        <f t="shared" si="113"/>
        <v>5.4303263571315826E-5</v>
      </c>
      <c r="V152" s="25">
        <f t="shared" si="114"/>
        <v>2.3303060651192545E-2</v>
      </c>
      <c r="Z152">
        <f t="shared" si="123"/>
        <v>20427.5</v>
      </c>
      <c r="AA152" s="25">
        <f t="shared" si="124"/>
        <v>1.0654873030026034E-3</v>
      </c>
      <c r="AB152" s="25">
        <f t="shared" si="125"/>
        <v>1.344717019774266E-2</v>
      </c>
      <c r="AC152" s="25">
        <f t="shared" si="126"/>
        <v>2.3303060651192545E-2</v>
      </c>
      <c r="AD152" s="25"/>
      <c r="AE152" s="25">
        <f t="shared" si="127"/>
        <v>9.8194629173668308E-8</v>
      </c>
      <c r="AF152" s="28">
        <f t="shared" si="128"/>
        <v>32157.834000000003</v>
      </c>
      <c r="AG152" s="128"/>
      <c r="AH152">
        <f t="shared" si="129"/>
        <v>-1.9092619282473967E-3</v>
      </c>
      <c r="AI152">
        <f t="shared" si="130"/>
        <v>0.67390500816080323</v>
      </c>
      <c r="AJ152">
        <f t="shared" si="131"/>
        <v>-0.26469716778906088</v>
      </c>
      <c r="AK152">
        <f t="shared" si="132"/>
        <v>0.17482006834855704</v>
      </c>
      <c r="AL152">
        <f t="shared" si="133"/>
        <v>2.6494825290889676</v>
      </c>
      <c r="AM152">
        <f t="shared" si="134"/>
        <v>3.9817796573063879</v>
      </c>
      <c r="AN152" s="25">
        <f t="shared" si="136"/>
        <v>2.4322165216092753</v>
      </c>
      <c r="AO152" s="25">
        <f t="shared" si="136"/>
        <v>2.4320798557184742</v>
      </c>
      <c r="AP152" s="25">
        <f t="shared" si="136"/>
        <v>2.4325666095839718</v>
      </c>
      <c r="AQ152" s="25">
        <f t="shared" si="136"/>
        <v>2.430832041176203</v>
      </c>
      <c r="AR152" s="25">
        <f t="shared" si="136"/>
        <v>2.4370015184914511</v>
      </c>
      <c r="AS152" s="25">
        <f t="shared" si="136"/>
        <v>2.4149064226736892</v>
      </c>
      <c r="AT152" s="25">
        <f t="shared" si="136"/>
        <v>2.4922284113950393</v>
      </c>
      <c r="AU152" s="25">
        <f t="shared" si="135"/>
        <v>2.1911747608921832</v>
      </c>
      <c r="AV152" s="25"/>
      <c r="AX152" s="25"/>
    </row>
    <row r="153" spans="1:82">
      <c r="A153" s="33" t="s">
        <v>317</v>
      </c>
      <c r="B153" s="57" t="s">
        <v>288</v>
      </c>
      <c r="C153" s="58">
        <v>47205.341999999997</v>
      </c>
      <c r="D153" s="58"/>
      <c r="E153" s="33">
        <f t="shared" si="119"/>
        <v>20512.523252410236</v>
      </c>
      <c r="F153" s="25">
        <f t="shared" si="120"/>
        <v>20512.5</v>
      </c>
      <c r="G153" s="25">
        <f t="shared" si="110"/>
        <v>7.9371624960913323E-3</v>
      </c>
      <c r="I153" s="127">
        <f t="shared" si="116"/>
        <v>7.9371624960913323E-3</v>
      </c>
      <c r="J153" s="25"/>
      <c r="N153" s="25"/>
      <c r="P153" s="27">
        <f t="shared" si="121"/>
        <v>-8.8728182819209859E-3</v>
      </c>
      <c r="Q153" s="28">
        <f t="shared" si="122"/>
        <v>32186.841999999997</v>
      </c>
      <c r="S153" s="25">
        <f t="shared" si="112"/>
        <v>2.8257545375714354E-4</v>
      </c>
      <c r="T153" s="2">
        <v>0.1</v>
      </c>
      <c r="U153">
        <f t="shared" si="113"/>
        <v>2.8257545375714354E-5</v>
      </c>
      <c r="V153" s="25">
        <f t="shared" si="114"/>
        <v>1.6809980778012316E-2</v>
      </c>
      <c r="Z153">
        <f t="shared" si="123"/>
        <v>20512.5</v>
      </c>
      <c r="AA153" s="25">
        <f t="shared" si="124"/>
        <v>8.9534201412653667E-4</v>
      </c>
      <c r="AB153" s="25">
        <f t="shared" si="125"/>
        <v>7.0418204819647952E-3</v>
      </c>
      <c r="AC153" s="25">
        <f t="shared" si="126"/>
        <v>1.6809980778012316E-2</v>
      </c>
      <c r="AD153" s="25"/>
      <c r="AE153" s="25">
        <f t="shared" si="127"/>
        <v>1.4012135628551783E-8</v>
      </c>
      <c r="AF153" s="28">
        <f t="shared" si="128"/>
        <v>32186.841999999997</v>
      </c>
      <c r="AG153" s="128"/>
      <c r="AH153">
        <f t="shared" si="129"/>
        <v>-2.0782325171234631E-3</v>
      </c>
      <c r="AI153">
        <f t="shared" si="130"/>
        <v>0.67292695021653848</v>
      </c>
      <c r="AJ153">
        <f t="shared" si="131"/>
        <v>-0.2701165328419507</v>
      </c>
      <c r="AK153">
        <f t="shared" si="132"/>
        <v>0.17298329429556286</v>
      </c>
      <c r="AL153">
        <f t="shared" si="133"/>
        <v>2.6551067148858536</v>
      </c>
      <c r="AM153">
        <f t="shared" si="134"/>
        <v>4.0297131154897992</v>
      </c>
      <c r="AN153" s="25">
        <f t="shared" si="136"/>
        <v>2.4399755516223927</v>
      </c>
      <c r="AO153" s="25">
        <f t="shared" si="136"/>
        <v>2.4398340603346567</v>
      </c>
      <c r="AP153" s="25">
        <f t="shared" si="136"/>
        <v>2.4403346809408064</v>
      </c>
      <c r="AQ153" s="25">
        <f t="shared" si="136"/>
        <v>2.4385624462277939</v>
      </c>
      <c r="AR153" s="25">
        <f t="shared" si="136"/>
        <v>2.4448244240814012</v>
      </c>
      <c r="AS153" s="25">
        <f t="shared" si="136"/>
        <v>2.4225471213645773</v>
      </c>
      <c r="AT153" s="25">
        <f t="shared" si="136"/>
        <v>2.5000178156374226</v>
      </c>
      <c r="AU153" s="25">
        <f t="shared" si="135"/>
        <v>2.2011177090484004</v>
      </c>
      <c r="AV153" s="25"/>
      <c r="AX153" s="25"/>
    </row>
    <row r="154" spans="1:82">
      <c r="A154" s="33" t="s">
        <v>296</v>
      </c>
      <c r="B154" s="57"/>
      <c r="C154" s="58">
        <v>47212.673999999999</v>
      </c>
      <c r="D154" s="58" t="s">
        <v>264</v>
      </c>
      <c r="E154" s="33">
        <f t="shared" si="119"/>
        <v>20534.002801546067</v>
      </c>
      <c r="F154" s="25">
        <f t="shared" si="120"/>
        <v>20534</v>
      </c>
      <c r="G154" s="25">
        <f t="shared" si="110"/>
        <v>9.5630199939478189E-4</v>
      </c>
      <c r="I154" s="25">
        <f t="shared" si="116"/>
        <v>9.5630199939478189E-4</v>
      </c>
      <c r="N154" s="25"/>
      <c r="P154" s="27">
        <f t="shared" si="121"/>
        <v>-8.8936496946768195E-3</v>
      </c>
      <c r="Q154" s="28">
        <f t="shared" si="122"/>
        <v>32194.173999999999</v>
      </c>
      <c r="S154" s="25">
        <f t="shared" si="112"/>
        <v>9.7021548375544008E-5</v>
      </c>
      <c r="T154" s="2">
        <v>0.1</v>
      </c>
      <c r="U154">
        <f t="shared" si="113"/>
        <v>9.7021548375544021E-6</v>
      </c>
      <c r="V154" s="25">
        <f t="shared" si="114"/>
        <v>9.8499516940716014E-3</v>
      </c>
      <c r="Z154">
        <f t="shared" si="123"/>
        <v>20534</v>
      </c>
      <c r="AA154" s="25">
        <f t="shared" si="124"/>
        <v>8.5235648213804246E-4</v>
      </c>
      <c r="AB154" s="25">
        <f t="shared" si="125"/>
        <v>1.0394551725673943E-4</v>
      </c>
      <c r="AC154" s="25">
        <f t="shared" si="126"/>
        <v>9.8499516940716014E-3</v>
      </c>
      <c r="AD154" s="25"/>
      <c r="AE154" s="25">
        <f t="shared" si="127"/>
        <v>1.0482858672026064E-12</v>
      </c>
      <c r="AF154" s="28">
        <f t="shared" si="128"/>
        <v>32194.173999999999</v>
      </c>
      <c r="AG154" s="128"/>
      <c r="AH154">
        <f t="shared" si="129"/>
        <v>-2.1209140498619572E-3</v>
      </c>
      <c r="AI154">
        <f t="shared" si="130"/>
        <v>0.67268164179024037</v>
      </c>
      <c r="AJ154">
        <f t="shared" si="131"/>
        <v>-0.2714834863747837</v>
      </c>
      <c r="AK154">
        <f t="shared" si="132"/>
        <v>0.17251867255131387</v>
      </c>
      <c r="AL154">
        <f t="shared" si="133"/>
        <v>2.6565267263973147</v>
      </c>
      <c r="AM154">
        <f t="shared" si="134"/>
        <v>4.0419877332544942</v>
      </c>
      <c r="AN154" s="25">
        <f t="shared" si="136"/>
        <v>2.4419363534714531</v>
      </c>
      <c r="AO154" s="25">
        <f t="shared" si="136"/>
        <v>2.4417936349741054</v>
      </c>
      <c r="AP154" s="25">
        <f t="shared" si="136"/>
        <v>2.442297763255374</v>
      </c>
      <c r="AQ154" s="25">
        <f t="shared" si="136"/>
        <v>2.4405160594077167</v>
      </c>
      <c r="AR154" s="25">
        <f t="shared" si="136"/>
        <v>2.4468011065109598</v>
      </c>
      <c r="AS154" s="25">
        <f t="shared" si="136"/>
        <v>2.4244790267738563</v>
      </c>
      <c r="AT154" s="25">
        <f t="shared" si="136"/>
        <v>2.5019833857952696</v>
      </c>
      <c r="AU154" s="25">
        <f t="shared" si="135"/>
        <v>2.2036326900526197</v>
      </c>
      <c r="AV154" s="25"/>
      <c r="AX154" s="25"/>
    </row>
    <row r="155" spans="1:82">
      <c r="A155" s="33" t="s">
        <v>318</v>
      </c>
      <c r="B155" s="33"/>
      <c r="C155" s="58">
        <v>47436.597000000002</v>
      </c>
      <c r="D155" s="58"/>
      <c r="E155" s="33">
        <f t="shared" si="119"/>
        <v>21189.999130125136</v>
      </c>
      <c r="F155" s="25">
        <f t="shared" si="120"/>
        <v>21190</v>
      </c>
      <c r="G155" s="25">
        <f t="shared" si="110"/>
        <v>-2.9692999669350684E-4</v>
      </c>
      <c r="I155" s="127">
        <f t="shared" si="116"/>
        <v>-2.9692999669350684E-4</v>
      </c>
      <c r="N155" s="25">
        <v>-2.9692999669350684E-4</v>
      </c>
      <c r="P155" s="27">
        <f t="shared" si="121"/>
        <v>-9.5263836294947665E-3</v>
      </c>
      <c r="Q155" s="28">
        <f t="shared" si="122"/>
        <v>32418.097000000002</v>
      </c>
      <c r="S155" s="25">
        <f t="shared" si="112"/>
        <v>8.5182814360028371E-5</v>
      </c>
      <c r="T155" s="2">
        <v>0.1</v>
      </c>
      <c r="U155">
        <f t="shared" si="113"/>
        <v>8.5182814360028378E-6</v>
      </c>
      <c r="V155" s="25">
        <f t="shared" si="114"/>
        <v>9.2294536328012596E-3</v>
      </c>
      <c r="Z155">
        <f t="shared" si="123"/>
        <v>21190</v>
      </c>
      <c r="AA155" s="25">
        <f t="shared" si="124"/>
        <v>-4.4868648546148417E-4</v>
      </c>
      <c r="AB155" s="25">
        <f t="shared" si="125"/>
        <v>1.5175648876797733E-4</v>
      </c>
      <c r="AC155" s="25">
        <f t="shared" si="126"/>
        <v>9.2294536328012596E-3</v>
      </c>
      <c r="AD155" s="25"/>
      <c r="AE155" s="25">
        <f t="shared" si="127"/>
        <v>1.9617629306109022E-12</v>
      </c>
      <c r="AF155" s="28">
        <f t="shared" si="128"/>
        <v>32418.097000000002</v>
      </c>
      <c r="AG155" s="128"/>
      <c r="AH155">
        <f t="shared" si="129"/>
        <v>-3.4113481854614841E-3</v>
      </c>
      <c r="AI155">
        <f t="shared" si="130"/>
        <v>0.66559216845839742</v>
      </c>
      <c r="AJ155">
        <f t="shared" si="131"/>
        <v>-0.31246092898499911</v>
      </c>
      <c r="AK155">
        <f t="shared" si="132"/>
        <v>0.15833951561010653</v>
      </c>
      <c r="AL155">
        <f t="shared" si="133"/>
        <v>2.6993752268510622</v>
      </c>
      <c r="AM155">
        <f t="shared" si="134"/>
        <v>4.4487178631778113</v>
      </c>
      <c r="AN155" s="25">
        <f t="shared" si="136"/>
        <v>2.5014324028732746</v>
      </c>
      <c r="AO155" s="25">
        <f t="shared" si="136"/>
        <v>2.50125149400183</v>
      </c>
      <c r="AP155" s="25">
        <f t="shared" si="136"/>
        <v>2.5018610922148756</v>
      </c>
      <c r="AQ155" s="25">
        <f t="shared" si="136"/>
        <v>2.4998058571816517</v>
      </c>
      <c r="AR155" s="25">
        <f t="shared" si="136"/>
        <v>2.5067224923754012</v>
      </c>
      <c r="AS155" s="25">
        <f t="shared" si="136"/>
        <v>2.4833007333961712</v>
      </c>
      <c r="AT155" s="25">
        <f t="shared" si="136"/>
        <v>2.5610658202125549</v>
      </c>
      <c r="AU155" s="25">
        <f t="shared" si="135"/>
        <v>2.2803688546464818</v>
      </c>
      <c r="AV155" s="25"/>
      <c r="AX155" s="25"/>
    </row>
    <row r="156" spans="1:82">
      <c r="A156" s="33" t="s">
        <v>319</v>
      </c>
      <c r="B156" s="33"/>
      <c r="C156" s="58">
        <v>47469.366000000002</v>
      </c>
      <c r="D156" s="58"/>
      <c r="E156" s="33">
        <f t="shared" si="119"/>
        <v>21285.997949769422</v>
      </c>
      <c r="F156" s="25">
        <f t="shared" si="120"/>
        <v>21286</v>
      </c>
      <c r="G156" s="25">
        <f t="shared" si="110"/>
        <v>-6.9984199944883585E-4</v>
      </c>
      <c r="I156" s="127">
        <f t="shared" si="116"/>
        <v>-6.9984199944883585E-4</v>
      </c>
      <c r="N156" s="25">
        <v>-6.9984199944883585E-4</v>
      </c>
      <c r="P156" s="27">
        <f t="shared" si="121"/>
        <v>-9.618513242981741E-3</v>
      </c>
      <c r="Q156" s="28">
        <f t="shared" si="122"/>
        <v>32450.866000000002</v>
      </c>
      <c r="S156" s="25">
        <f t="shared" si="112"/>
        <v>7.9542696750220784E-5</v>
      </c>
      <c r="T156" s="2">
        <v>0.1</v>
      </c>
      <c r="U156">
        <f t="shared" si="113"/>
        <v>7.9542696750220784E-6</v>
      </c>
      <c r="V156" s="25">
        <f t="shared" si="114"/>
        <v>8.9186712435329052E-3</v>
      </c>
      <c r="Z156">
        <f t="shared" si="123"/>
        <v>21286</v>
      </c>
      <c r="AA156" s="25">
        <f t="shared" si="124"/>
        <v>-6.3728238045630912E-4</v>
      </c>
      <c r="AB156" s="25">
        <f t="shared" si="125"/>
        <v>-6.2559618992526732E-5</v>
      </c>
      <c r="AC156" s="25">
        <f t="shared" si="126"/>
        <v>8.9186712435329052E-3</v>
      </c>
      <c r="AD156" s="25"/>
      <c r="AE156" s="25">
        <f t="shared" si="127"/>
        <v>3.113067238394302E-13</v>
      </c>
      <c r="AF156" s="28">
        <f t="shared" si="128"/>
        <v>32450.866000000002</v>
      </c>
      <c r="AG156" s="128"/>
      <c r="AH156">
        <f t="shared" si="129"/>
        <v>-3.598174992456309E-3</v>
      </c>
      <c r="AI156">
        <f t="shared" si="130"/>
        <v>0.66461747511903679</v>
      </c>
      <c r="AJ156">
        <f t="shared" si="131"/>
        <v>-0.31834094870049523</v>
      </c>
      <c r="AK156">
        <f t="shared" si="132"/>
        <v>0.15626439775095941</v>
      </c>
      <c r="AL156">
        <f t="shared" si="133"/>
        <v>2.7055715275289702</v>
      </c>
      <c r="AM156">
        <f t="shared" si="134"/>
        <v>4.5140322110039444</v>
      </c>
      <c r="AN156" s="25">
        <f t="shared" si="136"/>
        <v>2.51008753542229</v>
      </c>
      <c r="AO156" s="25">
        <f t="shared" si="136"/>
        <v>2.5099010137952344</v>
      </c>
      <c r="AP156" s="25">
        <f t="shared" si="136"/>
        <v>2.5105255228626913</v>
      </c>
      <c r="AQ156" s="25">
        <f t="shared" si="136"/>
        <v>2.5084334269871449</v>
      </c>
      <c r="AR156" s="25">
        <f t="shared" si="136"/>
        <v>2.5154293878364236</v>
      </c>
      <c r="AS156" s="25">
        <f t="shared" si="136"/>
        <v>2.4918917852765174</v>
      </c>
      <c r="AT156" s="25">
        <f t="shared" si="136"/>
        <v>2.5695708504090615</v>
      </c>
      <c r="AU156" s="25">
        <f t="shared" si="135"/>
        <v>2.2915985372699739</v>
      </c>
      <c r="AV156" s="25"/>
      <c r="AX156" s="25"/>
    </row>
    <row r="157" spans="1:82">
      <c r="A157" s="33" t="s">
        <v>319</v>
      </c>
      <c r="B157" s="33"/>
      <c r="C157" s="58">
        <v>47470.39</v>
      </c>
      <c r="D157" s="58"/>
      <c r="E157" s="33">
        <f t="shared" si="119"/>
        <v>21288.997821334484</v>
      </c>
      <c r="F157" s="25">
        <f t="shared" si="120"/>
        <v>21289</v>
      </c>
      <c r="G157" s="25">
        <f t="shared" si="110"/>
        <v>-7.4368299829075113E-4</v>
      </c>
      <c r="I157" s="127">
        <f t="shared" si="116"/>
        <v>-7.4368299829075113E-4</v>
      </c>
      <c r="N157" s="25">
        <v>-7.4368299829075113E-4</v>
      </c>
      <c r="P157" s="27">
        <f t="shared" si="121"/>
        <v>-9.6213903779256427E-3</v>
      </c>
      <c r="Q157" s="28">
        <f t="shared" si="122"/>
        <v>32451.89</v>
      </c>
      <c r="S157" s="25">
        <f t="shared" si="112"/>
        <v>7.8813688318423816E-5</v>
      </c>
      <c r="T157" s="2">
        <v>0.1</v>
      </c>
      <c r="U157">
        <f t="shared" si="113"/>
        <v>7.8813688318423816E-6</v>
      </c>
      <c r="V157" s="25">
        <f t="shared" si="114"/>
        <v>8.8777073796348915E-3</v>
      </c>
      <c r="Z157">
        <f t="shared" si="123"/>
        <v>21289</v>
      </c>
      <c r="AA157" s="25">
        <f t="shared" si="124"/>
        <v>-6.43168229881458E-4</v>
      </c>
      <c r="AB157" s="25">
        <f t="shared" si="125"/>
        <v>-1.0051476840929312E-4</v>
      </c>
      <c r="AC157" s="25">
        <f t="shared" si="126"/>
        <v>8.8777073796348915E-3</v>
      </c>
      <c r="AD157" s="25"/>
      <c r="AE157" s="25">
        <f t="shared" si="127"/>
        <v>7.9627192714209607E-13</v>
      </c>
      <c r="AF157" s="28">
        <f t="shared" si="128"/>
        <v>32451.89</v>
      </c>
      <c r="AG157" s="128"/>
      <c r="AH157">
        <f t="shared" si="129"/>
        <v>-3.6040046668814581E-3</v>
      </c>
      <c r="AI157">
        <f t="shared" si="130"/>
        <v>0.66458726879644769</v>
      </c>
      <c r="AJ157">
        <f t="shared" si="131"/>
        <v>-0.31852422710932332</v>
      </c>
      <c r="AK157">
        <f t="shared" si="132"/>
        <v>0.15619955104472472</v>
      </c>
      <c r="AL157">
        <f t="shared" si="133"/>
        <v>2.7057648702977048</v>
      </c>
      <c r="AM157">
        <f t="shared" si="134"/>
        <v>4.5160996077483677</v>
      </c>
      <c r="AN157" s="25">
        <f t="shared" si="136"/>
        <v>2.5103578046531254</v>
      </c>
      <c r="AO157" s="25">
        <f t="shared" si="136"/>
        <v>2.510171107942377</v>
      </c>
      <c r="AP157" s="25">
        <f t="shared" si="136"/>
        <v>2.510796079707263</v>
      </c>
      <c r="AQ157" s="25">
        <f t="shared" si="136"/>
        <v>2.5087028476161453</v>
      </c>
      <c r="AR157" s="25">
        <f t="shared" si="136"/>
        <v>2.5157012282892155</v>
      </c>
      <c r="AS157" s="25">
        <f t="shared" si="136"/>
        <v>2.4921601975061929</v>
      </c>
      <c r="AT157" s="25">
        <f t="shared" si="136"/>
        <v>2.5698360659755641</v>
      </c>
      <c r="AU157" s="25">
        <f t="shared" si="135"/>
        <v>2.2919494648519581</v>
      </c>
      <c r="AV157" s="25"/>
      <c r="AX157" s="25"/>
    </row>
    <row r="158" spans="1:82">
      <c r="A158" s="33" t="s">
        <v>320</v>
      </c>
      <c r="B158" s="57" t="s">
        <v>288</v>
      </c>
      <c r="C158" s="58">
        <v>47481.493999999999</v>
      </c>
      <c r="D158" s="58"/>
      <c r="E158" s="33">
        <f t="shared" si="119"/>
        <v>21321.5276786182</v>
      </c>
      <c r="F158" s="25">
        <f t="shared" si="120"/>
        <v>21321.5</v>
      </c>
      <c r="G158" s="25">
        <f t="shared" si="110"/>
        <v>9.4480394982383586E-3</v>
      </c>
      <c r="I158" s="127">
        <f t="shared" si="116"/>
        <v>9.4480394982383586E-3</v>
      </c>
      <c r="J158" s="25"/>
      <c r="N158" s="25"/>
      <c r="P158" s="27">
        <f t="shared" si="121"/>
        <v>-9.6525518988002604E-3</v>
      </c>
      <c r="Q158" s="28">
        <f t="shared" si="122"/>
        <v>32462.993999999999</v>
      </c>
      <c r="S158" s="25">
        <f t="shared" si="112"/>
        <v>3.6483259171662561E-4</v>
      </c>
      <c r="T158" s="2">
        <v>0.1</v>
      </c>
      <c r="U158">
        <f t="shared" si="113"/>
        <v>3.6483259171662561E-5</v>
      </c>
      <c r="V158" s="25">
        <f t="shared" si="114"/>
        <v>1.9100591397038617E-2</v>
      </c>
      <c r="Z158">
        <f t="shared" si="123"/>
        <v>21321.5</v>
      </c>
      <c r="AA158" s="25">
        <f t="shared" si="124"/>
        <v>-7.0690116398463556E-4</v>
      </c>
      <c r="AB158" s="25">
        <f t="shared" si="125"/>
        <v>1.0154940662222995E-2</v>
      </c>
      <c r="AC158" s="25">
        <f t="shared" si="126"/>
        <v>1.9100591397038617E-2</v>
      </c>
      <c r="AD158" s="25"/>
      <c r="AE158" s="25">
        <f t="shared" si="127"/>
        <v>3.7622565632195186E-8</v>
      </c>
      <c r="AF158" s="28">
        <f t="shared" si="128"/>
        <v>32462.993999999999</v>
      </c>
      <c r="AG158" s="128"/>
      <c r="AH158">
        <f t="shared" si="129"/>
        <v>-3.6671255772346349E-3</v>
      </c>
      <c r="AI158">
        <f t="shared" si="130"/>
        <v>0.66426101229045131</v>
      </c>
      <c r="AJ158">
        <f t="shared" si="131"/>
        <v>-0.32050791401053286</v>
      </c>
      <c r="AK158">
        <f t="shared" si="132"/>
        <v>0.15549704862719249</v>
      </c>
      <c r="AL158">
        <f t="shared" si="133"/>
        <v>2.7078582931145752</v>
      </c>
      <c r="AM158">
        <f t="shared" si="134"/>
        <v>4.5386005325514107</v>
      </c>
      <c r="AN158" s="25">
        <f t="shared" si="136"/>
        <v>2.5132849359095295</v>
      </c>
      <c r="AO158" s="25">
        <f t="shared" si="136"/>
        <v>2.5130963439754472</v>
      </c>
      <c r="AP158" s="25">
        <f t="shared" si="136"/>
        <v>2.5137263148423687</v>
      </c>
      <c r="AQ158" s="25">
        <f t="shared" si="136"/>
        <v>2.5116208364447177</v>
      </c>
      <c r="AR158" s="25">
        <f t="shared" si="136"/>
        <v>2.5186451989504994</v>
      </c>
      <c r="AS158" s="25">
        <f t="shared" si="136"/>
        <v>2.4950677783054198</v>
      </c>
      <c r="AT158" s="25">
        <f t="shared" si="136"/>
        <v>2.5727070433120653</v>
      </c>
      <c r="AU158" s="25">
        <f t="shared" si="135"/>
        <v>2.2957511803234527</v>
      </c>
      <c r="AV158" s="25"/>
      <c r="AX158" s="25"/>
    </row>
    <row r="159" spans="1:82">
      <c r="A159" s="33" t="s">
        <v>320</v>
      </c>
      <c r="B159" s="57" t="s">
        <v>288</v>
      </c>
      <c r="C159" s="58">
        <v>47530.302100000001</v>
      </c>
      <c r="D159" s="58"/>
      <c r="E159" s="33">
        <f t="shared" si="119"/>
        <v>21464.514037343837</v>
      </c>
      <c r="F159" s="25">
        <f t="shared" si="120"/>
        <v>21464.5</v>
      </c>
      <c r="G159" s="25">
        <f t="shared" si="110"/>
        <v>4.7916184994392097E-3</v>
      </c>
      <c r="K159" s="25">
        <f>G159</f>
        <v>4.7916184994392097E-3</v>
      </c>
      <c r="N159" s="25">
        <v>4.7916184994392097E-3</v>
      </c>
      <c r="O159" s="25">
        <f ca="1">+C$11+C$12*F159</f>
        <v>9.874090121058568E-3</v>
      </c>
      <c r="P159" s="27">
        <f t="shared" si="121"/>
        <v>-9.7895007327942467E-3</v>
      </c>
      <c r="Q159" s="28">
        <f t="shared" si="122"/>
        <v>32511.802100000001</v>
      </c>
      <c r="S159" s="25">
        <f t="shared" si="112"/>
        <v>2.1260903806460837E-4</v>
      </c>
      <c r="T159" s="128">
        <v>10</v>
      </c>
      <c r="U159">
        <f t="shared" si="113"/>
        <v>2.1260903806460838E-3</v>
      </c>
      <c r="V159" s="25">
        <f t="shared" si="114"/>
        <v>1.4581119232233456E-2</v>
      </c>
      <c r="Z159">
        <f t="shared" si="123"/>
        <v>21464.5</v>
      </c>
      <c r="AA159" s="25">
        <f t="shared" si="124"/>
        <v>-9.8665696325196976E-4</v>
      </c>
      <c r="AB159" s="25">
        <f t="shared" si="125"/>
        <v>5.7782754626911799E-3</v>
      </c>
      <c r="AC159" s="25">
        <f t="shared" si="126"/>
        <v>1.4581119232233456E-2</v>
      </c>
      <c r="AD159" s="25"/>
      <c r="AE159" s="25">
        <f t="shared" si="127"/>
        <v>7.0986899199391423E-9</v>
      </c>
      <c r="AF159" s="28">
        <f t="shared" si="128"/>
        <v>32511.802100000001</v>
      </c>
      <c r="AG159" s="128"/>
      <c r="AH159">
        <f t="shared" si="129"/>
        <v>-3.9441131825019701E-3</v>
      </c>
      <c r="AI159">
        <f t="shared" si="130"/>
        <v>0.6628466676907161</v>
      </c>
      <c r="AJ159">
        <f t="shared" si="131"/>
        <v>-0.32919649934881573</v>
      </c>
      <c r="AK159">
        <f t="shared" si="132"/>
        <v>0.15240613672928507</v>
      </c>
      <c r="AL159">
        <f t="shared" si="133"/>
        <v>2.7170451721049602</v>
      </c>
      <c r="AM159">
        <f t="shared" si="134"/>
        <v>4.6399268919556791</v>
      </c>
      <c r="AN159" s="25">
        <f t="shared" si="136"/>
        <v>2.5261473977870841</v>
      </c>
      <c r="AO159" s="25">
        <f t="shared" si="136"/>
        <v>2.5259505086378646</v>
      </c>
      <c r="AP159" s="25">
        <f t="shared" si="136"/>
        <v>2.5266021603317115</v>
      </c>
      <c r="AQ159" s="25">
        <f t="shared" si="136"/>
        <v>2.5244442134918237</v>
      </c>
      <c r="AR159" s="25">
        <f t="shared" si="136"/>
        <v>2.5315777332755793</v>
      </c>
      <c r="AS159" s="25">
        <f t="shared" si="136"/>
        <v>2.5078566008507828</v>
      </c>
      <c r="AT159" s="25">
        <f t="shared" si="136"/>
        <v>2.5852919721024556</v>
      </c>
      <c r="AU159" s="25">
        <f t="shared" si="135"/>
        <v>2.3124787283980295</v>
      </c>
      <c r="AV159" s="25"/>
      <c r="AX159" s="25"/>
    </row>
    <row r="160" spans="1:82">
      <c r="A160" s="33" t="s">
        <v>296</v>
      </c>
      <c r="B160" s="57"/>
      <c r="C160" s="58">
        <v>47539.682000000001</v>
      </c>
      <c r="D160" s="58" t="s">
        <v>264</v>
      </c>
      <c r="E160" s="33">
        <f t="shared" si="119"/>
        <v>21491.993036653595</v>
      </c>
      <c r="F160" s="25">
        <f t="shared" si="120"/>
        <v>21492</v>
      </c>
      <c r="G160" s="25">
        <f t="shared" si="110"/>
        <v>-2.3769239996909164E-3</v>
      </c>
      <c r="I160" s="25">
        <f>G160</f>
        <v>-2.3769239996909164E-3</v>
      </c>
      <c r="N160" s="25"/>
      <c r="P160" s="27">
        <f t="shared" si="121"/>
        <v>-9.8158068073085757E-3</v>
      </c>
      <c r="Q160" s="28">
        <f t="shared" si="122"/>
        <v>32521.182000000001</v>
      </c>
      <c r="S160" s="25">
        <f t="shared" si="112"/>
        <v>5.5336977425469589E-5</v>
      </c>
      <c r="T160" s="2">
        <v>0.1</v>
      </c>
      <c r="U160">
        <f t="shared" si="113"/>
        <v>5.5336977425469594E-6</v>
      </c>
      <c r="V160" s="25">
        <f t="shared" si="114"/>
        <v>7.4388828076176593E-3</v>
      </c>
      <c r="Z160">
        <f t="shared" si="123"/>
        <v>21492</v>
      </c>
      <c r="AA160" s="25">
        <f t="shared" si="124"/>
        <v>-1.0403296466666837E-3</v>
      </c>
      <c r="AB160" s="25">
        <f t="shared" si="125"/>
        <v>-1.3365943530242327E-3</v>
      </c>
      <c r="AC160" s="25">
        <f t="shared" si="126"/>
        <v>7.4388828076176593E-3</v>
      </c>
      <c r="AD160" s="25"/>
      <c r="AE160" s="25">
        <f t="shared" si="127"/>
        <v>9.885865048499554E-11</v>
      </c>
      <c r="AF160" s="28">
        <f t="shared" si="128"/>
        <v>32521.182000000001</v>
      </c>
      <c r="AG160" s="128"/>
      <c r="AH160">
        <f t="shared" si="129"/>
        <v>-3.9972394546666833E-3</v>
      </c>
      <c r="AI160">
        <f t="shared" si="130"/>
        <v>0.66257861430393805</v>
      </c>
      <c r="AJ160">
        <f t="shared" si="131"/>
        <v>-0.33086000788106723</v>
      </c>
      <c r="AK160">
        <f t="shared" si="132"/>
        <v>0.15181175341504177</v>
      </c>
      <c r="AL160">
        <f t="shared" si="133"/>
        <v>2.7188074176933479</v>
      </c>
      <c r="AM160">
        <f t="shared" si="134"/>
        <v>4.6598591333177337</v>
      </c>
      <c r="AN160" s="25">
        <f t="shared" si="136"/>
        <v>2.5286178234990628</v>
      </c>
      <c r="AO160" s="25">
        <f t="shared" si="136"/>
        <v>2.5284193484169539</v>
      </c>
      <c r="AP160" s="25">
        <f t="shared" si="136"/>
        <v>2.5290751058054699</v>
      </c>
      <c r="AQ160" s="25">
        <f t="shared" si="136"/>
        <v>2.5269073441734258</v>
      </c>
      <c r="AR160" s="25">
        <f t="shared" si="136"/>
        <v>2.5340608710955252</v>
      </c>
      <c r="AS160" s="25">
        <f t="shared" si="136"/>
        <v>2.5103151881829966</v>
      </c>
      <c r="AT160" s="25">
        <f t="shared" si="136"/>
        <v>2.5877033632282713</v>
      </c>
      <c r="AU160" s="25">
        <f t="shared" si="135"/>
        <v>2.3156955645662176</v>
      </c>
      <c r="AV160" s="25"/>
      <c r="AX160" s="25"/>
    </row>
    <row r="161" spans="1:50">
      <c r="A161" s="33" t="s">
        <v>321</v>
      </c>
      <c r="B161" s="57" t="s">
        <v>288</v>
      </c>
      <c r="C161" s="58">
        <v>47558.292000000001</v>
      </c>
      <c r="D161" s="58"/>
      <c r="E161" s="33">
        <f t="shared" si="119"/>
        <v>21546.512186874235</v>
      </c>
      <c r="F161" s="25">
        <f t="shared" si="120"/>
        <v>21546.5</v>
      </c>
      <c r="G161" s="25">
        <f t="shared" si="110"/>
        <v>4.1599645046517253E-3</v>
      </c>
      <c r="I161" s="127">
        <f>G161</f>
        <v>4.1599645046517253E-3</v>
      </c>
      <c r="K161" s="25"/>
      <c r="N161" s="25"/>
      <c r="P161" s="27">
        <f t="shared" si="121"/>
        <v>-9.8679118416179802E-3</v>
      </c>
      <c r="Q161" s="28">
        <f t="shared" si="122"/>
        <v>32539.792000000001</v>
      </c>
      <c r="S161" s="25">
        <f t="shared" si="112"/>
        <v>1.9678131478623309E-4</v>
      </c>
      <c r="T161" s="2">
        <v>0.1</v>
      </c>
      <c r="U161">
        <f t="shared" si="113"/>
        <v>1.9678131478623311E-5</v>
      </c>
      <c r="V161" s="25">
        <f t="shared" si="114"/>
        <v>1.4027876346269706E-2</v>
      </c>
      <c r="Z161">
        <f t="shared" si="123"/>
        <v>21546.5</v>
      </c>
      <c r="AA161" s="25">
        <f t="shared" si="124"/>
        <v>-1.1465769923765272E-3</v>
      </c>
      <c r="AB161" s="25">
        <f t="shared" si="125"/>
        <v>5.3065414970282524E-3</v>
      </c>
      <c r="AC161" s="25">
        <f t="shared" si="126"/>
        <v>1.4027876346269706E-2</v>
      </c>
      <c r="AD161" s="25"/>
      <c r="AE161" s="25">
        <f t="shared" si="127"/>
        <v>5.5412403433410442E-9</v>
      </c>
      <c r="AF161" s="28">
        <f t="shared" si="128"/>
        <v>32539.792000000001</v>
      </c>
      <c r="AG161" s="128"/>
      <c r="AH161">
        <f t="shared" si="129"/>
        <v>-4.1023905056265277E-3</v>
      </c>
      <c r="AI161">
        <f t="shared" si="130"/>
        <v>0.66205110995554373</v>
      </c>
      <c r="AJ161">
        <f t="shared" si="131"/>
        <v>-0.33414978528568556</v>
      </c>
      <c r="AK161">
        <f t="shared" si="132"/>
        <v>0.15063381996656666</v>
      </c>
      <c r="AL161">
        <f t="shared" si="133"/>
        <v>2.7222956738288895</v>
      </c>
      <c r="AM161">
        <f t="shared" si="134"/>
        <v>4.6998004180043145</v>
      </c>
      <c r="AN161" s="25">
        <f t="shared" ref="AN161:AT170" si="137">$AU161+$AB$7*SIN(AO161)</f>
        <v>2.5335108173727323</v>
      </c>
      <c r="AO161" s="25">
        <f t="shared" si="137"/>
        <v>2.5333092105008816</v>
      </c>
      <c r="AP161" s="25">
        <f t="shared" si="137"/>
        <v>2.5339730388437354</v>
      </c>
      <c r="AQ161" s="25">
        <f t="shared" si="137"/>
        <v>2.5317860998432202</v>
      </c>
      <c r="AR161" s="25">
        <f t="shared" si="137"/>
        <v>2.5389783180211238</v>
      </c>
      <c r="AS161" s="25">
        <f t="shared" si="137"/>
        <v>2.5151869440152441</v>
      </c>
      <c r="AT161" s="25">
        <f t="shared" si="137"/>
        <v>2.5924739933389387</v>
      </c>
      <c r="AU161" s="25">
        <f t="shared" si="135"/>
        <v>2.3220707489722621</v>
      </c>
      <c r="AV161" s="25"/>
      <c r="AX161" s="25"/>
    </row>
    <row r="162" spans="1:50">
      <c r="A162" s="33" t="s">
        <v>321</v>
      </c>
      <c r="B162" s="57" t="s">
        <v>288</v>
      </c>
      <c r="C162" s="58">
        <v>47615.3</v>
      </c>
      <c r="D162" s="58"/>
      <c r="E162" s="33">
        <f t="shared" si="119"/>
        <v>21713.520661660819</v>
      </c>
      <c r="F162" s="25">
        <f t="shared" si="120"/>
        <v>21713.5</v>
      </c>
      <c r="G162" s="25">
        <f t="shared" si="110"/>
        <v>7.0528155047213659E-3</v>
      </c>
      <c r="I162" s="127">
        <f>G162</f>
        <v>7.0528155047213659E-3</v>
      </c>
      <c r="K162" s="25"/>
      <c r="N162" s="25"/>
      <c r="P162" s="27">
        <f t="shared" si="121"/>
        <v>-1.0027334572161234E-2</v>
      </c>
      <c r="Q162" s="28">
        <f t="shared" si="122"/>
        <v>32596.800000000003</v>
      </c>
      <c r="S162" s="25">
        <f t="shared" si="112"/>
        <v>2.9173152664883266E-4</v>
      </c>
      <c r="T162" s="2">
        <v>0.1</v>
      </c>
      <c r="U162">
        <f t="shared" si="113"/>
        <v>2.9173152664883268E-5</v>
      </c>
      <c r="V162" s="25">
        <f t="shared" si="114"/>
        <v>1.70801500768826E-2</v>
      </c>
      <c r="Z162">
        <f t="shared" si="123"/>
        <v>21713.5</v>
      </c>
      <c r="AA162" s="25">
        <f t="shared" si="124"/>
        <v>-1.4711168763706073E-3</v>
      </c>
      <c r="AB162" s="25">
        <f t="shared" si="125"/>
        <v>8.5239323810919736E-3</v>
      </c>
      <c r="AC162" s="25">
        <f t="shared" si="126"/>
        <v>1.70801500768826E-2</v>
      </c>
      <c r="AD162" s="25"/>
      <c r="AE162" s="25">
        <f t="shared" si="127"/>
        <v>2.119646100342532E-8</v>
      </c>
      <c r="AF162" s="28">
        <f t="shared" si="128"/>
        <v>32596.800000000003</v>
      </c>
      <c r="AG162" s="128"/>
      <c r="AH162">
        <f t="shared" si="129"/>
        <v>-4.4234601296206074E-3</v>
      </c>
      <c r="AI162">
        <f t="shared" si="130"/>
        <v>0.66046537921192494</v>
      </c>
      <c r="AJ162">
        <f t="shared" si="131"/>
        <v>-0.34417280178505311</v>
      </c>
      <c r="AK162">
        <f t="shared" si="132"/>
        <v>0.14702462816242071</v>
      </c>
      <c r="AL162">
        <f t="shared" si="133"/>
        <v>2.7329502731018538</v>
      </c>
      <c r="AM162">
        <f t="shared" si="134"/>
        <v>4.8259575940177806</v>
      </c>
      <c r="AN162" s="25">
        <f t="shared" si="137"/>
        <v>2.5484800277308954</v>
      </c>
      <c r="AO162" s="25">
        <f t="shared" si="137"/>
        <v>2.5482689360739865</v>
      </c>
      <c r="AP162" s="25">
        <f t="shared" si="137"/>
        <v>2.5489569046291489</v>
      </c>
      <c r="AQ162" s="25">
        <f t="shared" si="137"/>
        <v>2.546713570414334</v>
      </c>
      <c r="AR162" s="25">
        <f t="shared" si="137"/>
        <v>2.5540162237911881</v>
      </c>
      <c r="AS162" s="25">
        <f t="shared" si="137"/>
        <v>2.5301095544531758</v>
      </c>
      <c r="AT162" s="25">
        <f t="shared" si="137"/>
        <v>2.6070241036264905</v>
      </c>
      <c r="AU162" s="25">
        <f t="shared" si="135"/>
        <v>2.3416057177027119</v>
      </c>
      <c r="AV162" s="25"/>
      <c r="AX162" s="25"/>
    </row>
    <row r="163" spans="1:50">
      <c r="A163" s="33" t="s">
        <v>296</v>
      </c>
      <c r="B163" s="57"/>
      <c r="C163" s="58">
        <v>47847.584000000003</v>
      </c>
      <c r="D163" s="58" t="s">
        <v>264</v>
      </c>
      <c r="E163" s="33">
        <f t="shared" si="119"/>
        <v>22394.011058751152</v>
      </c>
      <c r="F163" s="25">
        <f t="shared" si="120"/>
        <v>22394</v>
      </c>
      <c r="G163" s="25">
        <f t="shared" si="110"/>
        <v>3.7748820031993091E-3</v>
      </c>
      <c r="I163" s="25">
        <f>G163</f>
        <v>3.7748820031993091E-3</v>
      </c>
      <c r="N163" s="25"/>
      <c r="P163" s="27">
        <f t="shared" si="121"/>
        <v>-1.0673238800096609E-2</v>
      </c>
      <c r="Q163" s="28">
        <f t="shared" si="122"/>
        <v>32829.084000000003</v>
      </c>
      <c r="S163" s="25">
        <f t="shared" si="112"/>
        <v>2.0874819474663229E-4</v>
      </c>
      <c r="T163" s="2">
        <v>0.1</v>
      </c>
      <c r="U163">
        <f t="shared" si="113"/>
        <v>2.0874819474663231E-5</v>
      </c>
      <c r="V163" s="25">
        <f t="shared" si="114"/>
        <v>1.4448120803295918E-2</v>
      </c>
      <c r="Z163">
        <f t="shared" si="123"/>
        <v>22394</v>
      </c>
      <c r="AA163" s="25">
        <f t="shared" si="124"/>
        <v>-2.776791148282904E-3</v>
      </c>
      <c r="AB163" s="25">
        <f t="shared" si="125"/>
        <v>6.5516731514822131E-3</v>
      </c>
      <c r="AC163" s="25">
        <f t="shared" si="126"/>
        <v>1.4448120803295918E-2</v>
      </c>
      <c r="AD163" s="25"/>
      <c r="AE163" s="25">
        <f t="shared" si="127"/>
        <v>8.9603954117985692E-9</v>
      </c>
      <c r="AF163" s="28">
        <f t="shared" si="128"/>
        <v>32829.084000000003</v>
      </c>
      <c r="AG163" s="128"/>
      <c r="AH163">
        <f t="shared" si="129"/>
        <v>-5.7132634402829036E-3</v>
      </c>
      <c r="AI163">
        <f t="shared" si="130"/>
        <v>0.6544707513335789</v>
      </c>
      <c r="AJ163">
        <f t="shared" si="131"/>
        <v>-0.38413402758522297</v>
      </c>
      <c r="AK163">
        <f t="shared" si="132"/>
        <v>0.13232361208801152</v>
      </c>
      <c r="AL163">
        <f t="shared" si="133"/>
        <v>2.7758623597899268</v>
      </c>
      <c r="AM163">
        <f t="shared" si="134"/>
        <v>5.4074192608232776</v>
      </c>
      <c r="AN163" s="25">
        <f t="shared" si="137"/>
        <v>2.6091219929463443</v>
      </c>
      <c r="AO163" s="25">
        <f t="shared" si="137"/>
        <v>2.608875070133196</v>
      </c>
      <c r="AP163" s="25">
        <f t="shared" si="137"/>
        <v>2.6096496039186339</v>
      </c>
      <c r="AQ163" s="25">
        <f t="shared" si="137"/>
        <v>2.6072189022692829</v>
      </c>
      <c r="AR163" s="25">
        <f t="shared" si="137"/>
        <v>2.6148355042976275</v>
      </c>
      <c r="AS163" s="25">
        <f t="shared" si="137"/>
        <v>2.590852430084992</v>
      </c>
      <c r="AT163" s="25">
        <f t="shared" si="137"/>
        <v>2.6652871579766595</v>
      </c>
      <c r="AU163" s="25">
        <f t="shared" si="135"/>
        <v>2.4212077908827778</v>
      </c>
      <c r="AV163" s="25"/>
      <c r="AX163" s="25"/>
    </row>
    <row r="164" spans="1:50">
      <c r="A164" s="33" t="s">
        <v>322</v>
      </c>
      <c r="B164" s="33"/>
      <c r="C164" s="58">
        <v>47849.283000000003</v>
      </c>
      <c r="D164" s="58"/>
      <c r="E164" s="33">
        <f t="shared" si="119"/>
        <v>22398.988384717024</v>
      </c>
      <c r="F164" s="25">
        <f t="shared" si="120"/>
        <v>22399</v>
      </c>
      <c r="G164" s="25">
        <f t="shared" si="110"/>
        <v>-3.9648530000704341E-3</v>
      </c>
      <c r="I164" s="127">
        <f>G164</f>
        <v>-3.9648530000704341E-3</v>
      </c>
      <c r="N164" s="25"/>
      <c r="P164" s="27">
        <f t="shared" si="121"/>
        <v>-1.0677962500941805E-2</v>
      </c>
      <c r="Q164" s="28">
        <f t="shared" si="122"/>
        <v>32830.783000000003</v>
      </c>
      <c r="S164" s="25">
        <f t="shared" si="112"/>
        <v>4.5065839170689463E-5</v>
      </c>
      <c r="T164" s="2">
        <v>0.1</v>
      </c>
      <c r="U164">
        <f t="shared" si="113"/>
        <v>4.5065839170689461E-6</v>
      </c>
      <c r="V164" s="25">
        <f t="shared" si="114"/>
        <v>6.7131095008713705E-3</v>
      </c>
      <c r="Z164">
        <f t="shared" si="123"/>
        <v>22399</v>
      </c>
      <c r="AA164" s="25">
        <f t="shared" si="124"/>
        <v>-2.7862805812304218E-3</v>
      </c>
      <c r="AB164" s="25">
        <f t="shared" si="125"/>
        <v>-1.1785724188400123E-3</v>
      </c>
      <c r="AC164" s="25">
        <f t="shared" si="126"/>
        <v>6.7131095008713705E-3</v>
      </c>
      <c r="AD164" s="25"/>
      <c r="AE164" s="25">
        <f t="shared" si="127"/>
        <v>6.2597935367522511E-11</v>
      </c>
      <c r="AF164" s="28">
        <f t="shared" si="128"/>
        <v>32830.783000000003</v>
      </c>
      <c r="AG164" s="128"/>
      <c r="AH164">
        <f t="shared" si="129"/>
        <v>-5.7226259782304223E-3</v>
      </c>
      <c r="AI164">
        <f t="shared" si="130"/>
        <v>0.65442942185317177</v>
      </c>
      <c r="AJ164">
        <f t="shared" si="131"/>
        <v>-0.38442249964502651</v>
      </c>
      <c r="AK164">
        <f t="shared" si="132"/>
        <v>0.13221564022182428</v>
      </c>
      <c r="AL164">
        <f t="shared" si="133"/>
        <v>2.776174823665968</v>
      </c>
      <c r="AM164">
        <f t="shared" si="134"/>
        <v>5.4121477379399447</v>
      </c>
      <c r="AN164" s="25">
        <f t="shared" si="137"/>
        <v>2.6095655544495364</v>
      </c>
      <c r="AO164" s="25">
        <f t="shared" si="137"/>
        <v>2.6093183912157256</v>
      </c>
      <c r="AP164" s="25">
        <f t="shared" si="137"/>
        <v>2.6100934766846762</v>
      </c>
      <c r="AQ164" s="25">
        <f t="shared" si="137"/>
        <v>2.6076616797059264</v>
      </c>
      <c r="AR164" s="25">
        <f t="shared" si="137"/>
        <v>2.6152797325417061</v>
      </c>
      <c r="AS164" s="25">
        <f t="shared" si="137"/>
        <v>2.5912984684362037</v>
      </c>
      <c r="AT164" s="25">
        <f t="shared" si="137"/>
        <v>2.665709355695129</v>
      </c>
      <c r="AU164" s="25">
        <f t="shared" si="135"/>
        <v>2.4217926701860848</v>
      </c>
      <c r="AV164" s="25"/>
      <c r="AX164" s="25"/>
    </row>
    <row r="165" spans="1:50">
      <c r="A165" s="56" t="s">
        <v>490</v>
      </c>
      <c r="B165" s="57" t="str">
        <f>IF(W165=INT(W165),"I","II")</f>
        <v>I</v>
      </c>
      <c r="C165" s="126">
        <v>47880.345300000001</v>
      </c>
      <c r="D165" s="115" t="s">
        <v>465</v>
      </c>
      <c r="E165" s="33">
        <f t="shared" si="119"/>
        <v>22489.987320767454</v>
      </c>
      <c r="F165" s="25">
        <f t="shared" si="120"/>
        <v>22490</v>
      </c>
      <c r="G165" s="25">
        <f t="shared" si="110"/>
        <v>-4.3280300014885142E-3</v>
      </c>
      <c r="J165">
        <f>G165</f>
        <v>-4.3280300014885142E-3</v>
      </c>
      <c r="N165" s="25">
        <v>-4.3280300014885142E-3</v>
      </c>
      <c r="O165" s="25">
        <f ca="1">+C$11+C$12*F165</f>
        <v>8.9074527120827814E-3</v>
      </c>
      <c r="P165" s="27">
        <f t="shared" si="121"/>
        <v>-1.0763877514196329E-2</v>
      </c>
      <c r="Q165" s="28">
        <f t="shared" si="122"/>
        <v>32861.845300000001</v>
      </c>
      <c r="S165" s="25">
        <f t="shared" si="112"/>
        <v>4.142013320682737E-5</v>
      </c>
      <c r="T165" s="128">
        <v>10</v>
      </c>
      <c r="U165">
        <f t="shared" si="113"/>
        <v>4.142013320682737E-4</v>
      </c>
      <c r="V165" s="25">
        <f t="shared" si="114"/>
        <v>6.4358475127078152E-3</v>
      </c>
      <c r="W165" s="110"/>
      <c r="X165" s="109"/>
      <c r="Y165" s="109"/>
      <c r="Z165">
        <f t="shared" si="123"/>
        <v>22490</v>
      </c>
      <c r="AA165" s="25">
        <f t="shared" si="124"/>
        <v>-2.9587131357997143E-3</v>
      </c>
      <c r="AB165" s="25">
        <f t="shared" si="125"/>
        <v>-1.3693168656887999E-3</v>
      </c>
      <c r="AC165" s="25">
        <f t="shared" si="126"/>
        <v>6.4358475127078152E-3</v>
      </c>
      <c r="AD165" s="25"/>
      <c r="AE165" s="25">
        <f t="shared" si="127"/>
        <v>7.7663937636710384E-11</v>
      </c>
      <c r="AF165" s="28">
        <f t="shared" si="128"/>
        <v>32861.845300000001</v>
      </c>
      <c r="AG165" s="128"/>
      <c r="AH165">
        <f t="shared" si="129"/>
        <v>-5.8927228357997137E-3</v>
      </c>
      <c r="AI165">
        <f t="shared" si="130"/>
        <v>0.65368401809890686</v>
      </c>
      <c r="AJ165">
        <f t="shared" si="131"/>
        <v>-0.38965978523389777</v>
      </c>
      <c r="AK165">
        <f t="shared" si="132"/>
        <v>0.13025068399007259</v>
      </c>
      <c r="AL165">
        <f t="shared" si="133"/>
        <v>2.7818548037736881</v>
      </c>
      <c r="AM165">
        <f t="shared" si="134"/>
        <v>5.4995180060297342</v>
      </c>
      <c r="AN165" s="25">
        <f t="shared" si="137"/>
        <v>2.6176334938134014</v>
      </c>
      <c r="AO165" s="25">
        <f t="shared" si="137"/>
        <v>2.6173820273056747</v>
      </c>
      <c r="AP165" s="25">
        <f t="shared" si="137"/>
        <v>2.6181669065326627</v>
      </c>
      <c r="AQ165" s="25">
        <f t="shared" si="137"/>
        <v>2.6157159545696884</v>
      </c>
      <c r="AR165" s="25">
        <f t="shared" si="137"/>
        <v>2.6233581344525119</v>
      </c>
      <c r="AS165" s="25">
        <f t="shared" si="137"/>
        <v>2.5994159072790342</v>
      </c>
      <c r="AT165" s="25">
        <f t="shared" si="137"/>
        <v>2.6733788314352092</v>
      </c>
      <c r="AU165" s="25">
        <f t="shared" si="135"/>
        <v>2.4324374735062699</v>
      </c>
      <c r="AV165" s="25"/>
      <c r="AX165" s="25"/>
    </row>
    <row r="166" spans="1:50">
      <c r="A166" s="33" t="s">
        <v>323</v>
      </c>
      <c r="B166" s="33"/>
      <c r="C166" s="58">
        <v>47880.345600000001</v>
      </c>
      <c r="D166" s="58"/>
      <c r="E166" s="33">
        <f t="shared" si="119"/>
        <v>22489.988199636075</v>
      </c>
      <c r="F166" s="25">
        <f t="shared" si="120"/>
        <v>22490</v>
      </c>
      <c r="G166" s="25">
        <f t="shared" si="110"/>
        <v>-4.0280300017911941E-3</v>
      </c>
      <c r="K166" s="127">
        <f>G166</f>
        <v>-4.0280300017911941E-3</v>
      </c>
      <c r="N166" s="25"/>
      <c r="O166" s="25">
        <f ca="1">+C$11+C$12*F166</f>
        <v>8.9074527120827814E-3</v>
      </c>
      <c r="P166" s="27">
        <f t="shared" si="121"/>
        <v>-1.0763877514196329E-2</v>
      </c>
      <c r="Q166" s="28">
        <f t="shared" si="122"/>
        <v>32861.845600000001</v>
      </c>
      <c r="S166" s="25">
        <f t="shared" si="112"/>
        <v>4.5371641710374451E-5</v>
      </c>
      <c r="T166" s="128">
        <v>10</v>
      </c>
      <c r="U166">
        <f t="shared" si="113"/>
        <v>4.5371641710374451E-4</v>
      </c>
      <c r="V166" s="25">
        <f t="shared" si="114"/>
        <v>6.7358475124051354E-3</v>
      </c>
      <c r="Z166">
        <f t="shared" si="123"/>
        <v>22490</v>
      </c>
      <c r="AA166" s="25">
        <f t="shared" si="124"/>
        <v>-2.9587131357997143E-3</v>
      </c>
      <c r="AB166" s="25">
        <f t="shared" si="125"/>
        <v>-1.0693168659914798E-3</v>
      </c>
      <c r="AC166" s="25">
        <f t="shared" si="126"/>
        <v>6.7358475124051354E-3</v>
      </c>
      <c r="AD166" s="25"/>
      <c r="AE166" s="25">
        <f t="shared" si="127"/>
        <v>5.1879684657329864E-11</v>
      </c>
      <c r="AF166" s="28">
        <f t="shared" si="128"/>
        <v>32861.845600000001</v>
      </c>
      <c r="AG166" s="128"/>
      <c r="AH166">
        <f t="shared" si="129"/>
        <v>-5.8927228357997137E-3</v>
      </c>
      <c r="AI166">
        <f t="shared" si="130"/>
        <v>0.65368401809890686</v>
      </c>
      <c r="AJ166">
        <f t="shared" si="131"/>
        <v>-0.38965978523389777</v>
      </c>
      <c r="AK166">
        <f t="shared" si="132"/>
        <v>0.13025068399007259</v>
      </c>
      <c r="AL166">
        <f t="shared" si="133"/>
        <v>2.7818548037736881</v>
      </c>
      <c r="AM166">
        <f t="shared" si="134"/>
        <v>5.4995180060297342</v>
      </c>
      <c r="AN166" s="25">
        <f t="shared" si="137"/>
        <v>2.6176334938134014</v>
      </c>
      <c r="AO166" s="25">
        <f t="shared" si="137"/>
        <v>2.6173820273056747</v>
      </c>
      <c r="AP166" s="25">
        <f t="shared" si="137"/>
        <v>2.6181669065326627</v>
      </c>
      <c r="AQ166" s="25">
        <f t="shared" si="137"/>
        <v>2.6157159545696884</v>
      </c>
      <c r="AR166" s="25">
        <f t="shared" si="137"/>
        <v>2.6233581344525119</v>
      </c>
      <c r="AS166" s="25">
        <f t="shared" si="137"/>
        <v>2.5994159072790342</v>
      </c>
      <c r="AT166" s="25">
        <f t="shared" si="137"/>
        <v>2.6733788314352092</v>
      </c>
      <c r="AU166" s="25">
        <f t="shared" si="135"/>
        <v>2.4324374735062699</v>
      </c>
      <c r="AV166" s="25"/>
      <c r="AX166" s="25"/>
    </row>
    <row r="167" spans="1:50">
      <c r="A167" s="56" t="s">
        <v>490</v>
      </c>
      <c r="B167" s="57" t="str">
        <f>IF(W167=INT(W167),"I","II")</f>
        <v>I</v>
      </c>
      <c r="C167" s="126">
        <v>47880.3459</v>
      </c>
      <c r="D167" s="115" t="s">
        <v>465</v>
      </c>
      <c r="E167" s="33">
        <f t="shared" si="119"/>
        <v>22489.989078504695</v>
      </c>
      <c r="F167" s="25">
        <f t="shared" si="120"/>
        <v>22490</v>
      </c>
      <c r="G167" s="25">
        <f t="shared" si="110"/>
        <v>-3.7280300020938739E-3</v>
      </c>
      <c r="J167">
        <f>G167</f>
        <v>-3.7280300020938739E-3</v>
      </c>
      <c r="N167" s="25">
        <v>-3.7280300020938739E-3</v>
      </c>
      <c r="O167" s="25">
        <f ca="1">+C$11+C$12*F167</f>
        <v>8.9074527120827814E-3</v>
      </c>
      <c r="P167" s="27">
        <f t="shared" si="121"/>
        <v>-1.0763877514196329E-2</v>
      </c>
      <c r="Q167" s="28">
        <f t="shared" si="122"/>
        <v>32861.8459</v>
      </c>
      <c r="S167" s="25">
        <f t="shared" si="112"/>
        <v>4.9503150213558311E-5</v>
      </c>
      <c r="T167" s="128">
        <v>10</v>
      </c>
      <c r="U167">
        <f t="shared" si="113"/>
        <v>4.9503150213558306E-4</v>
      </c>
      <c r="V167" s="25">
        <f t="shared" si="114"/>
        <v>7.0358475121024555E-3</v>
      </c>
      <c r="W167" s="110"/>
      <c r="X167" s="109"/>
      <c r="Y167" s="109"/>
      <c r="Z167">
        <f t="shared" si="123"/>
        <v>22490</v>
      </c>
      <c r="AA167" s="25">
        <f t="shared" si="124"/>
        <v>-2.9587131357997143E-3</v>
      </c>
      <c r="AB167" s="25">
        <f t="shared" si="125"/>
        <v>-7.6931686629415959E-4</v>
      </c>
      <c r="AC167" s="25">
        <f t="shared" si="126"/>
        <v>7.0358475121024555E-3</v>
      </c>
      <c r="AD167" s="25"/>
      <c r="AE167" s="25">
        <f t="shared" si="127"/>
        <v>2.9298362266833521E-11</v>
      </c>
      <c r="AF167" s="28">
        <f t="shared" si="128"/>
        <v>32861.8459</v>
      </c>
      <c r="AG167" s="128"/>
      <c r="AH167">
        <f t="shared" si="129"/>
        <v>-5.8927228357997137E-3</v>
      </c>
      <c r="AI167">
        <f t="shared" si="130"/>
        <v>0.65368401809890686</v>
      </c>
      <c r="AJ167">
        <f t="shared" si="131"/>
        <v>-0.38965978523389777</v>
      </c>
      <c r="AK167">
        <f t="shared" si="132"/>
        <v>0.13025068399007259</v>
      </c>
      <c r="AL167">
        <f t="shared" si="133"/>
        <v>2.7818548037736881</v>
      </c>
      <c r="AM167">
        <f t="shared" si="134"/>
        <v>5.4995180060297342</v>
      </c>
      <c r="AN167" s="25">
        <f t="shared" si="137"/>
        <v>2.6176334938134014</v>
      </c>
      <c r="AO167" s="25">
        <f t="shared" si="137"/>
        <v>2.6173820273056747</v>
      </c>
      <c r="AP167" s="25">
        <f t="shared" si="137"/>
        <v>2.6181669065326627</v>
      </c>
      <c r="AQ167" s="25">
        <f t="shared" si="137"/>
        <v>2.6157159545696884</v>
      </c>
      <c r="AR167" s="25">
        <f t="shared" si="137"/>
        <v>2.6233581344525119</v>
      </c>
      <c r="AS167" s="25">
        <f t="shared" si="137"/>
        <v>2.5994159072790342</v>
      </c>
      <c r="AT167" s="25">
        <f t="shared" si="137"/>
        <v>2.6733788314352092</v>
      </c>
      <c r="AU167" s="25">
        <f t="shared" si="135"/>
        <v>2.4324374735062699</v>
      </c>
      <c r="AV167" s="25"/>
      <c r="AX167" s="25"/>
    </row>
    <row r="168" spans="1:50">
      <c r="A168" s="33" t="s">
        <v>296</v>
      </c>
      <c r="B168" s="57"/>
      <c r="C168" s="58">
        <v>47919.762999999999</v>
      </c>
      <c r="D168" s="58" t="s">
        <v>264</v>
      </c>
      <c r="E168" s="33">
        <f t="shared" si="119"/>
        <v>22605.46391978153</v>
      </c>
      <c r="F168" s="25">
        <f t="shared" si="120"/>
        <v>22605.5</v>
      </c>
      <c r="G168" s="25">
        <f t="shared" si="110"/>
        <v>-1.23159084978397E-2</v>
      </c>
      <c r="I168" s="25">
        <f t="shared" ref="I168:I176" si="138">G168</f>
        <v>-1.23159084978397E-2</v>
      </c>
      <c r="N168" s="25"/>
      <c r="P168" s="27">
        <f t="shared" si="121"/>
        <v>-1.0872769669067733E-2</v>
      </c>
      <c r="Q168" s="28">
        <f t="shared" si="122"/>
        <v>32901.262999999999</v>
      </c>
      <c r="S168" s="25">
        <f t="shared" si="112"/>
        <v>2.0826496791093271E-6</v>
      </c>
      <c r="T168" s="2">
        <v>0.1</v>
      </c>
      <c r="U168">
        <f t="shared" si="113"/>
        <v>2.0826496791093272E-7</v>
      </c>
      <c r="V168" s="25">
        <f t="shared" si="114"/>
        <v>-1.4431388287719678E-3</v>
      </c>
      <c r="Z168">
        <f t="shared" si="123"/>
        <v>22605.5</v>
      </c>
      <c r="AA168" s="25">
        <f t="shared" si="124"/>
        <v>-3.1768114759785498E-3</v>
      </c>
      <c r="AB168" s="25">
        <f t="shared" si="125"/>
        <v>-9.1390970218611506E-3</v>
      </c>
      <c r="AC168" s="25">
        <f t="shared" si="126"/>
        <v>-1.4431388287719678E-3</v>
      </c>
      <c r="AD168" s="25"/>
      <c r="AE168" s="25">
        <f t="shared" si="127"/>
        <v>1.7394934569829378E-10</v>
      </c>
      <c r="AF168" s="28">
        <f t="shared" si="128"/>
        <v>32901.262999999999</v>
      </c>
      <c r="AG168" s="128"/>
      <c r="AH168">
        <f t="shared" si="129"/>
        <v>-6.1077850852285492E-3</v>
      </c>
      <c r="AI168">
        <f t="shared" si="130"/>
        <v>0.65275638170123207</v>
      </c>
      <c r="AJ168">
        <f t="shared" si="131"/>
        <v>-0.39627202328158523</v>
      </c>
      <c r="AK168">
        <f t="shared" si="132"/>
        <v>0.1277570724100221</v>
      </c>
      <c r="AL168">
        <f t="shared" si="133"/>
        <v>2.7890455364364146</v>
      </c>
      <c r="AM168">
        <f t="shared" si="134"/>
        <v>5.6141206492025271</v>
      </c>
      <c r="AN168" s="25">
        <f t="shared" si="137"/>
        <v>2.6278604209409737</v>
      </c>
      <c r="AO168" s="25">
        <f t="shared" si="137"/>
        <v>2.6276037005719486</v>
      </c>
      <c r="AP168" s="25">
        <f t="shared" si="137"/>
        <v>2.6284003136550713</v>
      </c>
      <c r="AQ168" s="25">
        <f t="shared" si="137"/>
        <v>2.6259272221166845</v>
      </c>
      <c r="AR168" s="25">
        <f t="shared" si="137"/>
        <v>2.6335937451843359</v>
      </c>
      <c r="AS168" s="25">
        <f t="shared" si="137"/>
        <v>2.6097177154753175</v>
      </c>
      <c r="AT168" s="25">
        <f t="shared" si="137"/>
        <v>2.6830738937033058</v>
      </c>
      <c r="AU168" s="25">
        <f t="shared" si="135"/>
        <v>2.445948185412659</v>
      </c>
      <c r="AV168" s="25"/>
      <c r="AX168" s="25"/>
    </row>
    <row r="169" spans="1:50">
      <c r="A169" s="33" t="s">
        <v>296</v>
      </c>
      <c r="B169" s="57"/>
      <c r="C169" s="58">
        <v>47950.665000000001</v>
      </c>
      <c r="D169" s="58" t="s">
        <v>264</v>
      </c>
      <c r="E169" s="33">
        <f t="shared" si="119"/>
        <v>22695.993247031307</v>
      </c>
      <c r="F169" s="25">
        <f t="shared" si="120"/>
        <v>22696</v>
      </c>
      <c r="G169" s="25">
        <f t="shared" si="110"/>
        <v>-2.3051120006130077E-3</v>
      </c>
      <c r="I169" s="25">
        <f t="shared" si="138"/>
        <v>-2.3051120006130077E-3</v>
      </c>
      <c r="N169" s="25"/>
      <c r="P169" s="27">
        <f t="shared" si="121"/>
        <v>-1.0957971856921347E-2</v>
      </c>
      <c r="Q169" s="28">
        <f t="shared" si="122"/>
        <v>32932.165000000001</v>
      </c>
      <c r="S169" s="25">
        <f t="shared" si="112"/>
        <v>7.4871983692912373E-5</v>
      </c>
      <c r="T169" s="2">
        <v>0.1</v>
      </c>
      <c r="U169">
        <f t="shared" si="113"/>
        <v>7.4871983692912374E-6</v>
      </c>
      <c r="V169" s="25">
        <f t="shared" si="114"/>
        <v>8.6528598563083391E-3</v>
      </c>
      <c r="Z169">
        <f t="shared" si="123"/>
        <v>22696</v>
      </c>
      <c r="AA169" s="25">
        <f t="shared" si="124"/>
        <v>-3.3471017229282241E-3</v>
      </c>
      <c r="AB169" s="25">
        <f t="shared" si="125"/>
        <v>1.0419897223152164E-3</v>
      </c>
      <c r="AC169" s="25">
        <f t="shared" si="126"/>
        <v>8.6528598563083391E-3</v>
      </c>
      <c r="AD169" s="25"/>
      <c r="AE169" s="25">
        <f t="shared" si="127"/>
        <v>8.1291700850070675E-11</v>
      </c>
      <c r="AF169" s="28">
        <f t="shared" si="128"/>
        <v>32932.165000000001</v>
      </c>
      <c r="AG169" s="128"/>
      <c r="AH169">
        <f t="shared" si="129"/>
        <v>-6.2756404749282242E-3</v>
      </c>
      <c r="AI169">
        <f t="shared" si="130"/>
        <v>0.65204385636123763</v>
      </c>
      <c r="AJ169">
        <f t="shared" si="131"/>
        <v>-0.40142577820507308</v>
      </c>
      <c r="AK169">
        <f t="shared" si="132"/>
        <v>0.12580350592905171</v>
      </c>
      <c r="AL169">
        <f t="shared" si="133"/>
        <v>2.7946656803024243</v>
      </c>
      <c r="AM169">
        <f t="shared" si="134"/>
        <v>5.7069645105412414</v>
      </c>
      <c r="AN169" s="25">
        <f t="shared" si="137"/>
        <v>2.6358636382963114</v>
      </c>
      <c r="AO169" s="25">
        <f t="shared" si="137"/>
        <v>2.6356029751240562</v>
      </c>
      <c r="AP169" s="25">
        <f t="shared" si="137"/>
        <v>2.6364082133113249</v>
      </c>
      <c r="AQ169" s="25">
        <f t="shared" si="137"/>
        <v>2.6339195180809085</v>
      </c>
      <c r="AR169" s="25">
        <f t="shared" si="137"/>
        <v>2.641600143453148</v>
      </c>
      <c r="AS169" s="25">
        <f t="shared" si="137"/>
        <v>2.6177890074845442</v>
      </c>
      <c r="AT169" s="25">
        <f t="shared" si="137"/>
        <v>2.6906401774794131</v>
      </c>
      <c r="AU169" s="25">
        <f t="shared" si="135"/>
        <v>2.4565345008025132</v>
      </c>
      <c r="AV169" s="25"/>
      <c r="AX169" s="25"/>
    </row>
    <row r="170" spans="1:50">
      <c r="A170" s="33" t="s">
        <v>296</v>
      </c>
      <c r="B170" s="57"/>
      <c r="C170" s="58">
        <v>48135.851999999999</v>
      </c>
      <c r="D170" s="58" t="s">
        <v>264</v>
      </c>
      <c r="E170" s="33">
        <f t="shared" si="119"/>
        <v>23238.510059062985</v>
      </c>
      <c r="F170" s="25">
        <f t="shared" si="120"/>
        <v>23238.5</v>
      </c>
      <c r="G170" s="25">
        <f t="shared" si="110"/>
        <v>3.4336405005888082E-3</v>
      </c>
      <c r="I170" s="25">
        <f t="shared" si="138"/>
        <v>3.4336405005888082E-3</v>
      </c>
      <c r="N170" s="25"/>
      <c r="P170" s="27">
        <f t="shared" si="121"/>
        <v>-1.1466499506972838E-2</v>
      </c>
      <c r="Q170" s="28">
        <f t="shared" si="122"/>
        <v>33117.351999999999</v>
      </c>
      <c r="S170" s="25">
        <f t="shared" si="112"/>
        <v>2.2201417224493918E-4</v>
      </c>
      <c r="T170" s="2">
        <v>0.1</v>
      </c>
      <c r="U170">
        <f t="shared" si="113"/>
        <v>2.220141722449392E-5</v>
      </c>
      <c r="V170" s="25">
        <f t="shared" si="114"/>
        <v>1.4900140007561647E-2</v>
      </c>
      <c r="Z170">
        <f t="shared" si="123"/>
        <v>23238.5</v>
      </c>
      <c r="AA170" s="25">
        <f t="shared" si="124"/>
        <v>-4.3564782719034533E-3</v>
      </c>
      <c r="AB170" s="25">
        <f t="shared" si="125"/>
        <v>7.7901187724922615E-3</v>
      </c>
      <c r="AC170" s="25">
        <f t="shared" si="126"/>
        <v>1.4900140007561647E-2</v>
      </c>
      <c r="AD170" s="25"/>
      <c r="AE170" s="25">
        <f t="shared" si="127"/>
        <v>1.3473141064831772E-8</v>
      </c>
      <c r="AF170" s="28">
        <f t="shared" si="128"/>
        <v>33117.351999999999</v>
      </c>
      <c r="AG170" s="128"/>
      <c r="AH170">
        <f t="shared" si="129"/>
        <v>-7.2693911251534528E-3</v>
      </c>
      <c r="AI170">
        <f t="shared" si="130"/>
        <v>0.64803205839335754</v>
      </c>
      <c r="AJ170">
        <f t="shared" si="131"/>
        <v>-0.43182497987464069</v>
      </c>
      <c r="AK170">
        <f t="shared" si="132"/>
        <v>0.11409893987756027</v>
      </c>
      <c r="AL170">
        <f t="shared" si="133"/>
        <v>2.8281078076297748</v>
      </c>
      <c r="AM170">
        <f t="shared" si="134"/>
        <v>6.3275604697237959</v>
      </c>
      <c r="AN170" s="25">
        <f t="shared" si="137"/>
        <v>2.6836615486112696</v>
      </c>
      <c r="AO170" s="25">
        <f t="shared" si="137"/>
        <v>2.6833809592759987</v>
      </c>
      <c r="AP170" s="25">
        <f t="shared" si="137"/>
        <v>2.6842263579691141</v>
      </c>
      <c r="AQ170" s="25">
        <f t="shared" si="137"/>
        <v>2.6816781523782804</v>
      </c>
      <c r="AR170" s="25">
        <f t="shared" si="137"/>
        <v>2.6893493081634281</v>
      </c>
      <c r="AS170" s="25">
        <f t="shared" si="137"/>
        <v>2.6661665850854463</v>
      </c>
      <c r="AT170" s="25">
        <f t="shared" si="137"/>
        <v>2.735458078796444</v>
      </c>
      <c r="AU170" s="25">
        <f t="shared" si="135"/>
        <v>2.5199939052113089</v>
      </c>
      <c r="AV170" s="25"/>
      <c r="AX170" s="25"/>
    </row>
    <row r="171" spans="1:50">
      <c r="A171" s="33" t="s">
        <v>324</v>
      </c>
      <c r="B171" s="33"/>
      <c r="C171" s="58">
        <v>48176.639000000003</v>
      </c>
      <c r="D171" s="58"/>
      <c r="E171" s="33">
        <f t="shared" si="119"/>
        <v>23357.998107426738</v>
      </c>
      <c r="F171" s="25">
        <f t="shared" si="120"/>
        <v>23358</v>
      </c>
      <c r="G171" s="25">
        <f t="shared" si="110"/>
        <v>-6.4602599741192535E-4</v>
      </c>
      <c r="I171" s="127">
        <f t="shared" si="138"/>
        <v>-6.4602599741192535E-4</v>
      </c>
      <c r="N171" s="25">
        <v>-6.4602599741192535E-4</v>
      </c>
      <c r="P171" s="27">
        <f t="shared" si="121"/>
        <v>-1.1578005989587206E-2</v>
      </c>
      <c r="Q171" s="28">
        <f t="shared" si="122"/>
        <v>33158.139000000003</v>
      </c>
      <c r="S171" s="25">
        <f t="shared" si="112"/>
        <v>1.1950818654932065E-4</v>
      </c>
      <c r="T171" s="2">
        <v>0.1</v>
      </c>
      <c r="U171">
        <f t="shared" si="113"/>
        <v>1.1950818654932065E-5</v>
      </c>
      <c r="V171" s="25">
        <f t="shared" si="114"/>
        <v>1.0931979992175281E-2</v>
      </c>
      <c r="Z171">
        <f t="shared" si="123"/>
        <v>23358</v>
      </c>
      <c r="AA171" s="25">
        <f t="shared" si="124"/>
        <v>-4.5761064461716516E-3</v>
      </c>
      <c r="AB171" s="25">
        <f t="shared" si="125"/>
        <v>3.9300804487597263E-3</v>
      </c>
      <c r="AC171" s="25">
        <f t="shared" si="126"/>
        <v>1.0931979992175281E-2</v>
      </c>
      <c r="AD171" s="25"/>
      <c r="AE171" s="25">
        <f t="shared" si="127"/>
        <v>1.845867559492186E-9</v>
      </c>
      <c r="AF171" s="28">
        <f t="shared" si="128"/>
        <v>33158.139000000003</v>
      </c>
      <c r="AG171" s="128"/>
      <c r="AH171">
        <f t="shared" si="129"/>
        <v>-7.485339954171652E-3</v>
      </c>
      <c r="AI171">
        <f t="shared" si="130"/>
        <v>0.64720713784433459</v>
      </c>
      <c r="AJ171">
        <f t="shared" si="131"/>
        <v>-0.43840885696049442</v>
      </c>
      <c r="AK171">
        <f t="shared" si="132"/>
        <v>0.11152217901392386</v>
      </c>
      <c r="AL171">
        <f t="shared" si="133"/>
        <v>2.8354202159475217</v>
      </c>
      <c r="AM171">
        <f t="shared" si="134"/>
        <v>6.4811579951771083</v>
      </c>
      <c r="AN171" s="25">
        <f t="shared" ref="AN171:AT180" si="139">$AU171+$AB$7*SIN(AO171)</f>
        <v>2.6941514672844127</v>
      </c>
      <c r="AO171" s="25">
        <f t="shared" si="139"/>
        <v>2.6938674548891859</v>
      </c>
      <c r="AP171" s="25">
        <f t="shared" si="139"/>
        <v>2.6947188140258738</v>
      </c>
      <c r="AQ171" s="25">
        <f t="shared" si="139"/>
        <v>2.6921657254732856</v>
      </c>
      <c r="AR171" s="25">
        <f t="shared" si="139"/>
        <v>2.6998127032977166</v>
      </c>
      <c r="AS171" s="25">
        <f t="shared" si="139"/>
        <v>2.6768232135088867</v>
      </c>
      <c r="AT171" s="25">
        <f t="shared" si="139"/>
        <v>2.7452111395296717</v>
      </c>
      <c r="AU171" s="25">
        <f t="shared" si="135"/>
        <v>2.5339725205603436</v>
      </c>
      <c r="AV171" s="25"/>
      <c r="AX171" s="25"/>
    </row>
    <row r="172" spans="1:50">
      <c r="A172" s="33" t="s">
        <v>296</v>
      </c>
      <c r="B172" s="57"/>
      <c r="C172" s="58">
        <v>48210.597999999998</v>
      </c>
      <c r="D172" s="58" t="s">
        <v>264</v>
      </c>
      <c r="E172" s="33">
        <f t="shared" si="119"/>
        <v>23457.483105940573</v>
      </c>
      <c r="F172" s="25">
        <f t="shared" si="120"/>
        <v>23457.5</v>
      </c>
      <c r="G172" s="25">
        <f t="shared" si="110"/>
        <v>-5.7667525034048595E-3</v>
      </c>
      <c r="I172" s="25">
        <f t="shared" si="138"/>
        <v>-5.7667525034048595E-3</v>
      </c>
      <c r="N172" s="25"/>
      <c r="P172" s="27">
        <f t="shared" si="121"/>
        <v>-1.167070976330533E-2</v>
      </c>
      <c r="Q172" s="28">
        <f t="shared" si="122"/>
        <v>33192.097999999998</v>
      </c>
      <c r="S172" s="25">
        <f t="shared" si="112"/>
        <v>3.4856711326731472E-5</v>
      </c>
      <c r="T172" s="2">
        <v>0.1</v>
      </c>
      <c r="U172">
        <f t="shared" si="113"/>
        <v>3.4856711326731475E-6</v>
      </c>
      <c r="V172" s="25">
        <f t="shared" si="114"/>
        <v>5.9039572599004705E-3</v>
      </c>
      <c r="Z172">
        <f t="shared" si="123"/>
        <v>23457.5</v>
      </c>
      <c r="AA172" s="25">
        <f t="shared" si="124"/>
        <v>-4.7582067629968654E-3</v>
      </c>
      <c r="AB172" s="25">
        <f t="shared" si="125"/>
        <v>-1.008545740407994E-3</v>
      </c>
      <c r="AC172" s="25">
        <f t="shared" si="126"/>
        <v>5.9039572599004705E-3</v>
      </c>
      <c r="AD172" s="25"/>
      <c r="AE172" s="25">
        <f t="shared" si="127"/>
        <v>3.5455009714124139E-11</v>
      </c>
      <c r="AF172" s="28">
        <f t="shared" si="128"/>
        <v>33192.097999999998</v>
      </c>
      <c r="AG172" s="128"/>
      <c r="AH172">
        <f t="shared" si="129"/>
        <v>-7.6643113442468654E-3</v>
      </c>
      <c r="AI172">
        <f t="shared" si="130"/>
        <v>0.64653621190072119</v>
      </c>
      <c r="AJ172">
        <f t="shared" si="131"/>
        <v>-0.44386032759665239</v>
      </c>
      <c r="AK172">
        <f t="shared" si="132"/>
        <v>0.10937710227697621</v>
      </c>
      <c r="AL172">
        <f t="shared" si="133"/>
        <v>2.841494693660934</v>
      </c>
      <c r="AM172">
        <f t="shared" si="134"/>
        <v>6.6143989284635447</v>
      </c>
      <c r="AN172" s="25">
        <f t="shared" si="139"/>
        <v>2.7028755974066079</v>
      </c>
      <c r="AO172" s="25">
        <f t="shared" si="139"/>
        <v>2.7025890303018363</v>
      </c>
      <c r="AP172" s="25">
        <f t="shared" si="139"/>
        <v>2.703444499944363</v>
      </c>
      <c r="AQ172" s="25">
        <f t="shared" si="139"/>
        <v>2.7008897038482917</v>
      </c>
      <c r="AR172" s="25">
        <f t="shared" si="139"/>
        <v>2.7085103783317623</v>
      </c>
      <c r="AS172" s="25">
        <f t="shared" si="139"/>
        <v>2.6856967217977274</v>
      </c>
      <c r="AT172" s="25">
        <f t="shared" si="139"/>
        <v>2.7533003617667573</v>
      </c>
      <c r="AU172" s="25">
        <f t="shared" si="135"/>
        <v>2.5456116186961504</v>
      </c>
      <c r="AV172" s="25"/>
      <c r="AX172" s="25"/>
    </row>
    <row r="173" spans="1:50">
      <c r="A173" s="33" t="s">
        <v>296</v>
      </c>
      <c r="B173" s="57"/>
      <c r="C173" s="58">
        <v>48232.614999999998</v>
      </c>
      <c r="D173" s="58" t="s">
        <v>264</v>
      </c>
      <c r="E173" s="33">
        <f t="shared" si="119"/>
        <v>23521.983274151633</v>
      </c>
      <c r="F173" s="25">
        <f t="shared" si="120"/>
        <v>23522</v>
      </c>
      <c r="G173" s="25">
        <f t="shared" si="110"/>
        <v>-5.709334000130184E-3</v>
      </c>
      <c r="I173" s="25">
        <f t="shared" si="138"/>
        <v>-5.709334000130184E-3</v>
      </c>
      <c r="N173" s="25"/>
      <c r="P173" s="27">
        <f t="shared" si="121"/>
        <v>-1.1730735947425344E-2</v>
      </c>
      <c r="Q173" s="28">
        <f t="shared" si="122"/>
        <v>33214.114999999998</v>
      </c>
      <c r="S173" s="25">
        <f t="shared" si="112"/>
        <v>3.625728141088994E-5</v>
      </c>
      <c r="T173" s="2">
        <v>0.1</v>
      </c>
      <c r="U173">
        <f t="shared" si="113"/>
        <v>3.6257281410889941E-6</v>
      </c>
      <c r="V173" s="25">
        <f t="shared" si="114"/>
        <v>6.0214019472951599E-3</v>
      </c>
      <c r="Z173">
        <f t="shared" si="123"/>
        <v>23522</v>
      </c>
      <c r="AA173" s="25">
        <f t="shared" si="124"/>
        <v>-4.8758738935875887E-3</v>
      </c>
      <c r="AB173" s="25">
        <f t="shared" si="125"/>
        <v>-8.3346010654259534E-4</v>
      </c>
      <c r="AC173" s="25">
        <f t="shared" si="126"/>
        <v>6.0214019472951599E-3</v>
      </c>
      <c r="AD173" s="25"/>
      <c r="AE173" s="25">
        <f t="shared" si="127"/>
        <v>2.5186328982364267E-11</v>
      </c>
      <c r="AF173" s="28">
        <f t="shared" si="128"/>
        <v>33214.114999999998</v>
      </c>
      <c r="AG173" s="128"/>
      <c r="AH173">
        <f t="shared" si="129"/>
        <v>-7.7799184415875888E-3</v>
      </c>
      <c r="AI173">
        <f t="shared" si="130"/>
        <v>0.64610897970826853</v>
      </c>
      <c r="AJ173">
        <f t="shared" si="131"/>
        <v>-0.44737946644391174</v>
      </c>
      <c r="AK173">
        <f t="shared" si="132"/>
        <v>0.10798678510298054</v>
      </c>
      <c r="AL173">
        <f t="shared" si="133"/>
        <v>2.8454257205434117</v>
      </c>
      <c r="AM173">
        <f t="shared" si="134"/>
        <v>6.703514875467401</v>
      </c>
      <c r="AN173" s="25">
        <f t="shared" si="139"/>
        <v>2.708526106192739</v>
      </c>
      <c r="AO173" s="25">
        <f t="shared" si="139"/>
        <v>2.7082380313623462</v>
      </c>
      <c r="AP173" s="25">
        <f t="shared" si="139"/>
        <v>2.7090957425620985</v>
      </c>
      <c r="AQ173" s="25">
        <f t="shared" si="139"/>
        <v>2.7065409981785011</v>
      </c>
      <c r="AR173" s="25">
        <f t="shared" si="139"/>
        <v>2.7141416161792988</v>
      </c>
      <c r="AS173" s="25">
        <f t="shared" si="139"/>
        <v>2.691449155788165</v>
      </c>
      <c r="AT173" s="25">
        <f t="shared" si="139"/>
        <v>2.7585290681398105</v>
      </c>
      <c r="AU173" s="25">
        <f t="shared" si="135"/>
        <v>2.5531565617088092</v>
      </c>
      <c r="AV173" s="25"/>
      <c r="AX173" s="25"/>
    </row>
    <row r="174" spans="1:50">
      <c r="A174" s="33" t="s">
        <v>296</v>
      </c>
      <c r="B174" s="57"/>
      <c r="C174" s="58">
        <v>48251.561999999998</v>
      </c>
      <c r="D174" s="58" t="s">
        <v>264</v>
      </c>
      <c r="E174" s="33">
        <f t="shared" si="119"/>
        <v>23577.489686791636</v>
      </c>
      <c r="F174" s="25">
        <f t="shared" si="120"/>
        <v>23577.5</v>
      </c>
      <c r="G174" s="25">
        <f t="shared" si="110"/>
        <v>-3.5203924999223091E-3</v>
      </c>
      <c r="I174" s="25">
        <f t="shared" si="138"/>
        <v>-3.5203924999223091E-3</v>
      </c>
      <c r="N174" s="25"/>
      <c r="P174" s="27">
        <f t="shared" si="121"/>
        <v>-1.1782343431790659E-2</v>
      </c>
      <c r="Q174" s="28">
        <f t="shared" si="122"/>
        <v>33233.061999999998</v>
      </c>
      <c r="S174" s="25">
        <f t="shared" si="112"/>
        <v>6.8259833200600309E-5</v>
      </c>
      <c r="T174" s="2">
        <v>0.1</v>
      </c>
      <c r="U174">
        <f t="shared" si="113"/>
        <v>6.8259833200600309E-6</v>
      </c>
      <c r="V174" s="25">
        <f t="shared" si="114"/>
        <v>8.2619509318683504E-3</v>
      </c>
      <c r="Z174">
        <f t="shared" si="123"/>
        <v>23577.5</v>
      </c>
      <c r="AA174" s="25">
        <f t="shared" si="124"/>
        <v>-4.976882547805467E-3</v>
      </c>
      <c r="AB174" s="25">
        <f t="shared" si="125"/>
        <v>1.4564900478831579E-3</v>
      </c>
      <c r="AC174" s="25">
        <f t="shared" si="126"/>
        <v>8.2619509318683504E-3</v>
      </c>
      <c r="AD174" s="25"/>
      <c r="AE174" s="25">
        <f t="shared" si="127"/>
        <v>1.4480390225699576E-10</v>
      </c>
      <c r="AF174" s="28">
        <f t="shared" si="128"/>
        <v>33233.061999999998</v>
      </c>
      <c r="AG174" s="128"/>
      <c r="AH174">
        <f t="shared" si="129"/>
        <v>-7.8791345290554673E-3</v>
      </c>
      <c r="AI174">
        <f t="shared" si="130"/>
        <v>0.64574618143379836</v>
      </c>
      <c r="AJ174">
        <f t="shared" si="131"/>
        <v>-0.45039832667754881</v>
      </c>
      <c r="AK174">
        <f t="shared" si="132"/>
        <v>0.10679059898354652</v>
      </c>
      <c r="AL174">
        <f t="shared" si="133"/>
        <v>2.84880408303676</v>
      </c>
      <c r="AM174">
        <f t="shared" si="134"/>
        <v>6.7819997776938186</v>
      </c>
      <c r="AN174" s="25">
        <f t="shared" si="139"/>
        <v>2.7133851768474444</v>
      </c>
      <c r="AO174" s="25">
        <f t="shared" si="139"/>
        <v>2.7130959003799235</v>
      </c>
      <c r="AP174" s="25">
        <f t="shared" si="139"/>
        <v>2.7139552697342317</v>
      </c>
      <c r="AQ174" s="25">
        <f t="shared" si="139"/>
        <v>2.7114013054825707</v>
      </c>
      <c r="AR174" s="25">
        <f t="shared" si="139"/>
        <v>2.7189827698696321</v>
      </c>
      <c r="AS174" s="25">
        <f t="shared" si="139"/>
        <v>2.6963991153958555</v>
      </c>
      <c r="AT174" s="25">
        <f t="shared" si="139"/>
        <v>2.7630188247811822</v>
      </c>
      <c r="AU174" s="25">
        <f t="shared" si="135"/>
        <v>2.5596487219755155</v>
      </c>
      <c r="AV174" s="25"/>
      <c r="AX174" s="25"/>
    </row>
    <row r="175" spans="1:50">
      <c r="A175" s="33" t="s">
        <v>296</v>
      </c>
      <c r="B175" s="57"/>
      <c r="C175" s="58">
        <v>48295.591</v>
      </c>
      <c r="D175" s="58" t="s">
        <v>264</v>
      </c>
      <c r="E175" s="33">
        <f t="shared" si="119"/>
        <v>23706.475375403385</v>
      </c>
      <c r="F175" s="25">
        <f t="shared" si="120"/>
        <v>23706.5</v>
      </c>
      <c r="G175" s="25">
        <f t="shared" si="110"/>
        <v>-8.405555498029571E-3</v>
      </c>
      <c r="I175" s="25">
        <f t="shared" si="138"/>
        <v>-8.405555498029571E-3</v>
      </c>
      <c r="N175" s="25"/>
      <c r="P175" s="27">
        <f t="shared" si="121"/>
        <v>-1.1902142463611369E-2</v>
      </c>
      <c r="Q175" s="28">
        <f t="shared" si="122"/>
        <v>33277.091</v>
      </c>
      <c r="S175" s="25">
        <f t="shared" si="112"/>
        <v>1.2226120407876526E-5</v>
      </c>
      <c r="T175" s="2">
        <v>0.1</v>
      </c>
      <c r="U175">
        <f t="shared" si="113"/>
        <v>1.2226120407876528E-6</v>
      </c>
      <c r="V175" s="25">
        <f t="shared" si="114"/>
        <v>3.496586965581798E-3</v>
      </c>
      <c r="Z175">
        <f t="shared" si="123"/>
        <v>23706.5</v>
      </c>
      <c r="AA175" s="25">
        <f t="shared" si="124"/>
        <v>-5.2107946082634339E-3</v>
      </c>
      <c r="AB175" s="25">
        <f t="shared" si="125"/>
        <v>-3.1947608897661371E-3</v>
      </c>
      <c r="AC175" s="25">
        <f t="shared" si="126"/>
        <v>3.496586965581798E-3</v>
      </c>
      <c r="AD175" s="25"/>
      <c r="AE175" s="25">
        <f t="shared" si="127"/>
        <v>1.247858630102677E-10</v>
      </c>
      <c r="AF175" s="28">
        <f t="shared" si="128"/>
        <v>33277.091</v>
      </c>
      <c r="AG175" s="128"/>
      <c r="AH175">
        <f t="shared" si="129"/>
        <v>-8.1088086815134346E-3</v>
      </c>
      <c r="AI175">
        <f t="shared" si="130"/>
        <v>0.64492006125936729</v>
      </c>
      <c r="AJ175">
        <f t="shared" si="131"/>
        <v>-0.45738228102387274</v>
      </c>
      <c r="AK175">
        <f t="shared" si="132"/>
        <v>0.10401075475136476</v>
      </c>
      <c r="AL175">
        <f t="shared" si="133"/>
        <v>2.8566419448967513</v>
      </c>
      <c r="AM175">
        <f t="shared" si="134"/>
        <v>6.9712015884695662</v>
      </c>
      <c r="AN175" s="25">
        <f t="shared" si="139"/>
        <v>2.7246687198617678</v>
      </c>
      <c r="AO175" s="25">
        <f t="shared" si="139"/>
        <v>2.724377001411654</v>
      </c>
      <c r="AP175" s="25">
        <f t="shared" si="139"/>
        <v>2.7252392414271678</v>
      </c>
      <c r="AQ175" s="25">
        <f t="shared" si="139"/>
        <v>2.7226897418423341</v>
      </c>
      <c r="AR175" s="25">
        <f t="shared" si="139"/>
        <v>2.7302199039378778</v>
      </c>
      <c r="AS175" s="25">
        <f t="shared" si="139"/>
        <v>2.707905212059277</v>
      </c>
      <c r="AT175" s="25">
        <f t="shared" si="139"/>
        <v>2.7734215042381836</v>
      </c>
      <c r="AU175" s="25">
        <f t="shared" si="135"/>
        <v>2.5747386080008328</v>
      </c>
      <c r="AV175" s="25"/>
      <c r="AX175" s="25"/>
    </row>
    <row r="176" spans="1:50">
      <c r="A176" s="33" t="s">
        <v>324</v>
      </c>
      <c r="B176" s="33"/>
      <c r="C176" s="58">
        <v>48312.322999999997</v>
      </c>
      <c r="D176" s="58"/>
      <c r="E176" s="33">
        <f t="shared" si="119"/>
        <v>23755.492808046671</v>
      </c>
      <c r="F176" s="25">
        <f t="shared" si="120"/>
        <v>23755.5</v>
      </c>
      <c r="G176" s="25">
        <f t="shared" si="110"/>
        <v>-2.454958506859839E-3</v>
      </c>
      <c r="I176" s="127">
        <f t="shared" si="138"/>
        <v>-2.454958506859839E-3</v>
      </c>
      <c r="N176" s="25">
        <v>-2.454958506859839E-3</v>
      </c>
      <c r="P176" s="27">
        <f t="shared" si="121"/>
        <v>-1.19475912703738E-2</v>
      </c>
      <c r="Q176" s="28">
        <f t="shared" si="122"/>
        <v>33293.822999999997</v>
      </c>
      <c r="S176" s="25">
        <f t="shared" si="112"/>
        <v>9.0110076782938707E-5</v>
      </c>
      <c r="T176" s="2">
        <v>0.1</v>
      </c>
      <c r="U176">
        <f t="shared" si="113"/>
        <v>9.0110076782938704E-6</v>
      </c>
      <c r="V176" s="25">
        <f t="shared" si="114"/>
        <v>9.4926327635139612E-3</v>
      </c>
      <c r="Z176">
        <f t="shared" si="123"/>
        <v>23755.5</v>
      </c>
      <c r="AA176" s="25">
        <f t="shared" si="124"/>
        <v>-5.2993253286115673E-3</v>
      </c>
      <c r="AB176" s="25">
        <f t="shared" si="125"/>
        <v>2.8443668217517284E-3</v>
      </c>
      <c r="AC176" s="25">
        <f t="shared" si="126"/>
        <v>9.4926327635139612E-3</v>
      </c>
      <c r="AD176" s="25"/>
      <c r="AE176" s="25">
        <f t="shared" si="127"/>
        <v>7.2902860319564147E-10</v>
      </c>
      <c r="AF176" s="28">
        <f t="shared" si="128"/>
        <v>33293.822999999997</v>
      </c>
      <c r="AG176" s="128"/>
      <c r="AH176">
        <f t="shared" si="129"/>
        <v>-8.1957034878615675E-3</v>
      </c>
      <c r="AI176">
        <f t="shared" si="130"/>
        <v>0.64461251649359097</v>
      </c>
      <c r="AJ176">
        <f t="shared" si="131"/>
        <v>-0.46002311145164682</v>
      </c>
      <c r="AK176">
        <f t="shared" si="132"/>
        <v>0.10295502205809039</v>
      </c>
      <c r="AL176">
        <f t="shared" si="133"/>
        <v>2.8596138810704899</v>
      </c>
      <c r="AM176">
        <f t="shared" si="134"/>
        <v>7.0456736252955503</v>
      </c>
      <c r="AN176" s="25">
        <f t="shared" si="139"/>
        <v>2.7289509292390042</v>
      </c>
      <c r="AO176" s="25">
        <f t="shared" si="139"/>
        <v>2.7286584148167701</v>
      </c>
      <c r="AP176" s="25">
        <f t="shared" si="139"/>
        <v>2.7295213795591051</v>
      </c>
      <c r="AQ176" s="25">
        <f t="shared" si="139"/>
        <v>2.7269745544748734</v>
      </c>
      <c r="AR176" s="25">
        <f t="shared" si="139"/>
        <v>2.7344827425223803</v>
      </c>
      <c r="AS176" s="25">
        <f t="shared" si="139"/>
        <v>2.7122760663348711</v>
      </c>
      <c r="AT176" s="25">
        <f t="shared" si="139"/>
        <v>2.7773609956617387</v>
      </c>
      <c r="AU176" s="25">
        <f t="shared" si="135"/>
        <v>2.5804704251732402</v>
      </c>
      <c r="AV176" s="25"/>
      <c r="AX176" s="25"/>
    </row>
    <row r="177" spans="1:50">
      <c r="A177" s="33" t="s">
        <v>325</v>
      </c>
      <c r="B177" s="33"/>
      <c r="C177" s="58">
        <v>48558.600599999998</v>
      </c>
      <c r="D177" s="58"/>
      <c r="E177" s="33">
        <f t="shared" si="119"/>
        <v>24476.978324993404</v>
      </c>
      <c r="F177" s="25">
        <f t="shared" si="120"/>
        <v>24477</v>
      </c>
      <c r="G177" s="25">
        <f t="shared" si="110"/>
        <v>-7.3987190044135787E-3</v>
      </c>
      <c r="K177" s="127">
        <f>G177</f>
        <v>-7.3987190044135787E-3</v>
      </c>
      <c r="N177" s="25"/>
      <c r="O177" s="25">
        <f ca="1">+C$11+C$12*F177</f>
        <v>7.0345043633408197E-3</v>
      </c>
      <c r="P177" s="27">
        <f t="shared" si="121"/>
        <v>-1.2613216427952878E-2</v>
      </c>
      <c r="Q177" s="28">
        <f t="shared" si="122"/>
        <v>33540.100599999998</v>
      </c>
      <c r="S177" s="25">
        <f t="shared" si="112"/>
        <v>2.7190983380097989E-5</v>
      </c>
      <c r="T177" s="128">
        <v>10</v>
      </c>
      <c r="U177">
        <f t="shared" si="113"/>
        <v>2.7190983380097989E-4</v>
      </c>
      <c r="V177" s="25">
        <f t="shared" si="114"/>
        <v>5.2144974235392993E-3</v>
      </c>
      <c r="Z177">
        <f t="shared" si="123"/>
        <v>24477</v>
      </c>
      <c r="AA177" s="25">
        <f t="shared" si="124"/>
        <v>-6.581877780943898E-3</v>
      </c>
      <c r="AB177" s="25">
        <f t="shared" si="125"/>
        <v>-8.168412234696807E-4</v>
      </c>
      <c r="AC177" s="25">
        <f t="shared" si="126"/>
        <v>5.2144974235392993E-3</v>
      </c>
      <c r="AD177" s="25"/>
      <c r="AE177" s="25">
        <f t="shared" si="127"/>
        <v>1.8142628539027354E-11</v>
      </c>
      <c r="AF177" s="28">
        <f t="shared" si="128"/>
        <v>33540.100599999998</v>
      </c>
      <c r="AG177" s="128"/>
      <c r="AH177">
        <f t="shared" si="129"/>
        <v>-9.4525001939438982E-3</v>
      </c>
      <c r="AI177">
        <f t="shared" si="130"/>
        <v>0.64047599166104852</v>
      </c>
      <c r="AJ177">
        <f t="shared" si="131"/>
        <v>-0.49815588527116311</v>
      </c>
      <c r="AK177">
        <f t="shared" si="132"/>
        <v>8.7421321357512627E-2</v>
      </c>
      <c r="AL177">
        <f t="shared" si="133"/>
        <v>2.9030633346590986</v>
      </c>
      <c r="AM177">
        <f t="shared" si="134"/>
        <v>8.3449208615314419</v>
      </c>
      <c r="AN177" s="25">
        <f t="shared" si="139"/>
        <v>2.7917786568615659</v>
      </c>
      <c r="AO177" s="25">
        <f t="shared" si="139"/>
        <v>2.7914834368900467</v>
      </c>
      <c r="AP177" s="25">
        <f t="shared" si="139"/>
        <v>2.7923327270692289</v>
      </c>
      <c r="AQ177" s="25">
        <f t="shared" si="139"/>
        <v>2.7898887732297335</v>
      </c>
      <c r="AR177" s="25">
        <f t="shared" si="139"/>
        <v>2.7969157441585097</v>
      </c>
      <c r="AS177" s="25">
        <f t="shared" si="139"/>
        <v>2.7766621018788866</v>
      </c>
      <c r="AT177" s="25">
        <f t="shared" si="139"/>
        <v>2.8346507920397883</v>
      </c>
      <c r="AU177" s="25">
        <f t="shared" si="135"/>
        <v>2.6648685086404225</v>
      </c>
      <c r="AV177" s="25"/>
      <c r="AX177" s="25"/>
    </row>
    <row r="178" spans="1:50">
      <c r="A178" s="56" t="s">
        <v>491</v>
      </c>
      <c r="B178" s="57" t="str">
        <f>IF(W178=INT(W178),"I","II")</f>
        <v>I</v>
      </c>
      <c r="C178" s="126">
        <v>48558.6008</v>
      </c>
      <c r="D178" s="115" t="s">
        <v>465</v>
      </c>
      <c r="E178" s="33">
        <f t="shared" si="119"/>
        <v>24476.978910905826</v>
      </c>
      <c r="F178" s="25">
        <f t="shared" si="120"/>
        <v>24477</v>
      </c>
      <c r="G178" s="25">
        <f t="shared" si="110"/>
        <v>-7.198719002190046E-3</v>
      </c>
      <c r="J178">
        <f>G178</f>
        <v>-7.198719002190046E-3</v>
      </c>
      <c r="N178" s="25">
        <v>-7.198719002190046E-3</v>
      </c>
      <c r="O178" s="25">
        <f ca="1">+C$11+C$12*F178</f>
        <v>7.0345043633408197E-3</v>
      </c>
      <c r="P178" s="27">
        <f t="shared" si="121"/>
        <v>-1.2613216427952878E-2</v>
      </c>
      <c r="Q178" s="28">
        <f t="shared" si="122"/>
        <v>33540.1008</v>
      </c>
      <c r="S178" s="25">
        <f t="shared" si="112"/>
        <v>2.9316782373592336E-5</v>
      </c>
      <c r="T178" s="128">
        <v>10</v>
      </c>
      <c r="U178">
        <f t="shared" si="113"/>
        <v>2.9316782373592338E-4</v>
      </c>
      <c r="V178" s="25">
        <f t="shared" si="114"/>
        <v>5.414497425762832E-3</v>
      </c>
      <c r="W178" s="110"/>
      <c r="X178" s="109"/>
      <c r="Y178" s="109"/>
      <c r="Z178">
        <f t="shared" si="123"/>
        <v>24477</v>
      </c>
      <c r="AA178" s="25">
        <f t="shared" si="124"/>
        <v>-6.581877780943898E-3</v>
      </c>
      <c r="AB178" s="25">
        <f t="shared" si="125"/>
        <v>-6.1684122124614806E-4</v>
      </c>
      <c r="AC178" s="25">
        <f t="shared" si="126"/>
        <v>5.414497425762832E-3</v>
      </c>
      <c r="AD178" s="25"/>
      <c r="AE178" s="25">
        <f t="shared" si="127"/>
        <v>1.1154833179516353E-11</v>
      </c>
      <c r="AF178" s="28">
        <f t="shared" si="128"/>
        <v>33540.1008</v>
      </c>
      <c r="AG178" s="128"/>
      <c r="AH178">
        <f t="shared" si="129"/>
        <v>-9.4525001939438982E-3</v>
      </c>
      <c r="AI178">
        <f t="shared" si="130"/>
        <v>0.64047599166104852</v>
      </c>
      <c r="AJ178">
        <f t="shared" si="131"/>
        <v>-0.49815588527116311</v>
      </c>
      <c r="AK178">
        <f t="shared" si="132"/>
        <v>8.7421321357512627E-2</v>
      </c>
      <c r="AL178">
        <f t="shared" si="133"/>
        <v>2.9030633346590986</v>
      </c>
      <c r="AM178">
        <f t="shared" si="134"/>
        <v>8.3449208615314419</v>
      </c>
      <c r="AN178" s="25">
        <f t="shared" si="139"/>
        <v>2.7917786568615659</v>
      </c>
      <c r="AO178" s="25">
        <f t="shared" si="139"/>
        <v>2.7914834368900467</v>
      </c>
      <c r="AP178" s="25">
        <f t="shared" si="139"/>
        <v>2.7923327270692289</v>
      </c>
      <c r="AQ178" s="25">
        <f t="shared" si="139"/>
        <v>2.7898887732297335</v>
      </c>
      <c r="AR178" s="25">
        <f t="shared" si="139"/>
        <v>2.7969157441585097</v>
      </c>
      <c r="AS178" s="25">
        <f t="shared" si="139"/>
        <v>2.7766621018788866</v>
      </c>
      <c r="AT178" s="25">
        <f t="shared" si="139"/>
        <v>2.8346507920397883</v>
      </c>
      <c r="AU178" s="25">
        <f t="shared" si="135"/>
        <v>2.6648685086404225</v>
      </c>
      <c r="AV178" s="25"/>
      <c r="AX178" s="25"/>
    </row>
    <row r="179" spans="1:50">
      <c r="A179" s="33" t="s">
        <v>325</v>
      </c>
      <c r="B179" s="33"/>
      <c r="C179" s="58">
        <v>48558.601000000002</v>
      </c>
      <c r="D179" s="58"/>
      <c r="E179" s="33">
        <f t="shared" si="119"/>
        <v>24476.979496818247</v>
      </c>
      <c r="F179" s="25">
        <f t="shared" si="120"/>
        <v>24477</v>
      </c>
      <c r="G179" s="25">
        <f t="shared" si="110"/>
        <v>-6.9987189999665134E-3</v>
      </c>
      <c r="I179" s="127">
        <f t="shared" ref="I179:I197" si="140">G179</f>
        <v>-6.9987189999665134E-3</v>
      </c>
      <c r="N179" s="25"/>
      <c r="P179" s="27">
        <f t="shared" si="121"/>
        <v>-1.2613216427952878E-2</v>
      </c>
      <c r="Q179" s="28">
        <f t="shared" si="122"/>
        <v>33540.101000000002</v>
      </c>
      <c r="S179" s="25">
        <f t="shared" si="112"/>
        <v>3.1522581368865505E-5</v>
      </c>
      <c r="T179" s="2">
        <v>0.1</v>
      </c>
      <c r="U179">
        <f t="shared" si="113"/>
        <v>3.1522581368865505E-6</v>
      </c>
      <c r="V179" s="25">
        <f t="shared" si="114"/>
        <v>5.6144974279863646E-3</v>
      </c>
      <c r="Z179">
        <f t="shared" si="123"/>
        <v>24477</v>
      </c>
      <c r="AA179" s="25">
        <f t="shared" si="124"/>
        <v>-6.581877780943898E-3</v>
      </c>
      <c r="AB179" s="25">
        <f t="shared" si="125"/>
        <v>-4.1684121902261541E-4</v>
      </c>
      <c r="AC179" s="25">
        <f t="shared" si="126"/>
        <v>5.6144974279863646E-3</v>
      </c>
      <c r="AD179" s="25"/>
      <c r="AE179" s="25">
        <f t="shared" si="127"/>
        <v>5.477256621021975E-12</v>
      </c>
      <c r="AF179" s="28">
        <f t="shared" si="128"/>
        <v>33540.101000000002</v>
      </c>
      <c r="AG179" s="128"/>
      <c r="AH179">
        <f t="shared" si="129"/>
        <v>-9.4525001939438982E-3</v>
      </c>
      <c r="AI179">
        <f t="shared" si="130"/>
        <v>0.64047599166104852</v>
      </c>
      <c r="AJ179">
        <f t="shared" si="131"/>
        <v>-0.49815588527116311</v>
      </c>
      <c r="AK179">
        <f t="shared" si="132"/>
        <v>8.7421321357512627E-2</v>
      </c>
      <c r="AL179">
        <f t="shared" si="133"/>
        <v>2.9030633346590986</v>
      </c>
      <c r="AM179">
        <f t="shared" si="134"/>
        <v>8.3449208615314419</v>
      </c>
      <c r="AN179" s="25">
        <f t="shared" si="139"/>
        <v>2.7917786568615659</v>
      </c>
      <c r="AO179" s="25">
        <f t="shared" si="139"/>
        <v>2.7914834368900467</v>
      </c>
      <c r="AP179" s="25">
        <f t="shared" si="139"/>
        <v>2.7923327270692289</v>
      </c>
      <c r="AQ179" s="25">
        <f t="shared" si="139"/>
        <v>2.7898887732297335</v>
      </c>
      <c r="AR179" s="25">
        <f t="shared" si="139"/>
        <v>2.7969157441585097</v>
      </c>
      <c r="AS179" s="25">
        <f t="shared" si="139"/>
        <v>2.7766621018788866</v>
      </c>
      <c r="AT179" s="25">
        <f t="shared" si="139"/>
        <v>2.8346507920397883</v>
      </c>
      <c r="AU179" s="25">
        <f t="shared" si="135"/>
        <v>2.6648685086404225</v>
      </c>
      <c r="AV179" s="25"/>
      <c r="AX179" s="25"/>
    </row>
    <row r="180" spans="1:50">
      <c r="A180" s="33" t="s">
        <v>296</v>
      </c>
      <c r="B180" s="57"/>
      <c r="C180" s="58">
        <v>48568.68</v>
      </c>
      <c r="D180" s="58" t="s">
        <v>264</v>
      </c>
      <c r="E180" s="33">
        <f t="shared" si="119"/>
        <v>24506.506552974814</v>
      </c>
      <c r="F180" s="25">
        <f t="shared" si="120"/>
        <v>24506.5</v>
      </c>
      <c r="G180" s="25">
        <f t="shared" ref="G180:G243" si="141">+C180-(C$7+F180*C$8)</f>
        <v>2.2368444988387637E-3</v>
      </c>
      <c r="I180" s="25">
        <f t="shared" si="140"/>
        <v>2.2368444988387637E-3</v>
      </c>
      <c r="N180" s="25"/>
      <c r="P180" s="27">
        <f t="shared" si="121"/>
        <v>-1.2640288987323833E-2</v>
      </c>
      <c r="Q180" s="28">
        <f t="shared" si="122"/>
        <v>33550.18</v>
      </c>
      <c r="S180" s="25">
        <f t="shared" ref="S180:S243" si="142">+(P180-G180)^2</f>
        <v>2.2132910076510045E-4</v>
      </c>
      <c r="T180" s="2">
        <v>0.1</v>
      </c>
      <c r="U180">
        <f t="shared" ref="U180:U243" si="143">+T180*S180</f>
        <v>2.2132910076510047E-5</v>
      </c>
      <c r="V180" s="25">
        <f t="shared" ref="V180:V243" si="144">+G180-P180</f>
        <v>1.4877133486162597E-2</v>
      </c>
      <c r="Z180">
        <f t="shared" si="123"/>
        <v>24506.5</v>
      </c>
      <c r="AA180" s="25">
        <f t="shared" si="124"/>
        <v>-6.6334573652954629E-3</v>
      </c>
      <c r="AB180" s="25">
        <f t="shared" si="125"/>
        <v>8.8703018641342266E-3</v>
      </c>
      <c r="AC180" s="25">
        <f t="shared" si="126"/>
        <v>1.4877133486162597E-2</v>
      </c>
      <c r="AD180" s="25"/>
      <c r="AE180" s="25">
        <f t="shared" si="127"/>
        <v>1.741467278092402E-8</v>
      </c>
      <c r="AF180" s="28">
        <f t="shared" si="128"/>
        <v>33550.18</v>
      </c>
      <c r="AG180" s="128"/>
      <c r="AH180">
        <f t="shared" si="129"/>
        <v>-9.5029602385454624E-3</v>
      </c>
      <c r="AI180">
        <f t="shared" si="130"/>
        <v>0.64032225891223438</v>
      </c>
      <c r="AJ180">
        <f t="shared" si="131"/>
        <v>-0.4996854600291486</v>
      </c>
      <c r="AK180">
        <f t="shared" si="132"/>
        <v>8.6786649699145915E-2</v>
      </c>
      <c r="AL180">
        <f t="shared" si="133"/>
        <v>2.9048282677786941</v>
      </c>
      <c r="AM180">
        <f t="shared" si="134"/>
        <v>8.4077187403507629</v>
      </c>
      <c r="AN180" s="25">
        <f t="shared" si="139"/>
        <v>2.7943390587952681</v>
      </c>
      <c r="AO180" s="25">
        <f t="shared" si="139"/>
        <v>2.7940441058409355</v>
      </c>
      <c r="AP180" s="25">
        <f t="shared" si="139"/>
        <v>2.7948918392677649</v>
      </c>
      <c r="AQ180" s="25">
        <f t="shared" si="139"/>
        <v>2.7924546403273354</v>
      </c>
      <c r="AR180" s="25">
        <f t="shared" si="139"/>
        <v>2.7994557243580238</v>
      </c>
      <c r="AS180" s="25">
        <f t="shared" si="139"/>
        <v>2.7792959521070335</v>
      </c>
      <c r="AT180" s="25">
        <f t="shared" si="139"/>
        <v>2.836966138358362</v>
      </c>
      <c r="AU180" s="25">
        <f t="shared" si="135"/>
        <v>2.6683192965299334</v>
      </c>
      <c r="AV180" s="25"/>
      <c r="AX180" s="25"/>
    </row>
    <row r="181" spans="1:50">
      <c r="A181" s="33" t="s">
        <v>296</v>
      </c>
      <c r="B181" s="57"/>
      <c r="C181" s="58">
        <v>48679.612999999998</v>
      </c>
      <c r="D181" s="58" t="s">
        <v>264</v>
      </c>
      <c r="E181" s="33">
        <f t="shared" si="119"/>
        <v>24831.491662669931</v>
      </c>
      <c r="F181" s="25">
        <f t="shared" si="120"/>
        <v>24831.5</v>
      </c>
      <c r="G181" s="25">
        <f t="shared" si="141"/>
        <v>-2.8459305030992255E-3</v>
      </c>
      <c r="I181" s="25">
        <f t="shared" si="140"/>
        <v>-2.8459305030992255E-3</v>
      </c>
      <c r="N181" s="25"/>
      <c r="P181" s="27">
        <f t="shared" si="121"/>
        <v>-1.2937802943608526E-2</v>
      </c>
      <c r="Q181" s="28">
        <f t="shared" si="122"/>
        <v>33661.112999999998</v>
      </c>
      <c r="S181" s="25">
        <f t="shared" si="142"/>
        <v>1.0184588935551115E-4</v>
      </c>
      <c r="T181" s="2">
        <v>0.1</v>
      </c>
      <c r="U181">
        <f t="shared" si="143"/>
        <v>1.0184588935551115E-5</v>
      </c>
      <c r="V181" s="25">
        <f t="shared" si="144"/>
        <v>1.0091872440509301E-2</v>
      </c>
      <c r="Z181">
        <f t="shared" si="123"/>
        <v>24831.5</v>
      </c>
      <c r="AA181" s="25">
        <f t="shared" si="124"/>
        <v>-7.197078139555003E-3</v>
      </c>
      <c r="AB181" s="25">
        <f t="shared" si="125"/>
        <v>4.3511476364557775E-3</v>
      </c>
      <c r="AC181" s="25">
        <f t="shared" si="126"/>
        <v>1.0091872440509301E-2</v>
      </c>
      <c r="AD181" s="25"/>
      <c r="AE181" s="25">
        <f t="shared" si="127"/>
        <v>1.9281958493505784E-9</v>
      </c>
      <c r="AF181" s="28">
        <f t="shared" si="128"/>
        <v>33661.112999999998</v>
      </c>
      <c r="AG181" s="128"/>
      <c r="AH181">
        <f t="shared" si="129"/>
        <v>-1.0053901462805003E-2</v>
      </c>
      <c r="AI181">
        <f t="shared" si="130"/>
        <v>0.63870723107157579</v>
      </c>
      <c r="AJ181">
        <f t="shared" si="131"/>
        <v>-0.51638571842906611</v>
      </c>
      <c r="AK181">
        <f t="shared" si="132"/>
        <v>7.979683652897715E-2</v>
      </c>
      <c r="AL181">
        <f t="shared" si="133"/>
        <v>2.9242176716094042</v>
      </c>
      <c r="AM181">
        <f t="shared" si="134"/>
        <v>9.1644330870543378</v>
      </c>
      <c r="AN181" s="25">
        <f t="shared" ref="AN181:AT190" si="145">$AU181+$AB$7*SIN(AO181)</f>
        <v>2.8225068214558044</v>
      </c>
      <c r="AO181" s="25">
        <f t="shared" si="145"/>
        <v>2.8222168673685544</v>
      </c>
      <c r="AP181" s="25">
        <f t="shared" si="145"/>
        <v>2.8230421536441614</v>
      </c>
      <c r="AQ181" s="25">
        <f t="shared" si="145"/>
        <v>2.8206925773817759</v>
      </c>
      <c r="AR181" s="25">
        <f t="shared" si="145"/>
        <v>2.8273770116684971</v>
      </c>
      <c r="AS181" s="25">
        <f t="shared" si="145"/>
        <v>2.808320747801436</v>
      </c>
      <c r="AT181" s="25">
        <f t="shared" si="145"/>
        <v>2.8623442612578787</v>
      </c>
      <c r="AU181" s="25">
        <f t="shared" si="135"/>
        <v>2.70633645124488</v>
      </c>
      <c r="AV181" s="25"/>
      <c r="AX181" s="25"/>
    </row>
    <row r="182" spans="1:50">
      <c r="A182" s="33" t="s">
        <v>296</v>
      </c>
      <c r="B182" s="57"/>
      <c r="C182" s="58">
        <v>48694.629000000001</v>
      </c>
      <c r="D182" s="58" t="s">
        <v>264</v>
      </c>
      <c r="E182" s="33">
        <f t="shared" si="119"/>
        <v>24875.481966792086</v>
      </c>
      <c r="F182" s="25">
        <f t="shared" si="120"/>
        <v>24875.5</v>
      </c>
      <c r="G182" s="25">
        <f t="shared" si="141"/>
        <v>-6.1555985012091696E-3</v>
      </c>
      <c r="I182" s="25">
        <f t="shared" si="140"/>
        <v>-6.1555985012091696E-3</v>
      </c>
      <c r="N182" s="25"/>
      <c r="P182" s="27">
        <f t="shared" si="121"/>
        <v>-1.2977977043378068E-2</v>
      </c>
      <c r="Q182" s="28">
        <f t="shared" si="122"/>
        <v>33676.129000000001</v>
      </c>
      <c r="S182" s="25">
        <f t="shared" si="142"/>
        <v>4.6544848972646625E-5</v>
      </c>
      <c r="T182" s="2">
        <v>0.1</v>
      </c>
      <c r="U182">
        <f t="shared" si="143"/>
        <v>4.6544848972646629E-6</v>
      </c>
      <c r="V182" s="25">
        <f t="shared" si="144"/>
        <v>6.8223785421688988E-3</v>
      </c>
      <c r="Z182">
        <f t="shared" si="123"/>
        <v>24875.5</v>
      </c>
      <c r="AA182" s="25">
        <f t="shared" si="124"/>
        <v>-7.2727234155656358E-3</v>
      </c>
      <c r="AB182" s="25">
        <f t="shared" si="125"/>
        <v>1.1171249143564661E-3</v>
      </c>
      <c r="AC182" s="25">
        <f t="shared" si="126"/>
        <v>6.8223785421688988E-3</v>
      </c>
      <c r="AD182" s="25"/>
      <c r="AE182" s="25">
        <f t="shared" si="127"/>
        <v>5.8086485539858351E-11</v>
      </c>
      <c r="AF182" s="28">
        <f t="shared" si="128"/>
        <v>33676.129000000001</v>
      </c>
      <c r="AG182" s="128"/>
      <c r="AH182">
        <f t="shared" si="129"/>
        <v>-1.0127781414815636E-2</v>
      </c>
      <c r="AI182">
        <f t="shared" si="130"/>
        <v>0.63849959375886123</v>
      </c>
      <c r="AJ182">
        <f t="shared" si="131"/>
        <v>-0.51862553487854057</v>
      </c>
      <c r="AK182">
        <f t="shared" si="132"/>
        <v>7.8850848362535961E-2</v>
      </c>
      <c r="AL182">
        <f t="shared" si="133"/>
        <v>2.926835260316099</v>
      </c>
      <c r="AM182">
        <f t="shared" si="134"/>
        <v>9.2770137726088642</v>
      </c>
      <c r="AN182" s="25">
        <f t="shared" si="145"/>
        <v>2.826314855969013</v>
      </c>
      <c r="AO182" s="25">
        <f t="shared" si="145"/>
        <v>2.8260258714683646</v>
      </c>
      <c r="AP182" s="25">
        <f t="shared" si="145"/>
        <v>2.8268473711628865</v>
      </c>
      <c r="AQ182" s="25">
        <f t="shared" si="145"/>
        <v>2.8245115063988591</v>
      </c>
      <c r="AR182" s="25">
        <f t="shared" si="145"/>
        <v>2.8311487002169855</v>
      </c>
      <c r="AS182" s="25">
        <f t="shared" si="145"/>
        <v>2.8122513961909514</v>
      </c>
      <c r="AT182" s="25">
        <f t="shared" si="145"/>
        <v>2.8657623326284707</v>
      </c>
      <c r="AU182" s="25">
        <f t="shared" si="135"/>
        <v>2.7114833891139805</v>
      </c>
      <c r="AV182" s="25"/>
      <c r="AX182" s="25"/>
    </row>
    <row r="183" spans="1:50">
      <c r="A183" s="33" t="s">
        <v>326</v>
      </c>
      <c r="B183" s="57"/>
      <c r="C183" s="58">
        <v>48922.656000000003</v>
      </c>
      <c r="D183" s="58" t="s">
        <v>264</v>
      </c>
      <c r="E183" s="33">
        <f t="shared" si="119"/>
        <v>25543.501218128029</v>
      </c>
      <c r="F183" s="25">
        <f t="shared" si="120"/>
        <v>25543.5</v>
      </c>
      <c r="G183" s="25">
        <f t="shared" si="141"/>
        <v>4.1580550168873742E-4</v>
      </c>
      <c r="I183" s="25">
        <f t="shared" si="140"/>
        <v>4.1580550168873742E-4</v>
      </c>
      <c r="N183" s="25"/>
      <c r="P183" s="27">
        <f t="shared" si="121"/>
        <v>-1.3584825474633137E-2</v>
      </c>
      <c r="Q183" s="28">
        <f t="shared" si="122"/>
        <v>33904.156000000003</v>
      </c>
      <c r="S183" s="25">
        <f t="shared" si="142"/>
        <v>1.9601766773514359E-4</v>
      </c>
      <c r="T183" s="2">
        <v>0.1</v>
      </c>
      <c r="U183">
        <f t="shared" si="143"/>
        <v>1.960176677351436E-5</v>
      </c>
      <c r="V183" s="25">
        <f t="shared" si="144"/>
        <v>1.4000630976321874E-2</v>
      </c>
      <c r="Z183">
        <f t="shared" si="123"/>
        <v>25543.5</v>
      </c>
      <c r="AA183" s="25">
        <f t="shared" si="124"/>
        <v>-8.4012120163205455E-3</v>
      </c>
      <c r="AB183" s="25">
        <f t="shared" si="125"/>
        <v>8.8170175180092829E-3</v>
      </c>
      <c r="AC183" s="25">
        <f t="shared" si="126"/>
        <v>1.4000630976321874E-2</v>
      </c>
      <c r="AD183" s="25"/>
      <c r="AE183" s="25">
        <f t="shared" si="127"/>
        <v>1.5238373877084624E-8</v>
      </c>
      <c r="AF183" s="28">
        <f t="shared" si="128"/>
        <v>33904.156000000003</v>
      </c>
      <c r="AG183" s="128"/>
      <c r="AH183">
        <f t="shared" si="129"/>
        <v>-1.1228042339570546E-2</v>
      </c>
      <c r="AI183">
        <f t="shared" si="130"/>
        <v>0.63566500560414085</v>
      </c>
      <c r="AJ183">
        <f t="shared" si="131"/>
        <v>-0.55202055745656442</v>
      </c>
      <c r="AK183">
        <f t="shared" si="132"/>
        <v>6.4498153915979003E-2</v>
      </c>
      <c r="AL183">
        <f t="shared" si="133"/>
        <v>2.9663781764611126</v>
      </c>
      <c r="AM183">
        <f t="shared" si="134"/>
        <v>11.385364538533437</v>
      </c>
      <c r="AN183" s="25">
        <f t="shared" si="145"/>
        <v>2.8839830927764121</v>
      </c>
      <c r="AO183" s="25">
        <f t="shared" si="145"/>
        <v>2.8837174779116466</v>
      </c>
      <c r="AP183" s="25">
        <f t="shared" si="145"/>
        <v>2.8844598323768769</v>
      </c>
      <c r="AQ183" s="25">
        <f t="shared" si="145"/>
        <v>2.8823846959139776</v>
      </c>
      <c r="AR183" s="25">
        <f t="shared" si="145"/>
        <v>2.8881825845323097</v>
      </c>
      <c r="AS183" s="25">
        <f t="shared" si="145"/>
        <v>2.8719608704901574</v>
      </c>
      <c r="AT183" s="25">
        <f t="shared" si="145"/>
        <v>2.917179702914281</v>
      </c>
      <c r="AU183" s="25">
        <f t="shared" si="135"/>
        <v>2.7896232640357796</v>
      </c>
      <c r="AV183" s="25"/>
      <c r="AX183" s="25"/>
    </row>
    <row r="184" spans="1:50">
      <c r="A184" s="33" t="s">
        <v>326</v>
      </c>
      <c r="B184" s="57"/>
      <c r="C184" s="58">
        <v>48976.754000000001</v>
      </c>
      <c r="D184" s="58" t="s">
        <v>264</v>
      </c>
      <c r="E184" s="33">
        <f t="shared" si="119"/>
        <v>25701.984667275588</v>
      </c>
      <c r="F184" s="25">
        <f t="shared" si="120"/>
        <v>25702</v>
      </c>
      <c r="G184" s="25">
        <f t="shared" si="141"/>
        <v>-5.2337939996505156E-3</v>
      </c>
      <c r="I184" s="25">
        <f t="shared" si="140"/>
        <v>-5.2337939996505156E-3</v>
      </c>
      <c r="N184" s="25"/>
      <c r="P184" s="27">
        <f t="shared" si="121"/>
        <v>-1.3727970833140228E-2</v>
      </c>
      <c r="Q184" s="28">
        <f t="shared" si="122"/>
        <v>33958.254000000001</v>
      </c>
      <c r="S184" s="25">
        <f t="shared" si="142"/>
        <v>7.2151040078593311E-5</v>
      </c>
      <c r="T184" s="2">
        <v>0.1</v>
      </c>
      <c r="U184">
        <f t="shared" si="143"/>
        <v>7.2151040078593314E-6</v>
      </c>
      <c r="V184" s="25">
        <f t="shared" si="144"/>
        <v>8.4941768334897121E-3</v>
      </c>
      <c r="Z184">
        <f t="shared" si="123"/>
        <v>25702</v>
      </c>
      <c r="AA184" s="25">
        <f t="shared" si="124"/>
        <v>-8.6633442432875237E-3</v>
      </c>
      <c r="AB184" s="25">
        <f t="shared" si="125"/>
        <v>3.4295502436370081E-3</v>
      </c>
      <c r="AC184" s="25">
        <f t="shared" si="126"/>
        <v>8.4941768334897121E-3</v>
      </c>
      <c r="AD184" s="25"/>
      <c r="AE184" s="25">
        <f t="shared" si="127"/>
        <v>8.4862717634432072E-10</v>
      </c>
      <c r="AF184" s="28">
        <f t="shared" si="128"/>
        <v>33958.254000000001</v>
      </c>
      <c r="AG184" s="128"/>
      <c r="AH184">
        <f t="shared" si="129"/>
        <v>-1.1483083831287523E-2</v>
      </c>
      <c r="AI184">
        <f t="shared" si="130"/>
        <v>0.63507891239387559</v>
      </c>
      <c r="AJ184">
        <f t="shared" si="131"/>
        <v>-0.55977865467725185</v>
      </c>
      <c r="AK184">
        <f t="shared" si="132"/>
        <v>6.1095006509233073E-2</v>
      </c>
      <c r="AL184">
        <f t="shared" si="133"/>
        <v>2.9757113113842761</v>
      </c>
      <c r="AM184">
        <f t="shared" si="134"/>
        <v>12.029151474025264</v>
      </c>
      <c r="AN184" s="25">
        <f t="shared" si="145"/>
        <v>2.89762992644813</v>
      </c>
      <c r="AO184" s="25">
        <f t="shared" si="145"/>
        <v>2.8973722156483639</v>
      </c>
      <c r="AP184" s="25">
        <f t="shared" si="145"/>
        <v>2.8980899675858098</v>
      </c>
      <c r="AQ184" s="25">
        <f t="shared" si="145"/>
        <v>2.8960906327698024</v>
      </c>
      <c r="AR184" s="25">
        <f t="shared" si="145"/>
        <v>2.9016574201311078</v>
      </c>
      <c r="AS184" s="25">
        <f t="shared" si="145"/>
        <v>2.8861382554550707</v>
      </c>
      <c r="AT184" s="25">
        <f t="shared" si="145"/>
        <v>2.9292593241182492</v>
      </c>
      <c r="AU184" s="25">
        <f t="shared" si="135"/>
        <v>2.8081639379506074</v>
      </c>
      <c r="AV184" s="25"/>
      <c r="AX184" s="25"/>
    </row>
    <row r="185" spans="1:50">
      <c r="A185" s="33" t="s">
        <v>326</v>
      </c>
      <c r="B185" s="57"/>
      <c r="C185" s="58">
        <v>49005.601000000002</v>
      </c>
      <c r="D185" s="58" t="s">
        <v>264</v>
      </c>
      <c r="E185" s="33">
        <f t="shared" si="119"/>
        <v>25786.493744460699</v>
      </c>
      <c r="F185" s="25">
        <f t="shared" si="120"/>
        <v>25786.5</v>
      </c>
      <c r="G185" s="25">
        <f t="shared" si="141"/>
        <v>-2.1353154952521436E-3</v>
      </c>
      <c r="I185" s="25">
        <f t="shared" si="140"/>
        <v>-2.1353154952521436E-3</v>
      </c>
      <c r="N185" s="25"/>
      <c r="P185" s="27">
        <f t="shared" si="121"/>
        <v>-1.3804152491014115E-2</v>
      </c>
      <c r="Q185" s="28">
        <f t="shared" si="122"/>
        <v>33987.101000000002</v>
      </c>
      <c r="S185" s="25">
        <f t="shared" si="142"/>
        <v>1.3616175683366327E-4</v>
      </c>
      <c r="T185" s="2">
        <v>0.1</v>
      </c>
      <c r="U185">
        <f t="shared" si="143"/>
        <v>1.3616175683366328E-5</v>
      </c>
      <c r="V185" s="25">
        <f t="shared" si="144"/>
        <v>1.1668836995761971E-2</v>
      </c>
      <c r="Z185">
        <f t="shared" si="123"/>
        <v>25786.5</v>
      </c>
      <c r="AA185" s="25">
        <f t="shared" si="124"/>
        <v>-8.8021881694142403E-3</v>
      </c>
      <c r="AB185" s="25">
        <f t="shared" si="125"/>
        <v>6.6668726741620967E-3</v>
      </c>
      <c r="AC185" s="25">
        <f t="shared" si="126"/>
        <v>1.1668836995761971E-2</v>
      </c>
      <c r="AD185" s="25"/>
      <c r="AE185" s="25">
        <f t="shared" si="127"/>
        <v>6.0520076473969306E-9</v>
      </c>
      <c r="AF185" s="28">
        <f t="shared" si="128"/>
        <v>33987.101000000002</v>
      </c>
      <c r="AG185" s="128"/>
      <c r="AH185">
        <f t="shared" si="129"/>
        <v>-1.161808592266424E-2</v>
      </c>
      <c r="AI185">
        <f t="shared" si="130"/>
        <v>0.63477985324088371</v>
      </c>
      <c r="AJ185">
        <f t="shared" si="131"/>
        <v>-0.56388903310716654</v>
      </c>
      <c r="AK185">
        <f t="shared" si="132"/>
        <v>5.9281062754049332E-2</v>
      </c>
      <c r="AL185">
        <f t="shared" si="133"/>
        <v>2.9806800487678569</v>
      </c>
      <c r="AM185">
        <f t="shared" si="134"/>
        <v>12.402276757578788</v>
      </c>
      <c r="AN185" s="25">
        <f t="shared" si="145"/>
        <v>2.9049002158340991</v>
      </c>
      <c r="AO185" s="25">
        <f t="shared" si="145"/>
        <v>2.9046470795205988</v>
      </c>
      <c r="AP185" s="25">
        <f t="shared" si="145"/>
        <v>2.9053508369908996</v>
      </c>
      <c r="AQ185" s="25">
        <f t="shared" si="145"/>
        <v>2.9033939878660098</v>
      </c>
      <c r="AR185" s="25">
        <f t="shared" si="145"/>
        <v>2.9088328746877656</v>
      </c>
      <c r="AS185" s="25">
        <f t="shared" si="145"/>
        <v>2.893698068220822</v>
      </c>
      <c r="AT185" s="25">
        <f t="shared" si="145"/>
        <v>2.9356820950951228</v>
      </c>
      <c r="AU185" s="25">
        <f t="shared" si="135"/>
        <v>2.8180483981764937</v>
      </c>
      <c r="AV185" s="25"/>
      <c r="AX185" s="25"/>
    </row>
    <row r="186" spans="1:50">
      <c r="A186" s="33" t="s">
        <v>326</v>
      </c>
      <c r="B186" s="57"/>
      <c r="C186" s="58">
        <v>49007.644999999997</v>
      </c>
      <c r="D186" s="58" t="s">
        <v>264</v>
      </c>
      <c r="E186" s="33">
        <f t="shared" si="119"/>
        <v>25792.481769342518</v>
      </c>
      <c r="F186" s="25">
        <f t="shared" si="120"/>
        <v>25792.5</v>
      </c>
      <c r="G186" s="25">
        <f t="shared" si="141"/>
        <v>-6.222997501026839E-3</v>
      </c>
      <c r="I186" s="25">
        <f t="shared" si="140"/>
        <v>-6.222997501026839E-3</v>
      </c>
      <c r="N186" s="25"/>
      <c r="P186" s="27">
        <f t="shared" si="121"/>
        <v>-1.380955833746746E-2</v>
      </c>
      <c r="Q186" s="28">
        <f t="shared" si="122"/>
        <v>33989.144999999997</v>
      </c>
      <c r="S186" s="25">
        <f t="shared" si="142"/>
        <v>5.7555905325014608E-5</v>
      </c>
      <c r="T186" s="2">
        <v>0.1</v>
      </c>
      <c r="U186">
        <f t="shared" si="143"/>
        <v>5.7555905325014608E-6</v>
      </c>
      <c r="V186" s="25">
        <f t="shared" si="144"/>
        <v>7.5865608364406208E-3</v>
      </c>
      <c r="Z186">
        <f t="shared" si="123"/>
        <v>25792.5</v>
      </c>
      <c r="AA186" s="25">
        <f t="shared" si="124"/>
        <v>-8.8120228231379528E-3</v>
      </c>
      <c r="AB186" s="25">
        <f t="shared" si="125"/>
        <v>2.5890253221111138E-3</v>
      </c>
      <c r="AC186" s="25">
        <f t="shared" si="126"/>
        <v>7.5865608364406208E-3</v>
      </c>
      <c r="AD186" s="25"/>
      <c r="AE186" s="25">
        <f t="shared" si="127"/>
        <v>3.8580023312289844E-10</v>
      </c>
      <c r="AF186" s="28">
        <f t="shared" si="128"/>
        <v>33989.144999999997</v>
      </c>
      <c r="AG186" s="128"/>
      <c r="AH186">
        <f t="shared" si="129"/>
        <v>-1.1627646154387952E-2</v>
      </c>
      <c r="AI186">
        <f t="shared" si="130"/>
        <v>0.63475897161200012</v>
      </c>
      <c r="AJ186">
        <f t="shared" si="131"/>
        <v>-0.56418021849965305</v>
      </c>
      <c r="AK186">
        <f t="shared" si="132"/>
        <v>5.9152271148927703E-2</v>
      </c>
      <c r="AL186">
        <f t="shared" si="133"/>
        <v>2.9810326797034055</v>
      </c>
      <c r="AM186">
        <f t="shared" si="134"/>
        <v>12.429633116484787</v>
      </c>
      <c r="AN186" s="25">
        <f t="shared" si="145"/>
        <v>2.9054163171649892</v>
      </c>
      <c r="AO186" s="25">
        <f t="shared" si="145"/>
        <v>2.905163515101767</v>
      </c>
      <c r="AP186" s="25">
        <f t="shared" si="145"/>
        <v>2.9058662559815289</v>
      </c>
      <c r="AQ186" s="25">
        <f t="shared" si="145"/>
        <v>2.9039124774945257</v>
      </c>
      <c r="AR186" s="25">
        <f t="shared" si="145"/>
        <v>2.9093421609820118</v>
      </c>
      <c r="AS186" s="25">
        <f t="shared" si="145"/>
        <v>2.8942348996068845</v>
      </c>
      <c r="AT186" s="25">
        <f t="shared" si="145"/>
        <v>2.9361377088406151</v>
      </c>
      <c r="AU186" s="25">
        <f t="shared" si="135"/>
        <v>2.818750253340462</v>
      </c>
      <c r="AV186" s="25"/>
      <c r="AX186" s="25"/>
    </row>
    <row r="187" spans="1:50">
      <c r="A187" s="33" t="s">
        <v>326</v>
      </c>
      <c r="B187" s="57"/>
      <c r="C187" s="58">
        <v>49012.589</v>
      </c>
      <c r="D187" s="58" t="s">
        <v>264</v>
      </c>
      <c r="E187" s="33">
        <f t="shared" si="119"/>
        <v>25806.965524242627</v>
      </c>
      <c r="F187" s="25">
        <f t="shared" si="120"/>
        <v>25807</v>
      </c>
      <c r="G187" s="25">
        <f t="shared" si="141"/>
        <v>-1.1768229000153951E-2</v>
      </c>
      <c r="I187" s="25">
        <f t="shared" si="140"/>
        <v>-1.1768229000153951E-2</v>
      </c>
      <c r="N187" s="25"/>
      <c r="P187" s="27">
        <f t="shared" si="121"/>
        <v>-1.3822620549306448E-2</v>
      </c>
      <c r="Q187" s="28">
        <f t="shared" si="122"/>
        <v>33994.089</v>
      </c>
      <c r="S187" s="25">
        <f t="shared" si="142"/>
        <v>4.2205246372291961E-6</v>
      </c>
      <c r="T187" s="2">
        <v>0.1</v>
      </c>
      <c r="U187">
        <f t="shared" si="143"/>
        <v>4.2205246372291963E-7</v>
      </c>
      <c r="V187" s="25">
        <f t="shared" si="144"/>
        <v>2.0543915491524969E-3</v>
      </c>
      <c r="Z187">
        <f t="shared" si="123"/>
        <v>25807</v>
      </c>
      <c r="AA187" s="25">
        <f t="shared" si="124"/>
        <v>-8.835776680710802E-3</v>
      </c>
      <c r="AB187" s="25">
        <f t="shared" si="125"/>
        <v>-2.9324523194431493E-3</v>
      </c>
      <c r="AC187" s="25">
        <f t="shared" si="126"/>
        <v>2.0543915491524969E-3</v>
      </c>
      <c r="AD187" s="25"/>
      <c r="AE187" s="25">
        <f t="shared" si="127"/>
        <v>3.6293458777159241E-11</v>
      </c>
      <c r="AF187" s="28">
        <f t="shared" si="128"/>
        <v>33994.089</v>
      </c>
      <c r="AG187" s="128"/>
      <c r="AH187">
        <f t="shared" si="129"/>
        <v>-1.1650735933710802E-2</v>
      </c>
      <c r="AI187">
        <f t="shared" si="130"/>
        <v>0.63470870086905351</v>
      </c>
      <c r="AJ187">
        <f t="shared" si="131"/>
        <v>-0.56488354710557875</v>
      </c>
      <c r="AK187">
        <f t="shared" si="132"/>
        <v>5.8841029726079221E-2</v>
      </c>
      <c r="AL187">
        <f t="shared" si="133"/>
        <v>2.9818847745178094</v>
      </c>
      <c r="AM187">
        <f t="shared" si="134"/>
        <v>12.496234388723744</v>
      </c>
      <c r="AN187" s="25">
        <f t="shared" si="145"/>
        <v>2.9066634905828952</v>
      </c>
      <c r="AO187" s="25">
        <f t="shared" si="145"/>
        <v>2.9064115014298695</v>
      </c>
      <c r="AP187" s="25">
        <f t="shared" si="145"/>
        <v>2.9071117730929972</v>
      </c>
      <c r="AQ187" s="25">
        <f t="shared" si="145"/>
        <v>2.9051654445937576</v>
      </c>
      <c r="AR187" s="25">
        <f t="shared" si="145"/>
        <v>2.9105728207005206</v>
      </c>
      <c r="AS187" s="25">
        <f t="shared" si="145"/>
        <v>2.89553226390559</v>
      </c>
      <c r="AT187" s="25">
        <f t="shared" si="145"/>
        <v>2.9372385368992893</v>
      </c>
      <c r="AU187" s="25">
        <f t="shared" si="135"/>
        <v>2.8204464033200516</v>
      </c>
      <c r="AV187" s="25"/>
      <c r="AX187" s="25"/>
    </row>
    <row r="188" spans="1:50">
      <c r="A188" s="33" t="s">
        <v>327</v>
      </c>
      <c r="B188" s="33"/>
      <c r="C188" s="58">
        <v>49028.292999999998</v>
      </c>
      <c r="D188" s="58"/>
      <c r="E188" s="33">
        <f t="shared" si="119"/>
        <v>25852.971367072547</v>
      </c>
      <c r="F188" s="25">
        <f t="shared" si="120"/>
        <v>25853</v>
      </c>
      <c r="G188" s="25">
        <f t="shared" si="141"/>
        <v>-9.7737910036812536E-3</v>
      </c>
      <c r="I188" s="127">
        <f t="shared" si="140"/>
        <v>-9.7737910036812536E-3</v>
      </c>
      <c r="N188" s="25">
        <v>-9.7737910036812536E-3</v>
      </c>
      <c r="P188" s="27">
        <f t="shared" si="121"/>
        <v>-1.3864041341578688E-2</v>
      </c>
      <c r="Q188" s="28">
        <f t="shared" si="122"/>
        <v>34009.792999999998</v>
      </c>
      <c r="S188" s="25">
        <f t="shared" si="142"/>
        <v>1.6730147826670075E-5</v>
      </c>
      <c r="T188" s="2">
        <v>0.1</v>
      </c>
      <c r="U188">
        <f t="shared" si="143"/>
        <v>1.6730147826670075E-6</v>
      </c>
      <c r="V188" s="25">
        <f t="shared" si="144"/>
        <v>4.0902503378974341E-3</v>
      </c>
      <c r="Z188">
        <f t="shared" si="123"/>
        <v>25853</v>
      </c>
      <c r="AA188" s="25">
        <f t="shared" si="124"/>
        <v>-8.9110097353125601E-3</v>
      </c>
      <c r="AB188" s="25">
        <f t="shared" si="125"/>
        <v>-8.6278126836869355E-4</v>
      </c>
      <c r="AC188" s="25">
        <f t="shared" si="126"/>
        <v>4.0902503378974341E-3</v>
      </c>
      <c r="AD188" s="25"/>
      <c r="AE188" s="25">
        <f t="shared" si="127"/>
        <v>1.2453780121130423E-11</v>
      </c>
      <c r="AF188" s="28">
        <f t="shared" si="128"/>
        <v>34009.792999999998</v>
      </c>
      <c r="AG188" s="128"/>
      <c r="AH188">
        <f t="shared" si="129"/>
        <v>-1.172385390831256E-2</v>
      </c>
      <c r="AI188">
        <f t="shared" si="130"/>
        <v>0.63455102868256708</v>
      </c>
      <c r="AJ188">
        <f t="shared" si="131"/>
        <v>-0.56711134078795944</v>
      </c>
      <c r="AK188">
        <f t="shared" si="132"/>
        <v>5.7853689277608249E-2</v>
      </c>
      <c r="AL188">
        <f t="shared" si="133"/>
        <v>2.9845870748769596</v>
      </c>
      <c r="AM188">
        <f t="shared" si="134"/>
        <v>12.712222513389177</v>
      </c>
      <c r="AN188" s="25">
        <f t="shared" si="145"/>
        <v>2.9106193771151796</v>
      </c>
      <c r="AO188" s="25">
        <f t="shared" si="145"/>
        <v>2.9103700147979685</v>
      </c>
      <c r="AP188" s="25">
        <f t="shared" si="145"/>
        <v>2.9110623369551152</v>
      </c>
      <c r="AQ188" s="25">
        <f t="shared" si="145"/>
        <v>2.9091399156465934</v>
      </c>
      <c r="AR188" s="25">
        <f t="shared" si="145"/>
        <v>2.914475909286522</v>
      </c>
      <c r="AS188" s="25">
        <f t="shared" si="145"/>
        <v>2.8996482436863125</v>
      </c>
      <c r="AT188" s="25">
        <f t="shared" si="145"/>
        <v>2.9407286034640925</v>
      </c>
      <c r="AU188" s="25">
        <f t="shared" si="135"/>
        <v>2.8258272929104749</v>
      </c>
      <c r="AV188" s="25"/>
      <c r="AX188" s="25"/>
    </row>
    <row r="189" spans="1:50">
      <c r="A189" s="33" t="s">
        <v>326</v>
      </c>
      <c r="B189" s="57"/>
      <c r="C189" s="58">
        <v>49036.656999999999</v>
      </c>
      <c r="D189" s="58" t="s">
        <v>264</v>
      </c>
      <c r="E189" s="33">
        <f t="shared" si="119"/>
        <v>25877.474224270049</v>
      </c>
      <c r="F189" s="25">
        <f t="shared" si="120"/>
        <v>25877.5</v>
      </c>
      <c r="G189" s="25">
        <f t="shared" si="141"/>
        <v>-8.7984924975899048E-3</v>
      </c>
      <c r="I189" s="25">
        <f t="shared" si="140"/>
        <v>-8.7984924975899048E-3</v>
      </c>
      <c r="N189" s="25"/>
      <c r="P189" s="27">
        <f t="shared" si="121"/>
        <v>-1.3886091275963996E-2</v>
      </c>
      <c r="Q189" s="28">
        <f t="shared" si="122"/>
        <v>34018.156999999999</v>
      </c>
      <c r="S189" s="25">
        <f t="shared" si="142"/>
        <v>2.5883661329713545E-5</v>
      </c>
      <c r="T189" s="2">
        <v>0.1</v>
      </c>
      <c r="U189">
        <f t="shared" si="143"/>
        <v>2.5883661329713545E-6</v>
      </c>
      <c r="V189" s="25">
        <f t="shared" si="144"/>
        <v>5.0875987783740913E-3</v>
      </c>
      <c r="Z189">
        <f t="shared" si="123"/>
        <v>25877.5</v>
      </c>
      <c r="AA189" s="25">
        <f t="shared" si="124"/>
        <v>-8.9510023754959672E-3</v>
      </c>
      <c r="AB189" s="25">
        <f t="shared" si="125"/>
        <v>1.5250987790606241E-4</v>
      </c>
      <c r="AC189" s="25">
        <f t="shared" si="126"/>
        <v>5.0875987783740913E-3</v>
      </c>
      <c r="AD189" s="25"/>
      <c r="AE189" s="25">
        <f t="shared" si="127"/>
        <v>6.0203488261912346E-13</v>
      </c>
      <c r="AF189" s="28">
        <f t="shared" si="128"/>
        <v>34018.156999999999</v>
      </c>
      <c r="AG189" s="128"/>
      <c r="AH189">
        <f t="shared" si="129"/>
        <v>-1.1762714856745968E-2</v>
      </c>
      <c r="AI189">
        <f t="shared" si="130"/>
        <v>0.63446817179298443</v>
      </c>
      <c r="AJ189">
        <f t="shared" si="131"/>
        <v>-0.56829574073853695</v>
      </c>
      <c r="AK189">
        <f t="shared" si="132"/>
        <v>5.7327851587486288E-2</v>
      </c>
      <c r="AL189">
        <f t="shared" si="133"/>
        <v>2.9860257928289524</v>
      </c>
      <c r="AM189">
        <f t="shared" si="134"/>
        <v>12.830270241063236</v>
      </c>
      <c r="AN189" s="25">
        <f t="shared" si="145"/>
        <v>2.9127259091466895</v>
      </c>
      <c r="AO189" s="25">
        <f t="shared" si="145"/>
        <v>2.9124779755309596</v>
      </c>
      <c r="AP189" s="25">
        <f t="shared" si="145"/>
        <v>2.9131659920353306</v>
      </c>
      <c r="AQ189" s="25">
        <f t="shared" si="145"/>
        <v>2.9112564720710568</v>
      </c>
      <c r="AR189" s="25">
        <f t="shared" si="145"/>
        <v>2.9165540684573843</v>
      </c>
      <c r="AS189" s="25">
        <f t="shared" si="145"/>
        <v>2.9018405760782287</v>
      </c>
      <c r="AT189" s="25">
        <f t="shared" si="145"/>
        <v>2.9425860819615903</v>
      </c>
      <c r="AU189" s="25">
        <f t="shared" si="135"/>
        <v>2.8286932014966784</v>
      </c>
      <c r="AV189" s="25"/>
      <c r="AX189" s="25"/>
    </row>
    <row r="190" spans="1:50">
      <c r="A190" s="33" t="s">
        <v>326</v>
      </c>
      <c r="B190" s="57"/>
      <c r="C190" s="58">
        <v>49270.811999999998</v>
      </c>
      <c r="D190" s="58" t="s">
        <v>264</v>
      </c>
      <c r="E190" s="33">
        <f t="shared" si="119"/>
        <v>26563.445832003195</v>
      </c>
      <c r="F190" s="25">
        <f t="shared" si="120"/>
        <v>26563.5</v>
      </c>
      <c r="G190" s="25">
        <f t="shared" si="141"/>
        <v>-1.8490134498279076E-2</v>
      </c>
      <c r="I190" s="25">
        <f t="shared" si="140"/>
        <v>-1.8490134498279076E-2</v>
      </c>
      <c r="N190" s="25"/>
      <c r="P190" s="27">
        <f t="shared" si="121"/>
        <v>-1.4500345972381725E-2</v>
      </c>
      <c r="Q190" s="28">
        <f t="shared" si="122"/>
        <v>34252.311999999998</v>
      </c>
      <c r="S190" s="25">
        <f t="shared" si="142"/>
        <v>1.5918412481382156E-5</v>
      </c>
      <c r="T190" s="2">
        <v>0.1</v>
      </c>
      <c r="U190">
        <f t="shared" si="143"/>
        <v>1.5918412481382157E-6</v>
      </c>
      <c r="V190" s="25">
        <f t="shared" si="144"/>
        <v>-3.989788525897351E-3</v>
      </c>
      <c r="Z190">
        <f t="shared" si="123"/>
        <v>26563.5</v>
      </c>
      <c r="AA190" s="25">
        <f t="shared" si="124"/>
        <v>-1.0048598462121481E-2</v>
      </c>
      <c r="AB190" s="25">
        <f t="shared" si="125"/>
        <v>-8.4415360361575955E-3</v>
      </c>
      <c r="AC190" s="25">
        <f t="shared" si="126"/>
        <v>-3.989788525897351E-3</v>
      </c>
      <c r="AD190" s="25"/>
      <c r="AE190" s="25">
        <f t="shared" si="127"/>
        <v>1.1343386021123715E-9</v>
      </c>
      <c r="AF190" s="28">
        <f t="shared" si="128"/>
        <v>34252.311999999998</v>
      </c>
      <c r="AG190" s="128"/>
      <c r="AH190">
        <f t="shared" si="129"/>
        <v>-1.2827161365371481E-2</v>
      </c>
      <c r="AI190">
        <f t="shared" si="130"/>
        <v>0.63246193181258503</v>
      </c>
      <c r="AJ190">
        <f t="shared" si="131"/>
        <v>-0.6008601756590527</v>
      </c>
      <c r="AK190">
        <f t="shared" si="132"/>
        <v>4.2611834424994117E-2</v>
      </c>
      <c r="AL190">
        <f t="shared" si="133"/>
        <v>3.0261694160508341</v>
      </c>
      <c r="AM190">
        <f t="shared" si="134"/>
        <v>17.308291889795036</v>
      </c>
      <c r="AN190" s="25">
        <f t="shared" si="145"/>
        <v>2.9716046593818661</v>
      </c>
      <c r="AO190" s="25">
        <f t="shared" si="145"/>
        <v>2.9714046751254175</v>
      </c>
      <c r="AP190" s="25">
        <f t="shared" si="145"/>
        <v>2.9719530703705757</v>
      </c>
      <c r="AQ190" s="25">
        <f t="shared" si="145"/>
        <v>2.9704491416990364</v>
      </c>
      <c r="AR190" s="25">
        <f t="shared" si="145"/>
        <v>2.9745726186864183</v>
      </c>
      <c r="AS190" s="25">
        <f t="shared" si="145"/>
        <v>2.9632597872863382</v>
      </c>
      <c r="AT190" s="25">
        <f t="shared" si="145"/>
        <v>2.9942461525530062</v>
      </c>
      <c r="AU190" s="25">
        <f t="shared" si="135"/>
        <v>2.9089386419103818</v>
      </c>
      <c r="AV190" s="25"/>
      <c r="AX190" s="25"/>
    </row>
    <row r="191" spans="1:50">
      <c r="A191" s="33" t="s">
        <v>326</v>
      </c>
      <c r="B191" s="57"/>
      <c r="C191" s="58">
        <v>49283.788</v>
      </c>
      <c r="D191" s="58" t="s">
        <v>264</v>
      </c>
      <c r="E191" s="33">
        <f t="shared" si="119"/>
        <v>26601.459829491811</v>
      </c>
      <c r="F191" s="25">
        <f t="shared" si="120"/>
        <v>26601.5</v>
      </c>
      <c r="G191" s="25">
        <f t="shared" si="141"/>
        <v>-1.3712120504351333E-2</v>
      </c>
      <c r="I191" s="25">
        <f t="shared" si="140"/>
        <v>-1.3712120504351333E-2</v>
      </c>
      <c r="N191" s="25"/>
      <c r="P191" s="27">
        <f t="shared" si="121"/>
        <v>-1.4534194306310288E-2</v>
      </c>
      <c r="Q191" s="28">
        <f t="shared" si="122"/>
        <v>34265.288</v>
      </c>
      <c r="S191" s="25">
        <f t="shared" si="142"/>
        <v>6.7580533586725176E-7</v>
      </c>
      <c r="T191" s="2">
        <v>0.1</v>
      </c>
      <c r="U191">
        <f t="shared" si="143"/>
        <v>6.7580533586725179E-8</v>
      </c>
      <c r="V191" s="25">
        <f t="shared" si="144"/>
        <v>8.2207380195895539E-4</v>
      </c>
      <c r="Z191">
        <f t="shared" si="123"/>
        <v>26601.5</v>
      </c>
      <c r="AA191" s="25">
        <f t="shared" si="124"/>
        <v>-1.0108121360676984E-2</v>
      </c>
      <c r="AB191" s="25">
        <f t="shared" si="125"/>
        <v>-3.6039991436743486E-3</v>
      </c>
      <c r="AC191" s="25">
        <f t="shared" si="126"/>
        <v>8.2207380195895539E-4</v>
      </c>
      <c r="AD191" s="25"/>
      <c r="AE191" s="25">
        <f t="shared" si="127"/>
        <v>8.7779069880607541E-12</v>
      </c>
      <c r="AF191" s="28">
        <f t="shared" si="128"/>
        <v>34265.288</v>
      </c>
      <c r="AG191" s="128"/>
      <c r="AH191">
        <f t="shared" si="129"/>
        <v>-1.2884765453926984E-2</v>
      </c>
      <c r="AI191">
        <f t="shared" si="130"/>
        <v>0.63236838153607322</v>
      </c>
      <c r="AJ191">
        <f t="shared" si="131"/>
        <v>-0.60263054414207673</v>
      </c>
      <c r="AK191">
        <f t="shared" si="132"/>
        <v>4.1797046613292976E-2</v>
      </c>
      <c r="AL191">
        <f t="shared" si="133"/>
        <v>3.0283860130974403</v>
      </c>
      <c r="AM191">
        <f t="shared" si="134"/>
        <v>17.647936355133108</v>
      </c>
      <c r="AN191" s="25">
        <f t="shared" ref="AN191:AT200" si="146">$AU191+$AB$7*SIN(AO191)</f>
        <v>2.9748608899043179</v>
      </c>
      <c r="AO191" s="25">
        <f t="shared" si="146"/>
        <v>2.9746639826058079</v>
      </c>
      <c r="AP191" s="25">
        <f t="shared" si="146"/>
        <v>2.9752036417311065</v>
      </c>
      <c r="AQ191" s="25">
        <f t="shared" si="146"/>
        <v>2.9737244937063725</v>
      </c>
      <c r="AR191" s="25">
        <f t="shared" si="146"/>
        <v>2.9777778061161091</v>
      </c>
      <c r="AS191" s="25">
        <f t="shared" si="146"/>
        <v>2.9666638195838817</v>
      </c>
      <c r="AT191" s="25">
        <f t="shared" si="146"/>
        <v>2.9970900282737172</v>
      </c>
      <c r="AU191" s="25">
        <f t="shared" si="135"/>
        <v>2.9133837246155148</v>
      </c>
      <c r="AV191" s="25"/>
      <c r="AX191" s="25"/>
    </row>
    <row r="192" spans="1:50">
      <c r="A192" s="33" t="s">
        <v>326</v>
      </c>
      <c r="B192" s="57"/>
      <c r="C192" s="58">
        <v>49311.612000000001</v>
      </c>
      <c r="D192" s="58" t="s">
        <v>264</v>
      </c>
      <c r="E192" s="33">
        <f t="shared" si="119"/>
        <v>26682.971964673925</v>
      </c>
      <c r="F192" s="25">
        <f t="shared" si="120"/>
        <v>26683</v>
      </c>
      <c r="G192" s="25">
        <f t="shared" si="141"/>
        <v>-9.5698009972693399E-3</v>
      </c>
      <c r="I192" s="25">
        <f t="shared" si="140"/>
        <v>-9.5698009972693399E-3</v>
      </c>
      <c r="N192" s="25"/>
      <c r="P192" s="27">
        <f t="shared" si="121"/>
        <v>-1.4606727262622722E-2</v>
      </c>
      <c r="Q192" s="28">
        <f t="shared" si="122"/>
        <v>34293.112000000001</v>
      </c>
      <c r="S192" s="25">
        <f t="shared" si="142"/>
        <v>2.5370626202606769E-5</v>
      </c>
      <c r="T192" s="2">
        <v>0.1</v>
      </c>
      <c r="U192">
        <f t="shared" si="143"/>
        <v>2.5370626202606771E-6</v>
      </c>
      <c r="V192" s="25">
        <f t="shared" si="144"/>
        <v>5.0369262653533822E-3</v>
      </c>
      <c r="Z192">
        <f t="shared" si="123"/>
        <v>26683</v>
      </c>
      <c r="AA192" s="25">
        <f t="shared" si="124"/>
        <v>-1.0235321239137561E-2</v>
      </c>
      <c r="AB192" s="25">
        <f t="shared" si="125"/>
        <v>6.6552024186822094E-4</v>
      </c>
      <c r="AC192" s="25">
        <f t="shared" si="126"/>
        <v>5.0369262653533822E-3</v>
      </c>
      <c r="AD192" s="25"/>
      <c r="AE192" s="25">
        <f t="shared" si="127"/>
        <v>1.1237086525473251E-11</v>
      </c>
      <c r="AF192" s="28">
        <f t="shared" si="128"/>
        <v>34293.112000000001</v>
      </c>
      <c r="AG192" s="128"/>
      <c r="AH192">
        <f t="shared" si="129"/>
        <v>-1.300782077213756E-2</v>
      </c>
      <c r="AI192">
        <f t="shared" si="130"/>
        <v>0.63217392091353075</v>
      </c>
      <c r="AJ192">
        <f t="shared" si="131"/>
        <v>-0.60641577203829444</v>
      </c>
      <c r="AK192">
        <f t="shared" si="132"/>
        <v>4.0049663467680546E-2</v>
      </c>
      <c r="AL192">
        <f t="shared" si="133"/>
        <v>3.0331378291800624</v>
      </c>
      <c r="AM192">
        <f t="shared" si="134"/>
        <v>18.422778500545554</v>
      </c>
      <c r="AN192" s="25">
        <f t="shared" si="146"/>
        <v>2.981843009660238</v>
      </c>
      <c r="AO192" s="25">
        <f t="shared" si="146"/>
        <v>2.9816528383661356</v>
      </c>
      <c r="AP192" s="25">
        <f t="shared" si="146"/>
        <v>2.9821734377560736</v>
      </c>
      <c r="AQ192" s="25">
        <f t="shared" si="146"/>
        <v>2.9807481778676705</v>
      </c>
      <c r="AR192" s="25">
        <f t="shared" si="146"/>
        <v>2.9846493778491165</v>
      </c>
      <c r="AS192" s="25">
        <f t="shared" si="146"/>
        <v>2.9739651597733578</v>
      </c>
      <c r="AT192" s="25">
        <f t="shared" si="146"/>
        <v>3.0031838564859279</v>
      </c>
      <c r="AU192" s="25">
        <f t="shared" si="135"/>
        <v>2.9229172572594164</v>
      </c>
      <c r="AV192" s="25"/>
      <c r="AX192" s="25"/>
    </row>
    <row r="193" spans="1:64">
      <c r="A193" s="33" t="s">
        <v>326</v>
      </c>
      <c r="B193" s="57"/>
      <c r="C193" s="58">
        <v>49311.792999999998</v>
      </c>
      <c r="D193" s="58" t="s">
        <v>264</v>
      </c>
      <c r="E193" s="33">
        <f t="shared" si="119"/>
        <v>26683.502215409539</v>
      </c>
      <c r="F193" s="25">
        <f t="shared" si="120"/>
        <v>26683.5</v>
      </c>
      <c r="G193" s="25">
        <f t="shared" si="141"/>
        <v>7.5622549775289372E-4</v>
      </c>
      <c r="I193" s="25">
        <f t="shared" si="140"/>
        <v>7.5622549775289372E-4</v>
      </c>
      <c r="N193" s="25"/>
      <c r="P193" s="27">
        <f t="shared" si="121"/>
        <v>-1.4607171985658569E-2</v>
      </c>
      <c r="Q193" s="28">
        <f t="shared" si="122"/>
        <v>34293.292999999998</v>
      </c>
      <c r="S193" s="25">
        <f t="shared" si="142"/>
        <v>2.3603398223329366E-4</v>
      </c>
      <c r="T193" s="2">
        <v>0.1</v>
      </c>
      <c r="U193">
        <f t="shared" si="143"/>
        <v>2.3603398223329367E-5</v>
      </c>
      <c r="V193" s="25">
        <f t="shared" si="144"/>
        <v>1.5363397483411463E-2</v>
      </c>
      <c r="Z193">
        <f t="shared" si="123"/>
        <v>26683.5</v>
      </c>
      <c r="AA193" s="25">
        <f t="shared" si="124"/>
        <v>-1.0236099659815737E-2</v>
      </c>
      <c r="AB193" s="25">
        <f t="shared" si="125"/>
        <v>1.0992325157568631E-2</v>
      </c>
      <c r="AC193" s="25">
        <f t="shared" si="126"/>
        <v>1.5363397483411463E-2</v>
      </c>
      <c r="AD193" s="25"/>
      <c r="AE193" s="25">
        <f t="shared" si="127"/>
        <v>2.8520272233700934E-8</v>
      </c>
      <c r="AF193" s="28">
        <f t="shared" si="128"/>
        <v>34293.292999999998</v>
      </c>
      <c r="AG193" s="128"/>
      <c r="AH193">
        <f t="shared" si="129"/>
        <v>-1.3008573643065737E-2</v>
      </c>
      <c r="AI193">
        <f t="shared" si="130"/>
        <v>0.63217275389541938</v>
      </c>
      <c r="AJ193">
        <f t="shared" si="131"/>
        <v>-0.60643894490944772</v>
      </c>
      <c r="AK193">
        <f t="shared" si="132"/>
        <v>4.0038943831227941E-2</v>
      </c>
      <c r="AL193">
        <f t="shared" si="133"/>
        <v>3.0331669723541221</v>
      </c>
      <c r="AM193">
        <f t="shared" si="134"/>
        <v>18.427739982719565</v>
      </c>
      <c r="AN193" s="25">
        <f t="shared" si="146"/>
        <v>2.9818858379994198</v>
      </c>
      <c r="AO193" s="25">
        <f t="shared" si="146"/>
        <v>2.9816957085974543</v>
      </c>
      <c r="AP193" s="25">
        <f t="shared" si="146"/>
        <v>2.9822161897183466</v>
      </c>
      <c r="AQ193" s="25">
        <f t="shared" si="146"/>
        <v>2.9807912634948619</v>
      </c>
      <c r="AR193" s="25">
        <f t="shared" si="146"/>
        <v>2.9846915235414264</v>
      </c>
      <c r="AS193" s="25">
        <f t="shared" si="146"/>
        <v>2.9740099557044331</v>
      </c>
      <c r="AT193" s="25">
        <f t="shared" si="146"/>
        <v>3.00322121909978</v>
      </c>
      <c r="AU193" s="25">
        <f t="shared" si="135"/>
        <v>2.9229757451897473</v>
      </c>
      <c r="AV193" s="25"/>
      <c r="AX193" s="25"/>
    </row>
    <row r="194" spans="1:64">
      <c r="A194" s="33" t="s">
        <v>326</v>
      </c>
      <c r="B194" s="57"/>
      <c r="C194" s="58">
        <v>49333.798999999999</v>
      </c>
      <c r="D194" s="58" t="s">
        <v>264</v>
      </c>
      <c r="E194" s="33">
        <f t="shared" si="119"/>
        <v>26747.970158437773</v>
      </c>
      <c r="F194" s="25">
        <f t="shared" si="120"/>
        <v>26748</v>
      </c>
      <c r="G194" s="25">
        <f t="shared" si="141"/>
        <v>-1.0186355997575447E-2</v>
      </c>
      <c r="I194" s="25">
        <f t="shared" si="140"/>
        <v>-1.0186355997575447E-2</v>
      </c>
      <c r="N194" s="25"/>
      <c r="P194" s="27">
        <f t="shared" si="121"/>
        <v>-1.4664514218091479E-2</v>
      </c>
      <c r="Q194" s="28">
        <f t="shared" si="122"/>
        <v>34315.298999999999</v>
      </c>
      <c r="S194" s="25">
        <f t="shared" si="142"/>
        <v>2.0053901047975313E-5</v>
      </c>
      <c r="T194" s="2">
        <v>0.1</v>
      </c>
      <c r="U194">
        <f t="shared" si="143"/>
        <v>2.0053901047975315E-6</v>
      </c>
      <c r="V194" s="25">
        <f t="shared" si="144"/>
        <v>4.478158220516032E-3</v>
      </c>
      <c r="Z194">
        <f t="shared" si="123"/>
        <v>26748</v>
      </c>
      <c r="AA194" s="25">
        <f t="shared" si="124"/>
        <v>-1.0336316162699595E-2</v>
      </c>
      <c r="AB194" s="25">
        <f t="shared" si="125"/>
        <v>1.4996016512414806E-4</v>
      </c>
      <c r="AC194" s="25">
        <f t="shared" si="126"/>
        <v>4.478158220516032E-3</v>
      </c>
      <c r="AD194" s="25"/>
      <c r="AE194" s="25">
        <f t="shared" si="127"/>
        <v>4.5097315200374436E-13</v>
      </c>
      <c r="AF194" s="28">
        <f t="shared" si="128"/>
        <v>34315.298999999999</v>
      </c>
      <c r="AG194" s="128"/>
      <c r="AH194">
        <f t="shared" si="129"/>
        <v>-1.3105481650699595E-2</v>
      </c>
      <c r="AI194">
        <f t="shared" si="130"/>
        <v>0.63202486334379504</v>
      </c>
      <c r="AJ194">
        <f t="shared" si="131"/>
        <v>-0.60942320323375454</v>
      </c>
      <c r="AK194">
        <f t="shared" si="132"/>
        <v>3.8656161253378861E-2</v>
      </c>
      <c r="AL194">
        <f t="shared" si="133"/>
        <v>3.0369255384647684</v>
      </c>
      <c r="AM194">
        <f t="shared" si="134"/>
        <v>19.090750677984072</v>
      </c>
      <c r="AN194" s="25">
        <f t="shared" si="146"/>
        <v>2.9874100212873693</v>
      </c>
      <c r="AO194" s="25">
        <f t="shared" si="146"/>
        <v>2.9872253528345638</v>
      </c>
      <c r="AP194" s="25">
        <f t="shared" si="146"/>
        <v>2.9877304431944207</v>
      </c>
      <c r="AQ194" s="25">
        <f t="shared" si="146"/>
        <v>2.9863488662156588</v>
      </c>
      <c r="AR194" s="25">
        <f t="shared" si="146"/>
        <v>2.990127202037332</v>
      </c>
      <c r="AS194" s="25">
        <f t="shared" si="146"/>
        <v>2.9797888748633339</v>
      </c>
      <c r="AT194" s="25">
        <f t="shared" si="146"/>
        <v>3.0080387204123618</v>
      </c>
      <c r="AU194" s="25">
        <f t="shared" si="135"/>
        <v>2.9305206882024057</v>
      </c>
      <c r="AV194" s="25"/>
      <c r="AX194" s="25"/>
    </row>
    <row r="195" spans="1:64">
      <c r="A195" s="33" t="s">
        <v>326</v>
      </c>
      <c r="B195" s="57"/>
      <c r="C195" s="58">
        <v>49397.625</v>
      </c>
      <c r="D195" s="58" t="s">
        <v>264</v>
      </c>
      <c r="E195" s="33">
        <f t="shared" si="119"/>
        <v>26934.952387453497</v>
      </c>
      <c r="F195" s="25">
        <f t="shared" si="120"/>
        <v>26935</v>
      </c>
      <c r="G195" s="25">
        <f t="shared" si="141"/>
        <v>-1.6252444998826832E-2</v>
      </c>
      <c r="I195" s="25">
        <f t="shared" si="140"/>
        <v>-1.6252444998826832E-2</v>
      </c>
      <c r="N195" s="25"/>
      <c r="P195" s="27">
        <f t="shared" si="121"/>
        <v>-1.4830458921384179E-2</v>
      </c>
      <c r="Q195" s="28">
        <f t="shared" si="122"/>
        <v>34379.125</v>
      </c>
      <c r="S195" s="25">
        <f t="shared" si="142"/>
        <v>2.022044404440743E-6</v>
      </c>
      <c r="T195" s="2">
        <v>0.1</v>
      </c>
      <c r="U195">
        <f t="shared" si="143"/>
        <v>2.0220444044407432E-7</v>
      </c>
      <c r="V195" s="25">
        <f t="shared" si="144"/>
        <v>-1.4219860774426531E-3</v>
      </c>
      <c r="Z195">
        <f t="shared" si="123"/>
        <v>26935</v>
      </c>
      <c r="AA195" s="25">
        <f t="shared" si="124"/>
        <v>-1.0624611832019121E-2</v>
      </c>
      <c r="AB195" s="25">
        <f t="shared" si="125"/>
        <v>-5.6278331668077105E-3</v>
      </c>
      <c r="AC195" s="25">
        <f t="shared" si="126"/>
        <v>-1.4219860774426531E-3</v>
      </c>
      <c r="AD195" s="25"/>
      <c r="AE195" s="25">
        <f t="shared" si="127"/>
        <v>6.404321384213974E-11</v>
      </c>
      <c r="AF195" s="28">
        <f t="shared" si="128"/>
        <v>34379.125</v>
      </c>
      <c r="AG195" s="128"/>
      <c r="AH195">
        <f t="shared" si="129"/>
        <v>-1.3384044157019121E-2</v>
      </c>
      <c r="AI195">
        <f t="shared" si="130"/>
        <v>0.63162582016864754</v>
      </c>
      <c r="AJ195">
        <f t="shared" si="131"/>
        <v>-0.61801882767605254</v>
      </c>
      <c r="AK195">
        <f t="shared" si="132"/>
        <v>3.4647707479405265E-2</v>
      </c>
      <c r="AL195">
        <f t="shared" si="133"/>
        <v>3.0478128010446621</v>
      </c>
      <c r="AM195">
        <f t="shared" si="134"/>
        <v>21.31091011635462</v>
      </c>
      <c r="AN195" s="25">
        <f t="shared" si="146"/>
        <v>3.0034186719993978</v>
      </c>
      <c r="AO195" s="25">
        <f t="shared" si="146"/>
        <v>3.0032504515856022</v>
      </c>
      <c r="AP195" s="25">
        <f t="shared" si="146"/>
        <v>3.0037094723388575</v>
      </c>
      <c r="AQ195" s="25">
        <f t="shared" si="146"/>
        <v>3.0024568794048876</v>
      </c>
      <c r="AR195" s="25">
        <f t="shared" si="146"/>
        <v>3.0058744893847145</v>
      </c>
      <c r="AS195" s="25">
        <f t="shared" si="146"/>
        <v>2.996545902700023</v>
      </c>
      <c r="AT195" s="25">
        <f t="shared" si="146"/>
        <v>3.0219813537402023</v>
      </c>
      <c r="AU195" s="25">
        <f t="shared" si="135"/>
        <v>2.9523951741460834</v>
      </c>
      <c r="AV195" s="25"/>
      <c r="AX195" s="25"/>
    </row>
    <row r="196" spans="1:64">
      <c r="A196" s="33" t="s">
        <v>326</v>
      </c>
      <c r="B196" s="57"/>
      <c r="C196" s="58">
        <v>49679.584999999999</v>
      </c>
      <c r="D196" s="58" t="s">
        <v>264</v>
      </c>
      <c r="E196" s="33">
        <f t="shared" si="119"/>
        <v>27760.971710194579</v>
      </c>
      <c r="F196" s="25">
        <f t="shared" si="120"/>
        <v>27761</v>
      </c>
      <c r="G196" s="25">
        <f t="shared" si="141"/>
        <v>-9.6566670035826974E-3</v>
      </c>
      <c r="I196" s="25">
        <f t="shared" si="140"/>
        <v>-9.6566670035826974E-3</v>
      </c>
      <c r="N196" s="25"/>
      <c r="P196" s="27">
        <f t="shared" si="121"/>
        <v>-1.5558058837027267E-2</v>
      </c>
      <c r="Q196" s="28">
        <f t="shared" si="122"/>
        <v>34661.084999999999</v>
      </c>
      <c r="S196" s="25">
        <f t="shared" si="142"/>
        <v>3.4826425571846252E-5</v>
      </c>
      <c r="T196" s="2">
        <v>0.1</v>
      </c>
      <c r="U196">
        <f t="shared" si="143"/>
        <v>3.4826425571846253E-6</v>
      </c>
      <c r="V196" s="25">
        <f t="shared" si="144"/>
        <v>5.9013918334445692E-3</v>
      </c>
      <c r="Z196">
        <f t="shared" si="123"/>
        <v>27761</v>
      </c>
      <c r="AA196" s="25">
        <f t="shared" si="124"/>
        <v>-1.1856905630308327E-2</v>
      </c>
      <c r="AB196" s="25">
        <f t="shared" si="125"/>
        <v>2.2002386267256299E-3</v>
      </c>
      <c r="AC196" s="25">
        <f t="shared" si="126"/>
        <v>5.9013918334445692E-3</v>
      </c>
      <c r="AD196" s="25"/>
      <c r="AE196" s="25">
        <f t="shared" si="127"/>
        <v>1.6859646802080532E-10</v>
      </c>
      <c r="AF196" s="28">
        <f t="shared" si="128"/>
        <v>34661.084999999999</v>
      </c>
      <c r="AG196" s="128"/>
      <c r="AH196">
        <f t="shared" si="129"/>
        <v>-1.4570835267308327E-2</v>
      </c>
      <c r="AI196">
        <f t="shared" si="130"/>
        <v>0.63038843928489363</v>
      </c>
      <c r="AJ196">
        <f t="shared" si="131"/>
        <v>-0.65499334575324653</v>
      </c>
      <c r="AK196">
        <f t="shared" si="132"/>
        <v>1.6949754739914287E-2</v>
      </c>
      <c r="AL196">
        <f t="shared" si="133"/>
        <v>3.0957664678630175</v>
      </c>
      <c r="AM196">
        <f t="shared" si="134"/>
        <v>43.635531726805944</v>
      </c>
      <c r="AN196" s="25">
        <f t="shared" si="146"/>
        <v>3.0740287894963485</v>
      </c>
      <c r="AO196" s="25">
        <f t="shared" si="146"/>
        <v>3.0739422684292856</v>
      </c>
      <c r="AP196" s="25">
        <f t="shared" si="146"/>
        <v>3.0741766434093436</v>
      </c>
      <c r="AQ196" s="25">
        <f t="shared" si="146"/>
        <v>3.0735417416553461</v>
      </c>
      <c r="AR196" s="25">
        <f t="shared" si="146"/>
        <v>3.0752615732946866</v>
      </c>
      <c r="AS196" s="25">
        <f t="shared" si="146"/>
        <v>3.0706023974374577</v>
      </c>
      <c r="AT196" s="25">
        <f t="shared" si="146"/>
        <v>3.0832212351182622</v>
      </c>
      <c r="AU196" s="25">
        <f t="shared" si="135"/>
        <v>3.0490172350523794</v>
      </c>
      <c r="AV196" s="25"/>
      <c r="AX196" s="25"/>
      <c r="AY196" s="25"/>
      <c r="AZ196" s="25"/>
      <c r="BA196" s="25"/>
      <c r="BB196" s="25"/>
      <c r="BC196" s="25"/>
      <c r="BD196" s="25"/>
      <c r="BE196" s="25"/>
      <c r="BF196" s="25"/>
      <c r="BG196" s="25"/>
      <c r="BH196" s="25"/>
      <c r="BI196" s="25"/>
      <c r="BJ196" s="25"/>
      <c r="BK196" s="25"/>
      <c r="BL196" s="25"/>
    </row>
    <row r="197" spans="1:64">
      <c r="A197" s="33" t="s">
        <v>328</v>
      </c>
      <c r="B197" s="57" t="s">
        <v>288</v>
      </c>
      <c r="C197" s="58">
        <v>49687.607000000004</v>
      </c>
      <c r="D197" s="58"/>
      <c r="E197" s="33">
        <f t="shared" si="119"/>
        <v>27784.472657162351</v>
      </c>
      <c r="F197" s="25">
        <f t="shared" si="120"/>
        <v>27784.5</v>
      </c>
      <c r="G197" s="25">
        <f t="shared" si="141"/>
        <v>-9.3334214980131947E-3</v>
      </c>
      <c r="I197" s="127">
        <f t="shared" si="140"/>
        <v>-9.3334214980131947E-3</v>
      </c>
      <c r="N197" s="25">
        <v>-9.3334214980131947E-3</v>
      </c>
      <c r="P197" s="27">
        <f t="shared" si="121"/>
        <v>-1.5578630567516651E-2</v>
      </c>
      <c r="Q197" s="28">
        <f t="shared" si="122"/>
        <v>34669.107000000004</v>
      </c>
      <c r="S197" s="25">
        <f t="shared" si="142"/>
        <v>3.900263632180823E-5</v>
      </c>
      <c r="T197" s="2">
        <v>0.1</v>
      </c>
      <c r="U197">
        <f t="shared" si="143"/>
        <v>3.9002636321808229E-6</v>
      </c>
      <c r="V197" s="25">
        <f t="shared" si="144"/>
        <v>6.2452090695034566E-3</v>
      </c>
      <c r="Z197">
        <f t="shared" si="123"/>
        <v>27784.5</v>
      </c>
      <c r="AA197" s="25">
        <f t="shared" si="124"/>
        <v>-1.1890959717501478E-2</v>
      </c>
      <c r="AB197" s="25">
        <f t="shared" si="125"/>
        <v>2.5575382194882833E-3</v>
      </c>
      <c r="AC197" s="25">
        <f t="shared" si="126"/>
        <v>6.2452090695034566E-3</v>
      </c>
      <c r="AD197" s="25"/>
      <c r="AE197" s="25">
        <f t="shared" si="127"/>
        <v>2.5511631220713439E-10</v>
      </c>
      <c r="AF197" s="28">
        <f t="shared" si="128"/>
        <v>34669.107000000004</v>
      </c>
      <c r="AG197" s="128"/>
      <c r="AH197">
        <f t="shared" si="129"/>
        <v>-1.4603534896751478E-2</v>
      </c>
      <c r="AI197">
        <f t="shared" si="130"/>
        <v>0.63036569905840878</v>
      </c>
      <c r="AJ197">
        <f t="shared" si="131"/>
        <v>-0.65602179713588415</v>
      </c>
      <c r="AK197">
        <f t="shared" si="132"/>
        <v>1.6446384630707252E-2</v>
      </c>
      <c r="AL197">
        <f t="shared" si="133"/>
        <v>3.0971283152740585</v>
      </c>
      <c r="AM197">
        <f t="shared" si="134"/>
        <v>44.972455500074375</v>
      </c>
      <c r="AN197" s="25">
        <f t="shared" si="146"/>
        <v>3.0760358415698925</v>
      </c>
      <c r="AO197" s="25">
        <f t="shared" si="146"/>
        <v>3.0759518127923182</v>
      </c>
      <c r="AP197" s="25">
        <f t="shared" si="146"/>
        <v>3.0761794060414611</v>
      </c>
      <c r="AQ197" s="25">
        <f t="shared" si="146"/>
        <v>3.0755629583062847</v>
      </c>
      <c r="AR197" s="25">
        <f t="shared" si="146"/>
        <v>3.0772325804615339</v>
      </c>
      <c r="AS197" s="25">
        <f t="shared" si="146"/>
        <v>3.0727100516140604</v>
      </c>
      <c r="AT197" s="25">
        <f t="shared" si="146"/>
        <v>3.0849572900668414</v>
      </c>
      <c r="AU197" s="25">
        <f t="shared" si="135"/>
        <v>3.0517661677779211</v>
      </c>
      <c r="AV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</row>
    <row r="198" spans="1:64">
      <c r="A198" s="13" t="s">
        <v>1285</v>
      </c>
      <c r="B198" s="13" t="s">
        <v>288</v>
      </c>
      <c r="C198" s="142">
        <v>49689.31</v>
      </c>
      <c r="D198" s="142" t="s">
        <v>1237</v>
      </c>
      <c r="E198" s="33">
        <f t="shared" si="119"/>
        <v>27789.461701376506</v>
      </c>
      <c r="F198" s="25">
        <f t="shared" si="120"/>
        <v>27789.5</v>
      </c>
      <c r="G198" s="25">
        <f t="shared" si="141"/>
        <v>-1.3073156500468031E-2</v>
      </c>
      <c r="J198">
        <f>G198</f>
        <v>-1.3073156500468031E-2</v>
      </c>
      <c r="L198" s="25"/>
      <c r="N198" s="25"/>
      <c r="O198" s="25">
        <f ca="1">+C$11+C$12*F198</f>
        <v>3.912138281203046E-3</v>
      </c>
      <c r="P198" s="27">
        <f t="shared" si="121"/>
        <v>-1.5583006612408298E-2</v>
      </c>
      <c r="Q198" s="28">
        <f t="shared" si="122"/>
        <v>34670.81</v>
      </c>
      <c r="S198" s="25">
        <f t="shared" si="142"/>
        <v>6.2993475844065714E-6</v>
      </c>
      <c r="T198" s="128">
        <v>10</v>
      </c>
      <c r="U198">
        <f t="shared" si="143"/>
        <v>6.2993475844065714E-5</v>
      </c>
      <c r="V198" s="25">
        <f t="shared" si="144"/>
        <v>2.5098501119402671E-3</v>
      </c>
      <c r="Z198">
        <f t="shared" si="123"/>
        <v>27789.5</v>
      </c>
      <c r="AA198" s="25">
        <f t="shared" si="124"/>
        <v>-1.189819795482323E-2</v>
      </c>
      <c r="AB198" s="25">
        <f t="shared" si="125"/>
        <v>-1.1749585456448004E-3</v>
      </c>
      <c r="AC198" s="25">
        <f t="shared" si="126"/>
        <v>2.5098501119402671E-3</v>
      </c>
      <c r="AD198" s="25"/>
      <c r="AE198" s="25">
        <f t="shared" si="127"/>
        <v>8.6964231013746413E-12</v>
      </c>
      <c r="AF198" s="28">
        <f t="shared" si="128"/>
        <v>34670.81</v>
      </c>
      <c r="AG198" s="128"/>
      <c r="AH198">
        <f t="shared" si="129"/>
        <v>-1.4610484524073231E-2</v>
      </c>
      <c r="AI198">
        <f t="shared" si="130"/>
        <v>0.63036094936565823</v>
      </c>
      <c r="AJ198">
        <f t="shared" si="131"/>
        <v>-0.65624045003275078</v>
      </c>
      <c r="AK198">
        <f t="shared" si="132"/>
        <v>1.6339285362049445E-2</v>
      </c>
      <c r="AL198">
        <f t="shared" si="133"/>
        <v>3.0974180572691683</v>
      </c>
      <c r="AM198">
        <f t="shared" si="134"/>
        <v>45.2675275720607</v>
      </c>
      <c r="AN198" s="25">
        <f t="shared" si="146"/>
        <v>3.0764628643751544</v>
      </c>
      <c r="AO198" s="25">
        <f t="shared" si="146"/>
        <v>3.0763793667683741</v>
      </c>
      <c r="AP198" s="25">
        <f t="shared" si="146"/>
        <v>3.0766055150195561</v>
      </c>
      <c r="AQ198" s="25">
        <f t="shared" si="146"/>
        <v>3.0759929983350691</v>
      </c>
      <c r="AR198" s="25">
        <f t="shared" si="146"/>
        <v>3.0776519275585228</v>
      </c>
      <c r="AS198" s="25">
        <f t="shared" si="146"/>
        <v>3.0731584925132913</v>
      </c>
      <c r="AT198" s="25">
        <f t="shared" si="146"/>
        <v>3.0853266308416978</v>
      </c>
      <c r="AU198" s="25">
        <f t="shared" si="135"/>
        <v>3.0523510470812285</v>
      </c>
      <c r="AV198" s="25"/>
      <c r="AX198" s="25"/>
      <c r="AY198" s="25"/>
      <c r="AZ198" s="25"/>
      <c r="BA198" s="25"/>
      <c r="BB198" s="25"/>
      <c r="BC198" s="25"/>
      <c r="BD198" s="25"/>
      <c r="BE198" s="25"/>
      <c r="BF198" s="25"/>
      <c r="BG198" s="25"/>
      <c r="BH198" s="25"/>
      <c r="BI198" s="25"/>
      <c r="BJ198" s="25"/>
      <c r="BK198" s="25"/>
      <c r="BL198" s="25"/>
    </row>
    <row r="199" spans="1:64">
      <c r="A199" s="33" t="s">
        <v>326</v>
      </c>
      <c r="B199" s="57" t="s">
        <v>288</v>
      </c>
      <c r="C199" s="58">
        <v>49713.542999999998</v>
      </c>
      <c r="D199" s="58"/>
      <c r="E199" s="33">
        <f t="shared" si="119"/>
        <v>27860.453779146348</v>
      </c>
      <c r="F199" s="25">
        <f t="shared" si="120"/>
        <v>27860.5</v>
      </c>
      <c r="G199" s="25">
        <f t="shared" si="141"/>
        <v>-1.5777393498865422E-2</v>
      </c>
      <c r="I199" s="127">
        <f>G199</f>
        <v>-1.5777393498865422E-2</v>
      </c>
      <c r="N199" s="25"/>
      <c r="P199" s="27">
        <f t="shared" si="121"/>
        <v>-1.5645111648802498E-2</v>
      </c>
      <c r="Q199" s="28">
        <f t="shared" si="122"/>
        <v>34695.042999999998</v>
      </c>
      <c r="S199" s="25">
        <f t="shared" si="142"/>
        <v>1.749848785606998E-8</v>
      </c>
      <c r="T199" s="2">
        <v>0.1</v>
      </c>
      <c r="U199">
        <f t="shared" si="143"/>
        <v>1.7498487856069981E-9</v>
      </c>
      <c r="V199" s="25">
        <f t="shared" si="144"/>
        <v>-1.3228185006292428E-4</v>
      </c>
      <c r="Z199">
        <f t="shared" si="123"/>
        <v>27860.5</v>
      </c>
      <c r="AA199" s="25">
        <f t="shared" si="124"/>
        <v>-1.2000703390015069E-2</v>
      </c>
      <c r="AB199" s="25">
        <f t="shared" si="125"/>
        <v>-3.7766901088503533E-3</v>
      </c>
      <c r="AC199" s="25">
        <f t="shared" si="126"/>
        <v>-1.3228185006292428E-4</v>
      </c>
      <c r="AD199" s="25"/>
      <c r="AE199" s="25">
        <f t="shared" si="127"/>
        <v>2.495877248241863E-13</v>
      </c>
      <c r="AF199" s="28">
        <f t="shared" si="128"/>
        <v>34695.042999999998</v>
      </c>
      <c r="AG199" s="128"/>
      <c r="AH199">
        <f t="shared" si="129"/>
        <v>-1.4708875509265069E-2</v>
      </c>
      <c r="AI199">
        <f t="shared" si="130"/>
        <v>0.63029685967613536</v>
      </c>
      <c r="AJ199">
        <f t="shared" si="131"/>
        <v>-0.65933901894125457</v>
      </c>
      <c r="AK199">
        <f t="shared" si="132"/>
        <v>1.4818503118495068E-2</v>
      </c>
      <c r="AL199">
        <f t="shared" si="133"/>
        <v>3.1015319307024662</v>
      </c>
      <c r="AM199">
        <f t="shared" si="134"/>
        <v>49.917534477597606</v>
      </c>
      <c r="AN199" s="25">
        <f t="shared" si="146"/>
        <v>3.0825262420636603</v>
      </c>
      <c r="AO199" s="25">
        <f t="shared" si="146"/>
        <v>3.082450319629888</v>
      </c>
      <c r="AP199" s="25">
        <f t="shared" si="146"/>
        <v>3.0826558735396286</v>
      </c>
      <c r="AQ199" s="25">
        <f t="shared" si="146"/>
        <v>3.0820993470018538</v>
      </c>
      <c r="AR199" s="25">
        <f t="shared" si="146"/>
        <v>3.0836060715615221</v>
      </c>
      <c r="AS199" s="25">
        <f t="shared" si="146"/>
        <v>3.0795264927061208</v>
      </c>
      <c r="AT199" s="25">
        <f t="shared" si="146"/>
        <v>3.0905700874814275</v>
      </c>
      <c r="AU199" s="25">
        <f t="shared" si="135"/>
        <v>3.0606563331881862</v>
      </c>
      <c r="AV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</row>
    <row r="200" spans="1:64">
      <c r="A200" s="33" t="s">
        <v>326</v>
      </c>
      <c r="B200" s="57"/>
      <c r="C200" s="58">
        <v>49725.667200000004</v>
      </c>
      <c r="D200" s="58">
        <v>4.0000000000000002E-4</v>
      </c>
      <c r="E200" s="33">
        <f t="shared" si="119"/>
        <v>27895.972375659265</v>
      </c>
      <c r="F200" s="25">
        <f t="shared" si="120"/>
        <v>27896</v>
      </c>
      <c r="G200" s="25">
        <f t="shared" si="141"/>
        <v>-9.429511999769602E-3</v>
      </c>
      <c r="I200" s="25"/>
      <c r="K200">
        <f>G200</f>
        <v>-9.429511999769602E-3</v>
      </c>
      <c r="N200" s="25">
        <v>-9.429511999769602E-3</v>
      </c>
      <c r="P200" s="27">
        <f t="shared" si="121"/>
        <v>-1.5676139783357149E-2</v>
      </c>
      <c r="Q200" s="28">
        <f t="shared" si="122"/>
        <v>34707.167200000004</v>
      </c>
      <c r="S200" s="25">
        <f t="shared" si="142"/>
        <v>3.9020358666687864E-5</v>
      </c>
      <c r="T200" s="128">
        <v>10</v>
      </c>
      <c r="U200">
        <f t="shared" si="143"/>
        <v>3.9020358666687864E-4</v>
      </c>
      <c r="V200" s="25">
        <f t="shared" si="144"/>
        <v>6.2466277835875467E-3</v>
      </c>
      <c r="Z200">
        <f t="shared" si="123"/>
        <v>27896</v>
      </c>
      <c r="AA200" s="25">
        <f t="shared" si="124"/>
        <v>-1.2051761171426955E-2</v>
      </c>
      <c r="AB200" s="25">
        <f t="shared" si="125"/>
        <v>2.6222491716573534E-3</v>
      </c>
      <c r="AC200" s="25">
        <f t="shared" si="126"/>
        <v>6.2466277835875467E-3</v>
      </c>
      <c r="AD200" s="25"/>
      <c r="AE200" s="25">
        <f t="shared" si="127"/>
        <v>2.6831142808696455E-10</v>
      </c>
      <c r="AF200" s="28">
        <f t="shared" si="128"/>
        <v>34707.167200000004</v>
      </c>
      <c r="AG200" s="128"/>
      <c r="AH200">
        <f t="shared" si="129"/>
        <v>-1.4757864723426956E-2</v>
      </c>
      <c r="AI200">
        <f t="shared" si="130"/>
        <v>0.63026716540929795</v>
      </c>
      <c r="AJ200">
        <f t="shared" si="131"/>
        <v>-0.66088389102071965</v>
      </c>
      <c r="AK200">
        <f t="shared" si="132"/>
        <v>1.4058130228608377E-2</v>
      </c>
      <c r="AL200">
        <f t="shared" si="133"/>
        <v>3.1035885593969539</v>
      </c>
      <c r="AM200">
        <f t="shared" si="134"/>
        <v>52.619574762890032</v>
      </c>
      <c r="AN200" s="25">
        <f t="shared" si="146"/>
        <v>3.0855577005549613</v>
      </c>
      <c r="AO200" s="25">
        <f t="shared" si="146"/>
        <v>3.0854855874094609</v>
      </c>
      <c r="AP200" s="25">
        <f t="shared" si="146"/>
        <v>3.0856807939102251</v>
      </c>
      <c r="AQ200" s="25">
        <f t="shared" si="146"/>
        <v>3.0851523752072763</v>
      </c>
      <c r="AR200" s="25">
        <f t="shared" si="146"/>
        <v>3.086582754278715</v>
      </c>
      <c r="AS200" s="25">
        <f t="shared" si="146"/>
        <v>3.0827105857565087</v>
      </c>
      <c r="AT200" s="25">
        <f t="shared" si="146"/>
        <v>3.0931910288310922</v>
      </c>
      <c r="AU200" s="25">
        <f t="shared" si="135"/>
        <v>3.0648089762416646</v>
      </c>
      <c r="AV200" s="25"/>
      <c r="AX200" s="25"/>
      <c r="AY200" s="25"/>
      <c r="AZ200" s="25"/>
      <c r="BA200" s="25"/>
      <c r="BB200" s="25"/>
      <c r="BC200" s="25"/>
      <c r="BD200" s="25"/>
      <c r="BE200" s="25"/>
      <c r="BF200" s="25"/>
      <c r="BG200" s="25"/>
      <c r="BH200" s="25"/>
      <c r="BI200" s="25"/>
      <c r="BJ200" s="25"/>
      <c r="BK200" s="25"/>
      <c r="BL200" s="25"/>
    </row>
    <row r="201" spans="1:64">
      <c r="A201" s="33" t="s">
        <v>326</v>
      </c>
      <c r="B201" s="57" t="s">
        <v>288</v>
      </c>
      <c r="C201" s="58">
        <v>49743.589</v>
      </c>
      <c r="D201" s="58"/>
      <c r="E201" s="33">
        <f t="shared" si="119"/>
        <v>27948.4754012597</v>
      </c>
      <c r="F201" s="25">
        <f t="shared" si="120"/>
        <v>27948.5</v>
      </c>
      <c r="G201" s="25">
        <f t="shared" si="141"/>
        <v>-8.3967294995090924E-3</v>
      </c>
      <c r="I201" s="127">
        <f t="shared" ref="I201:I206" si="147">G201</f>
        <v>-8.3967294995090924E-3</v>
      </c>
      <c r="N201" s="25"/>
      <c r="P201" s="27">
        <f t="shared" si="121"/>
        <v>-1.5721996664901962E-2</v>
      </c>
      <c r="Q201" s="28">
        <f t="shared" si="122"/>
        <v>34725.089</v>
      </c>
      <c r="S201" s="25">
        <f t="shared" si="142"/>
        <v>5.3659539044382883E-5</v>
      </c>
      <c r="T201" s="2">
        <v>0.1</v>
      </c>
      <c r="U201">
        <f t="shared" si="143"/>
        <v>5.3659539044382883E-6</v>
      </c>
      <c r="V201" s="25">
        <f t="shared" si="144"/>
        <v>7.3252671653928694E-3</v>
      </c>
      <c r="Z201">
        <f t="shared" si="123"/>
        <v>27948.5</v>
      </c>
      <c r="AA201" s="25">
        <f t="shared" si="124"/>
        <v>-1.2127030114756656E-2</v>
      </c>
      <c r="AB201" s="25">
        <f t="shared" si="125"/>
        <v>3.7303006152475636E-3</v>
      </c>
      <c r="AC201" s="25">
        <f t="shared" si="126"/>
        <v>7.3252671653928694E-3</v>
      </c>
      <c r="AD201" s="25"/>
      <c r="AE201" s="25">
        <f t="shared" si="127"/>
        <v>7.4668014195186206E-10</v>
      </c>
      <c r="AF201" s="28">
        <f t="shared" si="128"/>
        <v>34725.089</v>
      </c>
      <c r="AG201" s="128"/>
      <c r="AH201">
        <f t="shared" si="129"/>
        <v>-1.4830060658006657E-2</v>
      </c>
      <c r="AI201">
        <f t="shared" si="130"/>
        <v>0.63022612240814291</v>
      </c>
      <c r="AJ201">
        <f t="shared" si="131"/>
        <v>-0.66316317483015697</v>
      </c>
      <c r="AK201">
        <f t="shared" si="132"/>
        <v>1.2933655735417526E-2</v>
      </c>
      <c r="AL201">
        <f t="shared" si="133"/>
        <v>3.1066297045495763</v>
      </c>
      <c r="AM201">
        <f t="shared" si="134"/>
        <v>57.197585332819472</v>
      </c>
      <c r="AN201" s="25">
        <f t="shared" ref="AN201:AT210" si="148">$AU201+$AB$7*SIN(AO201)</f>
        <v>3.0900405831235842</v>
      </c>
      <c r="AO201" s="25">
        <f t="shared" si="148"/>
        <v>3.0899741280174924</v>
      </c>
      <c r="AP201" s="25">
        <f t="shared" si="148"/>
        <v>3.090153975124486</v>
      </c>
      <c r="AQ201" s="25">
        <f t="shared" si="148"/>
        <v>3.0896672519753565</v>
      </c>
      <c r="AR201" s="25">
        <f t="shared" si="148"/>
        <v>3.0909844506487483</v>
      </c>
      <c r="AS201" s="25">
        <f t="shared" si="148"/>
        <v>3.0874195610492565</v>
      </c>
      <c r="AT201" s="25">
        <f t="shared" si="148"/>
        <v>3.0970661794715446</v>
      </c>
      <c r="AU201" s="25">
        <f t="shared" si="135"/>
        <v>3.0709502089263871</v>
      </c>
      <c r="AV201" s="25"/>
      <c r="AX201" s="25"/>
      <c r="AY201" s="25"/>
      <c r="AZ201" s="25"/>
      <c r="BA201" s="25"/>
      <c r="BB201" s="25"/>
      <c r="BC201" s="25"/>
      <c r="BD201" s="25"/>
      <c r="BE201" s="25"/>
      <c r="BF201" s="25"/>
      <c r="BG201" s="25"/>
      <c r="BH201" s="25"/>
      <c r="BI201" s="25"/>
      <c r="BJ201" s="25"/>
      <c r="BK201" s="25"/>
      <c r="BL201" s="25"/>
    </row>
    <row r="202" spans="1:64">
      <c r="A202" s="33" t="s">
        <v>326</v>
      </c>
      <c r="B202" s="57"/>
      <c r="C202" s="58">
        <v>49779.607000000004</v>
      </c>
      <c r="D202" s="58"/>
      <c r="E202" s="33">
        <f t="shared" si="119"/>
        <v>28053.992368086525</v>
      </c>
      <c r="F202" s="25">
        <f t="shared" si="120"/>
        <v>28054</v>
      </c>
      <c r="G202" s="25">
        <f t="shared" si="141"/>
        <v>-2.6051379973068833E-3</v>
      </c>
      <c r="I202" s="127">
        <f t="shared" si="147"/>
        <v>-2.6051379973068833E-3</v>
      </c>
      <c r="N202" s="25"/>
      <c r="P202" s="27">
        <f t="shared" si="121"/>
        <v>-1.5814039654824558E-2</v>
      </c>
      <c r="Q202" s="28">
        <f t="shared" si="122"/>
        <v>34761.107000000004</v>
      </c>
      <c r="S202" s="25">
        <f t="shared" si="142"/>
        <v>1.7447508299797316E-4</v>
      </c>
      <c r="T202" s="2">
        <v>0.1</v>
      </c>
      <c r="U202">
        <f t="shared" si="143"/>
        <v>1.7447508299797317E-5</v>
      </c>
      <c r="V202" s="25">
        <f t="shared" si="144"/>
        <v>1.3208901657517674E-2</v>
      </c>
      <c r="Z202">
        <f t="shared" si="123"/>
        <v>28054</v>
      </c>
      <c r="AA202" s="25">
        <f t="shared" si="124"/>
        <v>-1.2277418710360892E-2</v>
      </c>
      <c r="AB202" s="25">
        <f t="shared" si="125"/>
        <v>9.6722807130540083E-3</v>
      </c>
      <c r="AC202" s="25">
        <f t="shared" si="126"/>
        <v>1.3208901657517674E-2</v>
      </c>
      <c r="AD202" s="25"/>
      <c r="AE202" s="25">
        <f t="shared" si="127"/>
        <v>1.6322669915880097E-8</v>
      </c>
      <c r="AF202" s="28">
        <f t="shared" si="128"/>
        <v>34761.107000000004</v>
      </c>
      <c r="AG202" s="128"/>
      <c r="AH202">
        <f t="shared" si="129"/>
        <v>-1.4974223962360892E-2</v>
      </c>
      <c r="AI202">
        <f t="shared" si="130"/>
        <v>0.63015399914961967</v>
      </c>
      <c r="AJ202">
        <f t="shared" si="131"/>
        <v>-0.66772404047215195</v>
      </c>
      <c r="AK202">
        <f t="shared" si="132"/>
        <v>1.0674064595104211E-2</v>
      </c>
      <c r="AL202">
        <f t="shared" si="133"/>
        <v>3.1127398272660689</v>
      </c>
      <c r="AM202">
        <f t="shared" si="134"/>
        <v>69.312490500546971</v>
      </c>
      <c r="AN202" s="25">
        <f t="shared" si="148"/>
        <v>3.0990481964575505</v>
      </c>
      <c r="AO202" s="25">
        <f t="shared" si="148"/>
        <v>3.0989931914470925</v>
      </c>
      <c r="AP202" s="25">
        <f t="shared" si="148"/>
        <v>3.0991419881579594</v>
      </c>
      <c r="AQ202" s="25">
        <f t="shared" si="148"/>
        <v>3.0987394688092067</v>
      </c>
      <c r="AR202" s="25">
        <f t="shared" si="148"/>
        <v>3.0998283333997829</v>
      </c>
      <c r="AS202" s="25">
        <f t="shared" si="148"/>
        <v>3.0968827021378704</v>
      </c>
      <c r="AT202" s="25">
        <f t="shared" si="148"/>
        <v>3.1048504955936358</v>
      </c>
      <c r="AU202" s="25">
        <f t="shared" si="135"/>
        <v>3.0832911622261623</v>
      </c>
      <c r="AV202" s="25"/>
      <c r="AX202" s="25"/>
      <c r="AY202" s="25"/>
      <c r="AZ202" s="25"/>
      <c r="BA202" s="25"/>
      <c r="BB202" s="25"/>
      <c r="BC202" s="25"/>
      <c r="BD202" s="25"/>
      <c r="BE202" s="25"/>
      <c r="BF202" s="25"/>
      <c r="BG202" s="25"/>
      <c r="BH202" s="25"/>
      <c r="BI202" s="25"/>
      <c r="BJ202" s="25"/>
      <c r="BK202" s="25"/>
      <c r="BL202" s="25"/>
    </row>
    <row r="203" spans="1:64">
      <c r="A203" s="33" t="s">
        <v>326</v>
      </c>
      <c r="B203" s="57" t="s">
        <v>288</v>
      </c>
      <c r="C203" s="58">
        <v>50043.639000000003</v>
      </c>
      <c r="D203" s="58"/>
      <c r="E203" s="33">
        <f t="shared" si="119"/>
        <v>28827.490501942295</v>
      </c>
      <c r="F203" s="25">
        <f t="shared" si="120"/>
        <v>28827.5</v>
      </c>
      <c r="G203" s="25">
        <f t="shared" si="141"/>
        <v>-3.2421424984931946E-3</v>
      </c>
      <c r="I203" s="127">
        <f t="shared" si="147"/>
        <v>-3.2421424984931946E-3</v>
      </c>
      <c r="N203" s="25"/>
      <c r="P203" s="27">
        <f t="shared" si="121"/>
        <v>-1.6484491171175269E-2</v>
      </c>
      <c r="Q203" s="28">
        <f t="shared" si="122"/>
        <v>35025.139000000003</v>
      </c>
      <c r="S203" s="25">
        <f t="shared" si="142"/>
        <v>1.7535979836888469E-4</v>
      </c>
      <c r="T203" s="2">
        <v>0.1</v>
      </c>
      <c r="U203">
        <f t="shared" si="143"/>
        <v>1.7535979836888469E-5</v>
      </c>
      <c r="V203" s="25">
        <f t="shared" si="144"/>
        <v>1.3242348672682074E-2</v>
      </c>
      <c r="Z203">
        <f t="shared" si="123"/>
        <v>28827.5</v>
      </c>
      <c r="AA203" s="25">
        <f t="shared" si="124"/>
        <v>-1.334398083384883E-2</v>
      </c>
      <c r="AB203" s="25">
        <f t="shared" si="125"/>
        <v>1.0101838335355636E-2</v>
      </c>
      <c r="AC203" s="25">
        <f t="shared" si="126"/>
        <v>1.3242348672682074E-2</v>
      </c>
      <c r="AD203" s="25"/>
      <c r="AE203" s="25">
        <f t="shared" si="127"/>
        <v>1.7894965500603746E-8</v>
      </c>
      <c r="AF203" s="28">
        <f t="shared" si="128"/>
        <v>35025.139000000003</v>
      </c>
      <c r="AG203" s="128"/>
      <c r="AH203">
        <f t="shared" si="129"/>
        <v>-1.599310406509883E-2</v>
      </c>
      <c r="AI203">
        <f t="shared" si="130"/>
        <v>0.63004690662736529</v>
      </c>
      <c r="AJ203">
        <f t="shared" si="131"/>
        <v>-0.70037547392833921</v>
      </c>
      <c r="AK203">
        <f t="shared" si="132"/>
        <v>-5.8914093406124378E-3</v>
      </c>
      <c r="AL203">
        <f t="shared" si="133"/>
        <v>-3.1256692527418832</v>
      </c>
      <c r="AM203">
        <f t="shared" si="134"/>
        <v>-125.59865570225446</v>
      </c>
      <c r="AN203" s="25">
        <f t="shared" si="148"/>
        <v>3.1650735708710593</v>
      </c>
      <c r="AO203" s="25">
        <f t="shared" si="148"/>
        <v>3.1651040617598265</v>
      </c>
      <c r="AP203" s="25">
        <f t="shared" si="148"/>
        <v>3.1650216312499442</v>
      </c>
      <c r="AQ203" s="25">
        <f t="shared" si="148"/>
        <v>3.1652444781547588</v>
      </c>
      <c r="AR203" s="25">
        <f t="shared" si="148"/>
        <v>3.1646420249772556</v>
      </c>
      <c r="AS203" s="25">
        <f t="shared" si="148"/>
        <v>3.1662707407248547</v>
      </c>
      <c r="AT203" s="25">
        <f t="shared" si="148"/>
        <v>3.1618676905615692</v>
      </c>
      <c r="AU203" s="25">
        <f t="shared" si="135"/>
        <v>3.1737719904477357</v>
      </c>
      <c r="AV203" s="25"/>
      <c r="AX203" s="25"/>
      <c r="AY203" s="25"/>
      <c r="AZ203" s="25"/>
      <c r="BA203" s="25"/>
      <c r="BB203" s="25"/>
      <c r="BC203" s="25"/>
      <c r="BD203" s="25"/>
      <c r="BE203" s="25"/>
      <c r="BF203" s="25"/>
      <c r="BG203" s="25"/>
      <c r="BH203" s="25"/>
      <c r="BI203" s="25"/>
      <c r="BJ203" s="25"/>
      <c r="BK203" s="25"/>
      <c r="BL203" s="25"/>
    </row>
    <row r="204" spans="1:64">
      <c r="A204" s="33" t="s">
        <v>326</v>
      </c>
      <c r="B204" s="57" t="s">
        <v>288</v>
      </c>
      <c r="C204" s="58">
        <v>50044.661999999997</v>
      </c>
      <c r="D204" s="58"/>
      <c r="E204" s="33">
        <f t="shared" si="119"/>
        <v>28830.487443945272</v>
      </c>
      <c r="F204" s="25">
        <f t="shared" si="120"/>
        <v>28830.5</v>
      </c>
      <c r="G204" s="25">
        <f t="shared" si="141"/>
        <v>-4.2859835011768155E-3</v>
      </c>
      <c r="I204" s="127">
        <f t="shared" si="147"/>
        <v>-4.2859835011768155E-3</v>
      </c>
      <c r="N204" s="25"/>
      <c r="P204" s="27">
        <f t="shared" si="121"/>
        <v>-1.6487076476340082E-2</v>
      </c>
      <c r="Q204" s="28">
        <f t="shared" si="122"/>
        <v>35026.161999999997</v>
      </c>
      <c r="S204" s="25">
        <f t="shared" si="142"/>
        <v>1.4886666978857841E-4</v>
      </c>
      <c r="T204" s="2">
        <v>0.1</v>
      </c>
      <c r="U204">
        <f t="shared" si="143"/>
        <v>1.4886666978857841E-5</v>
      </c>
      <c r="V204" s="25">
        <f t="shared" si="144"/>
        <v>1.2201092975163266E-2</v>
      </c>
      <c r="Z204">
        <f t="shared" si="123"/>
        <v>28830.5</v>
      </c>
      <c r="AA204" s="25">
        <f t="shared" si="124"/>
        <v>-1.334799160751212E-2</v>
      </c>
      <c r="AB204" s="25">
        <f t="shared" si="125"/>
        <v>9.062008106335305E-3</v>
      </c>
      <c r="AC204" s="25">
        <f t="shared" si="126"/>
        <v>1.2201092975163266E-2</v>
      </c>
      <c r="AD204" s="25"/>
      <c r="AE204" s="25">
        <f t="shared" si="127"/>
        <v>1.2224929571222521E-8</v>
      </c>
      <c r="AF204" s="28">
        <f t="shared" si="128"/>
        <v>35026.161999999997</v>
      </c>
      <c r="AG204" s="128"/>
      <c r="AH204">
        <f t="shared" si="129"/>
        <v>-1.5996922916762121E-2</v>
      </c>
      <c r="AI204">
        <f t="shared" si="130"/>
        <v>0.6300479353578472</v>
      </c>
      <c r="AJ204">
        <f t="shared" si="131"/>
        <v>-0.70049942343993754</v>
      </c>
      <c r="AK204">
        <f t="shared" si="132"/>
        <v>-5.9556584025954517E-3</v>
      </c>
      <c r="AL204">
        <f t="shared" si="133"/>
        <v>-3.1254955843706722</v>
      </c>
      <c r="AM204">
        <f t="shared" si="134"/>
        <v>-124.24353692274893</v>
      </c>
      <c r="AN204" s="25">
        <f t="shared" si="148"/>
        <v>3.1653296522807888</v>
      </c>
      <c r="AO204" s="25">
        <f t="shared" si="148"/>
        <v>3.1653604744090007</v>
      </c>
      <c r="AP204" s="25">
        <f t="shared" si="148"/>
        <v>3.1652771479073389</v>
      </c>
      <c r="AQ204" s="25">
        <f t="shared" si="148"/>
        <v>3.1655024184517884</v>
      </c>
      <c r="AR204" s="25">
        <f t="shared" si="148"/>
        <v>3.1648934094684988</v>
      </c>
      <c r="AS204" s="25">
        <f t="shared" si="148"/>
        <v>3.166539858945455</v>
      </c>
      <c r="AT204" s="25">
        <f t="shared" si="148"/>
        <v>3.1620888428950402</v>
      </c>
      <c r="AU204" s="25">
        <f t="shared" si="135"/>
        <v>3.1741229180297195</v>
      </c>
      <c r="AV204" s="25"/>
      <c r="AX204" s="25"/>
      <c r="AY204" s="25"/>
      <c r="AZ204" s="25"/>
      <c r="BA204" s="25"/>
      <c r="BB204" s="25"/>
      <c r="BC204" s="25"/>
      <c r="BD204" s="25"/>
      <c r="BE204" s="25"/>
      <c r="BF204" s="25"/>
      <c r="BG204" s="25"/>
      <c r="BH204" s="25"/>
      <c r="BI204" s="25"/>
      <c r="BJ204" s="25"/>
      <c r="BK204" s="25"/>
      <c r="BL204" s="25"/>
    </row>
    <row r="205" spans="1:64">
      <c r="A205" s="139" t="s">
        <v>600</v>
      </c>
      <c r="B205" s="139" t="s">
        <v>288</v>
      </c>
      <c r="C205" s="140">
        <v>50320.811999999998</v>
      </c>
      <c r="D205" s="140" t="s">
        <v>503</v>
      </c>
      <c r="E205" s="33">
        <f t="shared" si="119"/>
        <v>29639.486011029087</v>
      </c>
      <c r="F205" s="25">
        <f t="shared" si="120"/>
        <v>29639.5</v>
      </c>
      <c r="G205" s="25">
        <f t="shared" si="141"/>
        <v>-4.7751065067132004E-3</v>
      </c>
      <c r="I205">
        <f t="shared" si="147"/>
        <v>-4.7751065067132004E-3</v>
      </c>
      <c r="L205" s="25"/>
      <c r="N205" s="25"/>
      <c r="O205" s="25">
        <f ca="1">+C$11+C$12*F205</f>
        <v>2.1683262806128957E-3</v>
      </c>
      <c r="P205" s="27">
        <f t="shared" si="121"/>
        <v>-1.7180010427240724E-2</v>
      </c>
      <c r="Q205" s="28">
        <f t="shared" si="122"/>
        <v>35302.311999999998</v>
      </c>
      <c r="S205" s="25">
        <f t="shared" si="142"/>
        <v>1.5388164127751915E-4</v>
      </c>
      <c r="T205" s="128">
        <v>0.1</v>
      </c>
      <c r="U205">
        <f t="shared" si="143"/>
        <v>1.5388164127751916E-5</v>
      </c>
      <c r="V205" s="25">
        <f t="shared" si="144"/>
        <v>1.2404903920527524E-2</v>
      </c>
      <c r="Z205">
        <f t="shared" si="123"/>
        <v>29639.5</v>
      </c>
      <c r="AA205" s="25">
        <f t="shared" si="124"/>
        <v>-1.4392874819248872E-2</v>
      </c>
      <c r="AB205" s="25">
        <f t="shared" si="125"/>
        <v>9.6177683125356715E-3</v>
      </c>
      <c r="AC205" s="25">
        <f t="shared" si="126"/>
        <v>1.2404903920527524E-2</v>
      </c>
      <c r="AD205" s="25"/>
      <c r="AE205" s="25">
        <f t="shared" si="127"/>
        <v>1.4234277610797906E-8</v>
      </c>
      <c r="AF205" s="28">
        <f t="shared" si="128"/>
        <v>35302.311999999998</v>
      </c>
      <c r="AG205" s="128"/>
      <c r="AH205">
        <f t="shared" si="129"/>
        <v>-1.6988080438498872E-2</v>
      </c>
      <c r="AI205">
        <f t="shared" si="130"/>
        <v>0.63073335173481082</v>
      </c>
      <c r="AJ205">
        <f t="shared" si="131"/>
        <v>-0.73316962362889104</v>
      </c>
      <c r="AK205">
        <f t="shared" si="132"/>
        <v>-2.3283953250963066E-2</v>
      </c>
      <c r="AL205">
        <f t="shared" si="133"/>
        <v>-3.0786214410620976</v>
      </c>
      <c r="AM205">
        <f t="shared" si="134"/>
        <v>-31.750048640671196</v>
      </c>
      <c r="AN205" s="25">
        <f t="shared" si="148"/>
        <v>3.2344173663099602</v>
      </c>
      <c r="AO205" s="25">
        <f t="shared" si="148"/>
        <v>3.2345345745587455</v>
      </c>
      <c r="AP205" s="25">
        <f t="shared" si="148"/>
        <v>3.2342164270775275</v>
      </c>
      <c r="AQ205" s="25">
        <f t="shared" si="148"/>
        <v>3.2350800215429301</v>
      </c>
      <c r="AR205" s="25">
        <f t="shared" si="148"/>
        <v>3.2327360009857502</v>
      </c>
      <c r="AS205" s="25">
        <f t="shared" si="148"/>
        <v>3.2390994900777135</v>
      </c>
      <c r="AT205" s="25">
        <f t="shared" si="148"/>
        <v>3.2218325107501147</v>
      </c>
      <c r="AU205" s="25">
        <f t="shared" si="135"/>
        <v>3.2687563893047722</v>
      </c>
      <c r="AV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</row>
    <row r="206" spans="1:64">
      <c r="A206" s="139" t="s">
        <v>600</v>
      </c>
      <c r="B206" s="139" t="s">
        <v>288</v>
      </c>
      <c r="C206" s="140">
        <v>50376.788999999997</v>
      </c>
      <c r="D206" s="140" t="s">
        <v>503</v>
      </c>
      <c r="E206" s="33">
        <f t="shared" si="119"/>
        <v>29803.474107316066</v>
      </c>
      <c r="F206" s="25">
        <f t="shared" si="120"/>
        <v>29803.5</v>
      </c>
      <c r="G206" s="25">
        <f t="shared" si="141"/>
        <v>-8.8384145055897534E-3</v>
      </c>
      <c r="I206">
        <f t="shared" si="147"/>
        <v>-8.8384145055897534E-3</v>
      </c>
      <c r="M206" s="25"/>
      <c r="N206" s="25"/>
      <c r="O206" s="25">
        <f ca="1">+C$11+C$12*F206</f>
        <v>2.0137397032632814E-3</v>
      </c>
      <c r="P206" s="27">
        <f t="shared" si="121"/>
        <v>-1.7319452439877363E-2</v>
      </c>
      <c r="Q206" s="28">
        <f t="shared" si="122"/>
        <v>35358.288999999997</v>
      </c>
      <c r="S206" s="25">
        <f t="shared" si="142"/>
        <v>7.1928004442825441E-5</v>
      </c>
      <c r="T206" s="128">
        <v>0.1</v>
      </c>
      <c r="U206">
        <f t="shared" si="143"/>
        <v>7.1928004442825443E-6</v>
      </c>
      <c r="V206" s="25">
        <f t="shared" si="144"/>
        <v>8.4810379342876094E-3</v>
      </c>
      <c r="Z206">
        <f t="shared" si="123"/>
        <v>29803.5</v>
      </c>
      <c r="AA206" s="25">
        <f t="shared" si="124"/>
        <v>-1.4595600132801863E-2</v>
      </c>
      <c r="AB206" s="25">
        <f t="shared" si="125"/>
        <v>5.7571856272121101E-3</v>
      </c>
      <c r="AC206" s="25">
        <f t="shared" si="126"/>
        <v>8.4810379342876094E-3</v>
      </c>
      <c r="AD206" s="25"/>
      <c r="AE206" s="25">
        <f t="shared" si="127"/>
        <v>2.3840671107661469E-9</v>
      </c>
      <c r="AF206" s="28">
        <f t="shared" si="128"/>
        <v>35358.288999999997</v>
      </c>
      <c r="AG206" s="128"/>
      <c r="AH206">
        <f t="shared" si="129"/>
        <v>-1.7179435796051863E-2</v>
      </c>
      <c r="AI206">
        <f t="shared" si="130"/>
        <v>0.63097170267952318</v>
      </c>
      <c r="AJ206">
        <f t="shared" si="131"/>
        <v>-0.73960927841478252</v>
      </c>
      <c r="AK206">
        <f t="shared" si="132"/>
        <v>-2.6797682301829721E-2</v>
      </c>
      <c r="AL206">
        <f t="shared" si="133"/>
        <v>-3.069103016093703</v>
      </c>
      <c r="AM206">
        <f t="shared" si="134"/>
        <v>-27.578067722297671</v>
      </c>
      <c r="AN206" s="25">
        <f t="shared" si="148"/>
        <v>3.2484348392310998</v>
      </c>
      <c r="AO206" s="25">
        <f t="shared" si="148"/>
        <v>3.2485684402981234</v>
      </c>
      <c r="AP206" s="25">
        <f t="shared" si="148"/>
        <v>3.2482052874187595</v>
      </c>
      <c r="AQ206" s="25">
        <f t="shared" si="148"/>
        <v>3.2491924384865563</v>
      </c>
      <c r="AR206" s="25">
        <f t="shared" si="148"/>
        <v>3.2465093288314297</v>
      </c>
      <c r="AS206" s="25">
        <f t="shared" si="148"/>
        <v>3.2538039380554595</v>
      </c>
      <c r="AT206" s="25">
        <f t="shared" si="148"/>
        <v>3.2339848358953494</v>
      </c>
      <c r="AU206" s="25">
        <f t="shared" si="135"/>
        <v>3.2879404304532382</v>
      </c>
      <c r="AV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</row>
    <row r="207" spans="1:64">
      <c r="A207" s="33" t="s">
        <v>329</v>
      </c>
      <c r="B207" s="57"/>
      <c r="C207" s="58">
        <v>50396.925000000003</v>
      </c>
      <c r="D207" s="58">
        <v>5.0000000000000001E-4</v>
      </c>
      <c r="E207" s="33">
        <f t="shared" si="119"/>
        <v>29862.463769263573</v>
      </c>
      <c r="F207" s="25">
        <f t="shared" si="120"/>
        <v>29862.5</v>
      </c>
      <c r="G207" s="25">
        <f t="shared" si="141"/>
        <v>-1.2367287497909274E-2</v>
      </c>
      <c r="K207">
        <f>G207</f>
        <v>-1.2367287497909274E-2</v>
      </c>
      <c r="N207" s="25">
        <v>-1.2367287497909274E-2</v>
      </c>
      <c r="P207" s="27">
        <f t="shared" si="121"/>
        <v>-1.7369532699168327E-2</v>
      </c>
      <c r="Q207" s="28">
        <f t="shared" si="122"/>
        <v>35378.425000000003</v>
      </c>
      <c r="S207" s="25">
        <f t="shared" si="142"/>
        <v>2.502245705351923E-5</v>
      </c>
      <c r="T207" s="128">
        <v>10</v>
      </c>
      <c r="U207">
        <f t="shared" si="143"/>
        <v>2.5022457053519229E-4</v>
      </c>
      <c r="V207" s="25">
        <f t="shared" si="144"/>
        <v>5.0022452012590535E-3</v>
      </c>
      <c r="Z207">
        <f t="shared" si="123"/>
        <v>29862.5</v>
      </c>
      <c r="AA207" s="25">
        <f t="shared" si="124"/>
        <v>-1.466776623393367E-2</v>
      </c>
      <c r="AB207" s="25">
        <f t="shared" si="125"/>
        <v>2.3004787360243958E-3</v>
      </c>
      <c r="AC207" s="25">
        <f t="shared" si="126"/>
        <v>5.0022452012590535E-3</v>
      </c>
      <c r="AD207" s="25"/>
      <c r="AE207" s="25">
        <f t="shared" si="127"/>
        <v>1.3242390764537607E-10</v>
      </c>
      <c r="AF207" s="28">
        <f t="shared" si="128"/>
        <v>35378.425000000003</v>
      </c>
      <c r="AG207" s="128"/>
      <c r="AH207">
        <f t="shared" si="129"/>
        <v>-1.724747201518367E-2</v>
      </c>
      <c r="AI207">
        <f t="shared" si="130"/>
        <v>0.63106568181113487</v>
      </c>
      <c r="AJ207">
        <f t="shared" si="131"/>
        <v>-0.74191086920429217</v>
      </c>
      <c r="AK207">
        <f t="shared" si="132"/>
        <v>-2.806187560583261E-2</v>
      </c>
      <c r="AL207">
        <f t="shared" si="133"/>
        <v>-3.0656768477735854</v>
      </c>
      <c r="AM207">
        <f t="shared" si="134"/>
        <v>-26.332321066781446</v>
      </c>
      <c r="AN207" s="25">
        <f t="shared" si="148"/>
        <v>3.2534790970791603</v>
      </c>
      <c r="AO207" s="25">
        <f t="shared" si="148"/>
        <v>3.2536184695842114</v>
      </c>
      <c r="AP207" s="25">
        <f t="shared" si="148"/>
        <v>3.2532394191461509</v>
      </c>
      <c r="AQ207" s="25">
        <f t="shared" si="148"/>
        <v>3.2542703578328367</v>
      </c>
      <c r="AR207" s="25">
        <f t="shared" si="148"/>
        <v>3.2514666961307981</v>
      </c>
      <c r="AS207" s="25">
        <f t="shared" si="148"/>
        <v>3.2590934124800337</v>
      </c>
      <c r="AT207" s="25">
        <f t="shared" si="148"/>
        <v>3.2383614308152744</v>
      </c>
      <c r="AU207" s="25">
        <f t="shared" si="135"/>
        <v>3.2948420062322592</v>
      </c>
      <c r="AV207" s="25"/>
      <c r="AX207" s="25"/>
      <c r="AY207" s="25"/>
      <c r="AZ207" s="25"/>
      <c r="BA207" s="25"/>
      <c r="BB207" s="25"/>
      <c r="BC207" s="25"/>
      <c r="BD207" s="25"/>
      <c r="BE207" s="25"/>
      <c r="BF207" s="25"/>
      <c r="BG207" s="25"/>
      <c r="BH207" s="25"/>
      <c r="BI207" s="25"/>
      <c r="BJ207" s="25"/>
      <c r="BK207" s="25"/>
      <c r="BL207" s="25"/>
    </row>
    <row r="208" spans="1:64">
      <c r="A208" s="13" t="s">
        <v>1296</v>
      </c>
      <c r="B208" s="13" t="s">
        <v>292</v>
      </c>
      <c r="C208" s="142">
        <v>50397.095699999998</v>
      </c>
      <c r="D208" s="142" t="s">
        <v>445</v>
      </c>
      <c r="E208" s="33">
        <f t="shared" si="119"/>
        <v>29862.963845509807</v>
      </c>
      <c r="F208" s="25">
        <f t="shared" si="120"/>
        <v>29863</v>
      </c>
      <c r="G208" s="25">
        <f t="shared" si="141"/>
        <v>-1.2341261004621629E-2</v>
      </c>
      <c r="K208">
        <f>G208</f>
        <v>-1.2341261004621629E-2</v>
      </c>
      <c r="L208" s="25"/>
      <c r="N208" s="25"/>
      <c r="O208" s="25">
        <f t="shared" ref="O208:O225" ca="1" si="149">+C$11+C$12*F208</f>
        <v>1.9576549389199761E-3</v>
      </c>
      <c r="P208" s="27">
        <f t="shared" si="121"/>
        <v>-1.7369956916275145E-2</v>
      </c>
      <c r="Q208" s="28">
        <f t="shared" si="122"/>
        <v>35378.595699999998</v>
      </c>
      <c r="S208" s="25">
        <f t="shared" si="142"/>
        <v>2.5287782571880789E-5</v>
      </c>
      <c r="T208" s="128">
        <v>10</v>
      </c>
      <c r="U208">
        <f t="shared" si="143"/>
        <v>2.5287782571880787E-4</v>
      </c>
      <c r="V208" s="25">
        <f t="shared" si="144"/>
        <v>5.0286959116535163E-3</v>
      </c>
      <c r="Z208">
        <f t="shared" si="123"/>
        <v>29863</v>
      </c>
      <c r="AA208" s="25">
        <f t="shared" si="124"/>
        <v>-1.466837607217979E-2</v>
      </c>
      <c r="AB208" s="25">
        <f t="shared" si="125"/>
        <v>2.3271150675581616E-3</v>
      </c>
      <c r="AC208" s="25">
        <f t="shared" si="126"/>
        <v>5.0286959116535163E-3</v>
      </c>
      <c r="AD208" s="25"/>
      <c r="AE208" s="25">
        <f t="shared" si="127"/>
        <v>1.3694508975398157E-10</v>
      </c>
      <c r="AF208" s="28">
        <f t="shared" si="128"/>
        <v>35378.595699999998</v>
      </c>
      <c r="AG208" s="128"/>
      <c r="AH208">
        <f t="shared" si="129"/>
        <v>-1.7248046765179791E-2</v>
      </c>
      <c r="AI208">
        <f t="shared" si="130"/>
        <v>0.63106649687746785</v>
      </c>
      <c r="AJ208">
        <f t="shared" si="131"/>
        <v>-0.74193034002272618</v>
      </c>
      <c r="AK208">
        <f t="shared" si="132"/>
        <v>-2.8072589366436952E-2</v>
      </c>
      <c r="AL208">
        <f t="shared" si="133"/>
        <v>-3.0656478079908651</v>
      </c>
      <c r="AM208">
        <f t="shared" si="134"/>
        <v>-26.322242436459643</v>
      </c>
      <c r="AN208" s="25">
        <f t="shared" si="148"/>
        <v>3.2535218483547146</v>
      </c>
      <c r="AO208" s="25">
        <f t="shared" si="148"/>
        <v>3.2536612694699092</v>
      </c>
      <c r="AP208" s="25">
        <f t="shared" si="148"/>
        <v>3.2532820850070818</v>
      </c>
      <c r="AQ208" s="25">
        <f t="shared" si="148"/>
        <v>3.2543133931919401</v>
      </c>
      <c r="AR208" s="25">
        <f t="shared" si="148"/>
        <v>3.2515087133006255</v>
      </c>
      <c r="AS208" s="25">
        <f t="shared" si="148"/>
        <v>3.2591382372458568</v>
      </c>
      <c r="AT208" s="25">
        <f t="shared" si="148"/>
        <v>3.238398531928965</v>
      </c>
      <c r="AU208" s="25">
        <f t="shared" si="135"/>
        <v>3.2949004941625901</v>
      </c>
      <c r="AV208" s="25"/>
      <c r="AX208" s="25"/>
      <c r="AY208" s="25"/>
      <c r="AZ208" s="25"/>
      <c r="BA208" s="25"/>
      <c r="BB208" s="25"/>
      <c r="BC208" s="25"/>
      <c r="BD208" s="25"/>
      <c r="BE208" s="25"/>
      <c r="BF208" s="25"/>
      <c r="BG208" s="25"/>
      <c r="BH208" s="25"/>
      <c r="BI208" s="25"/>
      <c r="BJ208" s="25"/>
      <c r="BK208" s="25"/>
      <c r="BL208" s="25"/>
    </row>
    <row r="209" spans="1:64">
      <c r="A209" s="139" t="s">
        <v>600</v>
      </c>
      <c r="B209" s="139" t="s">
        <v>292</v>
      </c>
      <c r="C209" s="140">
        <v>50474.584999999999</v>
      </c>
      <c r="D209" s="140" t="s">
        <v>503</v>
      </c>
      <c r="E209" s="33">
        <f t="shared" si="119"/>
        <v>30089.973560028469</v>
      </c>
      <c r="F209" s="25">
        <f t="shared" si="120"/>
        <v>30090</v>
      </c>
      <c r="G209" s="25">
        <f t="shared" si="141"/>
        <v>-9.0252299996791407E-3</v>
      </c>
      <c r="I209">
        <f t="shared" ref="I209:I216" si="150">G209</f>
        <v>-9.0252299996791407E-3</v>
      </c>
      <c r="L209" s="25"/>
      <c r="N209" s="25"/>
      <c r="O209" s="25">
        <f t="shared" ca="1" si="149"/>
        <v>1.7436844934421575E-3</v>
      </c>
      <c r="P209" s="27">
        <f t="shared" si="121"/>
        <v>-1.7562218418626804E-2</v>
      </c>
      <c r="Q209" s="28">
        <f t="shared" si="122"/>
        <v>35456.084999999999</v>
      </c>
      <c r="S209" s="25">
        <f t="shared" si="142"/>
        <v>7.2880171265246526E-5</v>
      </c>
      <c r="T209" s="128">
        <v>0.1</v>
      </c>
      <c r="U209">
        <f t="shared" si="143"/>
        <v>7.2880171265246531E-6</v>
      </c>
      <c r="V209" s="25">
        <f t="shared" si="144"/>
        <v>8.5369884189476636E-3</v>
      </c>
      <c r="Z209">
        <f t="shared" si="123"/>
        <v>30090</v>
      </c>
      <c r="AA209" s="25">
        <f t="shared" si="124"/>
        <v>-1.4942206681980916E-2</v>
      </c>
      <c r="AB209" s="25">
        <f t="shared" si="125"/>
        <v>5.916976682301775E-3</v>
      </c>
      <c r="AC209" s="25">
        <f t="shared" si="126"/>
        <v>8.5369884189476636E-3</v>
      </c>
      <c r="AD209" s="25"/>
      <c r="AE209" s="25">
        <f t="shared" si="127"/>
        <v>2.5515794758341213E-9</v>
      </c>
      <c r="AF209" s="28">
        <f t="shared" si="128"/>
        <v>35456.084999999999</v>
      </c>
      <c r="AG209" s="128"/>
      <c r="AH209">
        <f t="shared" si="129"/>
        <v>-1.7505792381980915E-2</v>
      </c>
      <c r="AI209">
        <f t="shared" si="130"/>
        <v>0.63146893425916284</v>
      </c>
      <c r="AJ209">
        <f t="shared" si="131"/>
        <v>-0.75071070771283721</v>
      </c>
      <c r="AK209">
        <f t="shared" si="132"/>
        <v>-3.2937115598102522E-2</v>
      </c>
      <c r="AL209">
        <f t="shared" si="133"/>
        <v>-3.0524554299825652</v>
      </c>
      <c r="AM209">
        <f t="shared" si="134"/>
        <v>-22.422457228871139</v>
      </c>
      <c r="AN209" s="25">
        <f t="shared" si="148"/>
        <v>3.2729371329083237</v>
      </c>
      <c r="AO209" s="25">
        <f t="shared" si="148"/>
        <v>3.2730980683699946</v>
      </c>
      <c r="AP209" s="25">
        <f t="shared" si="148"/>
        <v>3.2726593320516999</v>
      </c>
      <c r="AQ209" s="25">
        <f t="shared" si="148"/>
        <v>3.2738554587763709</v>
      </c>
      <c r="AR209" s="25">
        <f t="shared" si="148"/>
        <v>3.2705949014810352</v>
      </c>
      <c r="AS209" s="25">
        <f t="shared" si="148"/>
        <v>3.2794863006973487</v>
      </c>
      <c r="AT209" s="25">
        <f t="shared" si="148"/>
        <v>3.2552635406915003</v>
      </c>
      <c r="AU209" s="25">
        <f t="shared" si="135"/>
        <v>3.3214540145327218</v>
      </c>
      <c r="AV209" s="25"/>
      <c r="AX209" s="25"/>
      <c r="AY209" s="25"/>
      <c r="AZ209" s="25"/>
      <c r="BA209" s="25"/>
      <c r="BB209" s="25"/>
      <c r="BC209" s="25"/>
      <c r="BD209" s="25"/>
      <c r="BE209" s="25"/>
      <c r="BF209" s="25"/>
      <c r="BG209" s="25"/>
      <c r="BH209" s="25"/>
      <c r="BI209" s="25"/>
      <c r="BJ209" s="25"/>
      <c r="BK209" s="25"/>
      <c r="BL209" s="25"/>
    </row>
    <row r="210" spans="1:64">
      <c r="A210" s="139" t="s">
        <v>600</v>
      </c>
      <c r="B210" s="139" t="s">
        <v>292</v>
      </c>
      <c r="C210" s="140">
        <v>50488.586000000003</v>
      </c>
      <c r="D210" s="140" t="s">
        <v>503</v>
      </c>
      <c r="E210" s="33">
        <f t="shared" si="119"/>
        <v>30130.990358644234</v>
      </c>
      <c r="F210" s="25">
        <f t="shared" si="120"/>
        <v>30131</v>
      </c>
      <c r="G210" s="25">
        <f t="shared" si="141"/>
        <v>-3.2910569934756495E-3</v>
      </c>
      <c r="I210">
        <f t="shared" si="150"/>
        <v>-3.2910569934756495E-3</v>
      </c>
      <c r="M210" s="25"/>
      <c r="N210" s="25"/>
      <c r="O210" s="25">
        <f t="shared" ca="1" si="149"/>
        <v>1.7050378491047548E-3</v>
      </c>
      <c r="P210" s="27">
        <f t="shared" si="121"/>
        <v>-1.7596873198205475E-2</v>
      </c>
      <c r="Q210" s="28">
        <f t="shared" si="122"/>
        <v>35470.086000000003</v>
      </c>
      <c r="S210" s="25">
        <f t="shared" si="142"/>
        <v>2.0465637728351048E-4</v>
      </c>
      <c r="T210" s="128">
        <v>0.1</v>
      </c>
      <c r="U210">
        <f t="shared" si="143"/>
        <v>2.0465637728351048E-5</v>
      </c>
      <c r="V210" s="25">
        <f t="shared" si="144"/>
        <v>1.4305816204729826E-2</v>
      </c>
      <c r="Z210">
        <f t="shared" si="123"/>
        <v>30131</v>
      </c>
      <c r="AA210" s="25">
        <f t="shared" si="124"/>
        <v>-1.4991015621988629E-2</v>
      </c>
      <c r="AB210" s="25">
        <f t="shared" si="125"/>
        <v>1.1699958628512979E-2</v>
      </c>
      <c r="AC210" s="25">
        <f t="shared" si="126"/>
        <v>1.4305816204729826E-2</v>
      </c>
      <c r="AD210" s="25"/>
      <c r="AE210" s="25">
        <f t="shared" si="127"/>
        <v>2.8015213360325478E-8</v>
      </c>
      <c r="AF210" s="28">
        <f t="shared" si="128"/>
        <v>35470.086000000003</v>
      </c>
      <c r="AG210" s="128"/>
      <c r="AH210">
        <f t="shared" si="129"/>
        <v>-1.7551663138988628E-2</v>
      </c>
      <c r="AI210">
        <f t="shared" si="130"/>
        <v>0.63154852549047957</v>
      </c>
      <c r="AJ210">
        <f t="shared" si="131"/>
        <v>-0.75228394522220021</v>
      </c>
      <c r="AK210">
        <f t="shared" si="132"/>
        <v>-3.3815838474895027E-2</v>
      </c>
      <c r="AL210">
        <f t="shared" si="133"/>
        <v>-3.0500707806526495</v>
      </c>
      <c r="AM210">
        <f t="shared" si="134"/>
        <v>-21.837443866954469</v>
      </c>
      <c r="AN210" s="25">
        <f t="shared" si="148"/>
        <v>3.276445264245933</v>
      </c>
      <c r="AO210" s="25">
        <f t="shared" si="148"/>
        <v>3.2766099610883566</v>
      </c>
      <c r="AP210" s="25">
        <f t="shared" si="148"/>
        <v>3.2761607598733828</v>
      </c>
      <c r="AQ210" s="25">
        <f t="shared" si="148"/>
        <v>3.2773859951188489</v>
      </c>
      <c r="AR210" s="25">
        <f t="shared" si="148"/>
        <v>3.274044537463412</v>
      </c>
      <c r="AS210" s="25">
        <f t="shared" si="148"/>
        <v>3.2831609673547644</v>
      </c>
      <c r="AT210" s="25">
        <f t="shared" si="148"/>
        <v>3.2583144208352159</v>
      </c>
      <c r="AU210" s="25">
        <f t="shared" si="135"/>
        <v>3.3262500248198386</v>
      </c>
      <c r="AV210" s="25"/>
      <c r="AX210" s="25"/>
      <c r="AY210" s="25"/>
      <c r="AZ210" s="25"/>
      <c r="BA210" s="25"/>
      <c r="BB210" s="25"/>
      <c r="BC210" s="25"/>
      <c r="BD210" s="25"/>
      <c r="BE210" s="25"/>
      <c r="BF210" s="25"/>
      <c r="BG210" s="25"/>
      <c r="BH210" s="25"/>
      <c r="BI210" s="25"/>
      <c r="BJ210" s="25"/>
      <c r="BK210" s="25"/>
      <c r="BL210" s="25"/>
    </row>
    <row r="211" spans="1:64">
      <c r="A211" s="139" t="s">
        <v>600</v>
      </c>
      <c r="B211" s="139" t="s">
        <v>292</v>
      </c>
      <c r="C211" s="140">
        <v>50503.610999999997</v>
      </c>
      <c r="D211" s="140" t="s">
        <v>503</v>
      </c>
      <c r="E211" s="33">
        <f t="shared" si="119"/>
        <v>30175.007028825039</v>
      </c>
      <c r="F211" s="25">
        <f t="shared" si="120"/>
        <v>30175</v>
      </c>
      <c r="G211" s="25">
        <f t="shared" si="141"/>
        <v>2.3992749993340112E-3</v>
      </c>
      <c r="I211">
        <f t="shared" si="150"/>
        <v>2.3992749993340112E-3</v>
      </c>
      <c r="L211" s="25"/>
      <c r="N211" s="25"/>
      <c r="O211" s="25">
        <f t="shared" ca="1" si="149"/>
        <v>1.6635634015231514E-3</v>
      </c>
      <c r="P211" s="27">
        <f t="shared" si="121"/>
        <v>-1.7634039572534461E-2</v>
      </c>
      <c r="Q211" s="28">
        <f t="shared" si="122"/>
        <v>35485.110999999997</v>
      </c>
      <c r="S211" s="25">
        <f t="shared" si="142"/>
        <v>4.0133369273543767E-4</v>
      </c>
      <c r="T211" s="128">
        <v>0.1</v>
      </c>
      <c r="U211">
        <f t="shared" si="143"/>
        <v>4.0133369273543767E-5</v>
      </c>
      <c r="V211" s="25">
        <f t="shared" si="144"/>
        <v>2.0033314571868473E-2</v>
      </c>
      <c r="Z211">
        <f t="shared" si="123"/>
        <v>30175</v>
      </c>
      <c r="AA211" s="25">
        <f t="shared" si="124"/>
        <v>-1.5043173508791863E-2</v>
      </c>
      <c r="AB211" s="25">
        <f t="shared" si="125"/>
        <v>1.7442448508125874E-2</v>
      </c>
      <c r="AC211" s="25">
        <f t="shared" si="126"/>
        <v>2.0033314571868473E-2</v>
      </c>
      <c r="AD211" s="25"/>
      <c r="AE211" s="25">
        <f t="shared" si="127"/>
        <v>1.2210136534086757E-7</v>
      </c>
      <c r="AF211" s="28">
        <f t="shared" si="128"/>
        <v>35485.110999999997</v>
      </c>
      <c r="AG211" s="128"/>
      <c r="AH211">
        <f t="shared" si="129"/>
        <v>-1.7600656633791862E-2</v>
      </c>
      <c r="AI211">
        <f t="shared" si="130"/>
        <v>0.63163629513912745</v>
      </c>
      <c r="AJ211">
        <f t="shared" si="131"/>
        <v>-0.75396799008694459</v>
      </c>
      <c r="AK211">
        <f t="shared" si="132"/>
        <v>-3.4758897295110232E-2</v>
      </c>
      <c r="AL211">
        <f t="shared" si="133"/>
        <v>-3.0475109574251849</v>
      </c>
      <c r="AM211">
        <f t="shared" si="134"/>
        <v>-21.242437543170961</v>
      </c>
      <c r="AN211" s="25">
        <f t="shared" ref="AN211:AT220" si="151">$AU211+$AB$7*SIN(AO211)</f>
        <v>3.2802106005379659</v>
      </c>
      <c r="AO211" s="25">
        <f t="shared" si="151"/>
        <v>3.2803792891366825</v>
      </c>
      <c r="AP211" s="25">
        <f t="shared" si="151"/>
        <v>3.2799189624132592</v>
      </c>
      <c r="AQ211" s="25">
        <f t="shared" si="151"/>
        <v>3.2811751971722702</v>
      </c>
      <c r="AR211" s="25">
        <f t="shared" si="151"/>
        <v>3.2777474410017264</v>
      </c>
      <c r="AS211" s="25">
        <f t="shared" si="151"/>
        <v>3.2871043195490399</v>
      </c>
      <c r="AT211" s="25">
        <f t="shared" si="151"/>
        <v>3.2615902755237252</v>
      </c>
      <c r="AU211" s="25">
        <f t="shared" si="135"/>
        <v>3.331396962688939</v>
      </c>
      <c r="AV211" s="25"/>
      <c r="AX211" s="25"/>
      <c r="AY211" s="25"/>
      <c r="AZ211" s="25"/>
      <c r="BA211" s="25"/>
      <c r="BB211" s="25"/>
      <c r="BC211" s="25"/>
      <c r="BD211" s="25"/>
      <c r="BE211" s="25"/>
      <c r="BF211" s="25"/>
      <c r="BG211" s="25"/>
      <c r="BH211" s="25"/>
      <c r="BI211" s="25"/>
      <c r="BJ211" s="25"/>
      <c r="BK211" s="25"/>
      <c r="BL211" s="25"/>
    </row>
    <row r="212" spans="1:64">
      <c r="A212" s="139" t="s">
        <v>600</v>
      </c>
      <c r="B212" s="139" t="s">
        <v>292</v>
      </c>
      <c r="C212" s="140">
        <v>50517.601000000002</v>
      </c>
      <c r="D212" s="140" t="s">
        <v>503</v>
      </c>
      <c r="E212" s="33">
        <f t="shared" si="119"/>
        <v>30215.991602257978</v>
      </c>
      <c r="F212" s="25">
        <f t="shared" si="120"/>
        <v>30216</v>
      </c>
      <c r="G212" s="25">
        <f t="shared" si="141"/>
        <v>-2.8665520003414713E-3</v>
      </c>
      <c r="I212">
        <f t="shared" si="150"/>
        <v>-2.8665520003414713E-3</v>
      </c>
      <c r="M212" s="25"/>
      <c r="N212" s="25"/>
      <c r="O212" s="25">
        <f t="shared" ca="1" si="149"/>
        <v>1.6249167571857487E-3</v>
      </c>
      <c r="P212" s="27">
        <f t="shared" si="121"/>
        <v>-1.7668649399659807E-2</v>
      </c>
      <c r="Q212" s="28">
        <f t="shared" si="122"/>
        <v>35499.101000000002</v>
      </c>
      <c r="S212" s="25">
        <f t="shared" si="142"/>
        <v>2.1910208741890663E-4</v>
      </c>
      <c r="T212" s="128">
        <v>0.1</v>
      </c>
      <c r="U212">
        <f t="shared" si="143"/>
        <v>2.1910208741890664E-5</v>
      </c>
      <c r="V212" s="25">
        <f t="shared" si="144"/>
        <v>1.4802097399318336E-2</v>
      </c>
      <c r="Z212">
        <f t="shared" si="123"/>
        <v>30216</v>
      </c>
      <c r="AA212" s="25">
        <f t="shared" si="124"/>
        <v>-1.5091567380825179E-2</v>
      </c>
      <c r="AB212" s="25">
        <f t="shared" si="125"/>
        <v>1.2225015380483708E-2</v>
      </c>
      <c r="AC212" s="25">
        <f t="shared" si="126"/>
        <v>1.4802097399318336E-2</v>
      </c>
      <c r="AD212" s="25"/>
      <c r="AE212" s="25">
        <f t="shared" si="127"/>
        <v>3.2745026297571358E-8</v>
      </c>
      <c r="AF212" s="28">
        <f t="shared" si="128"/>
        <v>35499.101000000002</v>
      </c>
      <c r="AG212" s="128"/>
      <c r="AH212">
        <f t="shared" si="129"/>
        <v>-1.7646091412825179E-2</v>
      </c>
      <c r="AI212">
        <f t="shared" si="130"/>
        <v>0.63172027646712081</v>
      </c>
      <c r="AJ212">
        <f t="shared" si="131"/>
        <v>-0.75553319811186248</v>
      </c>
      <c r="AK212">
        <f t="shared" si="132"/>
        <v>-3.5637694012745871E-2</v>
      </c>
      <c r="AL212">
        <f t="shared" si="133"/>
        <v>-3.0451250098503735</v>
      </c>
      <c r="AM212">
        <f t="shared" si="134"/>
        <v>-20.716259679114806</v>
      </c>
      <c r="AN212" s="25">
        <f t="shared" si="151"/>
        <v>3.2837196995946929</v>
      </c>
      <c r="AO212" s="25">
        <f t="shared" si="151"/>
        <v>3.2838920650928518</v>
      </c>
      <c r="AP212" s="25">
        <f t="shared" si="151"/>
        <v>3.2834214715628884</v>
      </c>
      <c r="AQ212" s="25">
        <f t="shared" si="151"/>
        <v>3.2847063644296846</v>
      </c>
      <c r="AR212" s="25">
        <f t="shared" si="151"/>
        <v>3.2811986913072579</v>
      </c>
      <c r="AS212" s="25">
        <f t="shared" si="151"/>
        <v>3.2907786235591887</v>
      </c>
      <c r="AT212" s="25">
        <f t="shared" si="151"/>
        <v>3.2646444398842593</v>
      </c>
      <c r="AU212" s="25">
        <f t="shared" si="135"/>
        <v>3.3361929729760558</v>
      </c>
      <c r="AV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</row>
    <row r="213" spans="1:64">
      <c r="A213" s="139" t="s">
        <v>600</v>
      </c>
      <c r="B213" s="139" t="s">
        <v>288</v>
      </c>
      <c r="C213" s="140">
        <v>50779.584000000003</v>
      </c>
      <c r="D213" s="140" t="s">
        <v>503</v>
      </c>
      <c r="E213" s="33">
        <f t="shared" ref="E213:E276" si="152">+(C213-C$7)/C$8</f>
        <v>30983.487063421544</v>
      </c>
      <c r="F213" s="25">
        <f t="shared" ref="F213:F276" si="153">ROUND(2*E213,0)/2</f>
        <v>30983.5</v>
      </c>
      <c r="G213" s="25">
        <f t="shared" si="141"/>
        <v>-4.4158745004097E-3</v>
      </c>
      <c r="I213">
        <f t="shared" si="150"/>
        <v>-4.4158745004097E-3</v>
      </c>
      <c r="L213" s="25"/>
      <c r="N213" s="25"/>
      <c r="O213" s="25">
        <f t="shared" ca="1" si="149"/>
        <v>9.0147042721118453E-4</v>
      </c>
      <c r="P213" s="27">
        <f t="shared" ref="P213:P276" si="154">+D$11+D$12*F213+D$13*F213^2</f>
        <v>-1.8312526462683325E-2</v>
      </c>
      <c r="Q213" s="28">
        <f t="shared" ref="Q213:Q276" si="155">+C213-15018.5</f>
        <v>35761.084000000003</v>
      </c>
      <c r="S213" s="25">
        <f t="shared" si="142"/>
        <v>1.931169357605634E-4</v>
      </c>
      <c r="T213" s="128">
        <v>0.1</v>
      </c>
      <c r="U213">
        <f t="shared" si="143"/>
        <v>1.9311693576056341E-5</v>
      </c>
      <c r="V213" s="25">
        <f t="shared" si="144"/>
        <v>1.3896651962273625E-2</v>
      </c>
      <c r="Z213">
        <f t="shared" ref="Z213:Z276" si="156">F213</f>
        <v>30983.5</v>
      </c>
      <c r="AA213" s="25">
        <f t="shared" ref="AA213:AA276" si="157">AB$3+AB$4*Z213+AB$5*Z213^2+AH213</f>
        <v>-1.5959843435563496E-2</v>
      </c>
      <c r="AB213" s="25">
        <f t="shared" ref="AB213:AB276" si="158">+G213-AA213</f>
        <v>1.1543968935153796E-2</v>
      </c>
      <c r="AC213" s="25">
        <f t="shared" ref="AC213:AC276" si="159">+G213-P213</f>
        <v>1.3896651962273625E-2</v>
      </c>
      <c r="AD213" s="25"/>
      <c r="AE213" s="25">
        <f t="shared" ref="AE213:AE276" si="160">+(G213-AA213)^2*S213</f>
        <v>2.5735384459571277E-8</v>
      </c>
      <c r="AF213" s="28">
        <f t="shared" ref="AF213:AF276" si="161">+C213-15018.5</f>
        <v>35761.084000000003</v>
      </c>
      <c r="AG213" s="128"/>
      <c r="AH213">
        <f t="shared" ref="AH213:AH276" si="162">$AB$6*($AB$11/AI213*AJ213+$AB$12)</f>
        <v>-1.8457113118813498E-2</v>
      </c>
      <c r="AI213">
        <f t="shared" ref="AI213:AI276" si="163">1+$AB$7*COS(AL213)</f>
        <v>0.6336859192861326</v>
      </c>
      <c r="AJ213">
        <f t="shared" ref="AJ213:AJ276" si="164">SIN(AL213+$AB$9)</f>
        <v>-0.78411537838633183</v>
      </c>
      <c r="AK213">
        <f t="shared" ref="AK213:AK276" si="165">$AB$7*SIN(AL213)</f>
        <v>-5.2096010123177876E-2</v>
      </c>
      <c r="AL213">
        <f t="shared" ref="AL213:AL276" si="166">2*ATAN(AM213)</f>
        <v>-3.0003232078381052</v>
      </c>
      <c r="AM213">
        <f t="shared" ref="AM213:AM276" si="167">SQRT((1+$AB$7)/(1-$AB$7))*TAN(AN213/2)</f>
        <v>-14.133790264799496</v>
      </c>
      <c r="AN213" s="25">
        <f t="shared" si="151"/>
        <v>3.3495110213264798</v>
      </c>
      <c r="AO213" s="25">
        <f t="shared" si="151"/>
        <v>3.3497436356867625</v>
      </c>
      <c r="AP213" s="25">
        <f t="shared" si="151"/>
        <v>3.3491011219801843</v>
      </c>
      <c r="AQ213" s="25">
        <f t="shared" si="151"/>
        <v>3.3508760479665161</v>
      </c>
      <c r="AR213" s="25">
        <f t="shared" si="151"/>
        <v>3.3459744751628149</v>
      </c>
      <c r="AS213" s="25">
        <f t="shared" si="151"/>
        <v>3.3595229930945716</v>
      </c>
      <c r="AT213" s="25">
        <f t="shared" si="151"/>
        <v>3.3221641066986214</v>
      </c>
      <c r="AU213" s="25">
        <f t="shared" ref="AU213:AU276" si="168">$AB$9+$AB$18*(F213-AB$15)</f>
        <v>3.4259719460336608</v>
      </c>
      <c r="AV213" s="25"/>
      <c r="AX213" s="25"/>
      <c r="AY213" s="25"/>
      <c r="AZ213" s="25"/>
      <c r="BA213" s="25"/>
      <c r="BB213" s="25"/>
      <c r="BC213" s="25"/>
      <c r="BD213" s="25"/>
      <c r="BE213" s="25"/>
      <c r="BF213" s="25"/>
      <c r="BG213" s="25"/>
      <c r="BH213" s="25"/>
      <c r="BI213" s="25"/>
      <c r="BJ213" s="25"/>
      <c r="BK213" s="25"/>
      <c r="BL213" s="25"/>
    </row>
    <row r="214" spans="1:64">
      <c r="A214" s="139" t="s">
        <v>600</v>
      </c>
      <c r="B214" s="139" t="s">
        <v>292</v>
      </c>
      <c r="C214" s="140">
        <v>51141.580999999998</v>
      </c>
      <c r="D214" s="140" t="s">
        <v>503</v>
      </c>
      <c r="E214" s="33">
        <f t="shared" si="152"/>
        <v>32043.979745980421</v>
      </c>
      <c r="F214" s="25">
        <f t="shared" si="153"/>
        <v>32044</v>
      </c>
      <c r="G214" s="25">
        <f t="shared" si="141"/>
        <v>-6.9136680031078868E-3</v>
      </c>
      <c r="I214">
        <f t="shared" si="150"/>
        <v>-6.9136680031078868E-3</v>
      </c>
      <c r="M214" s="25"/>
      <c r="N214" s="25"/>
      <c r="O214" s="25">
        <f t="shared" ca="1" si="149"/>
        <v>-9.8158019613603376E-5</v>
      </c>
      <c r="P214" s="27">
        <f t="shared" si="154"/>
        <v>-1.9189706556363692E-2</v>
      </c>
      <c r="Q214" s="28">
        <f t="shared" si="155"/>
        <v>36123.080999999998</v>
      </c>
      <c r="S214" s="25">
        <f t="shared" si="142"/>
        <v>1.5070112256102287E-4</v>
      </c>
      <c r="T214" s="128">
        <v>0.1</v>
      </c>
      <c r="U214">
        <f t="shared" si="143"/>
        <v>1.5070112256102288E-5</v>
      </c>
      <c r="V214" s="25">
        <f t="shared" si="144"/>
        <v>1.2276038553255805E-2</v>
      </c>
      <c r="Z214">
        <f t="shared" si="156"/>
        <v>32044</v>
      </c>
      <c r="AA214" s="25">
        <f t="shared" si="157"/>
        <v>-1.7037590224052889E-2</v>
      </c>
      <c r="AB214" s="25">
        <f t="shared" si="158"/>
        <v>1.0123922220945002E-2</v>
      </c>
      <c r="AC214" s="25">
        <f t="shared" si="159"/>
        <v>1.2276038553255805E-2</v>
      </c>
      <c r="AD214" s="25"/>
      <c r="AE214" s="25">
        <f t="shared" si="160"/>
        <v>1.5445930886702861E-8</v>
      </c>
      <c r="AF214" s="28">
        <f t="shared" si="161"/>
        <v>36123.080999999998</v>
      </c>
      <c r="AG214" s="128"/>
      <c r="AH214">
        <f t="shared" si="162"/>
        <v>-1.944993241605289E-2</v>
      </c>
      <c r="AI214">
        <f t="shared" si="163"/>
        <v>0.63765368095728003</v>
      </c>
      <c r="AJ214">
        <f t="shared" si="164"/>
        <v>-0.82133735669744667</v>
      </c>
      <c r="AK214">
        <f t="shared" si="165"/>
        <v>-7.486751682933912E-2</v>
      </c>
      <c r="AL214">
        <f t="shared" si="166"/>
        <v>-2.9378411575195891</v>
      </c>
      <c r="AM214">
        <f t="shared" si="167"/>
        <v>-9.7818967431777892</v>
      </c>
      <c r="AN214" s="25">
        <f t="shared" si="151"/>
        <v>3.4408459058410306</v>
      </c>
      <c r="AO214" s="25">
        <f t="shared" si="151"/>
        <v>3.4411300336682062</v>
      </c>
      <c r="AP214" s="25">
        <f t="shared" si="151"/>
        <v>3.440326434014759</v>
      </c>
      <c r="AQ214" s="25">
        <f t="shared" si="151"/>
        <v>3.4425997737564051</v>
      </c>
      <c r="AR214" s="25">
        <f t="shared" si="151"/>
        <v>3.4361727227851606</v>
      </c>
      <c r="AS214" s="25">
        <f t="shared" si="151"/>
        <v>3.454376332366154</v>
      </c>
      <c r="AT214" s="25">
        <f t="shared" si="151"/>
        <v>3.4030715873890713</v>
      </c>
      <c r="AU214" s="25">
        <f t="shared" si="168"/>
        <v>3.5500248462650497</v>
      </c>
      <c r="AV214" s="25"/>
      <c r="AX214" s="25"/>
      <c r="AY214" s="25"/>
      <c r="AZ214" s="25"/>
      <c r="BA214" s="25"/>
      <c r="BB214" s="25"/>
      <c r="BC214" s="25"/>
      <c r="BD214" s="25"/>
      <c r="BE214" s="25"/>
      <c r="BF214" s="25"/>
      <c r="BG214" s="25"/>
      <c r="BH214" s="25"/>
      <c r="BI214" s="25"/>
      <c r="BJ214" s="25"/>
      <c r="BK214" s="25"/>
      <c r="BL214" s="25"/>
    </row>
    <row r="215" spans="1:64">
      <c r="A215" s="139" t="s">
        <v>600</v>
      </c>
      <c r="B215" s="139" t="s">
        <v>288</v>
      </c>
      <c r="C215" s="140">
        <v>51144.830999999998</v>
      </c>
      <c r="D215" s="140" t="s">
        <v>503</v>
      </c>
      <c r="E215" s="33">
        <f t="shared" si="152"/>
        <v>32053.500822725026</v>
      </c>
      <c r="F215" s="25">
        <f t="shared" si="153"/>
        <v>32053.5</v>
      </c>
      <c r="G215" s="25">
        <f t="shared" si="141"/>
        <v>2.8083549841539934E-4</v>
      </c>
      <c r="I215">
        <f t="shared" si="150"/>
        <v>2.8083549841539934E-4</v>
      </c>
      <c r="L215" s="25"/>
      <c r="N215" s="25"/>
      <c r="O215" s="25">
        <f t="shared" ca="1" si="149"/>
        <v>-1.0711272988690387E-4</v>
      </c>
      <c r="P215" s="27">
        <f t="shared" si="154"/>
        <v>-1.9197498811207199E-2</v>
      </c>
      <c r="Q215" s="28">
        <f t="shared" si="155"/>
        <v>36126.330999999998</v>
      </c>
      <c r="S215" s="25">
        <f t="shared" si="142"/>
        <v>3.7940550747742085E-4</v>
      </c>
      <c r="T215" s="128">
        <v>0.1</v>
      </c>
      <c r="U215">
        <f t="shared" si="143"/>
        <v>3.7940550747742089E-5</v>
      </c>
      <c r="V215" s="25">
        <f t="shared" si="144"/>
        <v>1.9478334309622598E-2</v>
      </c>
      <c r="Z215">
        <f t="shared" si="156"/>
        <v>32053.5</v>
      </c>
      <c r="AA215" s="25">
        <f t="shared" si="157"/>
        <v>-1.7046581715174931E-2</v>
      </c>
      <c r="AB215" s="25">
        <f t="shared" si="158"/>
        <v>1.7327417213590331E-2</v>
      </c>
      <c r="AC215" s="25">
        <f t="shared" si="159"/>
        <v>1.9478334309622598E-2</v>
      </c>
      <c r="AD215" s="25"/>
      <c r="AE215" s="25">
        <f t="shared" si="160"/>
        <v>1.1391247710092415E-7</v>
      </c>
      <c r="AF215" s="28">
        <f t="shared" si="161"/>
        <v>36126.330999999998</v>
      </c>
      <c r="AG215" s="128"/>
      <c r="AH215">
        <f t="shared" si="162"/>
        <v>-1.9458132628424933E-2</v>
      </c>
      <c r="AI215">
        <f t="shared" si="163"/>
        <v>0.63769592673108955</v>
      </c>
      <c r="AJ215">
        <f t="shared" si="164"/>
        <v>-0.82165867382924773</v>
      </c>
      <c r="AK215">
        <f t="shared" si="165"/>
        <v>-7.5071689022933305E-2</v>
      </c>
      <c r="AL215">
        <f t="shared" si="166"/>
        <v>-2.9372776521648478</v>
      </c>
      <c r="AM215">
        <f t="shared" si="167"/>
        <v>-9.7547302158767497</v>
      </c>
      <c r="AN215" s="25">
        <f t="shared" si="151"/>
        <v>3.4416668797497199</v>
      </c>
      <c r="AO215" s="25">
        <f t="shared" si="151"/>
        <v>3.4419512869876332</v>
      </c>
      <c r="AP215" s="25">
        <f t="shared" si="151"/>
        <v>3.4411466931521058</v>
      </c>
      <c r="AQ215" s="25">
        <f t="shared" si="151"/>
        <v>3.4434234247686066</v>
      </c>
      <c r="AR215" s="25">
        <f t="shared" si="151"/>
        <v>3.4369851658099693</v>
      </c>
      <c r="AS215" s="25">
        <f t="shared" si="151"/>
        <v>3.4552252757921336</v>
      </c>
      <c r="AT215" s="25">
        <f t="shared" si="151"/>
        <v>3.403805599680267</v>
      </c>
      <c r="AU215" s="25">
        <f t="shared" si="168"/>
        <v>3.5511361169413327</v>
      </c>
      <c r="AV215" s="25"/>
      <c r="AX215" s="25"/>
      <c r="AY215" s="25"/>
      <c r="AZ215" s="25"/>
      <c r="BA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  <c r="BL215" s="25"/>
    </row>
    <row r="216" spans="1:64">
      <c r="A216" s="139" t="s">
        <v>600</v>
      </c>
      <c r="B216" s="139" t="s">
        <v>292</v>
      </c>
      <c r="C216" s="140">
        <v>51156.595999999998</v>
      </c>
      <c r="D216" s="140" t="s">
        <v>503</v>
      </c>
      <c r="E216" s="33">
        <f t="shared" si="152"/>
        <v>32087.967120540488</v>
      </c>
      <c r="F216" s="25">
        <f t="shared" si="153"/>
        <v>32088</v>
      </c>
      <c r="G216" s="25">
        <f t="shared" si="141"/>
        <v>-1.1223336005059537E-2</v>
      </c>
      <c r="I216">
        <f t="shared" si="150"/>
        <v>-1.1223336005059537E-2</v>
      </c>
      <c r="M216" s="25"/>
      <c r="N216" s="25"/>
      <c r="O216" s="25">
        <f t="shared" ca="1" si="149"/>
        <v>-1.3963246719520678E-4</v>
      </c>
      <c r="P216" s="27">
        <f t="shared" si="154"/>
        <v>-1.9225787209630734E-2</v>
      </c>
      <c r="Q216" s="28">
        <f t="shared" si="155"/>
        <v>36138.095999999998</v>
      </c>
      <c r="S216" s="25">
        <f t="shared" si="142"/>
        <v>6.4039225281543015E-5</v>
      </c>
      <c r="T216" s="128">
        <v>0.1</v>
      </c>
      <c r="U216">
        <f t="shared" si="143"/>
        <v>6.4039225281543016E-6</v>
      </c>
      <c r="V216" s="25">
        <f t="shared" si="144"/>
        <v>8.0024512045711975E-3</v>
      </c>
      <c r="Z216">
        <f t="shared" si="156"/>
        <v>32088</v>
      </c>
      <c r="AA216" s="25">
        <f t="shared" si="157"/>
        <v>-1.7079133879237138E-2</v>
      </c>
      <c r="AB216" s="25">
        <f t="shared" si="158"/>
        <v>5.8557978741776012E-3</v>
      </c>
      <c r="AC216" s="25">
        <f t="shared" si="159"/>
        <v>8.0024512045711975E-3</v>
      </c>
      <c r="AD216" s="25"/>
      <c r="AE216" s="25">
        <f t="shared" si="160"/>
        <v>2.1959286489344332E-9</v>
      </c>
      <c r="AF216" s="28">
        <f t="shared" si="161"/>
        <v>36138.095999999998</v>
      </c>
      <c r="AG216" s="128"/>
      <c r="AH216">
        <f t="shared" si="162"/>
        <v>-1.9487806647237139E-2</v>
      </c>
      <c r="AI216">
        <f t="shared" si="163"/>
        <v>0.63785036123446259</v>
      </c>
      <c r="AJ216">
        <f t="shared" si="164"/>
        <v>-0.82282372877159726</v>
      </c>
      <c r="AK216">
        <f t="shared" si="165"/>
        <v>-7.5813185805576097E-2</v>
      </c>
      <c r="AL216">
        <f t="shared" si="166"/>
        <v>-2.9352306020596619</v>
      </c>
      <c r="AM216">
        <f t="shared" si="167"/>
        <v>-9.6572862752812583</v>
      </c>
      <c r="AN216" s="25">
        <f t="shared" si="151"/>
        <v>3.444648778492601</v>
      </c>
      <c r="AO216" s="25">
        <f t="shared" si="151"/>
        <v>3.4449341727558824</v>
      </c>
      <c r="AP216" s="25">
        <f t="shared" si="151"/>
        <v>3.4441260378954937</v>
      </c>
      <c r="AQ216" s="25">
        <f t="shared" si="151"/>
        <v>3.4464149185938875</v>
      </c>
      <c r="AR216" s="25">
        <f t="shared" si="151"/>
        <v>3.4399363496454032</v>
      </c>
      <c r="AS216" s="25">
        <f t="shared" si="151"/>
        <v>3.4583081688590638</v>
      </c>
      <c r="AT216" s="25">
        <f t="shared" si="151"/>
        <v>3.4064727568237712</v>
      </c>
      <c r="AU216" s="25">
        <f t="shared" si="168"/>
        <v>3.5551717841341501</v>
      </c>
      <c r="AV216" s="25"/>
      <c r="AX216" s="25"/>
      <c r="AY216" s="25"/>
      <c r="AZ216" s="25"/>
      <c r="BA216" s="25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  <c r="BL216" s="25"/>
    </row>
    <row r="217" spans="1:64">
      <c r="A217" s="33" t="s">
        <v>363</v>
      </c>
      <c r="B217" s="57" t="s">
        <v>288</v>
      </c>
      <c r="C217" s="58">
        <v>51166.322399999997</v>
      </c>
      <c r="D217" s="58"/>
      <c r="E217" s="33">
        <f t="shared" si="152"/>
        <v>32116.461213109324</v>
      </c>
      <c r="F217" s="25">
        <f t="shared" si="153"/>
        <v>32116.5</v>
      </c>
      <c r="G217" s="25">
        <f t="shared" si="141"/>
        <v>-1.3239825500932056E-2</v>
      </c>
      <c r="K217" s="127">
        <f>G217</f>
        <v>-1.3239825500932056E-2</v>
      </c>
      <c r="N217" s="25">
        <v>-1.3239825500932056E-2</v>
      </c>
      <c r="O217" s="25">
        <f t="shared" ca="1" si="149"/>
        <v>-1.6649659801510827E-4</v>
      </c>
      <c r="P217" s="27">
        <f t="shared" si="154"/>
        <v>-1.9249144306656744E-2</v>
      </c>
      <c r="Q217" s="28">
        <f t="shared" si="155"/>
        <v>36147.822399999997</v>
      </c>
      <c r="S217" s="25">
        <f t="shared" si="142"/>
        <v>3.611191250883639E-5</v>
      </c>
      <c r="T217" s="128">
        <v>10</v>
      </c>
      <c r="U217">
        <f t="shared" si="143"/>
        <v>3.611191250883639E-4</v>
      </c>
      <c r="V217" s="25">
        <f t="shared" si="144"/>
        <v>6.009318805724688E-3</v>
      </c>
      <c r="Z217">
        <f t="shared" si="156"/>
        <v>32116.5</v>
      </c>
      <c r="AA217" s="25">
        <f t="shared" si="157"/>
        <v>-1.7105904993491485E-2</v>
      </c>
      <c r="AB217" s="25">
        <f t="shared" si="158"/>
        <v>3.8660794925594287E-3</v>
      </c>
      <c r="AC217" s="25">
        <f t="shared" si="159"/>
        <v>6.009318805724688E-3</v>
      </c>
      <c r="AD217" s="25"/>
      <c r="AE217" s="25">
        <f t="shared" si="160"/>
        <v>5.3974925135952334E-10</v>
      </c>
      <c r="AF217" s="28">
        <f t="shared" si="161"/>
        <v>36147.822399999997</v>
      </c>
      <c r="AG217" s="128"/>
      <c r="AH217">
        <f t="shared" si="162"/>
        <v>-1.9512194776741484E-2</v>
      </c>
      <c r="AI217">
        <f t="shared" si="163"/>
        <v>0.63797914012146251</v>
      </c>
      <c r="AJ217">
        <f t="shared" si="164"/>
        <v>-0.82378399457569074</v>
      </c>
      <c r="AK217">
        <f t="shared" si="165"/>
        <v>-7.6425761447330515E-2</v>
      </c>
      <c r="AL217">
        <f t="shared" si="166"/>
        <v>-2.9335388029687222</v>
      </c>
      <c r="AM217">
        <f t="shared" si="167"/>
        <v>-9.578195179422794</v>
      </c>
      <c r="AN217" s="25">
        <f t="shared" si="151"/>
        <v>3.4471126426584315</v>
      </c>
      <c r="AO217" s="25">
        <f t="shared" si="151"/>
        <v>3.4473988195596998</v>
      </c>
      <c r="AP217" s="25">
        <f t="shared" si="151"/>
        <v>3.4465878417156768</v>
      </c>
      <c r="AQ217" s="25">
        <f t="shared" si="151"/>
        <v>3.4488865584976049</v>
      </c>
      <c r="AR217" s="25">
        <f t="shared" si="151"/>
        <v>3.4423751561576452</v>
      </c>
      <c r="AS217" s="25">
        <f t="shared" si="151"/>
        <v>3.4608547744899587</v>
      </c>
      <c r="AT217" s="25">
        <f t="shared" si="151"/>
        <v>3.4086778862281348</v>
      </c>
      <c r="AU217" s="25">
        <f t="shared" si="168"/>
        <v>3.5585055961629992</v>
      </c>
      <c r="AV217" s="25"/>
      <c r="AW217" s="25"/>
      <c r="AX217" s="25"/>
      <c r="AY217" s="25"/>
      <c r="AZ217" s="25"/>
      <c r="BA217" s="25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  <c r="BL217" s="25"/>
    </row>
    <row r="218" spans="1:64">
      <c r="A218" s="33" t="s">
        <v>363</v>
      </c>
      <c r="B218" s="57"/>
      <c r="C218" s="58">
        <v>51166.4931</v>
      </c>
      <c r="D218" s="58"/>
      <c r="E218" s="33">
        <f t="shared" si="152"/>
        <v>32116.961289355579</v>
      </c>
      <c r="F218" s="25">
        <f t="shared" si="153"/>
        <v>32117</v>
      </c>
      <c r="G218" s="25">
        <f t="shared" si="141"/>
        <v>-1.3213799000368454E-2</v>
      </c>
      <c r="K218" s="127">
        <f>G218</f>
        <v>-1.3213799000368454E-2</v>
      </c>
      <c r="N218" s="25">
        <v>-1.3213799000368454E-2</v>
      </c>
      <c r="O218" s="25">
        <f t="shared" ca="1" si="149"/>
        <v>-1.6696789855581012E-4</v>
      </c>
      <c r="P218" s="27">
        <f t="shared" si="154"/>
        <v>-1.9249553986772194E-2</v>
      </c>
      <c r="Q218" s="28">
        <f t="shared" si="155"/>
        <v>36147.9931</v>
      </c>
      <c r="S218" s="25">
        <f t="shared" si="142"/>
        <v>3.6430338255897618E-5</v>
      </c>
      <c r="T218" s="128">
        <v>10</v>
      </c>
      <c r="U218">
        <f t="shared" si="143"/>
        <v>3.6430338255897621E-4</v>
      </c>
      <c r="V218" s="25">
        <f t="shared" si="144"/>
        <v>6.0357549864037408E-3</v>
      </c>
      <c r="Z218">
        <f t="shared" si="156"/>
        <v>32117</v>
      </c>
      <c r="AA218" s="25">
        <f t="shared" si="157"/>
        <v>-1.7106373693467743E-2</v>
      </c>
      <c r="AB218" s="25">
        <f t="shared" si="158"/>
        <v>3.8925746930992891E-3</v>
      </c>
      <c r="AC218" s="25">
        <f t="shared" si="159"/>
        <v>6.0357549864037408E-3</v>
      </c>
      <c r="AD218" s="25"/>
      <c r="AE218" s="25">
        <f t="shared" si="160"/>
        <v>5.5199750321758895E-10</v>
      </c>
      <c r="AF218" s="28">
        <f t="shared" si="161"/>
        <v>36147.9931</v>
      </c>
      <c r="AG218" s="128"/>
      <c r="AH218">
        <f t="shared" si="162"/>
        <v>-1.9512621626467743E-2</v>
      </c>
      <c r="AI218">
        <f t="shared" si="163"/>
        <v>0.63798140912064039</v>
      </c>
      <c r="AJ218">
        <f t="shared" si="164"/>
        <v>-0.82380082379762776</v>
      </c>
      <c r="AK218">
        <f t="shared" si="165"/>
        <v>-7.6436508670418124E-2</v>
      </c>
      <c r="AL218">
        <f t="shared" si="166"/>
        <v>-2.9335091161247924</v>
      </c>
      <c r="AM218">
        <f t="shared" si="167"/>
        <v>-9.5768187691003224</v>
      </c>
      <c r="AN218" s="25">
        <f t="shared" si="151"/>
        <v>3.4471558728675555</v>
      </c>
      <c r="AO218" s="25">
        <f t="shared" si="151"/>
        <v>3.4474420632350475</v>
      </c>
      <c r="AP218" s="25">
        <f t="shared" si="151"/>
        <v>3.4466310361786507</v>
      </c>
      <c r="AQ218" s="25">
        <f t="shared" si="151"/>
        <v>3.4489299239040561</v>
      </c>
      <c r="AR218" s="25">
        <f t="shared" si="151"/>
        <v>3.4424179493160176</v>
      </c>
      <c r="AS218" s="25">
        <f t="shared" si="151"/>
        <v>3.4608994507174597</v>
      </c>
      <c r="AT218" s="25">
        <f t="shared" si="151"/>
        <v>3.4087165875358116</v>
      </c>
      <c r="AU218" s="25">
        <f t="shared" si="168"/>
        <v>3.5585640840933301</v>
      </c>
      <c r="AV218" s="25"/>
      <c r="AW218" s="25"/>
      <c r="AX218" s="25"/>
      <c r="AY218" s="25"/>
      <c r="AZ218" s="25"/>
      <c r="BA218" s="25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  <c r="BL218" s="25"/>
    </row>
    <row r="219" spans="1:64">
      <c r="A219" s="33" t="s">
        <v>364</v>
      </c>
      <c r="B219" s="57"/>
      <c r="C219" s="58">
        <v>51183.902999999998</v>
      </c>
      <c r="D219" s="58"/>
      <c r="E219" s="33">
        <f t="shared" si="152"/>
        <v>32167.964672129692</v>
      </c>
      <c r="F219" s="25">
        <f t="shared" si="153"/>
        <v>32168</v>
      </c>
      <c r="G219" s="25">
        <f t="shared" si="141"/>
        <v>-1.205909599957522E-2</v>
      </c>
      <c r="K219" s="127">
        <f>G219</f>
        <v>-1.205909599957522E-2</v>
      </c>
      <c r="N219" s="25">
        <v>-1.205909599957522E-2</v>
      </c>
      <c r="O219" s="25">
        <f t="shared" ca="1" si="149"/>
        <v>-2.150405537072117E-4</v>
      </c>
      <c r="P219" s="27">
        <f t="shared" si="154"/>
        <v>-1.9291324419148388E-2</v>
      </c>
      <c r="Q219" s="28">
        <f t="shared" si="155"/>
        <v>36165.402999999998</v>
      </c>
      <c r="S219" s="25">
        <f t="shared" si="142"/>
        <v>5.2305127912881806E-5</v>
      </c>
      <c r="T219" s="128">
        <v>10</v>
      </c>
      <c r="U219">
        <f t="shared" si="143"/>
        <v>5.23051279128818E-4</v>
      </c>
      <c r="V219" s="25">
        <f t="shared" si="144"/>
        <v>7.2322284195731681E-3</v>
      </c>
      <c r="Z219">
        <f t="shared" si="156"/>
        <v>32168</v>
      </c>
      <c r="AA219" s="25">
        <f t="shared" si="157"/>
        <v>-1.7154005351882148E-2</v>
      </c>
      <c r="AB219" s="25">
        <f t="shared" si="158"/>
        <v>5.0949093523069283E-3</v>
      </c>
      <c r="AC219" s="25">
        <f t="shared" si="159"/>
        <v>7.2322284195731681E-3</v>
      </c>
      <c r="AD219" s="25"/>
      <c r="AE219" s="25">
        <f t="shared" si="160"/>
        <v>1.3577418093022325E-9</v>
      </c>
      <c r="AF219" s="28">
        <f t="shared" si="161"/>
        <v>36165.402999999998</v>
      </c>
      <c r="AG219" s="128"/>
      <c r="AH219">
        <f t="shared" si="162"/>
        <v>-1.955597667988215E-2</v>
      </c>
      <c r="AI219">
        <f t="shared" si="163"/>
        <v>0.63821460983100942</v>
      </c>
      <c r="AJ219">
        <f t="shared" si="164"/>
        <v>-0.82551422261654683</v>
      </c>
      <c r="AK219">
        <f t="shared" si="165"/>
        <v>-7.7532776683614676E-2</v>
      </c>
      <c r="AL219">
        <f t="shared" si="166"/>
        <v>-2.9304799336289076</v>
      </c>
      <c r="AM219">
        <f t="shared" si="167"/>
        <v>-9.4384003961983982</v>
      </c>
      <c r="AN219" s="25">
        <f t="shared" si="151"/>
        <v>3.4515661796502823</v>
      </c>
      <c r="AO219" s="25">
        <f t="shared" si="151"/>
        <v>3.451853695724167</v>
      </c>
      <c r="AP219" s="25">
        <f t="shared" si="151"/>
        <v>3.4510377695035062</v>
      </c>
      <c r="AQ219" s="25">
        <f t="shared" si="151"/>
        <v>3.453353799403664</v>
      </c>
      <c r="AR219" s="25">
        <f t="shared" si="151"/>
        <v>3.4467841421641219</v>
      </c>
      <c r="AS219" s="25">
        <f t="shared" si="151"/>
        <v>3.465456233809439</v>
      </c>
      <c r="AT219" s="25">
        <f t="shared" si="151"/>
        <v>3.4126668255900805</v>
      </c>
      <c r="AU219" s="25">
        <f t="shared" si="168"/>
        <v>3.5645298529870599</v>
      </c>
      <c r="AV219" s="25"/>
      <c r="AW219" s="25"/>
      <c r="AX219" s="25"/>
      <c r="AY219" s="25"/>
      <c r="AZ219" s="25"/>
      <c r="BA219" s="25"/>
      <c r="BB219" s="25"/>
      <c r="BC219" s="25"/>
      <c r="BD219" s="25"/>
      <c r="BE219" s="25"/>
      <c r="BF219" s="25"/>
      <c r="BG219" s="25"/>
      <c r="BH219" s="25"/>
      <c r="BI219" s="25"/>
      <c r="BJ219" s="25"/>
      <c r="BK219" s="25"/>
      <c r="BL219" s="25"/>
    </row>
    <row r="220" spans="1:64">
      <c r="A220" s="33" t="s">
        <v>363</v>
      </c>
      <c r="B220" s="57"/>
      <c r="C220" s="58">
        <v>51184.242299999998</v>
      </c>
      <c r="D220" s="58"/>
      <c r="E220" s="33">
        <f t="shared" si="152"/>
        <v>32168.958672541827</v>
      </c>
      <c r="F220" s="25">
        <f t="shared" si="153"/>
        <v>32169</v>
      </c>
      <c r="G220" s="25">
        <f t="shared" si="141"/>
        <v>-1.4107043003605213E-2</v>
      </c>
      <c r="K220" s="127">
        <f>G220</f>
        <v>-1.4107043003605213E-2</v>
      </c>
      <c r="N220" s="25">
        <v>-1.4107043003605213E-2</v>
      </c>
      <c r="O220" s="25">
        <f t="shared" ca="1" si="149"/>
        <v>-2.1598315478861194E-4</v>
      </c>
      <c r="P220" s="27">
        <f t="shared" si="154"/>
        <v>-1.929214311186439E-2</v>
      </c>
      <c r="Q220" s="28">
        <f t="shared" si="155"/>
        <v>36165.742299999998</v>
      </c>
      <c r="S220" s="25">
        <f t="shared" si="142"/>
        <v>2.6885263132669334E-5</v>
      </c>
      <c r="T220" s="128">
        <v>10</v>
      </c>
      <c r="U220">
        <f t="shared" si="143"/>
        <v>2.6885263132669332E-4</v>
      </c>
      <c r="V220" s="25">
        <f t="shared" si="144"/>
        <v>5.1851001082591774E-3</v>
      </c>
      <c r="Z220">
        <f t="shared" si="156"/>
        <v>32169</v>
      </c>
      <c r="AA220" s="25">
        <f t="shared" si="157"/>
        <v>-1.7154935823113237E-2</v>
      </c>
      <c r="AB220" s="25">
        <f t="shared" si="158"/>
        <v>3.0478928195080239E-3</v>
      </c>
      <c r="AC220" s="25">
        <f t="shared" si="159"/>
        <v>5.1851001082591774E-3</v>
      </c>
      <c r="AD220" s="25"/>
      <c r="AE220" s="25">
        <f t="shared" si="160"/>
        <v>2.4975470184569233E-10</v>
      </c>
      <c r="AF220" s="28">
        <f t="shared" si="161"/>
        <v>36165.742299999998</v>
      </c>
      <c r="AG220" s="128"/>
      <c r="AH220">
        <f t="shared" si="162"/>
        <v>-1.9556823140113238E-2</v>
      </c>
      <c r="AI220">
        <f t="shared" si="163"/>
        <v>0.63821921732093512</v>
      </c>
      <c r="AJ220">
        <f t="shared" si="164"/>
        <v>-0.82554775563199667</v>
      </c>
      <c r="AK220">
        <f t="shared" si="165"/>
        <v>-7.7554273151924091E-2</v>
      </c>
      <c r="AL220">
        <f t="shared" si="166"/>
        <v>-2.9304205155159284</v>
      </c>
      <c r="AM220">
        <f t="shared" si="167"/>
        <v>-9.43572485355579</v>
      </c>
      <c r="AN220" s="25">
        <f t="shared" si="151"/>
        <v>3.4516526726788399</v>
      </c>
      <c r="AO220" s="25">
        <f t="shared" si="151"/>
        <v>3.4519402137999831</v>
      </c>
      <c r="AP220" s="25">
        <f t="shared" si="151"/>
        <v>3.4511241939044148</v>
      </c>
      <c r="AQ220" s="25">
        <f t="shared" si="151"/>
        <v>3.4534405540946294</v>
      </c>
      <c r="AR220" s="25">
        <f t="shared" si="151"/>
        <v>3.4468697794506675</v>
      </c>
      <c r="AS220" s="25">
        <f t="shared" si="151"/>
        <v>3.4655455787031446</v>
      </c>
      <c r="AT220" s="25">
        <f t="shared" si="151"/>
        <v>3.4127443350319031</v>
      </c>
      <c r="AU220" s="25">
        <f t="shared" si="168"/>
        <v>3.5646468288477218</v>
      </c>
      <c r="AV220" s="25"/>
      <c r="AW220" s="25"/>
      <c r="AX220" s="25"/>
      <c r="AY220" s="25"/>
      <c r="AZ220" s="25"/>
      <c r="BA220" s="25"/>
      <c r="BB220" s="25"/>
      <c r="BC220" s="25"/>
      <c r="BD220" s="25"/>
      <c r="BE220" s="25"/>
      <c r="BF220" s="25"/>
      <c r="BG220" s="25"/>
      <c r="BH220" s="25"/>
      <c r="BI220" s="25"/>
      <c r="BJ220" s="25"/>
      <c r="BK220" s="25"/>
      <c r="BL220" s="25"/>
    </row>
    <row r="221" spans="1:64">
      <c r="A221" s="139" t="s">
        <v>600</v>
      </c>
      <c r="B221" s="139" t="s">
        <v>288</v>
      </c>
      <c r="C221" s="140">
        <v>51189.542999999998</v>
      </c>
      <c r="D221" s="140" t="s">
        <v>503</v>
      </c>
      <c r="E221" s="33">
        <f t="shared" si="152"/>
        <v>32184.487402234172</v>
      </c>
      <c r="F221" s="25">
        <f t="shared" si="153"/>
        <v>32184.5</v>
      </c>
      <c r="G221" s="25">
        <f t="shared" si="141"/>
        <v>-4.300221502489876E-3</v>
      </c>
      <c r="I221">
        <f>G221</f>
        <v>-4.300221502489876E-3</v>
      </c>
      <c r="L221" s="25"/>
      <c r="N221" s="25"/>
      <c r="O221" s="25">
        <f t="shared" ca="1" si="149"/>
        <v>-2.3059347155031384E-4</v>
      </c>
      <c r="P221" s="27">
        <f t="shared" si="154"/>
        <v>-1.9304831199523344E-2</v>
      </c>
      <c r="Q221" s="28">
        <f t="shared" si="155"/>
        <v>36171.042999999998</v>
      </c>
      <c r="S221" s="25">
        <f t="shared" si="142"/>
        <v>2.2513831216031078E-4</v>
      </c>
      <c r="T221" s="128">
        <v>0.1</v>
      </c>
      <c r="U221">
        <f t="shared" si="143"/>
        <v>2.251383121603108E-5</v>
      </c>
      <c r="V221" s="25">
        <f t="shared" si="144"/>
        <v>1.5004609697033468E-2</v>
      </c>
      <c r="Z221">
        <f t="shared" si="156"/>
        <v>32184.5</v>
      </c>
      <c r="AA221" s="25">
        <f t="shared" si="157"/>
        <v>-1.716934097520512E-2</v>
      </c>
      <c r="AB221" s="25">
        <f t="shared" si="158"/>
        <v>1.2869119472715244E-2</v>
      </c>
      <c r="AC221" s="25">
        <f t="shared" si="159"/>
        <v>1.5004609697033468E-2</v>
      </c>
      <c r="AD221" s="25"/>
      <c r="AE221" s="25">
        <f t="shared" si="160"/>
        <v>3.7286109563439003E-8</v>
      </c>
      <c r="AF221" s="28">
        <f t="shared" si="161"/>
        <v>36171.042999999998</v>
      </c>
      <c r="AG221" s="128"/>
      <c r="AH221">
        <f t="shared" si="162"/>
        <v>-1.956992535445512E-2</v>
      </c>
      <c r="AI221">
        <f t="shared" si="163"/>
        <v>0.63829080536545368</v>
      </c>
      <c r="AJ221">
        <f t="shared" si="164"/>
        <v>-0.8260672070347469</v>
      </c>
      <c r="AK221">
        <f t="shared" si="165"/>
        <v>-7.7887473426911921E-2</v>
      </c>
      <c r="AL221">
        <f t="shared" si="166"/>
        <v>-2.9294994239683509</v>
      </c>
      <c r="AM221">
        <f t="shared" si="167"/>
        <v>-9.39443998425714</v>
      </c>
      <c r="AN221" s="25">
        <f t="shared" ref="AN221:AT230" si="169">$AU221+$AB$7*SIN(AO221)</f>
        <v>3.4529933959258945</v>
      </c>
      <c r="AO221" s="25">
        <f t="shared" si="169"/>
        <v>3.4532813206244404</v>
      </c>
      <c r="AP221" s="25">
        <f t="shared" si="169"/>
        <v>3.4524638605171036</v>
      </c>
      <c r="AQ221" s="25">
        <f t="shared" si="169"/>
        <v>3.4547853114682741</v>
      </c>
      <c r="AR221" s="25">
        <f t="shared" si="169"/>
        <v>3.4481972842907624</v>
      </c>
      <c r="AS221" s="25">
        <f t="shared" si="169"/>
        <v>3.4669304059540136</v>
      </c>
      <c r="AT221" s="25">
        <f t="shared" si="169"/>
        <v>3.4139459975065471</v>
      </c>
      <c r="AU221" s="25">
        <f t="shared" si="168"/>
        <v>3.5664599546879723</v>
      </c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</row>
    <row r="222" spans="1:64">
      <c r="A222" s="139" t="s">
        <v>600</v>
      </c>
      <c r="B222" s="139" t="s">
        <v>288</v>
      </c>
      <c r="C222" s="140">
        <v>51223.673999999999</v>
      </c>
      <c r="D222" s="140" t="s">
        <v>503</v>
      </c>
      <c r="E222" s="33">
        <f t="shared" si="152"/>
        <v>32284.476285424968</v>
      </c>
      <c r="F222" s="25">
        <f t="shared" si="153"/>
        <v>32284.5</v>
      </c>
      <c r="G222" s="25">
        <f t="shared" si="141"/>
        <v>-8.0949215043801814E-3</v>
      </c>
      <c r="I222">
        <f>G222</f>
        <v>-8.0949215043801814E-3</v>
      </c>
      <c r="M222" s="25"/>
      <c r="N222" s="25"/>
      <c r="O222" s="25">
        <f t="shared" ca="1" si="149"/>
        <v>-3.2485357969032347E-4</v>
      </c>
      <c r="P222" s="27">
        <f t="shared" si="154"/>
        <v>-1.9386615338786887E-2</v>
      </c>
      <c r="Q222" s="28">
        <f t="shared" si="155"/>
        <v>36205.173999999999</v>
      </c>
      <c r="S222" s="25">
        <f t="shared" si="142"/>
        <v>1.2750234964997842E-4</v>
      </c>
      <c r="T222" s="128">
        <v>0.1</v>
      </c>
      <c r="U222">
        <f t="shared" si="143"/>
        <v>1.2750234964997842E-5</v>
      </c>
      <c r="V222" s="25">
        <f t="shared" si="144"/>
        <v>1.1291693834406705E-2</v>
      </c>
      <c r="Z222">
        <f t="shared" si="156"/>
        <v>32284.5</v>
      </c>
      <c r="AA222" s="25">
        <f t="shared" si="157"/>
        <v>-1.726150108720087E-2</v>
      </c>
      <c r="AB222" s="25">
        <f t="shared" si="158"/>
        <v>9.1665795828206886E-3</v>
      </c>
      <c r="AC222" s="25">
        <f t="shared" si="159"/>
        <v>1.1291693834406705E-2</v>
      </c>
      <c r="AD222" s="25"/>
      <c r="AE222" s="25">
        <f t="shared" si="160"/>
        <v>1.0713535541258558E-8</v>
      </c>
      <c r="AF222" s="28">
        <f t="shared" si="161"/>
        <v>36205.173999999999</v>
      </c>
      <c r="AG222" s="128"/>
      <c r="AH222">
        <f t="shared" si="162"/>
        <v>-1.9653644766450869E-2</v>
      </c>
      <c r="AI222">
        <f t="shared" si="163"/>
        <v>0.63876044268245658</v>
      </c>
      <c r="AJ222">
        <f t="shared" si="164"/>
        <v>-0.82940446819315772</v>
      </c>
      <c r="AK222">
        <f t="shared" si="165"/>
        <v>-8.0037380198412472E-2</v>
      </c>
      <c r="AL222">
        <f t="shared" si="166"/>
        <v>-2.9235518365960469</v>
      </c>
      <c r="AM222">
        <f t="shared" si="167"/>
        <v>-9.1362255424253256</v>
      </c>
      <c r="AN222" s="25">
        <f t="shared" si="169"/>
        <v>3.4616469358792701</v>
      </c>
      <c r="AO222" s="25">
        <f t="shared" si="169"/>
        <v>3.4619371252943134</v>
      </c>
      <c r="AP222" s="25">
        <f t="shared" si="169"/>
        <v>3.4611109046473838</v>
      </c>
      <c r="AQ222" s="25">
        <f t="shared" si="169"/>
        <v>3.4634638974037157</v>
      </c>
      <c r="AR222" s="25">
        <f t="shared" si="169"/>
        <v>3.4567676157424465</v>
      </c>
      <c r="AS222" s="25">
        <f t="shared" si="169"/>
        <v>3.4758639404172262</v>
      </c>
      <c r="AT222" s="25">
        <f t="shared" si="169"/>
        <v>3.4217107981421417</v>
      </c>
      <c r="AU222" s="25">
        <f t="shared" si="168"/>
        <v>3.57815754075411</v>
      </c>
      <c r="AV222" s="25"/>
      <c r="AX222" s="25"/>
      <c r="AY222" s="25"/>
      <c r="AZ222" s="25"/>
      <c r="BA222" s="25"/>
      <c r="BB222" s="25"/>
      <c r="BC222" s="25"/>
      <c r="BD222" s="25"/>
      <c r="BE222" s="25"/>
      <c r="BF222" s="25"/>
      <c r="BG222" s="25"/>
      <c r="BH222" s="25"/>
      <c r="BI222" s="25"/>
      <c r="BJ222" s="25"/>
      <c r="BK222" s="25"/>
      <c r="BL222" s="25"/>
    </row>
    <row r="223" spans="1:64">
      <c r="A223" s="139" t="s">
        <v>600</v>
      </c>
      <c r="B223" s="139" t="s">
        <v>292</v>
      </c>
      <c r="C223" s="140">
        <v>51256.616999999998</v>
      </c>
      <c r="D223" s="140" t="s">
        <v>503</v>
      </c>
      <c r="E223" s="33">
        <f t="shared" si="152"/>
        <v>32380.984848870346</v>
      </c>
      <c r="F223" s="25">
        <f t="shared" si="153"/>
        <v>32381</v>
      </c>
      <c r="G223" s="25">
        <f t="shared" si="141"/>
        <v>-5.1718070026254281E-3</v>
      </c>
      <c r="I223">
        <f>G223</f>
        <v>-5.1718070026254281E-3</v>
      </c>
      <c r="L223" s="25"/>
      <c r="N223" s="25"/>
      <c r="O223" s="25">
        <f t="shared" ca="1" si="149"/>
        <v>-4.1581458404543054E-4</v>
      </c>
      <c r="P223" s="27">
        <f t="shared" si="154"/>
        <v>-1.9465414737672909E-2</v>
      </c>
      <c r="Q223" s="28">
        <f t="shared" si="155"/>
        <v>36238.116999999998</v>
      </c>
      <c r="S223" s="25">
        <f t="shared" si="142"/>
        <v>2.0430722208340918E-4</v>
      </c>
      <c r="T223" s="128">
        <v>0.1</v>
      </c>
      <c r="U223">
        <f t="shared" si="143"/>
        <v>2.0430722208340921E-5</v>
      </c>
      <c r="V223" s="25">
        <f t="shared" si="144"/>
        <v>1.4293607735047481E-2</v>
      </c>
      <c r="W223" s="108"/>
      <c r="X223" s="109"/>
      <c r="Y223" s="114"/>
      <c r="Z223">
        <f t="shared" si="156"/>
        <v>32381</v>
      </c>
      <c r="AA223" s="25">
        <f t="shared" si="157"/>
        <v>-1.7349155781768582E-2</v>
      </c>
      <c r="AB223" s="25">
        <f t="shared" si="158"/>
        <v>1.2177348779143154E-2</v>
      </c>
      <c r="AC223" s="25">
        <f t="shared" si="159"/>
        <v>1.4293607735047481E-2</v>
      </c>
      <c r="AD223" s="25"/>
      <c r="AE223" s="25">
        <f t="shared" si="160"/>
        <v>3.0296273244950473E-8</v>
      </c>
      <c r="AF223" s="28">
        <f t="shared" si="161"/>
        <v>36238.116999999998</v>
      </c>
      <c r="AG223" s="128"/>
      <c r="AH223">
        <f t="shared" si="162"/>
        <v>-1.9733097298768581E-2</v>
      </c>
      <c r="AI223">
        <f t="shared" si="163"/>
        <v>0.63922645466942729</v>
      </c>
      <c r="AJ223">
        <f t="shared" si="164"/>
        <v>-0.83260180761782965</v>
      </c>
      <c r="AK223">
        <f t="shared" si="165"/>
        <v>-8.2112416780954767E-2</v>
      </c>
      <c r="AL223">
        <f t="shared" si="166"/>
        <v>-2.9178039329584577</v>
      </c>
      <c r="AM223">
        <f t="shared" si="167"/>
        <v>-8.8996716206758819</v>
      </c>
      <c r="AN223" s="25">
        <f t="shared" si="169"/>
        <v>3.4700038189620481</v>
      </c>
      <c r="AO223" s="25">
        <f t="shared" si="169"/>
        <v>3.4702958501046779</v>
      </c>
      <c r="AP223" s="25">
        <f t="shared" si="169"/>
        <v>3.4694620486118981</v>
      </c>
      <c r="AQ223" s="25">
        <f t="shared" si="169"/>
        <v>3.4718433307812102</v>
      </c>
      <c r="AR223" s="25">
        <f t="shared" si="169"/>
        <v>3.465047639589399</v>
      </c>
      <c r="AS223" s="25">
        <f t="shared" si="169"/>
        <v>3.4844834477938691</v>
      </c>
      <c r="AT223" s="25">
        <f t="shared" si="169"/>
        <v>3.4292241209900314</v>
      </c>
      <c r="AU223" s="25">
        <f t="shared" si="168"/>
        <v>3.589445711307933</v>
      </c>
      <c r="AV223" s="25"/>
      <c r="AX223" s="25"/>
      <c r="AY223" s="25"/>
      <c r="AZ223" s="25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</row>
    <row r="224" spans="1:64">
      <c r="A224" s="13" t="s">
        <v>1299</v>
      </c>
      <c r="B224" s="13" t="s">
        <v>292</v>
      </c>
      <c r="C224" s="142">
        <v>51425.915000000001</v>
      </c>
      <c r="D224" s="142" t="s">
        <v>1290</v>
      </c>
      <c r="E224" s="33">
        <f t="shared" si="152"/>
        <v>32876.95384908819</v>
      </c>
      <c r="F224" s="25">
        <f t="shared" si="153"/>
        <v>32877</v>
      </c>
      <c r="G224" s="25">
        <f t="shared" si="141"/>
        <v>-1.5753519001009408E-2</v>
      </c>
      <c r="K224">
        <f>G224</f>
        <v>-1.5753519001009408E-2</v>
      </c>
      <c r="L224" s="25"/>
      <c r="N224" s="25"/>
      <c r="O224" s="25">
        <f t="shared" ca="1" si="149"/>
        <v>-8.8334472041987078E-4</v>
      </c>
      <c r="P224" s="27">
        <f t="shared" si="154"/>
        <v>-1.9868540126828663E-2</v>
      </c>
      <c r="Q224" s="28">
        <f t="shared" si="155"/>
        <v>36407.415000000001</v>
      </c>
      <c r="S224" s="25">
        <f t="shared" si="142"/>
        <v>1.6933398865938764E-5</v>
      </c>
      <c r="T224" s="128">
        <v>10</v>
      </c>
      <c r="U224">
        <f t="shared" si="143"/>
        <v>1.6933398865938765E-4</v>
      </c>
      <c r="V224" s="25">
        <f t="shared" si="144"/>
        <v>4.1150211258192543E-3</v>
      </c>
      <c r="W224" s="108"/>
      <c r="X224" s="109"/>
      <c r="Y224" s="114"/>
      <c r="Z224">
        <f t="shared" si="156"/>
        <v>32877</v>
      </c>
      <c r="AA224" s="25">
        <f t="shared" si="157"/>
        <v>-1.7779589799147379E-2</v>
      </c>
      <c r="AB224" s="25">
        <f t="shared" si="158"/>
        <v>2.0260707981379703E-3</v>
      </c>
      <c r="AC224" s="25">
        <f t="shared" si="159"/>
        <v>4.1150211258192543E-3</v>
      </c>
      <c r="AD224" s="25"/>
      <c r="AE224" s="25">
        <f t="shared" si="160"/>
        <v>6.9510973761121168E-11</v>
      </c>
      <c r="AF224" s="28">
        <f t="shared" si="161"/>
        <v>36407.415000000001</v>
      </c>
      <c r="AG224" s="128"/>
      <c r="AH224">
        <f t="shared" si="162"/>
        <v>-2.0120491412147379E-2</v>
      </c>
      <c r="AI224">
        <f t="shared" si="163"/>
        <v>0.64182244776105946</v>
      </c>
      <c r="AJ224">
        <f t="shared" si="164"/>
        <v>-0.8486736912413092</v>
      </c>
      <c r="AK224">
        <f t="shared" si="165"/>
        <v>-9.2783840576476831E-2</v>
      </c>
      <c r="AL224">
        <f t="shared" si="166"/>
        <v>-2.8881200219385015</v>
      </c>
      <c r="AM224">
        <f t="shared" si="167"/>
        <v>-7.848107469088248</v>
      </c>
      <c r="AN224" s="25">
        <f t="shared" si="169"/>
        <v>3.5130598962405739</v>
      </c>
      <c r="AO224" s="25">
        <f t="shared" si="169"/>
        <v>3.5133561581243167</v>
      </c>
      <c r="AP224" s="25">
        <f t="shared" si="169"/>
        <v>3.5124968858927375</v>
      </c>
      <c r="AQ224" s="25">
        <f t="shared" si="169"/>
        <v>3.5149898968330358</v>
      </c>
      <c r="AR224" s="25">
        <f t="shared" si="169"/>
        <v>3.5077635529958444</v>
      </c>
      <c r="AS224" s="25">
        <f t="shared" si="169"/>
        <v>3.5287670489101011</v>
      </c>
      <c r="AT224" s="25">
        <f t="shared" si="169"/>
        <v>3.4681743360354296</v>
      </c>
      <c r="AU224" s="25">
        <f t="shared" si="168"/>
        <v>3.647465738195975</v>
      </c>
      <c r="AV224" s="25"/>
      <c r="AX224" s="25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</row>
    <row r="225" spans="1:64">
      <c r="A225" s="139" t="s">
        <v>600</v>
      </c>
      <c r="B225" s="139" t="s">
        <v>288</v>
      </c>
      <c r="C225" s="140">
        <v>51488.904999999999</v>
      </c>
      <c r="D225" s="140" t="s">
        <v>503</v>
      </c>
      <c r="E225" s="33">
        <f t="shared" si="152"/>
        <v>33061.486964208983</v>
      </c>
      <c r="F225" s="25">
        <f t="shared" si="153"/>
        <v>33061.5</v>
      </c>
      <c r="G225" s="25">
        <f t="shared" si="141"/>
        <v>-4.4497405033325776E-3</v>
      </c>
      <c r="I225">
        <f>G225</f>
        <v>-4.4497405033325776E-3</v>
      </c>
      <c r="M225" s="25"/>
      <c r="N225" s="25"/>
      <c r="O225" s="25">
        <f t="shared" ca="1" si="149"/>
        <v>-1.0572546199381881E-3</v>
      </c>
      <c r="P225" s="27">
        <f t="shared" si="154"/>
        <v>-2.0017683279442287E-2</v>
      </c>
      <c r="Q225" s="28">
        <f t="shared" si="155"/>
        <v>36470.404999999999</v>
      </c>
      <c r="S225" s="25">
        <f t="shared" si="142"/>
        <v>2.4236084228022647E-4</v>
      </c>
      <c r="T225" s="128">
        <v>0.1</v>
      </c>
      <c r="U225">
        <f t="shared" si="143"/>
        <v>2.4236084228022648E-5</v>
      </c>
      <c r="V225" s="25">
        <f t="shared" si="144"/>
        <v>1.5567942776109709E-2</v>
      </c>
      <c r="W225" s="108"/>
      <c r="X225" s="109"/>
      <c r="Y225" s="114"/>
      <c r="Z225">
        <f t="shared" si="156"/>
        <v>33061.5</v>
      </c>
      <c r="AA225" s="25">
        <f t="shared" si="157"/>
        <v>-1.7930983251316198E-2</v>
      </c>
      <c r="AB225" s="25">
        <f t="shared" si="158"/>
        <v>1.348124274798362E-2</v>
      </c>
      <c r="AC225" s="25">
        <f t="shared" si="159"/>
        <v>1.5567942776109709E-2</v>
      </c>
      <c r="AD225" s="25"/>
      <c r="AE225" s="25">
        <f t="shared" si="160"/>
        <v>4.40476061447439E-8</v>
      </c>
      <c r="AF225" s="28">
        <f t="shared" si="161"/>
        <v>36470.404999999999</v>
      </c>
      <c r="AG225" s="128"/>
      <c r="AH225">
        <f t="shared" si="162"/>
        <v>-2.0255498404566197E-2</v>
      </c>
      <c r="AI225">
        <f t="shared" si="163"/>
        <v>0.6428749655465873</v>
      </c>
      <c r="AJ225">
        <f t="shared" si="164"/>
        <v>-0.85449534135217253</v>
      </c>
      <c r="AK225">
        <f t="shared" si="165"/>
        <v>-9.6755928844948436E-2</v>
      </c>
      <c r="AL225">
        <f t="shared" si="166"/>
        <v>-2.8770140997306468</v>
      </c>
      <c r="AM225">
        <f t="shared" si="167"/>
        <v>-7.5150437098137095</v>
      </c>
      <c r="AN225" s="25">
        <f t="shared" si="169"/>
        <v>3.5291225357994866</v>
      </c>
      <c r="AO225" s="25">
        <f t="shared" si="169"/>
        <v>3.5294182018757696</v>
      </c>
      <c r="AP225" s="25">
        <f t="shared" si="169"/>
        <v>3.5285551492859537</v>
      </c>
      <c r="AQ225" s="25">
        <f t="shared" si="169"/>
        <v>3.5310752628451603</v>
      </c>
      <c r="AR225" s="25">
        <f t="shared" si="169"/>
        <v>3.5237237582310401</v>
      </c>
      <c r="AS225" s="25">
        <f t="shared" si="169"/>
        <v>3.5452318069789488</v>
      </c>
      <c r="AT225" s="25">
        <f t="shared" si="169"/>
        <v>3.4828134735479721</v>
      </c>
      <c r="AU225" s="25">
        <f t="shared" si="168"/>
        <v>3.669047784487999</v>
      </c>
      <c r="AV225" s="25"/>
      <c r="AX225" s="25"/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</row>
    <row r="226" spans="1:64">
      <c r="A226" s="56" t="s">
        <v>334</v>
      </c>
      <c r="B226" s="103"/>
      <c r="C226" s="58">
        <v>51498.283799999997</v>
      </c>
      <c r="D226" s="58">
        <v>1E-3</v>
      </c>
      <c r="E226" s="33">
        <f t="shared" si="152"/>
        <v>33088.962741000454</v>
      </c>
      <c r="F226" s="25">
        <f t="shared" si="153"/>
        <v>33089</v>
      </c>
      <c r="G226" s="25">
        <f t="shared" si="141"/>
        <v>-1.2718283003778197E-2</v>
      </c>
      <c r="K226">
        <f>G226</f>
        <v>-1.2718283003778197E-2</v>
      </c>
      <c r="N226" s="25"/>
      <c r="P226" s="27">
        <f t="shared" si="154"/>
        <v>-2.003987568852425E-2</v>
      </c>
      <c r="Q226" s="28">
        <f t="shared" si="155"/>
        <v>36479.783799999997</v>
      </c>
      <c r="S226" s="25">
        <f t="shared" si="142"/>
        <v>5.360571944132692E-5</v>
      </c>
      <c r="T226" s="128">
        <v>10</v>
      </c>
      <c r="U226">
        <f t="shared" si="143"/>
        <v>5.3605719441326917E-4</v>
      </c>
      <c r="V226" s="25">
        <f t="shared" si="144"/>
        <v>7.3215926847460533E-3</v>
      </c>
      <c r="Z226">
        <f t="shared" si="156"/>
        <v>33089</v>
      </c>
      <c r="AA226" s="25">
        <f t="shared" si="157"/>
        <v>-1.7953138333377226E-2</v>
      </c>
      <c r="AB226" s="25">
        <f t="shared" si="158"/>
        <v>5.2348553295990287E-3</v>
      </c>
      <c r="AC226" s="25">
        <f t="shared" si="159"/>
        <v>7.3215926847460533E-3</v>
      </c>
      <c r="AD226" s="25"/>
      <c r="AE226" s="25">
        <f t="shared" si="160"/>
        <v>1.4689956071634863E-9</v>
      </c>
      <c r="AF226" s="28">
        <f t="shared" si="161"/>
        <v>36479.783799999997</v>
      </c>
      <c r="AG226" s="128"/>
      <c r="AH226">
        <f t="shared" si="162"/>
        <v>-2.0275193570377225E-2</v>
      </c>
      <c r="AI226">
        <f t="shared" si="163"/>
        <v>0.64303592836089174</v>
      </c>
      <c r="AJ226">
        <f t="shared" si="164"/>
        <v>-0.85535569936603673</v>
      </c>
      <c r="AK226">
        <f t="shared" si="165"/>
        <v>-9.7348094787877759E-2</v>
      </c>
      <c r="AL226">
        <f t="shared" si="166"/>
        <v>-2.8753555789602325</v>
      </c>
      <c r="AM226">
        <f t="shared" si="167"/>
        <v>-7.4676764165048022</v>
      </c>
      <c r="AN226" s="25">
        <f t="shared" si="169"/>
        <v>3.5315189983723112</v>
      </c>
      <c r="AO226" s="25">
        <f t="shared" si="169"/>
        <v>3.5318144786118073</v>
      </c>
      <c r="AP226" s="25">
        <f t="shared" si="169"/>
        <v>3.5309511219456753</v>
      </c>
      <c r="AQ226" s="25">
        <f t="shared" si="169"/>
        <v>3.5334746051648462</v>
      </c>
      <c r="AR226" s="25">
        <f t="shared" si="169"/>
        <v>3.5261060943576141</v>
      </c>
      <c r="AS226" s="25">
        <f t="shared" si="169"/>
        <v>3.5476855886224445</v>
      </c>
      <c r="AT226" s="25">
        <f t="shared" si="169"/>
        <v>3.4850028088198539</v>
      </c>
      <c r="AU226" s="25">
        <f t="shared" si="168"/>
        <v>3.6722646206561862</v>
      </c>
      <c r="AV226" s="25"/>
      <c r="AX226" s="25"/>
      <c r="AY226" s="25"/>
      <c r="AZ226" s="25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</row>
    <row r="227" spans="1:64">
      <c r="A227" s="139" t="s">
        <v>600</v>
      </c>
      <c r="B227" s="139" t="s">
        <v>292</v>
      </c>
      <c r="C227" s="140">
        <v>51538.563000000002</v>
      </c>
      <c r="D227" s="140" t="s">
        <v>503</v>
      </c>
      <c r="E227" s="33">
        <f t="shared" si="152"/>
        <v>33206.963157742386</v>
      </c>
      <c r="F227" s="25">
        <f t="shared" si="153"/>
        <v>33207</v>
      </c>
      <c r="G227" s="25">
        <f t="shared" si="141"/>
        <v>-1.2576028995681554E-2</v>
      </c>
      <c r="I227">
        <f>G227</f>
        <v>-1.2576028995681554E-2</v>
      </c>
      <c r="L227" s="25"/>
      <c r="N227" s="25"/>
      <c r="O227" s="25">
        <f ca="1">+C$11+C$12*F227</f>
        <v>-1.1944030772818963E-3</v>
      </c>
      <c r="P227" s="27">
        <f t="shared" si="154"/>
        <v>-2.0134990568321298E-2</v>
      </c>
      <c r="Q227" s="28">
        <f t="shared" si="155"/>
        <v>36520.063000000002</v>
      </c>
      <c r="S227" s="25">
        <f t="shared" si="142"/>
        <v>5.7137900056644312E-5</v>
      </c>
      <c r="T227" s="128">
        <v>0.1</v>
      </c>
      <c r="U227">
        <f t="shared" si="143"/>
        <v>5.7137900056644316E-6</v>
      </c>
      <c r="V227" s="25">
        <f t="shared" si="144"/>
        <v>7.5589615726397441E-3</v>
      </c>
      <c r="Z227">
        <f t="shared" si="156"/>
        <v>33207</v>
      </c>
      <c r="AA227" s="25">
        <f t="shared" si="157"/>
        <v>-1.8046987673679644E-2</v>
      </c>
      <c r="AB227" s="25">
        <f t="shared" si="158"/>
        <v>5.4709586779980897E-3</v>
      </c>
      <c r="AC227" s="25">
        <f t="shared" si="159"/>
        <v>7.5589615726397441E-3</v>
      </c>
      <c r="AD227" s="25"/>
      <c r="AE227" s="25">
        <f t="shared" si="160"/>
        <v>1.7102167050314039E-9</v>
      </c>
      <c r="AF227" s="28">
        <f t="shared" si="161"/>
        <v>36520.063000000002</v>
      </c>
      <c r="AG227" s="128"/>
      <c r="AH227">
        <f t="shared" si="162"/>
        <v>-2.0358436126679643E-2</v>
      </c>
      <c r="AI227">
        <f t="shared" si="163"/>
        <v>0.64373870262374611</v>
      </c>
      <c r="AJ227">
        <f t="shared" si="164"/>
        <v>-0.85902558554350839</v>
      </c>
      <c r="AK227">
        <f t="shared" si="165"/>
        <v>-9.9889378773663259E-2</v>
      </c>
      <c r="AL227">
        <f t="shared" si="166"/>
        <v>-2.8682294352701656</v>
      </c>
      <c r="AM227">
        <f t="shared" si="167"/>
        <v>-7.270655862440293</v>
      </c>
      <c r="AN227" s="25">
        <f t="shared" si="169"/>
        <v>3.5418089587112993</v>
      </c>
      <c r="AO227" s="25">
        <f t="shared" si="169"/>
        <v>3.5421033620472877</v>
      </c>
      <c r="AP227" s="25">
        <f t="shared" si="169"/>
        <v>3.5412394548586574</v>
      </c>
      <c r="AQ227" s="25">
        <f t="shared" si="169"/>
        <v>3.5437754316480312</v>
      </c>
      <c r="AR227" s="25">
        <f t="shared" si="169"/>
        <v>3.5363388249177832</v>
      </c>
      <c r="AS227" s="25">
        <f t="shared" si="169"/>
        <v>3.5582136830699924</v>
      </c>
      <c r="AT227" s="25">
        <f t="shared" si="169"/>
        <v>3.4944191760862564</v>
      </c>
      <c r="AU227" s="25">
        <f t="shared" si="168"/>
        <v>3.686067772214229</v>
      </c>
      <c r="AV227" s="25"/>
      <c r="AX227" s="25"/>
      <c r="AY227" s="25"/>
      <c r="AZ227" s="25"/>
      <c r="BA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  <c r="BL227" s="25"/>
    </row>
    <row r="228" spans="1:64">
      <c r="A228" s="139" t="s">
        <v>600</v>
      </c>
      <c r="B228" s="139" t="s">
        <v>292</v>
      </c>
      <c r="C228" s="140">
        <v>51544.701000000001</v>
      </c>
      <c r="D228" s="140" t="s">
        <v>503</v>
      </c>
      <c r="E228" s="33">
        <f t="shared" si="152"/>
        <v>33224.944809760345</v>
      </c>
      <c r="F228" s="25">
        <f t="shared" si="153"/>
        <v>33225</v>
      </c>
      <c r="G228" s="25">
        <f t="shared" si="141"/>
        <v>-1.8839074997231364E-2</v>
      </c>
      <c r="I228">
        <f>G228</f>
        <v>-1.8839074997231364E-2</v>
      </c>
      <c r="M228" s="25"/>
      <c r="N228" s="25"/>
      <c r="O228" s="25">
        <f ca="1">+C$11+C$12*F228</f>
        <v>-1.2113698967471005E-3</v>
      </c>
      <c r="P228" s="27">
        <f t="shared" si="154"/>
        <v>-2.0149483829603139E-2</v>
      </c>
      <c r="Q228" s="28">
        <f t="shared" si="155"/>
        <v>36526.201000000001</v>
      </c>
      <c r="S228" s="25">
        <f t="shared" si="142"/>
        <v>1.7171713079579579E-6</v>
      </c>
      <c r="T228" s="128">
        <v>0.1</v>
      </c>
      <c r="U228">
        <f t="shared" si="143"/>
        <v>1.7171713079579579E-7</v>
      </c>
      <c r="V228" s="25">
        <f t="shared" si="144"/>
        <v>1.3104088323717747E-3</v>
      </c>
      <c r="Z228">
        <f t="shared" si="156"/>
        <v>33225</v>
      </c>
      <c r="AA228" s="25">
        <f t="shared" si="157"/>
        <v>-1.8061129734463943E-2</v>
      </c>
      <c r="AB228" s="25">
        <f t="shared" si="158"/>
        <v>-7.7794526276742104E-4</v>
      </c>
      <c r="AC228" s="25">
        <f t="shared" si="159"/>
        <v>1.3104088323717747E-3</v>
      </c>
      <c r="AD228" s="25"/>
      <c r="AE228" s="25">
        <f t="shared" si="160"/>
        <v>1.0392300696835655E-12</v>
      </c>
      <c r="AF228" s="28">
        <f t="shared" si="161"/>
        <v>36526.201000000001</v>
      </c>
      <c r="AG228" s="128"/>
      <c r="AH228">
        <f t="shared" si="162"/>
        <v>-2.0370952859463942E-2</v>
      </c>
      <c r="AI228">
        <f t="shared" si="163"/>
        <v>0.64384763555683522</v>
      </c>
      <c r="AJ228">
        <f t="shared" si="164"/>
        <v>-0.85958227604522741</v>
      </c>
      <c r="AK228">
        <f t="shared" si="165"/>
        <v>-0.10027708263378569</v>
      </c>
      <c r="AL228">
        <f t="shared" si="166"/>
        <v>-2.8671410119492053</v>
      </c>
      <c r="AM228">
        <f t="shared" si="167"/>
        <v>-7.2414588196097709</v>
      </c>
      <c r="AN228" s="25">
        <f t="shared" si="169"/>
        <v>3.5433796182541388</v>
      </c>
      <c r="AO228" s="25">
        <f t="shared" si="169"/>
        <v>3.543673817940133</v>
      </c>
      <c r="AP228" s="25">
        <f t="shared" si="169"/>
        <v>3.5428099335534697</v>
      </c>
      <c r="AQ228" s="25">
        <f t="shared" si="169"/>
        <v>3.545347536652069</v>
      </c>
      <c r="AR228" s="25">
        <f t="shared" si="169"/>
        <v>3.5379012386694586</v>
      </c>
      <c r="AS228" s="25">
        <f t="shared" si="169"/>
        <v>3.5598195462304312</v>
      </c>
      <c r="AT228" s="25">
        <f t="shared" si="169"/>
        <v>3.495858760191541</v>
      </c>
      <c r="AU228" s="25">
        <f t="shared" si="168"/>
        <v>3.6881733377061332</v>
      </c>
      <c r="AV228" s="25"/>
      <c r="AX228" s="25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</row>
    <row r="229" spans="1:64">
      <c r="A229" s="139" t="s">
        <v>600</v>
      </c>
      <c r="B229" s="139" t="s">
        <v>292</v>
      </c>
      <c r="C229" s="140">
        <v>51567.576000000001</v>
      </c>
      <c r="D229" s="140" t="s">
        <v>503</v>
      </c>
      <c r="E229" s="33">
        <f t="shared" si="152"/>
        <v>33291.958542231987</v>
      </c>
      <c r="F229" s="25">
        <f t="shared" si="153"/>
        <v>33292</v>
      </c>
      <c r="G229" s="25">
        <f t="shared" si="141"/>
        <v>-1.4151523995678872E-2</v>
      </c>
      <c r="I229">
        <f>G229</f>
        <v>-1.4151523995678872E-2</v>
      </c>
      <c r="L229" s="25"/>
      <c r="N229" s="25"/>
      <c r="O229" s="25">
        <f ca="1">+C$11+C$12*F229</f>
        <v>-1.2745241692009059E-3</v>
      </c>
      <c r="P229" s="27">
        <f t="shared" si="154"/>
        <v>-2.0203394239375311E-2</v>
      </c>
      <c r="Q229" s="28">
        <f t="shared" si="155"/>
        <v>36549.076000000001</v>
      </c>
      <c r="S229" s="25">
        <f t="shared" si="142"/>
        <v>3.6625133446538395E-5</v>
      </c>
      <c r="T229" s="128">
        <v>0.1</v>
      </c>
      <c r="U229">
        <f t="shared" si="143"/>
        <v>3.6625133446538398E-6</v>
      </c>
      <c r="V229" s="25">
        <f t="shared" si="144"/>
        <v>6.0518702436964389E-3</v>
      </c>
      <c r="W229" s="110"/>
      <c r="X229" s="109"/>
      <c r="Y229" s="114"/>
      <c r="Z229">
        <f t="shared" si="156"/>
        <v>33292</v>
      </c>
      <c r="AA229" s="25">
        <f t="shared" si="157"/>
        <v>-1.8113363394971358E-2</v>
      </c>
      <c r="AB229" s="25">
        <f t="shared" si="158"/>
        <v>3.9618393992924862E-3</v>
      </c>
      <c r="AC229" s="25">
        <f t="shared" si="159"/>
        <v>6.0518702436964389E-3</v>
      </c>
      <c r="AD229" s="25"/>
      <c r="AE229" s="25">
        <f t="shared" si="160"/>
        <v>5.7487437306916415E-10</v>
      </c>
      <c r="AF229" s="28">
        <f t="shared" si="161"/>
        <v>36549.076000000001</v>
      </c>
      <c r="AG229" s="128"/>
      <c r="AH229">
        <f t="shared" si="162"/>
        <v>-2.0417119602971358E-2</v>
      </c>
      <c r="AI229">
        <f t="shared" si="163"/>
        <v>0.64425714819787749</v>
      </c>
      <c r="AJ229">
        <f t="shared" si="164"/>
        <v>-0.86164710843852654</v>
      </c>
      <c r="AK229">
        <f t="shared" si="165"/>
        <v>-0.10172031946318834</v>
      </c>
      <c r="AL229">
        <f t="shared" si="166"/>
        <v>-2.8630863847534238</v>
      </c>
      <c r="AM229">
        <f t="shared" si="167"/>
        <v>-7.1346890732560304</v>
      </c>
      <c r="AN229" s="25">
        <f t="shared" si="169"/>
        <v>3.5492283355979164</v>
      </c>
      <c r="AO229" s="25">
        <f t="shared" si="169"/>
        <v>3.5495216870791082</v>
      </c>
      <c r="AP229" s="25">
        <f t="shared" si="169"/>
        <v>3.5486581336280913</v>
      </c>
      <c r="AQ229" s="25">
        <f t="shared" si="169"/>
        <v>3.5512011424646981</v>
      </c>
      <c r="AR229" s="25">
        <f t="shared" si="169"/>
        <v>3.5437203935201746</v>
      </c>
      <c r="AS229" s="25">
        <f t="shared" si="169"/>
        <v>3.5657966685252167</v>
      </c>
      <c r="AT229" s="25">
        <f t="shared" si="169"/>
        <v>3.5012247288584137</v>
      </c>
      <c r="AU229" s="25">
        <f t="shared" si="168"/>
        <v>3.6960107203704462</v>
      </c>
      <c r="AV229" s="25"/>
      <c r="AX229" s="25"/>
      <c r="AY229" s="25"/>
      <c r="AZ229" s="25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</row>
    <row r="230" spans="1:64">
      <c r="A230" s="139" t="s">
        <v>600</v>
      </c>
      <c r="B230" s="139" t="s">
        <v>288</v>
      </c>
      <c r="C230" s="140">
        <v>51576.63</v>
      </c>
      <c r="D230" s="140" t="s">
        <v>503</v>
      </c>
      <c r="E230" s="33">
        <f t="shared" si="152"/>
        <v>33318.4827972614</v>
      </c>
      <c r="F230" s="25">
        <f t="shared" si="153"/>
        <v>33318.5</v>
      </c>
      <c r="G230" s="25">
        <f t="shared" si="141"/>
        <v>-5.8721195018733852E-3</v>
      </c>
      <c r="I230">
        <f>G230</f>
        <v>-5.8721195018733852E-3</v>
      </c>
      <c r="M230" s="25"/>
      <c r="N230" s="25"/>
      <c r="O230" s="25">
        <f ca="1">+C$11+C$12*F230</f>
        <v>-1.2995030978580104E-3</v>
      </c>
      <c r="P230" s="27">
        <f t="shared" si="154"/>
        <v>-2.0224701033340713E-2</v>
      </c>
      <c r="Q230" s="28">
        <f t="shared" si="155"/>
        <v>36558.129999999997</v>
      </c>
      <c r="S230" s="25">
        <f t="shared" si="142"/>
        <v>2.0599659661741705E-4</v>
      </c>
      <c r="T230" s="128">
        <v>0.1</v>
      </c>
      <c r="U230">
        <f t="shared" si="143"/>
        <v>2.0599659661741705E-5</v>
      </c>
      <c r="V230" s="25">
        <f t="shared" si="144"/>
        <v>1.4352581531467328E-2</v>
      </c>
      <c r="Z230">
        <f t="shared" si="156"/>
        <v>33318.5</v>
      </c>
      <c r="AA230" s="25">
        <f t="shared" si="157"/>
        <v>-1.8133845857051165E-2</v>
      </c>
      <c r="AB230" s="25">
        <f t="shared" si="158"/>
        <v>1.226172635517778E-2</v>
      </c>
      <c r="AC230" s="25">
        <f t="shared" si="159"/>
        <v>1.4352581531467328E-2</v>
      </c>
      <c r="AD230" s="25"/>
      <c r="AE230" s="25">
        <f t="shared" si="160"/>
        <v>3.0971574542763808E-8</v>
      </c>
      <c r="AF230" s="28">
        <f t="shared" si="161"/>
        <v>36558.129999999997</v>
      </c>
      <c r="AG230" s="128"/>
      <c r="AH230">
        <f t="shared" si="162"/>
        <v>-2.0435195030301164E-2</v>
      </c>
      <c r="AI230">
        <f t="shared" si="163"/>
        <v>0.64442088103150441</v>
      </c>
      <c r="AJ230">
        <f t="shared" si="164"/>
        <v>-0.86246061568445487</v>
      </c>
      <c r="AK230">
        <f t="shared" si="165"/>
        <v>-0.10229120271845699</v>
      </c>
      <c r="AL230">
        <f t="shared" si="166"/>
        <v>-2.861481251898947</v>
      </c>
      <c r="AM230">
        <f t="shared" si="167"/>
        <v>-7.0932699947380238</v>
      </c>
      <c r="AN230" s="25">
        <f t="shared" si="169"/>
        <v>3.5515426756303801</v>
      </c>
      <c r="AO230" s="25">
        <f t="shared" si="169"/>
        <v>3.5518356527510702</v>
      </c>
      <c r="AP230" s="25">
        <f t="shared" si="169"/>
        <v>3.5509723366508346</v>
      </c>
      <c r="AQ230" s="25">
        <f t="shared" si="169"/>
        <v>3.5535172024267632</v>
      </c>
      <c r="AR230" s="25">
        <f t="shared" si="169"/>
        <v>3.5460235334410717</v>
      </c>
      <c r="AS230" s="25">
        <f t="shared" si="169"/>
        <v>3.5681606462252584</v>
      </c>
      <c r="AT230" s="25">
        <f t="shared" si="169"/>
        <v>3.5033503831705697</v>
      </c>
      <c r="AU230" s="25">
        <f t="shared" si="168"/>
        <v>3.6991105806779725</v>
      </c>
      <c r="AV230" s="25"/>
      <c r="AX230" s="25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</row>
    <row r="231" spans="1:64">
      <c r="A231" s="139" t="s">
        <v>600</v>
      </c>
      <c r="B231" s="139" t="s">
        <v>288</v>
      </c>
      <c r="C231" s="140">
        <v>51579.707000000002</v>
      </c>
      <c r="D231" s="140" t="s">
        <v>503</v>
      </c>
      <c r="E231" s="33">
        <f t="shared" si="152"/>
        <v>33327.497059767004</v>
      </c>
      <c r="F231" s="25">
        <f t="shared" si="153"/>
        <v>33327.5</v>
      </c>
      <c r="G231" s="25">
        <f t="shared" si="141"/>
        <v>-1.0036425010184757E-3</v>
      </c>
      <c r="I231">
        <f>G231</f>
        <v>-1.0036425010184757E-3</v>
      </c>
      <c r="L231" s="25"/>
      <c r="N231" s="25"/>
      <c r="O231" s="25">
        <f ca="1">+C$11+C$12*F231</f>
        <v>-1.307986507590609E-3</v>
      </c>
      <c r="P231" s="27">
        <f t="shared" si="154"/>
        <v>-2.0231935242399846E-2</v>
      </c>
      <c r="Q231" s="28">
        <f t="shared" si="155"/>
        <v>36561.207000000002</v>
      </c>
      <c r="S231" s="25">
        <f t="shared" si="142"/>
        <v>3.6972724174825952E-4</v>
      </c>
      <c r="T231" s="128">
        <v>0.1</v>
      </c>
      <c r="U231">
        <f t="shared" si="143"/>
        <v>3.6972724174825952E-5</v>
      </c>
      <c r="V231" s="25">
        <f t="shared" si="144"/>
        <v>1.922829274138137E-2</v>
      </c>
      <c r="Z231">
        <f t="shared" si="156"/>
        <v>33327.5</v>
      </c>
      <c r="AA231" s="25">
        <f t="shared" si="157"/>
        <v>-1.8140779280758017E-2</v>
      </c>
      <c r="AB231" s="25">
        <f t="shared" si="158"/>
        <v>1.7137136779739541E-2</v>
      </c>
      <c r="AC231" s="25">
        <f t="shared" si="159"/>
        <v>1.922829274138137E-2</v>
      </c>
      <c r="AD231" s="25"/>
      <c r="AE231" s="25">
        <f t="shared" si="160"/>
        <v>1.0858203505199368E-7</v>
      </c>
      <c r="AF231" s="28">
        <f t="shared" si="161"/>
        <v>36561.207000000002</v>
      </c>
      <c r="AG231" s="128"/>
      <c r="AH231">
        <f t="shared" si="162"/>
        <v>-2.0441310012008017E-2</v>
      </c>
      <c r="AI231">
        <f t="shared" si="163"/>
        <v>0.64447671598005352</v>
      </c>
      <c r="AJ231">
        <f t="shared" si="164"/>
        <v>-0.862736490243318</v>
      </c>
      <c r="AK231">
        <f t="shared" si="165"/>
        <v>-0.1024850941340863</v>
      </c>
      <c r="AL231">
        <f t="shared" si="166"/>
        <v>-2.8609359256280484</v>
      </c>
      <c r="AM231">
        <f t="shared" si="167"/>
        <v>-7.079305436073553</v>
      </c>
      <c r="AN231" s="25">
        <f t="shared" ref="AN231:AT240" si="170">$AU231+$AB$7*SIN(AO231)</f>
        <v>3.5523288132264015</v>
      </c>
      <c r="AO231" s="25">
        <f t="shared" si="170"/>
        <v>3.5526216582358146</v>
      </c>
      <c r="AP231" s="25">
        <f t="shared" si="170"/>
        <v>3.5517584363999077</v>
      </c>
      <c r="AQ231" s="25">
        <f t="shared" si="170"/>
        <v>3.5543038966647296</v>
      </c>
      <c r="AR231" s="25">
        <f t="shared" si="170"/>
        <v>3.546805930823715</v>
      </c>
      <c r="AS231" s="25">
        <f t="shared" si="170"/>
        <v>3.5689634931296821</v>
      </c>
      <c r="AT231" s="25">
        <f t="shared" si="170"/>
        <v>3.5040727309496673</v>
      </c>
      <c r="AU231" s="25">
        <f t="shared" si="168"/>
        <v>3.7001633634239246</v>
      </c>
      <c r="AV231" s="25"/>
      <c r="AX231" s="25"/>
      <c r="AY231" s="25"/>
      <c r="AZ231" s="25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</row>
    <row r="232" spans="1:64">
      <c r="A232" s="34" t="s">
        <v>330</v>
      </c>
      <c r="B232" s="57" t="s">
        <v>292</v>
      </c>
      <c r="C232" s="58">
        <v>51822.9035</v>
      </c>
      <c r="D232" s="104">
        <v>9.0000000000000006E-5</v>
      </c>
      <c r="E232" s="33">
        <f t="shared" si="152"/>
        <v>34039.95630300363</v>
      </c>
      <c r="F232" s="25">
        <f t="shared" si="153"/>
        <v>34040</v>
      </c>
      <c r="G232" s="25">
        <f t="shared" si="141"/>
        <v>-1.491587999771582E-2</v>
      </c>
      <c r="K232">
        <f>G232</f>
        <v>-1.491587999771582E-2</v>
      </c>
      <c r="N232" s="25">
        <v>-1.491587999771582E-2</v>
      </c>
      <c r="P232" s="27">
        <f t="shared" si="154"/>
        <v>-2.0801328014603993E-2</v>
      </c>
      <c r="Q232" s="28">
        <f t="shared" si="155"/>
        <v>36804.4035</v>
      </c>
      <c r="S232" s="25">
        <f t="shared" si="142"/>
        <v>3.4638498359492924E-5</v>
      </c>
      <c r="T232" s="128">
        <v>10</v>
      </c>
      <c r="U232">
        <f t="shared" si="143"/>
        <v>3.4638498359492923E-4</v>
      </c>
      <c r="V232" s="25">
        <f t="shared" si="144"/>
        <v>5.8854480168881729E-3</v>
      </c>
      <c r="Z232">
        <f t="shared" si="156"/>
        <v>34040</v>
      </c>
      <c r="AA232" s="25">
        <f t="shared" si="157"/>
        <v>-1.8652321472987954E-2</v>
      </c>
      <c r="AB232" s="25">
        <f t="shared" si="158"/>
        <v>3.7364414752721342E-3</v>
      </c>
      <c r="AC232" s="25">
        <f t="shared" si="159"/>
        <v>5.8854480168881729E-3</v>
      </c>
      <c r="AD232" s="25"/>
      <c r="AE232" s="25">
        <f t="shared" si="160"/>
        <v>4.8358789887589674E-10</v>
      </c>
      <c r="AF232" s="28">
        <f t="shared" si="161"/>
        <v>36804.4035</v>
      </c>
      <c r="AG232" s="128"/>
      <c r="AH232">
        <f t="shared" si="162"/>
        <v>-2.0886516672987954E-2</v>
      </c>
      <c r="AI232">
        <f t="shared" si="163"/>
        <v>0.64926858126839271</v>
      </c>
      <c r="AJ232">
        <f t="shared" si="164"/>
        <v>-0.88390481431024193</v>
      </c>
      <c r="AK232">
        <f t="shared" si="165"/>
        <v>-0.11784511833128257</v>
      </c>
      <c r="AL232">
        <f t="shared" si="166"/>
        <v>-2.817445657709488</v>
      </c>
      <c r="AM232">
        <f t="shared" si="167"/>
        <v>-6.1159208708629667</v>
      </c>
      <c r="AN232" s="25">
        <f t="shared" si="170"/>
        <v>3.6147947441349735</v>
      </c>
      <c r="AO232" s="25">
        <f t="shared" si="170"/>
        <v>3.6150697020312896</v>
      </c>
      <c r="AP232" s="25">
        <f t="shared" si="170"/>
        <v>3.6142348924782439</v>
      </c>
      <c r="AQ232" s="25">
        <f t="shared" si="170"/>
        <v>3.6167705930231175</v>
      </c>
      <c r="AR232" s="25">
        <f t="shared" si="170"/>
        <v>3.6090786329398279</v>
      </c>
      <c r="AS232" s="25">
        <f t="shared" si="170"/>
        <v>3.6325070766060552</v>
      </c>
      <c r="AT232" s="25">
        <f t="shared" si="170"/>
        <v>3.5619781319185884</v>
      </c>
      <c r="AU232" s="25">
        <f t="shared" si="168"/>
        <v>3.7835086641451543</v>
      </c>
      <c r="AV232" s="25"/>
      <c r="AX232" s="25"/>
      <c r="AY232" s="25"/>
      <c r="AZ232" s="25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</row>
    <row r="233" spans="1:64">
      <c r="A233" s="33" t="s">
        <v>484</v>
      </c>
      <c r="B233" s="57" t="s">
        <v>292</v>
      </c>
      <c r="C233" s="58">
        <v>51849.187400000003</v>
      </c>
      <c r="D233" s="58">
        <v>1E-4</v>
      </c>
      <c r="E233" s="33">
        <f t="shared" si="152"/>
        <v>34116.956619633638</v>
      </c>
      <c r="F233" s="25">
        <f t="shared" si="153"/>
        <v>34117</v>
      </c>
      <c r="G233" s="25">
        <f t="shared" si="141"/>
        <v>-1.4807798994297627E-2</v>
      </c>
      <c r="K233">
        <f>G233</f>
        <v>-1.4807798994297627E-2</v>
      </c>
      <c r="N233" s="25"/>
      <c r="P233" s="27">
        <f t="shared" si="154"/>
        <v>-2.0862470321509213E-2</v>
      </c>
      <c r="Q233" s="28">
        <f t="shared" si="155"/>
        <v>36830.687400000003</v>
      </c>
      <c r="S233" s="25">
        <f t="shared" si="142"/>
        <v>3.6659044880558101E-5</v>
      </c>
      <c r="T233" s="128">
        <v>10</v>
      </c>
      <c r="U233">
        <f t="shared" si="143"/>
        <v>3.66590448805581E-4</v>
      </c>
      <c r="V233" s="25">
        <f t="shared" si="144"/>
        <v>6.0546713272115853E-3</v>
      </c>
      <c r="W233" s="110"/>
      <c r="X233" s="109"/>
      <c r="Y233" s="114"/>
      <c r="Z233">
        <f t="shared" si="156"/>
        <v>34117</v>
      </c>
      <c r="AA233" s="25">
        <f t="shared" si="157"/>
        <v>-1.8703118487335604E-2</v>
      </c>
      <c r="AB233" s="25">
        <f t="shared" si="158"/>
        <v>3.8953194930379763E-3</v>
      </c>
      <c r="AC233" s="25">
        <f t="shared" si="159"/>
        <v>6.0546713272115853E-3</v>
      </c>
      <c r="AD233" s="25"/>
      <c r="AE233" s="25">
        <f t="shared" si="160"/>
        <v>5.5624652899299608E-10</v>
      </c>
      <c r="AF233" s="28">
        <f t="shared" si="161"/>
        <v>36830.687400000003</v>
      </c>
      <c r="AG233" s="128"/>
      <c r="AH233">
        <f t="shared" si="162"/>
        <v>-2.0929962420335603E-2</v>
      </c>
      <c r="AI233">
        <f t="shared" si="163"/>
        <v>0.64983110436394664</v>
      </c>
      <c r="AJ233">
        <f t="shared" si="164"/>
        <v>-0.88611161450539833</v>
      </c>
      <c r="AK233">
        <f t="shared" si="165"/>
        <v>-0.11950625309592294</v>
      </c>
      <c r="AL233">
        <f t="shared" si="166"/>
        <v>-2.8127056636748069</v>
      </c>
      <c r="AM233">
        <f t="shared" si="167"/>
        <v>-6.0262026210294</v>
      </c>
      <c r="AN233" s="25">
        <f t="shared" si="170"/>
        <v>3.6215742234072827</v>
      </c>
      <c r="AO233" s="25">
        <f t="shared" si="170"/>
        <v>3.6218464487656883</v>
      </c>
      <c r="AP233" s="25">
        <f t="shared" si="170"/>
        <v>3.6210170385915923</v>
      </c>
      <c r="AQ233" s="25">
        <f t="shared" si="170"/>
        <v>3.6235451860795376</v>
      </c>
      <c r="AR233" s="25">
        <f t="shared" si="170"/>
        <v>3.6158493984813176</v>
      </c>
      <c r="AS233" s="25">
        <f t="shared" si="170"/>
        <v>3.6393733933453678</v>
      </c>
      <c r="AT233" s="25">
        <f t="shared" si="170"/>
        <v>3.5683250154466464</v>
      </c>
      <c r="AU233" s="25">
        <f t="shared" si="168"/>
        <v>3.7925158054160804</v>
      </c>
      <c r="AV233" s="25"/>
      <c r="AX233" s="25"/>
      <c r="AY233" s="25"/>
      <c r="AZ233" s="25"/>
      <c r="BA233" s="25"/>
      <c r="BB233" s="25"/>
      <c r="BC233" s="25"/>
      <c r="BD233" s="25"/>
      <c r="BE233" s="25"/>
      <c r="BF233" s="25"/>
      <c r="BG233" s="25"/>
      <c r="BH233" s="25"/>
      <c r="BI233" s="25"/>
      <c r="BJ233" s="25"/>
      <c r="BK233" s="25"/>
      <c r="BL233" s="25"/>
    </row>
    <row r="234" spans="1:64">
      <c r="A234" s="33" t="s">
        <v>484</v>
      </c>
      <c r="B234" s="57" t="s">
        <v>292</v>
      </c>
      <c r="C234" s="58">
        <v>51849.1875</v>
      </c>
      <c r="D234" s="58">
        <v>1E-4</v>
      </c>
      <c r="E234" s="33">
        <f t="shared" si="152"/>
        <v>34116.956912589842</v>
      </c>
      <c r="F234" s="25">
        <f t="shared" si="153"/>
        <v>34117</v>
      </c>
      <c r="G234" s="25">
        <f t="shared" si="141"/>
        <v>-1.470779899682384E-2</v>
      </c>
      <c r="K234">
        <f>G234</f>
        <v>-1.470779899682384E-2</v>
      </c>
      <c r="N234" s="25">
        <v>-1.470779899682384E-2</v>
      </c>
      <c r="P234" s="27">
        <f t="shared" si="154"/>
        <v>-2.0862470321509213E-2</v>
      </c>
      <c r="Q234" s="28">
        <f t="shared" si="155"/>
        <v>36830.6875</v>
      </c>
      <c r="S234" s="25">
        <f t="shared" si="142"/>
        <v>3.7879979114904403E-5</v>
      </c>
      <c r="T234" s="128">
        <v>10</v>
      </c>
      <c r="U234">
        <f t="shared" si="143"/>
        <v>3.7879979114904404E-4</v>
      </c>
      <c r="V234" s="25">
        <f t="shared" si="144"/>
        <v>6.1546713246853728E-3</v>
      </c>
      <c r="Z234">
        <f t="shared" si="156"/>
        <v>34117</v>
      </c>
      <c r="AA234" s="25">
        <f t="shared" si="157"/>
        <v>-1.8703118487335604E-2</v>
      </c>
      <c r="AB234" s="25">
        <f t="shared" si="158"/>
        <v>3.9953194905117638E-3</v>
      </c>
      <c r="AC234" s="25">
        <f t="shared" si="159"/>
        <v>6.1546713246853728E-3</v>
      </c>
      <c r="AD234" s="25"/>
      <c r="AE234" s="25">
        <f t="shared" si="160"/>
        <v>6.0466211486828521E-10</v>
      </c>
      <c r="AF234" s="28">
        <f t="shared" si="161"/>
        <v>36830.6875</v>
      </c>
      <c r="AG234" s="128"/>
      <c r="AH234">
        <f t="shared" si="162"/>
        <v>-2.0929962420335603E-2</v>
      </c>
      <c r="AI234">
        <f t="shared" si="163"/>
        <v>0.64983110436394664</v>
      </c>
      <c r="AJ234">
        <f t="shared" si="164"/>
        <v>-0.88611161450539833</v>
      </c>
      <c r="AK234">
        <f t="shared" si="165"/>
        <v>-0.11950625309592294</v>
      </c>
      <c r="AL234">
        <f t="shared" si="166"/>
        <v>-2.8127056636748069</v>
      </c>
      <c r="AM234">
        <f t="shared" si="167"/>
        <v>-6.0262026210294</v>
      </c>
      <c r="AN234" s="25">
        <f t="shared" si="170"/>
        <v>3.6215742234072827</v>
      </c>
      <c r="AO234" s="25">
        <f t="shared" si="170"/>
        <v>3.6218464487656883</v>
      </c>
      <c r="AP234" s="25">
        <f t="shared" si="170"/>
        <v>3.6210170385915923</v>
      </c>
      <c r="AQ234" s="25">
        <f t="shared" si="170"/>
        <v>3.6235451860795376</v>
      </c>
      <c r="AR234" s="25">
        <f t="shared" si="170"/>
        <v>3.6158493984813176</v>
      </c>
      <c r="AS234" s="25">
        <f t="shared" si="170"/>
        <v>3.6393733933453678</v>
      </c>
      <c r="AT234" s="25">
        <f t="shared" si="170"/>
        <v>3.5683250154466464</v>
      </c>
      <c r="AU234" s="25">
        <f t="shared" si="168"/>
        <v>3.7925158054160804</v>
      </c>
      <c r="AV234" s="25"/>
      <c r="AW234" s="25"/>
      <c r="AX234" s="25"/>
      <c r="AY234" s="25"/>
      <c r="AZ234" s="25"/>
      <c r="BA234" s="25"/>
      <c r="BB234" s="25"/>
      <c r="BC234" s="25"/>
      <c r="BD234" s="25"/>
      <c r="BE234" s="25"/>
      <c r="BF234" s="25"/>
      <c r="BG234" s="25"/>
      <c r="BH234" s="25"/>
      <c r="BI234" s="25"/>
      <c r="BJ234" s="25"/>
      <c r="BK234" s="25"/>
      <c r="BL234" s="25"/>
    </row>
    <row r="235" spans="1:64">
      <c r="A235" s="139" t="s">
        <v>600</v>
      </c>
      <c r="B235" s="139" t="s">
        <v>288</v>
      </c>
      <c r="C235" s="140">
        <v>51873.605000000003</v>
      </c>
      <c r="D235" s="140" t="s">
        <v>503</v>
      </c>
      <c r="E235" s="33">
        <f t="shared" si="152"/>
        <v>34188.489494562578</v>
      </c>
      <c r="F235" s="25">
        <f t="shared" si="153"/>
        <v>34188.5</v>
      </c>
      <c r="G235" s="25">
        <f t="shared" si="141"/>
        <v>-3.5860095013049431E-3</v>
      </c>
      <c r="I235">
        <f>G235</f>
        <v>-3.5860095013049431E-3</v>
      </c>
      <c r="M235" s="25"/>
      <c r="N235" s="25"/>
      <c r="O235" s="25">
        <f ca="1">+C$11+C$12*F235</f>
        <v>-2.119566038676076E-3</v>
      </c>
      <c r="P235" s="27">
        <f t="shared" si="154"/>
        <v>-2.091917684245536E-2</v>
      </c>
      <c r="Q235" s="28">
        <f t="shared" si="155"/>
        <v>36855.105000000003</v>
      </c>
      <c r="S235" s="25">
        <f t="shared" si="142"/>
        <v>3.0043869007632343E-4</v>
      </c>
      <c r="T235" s="128">
        <v>0.1</v>
      </c>
      <c r="U235">
        <f t="shared" si="143"/>
        <v>3.0043869007632343E-5</v>
      </c>
      <c r="V235" s="25">
        <f t="shared" si="144"/>
        <v>1.7333167341150417E-2</v>
      </c>
      <c r="Z235">
        <f t="shared" si="156"/>
        <v>34188.5</v>
      </c>
      <c r="AA235" s="25">
        <f t="shared" si="157"/>
        <v>-1.8749490735745854E-2</v>
      </c>
      <c r="AB235" s="25">
        <f t="shared" si="158"/>
        <v>1.5163481234440911E-2</v>
      </c>
      <c r="AC235" s="25">
        <f t="shared" si="159"/>
        <v>1.7333167341150417E-2</v>
      </c>
      <c r="AD235" s="25"/>
      <c r="AE235" s="25">
        <f t="shared" si="160"/>
        <v>6.9080217463682697E-8</v>
      </c>
      <c r="AF235" s="28">
        <f t="shared" si="161"/>
        <v>36855.105000000003</v>
      </c>
      <c r="AG235" s="128"/>
      <c r="AH235">
        <f t="shared" si="162"/>
        <v>-2.0969476638995854E-2</v>
      </c>
      <c r="AI235">
        <f t="shared" si="163"/>
        <v>0.65036139142279525</v>
      </c>
      <c r="AJ235">
        <f t="shared" si="164"/>
        <v>-0.88814637520981732</v>
      </c>
      <c r="AK235">
        <f t="shared" si="165"/>
        <v>-0.12104892974411734</v>
      </c>
      <c r="AL235">
        <f t="shared" si="166"/>
        <v>-2.8082968108401949</v>
      </c>
      <c r="AM235">
        <f t="shared" si="167"/>
        <v>-5.9450224805657754</v>
      </c>
      <c r="AN235" s="25">
        <f t="shared" si="170"/>
        <v>3.6278747798151461</v>
      </c>
      <c r="AO235" s="25">
        <f t="shared" si="170"/>
        <v>3.6281443443225885</v>
      </c>
      <c r="AP235" s="25">
        <f t="shared" si="170"/>
        <v>3.627320322976193</v>
      </c>
      <c r="AQ235" s="25">
        <f t="shared" si="170"/>
        <v>3.6298403728467528</v>
      </c>
      <c r="AR235" s="25">
        <f t="shared" si="170"/>
        <v>3.6221439765061425</v>
      </c>
      <c r="AS235" s="25">
        <f t="shared" si="170"/>
        <v>3.6457493117987601</v>
      </c>
      <c r="AT235" s="25">
        <f t="shared" si="170"/>
        <v>3.5742348314005556</v>
      </c>
      <c r="AU235" s="25">
        <f t="shared" si="168"/>
        <v>3.800879579453369</v>
      </c>
      <c r="AV235" s="25"/>
      <c r="AW235" s="25"/>
      <c r="AX235" s="25"/>
      <c r="AY235" s="25"/>
      <c r="AZ235" s="25"/>
      <c r="BA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  <c r="BL235" s="25"/>
    </row>
    <row r="236" spans="1:64">
      <c r="A236" s="33" t="s">
        <v>331</v>
      </c>
      <c r="B236" s="57" t="s">
        <v>292</v>
      </c>
      <c r="C236" s="58">
        <v>51896.2932</v>
      </c>
      <c r="D236" s="58">
        <v>1E-4</v>
      </c>
      <c r="E236" s="33">
        <f t="shared" si="152"/>
        <v>34254.95598483854</v>
      </c>
      <c r="F236" s="25">
        <f t="shared" si="153"/>
        <v>34255</v>
      </c>
      <c r="G236" s="25">
        <f t="shared" si="141"/>
        <v>-1.502448500104947E-2</v>
      </c>
      <c r="K236">
        <f t="shared" ref="K236:K243" si="171">G236</f>
        <v>-1.502448500104947E-2</v>
      </c>
      <c r="N236" s="25">
        <v>-1.502448500104947E-2</v>
      </c>
      <c r="P236" s="27">
        <f t="shared" si="154"/>
        <v>-2.0971858686104281E-2</v>
      </c>
      <c r="Q236" s="28">
        <f t="shared" si="155"/>
        <v>36877.7932</v>
      </c>
      <c r="S236" s="25">
        <f t="shared" si="142"/>
        <v>3.5371253749682437E-5</v>
      </c>
      <c r="T236" s="128">
        <v>10</v>
      </c>
      <c r="U236">
        <f t="shared" si="143"/>
        <v>3.5371253749682434E-4</v>
      </c>
      <c r="V236" s="25">
        <f t="shared" si="144"/>
        <v>5.9473736850548103E-3</v>
      </c>
      <c r="Z236">
        <f t="shared" si="156"/>
        <v>34255</v>
      </c>
      <c r="AA236" s="25">
        <f t="shared" si="157"/>
        <v>-1.8791928988799726E-2</v>
      </c>
      <c r="AB236" s="25">
        <f t="shared" si="158"/>
        <v>3.7674439877502554E-3</v>
      </c>
      <c r="AC236" s="25">
        <f t="shared" si="159"/>
        <v>5.9473736850548103E-3</v>
      </c>
      <c r="AD236" s="25"/>
      <c r="AE236" s="25">
        <f t="shared" si="160"/>
        <v>5.0204663694792519E-10</v>
      </c>
      <c r="AF236" s="28">
        <f t="shared" si="161"/>
        <v>36877.7932</v>
      </c>
      <c r="AG236" s="128"/>
      <c r="AH236">
        <f t="shared" si="162"/>
        <v>-2.1005508913799726E-2</v>
      </c>
      <c r="AI236">
        <f t="shared" si="163"/>
        <v>0.6508614942142219</v>
      </c>
      <c r="AJ236">
        <f t="shared" si="164"/>
        <v>-0.89002632308781593</v>
      </c>
      <c r="AK236">
        <f t="shared" si="165"/>
        <v>-0.12248389191103518</v>
      </c>
      <c r="AL236">
        <f t="shared" si="166"/>
        <v>-2.8041897497463215</v>
      </c>
      <c r="AM236">
        <f t="shared" si="167"/>
        <v>-5.871290457590268</v>
      </c>
      <c r="AN236" s="25">
        <f t="shared" si="170"/>
        <v>3.6337394065169959</v>
      </c>
      <c r="AO236" s="25">
        <f t="shared" si="170"/>
        <v>3.6340063932439999</v>
      </c>
      <c r="AP236" s="25">
        <f t="shared" si="170"/>
        <v>3.633187700501189</v>
      </c>
      <c r="AQ236" s="25">
        <f t="shared" si="170"/>
        <v>3.6356992950862987</v>
      </c>
      <c r="AR236" s="25">
        <f t="shared" si="170"/>
        <v>3.628004863429843</v>
      </c>
      <c r="AS236" s="25">
        <f t="shared" si="170"/>
        <v>3.6516794567756032</v>
      </c>
      <c r="AT236" s="25">
        <f t="shared" si="170"/>
        <v>3.5797455999849572</v>
      </c>
      <c r="AU236" s="25">
        <f t="shared" si="168"/>
        <v>3.8086584741873502</v>
      </c>
      <c r="AV236" s="25"/>
      <c r="AW236" s="25"/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5"/>
    </row>
    <row r="237" spans="1:64">
      <c r="A237" s="33" t="s">
        <v>331</v>
      </c>
      <c r="B237" s="57" t="s">
        <v>292</v>
      </c>
      <c r="C237" s="58">
        <v>51896.293239999999</v>
      </c>
      <c r="D237" s="58"/>
      <c r="E237" s="33">
        <f t="shared" si="152"/>
        <v>34254.956102021024</v>
      </c>
      <c r="F237" s="25">
        <f t="shared" si="153"/>
        <v>34255</v>
      </c>
      <c r="G237" s="25">
        <f t="shared" si="141"/>
        <v>-1.4984485002059955E-2</v>
      </c>
      <c r="K237" s="127">
        <f t="shared" si="171"/>
        <v>-1.4984485002059955E-2</v>
      </c>
      <c r="N237" s="25">
        <v>-1.4984485002059955E-2</v>
      </c>
      <c r="O237" s="25">
        <f ca="1">+C$11+C$12*F237</f>
        <v>-2.182249010589183E-3</v>
      </c>
      <c r="P237" s="27">
        <f t="shared" si="154"/>
        <v>-2.0971858686104281E-2</v>
      </c>
      <c r="Q237" s="28">
        <f t="shared" si="155"/>
        <v>36877.793239999999</v>
      </c>
      <c r="S237" s="25">
        <f t="shared" si="142"/>
        <v>3.5848643632386516E-5</v>
      </c>
      <c r="T237" s="128">
        <v>10</v>
      </c>
      <c r="U237">
        <f t="shared" si="143"/>
        <v>3.5848643632386515E-4</v>
      </c>
      <c r="V237" s="25">
        <f t="shared" si="144"/>
        <v>5.9873736840443254E-3</v>
      </c>
      <c r="W237" s="108"/>
      <c r="X237" s="109"/>
      <c r="Y237" s="114"/>
      <c r="Z237">
        <f t="shared" si="156"/>
        <v>34255</v>
      </c>
      <c r="AA237" s="25">
        <f t="shared" si="157"/>
        <v>-1.8791928988799726E-2</v>
      </c>
      <c r="AB237" s="25">
        <f t="shared" si="158"/>
        <v>3.8074439867397704E-3</v>
      </c>
      <c r="AC237" s="25">
        <f t="shared" si="159"/>
        <v>5.9873736840443254E-3</v>
      </c>
      <c r="AD237" s="25"/>
      <c r="AE237" s="25">
        <f t="shared" si="160"/>
        <v>5.1968451242191973E-10</v>
      </c>
      <c r="AF237" s="28">
        <f t="shared" si="161"/>
        <v>36877.793239999999</v>
      </c>
      <c r="AG237" s="128"/>
      <c r="AH237">
        <f t="shared" si="162"/>
        <v>-2.1005508913799726E-2</v>
      </c>
      <c r="AI237">
        <f t="shared" si="163"/>
        <v>0.6508614942142219</v>
      </c>
      <c r="AJ237">
        <f t="shared" si="164"/>
        <v>-0.89002632308781593</v>
      </c>
      <c r="AK237">
        <f t="shared" si="165"/>
        <v>-0.12248389191103518</v>
      </c>
      <c r="AL237">
        <f t="shared" si="166"/>
        <v>-2.8041897497463215</v>
      </c>
      <c r="AM237">
        <f t="shared" si="167"/>
        <v>-5.871290457590268</v>
      </c>
      <c r="AN237" s="25">
        <f t="shared" si="170"/>
        <v>3.6337394065169959</v>
      </c>
      <c r="AO237" s="25">
        <f t="shared" si="170"/>
        <v>3.6340063932439999</v>
      </c>
      <c r="AP237" s="25">
        <f t="shared" si="170"/>
        <v>3.633187700501189</v>
      </c>
      <c r="AQ237" s="25">
        <f t="shared" si="170"/>
        <v>3.6356992950862987</v>
      </c>
      <c r="AR237" s="25">
        <f t="shared" si="170"/>
        <v>3.628004863429843</v>
      </c>
      <c r="AS237" s="25">
        <f t="shared" si="170"/>
        <v>3.6516794567756032</v>
      </c>
      <c r="AT237" s="25">
        <f t="shared" si="170"/>
        <v>3.5797455999849572</v>
      </c>
      <c r="AU237" s="25">
        <f t="shared" si="168"/>
        <v>3.8086584741873502</v>
      </c>
      <c r="AV237" s="25"/>
      <c r="AW237" s="25"/>
      <c r="AX237" s="25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5"/>
    </row>
    <row r="238" spans="1:64">
      <c r="A238" s="36" t="s">
        <v>332</v>
      </c>
      <c r="B238" s="105" t="s">
        <v>292</v>
      </c>
      <c r="C238" s="36">
        <v>51899.365599999997</v>
      </c>
      <c r="D238" s="36">
        <v>4.0000000000000002E-4</v>
      </c>
      <c r="E238" s="33">
        <f t="shared" si="152"/>
        <v>34263.956771358571</v>
      </c>
      <c r="F238" s="25">
        <f t="shared" si="153"/>
        <v>34264</v>
      </c>
      <c r="G238" s="25">
        <f t="shared" si="141"/>
        <v>-1.4756008000404108E-2</v>
      </c>
      <c r="K238">
        <f t="shared" si="171"/>
        <v>-1.4756008000404108E-2</v>
      </c>
      <c r="N238" s="25">
        <v>-1.4756008000404108E-2</v>
      </c>
      <c r="P238" s="27">
        <f t="shared" si="154"/>
        <v>-2.097898417730033E-2</v>
      </c>
      <c r="Q238" s="28">
        <f t="shared" si="155"/>
        <v>36880.865599999997</v>
      </c>
      <c r="S238" s="25">
        <f t="shared" si="142"/>
        <v>3.872543249821791E-5</v>
      </c>
      <c r="T238" s="128">
        <v>10</v>
      </c>
      <c r="U238">
        <f t="shared" si="143"/>
        <v>3.872543249821791E-4</v>
      </c>
      <c r="V238" s="25">
        <f t="shared" si="144"/>
        <v>6.2229761768962215E-3</v>
      </c>
      <c r="Z238">
        <f t="shared" si="156"/>
        <v>34264</v>
      </c>
      <c r="AA238" s="25">
        <f t="shared" si="157"/>
        <v>-1.8797621189898504E-2</v>
      </c>
      <c r="AB238" s="25">
        <f t="shared" si="158"/>
        <v>4.0416131894943953E-3</v>
      </c>
      <c r="AC238" s="25">
        <f t="shared" si="159"/>
        <v>6.2229761768962215E-3</v>
      </c>
      <c r="AD238" s="25"/>
      <c r="AE238" s="25">
        <f t="shared" si="160"/>
        <v>6.3256588924506401E-10</v>
      </c>
      <c r="AF238" s="28">
        <f t="shared" si="161"/>
        <v>36880.865599999997</v>
      </c>
      <c r="AG238" s="128"/>
      <c r="AH238">
        <f t="shared" si="162"/>
        <v>-2.1010332101898503E-2</v>
      </c>
      <c r="AI238">
        <f t="shared" si="163"/>
        <v>0.65092968977547006</v>
      </c>
      <c r="AJ238">
        <f t="shared" si="164"/>
        <v>-0.8902798215390928</v>
      </c>
      <c r="AK238">
        <f t="shared" si="165"/>
        <v>-0.12267810937469815</v>
      </c>
      <c r="AL238">
        <f t="shared" si="166"/>
        <v>-2.8036334191638361</v>
      </c>
      <c r="AM238">
        <f t="shared" si="167"/>
        <v>-5.8614394523171134</v>
      </c>
      <c r="AN238" s="25">
        <f t="shared" si="170"/>
        <v>3.6345334644132969</v>
      </c>
      <c r="AO238" s="25">
        <f t="shared" si="170"/>
        <v>3.6348000948326047</v>
      </c>
      <c r="AP238" s="25">
        <f t="shared" si="170"/>
        <v>3.6339821463043642</v>
      </c>
      <c r="AQ238" s="25">
        <f t="shared" si="170"/>
        <v>3.6364925288368877</v>
      </c>
      <c r="AR238" s="25">
        <f t="shared" si="170"/>
        <v>3.6287985496650585</v>
      </c>
      <c r="AS238" s="25">
        <f t="shared" si="170"/>
        <v>3.6524820423821489</v>
      </c>
      <c r="AT238" s="25">
        <f t="shared" si="170"/>
        <v>3.5804924794524116</v>
      </c>
      <c r="AU238" s="25">
        <f t="shared" si="168"/>
        <v>3.8097112569333023</v>
      </c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</row>
    <row r="239" spans="1:64">
      <c r="A239" s="33" t="s">
        <v>331</v>
      </c>
      <c r="B239" s="57" t="s">
        <v>292</v>
      </c>
      <c r="C239" s="58">
        <v>51911.3122</v>
      </c>
      <c r="D239" s="58">
        <v>2.0000000000000001E-4</v>
      </c>
      <c r="E239" s="33">
        <f t="shared" si="152"/>
        <v>34298.955077646911</v>
      </c>
      <c r="F239" s="25">
        <f t="shared" si="153"/>
        <v>34299</v>
      </c>
      <c r="G239" s="25">
        <f t="shared" si="141"/>
        <v>-1.5334153002186213E-2</v>
      </c>
      <c r="K239">
        <f t="shared" si="171"/>
        <v>-1.5334153002186213E-2</v>
      </c>
      <c r="N239" s="25">
        <v>-1.5334153002186213E-2</v>
      </c>
      <c r="P239" s="27">
        <f t="shared" si="154"/>
        <v>-2.1006684488734644E-2</v>
      </c>
      <c r="Q239" s="28">
        <f t="shared" si="155"/>
        <v>36892.8122</v>
      </c>
      <c r="S239" s="25">
        <f t="shared" si="142"/>
        <v>3.2177613465883358E-5</v>
      </c>
      <c r="T239" s="128">
        <v>10</v>
      </c>
      <c r="U239">
        <f t="shared" si="143"/>
        <v>3.2177613465883358E-4</v>
      </c>
      <c r="V239" s="25">
        <f t="shared" si="144"/>
        <v>5.6725314865484315E-3</v>
      </c>
      <c r="W239" s="110"/>
      <c r="X239" s="109"/>
      <c r="Y239" s="114"/>
      <c r="Z239">
        <f t="shared" si="156"/>
        <v>34299</v>
      </c>
      <c r="AA239" s="25">
        <f t="shared" si="157"/>
        <v>-1.8819640966707813E-2</v>
      </c>
      <c r="AB239" s="25">
        <f t="shared" si="158"/>
        <v>3.4854879645216004E-3</v>
      </c>
      <c r="AC239" s="25">
        <f t="shared" si="159"/>
        <v>5.6725314865484315E-3</v>
      </c>
      <c r="AD239" s="25"/>
      <c r="AE239" s="25">
        <f t="shared" si="160"/>
        <v>3.9091380285828964E-10</v>
      </c>
      <c r="AF239" s="28">
        <f t="shared" si="161"/>
        <v>36892.8122</v>
      </c>
      <c r="AG239" s="128"/>
      <c r="AH239">
        <f t="shared" si="162"/>
        <v>-2.1028967763707811E-2</v>
      </c>
      <c r="AI239">
        <f t="shared" si="163"/>
        <v>0.6511960590686181</v>
      </c>
      <c r="AJ239">
        <f t="shared" si="164"/>
        <v>-0.89126353389680779</v>
      </c>
      <c r="AK239">
        <f t="shared" si="165"/>
        <v>-0.12343342655349517</v>
      </c>
      <c r="AL239">
        <f t="shared" si="166"/>
        <v>-2.8014687974354358</v>
      </c>
      <c r="AM239">
        <f t="shared" si="167"/>
        <v>-5.8234139730363674</v>
      </c>
      <c r="AN239" s="25">
        <f t="shared" si="170"/>
        <v>3.6376222640500924</v>
      </c>
      <c r="AO239" s="25">
        <f t="shared" si="170"/>
        <v>3.6378874923072071</v>
      </c>
      <c r="AP239" s="25">
        <f t="shared" si="170"/>
        <v>3.6370724895054201</v>
      </c>
      <c r="AQ239" s="25">
        <f t="shared" si="170"/>
        <v>3.6395780061994203</v>
      </c>
      <c r="AR239" s="25">
        <f t="shared" si="170"/>
        <v>3.6318862081170109</v>
      </c>
      <c r="AS239" s="25">
        <f t="shared" si="170"/>
        <v>3.6556032348453278</v>
      </c>
      <c r="AT239" s="25">
        <f t="shared" si="170"/>
        <v>3.5833994289049294</v>
      </c>
      <c r="AU239" s="25">
        <f t="shared" si="168"/>
        <v>3.8138054120564506</v>
      </c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5"/>
    </row>
    <row r="240" spans="1:64">
      <c r="A240" s="33" t="s">
        <v>331</v>
      </c>
      <c r="B240" s="57" t="s">
        <v>292</v>
      </c>
      <c r="C240" s="58">
        <v>51911.312790000004</v>
      </c>
      <c r="D240" s="58">
        <v>6.0000000000000002E-5</v>
      </c>
      <c r="E240" s="33">
        <f t="shared" si="152"/>
        <v>34298.95680608855</v>
      </c>
      <c r="F240" s="25">
        <f t="shared" si="153"/>
        <v>34299</v>
      </c>
      <c r="G240" s="25">
        <f t="shared" si="141"/>
        <v>-1.4744152998900972E-2</v>
      </c>
      <c r="K240">
        <f t="shared" si="171"/>
        <v>-1.4744152998900972E-2</v>
      </c>
      <c r="N240" s="25">
        <v>-1.4744152998900972E-2</v>
      </c>
      <c r="P240" s="27">
        <f t="shared" si="154"/>
        <v>-2.1006684488734644E-2</v>
      </c>
      <c r="Q240" s="28">
        <f t="shared" si="155"/>
        <v>36892.812790000004</v>
      </c>
      <c r="S240" s="25">
        <f t="shared" si="142"/>
        <v>3.9219300661158349E-5</v>
      </c>
      <c r="T240" s="128">
        <v>10</v>
      </c>
      <c r="U240">
        <f t="shared" si="143"/>
        <v>3.921930066115835E-4</v>
      </c>
      <c r="V240" s="25">
        <f t="shared" si="144"/>
        <v>6.2625314898336719E-3</v>
      </c>
      <c r="Z240">
        <f t="shared" si="156"/>
        <v>34299</v>
      </c>
      <c r="AA240" s="25">
        <f t="shared" si="157"/>
        <v>-1.8819640966707813E-2</v>
      </c>
      <c r="AB240" s="25">
        <f t="shared" si="158"/>
        <v>4.0754879678068408E-3</v>
      </c>
      <c r="AC240" s="25">
        <f t="shared" si="159"/>
        <v>6.2625314898336719E-3</v>
      </c>
      <c r="AD240" s="25"/>
      <c r="AE240" s="25">
        <f t="shared" si="160"/>
        <v>6.5141698159251159E-10</v>
      </c>
      <c r="AF240" s="28">
        <f t="shared" si="161"/>
        <v>36892.812790000004</v>
      </c>
      <c r="AG240" s="128"/>
      <c r="AH240">
        <f t="shared" si="162"/>
        <v>-2.1028967763707811E-2</v>
      </c>
      <c r="AI240">
        <f t="shared" si="163"/>
        <v>0.6511960590686181</v>
      </c>
      <c r="AJ240">
        <f t="shared" si="164"/>
        <v>-0.89126353389680779</v>
      </c>
      <c r="AK240">
        <f t="shared" si="165"/>
        <v>-0.12343342655349517</v>
      </c>
      <c r="AL240">
        <f t="shared" si="166"/>
        <v>-2.8014687974354358</v>
      </c>
      <c r="AM240">
        <f t="shared" si="167"/>
        <v>-5.8234139730363674</v>
      </c>
      <c r="AN240" s="25">
        <f t="shared" si="170"/>
        <v>3.6376222640500924</v>
      </c>
      <c r="AO240" s="25">
        <f t="shared" si="170"/>
        <v>3.6378874923072071</v>
      </c>
      <c r="AP240" s="25">
        <f t="shared" si="170"/>
        <v>3.6370724895054201</v>
      </c>
      <c r="AQ240" s="25">
        <f t="shared" si="170"/>
        <v>3.6395780061994203</v>
      </c>
      <c r="AR240" s="25">
        <f t="shared" si="170"/>
        <v>3.6318862081170109</v>
      </c>
      <c r="AS240" s="25">
        <f t="shared" si="170"/>
        <v>3.6556032348453278</v>
      </c>
      <c r="AT240" s="25">
        <f t="shared" si="170"/>
        <v>3.5833994289049294</v>
      </c>
      <c r="AU240" s="25">
        <f t="shared" si="168"/>
        <v>3.8138054120564506</v>
      </c>
      <c r="AV240" s="25"/>
      <c r="AW240" s="25"/>
      <c r="AX240" s="25"/>
      <c r="AY240" s="25"/>
      <c r="AZ240" s="25"/>
      <c r="BA240" s="25"/>
      <c r="BB240" s="25"/>
      <c r="BC240" s="25"/>
      <c r="BD240" s="25"/>
      <c r="BE240" s="25"/>
      <c r="BF240" s="25"/>
      <c r="BG240" s="25"/>
      <c r="BH240" s="25"/>
      <c r="BI240" s="25"/>
      <c r="BJ240" s="25"/>
      <c r="BK240" s="25"/>
      <c r="BL240" s="25"/>
    </row>
    <row r="241" spans="1:64">
      <c r="A241" s="13" t="s">
        <v>1306</v>
      </c>
      <c r="B241" s="13" t="s">
        <v>292</v>
      </c>
      <c r="C241" s="142">
        <v>51911.3128</v>
      </c>
      <c r="D241" s="142" t="s">
        <v>277</v>
      </c>
      <c r="E241" s="33">
        <f t="shared" si="152"/>
        <v>34298.956835384161</v>
      </c>
      <c r="F241" s="25">
        <f t="shared" si="153"/>
        <v>34299</v>
      </c>
      <c r="G241" s="25">
        <f t="shared" si="141"/>
        <v>-1.4734153002791572E-2</v>
      </c>
      <c r="K241">
        <f t="shared" si="171"/>
        <v>-1.4734153002791572E-2</v>
      </c>
      <c r="M241" s="25"/>
      <c r="N241" s="25"/>
      <c r="O241" s="25">
        <f ca="1">+C$11+C$12*F241</f>
        <v>-2.2237234581707864E-3</v>
      </c>
      <c r="P241" s="27">
        <f t="shared" si="154"/>
        <v>-2.1006684488734644E-2</v>
      </c>
      <c r="Q241" s="28">
        <f t="shared" si="155"/>
        <v>36892.8128</v>
      </c>
      <c r="S241" s="25">
        <f t="shared" si="142"/>
        <v>3.9344651242147199E-5</v>
      </c>
      <c r="T241" s="128">
        <v>10</v>
      </c>
      <c r="U241">
        <f t="shared" si="143"/>
        <v>3.9344651242147199E-4</v>
      </c>
      <c r="V241" s="25">
        <f t="shared" si="144"/>
        <v>6.2725314859430718E-3</v>
      </c>
      <c r="Z241">
        <f t="shared" si="156"/>
        <v>34299</v>
      </c>
      <c r="AA241" s="25">
        <f t="shared" si="157"/>
        <v>-1.8819640966707813E-2</v>
      </c>
      <c r="AB241" s="25">
        <f t="shared" si="158"/>
        <v>4.0854879639162407E-3</v>
      </c>
      <c r="AC241" s="25">
        <f t="shared" si="159"/>
        <v>6.2725314859430718E-3</v>
      </c>
      <c r="AD241" s="25"/>
      <c r="AE241" s="25">
        <f t="shared" si="160"/>
        <v>6.5670991114429034E-10</v>
      </c>
      <c r="AF241" s="28">
        <f t="shared" si="161"/>
        <v>36892.8128</v>
      </c>
      <c r="AG241" s="128"/>
      <c r="AH241">
        <f t="shared" si="162"/>
        <v>-2.1028967763707811E-2</v>
      </c>
      <c r="AI241">
        <f t="shared" si="163"/>
        <v>0.6511960590686181</v>
      </c>
      <c r="AJ241">
        <f t="shared" si="164"/>
        <v>-0.89126353389680779</v>
      </c>
      <c r="AK241">
        <f t="shared" si="165"/>
        <v>-0.12343342655349517</v>
      </c>
      <c r="AL241">
        <f t="shared" si="166"/>
        <v>-2.8014687974354358</v>
      </c>
      <c r="AM241">
        <f t="shared" si="167"/>
        <v>-5.8234139730363674</v>
      </c>
      <c r="AN241" s="25">
        <f t="shared" ref="AN241:AT250" si="172">$AU241+$AB$7*SIN(AO241)</f>
        <v>3.6376222640500924</v>
      </c>
      <c r="AO241" s="25">
        <f t="shared" si="172"/>
        <v>3.6378874923072071</v>
      </c>
      <c r="AP241" s="25">
        <f t="shared" si="172"/>
        <v>3.6370724895054201</v>
      </c>
      <c r="AQ241" s="25">
        <f t="shared" si="172"/>
        <v>3.6395780061994203</v>
      </c>
      <c r="AR241" s="25">
        <f t="shared" si="172"/>
        <v>3.6318862081170109</v>
      </c>
      <c r="AS241" s="25">
        <f t="shared" si="172"/>
        <v>3.6556032348453278</v>
      </c>
      <c r="AT241" s="25">
        <f t="shared" si="172"/>
        <v>3.5833994289049294</v>
      </c>
      <c r="AU241" s="25">
        <f t="shared" si="168"/>
        <v>3.8138054120564506</v>
      </c>
      <c r="AV241" s="25"/>
      <c r="AW241" s="25"/>
      <c r="AX241" s="25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5"/>
    </row>
    <row r="242" spans="1:64">
      <c r="A242" s="36" t="s">
        <v>331</v>
      </c>
      <c r="B242" s="102" t="s">
        <v>288</v>
      </c>
      <c r="C242" s="36">
        <v>51930.254999999997</v>
      </c>
      <c r="D242" s="36">
        <v>5.0000000000000001E-3</v>
      </c>
      <c r="E242" s="33">
        <f t="shared" si="152"/>
        <v>34354.449186126192</v>
      </c>
      <c r="F242" s="25">
        <f t="shared" si="153"/>
        <v>34354.5</v>
      </c>
      <c r="G242" s="25">
        <f t="shared" si="141"/>
        <v>-1.7345211505016778E-2</v>
      </c>
      <c r="K242">
        <f t="shared" si="171"/>
        <v>-1.7345211505016778E-2</v>
      </c>
      <c r="N242" s="25">
        <v>-1.7345211505016778E-2</v>
      </c>
      <c r="P242" s="27">
        <f t="shared" si="154"/>
        <v>-2.1050576874473394E-2</v>
      </c>
      <c r="Q242" s="28">
        <f t="shared" si="155"/>
        <v>36911.754999999997</v>
      </c>
      <c r="S242" s="25">
        <f t="shared" si="142"/>
        <v>1.372973252116837E-5</v>
      </c>
      <c r="T242" s="128">
        <v>10</v>
      </c>
      <c r="U242">
        <f t="shared" si="143"/>
        <v>1.3729732521168371E-4</v>
      </c>
      <c r="V242" s="25">
        <f t="shared" si="144"/>
        <v>3.7053653694566167E-3</v>
      </c>
      <c r="W242" s="110"/>
      <c r="X242" s="109"/>
      <c r="Y242" s="114"/>
      <c r="Z242">
        <f t="shared" si="156"/>
        <v>34354.5</v>
      </c>
      <c r="AA242" s="25">
        <f t="shared" si="157"/>
        <v>-1.8854177150145618E-2</v>
      </c>
      <c r="AB242" s="25">
        <f t="shared" si="158"/>
        <v>1.5089656451288402E-3</v>
      </c>
      <c r="AC242" s="25">
        <f t="shared" si="159"/>
        <v>3.7053653694566167E-3</v>
      </c>
      <c r="AD242" s="25"/>
      <c r="AE242" s="25">
        <f t="shared" si="160"/>
        <v>3.1262289535366292E-11</v>
      </c>
      <c r="AF242" s="28">
        <f t="shared" si="161"/>
        <v>36911.754999999997</v>
      </c>
      <c r="AG242" s="128"/>
      <c r="AH242">
        <f t="shared" si="162"/>
        <v>-2.1058122639395618E-2</v>
      </c>
      <c r="AI242">
        <f t="shared" si="163"/>
        <v>0.65162225066963009</v>
      </c>
      <c r="AJ242">
        <f t="shared" si="164"/>
        <v>-0.89281650512095068</v>
      </c>
      <c r="AK242">
        <f t="shared" si="165"/>
        <v>-0.12463123112408835</v>
      </c>
      <c r="AL242">
        <f t="shared" si="166"/>
        <v>-2.7980326676323006</v>
      </c>
      <c r="AM242">
        <f t="shared" si="167"/>
        <v>-5.7640267439476798</v>
      </c>
      <c r="AN242" s="25">
        <f t="shared" si="172"/>
        <v>3.6425228330226336</v>
      </c>
      <c r="AO242" s="25">
        <f t="shared" si="172"/>
        <v>3.6427857849435137</v>
      </c>
      <c r="AP242" s="25">
        <f t="shared" si="172"/>
        <v>3.6419756193506179</v>
      </c>
      <c r="AQ242" s="25">
        <f t="shared" si="172"/>
        <v>3.6444729270825151</v>
      </c>
      <c r="AR242" s="25">
        <f t="shared" si="172"/>
        <v>3.6367859576208983</v>
      </c>
      <c r="AS242" s="25">
        <f t="shared" si="172"/>
        <v>3.6605526532285477</v>
      </c>
      <c r="AT242" s="25">
        <f t="shared" si="172"/>
        <v>3.5880169457881816</v>
      </c>
      <c r="AU242" s="25">
        <f t="shared" si="168"/>
        <v>3.8202975723231569</v>
      </c>
      <c r="AV242" s="25"/>
      <c r="AW242" s="25"/>
      <c r="AX242" s="25"/>
      <c r="AY242" s="25"/>
      <c r="AZ242" s="25"/>
      <c r="BA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  <c r="BL242" s="25"/>
    </row>
    <row r="243" spans="1:64">
      <c r="A243" s="36" t="s">
        <v>331</v>
      </c>
      <c r="B243" s="102" t="s">
        <v>288</v>
      </c>
      <c r="C243" s="36">
        <v>51930.256500000003</v>
      </c>
      <c r="D243" s="36">
        <v>1E-4</v>
      </c>
      <c r="E243" s="33">
        <f t="shared" si="152"/>
        <v>34354.453580469322</v>
      </c>
      <c r="F243" s="25">
        <f t="shared" si="153"/>
        <v>34354.5</v>
      </c>
      <c r="G243" s="25">
        <f t="shared" si="141"/>
        <v>-1.5845211499254219E-2</v>
      </c>
      <c r="K243">
        <f t="shared" si="171"/>
        <v>-1.5845211499254219E-2</v>
      </c>
      <c r="N243" s="25">
        <v>-1.5845211499254219E-2</v>
      </c>
      <c r="P243" s="27">
        <f t="shared" si="154"/>
        <v>-2.1050576874473394E-2</v>
      </c>
      <c r="Q243" s="28">
        <f t="shared" si="155"/>
        <v>36911.756500000003</v>
      </c>
      <c r="S243" s="25">
        <f t="shared" si="142"/>
        <v>2.7095828689530663E-5</v>
      </c>
      <c r="T243" s="128">
        <v>10</v>
      </c>
      <c r="U243">
        <f t="shared" si="143"/>
        <v>2.7095828689530663E-4</v>
      </c>
      <c r="V243" s="25">
        <f t="shared" si="144"/>
        <v>5.2053653752191752E-3</v>
      </c>
      <c r="Z243">
        <f t="shared" si="156"/>
        <v>34354.5</v>
      </c>
      <c r="AA243" s="25">
        <f t="shared" si="157"/>
        <v>-1.8854177150145618E-2</v>
      </c>
      <c r="AB243" s="25">
        <f t="shared" si="158"/>
        <v>3.0089656508913987E-3</v>
      </c>
      <c r="AC243" s="25">
        <f t="shared" si="159"/>
        <v>5.2053653752191752E-3</v>
      </c>
      <c r="AD243" s="25"/>
      <c r="AE243" s="25">
        <f t="shared" si="160"/>
        <v>2.4532222669081391E-10</v>
      </c>
      <c r="AF243" s="28">
        <f t="shared" si="161"/>
        <v>36911.756500000003</v>
      </c>
      <c r="AG243" s="128"/>
      <c r="AH243">
        <f t="shared" si="162"/>
        <v>-2.1058122639395618E-2</v>
      </c>
      <c r="AI243">
        <f t="shared" si="163"/>
        <v>0.65162225066963009</v>
      </c>
      <c r="AJ243">
        <f t="shared" si="164"/>
        <v>-0.89281650512095068</v>
      </c>
      <c r="AK243">
        <f t="shared" si="165"/>
        <v>-0.12463123112408835</v>
      </c>
      <c r="AL243">
        <f t="shared" si="166"/>
        <v>-2.7980326676323006</v>
      </c>
      <c r="AM243">
        <f t="shared" si="167"/>
        <v>-5.7640267439476798</v>
      </c>
      <c r="AN243" s="25">
        <f t="shared" si="172"/>
        <v>3.6425228330226336</v>
      </c>
      <c r="AO243" s="25">
        <f t="shared" si="172"/>
        <v>3.6427857849435137</v>
      </c>
      <c r="AP243" s="25">
        <f t="shared" si="172"/>
        <v>3.6419756193506179</v>
      </c>
      <c r="AQ243" s="25">
        <f t="shared" si="172"/>
        <v>3.6444729270825151</v>
      </c>
      <c r="AR243" s="25">
        <f t="shared" si="172"/>
        <v>3.6367859576208983</v>
      </c>
      <c r="AS243" s="25">
        <f t="shared" si="172"/>
        <v>3.6605526532285477</v>
      </c>
      <c r="AT243" s="25">
        <f t="shared" si="172"/>
        <v>3.5880169457881816</v>
      </c>
      <c r="AU243" s="25">
        <f t="shared" si="168"/>
        <v>3.8202975723231569</v>
      </c>
      <c r="AV243" s="25"/>
      <c r="AW243" s="25"/>
      <c r="AX243" s="25"/>
      <c r="AY243" s="25"/>
      <c r="AZ243" s="25"/>
      <c r="BA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  <c r="BL243" s="25"/>
    </row>
    <row r="244" spans="1:64">
      <c r="A244" s="139" t="s">
        <v>600</v>
      </c>
      <c r="B244" s="139" t="s">
        <v>288</v>
      </c>
      <c r="C244" s="140">
        <v>51930.595000000001</v>
      </c>
      <c r="D244" s="140" t="s">
        <v>503</v>
      </c>
      <c r="E244" s="33">
        <f t="shared" si="152"/>
        <v>34355.445237231797</v>
      </c>
      <c r="F244" s="25">
        <f t="shared" si="153"/>
        <v>34355.5</v>
      </c>
      <c r="G244" s="25">
        <f t="shared" ref="G244:G307" si="173">+C244-(C$7+F244*C$8)</f>
        <v>-1.8693158497626428E-2</v>
      </c>
      <c r="I244">
        <f>G244</f>
        <v>-1.8693158497626428E-2</v>
      </c>
      <c r="L244" s="25"/>
      <c r="N244" s="25"/>
      <c r="O244" s="25">
        <f t="shared" ref="O244:O251" ca="1" si="174">+C$11+C$12*F244</f>
        <v>-2.276980419269891E-3</v>
      </c>
      <c r="P244" s="27">
        <f t="shared" si="154"/>
        <v>-2.1051367363878297E-2</v>
      </c>
      <c r="Q244" s="28">
        <f t="shared" si="155"/>
        <v>36912.095000000001</v>
      </c>
      <c r="S244" s="25">
        <f t="shared" ref="S244:S307" si="175">+(P244-G244)^2</f>
        <v>5.5611490568689271E-6</v>
      </c>
      <c r="T244" s="128">
        <v>0.1</v>
      </c>
      <c r="U244">
        <f t="shared" ref="U244:U307" si="176">+T244*S244</f>
        <v>5.5611490568689271E-7</v>
      </c>
      <c r="V244" s="25">
        <f t="shared" ref="V244:V307" si="177">+G244-P244</f>
        <v>2.3582088662518694E-3</v>
      </c>
      <c r="Z244">
        <f t="shared" si="156"/>
        <v>34355.5</v>
      </c>
      <c r="AA244" s="25">
        <f t="shared" si="157"/>
        <v>-1.8854795131633108E-2</v>
      </c>
      <c r="AB244" s="25">
        <f t="shared" si="158"/>
        <v>1.6163663400668021E-4</v>
      </c>
      <c r="AC244" s="25">
        <f t="shared" si="159"/>
        <v>2.3582088662518694E-3</v>
      </c>
      <c r="AD244" s="25"/>
      <c r="AE244" s="25">
        <f t="shared" si="160"/>
        <v>1.4529281279978268E-13</v>
      </c>
      <c r="AF244" s="28">
        <f t="shared" si="161"/>
        <v>36912.095000000001</v>
      </c>
      <c r="AG244" s="128"/>
      <c r="AH244">
        <f t="shared" si="162"/>
        <v>-2.1058643490883107E-2</v>
      </c>
      <c r="AI244">
        <f t="shared" si="163"/>
        <v>0.65162997269914469</v>
      </c>
      <c r="AJ244">
        <f t="shared" si="164"/>
        <v>-0.89284440861030889</v>
      </c>
      <c r="AK244">
        <f t="shared" si="165"/>
        <v>-0.12465281416157957</v>
      </c>
      <c r="AL244">
        <f t="shared" si="166"/>
        <v>-2.7979707139721435</v>
      </c>
      <c r="AM244">
        <f t="shared" si="167"/>
        <v>-5.7629667820389336</v>
      </c>
      <c r="AN244" s="25">
        <f t="shared" si="172"/>
        <v>3.6426111611551972</v>
      </c>
      <c r="AO244" s="25">
        <f t="shared" si="172"/>
        <v>3.6428740714760135</v>
      </c>
      <c r="AP244" s="25">
        <f t="shared" si="172"/>
        <v>3.6420639948875837</v>
      </c>
      <c r="AQ244" s="25">
        <f t="shared" si="172"/>
        <v>3.6445611492008698</v>
      </c>
      <c r="AR244" s="25">
        <f t="shared" si="172"/>
        <v>3.6368742821053366</v>
      </c>
      <c r="AS244" s="25">
        <f t="shared" si="172"/>
        <v>3.6606418331911064</v>
      </c>
      <c r="AT244" s="25">
        <f t="shared" si="172"/>
        <v>3.5881002338428591</v>
      </c>
      <c r="AU244" s="25">
        <f t="shared" si="168"/>
        <v>3.8204145481838188</v>
      </c>
      <c r="AV244" s="25"/>
      <c r="AW244" s="25"/>
      <c r="AX244" s="25"/>
      <c r="AY244" s="25"/>
      <c r="AZ244" s="25"/>
      <c r="BA244" s="25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  <c r="BL244" s="25"/>
    </row>
    <row r="245" spans="1:64">
      <c r="A245" s="139" t="s">
        <v>600</v>
      </c>
      <c r="B245" s="139" t="s">
        <v>288</v>
      </c>
      <c r="C245" s="140">
        <v>51937.603000000003</v>
      </c>
      <c r="D245" s="140" t="s">
        <v>503</v>
      </c>
      <c r="E245" s="33">
        <f t="shared" si="152"/>
        <v>34375.975608255241</v>
      </c>
      <c r="F245" s="25">
        <f t="shared" si="153"/>
        <v>34376</v>
      </c>
      <c r="G245" s="25">
        <f t="shared" si="173"/>
        <v>-8.3260719984536991E-3</v>
      </c>
      <c r="I245">
        <f>G245</f>
        <v>-8.3260719984536991E-3</v>
      </c>
      <c r="M245" s="25"/>
      <c r="N245" s="25"/>
      <c r="O245" s="25">
        <f t="shared" ca="1" si="174"/>
        <v>-2.2963037414385941E-3</v>
      </c>
      <c r="P245" s="27">
        <f t="shared" si="154"/>
        <v>-2.1067569554097089E-2</v>
      </c>
      <c r="Q245" s="28">
        <f t="shared" si="155"/>
        <v>36919.103000000003</v>
      </c>
      <c r="S245" s="25">
        <f t="shared" si="175"/>
        <v>1.6234575996046648E-4</v>
      </c>
      <c r="T245" s="128">
        <v>0.1</v>
      </c>
      <c r="U245">
        <f t="shared" si="176"/>
        <v>1.623457599604665E-5</v>
      </c>
      <c r="V245" s="25">
        <f t="shared" si="177"/>
        <v>1.274149755564339E-2</v>
      </c>
      <c r="Z245">
        <f t="shared" si="156"/>
        <v>34376</v>
      </c>
      <c r="AA245" s="25">
        <f t="shared" si="157"/>
        <v>-1.8867430220648317E-2</v>
      </c>
      <c r="AB245" s="25">
        <f t="shared" si="158"/>
        <v>1.0541358222194618E-2</v>
      </c>
      <c r="AC245" s="25">
        <f t="shared" si="159"/>
        <v>1.274149755564339E-2</v>
      </c>
      <c r="AD245" s="25"/>
      <c r="AE245" s="25">
        <f t="shared" si="160"/>
        <v>1.8039898700745482E-8</v>
      </c>
      <c r="AF245" s="28">
        <f t="shared" si="161"/>
        <v>36919.103000000003</v>
      </c>
      <c r="AG245" s="128"/>
      <c r="AH245">
        <f t="shared" si="162"/>
        <v>-2.1069286092648316E-2</v>
      </c>
      <c r="AI245">
        <f t="shared" si="163"/>
        <v>0.65178860955885443</v>
      </c>
      <c r="AJ245">
        <f t="shared" si="164"/>
        <v>-0.89341582066522662</v>
      </c>
      <c r="AK245">
        <f t="shared" si="165"/>
        <v>-0.12509527395966674</v>
      </c>
      <c r="AL245">
        <f t="shared" si="166"/>
        <v>-2.7967003391751355</v>
      </c>
      <c r="AM245">
        <f t="shared" si="167"/>
        <v>-5.7413151409118104</v>
      </c>
      <c r="AN245" s="25">
        <f t="shared" si="172"/>
        <v>3.6444221198643363</v>
      </c>
      <c r="AO245" s="25">
        <f t="shared" si="172"/>
        <v>3.6446841728873549</v>
      </c>
      <c r="AP245" s="25">
        <f t="shared" si="172"/>
        <v>3.6438759351625278</v>
      </c>
      <c r="AQ245" s="25">
        <f t="shared" si="172"/>
        <v>3.6463699016680104</v>
      </c>
      <c r="AR245" s="25">
        <f t="shared" si="172"/>
        <v>3.6386852526090983</v>
      </c>
      <c r="AS245" s="25">
        <f t="shared" si="172"/>
        <v>3.66247003313187</v>
      </c>
      <c r="AT245" s="25">
        <f t="shared" si="172"/>
        <v>3.5898083401602325</v>
      </c>
      <c r="AU245" s="25">
        <f t="shared" si="168"/>
        <v>3.8228125533273767</v>
      </c>
      <c r="AV245" s="25"/>
      <c r="AW245" s="25"/>
      <c r="AX245" s="25"/>
      <c r="AY245" s="25"/>
      <c r="AZ245" s="25"/>
      <c r="BA245" s="25"/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  <c r="BL245" s="25"/>
    </row>
    <row r="246" spans="1:64">
      <c r="A246" s="139" t="s">
        <v>850</v>
      </c>
      <c r="B246" s="139" t="s">
        <v>288</v>
      </c>
      <c r="C246" s="140">
        <v>51946.641799999998</v>
      </c>
      <c r="D246" s="140" t="s">
        <v>485</v>
      </c>
      <c r="E246" s="33">
        <f t="shared" si="152"/>
        <v>34402.455333941107</v>
      </c>
      <c r="F246" s="25">
        <f t="shared" si="153"/>
        <v>34402.5</v>
      </c>
      <c r="G246" s="25">
        <f t="shared" si="173"/>
        <v>-1.5246667506289668E-2</v>
      </c>
      <c r="K246">
        <f>G246</f>
        <v>-1.5246667506289668E-2</v>
      </c>
      <c r="L246" s="25"/>
      <c r="N246" s="25"/>
      <c r="O246" s="25">
        <f t="shared" ca="1" si="174"/>
        <v>-2.3212826700956986E-3</v>
      </c>
      <c r="P246" s="27">
        <f t="shared" si="154"/>
        <v>-2.1088505816018288E-2</v>
      </c>
      <c r="Q246" s="28">
        <f t="shared" si="155"/>
        <v>36928.141799999998</v>
      </c>
      <c r="S246" s="25">
        <f t="shared" si="175"/>
        <v>3.4127074837012937E-5</v>
      </c>
      <c r="T246" s="128">
        <v>10</v>
      </c>
      <c r="U246">
        <f t="shared" si="176"/>
        <v>3.4127074837012939E-4</v>
      </c>
      <c r="V246" s="25">
        <f t="shared" si="177"/>
        <v>5.8418383097286197E-3</v>
      </c>
      <c r="Z246">
        <f t="shared" si="156"/>
        <v>34402.5</v>
      </c>
      <c r="AA246" s="25">
        <f t="shared" si="157"/>
        <v>-1.8883668541926617E-2</v>
      </c>
      <c r="AB246" s="25">
        <f t="shared" si="158"/>
        <v>3.6370010356369491E-3</v>
      </c>
      <c r="AC246" s="25">
        <f t="shared" si="159"/>
        <v>5.8418383097286197E-3</v>
      </c>
      <c r="AD246" s="25"/>
      <c r="AE246" s="25">
        <f t="shared" si="160"/>
        <v>4.5142531967662718E-10</v>
      </c>
      <c r="AF246" s="28">
        <f t="shared" si="161"/>
        <v>36928.141799999998</v>
      </c>
      <c r="AG246" s="128"/>
      <c r="AH246">
        <f t="shared" si="162"/>
        <v>-2.1082945023176616E-2</v>
      </c>
      <c r="AI246">
        <f t="shared" si="163"/>
        <v>0.6519946251388542</v>
      </c>
      <c r="AJ246">
        <f t="shared" si="164"/>
        <v>-0.89415275082654688</v>
      </c>
      <c r="AK246">
        <f t="shared" si="165"/>
        <v>-0.12566725535219356</v>
      </c>
      <c r="AL246">
        <f t="shared" si="166"/>
        <v>-2.7950572265919695</v>
      </c>
      <c r="AM246">
        <f t="shared" si="167"/>
        <v>-5.7135438571398112</v>
      </c>
      <c r="AN246" s="25">
        <f t="shared" si="172"/>
        <v>3.6467637728641402</v>
      </c>
      <c r="AO246" s="25">
        <f t="shared" si="172"/>
        <v>3.647024705085022</v>
      </c>
      <c r="AP246" s="25">
        <f t="shared" si="172"/>
        <v>3.6462188845090844</v>
      </c>
      <c r="AQ246" s="25">
        <f t="shared" si="172"/>
        <v>3.6487086099009995</v>
      </c>
      <c r="AR246" s="25">
        <f t="shared" si="172"/>
        <v>3.6410271652622646</v>
      </c>
      <c r="AS246" s="25">
        <f t="shared" si="172"/>
        <v>3.6648333479087998</v>
      </c>
      <c r="AT246" s="25">
        <f t="shared" si="172"/>
        <v>3.5920183661061231</v>
      </c>
      <c r="AU246" s="25">
        <f t="shared" si="168"/>
        <v>3.825912413634903</v>
      </c>
      <c r="AV246" s="25"/>
      <c r="AW246" s="25"/>
      <c r="AX246" s="25"/>
      <c r="AY246" s="25"/>
      <c r="AZ246" s="25"/>
      <c r="BA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</row>
    <row r="247" spans="1:64">
      <c r="A247" s="139" t="s">
        <v>600</v>
      </c>
      <c r="B247" s="139" t="s">
        <v>288</v>
      </c>
      <c r="C247" s="140">
        <v>51951.597000000002</v>
      </c>
      <c r="D247" s="140" t="s">
        <v>503</v>
      </c>
      <c r="E247" s="33">
        <f t="shared" si="152"/>
        <v>34416.971899936463</v>
      </c>
      <c r="F247" s="25">
        <f t="shared" si="153"/>
        <v>34417</v>
      </c>
      <c r="G247" s="25">
        <f t="shared" si="173"/>
        <v>-9.5918989973142743E-3</v>
      </c>
      <c r="I247">
        <f>G247</f>
        <v>-9.5918989973142743E-3</v>
      </c>
      <c r="L247" s="25"/>
      <c r="N247" s="25"/>
      <c r="O247" s="25">
        <f t="shared" ca="1" si="174"/>
        <v>-2.3349503857760003E-3</v>
      </c>
      <c r="P247" s="27">
        <f t="shared" si="154"/>
        <v>-2.1099957672323633E-2</v>
      </c>
      <c r="Q247" s="28">
        <f t="shared" si="155"/>
        <v>36933.097000000002</v>
      </c>
      <c r="S247" s="25">
        <f t="shared" si="175"/>
        <v>1.3243541446745816E-4</v>
      </c>
      <c r="T247" s="128">
        <v>0.1</v>
      </c>
      <c r="U247">
        <f t="shared" si="176"/>
        <v>1.3243541446745817E-5</v>
      </c>
      <c r="V247" s="25">
        <f t="shared" si="177"/>
        <v>1.1508058675009359E-2</v>
      </c>
      <c r="Z247">
        <f t="shared" si="156"/>
        <v>34417</v>
      </c>
      <c r="AA247" s="25">
        <f t="shared" si="157"/>
        <v>-1.8892508337677787E-2</v>
      </c>
      <c r="AB247" s="25">
        <f t="shared" si="158"/>
        <v>9.300609340363513E-3</v>
      </c>
      <c r="AC247" s="25">
        <f t="shared" si="159"/>
        <v>1.1508058675009359E-2</v>
      </c>
      <c r="AD247" s="25"/>
      <c r="AE247" s="25">
        <f t="shared" si="160"/>
        <v>1.1455840033793995E-8</v>
      </c>
      <c r="AF247" s="28">
        <f t="shared" si="161"/>
        <v>36933.097000000002</v>
      </c>
      <c r="AG247" s="128"/>
      <c r="AH247">
        <f t="shared" si="162"/>
        <v>-2.1090371670677788E-2</v>
      </c>
      <c r="AI247">
        <f t="shared" si="163"/>
        <v>0.65210780397854262</v>
      </c>
      <c r="AJ247">
        <f t="shared" si="164"/>
        <v>-0.89455515233523575</v>
      </c>
      <c r="AK247">
        <f t="shared" si="165"/>
        <v>-0.12598023633637098</v>
      </c>
      <c r="AL247">
        <f t="shared" si="166"/>
        <v>-2.7941577236301254</v>
      </c>
      <c r="AM247">
        <f t="shared" si="167"/>
        <v>-5.6984509388017335</v>
      </c>
      <c r="AN247" s="25">
        <f t="shared" si="172"/>
        <v>3.6480453698122108</v>
      </c>
      <c r="AO247" s="25">
        <f t="shared" si="172"/>
        <v>3.6483056828282687</v>
      </c>
      <c r="AP247" s="25">
        <f t="shared" si="172"/>
        <v>3.6475012038213888</v>
      </c>
      <c r="AQ247" s="25">
        <f t="shared" si="172"/>
        <v>3.6499885514652788</v>
      </c>
      <c r="AR247" s="25">
        <f t="shared" si="172"/>
        <v>3.6423090207817803</v>
      </c>
      <c r="AS247" s="25">
        <f t="shared" si="172"/>
        <v>3.6661264986753599</v>
      </c>
      <c r="AT247" s="25">
        <f t="shared" si="172"/>
        <v>3.5932285763748824</v>
      </c>
      <c r="AU247" s="25">
        <f t="shared" si="168"/>
        <v>3.8276085636144934</v>
      </c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</row>
    <row r="248" spans="1:64">
      <c r="A248" s="139" t="s">
        <v>600</v>
      </c>
      <c r="B248" s="139" t="s">
        <v>288</v>
      </c>
      <c r="C248" s="140">
        <v>51957.58</v>
      </c>
      <c r="D248" s="140" t="s">
        <v>503</v>
      </c>
      <c r="E248" s="33">
        <f t="shared" si="152"/>
        <v>34434.499469832765</v>
      </c>
      <c r="F248" s="25">
        <f t="shared" si="153"/>
        <v>34434.5</v>
      </c>
      <c r="G248" s="25">
        <f t="shared" si="173"/>
        <v>-1.8097149586537853E-4</v>
      </c>
      <c r="I248">
        <f>G248</f>
        <v>-1.8097149586537853E-4</v>
      </c>
      <c r="M248" s="25"/>
      <c r="N248" s="25"/>
      <c r="O248" s="25">
        <f t="shared" ca="1" si="174"/>
        <v>-2.3514459047004992E-3</v>
      </c>
      <c r="P248" s="27">
        <f t="shared" si="154"/>
        <v>-2.1113775266534518E-2</v>
      </c>
      <c r="Q248" s="28">
        <f t="shared" si="155"/>
        <v>36939.08</v>
      </c>
      <c r="S248" s="25">
        <f t="shared" si="175"/>
        <v>4.3818227370134014E-4</v>
      </c>
      <c r="T248" s="128">
        <v>0.1</v>
      </c>
      <c r="U248">
        <f t="shared" si="176"/>
        <v>4.3818227370134018E-5</v>
      </c>
      <c r="V248" s="25">
        <f t="shared" si="177"/>
        <v>2.0932803770669139E-2</v>
      </c>
      <c r="Z248">
        <f t="shared" si="156"/>
        <v>34434.5</v>
      </c>
      <c r="AA248" s="25">
        <f t="shared" si="157"/>
        <v>-1.8903134315608906E-2</v>
      </c>
      <c r="AB248" s="25">
        <f t="shared" si="158"/>
        <v>1.8722162819743527E-2</v>
      </c>
      <c r="AC248" s="25">
        <f t="shared" si="159"/>
        <v>2.0932803770669139E-2</v>
      </c>
      <c r="AD248" s="25"/>
      <c r="AE248" s="25">
        <f t="shared" si="160"/>
        <v>1.5359137918915862E-7</v>
      </c>
      <c r="AF248" s="28">
        <f t="shared" si="161"/>
        <v>36939.08</v>
      </c>
      <c r="AG248" s="128"/>
      <c r="AH248">
        <f t="shared" si="162"/>
        <v>-2.1099290444858906E-2</v>
      </c>
      <c r="AI248">
        <f t="shared" si="163"/>
        <v>0.65224482672754303</v>
      </c>
      <c r="AJ248">
        <f t="shared" si="164"/>
        <v>-0.89504003155466516</v>
      </c>
      <c r="AK248">
        <f t="shared" si="165"/>
        <v>-0.12635798139509602</v>
      </c>
      <c r="AL248">
        <f t="shared" si="166"/>
        <v>-2.7930716991922528</v>
      </c>
      <c r="AM248">
        <f t="shared" si="167"/>
        <v>-5.6803311144088333</v>
      </c>
      <c r="AN248" s="25">
        <f t="shared" si="172"/>
        <v>3.6495924226893037</v>
      </c>
      <c r="AO248" s="25">
        <f t="shared" si="172"/>
        <v>3.6498519828632943</v>
      </c>
      <c r="AP248" s="25">
        <f t="shared" si="172"/>
        <v>3.6490491407300101</v>
      </c>
      <c r="AQ248" s="25">
        <f t="shared" si="172"/>
        <v>3.6515335651062468</v>
      </c>
      <c r="AR248" s="25">
        <f t="shared" si="172"/>
        <v>3.6438564953141284</v>
      </c>
      <c r="AS248" s="25">
        <f t="shared" si="172"/>
        <v>3.6676872141271502</v>
      </c>
      <c r="AT248" s="25">
        <f t="shared" si="172"/>
        <v>3.5946900730922309</v>
      </c>
      <c r="AU248" s="25">
        <f t="shared" si="168"/>
        <v>3.8296556411760667</v>
      </c>
      <c r="AV248" s="25"/>
      <c r="AW248" s="25"/>
      <c r="AX248" s="25"/>
      <c r="AY248" s="25"/>
      <c r="AZ248" s="25"/>
      <c r="BA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</row>
    <row r="249" spans="1:64">
      <c r="A249" s="139" t="s">
        <v>600</v>
      </c>
      <c r="B249" s="139" t="s">
        <v>288</v>
      </c>
      <c r="C249" s="140">
        <v>51958.601000000002</v>
      </c>
      <c r="D249" s="140" t="s">
        <v>503</v>
      </c>
      <c r="E249" s="33">
        <f t="shared" si="152"/>
        <v>34437.490552711606</v>
      </c>
      <c r="F249" s="25">
        <f t="shared" si="153"/>
        <v>34437.5</v>
      </c>
      <c r="G249" s="25">
        <f t="shared" si="173"/>
        <v>-3.2248124989564531E-3</v>
      </c>
      <c r="I249">
        <f>G249</f>
        <v>-3.2248124989564531E-3</v>
      </c>
      <c r="L249" s="25"/>
      <c r="N249" s="25"/>
      <c r="O249" s="25">
        <f t="shared" ca="1" si="174"/>
        <v>-2.3542737079446964E-3</v>
      </c>
      <c r="P249" s="27">
        <f t="shared" si="154"/>
        <v>-2.1116143600331379E-2</v>
      </c>
      <c r="Q249" s="28">
        <f t="shared" si="155"/>
        <v>36940.101000000002</v>
      </c>
      <c r="S249" s="25">
        <f t="shared" si="175"/>
        <v>3.2009972857902574E-4</v>
      </c>
      <c r="T249" s="128">
        <v>0.1</v>
      </c>
      <c r="U249">
        <f t="shared" si="176"/>
        <v>3.2009972857902572E-5</v>
      </c>
      <c r="V249" s="25">
        <f t="shared" si="177"/>
        <v>1.7891331101374926E-2</v>
      </c>
      <c r="Z249">
        <f t="shared" si="156"/>
        <v>34437.5</v>
      </c>
      <c r="AA249" s="25">
        <f t="shared" si="157"/>
        <v>-1.8904951214792673E-2</v>
      </c>
      <c r="AB249" s="25">
        <f t="shared" si="158"/>
        <v>1.568013871583622E-2</v>
      </c>
      <c r="AC249" s="25">
        <f t="shared" si="159"/>
        <v>1.7891331101374926E-2</v>
      </c>
      <c r="AD249" s="25"/>
      <c r="AE249" s="25">
        <f t="shared" si="160"/>
        <v>7.8701879988939021E-8</v>
      </c>
      <c r="AF249" s="28">
        <f t="shared" si="161"/>
        <v>36940.101000000002</v>
      </c>
      <c r="AG249" s="128"/>
      <c r="AH249">
        <f t="shared" si="162"/>
        <v>-2.1100814496042675E-2</v>
      </c>
      <c r="AI249">
        <f t="shared" si="163"/>
        <v>0.6522683633387425</v>
      </c>
      <c r="AJ249">
        <f t="shared" si="164"/>
        <v>-0.89512306821190846</v>
      </c>
      <c r="AK249">
        <f t="shared" si="165"/>
        <v>-0.12642273871769721</v>
      </c>
      <c r="AL249">
        <f t="shared" si="166"/>
        <v>-2.7928854776234493</v>
      </c>
      <c r="AM249">
        <f t="shared" si="167"/>
        <v>-5.6772353133715692</v>
      </c>
      <c r="AN249" s="25">
        <f t="shared" si="172"/>
        <v>3.6498576645470431</v>
      </c>
      <c r="AO249" s="25">
        <f t="shared" si="172"/>
        <v>3.6501170950598376</v>
      </c>
      <c r="AP249" s="25">
        <f t="shared" si="172"/>
        <v>3.6493145354723957</v>
      </c>
      <c r="AQ249" s="25">
        <f t="shared" si="172"/>
        <v>3.6517984528503353</v>
      </c>
      <c r="AR249" s="25">
        <f t="shared" si="172"/>
        <v>3.6441218214804638</v>
      </c>
      <c r="AS249" s="25">
        <f t="shared" si="172"/>
        <v>3.6679547671936108</v>
      </c>
      <c r="AT249" s="25">
        <f t="shared" si="172"/>
        <v>3.5949407141834451</v>
      </c>
      <c r="AU249" s="25">
        <f t="shared" si="168"/>
        <v>3.8300065687580513</v>
      </c>
      <c r="AV249" s="25"/>
      <c r="AW249" s="25"/>
      <c r="AX249" s="25"/>
      <c r="AY249" s="25"/>
      <c r="AZ249" s="25"/>
      <c r="BA249" s="25"/>
      <c r="BB249" s="25"/>
      <c r="BC249" s="25"/>
      <c r="BD249" s="25"/>
      <c r="BE249" s="25"/>
      <c r="BF249" s="25"/>
      <c r="BG249" s="25"/>
      <c r="BH249" s="25"/>
      <c r="BI249" s="25"/>
      <c r="BJ249" s="25"/>
      <c r="BK249" s="25"/>
      <c r="BL249" s="25"/>
    </row>
    <row r="250" spans="1:64">
      <c r="A250" s="139" t="s">
        <v>600</v>
      </c>
      <c r="B250" s="139" t="s">
        <v>288</v>
      </c>
      <c r="C250" s="140">
        <v>51987.599000000002</v>
      </c>
      <c r="D250" s="140" t="s">
        <v>503</v>
      </c>
      <c r="E250" s="33">
        <f t="shared" si="152"/>
        <v>34522.441993770073</v>
      </c>
      <c r="F250" s="25">
        <f t="shared" si="153"/>
        <v>34522.5</v>
      </c>
      <c r="G250" s="25">
        <f t="shared" si="173"/>
        <v>-1.9800307498371694E-2</v>
      </c>
      <c r="I250">
        <f>G250</f>
        <v>-1.9800307498371694E-2</v>
      </c>
      <c r="M250" s="25"/>
      <c r="N250" s="25"/>
      <c r="O250" s="25">
        <f t="shared" ca="1" si="174"/>
        <v>-2.434394799863706E-3</v>
      </c>
      <c r="P250" s="27">
        <f t="shared" si="154"/>
        <v>-2.1183198149585119E-2</v>
      </c>
      <c r="Q250" s="28">
        <f t="shared" si="155"/>
        <v>36969.099000000002</v>
      </c>
      <c r="S250" s="25">
        <f t="shared" si="175"/>
        <v>1.9123865532134899E-6</v>
      </c>
      <c r="T250" s="128">
        <v>0.1</v>
      </c>
      <c r="U250">
        <f t="shared" si="176"/>
        <v>1.91238655321349E-7</v>
      </c>
      <c r="V250" s="25">
        <f t="shared" si="177"/>
        <v>1.3828906512134247E-3</v>
      </c>
      <c r="W250" s="108"/>
      <c r="X250" s="113"/>
      <c r="Y250" s="114"/>
      <c r="Z250">
        <f t="shared" si="156"/>
        <v>34522.5</v>
      </c>
      <c r="AA250" s="25">
        <f t="shared" si="157"/>
        <v>-1.8955857587968583E-2</v>
      </c>
      <c r="AB250" s="25">
        <f t="shared" si="158"/>
        <v>-8.4444991040311113E-4</v>
      </c>
      <c r="AC250" s="25">
        <f t="shared" si="159"/>
        <v>1.3828906512134247E-3</v>
      </c>
      <c r="AD250" s="25"/>
      <c r="AE250" s="25">
        <f t="shared" si="160"/>
        <v>1.3637145344713097E-12</v>
      </c>
      <c r="AF250" s="28">
        <f t="shared" si="161"/>
        <v>36969.099000000002</v>
      </c>
      <c r="AG250" s="128"/>
      <c r="AH250">
        <f t="shared" si="162"/>
        <v>-2.1143401069218585E-2</v>
      </c>
      <c r="AI250">
        <f t="shared" si="163"/>
        <v>0.6529409639701651</v>
      </c>
      <c r="AJ250">
        <f t="shared" si="164"/>
        <v>-0.89746534612508</v>
      </c>
      <c r="AK250">
        <f t="shared" si="165"/>
        <v>-0.12825765283226484</v>
      </c>
      <c r="AL250">
        <f t="shared" si="166"/>
        <v>-2.7876035706528035</v>
      </c>
      <c r="AM250">
        <f t="shared" si="167"/>
        <v>-5.5907699867828038</v>
      </c>
      <c r="AN250" s="25">
        <f t="shared" si="172"/>
        <v>3.6573768658003352</v>
      </c>
      <c r="AO250" s="25">
        <f t="shared" si="172"/>
        <v>3.6576325508786609</v>
      </c>
      <c r="AP250" s="25">
        <f t="shared" si="172"/>
        <v>3.6568382292050989</v>
      </c>
      <c r="AQ250" s="25">
        <f t="shared" si="172"/>
        <v>3.6593070742762817</v>
      </c>
      <c r="AR250" s="25">
        <f t="shared" si="172"/>
        <v>3.6516448701580346</v>
      </c>
      <c r="AS250" s="25">
        <f t="shared" si="172"/>
        <v>3.6755356848074121</v>
      </c>
      <c r="AT250" s="25">
        <f t="shared" si="172"/>
        <v>3.6020542880937039</v>
      </c>
      <c r="AU250" s="25">
        <f t="shared" si="168"/>
        <v>3.8399495169142677</v>
      </c>
      <c r="AV250" s="25"/>
      <c r="AW250" s="25"/>
      <c r="AX250" s="25"/>
      <c r="AY250" s="25"/>
      <c r="AZ250" s="25"/>
      <c r="BA250" s="25"/>
      <c r="BB250" s="25"/>
      <c r="BC250" s="25"/>
      <c r="BD250" s="25"/>
      <c r="BE250" s="25"/>
      <c r="BF250" s="25"/>
      <c r="BG250" s="25"/>
      <c r="BH250" s="25"/>
      <c r="BI250" s="25"/>
      <c r="BJ250" s="25"/>
      <c r="BK250" s="25"/>
      <c r="BL250" s="25"/>
    </row>
    <row r="251" spans="1:64">
      <c r="A251" s="36" t="s">
        <v>363</v>
      </c>
      <c r="B251" s="57" t="s">
        <v>292</v>
      </c>
      <c r="C251" s="36">
        <v>52185.414100000002</v>
      </c>
      <c r="D251" s="58"/>
      <c r="E251" s="33">
        <f t="shared" si="152"/>
        <v>35101.953608644384</v>
      </c>
      <c r="F251" s="25">
        <f t="shared" si="153"/>
        <v>35102</v>
      </c>
      <c r="G251" s="25">
        <f t="shared" si="173"/>
        <v>-1.5835594000236597E-2</v>
      </c>
      <c r="K251" s="127">
        <f t="shared" ref="K251:K267" si="178">G251</f>
        <v>-1.5835594000236597E-2</v>
      </c>
      <c r="N251" s="25">
        <v>-1.5835594000236597E-2</v>
      </c>
      <c r="O251" s="25">
        <f t="shared" ca="1" si="174"/>
        <v>-2.9806321265350537E-3</v>
      </c>
      <c r="P251" s="27">
        <f t="shared" si="154"/>
        <v>-2.1637868872168647E-2</v>
      </c>
      <c r="Q251" s="28">
        <f t="shared" si="155"/>
        <v>37166.914100000002</v>
      </c>
      <c r="S251" s="25">
        <f t="shared" si="175"/>
        <v>3.366639368945409E-5</v>
      </c>
      <c r="T251" s="128">
        <v>10</v>
      </c>
      <c r="U251">
        <f t="shared" si="176"/>
        <v>3.3666393689454091E-4</v>
      </c>
      <c r="V251" s="25">
        <f t="shared" si="177"/>
        <v>5.8022748719320505E-3</v>
      </c>
      <c r="Z251">
        <f t="shared" si="156"/>
        <v>35102</v>
      </c>
      <c r="AA251" s="25">
        <f t="shared" si="157"/>
        <v>-1.9273069443396792E-2</v>
      </c>
      <c r="AB251" s="25">
        <f t="shared" si="158"/>
        <v>3.4374754431601949E-3</v>
      </c>
      <c r="AC251" s="25">
        <f t="shared" si="159"/>
        <v>5.8022748719320505E-3</v>
      </c>
      <c r="AD251" s="25"/>
      <c r="AE251" s="25">
        <f t="shared" si="160"/>
        <v>3.9781010098820106E-10</v>
      </c>
      <c r="AF251" s="28">
        <f t="shared" si="161"/>
        <v>37166.914100000002</v>
      </c>
      <c r="AG251" s="128"/>
      <c r="AH251">
        <f t="shared" si="162"/>
        <v>-2.1402736231396793E-2</v>
      </c>
      <c r="AI251">
        <f t="shared" si="163"/>
        <v>0.6578262070454397</v>
      </c>
      <c r="AJ251">
        <f t="shared" si="164"/>
        <v>-0.91288743969734143</v>
      </c>
      <c r="AK251">
        <f t="shared" si="165"/>
        <v>-0.14077320560067447</v>
      </c>
      <c r="AL251">
        <f t="shared" si="166"/>
        <v>-2.7512902178956016</v>
      </c>
      <c r="AM251">
        <f t="shared" si="167"/>
        <v>-5.059015243104958</v>
      </c>
      <c r="AN251" s="25">
        <f t="shared" ref="AN251:AT260" si="179">$AU251+$AB$7*SIN(AO251)</f>
        <v>3.7088556707635574</v>
      </c>
      <c r="AO251" s="25">
        <f t="shared" si="179"/>
        <v>3.7090826565957467</v>
      </c>
      <c r="AP251" s="25">
        <f t="shared" si="179"/>
        <v>3.7083553146902268</v>
      </c>
      <c r="AQ251" s="25">
        <f t="shared" si="179"/>
        <v>3.7106871649975641</v>
      </c>
      <c r="AR251" s="25">
        <f t="shared" si="179"/>
        <v>3.7032234573235208</v>
      </c>
      <c r="AS251" s="25">
        <f t="shared" si="179"/>
        <v>3.7272404962386609</v>
      </c>
      <c r="AT251" s="25">
        <f t="shared" si="179"/>
        <v>3.6511930598465936</v>
      </c>
      <c r="AU251" s="25">
        <f t="shared" si="168"/>
        <v>3.907737028167535</v>
      </c>
      <c r="AV251" s="25"/>
      <c r="AW251" s="25"/>
      <c r="AX251" s="25"/>
      <c r="AY251" s="25"/>
      <c r="AZ251" s="25"/>
      <c r="BA251" s="25"/>
      <c r="BB251" s="25"/>
      <c r="BC251" s="25"/>
      <c r="BD251" s="25"/>
      <c r="BE251" s="25"/>
      <c r="BF251" s="25"/>
      <c r="BG251" s="25"/>
      <c r="BH251" s="25"/>
      <c r="BI251" s="25"/>
      <c r="BJ251" s="25"/>
      <c r="BK251" s="25"/>
      <c r="BL251" s="25"/>
    </row>
    <row r="252" spans="1:64">
      <c r="A252" s="36" t="s">
        <v>333</v>
      </c>
      <c r="B252" s="105" t="s">
        <v>288</v>
      </c>
      <c r="C252" s="106">
        <v>52185.58167</v>
      </c>
      <c r="D252" s="106">
        <v>3.0000000000000001E-5</v>
      </c>
      <c r="E252" s="33">
        <f t="shared" si="152"/>
        <v>35102.444515361327</v>
      </c>
      <c r="F252" s="25">
        <f t="shared" si="153"/>
        <v>35102.5</v>
      </c>
      <c r="G252" s="25">
        <f t="shared" si="173"/>
        <v>-1.8939567497000098E-2</v>
      </c>
      <c r="K252">
        <f t="shared" si="178"/>
        <v>-1.8939567497000098E-2</v>
      </c>
      <c r="N252" s="25">
        <v>-1.8939567497000098E-2</v>
      </c>
      <c r="P252" s="27">
        <f t="shared" si="154"/>
        <v>-2.1638259297542442E-2</v>
      </c>
      <c r="Q252" s="28">
        <f t="shared" si="155"/>
        <v>37167.08167</v>
      </c>
      <c r="S252" s="25">
        <f t="shared" si="175"/>
        <v>7.2829374343144773E-6</v>
      </c>
      <c r="T252" s="128">
        <v>10</v>
      </c>
      <c r="U252">
        <f t="shared" si="176"/>
        <v>7.282937434314477E-5</v>
      </c>
      <c r="V252" s="25">
        <f t="shared" si="177"/>
        <v>2.6986918005423438E-3</v>
      </c>
      <c r="Z252">
        <f t="shared" si="156"/>
        <v>35102.5</v>
      </c>
      <c r="AA252" s="25">
        <f t="shared" si="157"/>
        <v>-1.927332036999687E-2</v>
      </c>
      <c r="AB252" s="25">
        <f t="shared" si="158"/>
        <v>3.3375287299677175E-4</v>
      </c>
      <c r="AC252" s="25">
        <f t="shared" si="159"/>
        <v>2.6986918005423438E-3</v>
      </c>
      <c r="AD252" s="25"/>
      <c r="AE252" s="25">
        <f t="shared" si="160"/>
        <v>8.1125353978826402E-13</v>
      </c>
      <c r="AF252" s="28">
        <f t="shared" si="161"/>
        <v>37167.08167</v>
      </c>
      <c r="AG252" s="128"/>
      <c r="AH252">
        <f t="shared" si="162"/>
        <v>-2.1402936351246869E-2</v>
      </c>
      <c r="AI252">
        <f t="shared" si="163"/>
        <v>0.65783065144824149</v>
      </c>
      <c r="AJ252">
        <f t="shared" si="164"/>
        <v>-0.91290032653968567</v>
      </c>
      <c r="AK252">
        <f t="shared" si="165"/>
        <v>-0.1407840080110847</v>
      </c>
      <c r="AL252">
        <f t="shared" si="166"/>
        <v>-2.7512586477380179</v>
      </c>
      <c r="AM252">
        <f t="shared" si="167"/>
        <v>-5.0585954939973394</v>
      </c>
      <c r="AN252" s="25">
        <f t="shared" si="179"/>
        <v>3.7089002563691236</v>
      </c>
      <c r="AO252" s="25">
        <f t="shared" si="179"/>
        <v>3.7091272154569803</v>
      </c>
      <c r="AP252" s="25">
        <f t="shared" si="179"/>
        <v>3.7083999385933759</v>
      </c>
      <c r="AQ252" s="25">
        <f t="shared" si="179"/>
        <v>3.7107316466625235</v>
      </c>
      <c r="AR252" s="25">
        <f t="shared" si="179"/>
        <v>3.7032681830477601</v>
      </c>
      <c r="AS252" s="25">
        <f t="shared" si="179"/>
        <v>3.7272851299651224</v>
      </c>
      <c r="AT252" s="25">
        <f t="shared" si="179"/>
        <v>3.6512359542769497</v>
      </c>
      <c r="AU252" s="25">
        <f t="shared" si="168"/>
        <v>3.9077955160978659</v>
      </c>
      <c r="AV252" s="25"/>
      <c r="AW252" s="25"/>
      <c r="AX252" s="25"/>
      <c r="AY252" s="25"/>
      <c r="AZ252" s="25"/>
      <c r="BA252" s="25"/>
      <c r="BB252" s="25"/>
      <c r="BC252" s="25"/>
      <c r="BD252" s="25"/>
      <c r="BE252" s="25"/>
      <c r="BF252" s="25"/>
      <c r="BG252" s="25"/>
      <c r="BH252" s="25"/>
      <c r="BI252" s="25"/>
      <c r="BJ252" s="25"/>
      <c r="BK252" s="25"/>
      <c r="BL252" s="25"/>
    </row>
    <row r="253" spans="1:64">
      <c r="A253" s="36" t="s">
        <v>363</v>
      </c>
      <c r="B253" s="105" t="s">
        <v>288</v>
      </c>
      <c r="C253" s="106">
        <v>52185.585500000001</v>
      </c>
      <c r="D253" s="106"/>
      <c r="E253" s="33">
        <f t="shared" si="152"/>
        <v>35102.455735584081</v>
      </c>
      <c r="F253" s="25">
        <f t="shared" si="153"/>
        <v>35102.5</v>
      </c>
      <c r="G253" s="25">
        <f t="shared" si="173"/>
        <v>-1.5109567495528609E-2</v>
      </c>
      <c r="K253">
        <f t="shared" si="178"/>
        <v>-1.5109567495528609E-2</v>
      </c>
      <c r="N253" s="25">
        <v>-1.5109567495528609E-2</v>
      </c>
      <c r="P253" s="27">
        <f t="shared" si="154"/>
        <v>-2.1638259297542442E-2</v>
      </c>
      <c r="Q253" s="28">
        <f t="shared" si="155"/>
        <v>37167.085500000001</v>
      </c>
      <c r="S253" s="25">
        <f t="shared" si="175"/>
        <v>4.2623816645682638E-5</v>
      </c>
      <c r="T253" s="128">
        <v>10</v>
      </c>
      <c r="U253">
        <f t="shared" si="176"/>
        <v>4.2623816645682641E-4</v>
      </c>
      <c r="V253" s="25">
        <f t="shared" si="177"/>
        <v>6.5286918020138335E-3</v>
      </c>
      <c r="W253" s="110"/>
      <c r="X253" s="113"/>
      <c r="Y253" s="114"/>
      <c r="Z253">
        <f t="shared" si="156"/>
        <v>35102.5</v>
      </c>
      <c r="AA253" s="25">
        <f t="shared" si="157"/>
        <v>-1.927332036999687E-2</v>
      </c>
      <c r="AB253" s="25">
        <f t="shared" si="158"/>
        <v>4.1637528744682614E-3</v>
      </c>
      <c r="AC253" s="25">
        <f t="shared" si="159"/>
        <v>6.5286918020138335E-3</v>
      </c>
      <c r="AD253" s="25"/>
      <c r="AE253" s="25">
        <f t="shared" si="160"/>
        <v>7.3896220411267415E-10</v>
      </c>
      <c r="AF253" s="28">
        <f t="shared" si="161"/>
        <v>37167.085500000001</v>
      </c>
      <c r="AG253" s="128"/>
      <c r="AH253">
        <f t="shared" si="162"/>
        <v>-2.1402936351246869E-2</v>
      </c>
      <c r="AI253">
        <f t="shared" si="163"/>
        <v>0.65783065144824149</v>
      </c>
      <c r="AJ253">
        <f t="shared" si="164"/>
        <v>-0.91290032653968567</v>
      </c>
      <c r="AK253">
        <f t="shared" si="165"/>
        <v>-0.1407840080110847</v>
      </c>
      <c r="AL253">
        <f t="shared" si="166"/>
        <v>-2.7512586477380179</v>
      </c>
      <c r="AM253">
        <f t="shared" si="167"/>
        <v>-5.0585954939973394</v>
      </c>
      <c r="AN253" s="25">
        <f t="shared" si="179"/>
        <v>3.7089002563691236</v>
      </c>
      <c r="AO253" s="25">
        <f t="shared" si="179"/>
        <v>3.7091272154569803</v>
      </c>
      <c r="AP253" s="25">
        <f t="shared" si="179"/>
        <v>3.7083999385933759</v>
      </c>
      <c r="AQ253" s="25">
        <f t="shared" si="179"/>
        <v>3.7107316466625235</v>
      </c>
      <c r="AR253" s="25">
        <f t="shared" si="179"/>
        <v>3.7032681830477601</v>
      </c>
      <c r="AS253" s="25">
        <f t="shared" si="179"/>
        <v>3.7272851299651224</v>
      </c>
      <c r="AT253" s="25">
        <f t="shared" si="179"/>
        <v>3.6512359542769497</v>
      </c>
      <c r="AU253" s="25">
        <f t="shared" si="168"/>
        <v>3.9077955160978659</v>
      </c>
      <c r="AV253" s="25"/>
      <c r="AW253" s="25"/>
      <c r="AX253" s="25"/>
      <c r="AY253" s="25"/>
      <c r="AZ253" s="25"/>
      <c r="BA253" s="25"/>
      <c r="BB253" s="25"/>
      <c r="BC253" s="25"/>
      <c r="BD253" s="25"/>
      <c r="BE253" s="25"/>
      <c r="BF253" s="25"/>
      <c r="BG253" s="25"/>
      <c r="BH253" s="25"/>
      <c r="BI253" s="25"/>
      <c r="BJ253" s="25"/>
      <c r="BK253" s="25"/>
      <c r="BL253" s="25"/>
    </row>
    <row r="254" spans="1:64">
      <c r="A254" s="56" t="s">
        <v>492</v>
      </c>
      <c r="B254" s="57" t="str">
        <f>IF(W254=INT(W254),"I","II")</f>
        <v>I</v>
      </c>
      <c r="C254" s="126">
        <v>52193.432699999998</v>
      </c>
      <c r="D254" s="115" t="s">
        <v>485</v>
      </c>
      <c r="E254" s="33">
        <f t="shared" si="152"/>
        <v>35125.444595101071</v>
      </c>
      <c r="F254" s="25">
        <f t="shared" si="153"/>
        <v>35125.5</v>
      </c>
      <c r="G254" s="25">
        <f t="shared" si="173"/>
        <v>-1.8912348503363319E-2</v>
      </c>
      <c r="K254">
        <f t="shared" si="178"/>
        <v>-1.8912348503363319E-2</v>
      </c>
      <c r="N254" s="25">
        <v>-1.8912348503363319E-2</v>
      </c>
      <c r="O254" s="25">
        <f t="shared" ref="O254:O261" ca="1" si="180">+C$11+C$12*F254</f>
        <v>-3.002783251947954E-3</v>
      </c>
      <c r="P254" s="27">
        <f t="shared" si="154"/>
        <v>-2.165621537882564E-2</v>
      </c>
      <c r="Q254" s="28">
        <f t="shared" si="155"/>
        <v>37174.932699999998</v>
      </c>
      <c r="S254" s="25">
        <f t="shared" si="175"/>
        <v>7.5288054302593643E-6</v>
      </c>
      <c r="T254" s="128">
        <v>10</v>
      </c>
      <c r="U254">
        <f t="shared" si="176"/>
        <v>7.5288054302593646E-5</v>
      </c>
      <c r="V254" s="25">
        <f t="shared" si="177"/>
        <v>2.7438668754623217E-3</v>
      </c>
      <c r="W254" s="108"/>
      <c r="X254" s="109"/>
      <c r="Y254" s="114"/>
      <c r="Z254">
        <f t="shared" si="156"/>
        <v>35125.5</v>
      </c>
      <c r="AA254" s="25">
        <f t="shared" si="157"/>
        <v>-1.9284820067158547E-2</v>
      </c>
      <c r="AB254" s="25">
        <f t="shared" si="158"/>
        <v>3.7247156379522847E-4</v>
      </c>
      <c r="AC254" s="25">
        <f t="shared" si="159"/>
        <v>2.7438668754623217E-3</v>
      </c>
      <c r="AD254" s="25"/>
      <c r="AE254" s="25">
        <f t="shared" si="160"/>
        <v>1.0445093170339411E-12</v>
      </c>
      <c r="AF254" s="28">
        <f t="shared" si="161"/>
        <v>37174.932699999998</v>
      </c>
      <c r="AG254" s="128"/>
      <c r="AH254">
        <f t="shared" si="162"/>
        <v>-2.1412097316408547E-2</v>
      </c>
      <c r="AI254">
        <f t="shared" si="163"/>
        <v>0.65803552785386354</v>
      </c>
      <c r="AJ254">
        <f t="shared" si="164"/>
        <v>-0.91349232554576199</v>
      </c>
      <c r="AK254">
        <f t="shared" si="165"/>
        <v>-0.14128092507417356</v>
      </c>
      <c r="AL254">
        <f t="shared" si="166"/>
        <v>-2.7498059583352497</v>
      </c>
      <c r="AM254">
        <f t="shared" si="167"/>
        <v>-5.0393531311629625</v>
      </c>
      <c r="AN254" s="25">
        <f t="shared" si="179"/>
        <v>3.7109515207597528</v>
      </c>
      <c r="AO254" s="25">
        <f t="shared" si="179"/>
        <v>3.7111772465959971</v>
      </c>
      <c r="AP254" s="25">
        <f t="shared" si="179"/>
        <v>3.7104529736143044</v>
      </c>
      <c r="AQ254" s="25">
        <f t="shared" si="179"/>
        <v>3.712778097060295</v>
      </c>
      <c r="AR254" s="25">
        <f t="shared" si="179"/>
        <v>3.7053259909204379</v>
      </c>
      <c r="AS254" s="25">
        <f t="shared" si="179"/>
        <v>3.7293383344610493</v>
      </c>
      <c r="AT254" s="25">
        <f t="shared" si="179"/>
        <v>3.6532100476759286</v>
      </c>
      <c r="AU254" s="25">
        <f t="shared" si="168"/>
        <v>3.9104859608930775</v>
      </c>
      <c r="AV254" s="25"/>
      <c r="AW254" s="25"/>
      <c r="AX254" s="25"/>
      <c r="AY254" s="25"/>
      <c r="AZ254" s="25"/>
      <c r="BA254" s="25"/>
      <c r="BB254" s="25"/>
      <c r="BC254" s="25"/>
      <c r="BD254" s="25"/>
      <c r="BE254" s="25"/>
      <c r="BF254" s="25"/>
      <c r="BG254" s="25"/>
      <c r="BH254" s="25"/>
      <c r="BI254" s="25"/>
      <c r="BJ254" s="25"/>
      <c r="BK254" s="25"/>
      <c r="BL254" s="25"/>
    </row>
    <row r="255" spans="1:64">
      <c r="A255" s="56" t="s">
        <v>492</v>
      </c>
      <c r="B255" s="57" t="str">
        <f>IF(W255=INT(W255),"I","II")</f>
        <v>I</v>
      </c>
      <c r="C255" s="126">
        <v>52195.483500000002</v>
      </c>
      <c r="D255" s="115" t="s">
        <v>485</v>
      </c>
      <c r="E255" s="33">
        <f t="shared" si="152"/>
        <v>35131.452541005034</v>
      </c>
      <c r="F255" s="25">
        <f t="shared" si="153"/>
        <v>35131.5</v>
      </c>
      <c r="G255" s="25">
        <f t="shared" si="173"/>
        <v>-1.6200030499021523E-2</v>
      </c>
      <c r="K255">
        <f t="shared" si="178"/>
        <v>-1.6200030499021523E-2</v>
      </c>
      <c r="N255" s="25">
        <v>-1.6200030499021523E-2</v>
      </c>
      <c r="O255" s="25">
        <f t="shared" ca="1" si="180"/>
        <v>-3.0084388584363554E-3</v>
      </c>
      <c r="P255" s="27">
        <f t="shared" si="154"/>
        <v>-2.1660898451744019E-2</v>
      </c>
      <c r="Q255" s="28">
        <f t="shared" si="155"/>
        <v>37176.983500000002</v>
      </c>
      <c r="S255" s="25">
        <f t="shared" si="175"/>
        <v>2.9821078797071584E-5</v>
      </c>
      <c r="T255" s="128">
        <v>10</v>
      </c>
      <c r="U255">
        <f t="shared" si="176"/>
        <v>2.9821078797071584E-4</v>
      </c>
      <c r="V255" s="25">
        <f t="shared" si="177"/>
        <v>5.4608679527224958E-3</v>
      </c>
      <c r="Z255">
        <f t="shared" si="156"/>
        <v>35131.5</v>
      </c>
      <c r="AA255" s="25">
        <f t="shared" si="157"/>
        <v>-1.9287806161280785E-2</v>
      </c>
      <c r="AB255" s="25">
        <f t="shared" si="158"/>
        <v>3.0877756622592623E-3</v>
      </c>
      <c r="AC255" s="25">
        <f t="shared" si="159"/>
        <v>5.4608679527224958E-3</v>
      </c>
      <c r="AD255" s="25"/>
      <c r="AE255" s="25">
        <f t="shared" si="160"/>
        <v>2.843248573140123E-10</v>
      </c>
      <c r="AF255" s="28">
        <f t="shared" si="161"/>
        <v>37176.983500000002</v>
      </c>
      <c r="AG255" s="128"/>
      <c r="AH255">
        <f t="shared" si="162"/>
        <v>-2.1414472784530784E-2</v>
      </c>
      <c r="AI255">
        <f t="shared" si="163"/>
        <v>0.65808911365232903</v>
      </c>
      <c r="AJ255">
        <f t="shared" si="164"/>
        <v>-0.91364650367399269</v>
      </c>
      <c r="AK255">
        <f t="shared" si="165"/>
        <v>-0.14141055758658927</v>
      </c>
      <c r="AL255">
        <f t="shared" si="166"/>
        <v>-2.7494268468224483</v>
      </c>
      <c r="AM255">
        <f t="shared" si="167"/>
        <v>-5.0343545665729366</v>
      </c>
      <c r="AN255" s="25">
        <f t="shared" si="179"/>
        <v>3.7114867385119181</v>
      </c>
      <c r="AO255" s="25">
        <f t="shared" si="179"/>
        <v>3.7117121416713705</v>
      </c>
      <c r="AP255" s="25">
        <f t="shared" si="179"/>
        <v>3.7109886561341425</v>
      </c>
      <c r="AQ255" s="25">
        <f t="shared" si="179"/>
        <v>3.713312048490637</v>
      </c>
      <c r="AR255" s="25">
        <f t="shared" si="179"/>
        <v>3.7058629471769287</v>
      </c>
      <c r="AS255" s="25">
        <f t="shared" si="179"/>
        <v>3.7298739703095869</v>
      </c>
      <c r="AT255" s="25">
        <f t="shared" si="179"/>
        <v>3.6537253346271652</v>
      </c>
      <c r="AU255" s="25">
        <f t="shared" si="168"/>
        <v>3.9111878160570459</v>
      </c>
      <c r="AV255" s="25"/>
      <c r="AW255" s="25"/>
      <c r="AX255" s="25"/>
      <c r="AY255" s="25"/>
      <c r="AZ255" s="25"/>
      <c r="BA255" s="25"/>
      <c r="BB255" s="25"/>
      <c r="BC255" s="25"/>
      <c r="BD255" s="25"/>
      <c r="BE255" s="25"/>
      <c r="BF255" s="25"/>
      <c r="BG255" s="25"/>
      <c r="BH255" s="25"/>
      <c r="BI255" s="25"/>
      <c r="BJ255" s="25"/>
      <c r="BK255" s="25"/>
      <c r="BL255" s="25"/>
    </row>
    <row r="256" spans="1:64">
      <c r="A256" s="56" t="s">
        <v>492</v>
      </c>
      <c r="B256" s="57" t="str">
        <f>IF(W256=INT(W256),"I","II")</f>
        <v>I</v>
      </c>
      <c r="C256" s="126">
        <v>52198.553699999997</v>
      </c>
      <c r="D256" s="115" t="s">
        <v>485</v>
      </c>
      <c r="E256" s="33">
        <f t="shared" si="152"/>
        <v>35140.44688248849</v>
      </c>
      <c r="F256" s="25">
        <f t="shared" si="153"/>
        <v>35140.5</v>
      </c>
      <c r="G256" s="25">
        <f t="shared" si="173"/>
        <v>-1.8131553501007147E-2</v>
      </c>
      <c r="K256">
        <f t="shared" si="178"/>
        <v>-1.8131553501007147E-2</v>
      </c>
      <c r="N256" s="25">
        <v>-1.8131553501007147E-2</v>
      </c>
      <c r="O256" s="25">
        <f t="shared" ca="1" si="180"/>
        <v>-3.016922268168961E-3</v>
      </c>
      <c r="P256" s="27">
        <f t="shared" si="154"/>
        <v>-2.1667922190449971E-2</v>
      </c>
      <c r="Q256" s="28">
        <f t="shared" si="155"/>
        <v>37180.053699999997</v>
      </c>
      <c r="S256" s="25">
        <f t="shared" si="175"/>
        <v>1.2505903507671555E-5</v>
      </c>
      <c r="T256" s="128">
        <v>10</v>
      </c>
      <c r="U256">
        <f t="shared" si="176"/>
        <v>1.2505903507671555E-4</v>
      </c>
      <c r="V256" s="25">
        <f t="shared" si="177"/>
        <v>3.5363686894428238E-3</v>
      </c>
      <c r="Z256">
        <f t="shared" si="156"/>
        <v>35140.5</v>
      </c>
      <c r="AA256" s="25">
        <f t="shared" si="157"/>
        <v>-1.9292274566896878E-2</v>
      </c>
      <c r="AB256" s="25">
        <f t="shared" si="158"/>
        <v>1.1607210658897311E-3</v>
      </c>
      <c r="AC256" s="25">
        <f t="shared" si="159"/>
        <v>3.5363686894428238E-3</v>
      </c>
      <c r="AD256" s="25"/>
      <c r="AE256" s="25">
        <f t="shared" si="160"/>
        <v>1.6848871048812496E-11</v>
      </c>
      <c r="AF256" s="28">
        <f t="shared" si="161"/>
        <v>37180.053699999997</v>
      </c>
      <c r="AG256" s="128"/>
      <c r="AH256">
        <f t="shared" si="162"/>
        <v>-2.1418024846146879E-2</v>
      </c>
      <c r="AI256">
        <f t="shared" si="163"/>
        <v>0.65816960090407828</v>
      </c>
      <c r="AJ256">
        <f t="shared" si="164"/>
        <v>-0.91387757171204864</v>
      </c>
      <c r="AK256">
        <f t="shared" si="165"/>
        <v>-0.14160500787021213</v>
      </c>
      <c r="AL256">
        <f t="shared" si="166"/>
        <v>-2.7488580636217836</v>
      </c>
      <c r="AM256">
        <f t="shared" si="167"/>
        <v>-5.0268730590965296</v>
      </c>
      <c r="AN256" s="25">
        <f t="shared" si="179"/>
        <v>3.7122896470234328</v>
      </c>
      <c r="AO256" s="25">
        <f t="shared" si="179"/>
        <v>3.7125145654344092</v>
      </c>
      <c r="AP256" s="25">
        <f t="shared" si="179"/>
        <v>3.7117922640049317</v>
      </c>
      <c r="AQ256" s="25">
        <f t="shared" si="179"/>
        <v>3.7141130494121697</v>
      </c>
      <c r="AR256" s="25">
        <f t="shared" si="179"/>
        <v>3.7066684878442993</v>
      </c>
      <c r="AS256" s="25">
        <f t="shared" si="179"/>
        <v>3.7306774376903671</v>
      </c>
      <c r="AT256" s="25">
        <f t="shared" si="179"/>
        <v>3.6544985028818213</v>
      </c>
      <c r="AU256" s="25">
        <f t="shared" si="168"/>
        <v>3.912240598802998</v>
      </c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</row>
    <row r="257" spans="1:64">
      <c r="A257" s="56" t="s">
        <v>361</v>
      </c>
      <c r="B257" s="57" t="s">
        <v>292</v>
      </c>
      <c r="C257" s="146">
        <v>52219.548540000003</v>
      </c>
      <c r="D257" s="58">
        <v>2.0000000000000001E-4</v>
      </c>
      <c r="E257" s="33">
        <f t="shared" si="152"/>
        <v>35201.952569528723</v>
      </c>
      <c r="F257" s="25">
        <f t="shared" si="153"/>
        <v>35202</v>
      </c>
      <c r="G257" s="25">
        <f t="shared" si="173"/>
        <v>-1.6190293994441163E-2</v>
      </c>
      <c r="K257">
        <f t="shared" si="178"/>
        <v>-1.6190293994441163E-2</v>
      </c>
      <c r="M257" s="25"/>
      <c r="N257" s="25"/>
      <c r="O257" s="25">
        <f t="shared" ca="1" si="180"/>
        <v>-3.0748922346750633E-3</v>
      </c>
      <c r="P257" s="27">
        <f t="shared" si="154"/>
        <v>-2.1715889775203719E-2</v>
      </c>
      <c r="Q257" s="28">
        <f t="shared" si="155"/>
        <v>37201.048540000003</v>
      </c>
      <c r="S257" s="25">
        <f t="shared" si="175"/>
        <v>3.0532208732380967E-5</v>
      </c>
      <c r="T257" s="128">
        <v>10</v>
      </c>
      <c r="U257">
        <f t="shared" si="176"/>
        <v>3.0532208732380966E-4</v>
      </c>
      <c r="V257" s="25">
        <f t="shared" si="177"/>
        <v>5.5255957807625565E-3</v>
      </c>
      <c r="Z257">
        <f t="shared" si="156"/>
        <v>35202</v>
      </c>
      <c r="AA257" s="25">
        <f t="shared" si="157"/>
        <v>-1.932246337504108E-2</v>
      </c>
      <c r="AB257" s="25">
        <f t="shared" si="158"/>
        <v>3.1321693805999168E-3</v>
      </c>
      <c r="AC257" s="25">
        <f t="shared" si="159"/>
        <v>5.5255957807625565E-3</v>
      </c>
      <c r="AD257" s="25"/>
      <c r="AE257" s="25">
        <f t="shared" si="160"/>
        <v>2.9953577666423288E-10</v>
      </c>
      <c r="AF257" s="28">
        <f t="shared" si="161"/>
        <v>37201.048540000003</v>
      </c>
      <c r="AG257" s="128"/>
      <c r="AH257">
        <f t="shared" si="162"/>
        <v>-2.1441938963041078E-2</v>
      </c>
      <c r="AI257">
        <f t="shared" si="163"/>
        <v>0.6587230903007254</v>
      </c>
      <c r="AJ257">
        <f t="shared" si="164"/>
        <v>-0.91545012568724604</v>
      </c>
      <c r="AK257">
        <f t="shared" si="165"/>
        <v>-0.1429337990333748</v>
      </c>
      <c r="AL257">
        <f t="shared" si="166"/>
        <v>-2.7449676368321145</v>
      </c>
      <c r="AM257">
        <f t="shared" si="167"/>
        <v>-4.9762681360844052</v>
      </c>
      <c r="AN257" s="25">
        <f t="shared" si="179"/>
        <v>3.7177788301983865</v>
      </c>
      <c r="AO257" s="25">
        <f t="shared" si="179"/>
        <v>3.7180004133051061</v>
      </c>
      <c r="AP257" s="25">
        <f t="shared" si="179"/>
        <v>3.7172862961054203</v>
      </c>
      <c r="AQ257" s="25">
        <f t="shared" si="179"/>
        <v>3.7195889394498276</v>
      </c>
      <c r="AR257" s="25">
        <f t="shared" si="179"/>
        <v>3.7121764379357112</v>
      </c>
      <c r="AS257" s="25">
        <f t="shared" si="179"/>
        <v>3.7361682480723966</v>
      </c>
      <c r="AT257" s="25">
        <f t="shared" si="179"/>
        <v>3.6597894809886853</v>
      </c>
      <c r="AU257" s="25">
        <f t="shared" si="168"/>
        <v>3.9194346142336727</v>
      </c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</row>
    <row r="258" spans="1:64">
      <c r="A258" s="56" t="s">
        <v>361</v>
      </c>
      <c r="B258" s="57" t="s">
        <v>292</v>
      </c>
      <c r="C258" s="58">
        <v>52219.548609999998</v>
      </c>
      <c r="D258" s="58">
        <v>2.0000000000000001E-4</v>
      </c>
      <c r="E258" s="33">
        <f t="shared" si="152"/>
        <v>35201.952774598052</v>
      </c>
      <c r="F258" s="25">
        <f t="shared" si="153"/>
        <v>35202</v>
      </c>
      <c r="G258" s="25">
        <f t="shared" si="173"/>
        <v>-1.612029399984749E-2</v>
      </c>
      <c r="K258">
        <f t="shared" si="178"/>
        <v>-1.612029399984749E-2</v>
      </c>
      <c r="M258" s="25"/>
      <c r="N258" s="25"/>
      <c r="O258" s="25">
        <f t="shared" ca="1" si="180"/>
        <v>-3.0748922346750633E-3</v>
      </c>
      <c r="P258" s="27">
        <f t="shared" si="154"/>
        <v>-2.1715889775203719E-2</v>
      </c>
      <c r="Q258" s="28">
        <f t="shared" si="155"/>
        <v>37201.048609999998</v>
      </c>
      <c r="S258" s="25">
        <f t="shared" si="175"/>
        <v>3.1310692081184479E-5</v>
      </c>
      <c r="T258" s="128">
        <v>10</v>
      </c>
      <c r="U258">
        <f t="shared" si="176"/>
        <v>3.131069208118448E-4</v>
      </c>
      <c r="V258" s="25">
        <f t="shared" si="177"/>
        <v>5.595595775356229E-3</v>
      </c>
      <c r="Z258">
        <f t="shared" si="156"/>
        <v>35202</v>
      </c>
      <c r="AA258" s="25">
        <f t="shared" si="157"/>
        <v>-1.932246337504108E-2</v>
      </c>
      <c r="AB258" s="25">
        <f t="shared" si="158"/>
        <v>3.2021693751935892E-3</v>
      </c>
      <c r="AC258" s="25">
        <f t="shared" si="159"/>
        <v>5.595595775356229E-3</v>
      </c>
      <c r="AD258" s="25"/>
      <c r="AE258" s="25">
        <f t="shared" si="160"/>
        <v>3.2105635195300352E-10</v>
      </c>
      <c r="AF258" s="28">
        <f t="shared" si="161"/>
        <v>37201.048609999998</v>
      </c>
      <c r="AG258" s="128"/>
      <c r="AH258">
        <f t="shared" si="162"/>
        <v>-2.1441938963041078E-2</v>
      </c>
      <c r="AI258">
        <f t="shared" si="163"/>
        <v>0.6587230903007254</v>
      </c>
      <c r="AJ258">
        <f t="shared" si="164"/>
        <v>-0.91545012568724604</v>
      </c>
      <c r="AK258">
        <f t="shared" si="165"/>
        <v>-0.1429337990333748</v>
      </c>
      <c r="AL258">
        <f t="shared" si="166"/>
        <v>-2.7449676368321145</v>
      </c>
      <c r="AM258">
        <f t="shared" si="167"/>
        <v>-4.9762681360844052</v>
      </c>
      <c r="AN258" s="25">
        <f t="shared" si="179"/>
        <v>3.7177788301983865</v>
      </c>
      <c r="AO258" s="25">
        <f t="shared" si="179"/>
        <v>3.7180004133051061</v>
      </c>
      <c r="AP258" s="25">
        <f t="shared" si="179"/>
        <v>3.7172862961054203</v>
      </c>
      <c r="AQ258" s="25">
        <f t="shared" si="179"/>
        <v>3.7195889394498276</v>
      </c>
      <c r="AR258" s="25">
        <f t="shared" si="179"/>
        <v>3.7121764379357112</v>
      </c>
      <c r="AS258" s="25">
        <f t="shared" si="179"/>
        <v>3.7361682480723966</v>
      </c>
      <c r="AT258" s="25">
        <f t="shared" si="179"/>
        <v>3.6597894809886853</v>
      </c>
      <c r="AU258" s="25">
        <f t="shared" si="168"/>
        <v>3.9194346142336727</v>
      </c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</row>
    <row r="259" spans="1:64">
      <c r="A259" s="56" t="s">
        <v>361</v>
      </c>
      <c r="B259" s="57" t="s">
        <v>292</v>
      </c>
      <c r="C259" s="58">
        <v>52219.54898</v>
      </c>
      <c r="D259" s="58">
        <v>2.0000000000000001E-4</v>
      </c>
      <c r="E259" s="33">
        <f t="shared" si="152"/>
        <v>35201.953858536021</v>
      </c>
      <c r="F259" s="25">
        <f t="shared" si="153"/>
        <v>35202</v>
      </c>
      <c r="G259" s="25">
        <f t="shared" si="173"/>
        <v>-1.575029399828054E-2</v>
      </c>
      <c r="K259">
        <f t="shared" si="178"/>
        <v>-1.575029399828054E-2</v>
      </c>
      <c r="M259" s="25"/>
      <c r="N259" s="25"/>
      <c r="O259" s="25">
        <f t="shared" ca="1" si="180"/>
        <v>-3.0748922346750633E-3</v>
      </c>
      <c r="P259" s="27">
        <f t="shared" si="154"/>
        <v>-2.1715889775203719E-2</v>
      </c>
      <c r="Q259" s="28">
        <f t="shared" si="155"/>
        <v>37201.04898</v>
      </c>
      <c r="S259" s="25">
        <f t="shared" si="175"/>
        <v>3.5588332973643672E-5</v>
      </c>
      <c r="T259" s="128">
        <v>10</v>
      </c>
      <c r="U259">
        <f t="shared" si="176"/>
        <v>3.558833297364367E-4</v>
      </c>
      <c r="V259" s="25">
        <f t="shared" si="177"/>
        <v>5.9655957769231792E-3</v>
      </c>
      <c r="Z259">
        <f t="shared" si="156"/>
        <v>35202</v>
      </c>
      <c r="AA259" s="25">
        <f t="shared" si="157"/>
        <v>-1.932246337504108E-2</v>
      </c>
      <c r="AB259" s="25">
        <f t="shared" si="158"/>
        <v>3.5721693767605395E-3</v>
      </c>
      <c r="AC259" s="25">
        <f t="shared" si="159"/>
        <v>5.9655957769231792E-3</v>
      </c>
      <c r="AD259" s="25"/>
      <c r="AE259" s="25">
        <f t="shared" si="160"/>
        <v>4.5412115254929019E-10</v>
      </c>
      <c r="AF259" s="28">
        <f t="shared" si="161"/>
        <v>37201.04898</v>
      </c>
      <c r="AG259" s="128"/>
      <c r="AH259">
        <f t="shared" si="162"/>
        <v>-2.1441938963041078E-2</v>
      </c>
      <c r="AI259">
        <f t="shared" si="163"/>
        <v>0.6587230903007254</v>
      </c>
      <c r="AJ259">
        <f t="shared" si="164"/>
        <v>-0.91545012568724604</v>
      </c>
      <c r="AK259">
        <f t="shared" si="165"/>
        <v>-0.1429337990333748</v>
      </c>
      <c r="AL259">
        <f t="shared" si="166"/>
        <v>-2.7449676368321145</v>
      </c>
      <c r="AM259">
        <f t="shared" si="167"/>
        <v>-4.9762681360844052</v>
      </c>
      <c r="AN259" s="25">
        <f t="shared" si="179"/>
        <v>3.7177788301983865</v>
      </c>
      <c r="AO259" s="25">
        <f t="shared" si="179"/>
        <v>3.7180004133051061</v>
      </c>
      <c r="AP259" s="25">
        <f t="shared" si="179"/>
        <v>3.7172862961054203</v>
      </c>
      <c r="AQ259" s="25">
        <f t="shared" si="179"/>
        <v>3.7195889394498276</v>
      </c>
      <c r="AR259" s="25">
        <f t="shared" si="179"/>
        <v>3.7121764379357112</v>
      </c>
      <c r="AS259" s="25">
        <f t="shared" si="179"/>
        <v>3.7361682480723966</v>
      </c>
      <c r="AT259" s="25">
        <f t="shared" si="179"/>
        <v>3.6597894809886853</v>
      </c>
      <c r="AU259" s="25">
        <f t="shared" si="168"/>
        <v>3.9194346142336727</v>
      </c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  <c r="BL259" s="25"/>
    </row>
    <row r="260" spans="1:64">
      <c r="A260" s="56" t="s">
        <v>492</v>
      </c>
      <c r="B260" s="57" t="str">
        <f>IF(W260=INT(W260),"I","II")</f>
        <v>I</v>
      </c>
      <c r="C260" s="126">
        <v>52219.549099999997</v>
      </c>
      <c r="D260" s="115" t="s">
        <v>485</v>
      </c>
      <c r="E260" s="33">
        <f t="shared" si="152"/>
        <v>35201.954210083459</v>
      </c>
      <c r="F260" s="25">
        <f t="shared" si="153"/>
        <v>35202</v>
      </c>
      <c r="G260" s="25">
        <f t="shared" si="173"/>
        <v>-1.5630294001311995E-2</v>
      </c>
      <c r="K260">
        <f t="shared" si="178"/>
        <v>-1.5630294001311995E-2</v>
      </c>
      <c r="N260" s="25">
        <v>-1.5630294001311995E-2</v>
      </c>
      <c r="O260" s="25">
        <f t="shared" ca="1" si="180"/>
        <v>-3.0748922346750633E-3</v>
      </c>
      <c r="P260" s="27">
        <f t="shared" si="154"/>
        <v>-2.1715889775203719E-2</v>
      </c>
      <c r="Q260" s="28">
        <f t="shared" si="155"/>
        <v>37201.049099999997</v>
      </c>
      <c r="S260" s="25">
        <f t="shared" si="175"/>
        <v>3.7034475923208813E-5</v>
      </c>
      <c r="T260" s="128">
        <v>10</v>
      </c>
      <c r="U260">
        <f t="shared" si="176"/>
        <v>3.703447592320881E-4</v>
      </c>
      <c r="V260" s="25">
        <f t="shared" si="177"/>
        <v>6.0855957738917242E-3</v>
      </c>
      <c r="Z260">
        <f t="shared" si="156"/>
        <v>35202</v>
      </c>
      <c r="AA260" s="25">
        <f t="shared" si="157"/>
        <v>-1.932246337504108E-2</v>
      </c>
      <c r="AB260" s="25">
        <f t="shared" si="158"/>
        <v>3.6921693737290845E-3</v>
      </c>
      <c r="AC260" s="25">
        <f t="shared" si="159"/>
        <v>6.0855957738917242E-3</v>
      </c>
      <c r="AD260" s="25"/>
      <c r="AE260" s="25">
        <f t="shared" si="160"/>
        <v>5.0485822305824149E-10</v>
      </c>
      <c r="AF260" s="28">
        <f t="shared" si="161"/>
        <v>37201.049099999997</v>
      </c>
      <c r="AG260" s="128"/>
      <c r="AH260">
        <f t="shared" si="162"/>
        <v>-2.1441938963041078E-2</v>
      </c>
      <c r="AI260">
        <f t="shared" si="163"/>
        <v>0.6587230903007254</v>
      </c>
      <c r="AJ260">
        <f t="shared" si="164"/>
        <v>-0.91545012568724604</v>
      </c>
      <c r="AK260">
        <f t="shared" si="165"/>
        <v>-0.1429337990333748</v>
      </c>
      <c r="AL260">
        <f t="shared" si="166"/>
        <v>-2.7449676368321145</v>
      </c>
      <c r="AM260">
        <f t="shared" si="167"/>
        <v>-4.9762681360844052</v>
      </c>
      <c r="AN260" s="25">
        <f t="shared" si="179"/>
        <v>3.7177788301983865</v>
      </c>
      <c r="AO260" s="25">
        <f t="shared" si="179"/>
        <v>3.7180004133051061</v>
      </c>
      <c r="AP260" s="25">
        <f t="shared" si="179"/>
        <v>3.7172862961054203</v>
      </c>
      <c r="AQ260" s="25">
        <f t="shared" si="179"/>
        <v>3.7195889394498276</v>
      </c>
      <c r="AR260" s="25">
        <f t="shared" si="179"/>
        <v>3.7121764379357112</v>
      </c>
      <c r="AS260" s="25">
        <f t="shared" si="179"/>
        <v>3.7361682480723966</v>
      </c>
      <c r="AT260" s="25">
        <f t="shared" si="179"/>
        <v>3.6597894809886853</v>
      </c>
      <c r="AU260" s="25">
        <f t="shared" si="168"/>
        <v>3.9194346142336727</v>
      </c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</row>
    <row r="261" spans="1:64">
      <c r="A261" s="139" t="s">
        <v>850</v>
      </c>
      <c r="B261" s="139" t="s">
        <v>288</v>
      </c>
      <c r="C261" s="140">
        <v>52224.841099999998</v>
      </c>
      <c r="D261" s="140" t="s">
        <v>485</v>
      </c>
      <c r="E261" s="33">
        <f t="shared" si="152"/>
        <v>35217.457452585753</v>
      </c>
      <c r="F261" s="25">
        <f t="shared" si="153"/>
        <v>35217.5</v>
      </c>
      <c r="G261" s="25">
        <f t="shared" si="173"/>
        <v>-1.45234724986949E-2</v>
      </c>
      <c r="K261">
        <f t="shared" si="178"/>
        <v>-1.45234724986949E-2</v>
      </c>
      <c r="L261" s="25"/>
      <c r="N261" s="25"/>
      <c r="O261" s="25">
        <f t="shared" ca="1" si="180"/>
        <v>-3.0895025514367618E-3</v>
      </c>
      <c r="P261" s="27">
        <f t="shared" si="154"/>
        <v>-2.1727971469101048E-2</v>
      </c>
      <c r="Q261" s="28">
        <f t="shared" si="155"/>
        <v>37206.341099999998</v>
      </c>
      <c r="S261" s="25">
        <f t="shared" si="175"/>
        <v>5.1904805414583243E-5</v>
      </c>
      <c r="T261" s="128">
        <v>10</v>
      </c>
      <c r="U261">
        <f t="shared" si="176"/>
        <v>5.1904805414583238E-4</v>
      </c>
      <c r="V261" s="25">
        <f t="shared" si="177"/>
        <v>7.204498970406148E-3</v>
      </c>
      <c r="Z261">
        <f t="shared" si="156"/>
        <v>35217.5</v>
      </c>
      <c r="AA261" s="25">
        <f t="shared" si="157"/>
        <v>-1.93299767298322E-2</v>
      </c>
      <c r="AB261" s="25">
        <f t="shared" si="158"/>
        <v>4.8065042311372999E-3</v>
      </c>
      <c r="AC261" s="25">
        <f t="shared" si="159"/>
        <v>7.204498970406148E-3</v>
      </c>
      <c r="AD261" s="25"/>
      <c r="AE261" s="25">
        <f t="shared" si="160"/>
        <v>1.1991298807608776E-9</v>
      </c>
      <c r="AF261" s="28">
        <f t="shared" si="161"/>
        <v>37206.341099999998</v>
      </c>
      <c r="AG261" s="128"/>
      <c r="AH261">
        <f t="shared" si="162"/>
        <v>-2.1447867311082201E-2</v>
      </c>
      <c r="AI261">
        <f t="shared" si="163"/>
        <v>0.65886355130222818</v>
      </c>
      <c r="AJ261">
        <f t="shared" si="164"/>
        <v>-0.91584469108722533</v>
      </c>
      <c r="AK261">
        <f t="shared" si="165"/>
        <v>-0.14326871036577557</v>
      </c>
      <c r="AL261">
        <f t="shared" si="166"/>
        <v>-2.7439860871558346</v>
      </c>
      <c r="AM261">
        <f t="shared" si="167"/>
        <v>-4.963654987067228</v>
      </c>
      <c r="AN261" s="25">
        <f t="shared" ref="AN261:AT270" si="181">$AU261+$AB$7*SIN(AO261)</f>
        <v>3.7191630137199923</v>
      </c>
      <c r="AO261" s="25">
        <f t="shared" si="181"/>
        <v>3.7193837501446443</v>
      </c>
      <c r="AP261" s="25">
        <f t="shared" si="181"/>
        <v>3.7186717206837541</v>
      </c>
      <c r="AQ261" s="25">
        <f t="shared" si="181"/>
        <v>3.7209697024254522</v>
      </c>
      <c r="AR261" s="25">
        <f t="shared" si="181"/>
        <v>3.713565565206852</v>
      </c>
      <c r="AS261" s="25">
        <f t="shared" si="181"/>
        <v>3.7375522387366269</v>
      </c>
      <c r="AT261" s="25">
        <f t="shared" si="181"/>
        <v>3.6611250958106729</v>
      </c>
      <c r="AU261" s="25">
        <f t="shared" si="168"/>
        <v>3.9212477400739241</v>
      </c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</row>
    <row r="262" spans="1:64">
      <c r="A262" s="36" t="s">
        <v>332</v>
      </c>
      <c r="B262" s="105"/>
      <c r="C262" s="36">
        <v>52225.352200000001</v>
      </c>
      <c r="D262" s="36">
        <v>4.0000000000000002E-4</v>
      </c>
      <c r="E262" s="33">
        <f t="shared" si="152"/>
        <v>35218.954751762431</v>
      </c>
      <c r="F262" s="25">
        <f t="shared" si="153"/>
        <v>35219</v>
      </c>
      <c r="G262" s="25">
        <f t="shared" si="173"/>
        <v>-1.5445393000845797E-2</v>
      </c>
      <c r="K262">
        <f t="shared" si="178"/>
        <v>-1.5445393000845797E-2</v>
      </c>
      <c r="N262" s="25">
        <v>-1.5445393000845797E-2</v>
      </c>
      <c r="P262" s="27">
        <f t="shared" si="154"/>
        <v>-2.1729140500824466E-2</v>
      </c>
      <c r="Q262" s="28">
        <f t="shared" si="155"/>
        <v>37206.852200000001</v>
      </c>
      <c r="S262" s="25">
        <f t="shared" si="175"/>
        <v>3.9485482643488169E-5</v>
      </c>
      <c r="T262" s="128">
        <v>10</v>
      </c>
      <c r="U262">
        <f t="shared" si="176"/>
        <v>3.9485482643488172E-4</v>
      </c>
      <c r="V262" s="25">
        <f t="shared" si="177"/>
        <v>6.2837474999786688E-3</v>
      </c>
      <c r="Z262">
        <f t="shared" si="156"/>
        <v>35219</v>
      </c>
      <c r="AA262" s="25">
        <f t="shared" si="157"/>
        <v>-1.9330701791460365E-2</v>
      </c>
      <c r="AB262" s="25">
        <f t="shared" si="158"/>
        <v>3.8853087906145674E-3</v>
      </c>
      <c r="AC262" s="25">
        <f t="shared" si="159"/>
        <v>6.2837474999786688E-3</v>
      </c>
      <c r="AD262" s="25"/>
      <c r="AE262" s="25">
        <f t="shared" si="160"/>
        <v>5.9605801517669917E-10</v>
      </c>
      <c r="AF262" s="28">
        <f t="shared" si="161"/>
        <v>37206.852200000001</v>
      </c>
      <c r="AG262" s="128"/>
      <c r="AH262">
        <f t="shared" si="162"/>
        <v>-2.1448438908460366E-2</v>
      </c>
      <c r="AI262">
        <f t="shared" si="163"/>
        <v>0.65887716493328341</v>
      </c>
      <c r="AJ262">
        <f t="shared" si="164"/>
        <v>-0.91588283694205419</v>
      </c>
      <c r="AK262">
        <f t="shared" si="165"/>
        <v>-0.14330112140540149</v>
      </c>
      <c r="AL262">
        <f t="shared" si="166"/>
        <v>-2.7438910762402697</v>
      </c>
      <c r="AM262">
        <f t="shared" si="167"/>
        <v>-4.9624373353990539</v>
      </c>
      <c r="AN262" s="25">
        <f t="shared" si="181"/>
        <v>3.7192969826510414</v>
      </c>
      <c r="AO262" s="25">
        <f t="shared" si="181"/>
        <v>3.7195176370130651</v>
      </c>
      <c r="AP262" s="25">
        <f t="shared" si="181"/>
        <v>3.7188058101166708</v>
      </c>
      <c r="AQ262" s="25">
        <f t="shared" si="181"/>
        <v>3.7211033388500359</v>
      </c>
      <c r="AR262" s="25">
        <f t="shared" si="181"/>
        <v>3.7137000171155798</v>
      </c>
      <c r="AS262" s="25">
        <f t="shared" si="181"/>
        <v>3.7376861761286118</v>
      </c>
      <c r="AT262" s="25">
        <f t="shared" si="181"/>
        <v>3.6612543942145996</v>
      </c>
      <c r="AU262" s="25">
        <f t="shared" si="168"/>
        <v>3.9214232038649159</v>
      </c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  <c r="BL262" s="25"/>
    </row>
    <row r="263" spans="1:64">
      <c r="A263" s="36" t="s">
        <v>332</v>
      </c>
      <c r="B263" s="102" t="s">
        <v>288</v>
      </c>
      <c r="C263" s="36">
        <v>52225.523500000003</v>
      </c>
      <c r="D263" s="36">
        <v>2.0000000000000001E-4</v>
      </c>
      <c r="E263" s="33">
        <f t="shared" si="152"/>
        <v>35219.456585745931</v>
      </c>
      <c r="F263" s="25">
        <f t="shared" si="153"/>
        <v>35219.5</v>
      </c>
      <c r="G263" s="25">
        <f t="shared" si="173"/>
        <v>-1.4819366500887554E-2</v>
      </c>
      <c r="K263">
        <f t="shared" si="178"/>
        <v>-1.4819366500887554E-2</v>
      </c>
      <c r="N263" s="25">
        <v>-1.4819366500887554E-2</v>
      </c>
      <c r="P263" s="27">
        <f t="shared" si="154"/>
        <v>-2.1729530171616183E-2</v>
      </c>
      <c r="Q263" s="28">
        <f t="shared" si="155"/>
        <v>37207.023500000003</v>
      </c>
      <c r="S263" s="25">
        <f t="shared" si="175"/>
        <v>4.7750361956257767E-5</v>
      </c>
      <c r="T263" s="128">
        <v>10</v>
      </c>
      <c r="U263">
        <f t="shared" si="176"/>
        <v>4.7750361956257767E-4</v>
      </c>
      <c r="V263" s="25">
        <f t="shared" si="177"/>
        <v>6.9101636707286293E-3</v>
      </c>
      <c r="Z263">
        <f t="shared" si="156"/>
        <v>35219.5</v>
      </c>
      <c r="AA263" s="25">
        <f t="shared" si="157"/>
        <v>-1.9330943398751868E-2</v>
      </c>
      <c r="AB263" s="25">
        <f t="shared" si="158"/>
        <v>4.5115768978643139E-3</v>
      </c>
      <c r="AC263" s="25">
        <f t="shared" si="159"/>
        <v>6.9101636707286293E-3</v>
      </c>
      <c r="AD263" s="25"/>
      <c r="AE263" s="25">
        <f t="shared" si="160"/>
        <v>9.7192643890583406E-10</v>
      </c>
      <c r="AF263" s="28">
        <f t="shared" si="161"/>
        <v>37207.023500000003</v>
      </c>
      <c r="AG263" s="128"/>
      <c r="AH263">
        <f t="shared" si="162"/>
        <v>-2.1448629358001868E-2</v>
      </c>
      <c r="AI263">
        <f t="shared" si="163"/>
        <v>0.65888170361971965</v>
      </c>
      <c r="AJ263">
        <f t="shared" si="164"/>
        <v>-0.91589555074018214</v>
      </c>
      <c r="AK263">
        <f t="shared" si="165"/>
        <v>-0.14331192509562923</v>
      </c>
      <c r="AL263">
        <f t="shared" si="166"/>
        <v>-2.7438594050620635</v>
      </c>
      <c r="AM263">
        <f t="shared" si="167"/>
        <v>-4.9620315678947531</v>
      </c>
      <c r="AN263" s="25">
        <f t="shared" si="181"/>
        <v>3.7193416395771979</v>
      </c>
      <c r="AO263" s="25">
        <f t="shared" si="181"/>
        <v>3.7195622665801209</v>
      </c>
      <c r="AP263" s="25">
        <f t="shared" si="181"/>
        <v>3.7188505072257376</v>
      </c>
      <c r="AQ263" s="25">
        <f t="shared" si="181"/>
        <v>3.7211478848825648</v>
      </c>
      <c r="AR263" s="25">
        <f t="shared" si="181"/>
        <v>3.7137448352125686</v>
      </c>
      <c r="AS263" s="25">
        <f t="shared" si="181"/>
        <v>3.7377308220368954</v>
      </c>
      <c r="AT263" s="25">
        <f t="shared" si="181"/>
        <v>3.6612974954624962</v>
      </c>
      <c r="AU263" s="25">
        <f t="shared" si="168"/>
        <v>3.9214816917952469</v>
      </c>
      <c r="AV263" s="25"/>
      <c r="AW263" s="25"/>
      <c r="AX263" s="25"/>
      <c r="AY263" s="25"/>
      <c r="AZ263" s="25"/>
      <c r="BA263" s="25"/>
      <c r="BB263" s="25"/>
      <c r="BC263" s="25"/>
      <c r="BD263" s="25"/>
      <c r="BE263" s="25"/>
      <c r="BF263" s="25"/>
      <c r="BG263" s="25"/>
      <c r="BH263" s="25"/>
      <c r="BI263" s="25"/>
      <c r="BJ263" s="25"/>
      <c r="BK263" s="25"/>
      <c r="BL263" s="25"/>
    </row>
    <row r="264" spans="1:64">
      <c r="A264" s="36" t="s">
        <v>365</v>
      </c>
      <c r="B264" s="102"/>
      <c r="C264" s="36">
        <v>52230.130499999999</v>
      </c>
      <c r="D264" s="36"/>
      <c r="E264" s="33">
        <f t="shared" si="152"/>
        <v>35232.953078226652</v>
      </c>
      <c r="F264" s="25">
        <f t="shared" si="153"/>
        <v>35233</v>
      </c>
      <c r="G264" s="25">
        <f t="shared" si="173"/>
        <v>-1.6016651003155857E-2</v>
      </c>
      <c r="K264" s="127">
        <f t="shared" si="178"/>
        <v>-1.6016651003155857E-2</v>
      </c>
      <c r="N264" s="25"/>
      <c r="O264" s="25">
        <f ca="1">+C$11+C$12*F264</f>
        <v>-3.1041128681984671E-3</v>
      </c>
      <c r="P264" s="27">
        <f t="shared" si="154"/>
        <v>-2.1740050064052351E-2</v>
      </c>
      <c r="Q264" s="28">
        <f t="shared" si="155"/>
        <v>37211.630499999999</v>
      </c>
      <c r="S264" s="25">
        <f t="shared" si="175"/>
        <v>3.2757296810270858E-5</v>
      </c>
      <c r="T264" s="128">
        <v>10</v>
      </c>
      <c r="U264">
        <f t="shared" si="176"/>
        <v>3.2757296810270861E-4</v>
      </c>
      <c r="V264" s="25">
        <f t="shared" si="177"/>
        <v>5.7233990608964933E-3</v>
      </c>
      <c r="Z264">
        <f t="shared" si="156"/>
        <v>35233</v>
      </c>
      <c r="AA264" s="25">
        <f t="shared" si="157"/>
        <v>-1.9337451686648195E-2</v>
      </c>
      <c r="AB264" s="25">
        <f t="shared" si="158"/>
        <v>3.3208006834923379E-3</v>
      </c>
      <c r="AC264" s="25">
        <f t="shared" si="159"/>
        <v>5.7233990608964933E-3</v>
      </c>
      <c r="AD264" s="25"/>
      <c r="AE264" s="25">
        <f t="shared" si="160"/>
        <v>3.6123820478805348E-10</v>
      </c>
      <c r="AF264" s="28">
        <f t="shared" si="161"/>
        <v>37211.630499999999</v>
      </c>
      <c r="AG264" s="128"/>
      <c r="AH264">
        <f t="shared" si="162"/>
        <v>-2.1453755819648195E-2</v>
      </c>
      <c r="AI264">
        <f t="shared" si="163"/>
        <v>0.65900440119429271</v>
      </c>
      <c r="AJ264">
        <f t="shared" si="164"/>
        <v>-0.91623854214846412</v>
      </c>
      <c r="AK264">
        <f t="shared" si="165"/>
        <v>-0.14360362667821841</v>
      </c>
      <c r="AL264">
        <f t="shared" si="166"/>
        <v>-2.743004118087657</v>
      </c>
      <c r="AM264">
        <f t="shared" si="167"/>
        <v>-4.951097790857883</v>
      </c>
      <c r="AN264" s="25">
        <f t="shared" si="181"/>
        <v>3.7205474930762183</v>
      </c>
      <c r="AO264" s="25">
        <f t="shared" si="181"/>
        <v>3.7207673804651353</v>
      </c>
      <c r="AP264" s="25">
        <f t="shared" si="181"/>
        <v>3.720057448607256</v>
      </c>
      <c r="AQ264" s="25">
        <f t="shared" si="181"/>
        <v>3.7223507332873571</v>
      </c>
      <c r="AR264" s="25">
        <f t="shared" si="181"/>
        <v>3.7149550739887403</v>
      </c>
      <c r="AS264" s="25">
        <f t="shared" si="181"/>
        <v>3.7389362826483099</v>
      </c>
      <c r="AT264" s="25">
        <f t="shared" si="181"/>
        <v>3.6624615657661916</v>
      </c>
      <c r="AU264" s="25">
        <f t="shared" si="168"/>
        <v>3.9230608659141755</v>
      </c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  <c r="BL264" s="25"/>
    </row>
    <row r="265" spans="1:64">
      <c r="A265" s="56" t="s">
        <v>493</v>
      </c>
      <c r="B265" s="57" t="str">
        <f>IF(W265=INT(W265),"I","II")</f>
        <v>I</v>
      </c>
      <c r="C265" s="126">
        <v>52230.130700000002</v>
      </c>
      <c r="D265" s="115" t="s">
        <v>485</v>
      </c>
      <c r="E265" s="33">
        <f t="shared" si="152"/>
        <v>35232.953664139073</v>
      </c>
      <c r="F265" s="25">
        <f t="shared" si="153"/>
        <v>35233</v>
      </c>
      <c r="G265" s="25">
        <f t="shared" si="173"/>
        <v>-1.5816651000932325E-2</v>
      </c>
      <c r="K265">
        <f t="shared" si="178"/>
        <v>-1.5816651000932325E-2</v>
      </c>
      <c r="N265" s="25">
        <v>-1.5816651000932325E-2</v>
      </c>
      <c r="O265" s="25">
        <f ca="1">+C$11+C$12*F265</f>
        <v>-3.1041128681984671E-3</v>
      </c>
      <c r="P265" s="27">
        <f t="shared" si="154"/>
        <v>-2.1740050064052351E-2</v>
      </c>
      <c r="Q265" s="28">
        <f t="shared" si="155"/>
        <v>37211.630700000002</v>
      </c>
      <c r="S265" s="25">
        <f t="shared" si="175"/>
        <v>3.5086656460971204E-5</v>
      </c>
      <c r="T265" s="128">
        <v>10</v>
      </c>
      <c r="U265">
        <f t="shared" si="176"/>
        <v>3.5086656460971204E-4</v>
      </c>
      <c r="V265" s="25">
        <f t="shared" si="177"/>
        <v>5.9233990631200259E-3</v>
      </c>
      <c r="Z265">
        <f t="shared" si="156"/>
        <v>35233</v>
      </c>
      <c r="AA265" s="25">
        <f t="shared" si="157"/>
        <v>-1.9337451686648195E-2</v>
      </c>
      <c r="AB265" s="25">
        <f t="shared" si="158"/>
        <v>3.5208006857158705E-3</v>
      </c>
      <c r="AC265" s="25">
        <f t="shared" si="159"/>
        <v>5.9233990631200259E-3</v>
      </c>
      <c r="AD265" s="25"/>
      <c r="AE265" s="25">
        <f t="shared" si="160"/>
        <v>4.3493550813589695E-10</v>
      </c>
      <c r="AF265" s="28">
        <f t="shared" si="161"/>
        <v>37211.630700000002</v>
      </c>
      <c r="AG265" s="128"/>
      <c r="AH265">
        <f t="shared" si="162"/>
        <v>-2.1453755819648195E-2</v>
      </c>
      <c r="AI265">
        <f t="shared" si="163"/>
        <v>0.65900440119429271</v>
      </c>
      <c r="AJ265">
        <f t="shared" si="164"/>
        <v>-0.91623854214846412</v>
      </c>
      <c r="AK265">
        <f t="shared" si="165"/>
        <v>-0.14360362667821841</v>
      </c>
      <c r="AL265">
        <f t="shared" si="166"/>
        <v>-2.743004118087657</v>
      </c>
      <c r="AM265">
        <f t="shared" si="167"/>
        <v>-4.951097790857883</v>
      </c>
      <c r="AN265" s="25">
        <f t="shared" si="181"/>
        <v>3.7205474930762183</v>
      </c>
      <c r="AO265" s="25">
        <f t="shared" si="181"/>
        <v>3.7207673804651353</v>
      </c>
      <c r="AP265" s="25">
        <f t="shared" si="181"/>
        <v>3.720057448607256</v>
      </c>
      <c r="AQ265" s="25">
        <f t="shared" si="181"/>
        <v>3.7223507332873571</v>
      </c>
      <c r="AR265" s="25">
        <f t="shared" si="181"/>
        <v>3.7149550739887403</v>
      </c>
      <c r="AS265" s="25">
        <f t="shared" si="181"/>
        <v>3.7389362826483099</v>
      </c>
      <c r="AT265" s="25">
        <f t="shared" si="181"/>
        <v>3.6624615657661916</v>
      </c>
      <c r="AU265" s="25">
        <f t="shared" si="168"/>
        <v>3.9230608659141755</v>
      </c>
      <c r="AV265" s="25"/>
      <c r="AW265" s="25"/>
      <c r="AX265" s="25"/>
      <c r="AY265" s="25"/>
      <c r="AZ265" s="25"/>
      <c r="BA265" s="25"/>
      <c r="BB265" s="25"/>
      <c r="BC265" s="25"/>
      <c r="BD265" s="25"/>
      <c r="BE265" s="25"/>
      <c r="BF265" s="25"/>
      <c r="BG265" s="25"/>
      <c r="BH265" s="25"/>
      <c r="BI265" s="25"/>
      <c r="BJ265" s="25"/>
      <c r="BK265" s="25"/>
      <c r="BL265" s="25"/>
    </row>
    <row r="266" spans="1:64">
      <c r="A266" s="33" t="s">
        <v>335</v>
      </c>
      <c r="B266" s="57" t="s">
        <v>288</v>
      </c>
      <c r="C266" s="58">
        <v>52232.348400000003</v>
      </c>
      <c r="D266" s="58">
        <v>5.9999999999999995E-4</v>
      </c>
      <c r="E266" s="33">
        <f t="shared" si="152"/>
        <v>35239.450553953393</v>
      </c>
      <c r="F266" s="25">
        <f t="shared" si="153"/>
        <v>35239.5</v>
      </c>
      <c r="G266" s="25">
        <f t="shared" si="173"/>
        <v>-1.6878306501894258E-2</v>
      </c>
      <c r="K266">
        <f t="shared" si="178"/>
        <v>-1.6878306501894258E-2</v>
      </c>
      <c r="N266" s="25">
        <v>-1.6878306501894258E-2</v>
      </c>
      <c r="P266" s="27">
        <f t="shared" si="154"/>
        <v>-2.1745114359023012E-2</v>
      </c>
      <c r="Q266" s="28">
        <f t="shared" si="155"/>
        <v>37213.848400000003</v>
      </c>
      <c r="S266" s="25">
        <f t="shared" si="175"/>
        <v>2.3685818718210175E-5</v>
      </c>
      <c r="T266" s="128">
        <v>10</v>
      </c>
      <c r="U266">
        <f t="shared" si="176"/>
        <v>2.3685818718210174E-4</v>
      </c>
      <c r="V266" s="25">
        <f t="shared" si="177"/>
        <v>4.8668078571287542E-3</v>
      </c>
      <c r="Z266">
        <f t="shared" si="156"/>
        <v>35239.5</v>
      </c>
      <c r="AA266" s="25">
        <f t="shared" si="157"/>
        <v>-1.9340574910243356E-2</v>
      </c>
      <c r="AB266" s="25">
        <f t="shared" si="158"/>
        <v>2.4622684083490977E-3</v>
      </c>
      <c r="AC266" s="25">
        <f t="shared" si="159"/>
        <v>4.8668078571287542E-3</v>
      </c>
      <c r="AD266" s="25"/>
      <c r="AE266" s="25">
        <f t="shared" si="160"/>
        <v>1.4360156965064315E-10</v>
      </c>
      <c r="AF266" s="28">
        <f t="shared" si="161"/>
        <v>37213.848400000003</v>
      </c>
      <c r="AG266" s="128"/>
      <c r="AH266">
        <f t="shared" si="162"/>
        <v>-2.1456213329493354E-2</v>
      </c>
      <c r="AI266">
        <f t="shared" si="163"/>
        <v>0.65906358312580249</v>
      </c>
      <c r="AJ266">
        <f t="shared" si="164"/>
        <v>-0.91640349266108279</v>
      </c>
      <c r="AK266">
        <f t="shared" si="165"/>
        <v>-0.14374407691791463</v>
      </c>
      <c r="AL266">
        <f t="shared" si="166"/>
        <v>-2.7425921994961233</v>
      </c>
      <c r="AM266">
        <f t="shared" si="167"/>
        <v>-4.945848428107265</v>
      </c>
      <c r="AN266" s="25">
        <f t="shared" si="181"/>
        <v>3.7211281694286069</v>
      </c>
      <c r="AO266" s="25">
        <f t="shared" si="181"/>
        <v>3.7213477000810085</v>
      </c>
      <c r="AP266" s="25">
        <f t="shared" si="181"/>
        <v>3.7206386507722056</v>
      </c>
      <c r="AQ266" s="25">
        <f t="shared" si="181"/>
        <v>3.7229299552196071</v>
      </c>
      <c r="AR266" s="25">
        <f t="shared" si="181"/>
        <v>3.7155378849002094</v>
      </c>
      <c r="AS266" s="25">
        <f t="shared" si="181"/>
        <v>3.7395167042209478</v>
      </c>
      <c r="AT266" s="25">
        <f t="shared" si="181"/>
        <v>3.6630222757784408</v>
      </c>
      <c r="AU266" s="25">
        <f t="shared" si="168"/>
        <v>3.9238212090084739</v>
      </c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</row>
    <row r="267" spans="1:64">
      <c r="A267" s="33" t="s">
        <v>335</v>
      </c>
      <c r="B267" s="57" t="s">
        <v>292</v>
      </c>
      <c r="C267" s="58">
        <v>52232.519200000002</v>
      </c>
      <c r="D267" s="58">
        <v>2.9999999999999997E-4</v>
      </c>
      <c r="E267" s="33">
        <f t="shared" si="152"/>
        <v>35239.950923155848</v>
      </c>
      <c r="F267" s="25">
        <f t="shared" si="153"/>
        <v>35240</v>
      </c>
      <c r="G267" s="25">
        <f t="shared" si="173"/>
        <v>-1.675227999658091E-2</v>
      </c>
      <c r="K267">
        <f t="shared" si="178"/>
        <v>-1.675227999658091E-2</v>
      </c>
      <c r="N267" s="25">
        <v>-1.675227999658091E-2</v>
      </c>
      <c r="P267" s="27">
        <f t="shared" si="154"/>
        <v>-2.1745503897601638E-2</v>
      </c>
      <c r="Q267" s="28">
        <f t="shared" si="155"/>
        <v>37214.019200000002</v>
      </c>
      <c r="S267" s="25">
        <f t="shared" si="175"/>
        <v>2.4932284925724661E-5</v>
      </c>
      <c r="T267" s="128">
        <v>10</v>
      </c>
      <c r="U267">
        <f t="shared" si="176"/>
        <v>2.4932284925724662E-4</v>
      </c>
      <c r="V267" s="25">
        <f t="shared" si="177"/>
        <v>4.9932239010207283E-3</v>
      </c>
      <c r="Z267">
        <f t="shared" si="156"/>
        <v>35240</v>
      </c>
      <c r="AA267" s="25">
        <f t="shared" si="157"/>
        <v>-1.9340814878196291E-2</v>
      </c>
      <c r="AB267" s="25">
        <f t="shared" si="158"/>
        <v>2.5885348816153814E-3</v>
      </c>
      <c r="AC267" s="25">
        <f t="shared" si="159"/>
        <v>4.9932239010207283E-3</v>
      </c>
      <c r="AD267" s="25"/>
      <c r="AE267" s="25">
        <f t="shared" si="160"/>
        <v>1.6705909510929648E-10</v>
      </c>
      <c r="AF267" s="28">
        <f t="shared" si="161"/>
        <v>37214.019200000002</v>
      </c>
      <c r="AG267" s="128"/>
      <c r="AH267">
        <f t="shared" si="162"/>
        <v>-2.1456402078196293E-2</v>
      </c>
      <c r="AI267">
        <f t="shared" si="163"/>
        <v>0.65906813841914458</v>
      </c>
      <c r="AJ267">
        <f t="shared" si="164"/>
        <v>-0.91641617594920199</v>
      </c>
      <c r="AK267">
        <f t="shared" si="165"/>
        <v>-0.14375488081805243</v>
      </c>
      <c r="AL267">
        <f t="shared" si="166"/>
        <v>-2.7425605103840813</v>
      </c>
      <c r="AM267">
        <f t="shared" si="167"/>
        <v>-4.9454450348761867</v>
      </c>
      <c r="AN267" s="25">
        <f t="shared" si="181"/>
        <v>3.7211728390027692</v>
      </c>
      <c r="AO267" s="25">
        <f t="shared" si="181"/>
        <v>3.7213923421971935</v>
      </c>
      <c r="AP267" s="25">
        <f t="shared" si="181"/>
        <v>3.7206833608475933</v>
      </c>
      <c r="AQ267" s="25">
        <f t="shared" si="181"/>
        <v>3.7229745127132965</v>
      </c>
      <c r="AR267" s="25">
        <f t="shared" si="181"/>
        <v>3.7155827192932271</v>
      </c>
      <c r="AS267" s="25">
        <f t="shared" si="181"/>
        <v>3.7395613524304978</v>
      </c>
      <c r="AT267" s="25">
        <f t="shared" si="181"/>
        <v>3.6630654135614305</v>
      </c>
      <c r="AU267" s="25">
        <f t="shared" si="168"/>
        <v>3.9238796969388048</v>
      </c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</row>
    <row r="268" spans="1:64">
      <c r="A268" s="139" t="s">
        <v>600</v>
      </c>
      <c r="B268" s="139" t="s">
        <v>292</v>
      </c>
      <c r="C268" s="140">
        <v>52235.601999999999</v>
      </c>
      <c r="D268" s="140" t="s">
        <v>503</v>
      </c>
      <c r="E268" s="33">
        <f t="shared" si="152"/>
        <v>35248.982177121456</v>
      </c>
      <c r="F268" s="25">
        <f t="shared" si="153"/>
        <v>35249</v>
      </c>
      <c r="G268" s="25">
        <f t="shared" si="173"/>
        <v>-6.0838030040031299E-3</v>
      </c>
      <c r="I268">
        <f>G268</f>
        <v>-6.0838030040031299E-3</v>
      </c>
      <c r="L268" s="25"/>
      <c r="N268" s="25"/>
      <c r="O268" s="25">
        <f ca="1">+C$11+C$12*F268</f>
        <v>-3.119194485500864E-3</v>
      </c>
      <c r="P268" s="27">
        <f t="shared" si="154"/>
        <v>-2.1752515040591464E-2</v>
      </c>
      <c r="Q268" s="28">
        <f t="shared" si="155"/>
        <v>37217.101999999999</v>
      </c>
      <c r="S268" s="25">
        <f t="shared" si="175"/>
        <v>2.4550853688552814E-4</v>
      </c>
      <c r="T268" s="128">
        <v>0.1</v>
      </c>
      <c r="U268">
        <f t="shared" si="176"/>
        <v>2.4550853688552816E-5</v>
      </c>
      <c r="V268" s="25">
        <f t="shared" si="177"/>
        <v>1.5668712036588334E-2</v>
      </c>
      <c r="Z268">
        <f t="shared" si="156"/>
        <v>35249</v>
      </c>
      <c r="AA268" s="25">
        <f t="shared" si="157"/>
        <v>-1.9345127458860474E-2</v>
      </c>
      <c r="AB268" s="25">
        <f t="shared" si="158"/>
        <v>1.3261324454857344E-2</v>
      </c>
      <c r="AC268" s="25">
        <f t="shared" si="159"/>
        <v>1.5668712036588334E-2</v>
      </c>
      <c r="AD268" s="25"/>
      <c r="AE268" s="25">
        <f t="shared" si="160"/>
        <v>4.3175800625875938E-8</v>
      </c>
      <c r="AF268" s="28">
        <f t="shared" si="161"/>
        <v>37217.101999999999</v>
      </c>
      <c r="AG268" s="128"/>
      <c r="AH268">
        <f t="shared" si="162"/>
        <v>-2.1459792455860476E-2</v>
      </c>
      <c r="AI268">
        <f t="shared" si="163"/>
        <v>0.65915020303342398</v>
      </c>
      <c r="AJ268">
        <f t="shared" si="164"/>
        <v>-0.91664434773037828</v>
      </c>
      <c r="AK268">
        <f t="shared" si="165"/>
        <v>-0.14394935188407046</v>
      </c>
      <c r="AL268">
        <f t="shared" si="166"/>
        <v>-2.7419900313801193</v>
      </c>
      <c r="AM268">
        <f t="shared" si="167"/>
        <v>-4.9381937998516214</v>
      </c>
      <c r="AN268" s="25">
        <f t="shared" si="181"/>
        <v>3.7219769442122659</v>
      </c>
      <c r="AO268" s="25">
        <f t="shared" si="181"/>
        <v>3.7221959527578639</v>
      </c>
      <c r="AP268" s="25">
        <f t="shared" si="181"/>
        <v>3.7214881963969462</v>
      </c>
      <c r="AQ268" s="25">
        <f t="shared" si="181"/>
        <v>3.7237765955500373</v>
      </c>
      <c r="AR268" s="25">
        <f t="shared" si="181"/>
        <v>3.7163898064231988</v>
      </c>
      <c r="AS268" s="25">
        <f t="shared" si="181"/>
        <v>3.7403650299377622</v>
      </c>
      <c r="AT268" s="25">
        <f t="shared" si="181"/>
        <v>3.6638420462728924</v>
      </c>
      <c r="AU268" s="25">
        <f t="shared" si="168"/>
        <v>3.9249324796847569</v>
      </c>
      <c r="AV268" s="25"/>
      <c r="AW268" s="25"/>
      <c r="AX268" s="25"/>
      <c r="AY268" s="25"/>
      <c r="AZ268" s="25"/>
      <c r="BA268" s="25"/>
      <c r="BB268" s="25"/>
      <c r="BC268" s="25"/>
      <c r="BD268" s="25"/>
      <c r="BE268" s="25"/>
      <c r="BF268" s="25"/>
      <c r="BG268" s="25"/>
      <c r="BH268" s="25"/>
      <c r="BI268" s="25"/>
      <c r="BJ268" s="25"/>
      <c r="BK268" s="25"/>
      <c r="BL268" s="25"/>
    </row>
    <row r="269" spans="1:64">
      <c r="A269" s="33" t="s">
        <v>335</v>
      </c>
      <c r="B269" s="57" t="s">
        <v>288</v>
      </c>
      <c r="C269" s="58">
        <v>52247.367899999997</v>
      </c>
      <c r="D269" s="58">
        <v>2.0000000000000001E-4</v>
      </c>
      <c r="E269" s="33">
        <f t="shared" si="152"/>
        <v>35283.451111542781</v>
      </c>
      <c r="F269" s="25">
        <f t="shared" si="153"/>
        <v>35283.5</v>
      </c>
      <c r="G269" s="25">
        <f t="shared" si="173"/>
        <v>-1.6687974501110148E-2</v>
      </c>
      <c r="K269">
        <f t="shared" ref="K269:K274" si="182">G269</f>
        <v>-1.6687974501110148E-2</v>
      </c>
      <c r="N269" s="25">
        <v>-1.6687974501110148E-2</v>
      </c>
      <c r="P269" s="27">
        <f t="shared" si="154"/>
        <v>-2.1779381409752965E-2</v>
      </c>
      <c r="Q269" s="28">
        <f t="shared" si="155"/>
        <v>37228.867899999997</v>
      </c>
      <c r="S269" s="25">
        <f t="shared" si="175"/>
        <v>2.5922424309375806E-5</v>
      </c>
      <c r="T269" s="128">
        <v>10</v>
      </c>
      <c r="U269">
        <f t="shared" si="176"/>
        <v>2.5922424309375808E-4</v>
      </c>
      <c r="V269" s="25">
        <f t="shared" si="177"/>
        <v>5.0914069086428169E-3</v>
      </c>
      <c r="Z269">
        <f t="shared" si="156"/>
        <v>35283.5</v>
      </c>
      <c r="AA269" s="25">
        <f t="shared" si="157"/>
        <v>-1.9361538812964516E-2</v>
      </c>
      <c r="AB269" s="25">
        <f t="shared" si="158"/>
        <v>2.6735643118543685E-3</v>
      </c>
      <c r="AC269" s="25">
        <f t="shared" si="159"/>
        <v>5.0914069086428169E-3</v>
      </c>
      <c r="AD269" s="25"/>
      <c r="AE269" s="25">
        <f t="shared" si="160"/>
        <v>1.8529209251260448E-10</v>
      </c>
      <c r="AF269" s="28">
        <f t="shared" si="161"/>
        <v>37228.867899999997</v>
      </c>
      <c r="AG269" s="128"/>
      <c r="AH269">
        <f t="shared" si="162"/>
        <v>-2.1472664196214516E-2</v>
      </c>
      <c r="AI269">
        <f t="shared" si="163"/>
        <v>0.65946600243037601</v>
      </c>
      <c r="AJ269">
        <f t="shared" si="164"/>
        <v>-0.91751676690768902</v>
      </c>
      <c r="AK269">
        <f t="shared" si="165"/>
        <v>-0.14469483922811915</v>
      </c>
      <c r="AL269">
        <f t="shared" si="166"/>
        <v>-2.7398018752995803</v>
      </c>
      <c r="AM269">
        <f t="shared" si="167"/>
        <v>-4.9105690386747618</v>
      </c>
      <c r="AN269" s="25">
        <f t="shared" si="181"/>
        <v>3.7250602779847175</v>
      </c>
      <c r="AO269" s="25">
        <f t="shared" si="181"/>
        <v>3.7252773834009067</v>
      </c>
      <c r="AP269" s="25">
        <f t="shared" si="181"/>
        <v>3.7245743527460453</v>
      </c>
      <c r="AQ269" s="25">
        <f t="shared" si="181"/>
        <v>3.726852090959663</v>
      </c>
      <c r="AR269" s="25">
        <f t="shared" si="181"/>
        <v>3.7194848366974216</v>
      </c>
      <c r="AS269" s="25">
        <f t="shared" si="181"/>
        <v>3.7434459672680909</v>
      </c>
      <c r="AT269" s="25">
        <f t="shared" si="181"/>
        <v>3.6668218217909887</v>
      </c>
      <c r="AU269" s="25">
        <f t="shared" si="168"/>
        <v>3.9289681468775743</v>
      </c>
      <c r="AV269" s="25"/>
      <c r="AW269" s="25"/>
      <c r="AX269" s="25"/>
      <c r="AY269" s="25"/>
      <c r="AZ269" s="25"/>
      <c r="BA269" s="25"/>
      <c r="BB269" s="25"/>
      <c r="BC269" s="25"/>
      <c r="BD269" s="25"/>
      <c r="BE269" s="25"/>
      <c r="BF269" s="25"/>
      <c r="BG269" s="25"/>
      <c r="BH269" s="25"/>
      <c r="BI269" s="25"/>
      <c r="BJ269" s="25"/>
      <c r="BK269" s="25"/>
      <c r="BL269" s="25"/>
    </row>
    <row r="270" spans="1:64">
      <c r="A270" s="56" t="s">
        <v>493</v>
      </c>
      <c r="B270" s="57" t="str">
        <f>IF(W270=INT(W270),"I","II")</f>
        <v>I</v>
      </c>
      <c r="C270" s="126">
        <v>52250.100100000003</v>
      </c>
      <c r="D270" s="115" t="s">
        <v>485</v>
      </c>
      <c r="E270" s="33">
        <f t="shared" si="152"/>
        <v>35291.45526104483</v>
      </c>
      <c r="F270" s="25">
        <f t="shared" si="153"/>
        <v>35291.5</v>
      </c>
      <c r="G270" s="25">
        <f t="shared" si="173"/>
        <v>-1.5271550495526753E-2</v>
      </c>
      <c r="K270">
        <f t="shared" si="182"/>
        <v>-1.5271550495526753E-2</v>
      </c>
      <c r="N270" s="25">
        <v>-1.5271550495526753E-2</v>
      </c>
      <c r="O270" s="25">
        <f ca="1">+C$11+C$12*F270</f>
        <v>-3.1592550314603722E-3</v>
      </c>
      <c r="P270" s="27">
        <f t="shared" si="154"/>
        <v>-2.1785609099654484E-2</v>
      </c>
      <c r="Q270" s="28">
        <f t="shared" si="155"/>
        <v>37231.600100000003</v>
      </c>
      <c r="S270" s="25">
        <f t="shared" si="175"/>
        <v>4.2432959498010514E-5</v>
      </c>
      <c r="T270" s="128">
        <v>10</v>
      </c>
      <c r="U270">
        <f t="shared" si="176"/>
        <v>4.2432959498010515E-4</v>
      </c>
      <c r="V270" s="25">
        <f t="shared" si="177"/>
        <v>6.5140586041277301E-3</v>
      </c>
      <c r="Z270">
        <f t="shared" si="156"/>
        <v>35291.5</v>
      </c>
      <c r="AA270" s="25">
        <f t="shared" si="157"/>
        <v>-1.9365317084559276E-2</v>
      </c>
      <c r="AB270" s="25">
        <f t="shared" si="158"/>
        <v>4.0937665890325228E-3</v>
      </c>
      <c r="AC270" s="25">
        <f t="shared" si="159"/>
        <v>6.5140586041277301E-3</v>
      </c>
      <c r="AD270" s="25"/>
      <c r="AE270" s="25">
        <f t="shared" si="160"/>
        <v>7.1113078089572986E-10</v>
      </c>
      <c r="AF270" s="28">
        <f t="shared" si="161"/>
        <v>37231.600100000003</v>
      </c>
      <c r="AG270" s="128"/>
      <c r="AH270">
        <f t="shared" si="162"/>
        <v>-2.1475620667809274E-2</v>
      </c>
      <c r="AI270">
        <f t="shared" si="163"/>
        <v>0.6595395076698789</v>
      </c>
      <c r="AJ270">
        <f t="shared" si="164"/>
        <v>-0.91771855887701803</v>
      </c>
      <c r="AK270">
        <f t="shared" si="165"/>
        <v>-0.14486770917748235</v>
      </c>
      <c r="AL270">
        <f t="shared" si="166"/>
        <v>-2.7392941767845</v>
      </c>
      <c r="AM270">
        <f t="shared" si="167"/>
        <v>-4.904201884353065</v>
      </c>
      <c r="AN270" s="25">
        <f t="shared" si="181"/>
        <v>3.7257754653650461</v>
      </c>
      <c r="AO270" s="25">
        <f t="shared" si="181"/>
        <v>3.7259921279319932</v>
      </c>
      <c r="AP270" s="25">
        <f t="shared" si="181"/>
        <v>3.7252901997835988</v>
      </c>
      <c r="AQ270" s="25">
        <f t="shared" si="181"/>
        <v>3.7275654414129544</v>
      </c>
      <c r="AR270" s="25">
        <f t="shared" si="181"/>
        <v>3.7202027963527291</v>
      </c>
      <c r="AS270" s="25">
        <f t="shared" si="181"/>
        <v>3.7441604275492213</v>
      </c>
      <c r="AT270" s="25">
        <f t="shared" si="181"/>
        <v>3.6675133933985542</v>
      </c>
      <c r="AU270" s="25">
        <f t="shared" si="168"/>
        <v>3.9299039537628655</v>
      </c>
      <c r="AV270" s="25"/>
      <c r="AW270" s="25"/>
      <c r="AX270" s="25"/>
      <c r="AY270" s="25"/>
      <c r="AZ270" s="25"/>
      <c r="BA270" s="25"/>
      <c r="BB270" s="25"/>
      <c r="BC270" s="25"/>
      <c r="BD270" s="25"/>
      <c r="BE270" s="25"/>
      <c r="BF270" s="25"/>
      <c r="BG270" s="25"/>
      <c r="BH270" s="25"/>
      <c r="BI270" s="25"/>
      <c r="BJ270" s="25"/>
      <c r="BK270" s="25"/>
      <c r="BL270" s="25"/>
    </row>
    <row r="271" spans="1:64">
      <c r="A271" s="36" t="s">
        <v>365</v>
      </c>
      <c r="B271" s="57"/>
      <c r="C271" s="58">
        <v>52250.100200000001</v>
      </c>
      <c r="D271" s="58"/>
      <c r="E271" s="33">
        <f t="shared" si="152"/>
        <v>35291.455554001033</v>
      </c>
      <c r="F271" s="25">
        <f t="shared" si="153"/>
        <v>35291.5</v>
      </c>
      <c r="G271" s="25">
        <f t="shared" si="173"/>
        <v>-1.5171550498052966E-2</v>
      </c>
      <c r="K271" s="127">
        <f t="shared" si="182"/>
        <v>-1.5171550498052966E-2</v>
      </c>
      <c r="N271" s="25"/>
      <c r="O271" s="25">
        <f ca="1">+C$11+C$12*F271</f>
        <v>-3.1592550314603722E-3</v>
      </c>
      <c r="P271" s="27">
        <f t="shared" si="154"/>
        <v>-2.1785609099654484E-2</v>
      </c>
      <c r="Q271" s="28">
        <f t="shared" si="155"/>
        <v>37231.600200000001</v>
      </c>
      <c r="S271" s="25">
        <f t="shared" si="175"/>
        <v>4.374577118541902E-5</v>
      </c>
      <c r="T271" s="128">
        <v>10</v>
      </c>
      <c r="U271">
        <f t="shared" si="176"/>
        <v>4.3745771185419021E-4</v>
      </c>
      <c r="V271" s="25">
        <f t="shared" si="177"/>
        <v>6.6140586016015177E-3</v>
      </c>
      <c r="Z271">
        <f t="shared" si="156"/>
        <v>35291.5</v>
      </c>
      <c r="AA271" s="25">
        <f t="shared" si="157"/>
        <v>-1.9365317084559276E-2</v>
      </c>
      <c r="AB271" s="25">
        <f t="shared" si="158"/>
        <v>4.1937665865063103E-3</v>
      </c>
      <c r="AC271" s="25">
        <f t="shared" si="159"/>
        <v>6.6140586016015177E-3</v>
      </c>
      <c r="AD271" s="25"/>
      <c r="AE271" s="25">
        <f t="shared" si="160"/>
        <v>7.693865454367926E-10</v>
      </c>
      <c r="AF271" s="28">
        <f t="shared" si="161"/>
        <v>37231.600200000001</v>
      </c>
      <c r="AG271" s="128"/>
      <c r="AH271">
        <f t="shared" si="162"/>
        <v>-2.1475620667809274E-2</v>
      </c>
      <c r="AI271">
        <f t="shared" si="163"/>
        <v>0.6595395076698789</v>
      </c>
      <c r="AJ271">
        <f t="shared" si="164"/>
        <v>-0.91771855887701803</v>
      </c>
      <c r="AK271">
        <f t="shared" si="165"/>
        <v>-0.14486770917748235</v>
      </c>
      <c r="AL271">
        <f t="shared" si="166"/>
        <v>-2.7392941767845</v>
      </c>
      <c r="AM271">
        <f t="shared" si="167"/>
        <v>-4.904201884353065</v>
      </c>
      <c r="AN271" s="25">
        <f t="shared" ref="AN271:AT280" si="183">$AU271+$AB$7*SIN(AO271)</f>
        <v>3.7257754653650461</v>
      </c>
      <c r="AO271" s="25">
        <f t="shared" si="183"/>
        <v>3.7259921279319932</v>
      </c>
      <c r="AP271" s="25">
        <f t="shared" si="183"/>
        <v>3.7252901997835988</v>
      </c>
      <c r="AQ271" s="25">
        <f t="shared" si="183"/>
        <v>3.7275654414129544</v>
      </c>
      <c r="AR271" s="25">
        <f t="shared" si="183"/>
        <v>3.7202027963527291</v>
      </c>
      <c r="AS271" s="25">
        <f t="shared" si="183"/>
        <v>3.7441604275492213</v>
      </c>
      <c r="AT271" s="25">
        <f t="shared" si="183"/>
        <v>3.6675133933985542</v>
      </c>
      <c r="AU271" s="25">
        <f t="shared" si="168"/>
        <v>3.9299039537628655</v>
      </c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</row>
    <row r="272" spans="1:64">
      <c r="A272" s="56" t="s">
        <v>493</v>
      </c>
      <c r="B272" s="57" t="str">
        <f>IF(W272=INT(W272),"I","II")</f>
        <v>I</v>
      </c>
      <c r="C272" s="126">
        <v>52250.270400000001</v>
      </c>
      <c r="D272" s="115" t="s">
        <v>485</v>
      </c>
      <c r="E272" s="33">
        <f t="shared" si="152"/>
        <v>35291.954165466246</v>
      </c>
      <c r="F272" s="25">
        <f t="shared" si="153"/>
        <v>35292</v>
      </c>
      <c r="G272" s="25">
        <f t="shared" si="173"/>
        <v>-1.5645523999410216E-2</v>
      </c>
      <c r="K272">
        <f t="shared" si="182"/>
        <v>-1.5645523999410216E-2</v>
      </c>
      <c r="N272" s="25">
        <v>-1.5645523999410216E-2</v>
      </c>
      <c r="O272" s="25">
        <f ca="1">+C$11+C$12*F272</f>
        <v>-3.1597263320010706E-3</v>
      </c>
      <c r="P272" s="27">
        <f t="shared" si="154"/>
        <v>-2.1785998302863291E-2</v>
      </c>
      <c r="Q272" s="28">
        <f t="shared" si="155"/>
        <v>37231.770400000001</v>
      </c>
      <c r="S272" s="25">
        <f t="shared" si="175"/>
        <v>3.7705424671367529E-5</v>
      </c>
      <c r="T272" s="128">
        <v>10</v>
      </c>
      <c r="U272">
        <f t="shared" si="176"/>
        <v>3.770542467136753E-4</v>
      </c>
      <c r="V272" s="25">
        <f t="shared" si="177"/>
        <v>6.1404743034530751E-3</v>
      </c>
      <c r="Z272">
        <f t="shared" si="156"/>
        <v>35292</v>
      </c>
      <c r="AA272" s="25">
        <f t="shared" si="157"/>
        <v>-1.9365552885505396E-2</v>
      </c>
      <c r="AB272" s="25">
        <f t="shared" si="158"/>
        <v>3.7200288860951801E-3</v>
      </c>
      <c r="AC272" s="25">
        <f t="shared" si="159"/>
        <v>6.1404743034530751E-3</v>
      </c>
      <c r="AD272" s="25"/>
      <c r="AE272" s="25">
        <f t="shared" si="160"/>
        <v>5.2179085217260888E-10</v>
      </c>
      <c r="AF272" s="28">
        <f t="shared" si="161"/>
        <v>37231.770400000001</v>
      </c>
      <c r="AG272" s="128"/>
      <c r="AH272">
        <f t="shared" si="162"/>
        <v>-2.1475805093505395E-2</v>
      </c>
      <c r="AI272">
        <f t="shared" si="163"/>
        <v>0.65954410520610862</v>
      </c>
      <c r="AJ272">
        <f t="shared" si="164"/>
        <v>-0.91773116451504988</v>
      </c>
      <c r="AK272">
        <f t="shared" si="165"/>
        <v>-0.14487851359014806</v>
      </c>
      <c r="AL272">
        <f t="shared" si="166"/>
        <v>-2.739262441867059</v>
      </c>
      <c r="AM272">
        <f t="shared" si="167"/>
        <v>-4.9038044164625063</v>
      </c>
      <c r="AN272" s="25">
        <f t="shared" si="183"/>
        <v>3.7258201672258346</v>
      </c>
      <c r="AO272" s="25">
        <f t="shared" si="183"/>
        <v>3.7260368020957859</v>
      </c>
      <c r="AP272" s="25">
        <f t="shared" si="183"/>
        <v>3.7253349429367684</v>
      </c>
      <c r="AQ272" s="25">
        <f t="shared" si="183"/>
        <v>3.7276100282255</v>
      </c>
      <c r="AR272" s="25">
        <f t="shared" si="183"/>
        <v>3.7202476722293789</v>
      </c>
      <c r="AS272" s="25">
        <f t="shared" si="183"/>
        <v>3.7442050818246386</v>
      </c>
      <c r="AT272" s="25">
        <f t="shared" si="183"/>
        <v>3.6675566242513709</v>
      </c>
      <c r="AU272" s="25">
        <f t="shared" si="168"/>
        <v>3.9299624416931964</v>
      </c>
      <c r="AV272" s="25"/>
      <c r="AW272" s="25"/>
      <c r="AX272" s="25"/>
      <c r="AY272" s="25"/>
      <c r="AZ272" s="25"/>
      <c r="BA272" s="25"/>
      <c r="BB272" s="25"/>
      <c r="BC272" s="25"/>
      <c r="BD272" s="25"/>
      <c r="BE272" s="25"/>
      <c r="BF272" s="25"/>
      <c r="BG272" s="25"/>
      <c r="BH272" s="25"/>
      <c r="BI272" s="25"/>
      <c r="BJ272" s="25"/>
      <c r="BK272" s="25"/>
      <c r="BL272" s="25"/>
    </row>
    <row r="273" spans="1:64">
      <c r="A273" s="36" t="s">
        <v>365</v>
      </c>
      <c r="B273" s="57"/>
      <c r="C273" s="58">
        <v>52250.270799999998</v>
      </c>
      <c r="D273" s="58"/>
      <c r="E273" s="33">
        <f t="shared" si="152"/>
        <v>35291.955337291067</v>
      </c>
      <c r="F273" s="25">
        <f t="shared" si="153"/>
        <v>35292</v>
      </c>
      <c r="G273" s="25">
        <f t="shared" si="173"/>
        <v>-1.5245524002239108E-2</v>
      </c>
      <c r="K273" s="127">
        <f t="shared" si="182"/>
        <v>-1.5245524002239108E-2</v>
      </c>
      <c r="N273" s="25"/>
      <c r="O273" s="25">
        <f ca="1">+C$11+C$12*F273</f>
        <v>-3.1597263320010706E-3</v>
      </c>
      <c r="P273" s="27">
        <f t="shared" si="154"/>
        <v>-2.1785998302863291E-2</v>
      </c>
      <c r="Q273" s="28">
        <f t="shared" si="155"/>
        <v>37231.770799999998</v>
      </c>
      <c r="S273" s="25">
        <f t="shared" si="175"/>
        <v>4.2777804077125392E-5</v>
      </c>
      <c r="T273" s="128">
        <v>10</v>
      </c>
      <c r="U273">
        <f t="shared" si="176"/>
        <v>4.2777804077125391E-4</v>
      </c>
      <c r="V273" s="25">
        <f t="shared" si="177"/>
        <v>6.5404743006241828E-3</v>
      </c>
      <c r="Z273">
        <f t="shared" si="156"/>
        <v>35292</v>
      </c>
      <c r="AA273" s="25">
        <f t="shared" si="157"/>
        <v>-1.9365552885505396E-2</v>
      </c>
      <c r="AB273" s="25">
        <f t="shared" si="158"/>
        <v>4.1200288832662878E-3</v>
      </c>
      <c r="AC273" s="25">
        <f t="shared" si="159"/>
        <v>6.5404743006241828E-3</v>
      </c>
      <c r="AD273" s="25"/>
      <c r="AE273" s="25">
        <f t="shared" si="160"/>
        <v>7.2613773859914482E-10</v>
      </c>
      <c r="AF273" s="28">
        <f t="shared" si="161"/>
        <v>37231.770799999998</v>
      </c>
      <c r="AG273" s="128"/>
      <c r="AH273">
        <f t="shared" si="162"/>
        <v>-2.1475805093505395E-2</v>
      </c>
      <c r="AI273">
        <f t="shared" si="163"/>
        <v>0.65954410520610862</v>
      </c>
      <c r="AJ273">
        <f t="shared" si="164"/>
        <v>-0.91773116451504988</v>
      </c>
      <c r="AK273">
        <f t="shared" si="165"/>
        <v>-0.14487851359014806</v>
      </c>
      <c r="AL273">
        <f t="shared" si="166"/>
        <v>-2.739262441867059</v>
      </c>
      <c r="AM273">
        <f t="shared" si="167"/>
        <v>-4.9038044164625063</v>
      </c>
      <c r="AN273" s="25">
        <f t="shared" si="183"/>
        <v>3.7258201672258346</v>
      </c>
      <c r="AO273" s="25">
        <f t="shared" si="183"/>
        <v>3.7260368020957859</v>
      </c>
      <c r="AP273" s="25">
        <f t="shared" si="183"/>
        <v>3.7253349429367684</v>
      </c>
      <c r="AQ273" s="25">
        <f t="shared" si="183"/>
        <v>3.7276100282255</v>
      </c>
      <c r="AR273" s="25">
        <f t="shared" si="183"/>
        <v>3.7202476722293789</v>
      </c>
      <c r="AS273" s="25">
        <f t="shared" si="183"/>
        <v>3.7442050818246386</v>
      </c>
      <c r="AT273" s="25">
        <f t="shared" si="183"/>
        <v>3.6675566242513709</v>
      </c>
      <c r="AU273" s="25">
        <f t="shared" si="168"/>
        <v>3.9299624416931964</v>
      </c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  <c r="BL273" s="25"/>
    </row>
    <row r="274" spans="1:64">
      <c r="A274" s="36" t="s">
        <v>332</v>
      </c>
      <c r="B274" s="105"/>
      <c r="C274" s="36">
        <v>52252.317999999999</v>
      </c>
      <c r="D274" s="36">
        <v>2.9999999999999997E-4</v>
      </c>
      <c r="E274" s="33">
        <f t="shared" si="152"/>
        <v>35297.952736771549</v>
      </c>
      <c r="F274" s="25">
        <f t="shared" si="153"/>
        <v>35298</v>
      </c>
      <c r="G274" s="25">
        <f t="shared" si="173"/>
        <v>-1.6133206001541112E-2</v>
      </c>
      <c r="K274">
        <f t="shared" si="182"/>
        <v>-1.6133206001541112E-2</v>
      </c>
      <c r="N274" s="25">
        <v>-1.6133206001541112E-2</v>
      </c>
      <c r="P274" s="27">
        <f t="shared" si="154"/>
        <v>-2.179066848984168E-2</v>
      </c>
      <c r="Q274" s="28">
        <f t="shared" si="155"/>
        <v>37233.817999999999</v>
      </c>
      <c r="S274" s="25">
        <f t="shared" si="175"/>
        <v>3.2006881806528064E-5</v>
      </c>
      <c r="T274" s="128">
        <v>10</v>
      </c>
      <c r="U274">
        <f t="shared" si="176"/>
        <v>3.2006881806528062E-4</v>
      </c>
      <c r="V274" s="25">
        <f t="shared" si="177"/>
        <v>5.6574624883005686E-3</v>
      </c>
      <c r="Z274">
        <f t="shared" si="156"/>
        <v>35298</v>
      </c>
      <c r="AA274" s="25">
        <f t="shared" si="157"/>
        <v>-1.9368379366549782E-2</v>
      </c>
      <c r="AB274" s="25">
        <f t="shared" si="158"/>
        <v>3.23517336500867E-3</v>
      </c>
      <c r="AC274" s="25">
        <f t="shared" si="159"/>
        <v>5.6574624883005686E-3</v>
      </c>
      <c r="AD274" s="25"/>
      <c r="AE274" s="25">
        <f t="shared" si="160"/>
        <v>3.3499512182622517E-10</v>
      </c>
      <c r="AF274" s="28">
        <f t="shared" si="161"/>
        <v>37233.817999999999</v>
      </c>
      <c r="AG274" s="128"/>
      <c r="AH274">
        <f t="shared" si="162"/>
        <v>-2.1478014954549783E-2</v>
      </c>
      <c r="AI274">
        <f t="shared" si="163"/>
        <v>0.65959930739198325</v>
      </c>
      <c r="AJ274">
        <f t="shared" si="164"/>
        <v>-0.91788237378243898</v>
      </c>
      <c r="AK274">
        <f t="shared" si="165"/>
        <v>-0.14500816691477245</v>
      </c>
      <c r="AL274">
        <f t="shared" si="166"/>
        <v>-2.7388815883203468</v>
      </c>
      <c r="AM274">
        <f t="shared" si="167"/>
        <v>-4.8990391901550634</v>
      </c>
      <c r="AN274" s="25">
        <f t="shared" si="183"/>
        <v>3.7263566138889739</v>
      </c>
      <c r="AO274" s="25">
        <f t="shared" si="183"/>
        <v>3.7265729162225512</v>
      </c>
      <c r="AP274" s="25">
        <f t="shared" si="183"/>
        <v>3.7258718856923458</v>
      </c>
      <c r="AQ274" s="25">
        <f t="shared" si="183"/>
        <v>3.7281450921089099</v>
      </c>
      <c r="AR274" s="25">
        <f t="shared" si="183"/>
        <v>3.7207862139472447</v>
      </c>
      <c r="AS274" s="25">
        <f t="shared" si="183"/>
        <v>3.7447409378130896</v>
      </c>
      <c r="AT274" s="25">
        <f t="shared" si="183"/>
        <v>3.6680754645166225</v>
      </c>
      <c r="AU274" s="25">
        <f t="shared" si="168"/>
        <v>3.9306642968571648</v>
      </c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  <c r="BL274" s="25"/>
    </row>
    <row r="275" spans="1:64">
      <c r="A275" s="139" t="s">
        <v>600</v>
      </c>
      <c r="B275" s="139" t="s">
        <v>292</v>
      </c>
      <c r="C275" s="140">
        <v>52252.66</v>
      </c>
      <c r="D275" s="140" t="s">
        <v>503</v>
      </c>
      <c r="E275" s="33">
        <f t="shared" si="152"/>
        <v>35298.954647001301</v>
      </c>
      <c r="F275" s="25">
        <f t="shared" si="153"/>
        <v>35299</v>
      </c>
      <c r="G275" s="25">
        <f t="shared" si="173"/>
        <v>-1.5481152993743308E-2</v>
      </c>
      <c r="I275">
        <f>G275</f>
        <v>-1.5481152993743308E-2</v>
      </c>
      <c r="M275" s="25"/>
      <c r="N275" s="25"/>
      <c r="O275" s="25">
        <f t="shared" ref="O275:O283" ca="1" si="184">+C$11+C$12*F275</f>
        <v>-3.1663245395708688E-3</v>
      </c>
      <c r="P275" s="27">
        <f t="shared" si="154"/>
        <v>-2.1791446809192143E-2</v>
      </c>
      <c r="Q275" s="28">
        <f t="shared" si="155"/>
        <v>37234.160000000003</v>
      </c>
      <c r="S275" s="25">
        <f t="shared" si="175"/>
        <v>3.9819808037291814E-5</v>
      </c>
      <c r="T275" s="128">
        <v>0.1</v>
      </c>
      <c r="U275">
        <f t="shared" si="176"/>
        <v>3.981980803729182E-6</v>
      </c>
      <c r="V275" s="25">
        <f t="shared" si="177"/>
        <v>6.310293815448835E-3</v>
      </c>
      <c r="Z275">
        <f t="shared" si="156"/>
        <v>35299</v>
      </c>
      <c r="AA275" s="25">
        <f t="shared" si="157"/>
        <v>-1.9368849884792642E-2</v>
      </c>
      <c r="AB275" s="25">
        <f t="shared" si="158"/>
        <v>3.8876968910493345E-3</v>
      </c>
      <c r="AC275" s="25">
        <f t="shared" si="159"/>
        <v>6.310293815448835E-3</v>
      </c>
      <c r="AD275" s="25"/>
      <c r="AE275" s="25">
        <f t="shared" si="160"/>
        <v>6.0184402962569408E-10</v>
      </c>
      <c r="AF275" s="28">
        <f t="shared" si="161"/>
        <v>37234.160000000003</v>
      </c>
      <c r="AG275" s="128"/>
      <c r="AH275">
        <f t="shared" si="162"/>
        <v>-2.1478382681792644E-2</v>
      </c>
      <c r="AI275">
        <f t="shared" si="163"/>
        <v>0.65960851345632077</v>
      </c>
      <c r="AJ275">
        <f t="shared" si="164"/>
        <v>-0.91790756484449598</v>
      </c>
      <c r="AK275">
        <f t="shared" si="165"/>
        <v>-0.14502977586890295</v>
      </c>
      <c r="AL275">
        <f t="shared" si="166"/>
        <v>-2.7388181065272681</v>
      </c>
      <c r="AM275">
        <f t="shared" si="167"/>
        <v>-4.8982457725496618</v>
      </c>
      <c r="AN275" s="25">
        <f t="shared" si="183"/>
        <v>3.7264460260356462</v>
      </c>
      <c r="AO275" s="25">
        <f t="shared" si="183"/>
        <v>3.7266622729156555</v>
      </c>
      <c r="AP275" s="25">
        <f t="shared" si="183"/>
        <v>3.7259613806257352</v>
      </c>
      <c r="AQ275" s="25">
        <f t="shared" si="183"/>
        <v>3.7282342733976783</v>
      </c>
      <c r="AR275" s="25">
        <f t="shared" si="183"/>
        <v>3.7208759765012367</v>
      </c>
      <c r="AS275" s="25">
        <f t="shared" si="183"/>
        <v>3.7448302479872728</v>
      </c>
      <c r="AT275" s="25">
        <f t="shared" si="183"/>
        <v>3.6681619504675638</v>
      </c>
      <c r="AU275" s="25">
        <f t="shared" si="168"/>
        <v>3.9307812727178257</v>
      </c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  <c r="BF275" s="25"/>
      <c r="BG275" s="25"/>
      <c r="BH275" s="25"/>
      <c r="BI275" s="25"/>
      <c r="BJ275" s="25"/>
      <c r="BK275" s="25"/>
      <c r="BL275" s="25"/>
    </row>
    <row r="276" spans="1:64">
      <c r="A276" s="139" t="s">
        <v>850</v>
      </c>
      <c r="B276" s="139" t="s">
        <v>288</v>
      </c>
      <c r="C276" s="140">
        <v>52256.585800000001</v>
      </c>
      <c r="D276" s="140" t="s">
        <v>485</v>
      </c>
      <c r="E276" s="33">
        <f t="shared" si="152"/>
        <v>35310.455521796357</v>
      </c>
      <c r="F276" s="25">
        <f t="shared" si="153"/>
        <v>35310.5</v>
      </c>
      <c r="G276" s="25">
        <f t="shared" si="173"/>
        <v>-1.5182543502305634E-2</v>
      </c>
      <c r="K276">
        <f>G276</f>
        <v>-1.5182543502305634E-2</v>
      </c>
      <c r="M276" s="25"/>
      <c r="N276" s="25"/>
      <c r="O276" s="25">
        <f t="shared" ca="1" si="184"/>
        <v>-3.1771644520069732E-3</v>
      </c>
      <c r="P276" s="27">
        <f t="shared" si="154"/>
        <v>-2.180039655461842E-2</v>
      </c>
      <c r="Q276" s="28">
        <f t="shared" si="155"/>
        <v>37238.085800000001</v>
      </c>
      <c r="S276" s="25">
        <f t="shared" si="175"/>
        <v>4.379597902200566E-5</v>
      </c>
      <c r="T276" s="128">
        <v>10</v>
      </c>
      <c r="U276">
        <f t="shared" si="176"/>
        <v>4.3795979022005663E-4</v>
      </c>
      <c r="V276" s="25">
        <f t="shared" si="177"/>
        <v>6.617853052312786E-3</v>
      </c>
      <c r="Z276">
        <f t="shared" si="156"/>
        <v>35310.5</v>
      </c>
      <c r="AA276" s="25">
        <f t="shared" si="157"/>
        <v>-1.9374249300830405E-2</v>
      </c>
      <c r="AB276" s="25">
        <f t="shared" si="158"/>
        <v>4.191705798524771E-3</v>
      </c>
      <c r="AC276" s="25">
        <f t="shared" si="159"/>
        <v>6.617853052312786E-3</v>
      </c>
      <c r="AD276" s="25"/>
      <c r="AE276" s="25">
        <f t="shared" si="160"/>
        <v>7.6951276037901028E-10</v>
      </c>
      <c r="AF276" s="28">
        <f t="shared" si="161"/>
        <v>37238.085800000001</v>
      </c>
      <c r="AG276" s="128"/>
      <c r="AH276">
        <f t="shared" si="162"/>
        <v>-2.1482599570080405E-2</v>
      </c>
      <c r="AI276">
        <f t="shared" si="163"/>
        <v>0.65971450030637657</v>
      </c>
      <c r="AJ276">
        <f t="shared" si="164"/>
        <v>-0.91819704666902879</v>
      </c>
      <c r="AK276">
        <f t="shared" si="165"/>
        <v>-0.14527828020134662</v>
      </c>
      <c r="AL276">
        <f t="shared" si="166"/>
        <v>-2.7380879383963412</v>
      </c>
      <c r="AM276">
        <f t="shared" si="167"/>
        <v>-4.8891375827770798</v>
      </c>
      <c r="AN276" s="25">
        <f t="shared" si="183"/>
        <v>3.7274743555491097</v>
      </c>
      <c r="AO276" s="25">
        <f t="shared" si="183"/>
        <v>3.7276899640853132</v>
      </c>
      <c r="AP276" s="25">
        <f t="shared" si="183"/>
        <v>3.726990664327638</v>
      </c>
      <c r="AQ276" s="25">
        <f t="shared" si="183"/>
        <v>3.7292599399618953</v>
      </c>
      <c r="AR276" s="25">
        <f t="shared" si="183"/>
        <v>3.7219083609618742</v>
      </c>
      <c r="AS276" s="25">
        <f t="shared" si="183"/>
        <v>3.7458573324068216</v>
      </c>
      <c r="AT276" s="25">
        <f t="shared" si="183"/>
        <v>3.6691567972920227</v>
      </c>
      <c r="AU276" s="25">
        <f t="shared" si="168"/>
        <v>3.9321264951154316</v>
      </c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</row>
    <row r="277" spans="1:64">
      <c r="A277" s="139" t="s">
        <v>600</v>
      </c>
      <c r="B277" s="139" t="s">
        <v>292</v>
      </c>
      <c r="C277" s="140">
        <v>52263.591</v>
      </c>
      <c r="D277" s="140" t="s">
        <v>503</v>
      </c>
      <c r="E277" s="33">
        <f t="shared" ref="E277:E340" si="185">+(C277-C$7)/C$8</f>
        <v>35330.977690045984</v>
      </c>
      <c r="F277" s="25">
        <f t="shared" ref="F277:F340" si="186">ROUND(2*E277,0)/2</f>
        <v>35331</v>
      </c>
      <c r="G277" s="25">
        <f t="shared" si="173"/>
        <v>-7.6154569978825748E-3</v>
      </c>
      <c r="I277">
        <f>G277</f>
        <v>-7.6154569978825748E-3</v>
      </c>
      <c r="L277" s="25"/>
      <c r="N277" s="25"/>
      <c r="O277" s="25">
        <f t="shared" ca="1" si="184"/>
        <v>-3.1964877741756763E-3</v>
      </c>
      <c r="P277" s="27">
        <f t="shared" ref="P277:P340" si="187">+D$11+D$12*F277+D$13*F277^2</f>
        <v>-2.181634621782004E-2</v>
      </c>
      <c r="Q277" s="28">
        <f t="shared" ref="Q277:Q340" si="188">+C277-15018.5</f>
        <v>37245.091</v>
      </c>
      <c r="S277" s="25">
        <f t="shared" si="175"/>
        <v>2.0166525463693612E-4</v>
      </c>
      <c r="T277" s="128">
        <v>0.1</v>
      </c>
      <c r="U277">
        <f t="shared" si="176"/>
        <v>2.0166525463693614E-5</v>
      </c>
      <c r="V277" s="25">
        <f t="shared" si="177"/>
        <v>1.4200889219937465E-2</v>
      </c>
      <c r="W277" s="110"/>
      <c r="X277" s="109"/>
      <c r="Y277" s="114"/>
      <c r="Z277">
        <f t="shared" ref="Z277:Z340" si="189">F277</f>
        <v>35331</v>
      </c>
      <c r="AA277" s="25">
        <f t="shared" ref="AA277:AA340" si="190">AB$3+AB$4*Z277+AB$5*Z277^2+AH277</f>
        <v>-1.9383821633767728E-2</v>
      </c>
      <c r="AB277" s="25">
        <f t="shared" ref="AB277:AB340" si="191">+G277-AA277</f>
        <v>1.1768364635885153E-2</v>
      </c>
      <c r="AC277" s="25">
        <f t="shared" ref="AC277:AC340" si="192">+G277-P277</f>
        <v>1.4200889219937465E-2</v>
      </c>
      <c r="AD277" s="25"/>
      <c r="AE277" s="25">
        <f t="shared" ref="AE277:AE340" si="193">+(G277-AA277)^2*S277</f>
        <v>2.7929509692749974E-8</v>
      </c>
      <c r="AF277" s="28">
        <f t="shared" ref="AF277:AF340" si="194">+C277-15018.5</f>
        <v>37245.091</v>
      </c>
      <c r="AG277" s="128"/>
      <c r="AH277">
        <f t="shared" ref="AH277:AH340" si="195">$AB$6*($AB$11/AI277*AJ277+$AB$12)</f>
        <v>-2.149006195076773E-2</v>
      </c>
      <c r="AI277">
        <f t="shared" ref="AI277:AI340" si="196">1+$AB$7*COS(AL277)</f>
        <v>0.65990396827411013</v>
      </c>
      <c r="AJ277">
        <f t="shared" ref="AJ277:AJ340" si="197">SIN(AL277+$AB$9)</f>
        <v>-0.91871209555640088</v>
      </c>
      <c r="AK277">
        <f t="shared" ref="AK277:AK340" si="198">$AB$7*SIN(AL277)</f>
        <v>-0.1457212723122554</v>
      </c>
      <c r="AL277">
        <f t="shared" ref="AL277:AL340" si="199">2*ATAN(AM277)</f>
        <v>-2.7367857512326585</v>
      </c>
      <c r="AM277">
        <f t="shared" ref="AM277:AM340" si="200">SQRT((1+$AB$7)/(1-$AB$7))*TAN(AN277/2)</f>
        <v>-4.8729744151854311</v>
      </c>
      <c r="AN277" s="25">
        <f t="shared" si="183"/>
        <v>3.7293078753883835</v>
      </c>
      <c r="AO277" s="25">
        <f t="shared" si="183"/>
        <v>3.7295223431874915</v>
      </c>
      <c r="AP277" s="25">
        <f t="shared" si="183"/>
        <v>3.7288258948198387</v>
      </c>
      <c r="AQ277" s="25">
        <f t="shared" si="183"/>
        <v>3.7310886760827575</v>
      </c>
      <c r="AR277" s="25">
        <f t="shared" si="183"/>
        <v>3.7237492242481109</v>
      </c>
      <c r="AS277" s="25">
        <f t="shared" si="183"/>
        <v>3.7476883023980352</v>
      </c>
      <c r="AT277" s="25">
        <f t="shared" si="183"/>
        <v>3.6709314005463414</v>
      </c>
      <c r="AU277" s="25">
        <f t="shared" ref="AU277:AU340" si="201">$AB$9+$AB$18*(F277-AB$15)</f>
        <v>3.9345245002589904</v>
      </c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  <c r="BL277" s="25"/>
    </row>
    <row r="278" spans="1:64">
      <c r="A278" s="139" t="s">
        <v>850</v>
      </c>
      <c r="B278" s="139" t="s">
        <v>288</v>
      </c>
      <c r="C278" s="140">
        <v>52265.802600000003</v>
      </c>
      <c r="D278" s="140" t="s">
        <v>485</v>
      </c>
      <c r="E278" s="33">
        <f t="shared" si="185"/>
        <v>35337.456709531645</v>
      </c>
      <c r="F278" s="25">
        <f t="shared" si="186"/>
        <v>35337.5</v>
      </c>
      <c r="G278" s="25">
        <f t="shared" si="173"/>
        <v>-1.4777112497540656E-2</v>
      </c>
      <c r="K278">
        <f>G278</f>
        <v>-1.4777112497540656E-2</v>
      </c>
      <c r="L278" s="25"/>
      <c r="N278" s="25"/>
      <c r="O278" s="25">
        <f t="shared" ca="1" si="184"/>
        <v>-3.2026146812047761E-3</v>
      </c>
      <c r="P278" s="27">
        <f t="shared" si="187"/>
        <v>-2.1821402296230367E-2</v>
      </c>
      <c r="Q278" s="28">
        <f t="shared" si="188"/>
        <v>37247.302600000003</v>
      </c>
      <c r="S278" s="25">
        <f t="shared" si="175"/>
        <v>4.9622018767923922E-5</v>
      </c>
      <c r="T278" s="128">
        <v>10</v>
      </c>
      <c r="U278">
        <f t="shared" si="176"/>
        <v>4.9622018767923924E-4</v>
      </c>
      <c r="V278" s="25">
        <f t="shared" si="177"/>
        <v>7.0442897986897103E-3</v>
      </c>
      <c r="Z278">
        <f t="shared" si="189"/>
        <v>35337.5</v>
      </c>
      <c r="AA278" s="25">
        <f t="shared" si="190"/>
        <v>-1.9386842650956412E-2</v>
      </c>
      <c r="AB278" s="25">
        <f t="shared" si="191"/>
        <v>4.6097301534157552E-3</v>
      </c>
      <c r="AC278" s="25">
        <f t="shared" si="192"/>
        <v>7.0442897986897103E-3</v>
      </c>
      <c r="AD278" s="25"/>
      <c r="AE278" s="25">
        <f t="shared" si="193"/>
        <v>1.0544486498076218E-9</v>
      </c>
      <c r="AF278" s="28">
        <f t="shared" si="194"/>
        <v>37247.302600000003</v>
      </c>
      <c r="AG278" s="128"/>
      <c r="AH278">
        <f t="shared" si="195"/>
        <v>-2.1492413432206411E-2</v>
      </c>
      <c r="AI278">
        <f t="shared" si="196"/>
        <v>0.6599641867250986</v>
      </c>
      <c r="AJ278">
        <f t="shared" si="197"/>
        <v>-0.91887514019382599</v>
      </c>
      <c r="AK278">
        <f t="shared" si="198"/>
        <v>-0.14586173483980086</v>
      </c>
      <c r="AL278">
        <f t="shared" si="199"/>
        <v>-2.7363727062426881</v>
      </c>
      <c r="AM278">
        <f t="shared" si="200"/>
        <v>-4.8678689723163524</v>
      </c>
      <c r="AN278" s="25">
        <f t="shared" si="183"/>
        <v>3.7298893454589361</v>
      </c>
      <c r="AO278" s="25">
        <f t="shared" si="183"/>
        <v>3.7301034508205371</v>
      </c>
      <c r="AP278" s="25">
        <f t="shared" si="183"/>
        <v>3.7294079098701118</v>
      </c>
      <c r="AQ278" s="25">
        <f t="shared" si="183"/>
        <v>3.7316686195923308</v>
      </c>
      <c r="AR278" s="25">
        <f t="shared" si="183"/>
        <v>3.7243330534410974</v>
      </c>
      <c r="AS278" s="25">
        <f t="shared" si="183"/>
        <v>3.7482688756412061</v>
      </c>
      <c r="AT278" s="25">
        <f t="shared" si="183"/>
        <v>3.6714943959566311</v>
      </c>
      <c r="AU278" s="25">
        <f t="shared" si="201"/>
        <v>3.9352848433532888</v>
      </c>
      <c r="AV278" s="25"/>
      <c r="AW278" s="25"/>
      <c r="AX278" s="25"/>
      <c r="AY278" s="25"/>
      <c r="AZ278" s="25"/>
      <c r="BA278" s="25"/>
      <c r="BB278" s="25"/>
      <c r="BC278" s="25"/>
      <c r="BD278" s="25"/>
      <c r="BE278" s="25"/>
      <c r="BF278" s="25"/>
      <c r="BG278" s="25"/>
      <c r="BH278" s="25"/>
      <c r="BI278" s="25"/>
      <c r="BJ278" s="25"/>
      <c r="BK278" s="25"/>
      <c r="BL278" s="25"/>
    </row>
    <row r="279" spans="1:64">
      <c r="A279" s="56" t="s">
        <v>494</v>
      </c>
      <c r="B279" s="57" t="str">
        <f>IF(W279=INT(W279),"I","II")</f>
        <v>I</v>
      </c>
      <c r="C279" s="126">
        <v>52296.693399999996</v>
      </c>
      <c r="D279" s="115" t="s">
        <v>485</v>
      </c>
      <c r="E279" s="33">
        <f t="shared" si="185"/>
        <v>35427.953225686157</v>
      </c>
      <c r="F279" s="25">
        <f t="shared" si="186"/>
        <v>35428</v>
      </c>
      <c r="G279" s="25">
        <f t="shared" si="173"/>
        <v>-1.5966316001140513E-2</v>
      </c>
      <c r="K279">
        <f>G279</f>
        <v>-1.5966316001140513E-2</v>
      </c>
      <c r="N279" s="25">
        <v>-1.5966316001140513E-2</v>
      </c>
      <c r="O279" s="25">
        <f t="shared" ca="1" si="184"/>
        <v>-3.2879200790714817E-3</v>
      </c>
      <c r="P279" s="27">
        <f t="shared" si="187"/>
        <v>-2.1891741848638187E-2</v>
      </c>
      <c r="Q279" s="28">
        <f t="shared" si="188"/>
        <v>37278.193399999996</v>
      </c>
      <c r="S279" s="25">
        <f t="shared" si="175"/>
        <v>3.511067147419353E-5</v>
      </c>
      <c r="T279" s="128">
        <v>10</v>
      </c>
      <c r="U279">
        <f t="shared" si="176"/>
        <v>3.511067147419353E-4</v>
      </c>
      <c r="V279" s="25">
        <f t="shared" si="177"/>
        <v>5.9254258474976743E-3</v>
      </c>
      <c r="Z279">
        <f t="shared" si="189"/>
        <v>35428</v>
      </c>
      <c r="AA279" s="25">
        <f t="shared" si="190"/>
        <v>-1.9428196991843821E-2</v>
      </c>
      <c r="AB279" s="25">
        <f t="shared" si="191"/>
        <v>3.4618809907033081E-3</v>
      </c>
      <c r="AC279" s="25">
        <f t="shared" si="192"/>
        <v>5.9254258474976743E-3</v>
      </c>
      <c r="AD279" s="25"/>
      <c r="AE279" s="25">
        <f t="shared" si="193"/>
        <v>4.2078805534511441E-10</v>
      </c>
      <c r="AF279" s="28">
        <f t="shared" si="194"/>
        <v>37278.193399999996</v>
      </c>
      <c r="AG279" s="128"/>
      <c r="AH279">
        <f t="shared" si="195"/>
        <v>-2.1524419439843821E-2</v>
      </c>
      <c r="AI279">
        <f t="shared" si="196"/>
        <v>0.66080979977868604</v>
      </c>
      <c r="AJ279">
        <f t="shared" si="197"/>
        <v>-0.92113199214235519</v>
      </c>
      <c r="AK279">
        <f t="shared" si="198"/>
        <v>-0.14781748230106259</v>
      </c>
      <c r="AL279">
        <f t="shared" si="199"/>
        <v>-2.7306139690402893</v>
      </c>
      <c r="AM279">
        <f t="shared" si="200"/>
        <v>-4.7977423859573882</v>
      </c>
      <c r="AN279" s="25">
        <f t="shared" si="183"/>
        <v>3.7379907437502906</v>
      </c>
      <c r="AO279" s="25">
        <f t="shared" si="183"/>
        <v>3.7381997679680681</v>
      </c>
      <c r="AP279" s="25">
        <f t="shared" si="183"/>
        <v>3.7375170218623732</v>
      </c>
      <c r="AQ279" s="25">
        <f t="shared" si="183"/>
        <v>3.7397482826568429</v>
      </c>
      <c r="AR279" s="25">
        <f t="shared" si="183"/>
        <v>3.7324688232583516</v>
      </c>
      <c r="AS279" s="25">
        <f t="shared" si="183"/>
        <v>3.7563533743950028</v>
      </c>
      <c r="AT279" s="25">
        <f t="shared" si="183"/>
        <v>3.6793489184234782</v>
      </c>
      <c r="AU279" s="25">
        <f t="shared" si="201"/>
        <v>3.9458711587431434</v>
      </c>
      <c r="AV279" s="25"/>
      <c r="AW279" s="25"/>
      <c r="AX279" s="25"/>
      <c r="AY279" s="25"/>
      <c r="AZ279" s="25"/>
      <c r="BA279" s="25"/>
      <c r="BB279" s="25"/>
      <c r="BC279" s="25"/>
      <c r="BD279" s="25"/>
      <c r="BE279" s="25"/>
      <c r="BF279" s="25"/>
      <c r="BG279" s="25"/>
      <c r="BH279" s="25"/>
      <c r="BI279" s="25"/>
      <c r="BJ279" s="25"/>
      <c r="BK279" s="25"/>
      <c r="BL279" s="25"/>
    </row>
    <row r="280" spans="1:64">
      <c r="A280" s="139" t="s">
        <v>600</v>
      </c>
      <c r="B280" s="139" t="s">
        <v>292</v>
      </c>
      <c r="C280" s="140">
        <v>52307.620999999999</v>
      </c>
      <c r="D280" s="140" t="s">
        <v>503</v>
      </c>
      <c r="E280" s="33">
        <f t="shared" si="185"/>
        <v>35459.966308219802</v>
      </c>
      <c r="F280" s="25">
        <f t="shared" si="186"/>
        <v>35460</v>
      </c>
      <c r="G280" s="25">
        <f t="shared" si="173"/>
        <v>-1.1500619999424089E-2</v>
      </c>
      <c r="I280">
        <f>G280</f>
        <v>-1.1500619999424089E-2</v>
      </c>
      <c r="M280" s="25"/>
      <c r="N280" s="25"/>
      <c r="O280" s="25">
        <f t="shared" ca="1" si="184"/>
        <v>-3.3180833136762823E-3</v>
      </c>
      <c r="P280" s="27">
        <f t="shared" si="187"/>
        <v>-2.1916588010859391E-2</v>
      </c>
      <c r="Q280" s="28">
        <f t="shared" si="188"/>
        <v>37289.120999999999</v>
      </c>
      <c r="S280" s="25">
        <f t="shared" si="175"/>
        <v>1.0849238961524347E-4</v>
      </c>
      <c r="T280" s="128">
        <v>0.1</v>
      </c>
      <c r="U280">
        <f t="shared" si="176"/>
        <v>1.0849238961524348E-5</v>
      </c>
      <c r="V280" s="25">
        <f t="shared" si="177"/>
        <v>1.0415968011435302E-2</v>
      </c>
      <c r="W280" s="108"/>
      <c r="X280" s="109"/>
      <c r="Y280" s="114"/>
      <c r="Z280">
        <f t="shared" si="189"/>
        <v>35460</v>
      </c>
      <c r="AA280" s="25">
        <f t="shared" si="190"/>
        <v>-1.9442502800804902E-2</v>
      </c>
      <c r="AB280" s="25">
        <f t="shared" si="191"/>
        <v>7.9418828013808132E-3</v>
      </c>
      <c r="AC280" s="25">
        <f t="shared" si="192"/>
        <v>1.0415968011435302E-2</v>
      </c>
      <c r="AD280" s="25"/>
      <c r="AE280" s="25">
        <f t="shared" si="193"/>
        <v>6.8429950001277751E-9</v>
      </c>
      <c r="AF280" s="28">
        <f t="shared" si="194"/>
        <v>37289.120999999999</v>
      </c>
      <c r="AG280" s="128"/>
      <c r="AH280">
        <f t="shared" si="195"/>
        <v>-2.1535408000804904E-2</v>
      </c>
      <c r="AI280">
        <f t="shared" si="196"/>
        <v>0.66111202123158841</v>
      </c>
      <c r="AJ280">
        <f t="shared" si="197"/>
        <v>-0.92192406274500316</v>
      </c>
      <c r="AK280">
        <f t="shared" si="198"/>
        <v>-0.14850904971166112</v>
      </c>
      <c r="AL280">
        <f t="shared" si="199"/>
        <v>-2.7285741830915846</v>
      </c>
      <c r="AM280">
        <f t="shared" si="200"/>
        <v>-4.773365529876858</v>
      </c>
      <c r="AN280" s="25">
        <f t="shared" si="183"/>
        <v>3.7408578214514216</v>
      </c>
      <c r="AO280" s="25">
        <f t="shared" si="183"/>
        <v>3.7410650344813074</v>
      </c>
      <c r="AP280" s="25">
        <f t="shared" si="183"/>
        <v>3.7403868817915118</v>
      </c>
      <c r="AQ280" s="25">
        <f t="shared" si="183"/>
        <v>3.7426074642339389</v>
      </c>
      <c r="AR280" s="25">
        <f t="shared" si="183"/>
        <v>3.7353487300521806</v>
      </c>
      <c r="AS280" s="25">
        <f t="shared" si="183"/>
        <v>3.7592125090502249</v>
      </c>
      <c r="AT280" s="25">
        <f t="shared" si="183"/>
        <v>3.6821333403422924</v>
      </c>
      <c r="AU280" s="25">
        <f t="shared" si="201"/>
        <v>3.9496143862843072</v>
      </c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5"/>
    </row>
    <row r="281" spans="1:64">
      <c r="A281" s="139" t="s">
        <v>850</v>
      </c>
      <c r="B281" s="139" t="s">
        <v>288</v>
      </c>
      <c r="C281" s="140">
        <v>52310.519399999997</v>
      </c>
      <c r="D281" s="140" t="s">
        <v>485</v>
      </c>
      <c r="E281" s="33">
        <f t="shared" si="185"/>
        <v>35468.457350938741</v>
      </c>
      <c r="F281" s="25">
        <f t="shared" si="186"/>
        <v>35468.5</v>
      </c>
      <c r="G281" s="25">
        <f t="shared" si="173"/>
        <v>-1.4558169503288809E-2</v>
      </c>
      <c r="K281">
        <f>G281</f>
        <v>-1.4558169503288809E-2</v>
      </c>
      <c r="M281" s="25"/>
      <c r="N281" s="25"/>
      <c r="O281" s="25">
        <f t="shared" ca="1" si="184"/>
        <v>-3.3260954228681826E-3</v>
      </c>
      <c r="P281" s="27">
        <f t="shared" si="187"/>
        <v>-2.1923185552486762E-2</v>
      </c>
      <c r="Q281" s="28">
        <f t="shared" si="188"/>
        <v>37292.019399999997</v>
      </c>
      <c r="S281" s="25">
        <f t="shared" si="175"/>
        <v>5.424346140494343E-5</v>
      </c>
      <c r="T281" s="128">
        <v>10</v>
      </c>
      <c r="U281">
        <f t="shared" si="176"/>
        <v>5.424346140494343E-4</v>
      </c>
      <c r="V281" s="25">
        <f t="shared" si="177"/>
        <v>7.3650160491979533E-3</v>
      </c>
      <c r="Z281">
        <f t="shared" si="189"/>
        <v>35468.5</v>
      </c>
      <c r="AA281" s="25">
        <f t="shared" si="190"/>
        <v>-1.944627489727694E-2</v>
      </c>
      <c r="AB281" s="25">
        <f t="shared" si="191"/>
        <v>4.8881053939881305E-3</v>
      </c>
      <c r="AC281" s="25">
        <f t="shared" si="192"/>
        <v>7.3650160491979533E-3</v>
      </c>
      <c r="AD281" s="25"/>
      <c r="AE281" s="25">
        <f t="shared" si="193"/>
        <v>1.296070177686339E-9</v>
      </c>
      <c r="AF281" s="28">
        <f t="shared" si="194"/>
        <v>37292.019399999997</v>
      </c>
      <c r="AG281" s="128"/>
      <c r="AH281">
        <f t="shared" si="195"/>
        <v>-2.1538297920526941E-2</v>
      </c>
      <c r="AI281">
        <f t="shared" si="196"/>
        <v>0.66119258257060465</v>
      </c>
      <c r="AJ281">
        <f t="shared" si="197"/>
        <v>-0.92213393336990479</v>
      </c>
      <c r="AK281">
        <f t="shared" si="198"/>
        <v>-0.1486927499739765</v>
      </c>
      <c r="AL281">
        <f t="shared" si="199"/>
        <v>-2.7280320508627196</v>
      </c>
      <c r="AM281">
        <f t="shared" si="200"/>
        <v>-4.7669265485603516</v>
      </c>
      <c r="AN281" s="25">
        <f t="shared" ref="AN281:AT290" si="202">$AU281+$AB$7*SIN(AO281)</f>
        <v>3.7416196097126093</v>
      </c>
      <c r="AO281" s="25">
        <f t="shared" si="202"/>
        <v>3.7418263404615466</v>
      </c>
      <c r="AP281" s="25">
        <f t="shared" si="202"/>
        <v>3.7411494137547678</v>
      </c>
      <c r="AQ281" s="25">
        <f t="shared" si="202"/>
        <v>3.7433671369361696</v>
      </c>
      <c r="AR281" s="25">
        <f t="shared" si="202"/>
        <v>3.7361139848753862</v>
      </c>
      <c r="AS281" s="25">
        <f t="shared" si="202"/>
        <v>3.7599720149465199</v>
      </c>
      <c r="AT281" s="25">
        <f t="shared" si="202"/>
        <v>3.6828735818460907</v>
      </c>
      <c r="AU281" s="25">
        <f t="shared" si="201"/>
        <v>3.9506086810999292</v>
      </c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  <c r="BL281" s="25"/>
    </row>
    <row r="282" spans="1:64">
      <c r="A282" s="139" t="s">
        <v>600</v>
      </c>
      <c r="B282" s="139" t="s">
        <v>288</v>
      </c>
      <c r="C282" s="140">
        <v>52311.548999999999</v>
      </c>
      <c r="D282" s="140" t="s">
        <v>503</v>
      </c>
      <c r="E282" s="33">
        <f t="shared" si="185"/>
        <v>35471.473628051433</v>
      </c>
      <c r="F282" s="25">
        <f t="shared" si="186"/>
        <v>35471.5</v>
      </c>
      <c r="G282" s="25">
        <f t="shared" si="173"/>
        <v>-9.0020104980794713E-3</v>
      </c>
      <c r="I282">
        <f>G282</f>
        <v>-9.0020104980794713E-3</v>
      </c>
      <c r="L282" s="25"/>
      <c r="N282" s="25"/>
      <c r="O282" s="25">
        <f t="shared" ca="1" si="184"/>
        <v>-3.3289232261123868E-3</v>
      </c>
      <c r="P282" s="27">
        <f t="shared" si="187"/>
        <v>-2.1925513874085568E-2</v>
      </c>
      <c r="Q282" s="28">
        <f t="shared" si="188"/>
        <v>37293.048999999999</v>
      </c>
      <c r="S282" s="25">
        <f t="shared" si="175"/>
        <v>1.6701693950964098E-4</v>
      </c>
      <c r="T282" s="128">
        <v>0.1</v>
      </c>
      <c r="U282">
        <f t="shared" si="176"/>
        <v>1.6701693950964101E-5</v>
      </c>
      <c r="V282" s="25">
        <f t="shared" si="177"/>
        <v>1.2923503376006097E-2</v>
      </c>
      <c r="Z282">
        <f t="shared" si="189"/>
        <v>35471.5</v>
      </c>
      <c r="AA282" s="25">
        <f t="shared" si="190"/>
        <v>-1.944760342863084E-2</v>
      </c>
      <c r="AB282" s="25">
        <f t="shared" si="191"/>
        <v>1.0445592930551369E-2</v>
      </c>
      <c r="AC282" s="25">
        <f t="shared" si="192"/>
        <v>1.2923503376006097E-2</v>
      </c>
      <c r="AD282" s="25"/>
      <c r="AE282" s="25">
        <f t="shared" si="193"/>
        <v>1.822328702589148E-8</v>
      </c>
      <c r="AF282" s="28">
        <f t="shared" si="194"/>
        <v>37293.048999999999</v>
      </c>
      <c r="AG282" s="128"/>
      <c r="AH282">
        <f t="shared" si="195"/>
        <v>-2.1539314991880842E-2</v>
      </c>
      <c r="AI282">
        <f t="shared" si="196"/>
        <v>0.6612210444554395</v>
      </c>
      <c r="AJ282">
        <f t="shared" si="197"/>
        <v>-0.92220795285573753</v>
      </c>
      <c r="AK282">
        <f t="shared" si="198"/>
        <v>-0.14875758562216818</v>
      </c>
      <c r="AL282">
        <f t="shared" si="199"/>
        <v>-2.7278406785135112</v>
      </c>
      <c r="AM282">
        <f t="shared" si="200"/>
        <v>-4.7646575640505473</v>
      </c>
      <c r="AN282" s="25">
        <f t="shared" si="202"/>
        <v>3.7418884983355487</v>
      </c>
      <c r="AO282" s="25">
        <f t="shared" si="202"/>
        <v>3.7420950587520823</v>
      </c>
      <c r="AP282" s="25">
        <f t="shared" si="202"/>
        <v>3.7414185653246119</v>
      </c>
      <c r="AQ282" s="25">
        <f t="shared" si="202"/>
        <v>3.7436352770841208</v>
      </c>
      <c r="AR282" s="25">
        <f t="shared" si="202"/>
        <v>3.736384102870161</v>
      </c>
      <c r="AS282" s="25">
        <f t="shared" si="202"/>
        <v>3.760240080752332</v>
      </c>
      <c r="AT282" s="25">
        <f t="shared" si="202"/>
        <v>3.6831349067359915</v>
      </c>
      <c r="AU282" s="25">
        <f t="shared" si="201"/>
        <v>3.950959608681913</v>
      </c>
      <c r="AV282" s="25"/>
      <c r="AW282" s="25"/>
      <c r="AX282" s="25"/>
      <c r="AY282" s="25"/>
      <c r="AZ282" s="25"/>
      <c r="BA282" s="25"/>
      <c r="BB282" s="25"/>
      <c r="BC282" s="25"/>
      <c r="BD282" s="25"/>
      <c r="BE282" s="25"/>
      <c r="BF282" s="25"/>
      <c r="BG282" s="25"/>
      <c r="BH282" s="25"/>
      <c r="BI282" s="25"/>
      <c r="BJ282" s="25"/>
      <c r="BK282" s="25"/>
      <c r="BL282" s="25"/>
    </row>
    <row r="283" spans="1:64">
      <c r="A283" s="139" t="s">
        <v>600</v>
      </c>
      <c r="B283" s="139" t="s">
        <v>292</v>
      </c>
      <c r="C283" s="140">
        <v>52319.576000000001</v>
      </c>
      <c r="D283" s="140" t="s">
        <v>503</v>
      </c>
      <c r="E283" s="33">
        <f t="shared" si="185"/>
        <v>35494.989222829572</v>
      </c>
      <c r="F283" s="25">
        <f t="shared" si="186"/>
        <v>35495</v>
      </c>
      <c r="G283" s="25">
        <f t="shared" si="173"/>
        <v>-3.6787650024052709E-3</v>
      </c>
      <c r="I283">
        <f>G283</f>
        <v>-3.6787650024052709E-3</v>
      </c>
      <c r="M283" s="25"/>
      <c r="N283" s="25"/>
      <c r="O283" s="25">
        <f t="shared" ca="1" si="184"/>
        <v>-3.3510743515252871E-3</v>
      </c>
      <c r="P283" s="27">
        <f t="shared" si="187"/>
        <v>-2.1943748376900305E-2</v>
      </c>
      <c r="Q283" s="28">
        <f t="shared" si="188"/>
        <v>37301.076000000001</v>
      </c>
      <c r="S283" s="25">
        <f t="shared" si="175"/>
        <v>3.3360961767058E-4</v>
      </c>
      <c r="T283" s="128">
        <v>0.1</v>
      </c>
      <c r="U283">
        <f t="shared" si="176"/>
        <v>3.3360961767058002E-5</v>
      </c>
      <c r="V283" s="25">
        <f t="shared" si="177"/>
        <v>1.8264983374495034E-2</v>
      </c>
      <c r="Z283">
        <f t="shared" si="189"/>
        <v>35495</v>
      </c>
      <c r="AA283" s="25">
        <f t="shared" si="190"/>
        <v>-1.9457959739134532E-2</v>
      </c>
      <c r="AB283" s="25">
        <f t="shared" si="191"/>
        <v>1.5779194736729261E-2</v>
      </c>
      <c r="AC283" s="25">
        <f t="shared" si="192"/>
        <v>1.8264983374495034E-2</v>
      </c>
      <c r="AD283" s="25"/>
      <c r="AE283" s="25">
        <f t="shared" si="193"/>
        <v>8.3063118945963271E-8</v>
      </c>
      <c r="AF283" s="28">
        <f t="shared" si="194"/>
        <v>37301.076000000001</v>
      </c>
      <c r="AG283" s="128"/>
      <c r="AH283">
        <f t="shared" si="195"/>
        <v>-2.1547229664134533E-2</v>
      </c>
      <c r="AI283">
        <f t="shared" si="196"/>
        <v>0.66144451028627838</v>
      </c>
      <c r="AJ283">
        <f t="shared" si="197"/>
        <v>-0.92278682345021068</v>
      </c>
      <c r="AK283">
        <f t="shared" si="198"/>
        <v>-0.14926546949881653</v>
      </c>
      <c r="AL283">
        <f t="shared" si="199"/>
        <v>-2.7263410241403445</v>
      </c>
      <c r="AM283">
        <f t="shared" si="200"/>
        <v>-4.7469484542728724</v>
      </c>
      <c r="AN283" s="25">
        <f t="shared" si="202"/>
        <v>3.7439951936746998</v>
      </c>
      <c r="AO283" s="25">
        <f t="shared" si="202"/>
        <v>3.7442004177786981</v>
      </c>
      <c r="AP283" s="25">
        <f t="shared" si="202"/>
        <v>3.7435273287217301</v>
      </c>
      <c r="AQ283" s="25">
        <f t="shared" si="202"/>
        <v>3.7457360769233263</v>
      </c>
      <c r="AR283" s="25">
        <f t="shared" si="202"/>
        <v>3.7385005341679234</v>
      </c>
      <c r="AS283" s="25">
        <f t="shared" si="202"/>
        <v>3.7623400189905341</v>
      </c>
      <c r="AT283" s="25">
        <f t="shared" si="202"/>
        <v>3.6851830936839778</v>
      </c>
      <c r="AU283" s="25">
        <f t="shared" si="201"/>
        <v>3.9537085414074555</v>
      </c>
      <c r="AV283" s="25"/>
      <c r="AW283" s="25"/>
      <c r="AX283" s="25"/>
      <c r="AY283" s="25"/>
      <c r="AZ283" s="25"/>
      <c r="BA283" s="25"/>
      <c r="BB283" s="25"/>
      <c r="BC283" s="25"/>
      <c r="BD283" s="25"/>
      <c r="BE283" s="25"/>
      <c r="BF283" s="25"/>
      <c r="BG283" s="25"/>
      <c r="BH283" s="25"/>
      <c r="BI283" s="25"/>
      <c r="BJ283" s="25"/>
      <c r="BK283" s="25"/>
      <c r="BL283" s="25"/>
    </row>
    <row r="284" spans="1:64">
      <c r="A284" s="33" t="s">
        <v>336</v>
      </c>
      <c r="B284" s="57"/>
      <c r="C284" s="58">
        <v>52338.339599999999</v>
      </c>
      <c r="D284" s="58">
        <v>2.9999999999999997E-4</v>
      </c>
      <c r="E284" s="33">
        <f t="shared" si="185"/>
        <v>35549.958353784968</v>
      </c>
      <c r="F284" s="25">
        <f t="shared" si="186"/>
        <v>35550</v>
      </c>
      <c r="G284" s="25">
        <f t="shared" si="173"/>
        <v>-1.4215850002074149E-2</v>
      </c>
      <c r="K284">
        <f>G284</f>
        <v>-1.4215850002074149E-2</v>
      </c>
      <c r="N284" s="25">
        <v>-1.4215850002074149E-2</v>
      </c>
      <c r="P284" s="27">
        <f t="shared" si="187"/>
        <v>-2.1986397027481345E-2</v>
      </c>
      <c r="Q284" s="28">
        <f t="shared" si="188"/>
        <v>37319.839599999999</v>
      </c>
      <c r="S284" s="25">
        <f t="shared" si="175"/>
        <v>6.0381401074064629E-5</v>
      </c>
      <c r="T284" s="128">
        <v>10</v>
      </c>
      <c r="U284">
        <f t="shared" si="176"/>
        <v>6.0381401074064626E-4</v>
      </c>
      <c r="V284" s="25">
        <f t="shared" si="177"/>
        <v>7.7705470254071964E-3</v>
      </c>
      <c r="Z284">
        <f t="shared" si="189"/>
        <v>35550</v>
      </c>
      <c r="AA284" s="25">
        <f t="shared" si="190"/>
        <v>-1.9481847121745912E-2</v>
      </c>
      <c r="AB284" s="25">
        <f t="shared" si="191"/>
        <v>5.2659971196717635E-3</v>
      </c>
      <c r="AC284" s="25">
        <f t="shared" si="192"/>
        <v>7.7705470254071964E-3</v>
      </c>
      <c r="AD284" s="25"/>
      <c r="AE284" s="25">
        <f t="shared" si="193"/>
        <v>1.674420068416469E-9</v>
      </c>
      <c r="AF284" s="28">
        <f t="shared" si="194"/>
        <v>37319.839599999999</v>
      </c>
      <c r="AG284" s="128"/>
      <c r="AH284">
        <f t="shared" si="195"/>
        <v>-2.1565389621745912E-2</v>
      </c>
      <c r="AI284">
        <f t="shared" si="196"/>
        <v>0.66197108945804917</v>
      </c>
      <c r="AJ284">
        <f t="shared" si="197"/>
        <v>-0.92413503240342942</v>
      </c>
      <c r="AK284">
        <f t="shared" si="198"/>
        <v>-0.15045416457453675</v>
      </c>
      <c r="AL284">
        <f t="shared" si="199"/>
        <v>-2.7228272161003786</v>
      </c>
      <c r="AM284">
        <f t="shared" si="200"/>
        <v>-4.7059442491615755</v>
      </c>
      <c r="AN284" s="25">
        <f t="shared" si="202"/>
        <v>3.7489285511729258</v>
      </c>
      <c r="AO284" s="25">
        <f t="shared" si="202"/>
        <v>3.7491306342976554</v>
      </c>
      <c r="AP284" s="25">
        <f t="shared" si="202"/>
        <v>3.748465582894998</v>
      </c>
      <c r="AQ284" s="25">
        <f t="shared" si="202"/>
        <v>3.7506554143191408</v>
      </c>
      <c r="AR284" s="25">
        <f t="shared" si="202"/>
        <v>3.7434574079668361</v>
      </c>
      <c r="AS284" s="25">
        <f t="shared" si="202"/>
        <v>3.7672554035871668</v>
      </c>
      <c r="AT284" s="25">
        <f t="shared" si="202"/>
        <v>3.6899846638817659</v>
      </c>
      <c r="AU284" s="25">
        <f t="shared" si="201"/>
        <v>3.9601422137438309</v>
      </c>
      <c r="AV284" s="25"/>
      <c r="AW284" s="25"/>
      <c r="AX284" s="25"/>
      <c r="AY284" s="25"/>
      <c r="AZ284" s="25"/>
      <c r="BA284" s="25"/>
      <c r="BB284" s="25"/>
      <c r="BC284" s="25"/>
      <c r="BD284" s="25"/>
      <c r="BE284" s="25"/>
      <c r="BF284" s="25"/>
      <c r="BG284" s="25"/>
      <c r="BH284" s="25"/>
      <c r="BI284" s="25"/>
      <c r="BJ284" s="25"/>
      <c r="BK284" s="25"/>
      <c r="BL284" s="25"/>
    </row>
    <row r="285" spans="1:64">
      <c r="A285" s="139" t="s">
        <v>850</v>
      </c>
      <c r="B285" s="139" t="s">
        <v>288</v>
      </c>
      <c r="C285" s="140">
        <v>52496.8946</v>
      </c>
      <c r="D285" s="140" t="s">
        <v>485</v>
      </c>
      <c r="E285" s="33">
        <f t="shared" si="185"/>
        <v>36014.455068628253</v>
      </c>
      <c r="F285" s="25">
        <f t="shared" si="186"/>
        <v>36014.5</v>
      </c>
      <c r="G285" s="25">
        <f t="shared" si="173"/>
        <v>-1.5337231496232562E-2</v>
      </c>
      <c r="K285">
        <f>G285</f>
        <v>-1.5337231496232562E-2</v>
      </c>
      <c r="L285" s="25"/>
      <c r="N285" s="25"/>
      <c r="O285" s="25">
        <f ca="1">+C$11+C$12*F285</f>
        <v>-3.8407556133126276E-3</v>
      </c>
      <c r="P285" s="27">
        <f t="shared" si="187"/>
        <v>-2.2345027972500771E-2</v>
      </c>
      <c r="Q285" s="28">
        <f t="shared" si="188"/>
        <v>37478.3946</v>
      </c>
      <c r="S285" s="25">
        <f t="shared" si="175"/>
        <v>4.9109211452797126E-5</v>
      </c>
      <c r="T285" s="128">
        <v>10</v>
      </c>
      <c r="U285">
        <f t="shared" si="176"/>
        <v>4.9109211452797125E-4</v>
      </c>
      <c r="V285" s="25">
        <f t="shared" si="177"/>
        <v>7.0077964762682091E-3</v>
      </c>
      <c r="Z285">
        <f t="shared" si="189"/>
        <v>36014.5</v>
      </c>
      <c r="AA285" s="25">
        <f t="shared" si="190"/>
        <v>-1.9663774921553294E-2</v>
      </c>
      <c r="AB285" s="25">
        <f t="shared" si="191"/>
        <v>4.3265434253207322E-3</v>
      </c>
      <c r="AC285" s="25">
        <f t="shared" si="192"/>
        <v>7.0077964762682091E-3</v>
      </c>
      <c r="AD285" s="25"/>
      <c r="AE285" s="25">
        <f t="shared" si="193"/>
        <v>9.1927424933159576E-10</v>
      </c>
      <c r="AF285" s="28">
        <f t="shared" si="194"/>
        <v>37478.3946</v>
      </c>
      <c r="AG285" s="128"/>
      <c r="AH285">
        <f t="shared" si="195"/>
        <v>-2.1698222790803294E-2</v>
      </c>
      <c r="AI285">
        <f t="shared" si="196"/>
        <v>0.66662100218471676</v>
      </c>
      <c r="AJ285">
        <f t="shared" si="197"/>
        <v>-0.9351460598143031</v>
      </c>
      <c r="AK285">
        <f t="shared" si="198"/>
        <v>-0.16049437315892834</v>
      </c>
      <c r="AL285">
        <f t="shared" si="199"/>
        <v>-2.6929215204439387</v>
      </c>
      <c r="AM285">
        <f t="shared" si="200"/>
        <v>-4.3825773076715109</v>
      </c>
      <c r="AN285" s="25">
        <f t="shared" si="202"/>
        <v>3.7907540310613004</v>
      </c>
      <c r="AO285" s="25">
        <f t="shared" si="202"/>
        <v>3.790929098290635</v>
      </c>
      <c r="AP285" s="25">
        <f t="shared" si="202"/>
        <v>3.7903351788313646</v>
      </c>
      <c r="AQ285" s="25">
        <f t="shared" si="202"/>
        <v>3.7923511521083784</v>
      </c>
      <c r="AR285" s="25">
        <f t="shared" si="202"/>
        <v>3.7855206851793661</v>
      </c>
      <c r="AS285" s="25">
        <f t="shared" si="202"/>
        <v>3.8088096480084288</v>
      </c>
      <c r="AT285" s="25">
        <f t="shared" si="202"/>
        <v>3.7309886883650085</v>
      </c>
      <c r="AU285" s="25">
        <f t="shared" si="201"/>
        <v>4.0144775010210401</v>
      </c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  <c r="BL285" s="25"/>
    </row>
    <row r="286" spans="1:64">
      <c r="A286" s="33" t="s">
        <v>337</v>
      </c>
      <c r="B286" s="33"/>
      <c r="C286" s="58">
        <v>52548.608999999997</v>
      </c>
      <c r="D286" s="58">
        <v>3.0000000000000001E-3</v>
      </c>
      <c r="E286" s="33">
        <f t="shared" si="185"/>
        <v>36165.955613613216</v>
      </c>
      <c r="F286" s="25">
        <f t="shared" si="186"/>
        <v>36166</v>
      </c>
      <c r="G286" s="25">
        <f t="shared" si="173"/>
        <v>-1.5151202002016362E-2</v>
      </c>
      <c r="K286">
        <f>G286</f>
        <v>-1.5151202002016362E-2</v>
      </c>
      <c r="N286" s="25"/>
      <c r="P286" s="27">
        <f t="shared" si="187"/>
        <v>-2.2461396136765864E-2</v>
      </c>
      <c r="Q286" s="28">
        <f t="shared" si="188"/>
        <v>37530.108999999997</v>
      </c>
      <c r="S286" s="25">
        <f t="shared" si="175"/>
        <v>5.3438938287726025E-5</v>
      </c>
      <c r="T286" s="128">
        <v>10</v>
      </c>
      <c r="U286">
        <f t="shared" si="176"/>
        <v>5.3438938287726019E-4</v>
      </c>
      <c r="V286" s="25">
        <f t="shared" si="177"/>
        <v>7.3101941347495022E-3</v>
      </c>
      <c r="Z286">
        <f t="shared" si="189"/>
        <v>36166</v>
      </c>
      <c r="AA286" s="25">
        <f t="shared" si="190"/>
        <v>-1.9715350246197701E-2</v>
      </c>
      <c r="AB286" s="25">
        <f t="shared" si="191"/>
        <v>4.5641482441813389E-3</v>
      </c>
      <c r="AC286" s="25">
        <f t="shared" si="192"/>
        <v>7.3101941347495022E-3</v>
      </c>
      <c r="AD286" s="25"/>
      <c r="AE286" s="25">
        <f t="shared" si="193"/>
        <v>1.1132105279682157E-9</v>
      </c>
      <c r="AF286" s="28">
        <f t="shared" si="194"/>
        <v>37530.108999999997</v>
      </c>
      <c r="AG286" s="128"/>
      <c r="AH286">
        <f t="shared" si="195"/>
        <v>-2.1733505578197702E-2</v>
      </c>
      <c r="AI286">
        <f t="shared" si="196"/>
        <v>0.66821746539244586</v>
      </c>
      <c r="AJ286">
        <f t="shared" si="197"/>
        <v>-0.9385889575496299</v>
      </c>
      <c r="AK286">
        <f t="shared" si="198"/>
        <v>-0.16376919652177313</v>
      </c>
      <c r="AL286">
        <f t="shared" si="199"/>
        <v>-2.6830748990032638</v>
      </c>
      <c r="AM286">
        <f t="shared" si="200"/>
        <v>-4.2851925118546443</v>
      </c>
      <c r="AN286" s="25">
        <f t="shared" si="202"/>
        <v>3.8044603564384469</v>
      </c>
      <c r="AO286" s="25">
        <f t="shared" si="202"/>
        <v>3.8046265446518008</v>
      </c>
      <c r="AP286" s="25">
        <f t="shared" si="202"/>
        <v>3.8040567676878525</v>
      </c>
      <c r="AQ286" s="25">
        <f t="shared" si="202"/>
        <v>3.8060113073403805</v>
      </c>
      <c r="AR286" s="25">
        <f t="shared" si="202"/>
        <v>3.7993188959600754</v>
      </c>
      <c r="AS286" s="25">
        <f t="shared" si="202"/>
        <v>3.822382017740336</v>
      </c>
      <c r="AT286" s="25">
        <f t="shared" si="202"/>
        <v>3.7445415627201917</v>
      </c>
      <c r="AU286" s="25">
        <f t="shared" si="201"/>
        <v>4.0321993439112385</v>
      </c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  <c r="BL286" s="25"/>
    </row>
    <row r="287" spans="1:64">
      <c r="A287" s="56" t="s">
        <v>337</v>
      </c>
      <c r="B287" s="57" t="s">
        <v>292</v>
      </c>
      <c r="C287" s="58">
        <v>52548.608999999997</v>
      </c>
      <c r="D287" s="58">
        <v>3.0000000000000001E-3</v>
      </c>
      <c r="E287" s="33">
        <f t="shared" si="185"/>
        <v>36165.955613613216</v>
      </c>
      <c r="F287" s="25">
        <f t="shared" si="186"/>
        <v>36166</v>
      </c>
      <c r="G287" s="25">
        <f t="shared" si="173"/>
        <v>-1.5151202002016362E-2</v>
      </c>
      <c r="K287">
        <f>G287</f>
        <v>-1.5151202002016362E-2</v>
      </c>
      <c r="N287" s="25"/>
      <c r="P287" s="27">
        <f t="shared" si="187"/>
        <v>-2.2461396136765864E-2</v>
      </c>
      <c r="Q287" s="28">
        <f t="shared" si="188"/>
        <v>37530.108999999997</v>
      </c>
      <c r="S287" s="25">
        <f t="shared" si="175"/>
        <v>5.3438938287726025E-5</v>
      </c>
      <c r="T287" s="128">
        <v>10</v>
      </c>
      <c r="U287">
        <f t="shared" si="176"/>
        <v>5.3438938287726019E-4</v>
      </c>
      <c r="V287" s="25">
        <f t="shared" si="177"/>
        <v>7.3101941347495022E-3</v>
      </c>
      <c r="Z287">
        <f t="shared" si="189"/>
        <v>36166</v>
      </c>
      <c r="AA287" s="25">
        <f t="shared" si="190"/>
        <v>-1.9715350246197701E-2</v>
      </c>
      <c r="AB287" s="25">
        <f t="shared" si="191"/>
        <v>4.5641482441813389E-3</v>
      </c>
      <c r="AC287" s="25">
        <f t="shared" si="192"/>
        <v>7.3101941347495022E-3</v>
      </c>
      <c r="AD287" s="25"/>
      <c r="AE287" s="25">
        <f t="shared" si="193"/>
        <v>1.1132105279682157E-9</v>
      </c>
      <c r="AF287" s="28">
        <f t="shared" si="194"/>
        <v>37530.108999999997</v>
      </c>
      <c r="AG287" s="128"/>
      <c r="AH287">
        <f t="shared" si="195"/>
        <v>-2.1733505578197702E-2</v>
      </c>
      <c r="AI287">
        <f t="shared" si="196"/>
        <v>0.66821746539244586</v>
      </c>
      <c r="AJ287">
        <f t="shared" si="197"/>
        <v>-0.9385889575496299</v>
      </c>
      <c r="AK287">
        <f t="shared" si="198"/>
        <v>-0.16376919652177313</v>
      </c>
      <c r="AL287">
        <f t="shared" si="199"/>
        <v>-2.6830748990032638</v>
      </c>
      <c r="AM287">
        <f t="shared" si="200"/>
        <v>-4.2851925118546443</v>
      </c>
      <c r="AN287" s="25">
        <f t="shared" si="202"/>
        <v>3.8044603564384469</v>
      </c>
      <c r="AO287" s="25">
        <f t="shared" si="202"/>
        <v>3.8046265446518008</v>
      </c>
      <c r="AP287" s="25">
        <f t="shared" si="202"/>
        <v>3.8040567676878525</v>
      </c>
      <c r="AQ287" s="25">
        <f t="shared" si="202"/>
        <v>3.8060113073403805</v>
      </c>
      <c r="AR287" s="25">
        <f t="shared" si="202"/>
        <v>3.7993188959600754</v>
      </c>
      <c r="AS287" s="25">
        <f t="shared" si="202"/>
        <v>3.822382017740336</v>
      </c>
      <c r="AT287" s="25">
        <f t="shared" si="202"/>
        <v>3.7445415627201917</v>
      </c>
      <c r="AU287" s="25">
        <f t="shared" si="201"/>
        <v>4.0321993439112385</v>
      </c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5"/>
      <c r="BL287" s="25"/>
    </row>
    <row r="288" spans="1:64">
      <c r="A288" s="139" t="s">
        <v>600</v>
      </c>
      <c r="B288" s="139" t="s">
        <v>292</v>
      </c>
      <c r="C288" s="140">
        <v>52558.857000000004</v>
      </c>
      <c r="D288" s="140" t="s">
        <v>503</v>
      </c>
      <c r="E288" s="33">
        <f t="shared" si="185"/>
        <v>36195.97776576053</v>
      </c>
      <c r="F288" s="25">
        <f t="shared" si="186"/>
        <v>36196</v>
      </c>
      <c r="G288" s="25">
        <f t="shared" si="173"/>
        <v>-7.5896119960816577E-3</v>
      </c>
      <c r="I288">
        <f>G288</f>
        <v>-7.5896119960816577E-3</v>
      </c>
      <c r="L288" s="25"/>
      <c r="N288" s="25"/>
      <c r="O288" s="25">
        <f ca="1">+C$11+C$12*F288</f>
        <v>-4.0118377095867443E-3</v>
      </c>
      <c r="P288" s="27">
        <f t="shared" si="187"/>
        <v>-2.2484404220521718E-2</v>
      </c>
      <c r="Q288" s="28">
        <f t="shared" si="188"/>
        <v>37540.357000000004</v>
      </c>
      <c r="S288" s="25">
        <f t="shared" si="175"/>
        <v>2.2185483540924008E-4</v>
      </c>
      <c r="T288" s="128">
        <v>0.1</v>
      </c>
      <c r="U288">
        <f t="shared" si="176"/>
        <v>2.2185483540924008E-5</v>
      </c>
      <c r="V288" s="25">
        <f t="shared" si="177"/>
        <v>1.4894792224440061E-2</v>
      </c>
      <c r="Z288">
        <f t="shared" si="189"/>
        <v>36196</v>
      </c>
      <c r="AA288" s="25">
        <f t="shared" si="190"/>
        <v>-1.9725104665864027E-2</v>
      </c>
      <c r="AB288" s="25">
        <f t="shared" si="191"/>
        <v>1.213549266978237E-2</v>
      </c>
      <c r="AC288" s="25">
        <f t="shared" si="192"/>
        <v>1.4894792224440061E-2</v>
      </c>
      <c r="AD288" s="25"/>
      <c r="AE288" s="25">
        <f t="shared" si="193"/>
        <v>3.2672602063361555E-8</v>
      </c>
      <c r="AF288" s="28">
        <f t="shared" si="194"/>
        <v>37540.357000000004</v>
      </c>
      <c r="AG288" s="128"/>
      <c r="AH288">
        <f t="shared" si="195"/>
        <v>-2.1740017417864028E-2</v>
      </c>
      <c r="AI288">
        <f t="shared" si="196"/>
        <v>0.66853834131859879</v>
      </c>
      <c r="AJ288">
        <f t="shared" si="197"/>
        <v>-0.93926186449956894</v>
      </c>
      <c r="AK288">
        <f t="shared" si="198"/>
        <v>-0.16441766579104067</v>
      </c>
      <c r="AL288">
        <f t="shared" si="199"/>
        <v>-2.681119453123161</v>
      </c>
      <c r="AM288">
        <f t="shared" si="200"/>
        <v>-4.2663399660039749</v>
      </c>
      <c r="AN288" s="25">
        <f t="shared" si="202"/>
        <v>3.8071783871047717</v>
      </c>
      <c r="AO288" s="25">
        <f t="shared" si="202"/>
        <v>3.8073428197212089</v>
      </c>
      <c r="AP288" s="25">
        <f t="shared" si="202"/>
        <v>3.806777860907959</v>
      </c>
      <c r="AQ288" s="25">
        <f t="shared" si="202"/>
        <v>3.8087200010455295</v>
      </c>
      <c r="AR288" s="25">
        <f t="shared" si="202"/>
        <v>3.8020559075535529</v>
      </c>
      <c r="AS288" s="25">
        <f t="shared" si="202"/>
        <v>3.8250709157867764</v>
      </c>
      <c r="AT288" s="25">
        <f t="shared" si="202"/>
        <v>3.7472359750051529</v>
      </c>
      <c r="AU288" s="25">
        <f t="shared" si="201"/>
        <v>4.0357086197310794</v>
      </c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5"/>
      <c r="BL288" s="25"/>
    </row>
    <row r="289" spans="1:82">
      <c r="A289" s="33" t="s">
        <v>338</v>
      </c>
      <c r="B289" s="57" t="s">
        <v>292</v>
      </c>
      <c r="C289" s="58">
        <v>52592.300499999998</v>
      </c>
      <c r="D289" s="58">
        <v>1E-3</v>
      </c>
      <c r="E289" s="33">
        <f t="shared" si="185"/>
        <v>36293.952575024559</v>
      </c>
      <c r="F289" s="25">
        <f t="shared" si="186"/>
        <v>36294</v>
      </c>
      <c r="G289" s="25">
        <f t="shared" si="173"/>
        <v>-1.6188418005185667E-2</v>
      </c>
      <c r="K289">
        <f t="shared" ref="K289:K298" si="203">G289</f>
        <v>-1.6188418005185667E-2</v>
      </c>
      <c r="N289" s="25">
        <v>-1.6188418005185667E-2</v>
      </c>
      <c r="P289" s="27">
        <f t="shared" si="187"/>
        <v>-2.2559483059273723E-2</v>
      </c>
      <c r="Q289" s="28">
        <f t="shared" si="188"/>
        <v>37573.800499999998</v>
      </c>
      <c r="S289" s="25">
        <f t="shared" si="175"/>
        <v>4.0590469923422037E-5</v>
      </c>
      <c r="T289" s="128">
        <v>10</v>
      </c>
      <c r="U289">
        <f t="shared" si="176"/>
        <v>4.0590469923422034E-4</v>
      </c>
      <c r="V289" s="25">
        <f t="shared" si="177"/>
        <v>6.3710650540880556E-3</v>
      </c>
      <c r="Z289">
        <f t="shared" si="189"/>
        <v>36294</v>
      </c>
      <c r="AA289" s="25">
        <f t="shared" si="190"/>
        <v>-1.975590708383889E-2</v>
      </c>
      <c r="AB289" s="25">
        <f t="shared" si="191"/>
        <v>3.5674890786532229E-3</v>
      </c>
      <c r="AC289" s="25">
        <f t="shared" si="192"/>
        <v>6.3710650540880556E-3</v>
      </c>
      <c r="AD289" s="25"/>
      <c r="AE289" s="25">
        <f t="shared" si="193"/>
        <v>5.16594030970131E-10</v>
      </c>
      <c r="AF289" s="28">
        <f t="shared" si="194"/>
        <v>37573.800499999998</v>
      </c>
      <c r="AG289" s="128"/>
      <c r="AH289">
        <f t="shared" si="195"/>
        <v>-2.1760189775838889E-2</v>
      </c>
      <c r="AI289">
        <f t="shared" si="196"/>
        <v>0.66959755442154756</v>
      </c>
      <c r="AJ289">
        <f t="shared" si="197"/>
        <v>-0.94143942372189537</v>
      </c>
      <c r="AK289">
        <f t="shared" si="198"/>
        <v>-0.16653595394321832</v>
      </c>
      <c r="AL289">
        <f t="shared" si="199"/>
        <v>-2.6747184988911386</v>
      </c>
      <c r="AM289">
        <f t="shared" si="200"/>
        <v>-4.205713114762351</v>
      </c>
      <c r="AN289" s="25">
        <f t="shared" si="202"/>
        <v>3.8160664246223166</v>
      </c>
      <c r="AO289" s="25">
        <f t="shared" si="202"/>
        <v>3.8162251345652782</v>
      </c>
      <c r="AP289" s="25">
        <f t="shared" si="202"/>
        <v>3.8156759841545989</v>
      </c>
      <c r="AQ289" s="25">
        <f t="shared" si="202"/>
        <v>3.8175771210586578</v>
      </c>
      <c r="AR289" s="25">
        <f t="shared" si="202"/>
        <v>3.8110077063877568</v>
      </c>
      <c r="AS289" s="25">
        <f t="shared" si="202"/>
        <v>3.8338578369560867</v>
      </c>
      <c r="AT289" s="25">
        <f t="shared" si="202"/>
        <v>3.7560625316067187</v>
      </c>
      <c r="AU289" s="25">
        <f t="shared" si="201"/>
        <v>4.0471722540758943</v>
      </c>
      <c r="AV289" s="25"/>
      <c r="AW289" s="25"/>
      <c r="AX289" s="25"/>
      <c r="AY289" s="25"/>
      <c r="AZ289" s="25"/>
      <c r="BA289" s="25"/>
      <c r="BB289" s="25"/>
      <c r="BC289" s="25"/>
      <c r="BD289" s="25"/>
      <c r="BE289" s="25"/>
      <c r="BF289" s="25"/>
      <c r="BG289" s="25"/>
      <c r="BH289" s="25"/>
      <c r="BI289" s="25"/>
      <c r="BJ289" s="25"/>
      <c r="BK289" s="25"/>
      <c r="BL289" s="25"/>
    </row>
    <row r="290" spans="1:82">
      <c r="A290" s="33" t="s">
        <v>338</v>
      </c>
      <c r="B290" s="57" t="s">
        <v>288</v>
      </c>
      <c r="C290" s="58">
        <v>52592.472199999997</v>
      </c>
      <c r="D290" s="58">
        <v>5.0000000000000001E-4</v>
      </c>
      <c r="E290" s="33">
        <f t="shared" si="185"/>
        <v>36294.455580832881</v>
      </c>
      <c r="F290" s="25">
        <f t="shared" si="186"/>
        <v>36294.5</v>
      </c>
      <c r="G290" s="25">
        <f t="shared" si="173"/>
        <v>-1.5162391508056317E-2</v>
      </c>
      <c r="K290">
        <f t="shared" si="203"/>
        <v>-1.5162391508056317E-2</v>
      </c>
      <c r="N290" s="25">
        <v>-1.5162391508056317E-2</v>
      </c>
      <c r="P290" s="27">
        <f t="shared" si="187"/>
        <v>-2.2559865796939575E-2</v>
      </c>
      <c r="Q290" s="28">
        <f t="shared" si="188"/>
        <v>37573.972199999997</v>
      </c>
      <c r="S290" s="25">
        <f t="shared" si="175"/>
        <v>5.4722625854688877E-5</v>
      </c>
      <c r="T290" s="128">
        <v>10</v>
      </c>
      <c r="U290">
        <f t="shared" si="176"/>
        <v>5.4722625854688881E-4</v>
      </c>
      <c r="V290" s="25">
        <f t="shared" si="177"/>
        <v>7.3974742888832587E-3</v>
      </c>
      <c r="Z290">
        <f t="shared" si="189"/>
        <v>36294.5</v>
      </c>
      <c r="AA290" s="25">
        <f t="shared" si="190"/>
        <v>-1.9756060059004432E-2</v>
      </c>
      <c r="AB290" s="25">
        <f t="shared" si="191"/>
        <v>4.5936685509481157E-3</v>
      </c>
      <c r="AC290" s="25">
        <f t="shared" si="192"/>
        <v>7.3974742888832587E-3</v>
      </c>
      <c r="AD290" s="25"/>
      <c r="AE290" s="25">
        <f t="shared" si="193"/>
        <v>1.1547454004028657E-9</v>
      </c>
      <c r="AF290" s="28">
        <f t="shared" si="194"/>
        <v>37573.972199999997</v>
      </c>
      <c r="AG290" s="128"/>
      <c r="AH290">
        <f t="shared" si="195"/>
        <v>-2.1760288368254433E-2</v>
      </c>
      <c r="AI290">
        <f t="shared" si="196"/>
        <v>0.66960300199127354</v>
      </c>
      <c r="AJ290">
        <f t="shared" si="197"/>
        <v>-0.94145045245070325</v>
      </c>
      <c r="AK290">
        <f t="shared" si="198"/>
        <v>-0.16654676132192311</v>
      </c>
      <c r="AL290">
        <f t="shared" si="199"/>
        <v>-2.6746857888796254</v>
      </c>
      <c r="AM290">
        <f t="shared" si="200"/>
        <v>-4.2054074930638166</v>
      </c>
      <c r="AN290" s="25">
        <f t="shared" si="202"/>
        <v>3.8161118078761187</v>
      </c>
      <c r="AO290" s="25">
        <f t="shared" si="202"/>
        <v>3.8162704886809742</v>
      </c>
      <c r="AP290" s="25">
        <f t="shared" si="202"/>
        <v>3.8157214191659854</v>
      </c>
      <c r="AQ290" s="25">
        <f t="shared" si="202"/>
        <v>3.8176223449900446</v>
      </c>
      <c r="AR290" s="25">
        <f t="shared" si="202"/>
        <v>3.8110534217539991</v>
      </c>
      <c r="AS290" s="25">
        <f t="shared" si="202"/>
        <v>3.8339026810561592</v>
      </c>
      <c r="AT290" s="25">
        <f t="shared" si="202"/>
        <v>3.7561076628553138</v>
      </c>
      <c r="AU290" s="25">
        <f t="shared" si="201"/>
        <v>4.0472307420062252</v>
      </c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</row>
    <row r="291" spans="1:82">
      <c r="A291" s="33" t="s">
        <v>338</v>
      </c>
      <c r="B291" s="57" t="s">
        <v>292</v>
      </c>
      <c r="C291" s="58">
        <v>52593.324999999997</v>
      </c>
      <c r="D291" s="58">
        <v>2.9999999999999997E-4</v>
      </c>
      <c r="E291" s="33">
        <f t="shared" si="185"/>
        <v>36296.953911370663</v>
      </c>
      <c r="F291" s="25">
        <f t="shared" si="186"/>
        <v>36297</v>
      </c>
      <c r="G291" s="25">
        <f t="shared" si="173"/>
        <v>-1.573225900210673E-2</v>
      </c>
      <c r="K291">
        <f t="shared" si="203"/>
        <v>-1.573225900210673E-2</v>
      </c>
      <c r="N291" s="25">
        <v>-1.573225900210673E-2</v>
      </c>
      <c r="P291" s="27">
        <f t="shared" si="187"/>
        <v>-2.2561779436898168E-2</v>
      </c>
      <c r="Q291" s="28">
        <f t="shared" si="188"/>
        <v>37574.824999999997</v>
      </c>
      <c r="S291" s="25">
        <f t="shared" si="175"/>
        <v>4.6642349369233825E-5</v>
      </c>
      <c r="T291" s="128">
        <v>10</v>
      </c>
      <c r="U291">
        <f t="shared" si="176"/>
        <v>4.6642349369233825E-4</v>
      </c>
      <c r="V291" s="25">
        <f t="shared" si="177"/>
        <v>6.8295204347914376E-3</v>
      </c>
      <c r="Z291">
        <f t="shared" si="189"/>
        <v>36297</v>
      </c>
      <c r="AA291" s="25">
        <f t="shared" si="190"/>
        <v>-1.9756824297038303E-2</v>
      </c>
      <c r="AB291" s="25">
        <f t="shared" si="191"/>
        <v>4.024565294931573E-3</v>
      </c>
      <c r="AC291" s="25">
        <f t="shared" si="192"/>
        <v>6.8295204347914376E-3</v>
      </c>
      <c r="AD291" s="25"/>
      <c r="AE291" s="25">
        <f t="shared" si="193"/>
        <v>7.5547200095520139E-10</v>
      </c>
      <c r="AF291" s="28">
        <f t="shared" si="194"/>
        <v>37574.824999999997</v>
      </c>
      <c r="AG291" s="128"/>
      <c r="AH291">
        <f t="shared" si="195"/>
        <v>-2.1760780670038303E-2</v>
      </c>
      <c r="AI291">
        <f t="shared" si="196"/>
        <v>0.6696302464716668</v>
      </c>
      <c r="AJ291">
        <f t="shared" si="197"/>
        <v>-0.94150558367385373</v>
      </c>
      <c r="AK291">
        <f t="shared" si="198"/>
        <v>-0.16660079817824522</v>
      </c>
      <c r="AL291">
        <f t="shared" si="199"/>
        <v>-2.6745222308432202</v>
      </c>
      <c r="AM291">
        <f t="shared" si="200"/>
        <v>-4.2038799404731062</v>
      </c>
      <c r="AN291" s="25">
        <f t="shared" ref="AN291:AT300" si="204">$AU291+$AB$7*SIN(AO291)</f>
        <v>3.8163387296760516</v>
      </c>
      <c r="AO291" s="25">
        <f t="shared" si="204"/>
        <v>3.8164972648006961</v>
      </c>
      <c r="AP291" s="25">
        <f t="shared" si="204"/>
        <v>3.8159485997971334</v>
      </c>
      <c r="AQ291" s="25">
        <f t="shared" si="204"/>
        <v>3.8178484699440323</v>
      </c>
      <c r="AR291" s="25">
        <f t="shared" si="204"/>
        <v>3.8112820051396925</v>
      </c>
      <c r="AS291" s="25">
        <f t="shared" si="204"/>
        <v>3.8341269035592287</v>
      </c>
      <c r="AT291" s="25">
        <f t="shared" si="204"/>
        <v>3.7563333340374778</v>
      </c>
      <c r="AU291" s="25">
        <f t="shared" si="201"/>
        <v>4.0475231816578789</v>
      </c>
      <c r="AV291" s="25"/>
      <c r="AW291" s="25"/>
      <c r="AX291" s="25"/>
      <c r="AY291" s="25"/>
      <c r="AZ291" s="25"/>
      <c r="BA291" s="25"/>
      <c r="BB291" s="25"/>
      <c r="BC291" s="25"/>
      <c r="BD291" s="25"/>
      <c r="BE291" s="25"/>
      <c r="BF291" s="25"/>
      <c r="BG291" s="25"/>
      <c r="BH291" s="25"/>
      <c r="BI291" s="25"/>
      <c r="BJ291" s="25"/>
      <c r="BK291" s="25"/>
      <c r="BL291" s="25"/>
    </row>
    <row r="292" spans="1:82">
      <c r="A292" s="139" t="s">
        <v>600</v>
      </c>
      <c r="B292" s="139" t="s">
        <v>292</v>
      </c>
      <c r="C292" s="140">
        <v>52606.637000000002</v>
      </c>
      <c r="D292" s="140" t="s">
        <v>485</v>
      </c>
      <c r="E292" s="33">
        <f t="shared" si="185"/>
        <v>36335.952241716579</v>
      </c>
      <c r="F292" s="25">
        <f t="shared" si="186"/>
        <v>36336</v>
      </c>
      <c r="G292" s="25">
        <f t="shared" si="173"/>
        <v>-1.6302192001603544E-2</v>
      </c>
      <c r="K292">
        <f t="shared" si="203"/>
        <v>-1.6302192001603544E-2</v>
      </c>
      <c r="M292" s="25"/>
      <c r="N292" s="25"/>
      <c r="O292" s="25">
        <f ca="1">+C$11+C$12*F292</f>
        <v>-4.1438018609827564E-3</v>
      </c>
      <c r="P292" s="27">
        <f t="shared" si="187"/>
        <v>-2.2591621781866994E-2</v>
      </c>
      <c r="Q292" s="28">
        <f t="shared" si="188"/>
        <v>37588.137000000002</v>
      </c>
      <c r="S292" s="25">
        <f t="shared" si="175"/>
        <v>3.9556926960864755E-5</v>
      </c>
      <c r="T292" s="128">
        <v>10</v>
      </c>
      <c r="U292">
        <f t="shared" si="176"/>
        <v>3.9556926960864755E-4</v>
      </c>
      <c r="V292" s="25">
        <f t="shared" si="177"/>
        <v>6.2894297802634502E-3</v>
      </c>
      <c r="Z292">
        <f t="shared" si="189"/>
        <v>36336</v>
      </c>
      <c r="AA292" s="25">
        <f t="shared" si="190"/>
        <v>-1.9768608662813641E-2</v>
      </c>
      <c r="AB292" s="25">
        <f t="shared" si="191"/>
        <v>3.466416661210097E-3</v>
      </c>
      <c r="AC292" s="25">
        <f t="shared" si="192"/>
        <v>6.2894297802634502E-3</v>
      </c>
      <c r="AD292" s="25"/>
      <c r="AE292" s="25">
        <f t="shared" si="193"/>
        <v>4.7531779342328319E-10</v>
      </c>
      <c r="AF292" s="28">
        <f t="shared" si="194"/>
        <v>37588.137000000002</v>
      </c>
      <c r="AG292" s="128"/>
      <c r="AH292">
        <f t="shared" si="195"/>
        <v>-2.1768317974813642E-2</v>
      </c>
      <c r="AI292">
        <f t="shared" si="196"/>
        <v>0.67005669325237993</v>
      </c>
      <c r="AJ292">
        <f t="shared" si="197"/>
        <v>-0.94236294623797612</v>
      </c>
      <c r="AK292">
        <f t="shared" si="198"/>
        <v>-0.16744376468667288</v>
      </c>
      <c r="AL292">
        <f t="shared" si="199"/>
        <v>-2.6719689993498603</v>
      </c>
      <c r="AM292">
        <f t="shared" si="200"/>
        <v>-4.1801694321516285</v>
      </c>
      <c r="AN292" s="25">
        <f t="shared" si="204"/>
        <v>3.8198799060175448</v>
      </c>
      <c r="AO292" s="25">
        <f t="shared" si="204"/>
        <v>3.8200361708735744</v>
      </c>
      <c r="AP292" s="25">
        <f t="shared" si="204"/>
        <v>3.8194938230356716</v>
      </c>
      <c r="AQ292" s="25">
        <f t="shared" si="204"/>
        <v>3.8213771656267483</v>
      </c>
      <c r="AR292" s="25">
        <f t="shared" si="204"/>
        <v>3.8148493220216282</v>
      </c>
      <c r="AS292" s="25">
        <f t="shared" si="204"/>
        <v>3.8376252106778121</v>
      </c>
      <c r="AT292" s="25">
        <f t="shared" si="204"/>
        <v>3.7598570324901703</v>
      </c>
      <c r="AU292" s="25">
        <f t="shared" si="201"/>
        <v>4.052085240223672</v>
      </c>
      <c r="AV292" s="25"/>
      <c r="AW292" s="25"/>
      <c r="AX292" s="25"/>
      <c r="AY292" s="25"/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  <c r="BL292" s="25"/>
    </row>
    <row r="293" spans="1:82">
      <c r="A293" s="34" t="s">
        <v>339</v>
      </c>
      <c r="B293" s="57"/>
      <c r="C293" s="58">
        <v>52608.6852</v>
      </c>
      <c r="D293" s="58">
        <v>2.0000000000000001E-4</v>
      </c>
      <c r="E293" s="33">
        <f t="shared" si="185"/>
        <v>36341.952570759124</v>
      </c>
      <c r="F293" s="25">
        <f t="shared" si="186"/>
        <v>36342</v>
      </c>
      <c r="G293" s="25">
        <f t="shared" si="173"/>
        <v>-1.6189873997063842E-2</v>
      </c>
      <c r="K293">
        <f t="shared" si="203"/>
        <v>-1.6189873997063842E-2</v>
      </c>
      <c r="N293" s="25">
        <v>-1.6189873997063842E-2</v>
      </c>
      <c r="P293" s="27">
        <f t="shared" si="187"/>
        <v>-2.2596211170518958E-2</v>
      </c>
      <c r="Q293" s="28">
        <f t="shared" si="188"/>
        <v>37590.1852</v>
      </c>
      <c r="S293" s="25">
        <f t="shared" si="175"/>
        <v>4.1041155979992888E-5</v>
      </c>
      <c r="T293" s="128">
        <v>10</v>
      </c>
      <c r="U293">
        <f t="shared" si="176"/>
        <v>4.1041155979992886E-4</v>
      </c>
      <c r="V293" s="25">
        <f t="shared" si="177"/>
        <v>6.4063371734551164E-3</v>
      </c>
      <c r="Z293">
        <f t="shared" si="189"/>
        <v>36342</v>
      </c>
      <c r="AA293" s="25">
        <f t="shared" si="190"/>
        <v>-1.9770398641880127E-2</v>
      </c>
      <c r="AB293" s="25">
        <f t="shared" si="191"/>
        <v>3.5805246448162853E-3</v>
      </c>
      <c r="AC293" s="25">
        <f t="shared" si="192"/>
        <v>6.4063371734551164E-3</v>
      </c>
      <c r="AD293" s="25"/>
      <c r="AE293" s="25">
        <f t="shared" si="193"/>
        <v>5.2615405213158171E-10</v>
      </c>
      <c r="AF293" s="28">
        <f t="shared" si="194"/>
        <v>37590.1852</v>
      </c>
      <c r="AG293" s="128"/>
      <c r="AH293">
        <f t="shared" si="195"/>
        <v>-2.1769453749880128E-2</v>
      </c>
      <c r="AI293">
        <f t="shared" si="196"/>
        <v>0.67012253981649761</v>
      </c>
      <c r="AJ293">
        <f t="shared" si="197"/>
        <v>-0.94249439956288106</v>
      </c>
      <c r="AK293">
        <f t="shared" si="198"/>
        <v>-0.16757345035202248</v>
      </c>
      <c r="AL293">
        <f t="shared" si="199"/>
        <v>-2.6715759057396582</v>
      </c>
      <c r="AM293">
        <f t="shared" si="200"/>
        <v>-4.1765414432493078</v>
      </c>
      <c r="AN293" s="25">
        <f t="shared" si="204"/>
        <v>3.8204249024475492</v>
      </c>
      <c r="AO293" s="25">
        <f t="shared" si="204"/>
        <v>3.8205808184440162</v>
      </c>
      <c r="AP293" s="25">
        <f t="shared" si="204"/>
        <v>3.820039443548374</v>
      </c>
      <c r="AQ293" s="25">
        <f t="shared" si="204"/>
        <v>3.821920233751928</v>
      </c>
      <c r="AR293" s="25">
        <f t="shared" si="204"/>
        <v>3.8153983765362658</v>
      </c>
      <c r="AS293" s="25">
        <f t="shared" si="204"/>
        <v>3.8381634852545616</v>
      </c>
      <c r="AT293" s="25">
        <f t="shared" si="204"/>
        <v>3.7603996792234855</v>
      </c>
      <c r="AU293" s="25">
        <f t="shared" si="201"/>
        <v>4.0527870953876404</v>
      </c>
      <c r="AV293" s="25"/>
      <c r="AW293" s="25"/>
      <c r="AX293" s="25"/>
      <c r="AY293" s="25"/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  <c r="BL293" s="25"/>
    </row>
    <row r="294" spans="1:82">
      <c r="A294" s="56" t="s">
        <v>494</v>
      </c>
      <c r="B294" s="57" t="str">
        <f>IF(W294=INT(W294),"I","II")</f>
        <v>I</v>
      </c>
      <c r="C294" s="126">
        <v>52614.659699999997</v>
      </c>
      <c r="D294" s="115" t="s">
        <v>485</v>
      </c>
      <c r="E294" s="33">
        <f t="shared" si="185"/>
        <v>36359.45523937777</v>
      </c>
      <c r="F294" s="25">
        <f t="shared" si="186"/>
        <v>36359.5</v>
      </c>
      <c r="G294" s="25">
        <f t="shared" si="173"/>
        <v>-1.5278946506441571E-2</v>
      </c>
      <c r="K294">
        <f t="shared" si="203"/>
        <v>-1.5278946506441571E-2</v>
      </c>
      <c r="N294" s="25">
        <v>-1.5278946506441571E-2</v>
      </c>
      <c r="O294" s="25">
        <f ca="1">+C$11+C$12*F294</f>
        <v>-4.1659529863956567E-3</v>
      </c>
      <c r="P294" s="27">
        <f t="shared" si="187"/>
        <v>-2.2609594235096776E-2</v>
      </c>
      <c r="Q294" s="28">
        <f t="shared" si="188"/>
        <v>37596.159699999997</v>
      </c>
      <c r="S294" s="25">
        <f t="shared" si="175"/>
        <v>5.3738396121637715E-5</v>
      </c>
      <c r="T294" s="128">
        <v>10</v>
      </c>
      <c r="U294">
        <f t="shared" si="176"/>
        <v>5.3738396121637711E-4</v>
      </c>
      <c r="V294" s="25">
        <f t="shared" si="177"/>
        <v>7.3306477286552048E-3</v>
      </c>
      <c r="Z294">
        <f t="shared" si="189"/>
        <v>36359.5</v>
      </c>
      <c r="AA294" s="25">
        <f t="shared" si="190"/>
        <v>-1.9775584339023381E-2</v>
      </c>
      <c r="AB294" s="25">
        <f t="shared" si="191"/>
        <v>4.4966378325818103E-3</v>
      </c>
      <c r="AC294" s="25">
        <f t="shared" si="192"/>
        <v>7.3306477286552048E-3</v>
      </c>
      <c r="AD294" s="25"/>
      <c r="AE294" s="25">
        <f t="shared" si="193"/>
        <v>1.086577031570202E-9</v>
      </c>
      <c r="AF294" s="28">
        <f t="shared" si="194"/>
        <v>37596.159699999997</v>
      </c>
      <c r="AG294" s="128"/>
      <c r="AH294">
        <f t="shared" si="195"/>
        <v>-2.1772730118273381E-2</v>
      </c>
      <c r="AI294">
        <f t="shared" si="196"/>
        <v>0.67031495755282888</v>
      </c>
      <c r="AJ294">
        <f t="shared" si="197"/>
        <v>-0.94287712024002668</v>
      </c>
      <c r="AK294">
        <f t="shared" si="198"/>
        <v>-0.16795169777828098</v>
      </c>
      <c r="AL294">
        <f t="shared" si="199"/>
        <v>-2.6704289412494586</v>
      </c>
      <c r="AM294">
        <f t="shared" si="200"/>
        <v>-4.1659896964593379</v>
      </c>
      <c r="AN294" s="25">
        <f t="shared" si="204"/>
        <v>3.8220147811237748</v>
      </c>
      <c r="AO294" s="25">
        <f t="shared" si="204"/>
        <v>3.822169680284822</v>
      </c>
      <c r="AP294" s="25">
        <f t="shared" si="204"/>
        <v>3.8216311446448707</v>
      </c>
      <c r="AQ294" s="25">
        <f t="shared" si="204"/>
        <v>3.8235044759404526</v>
      </c>
      <c r="AR294" s="25">
        <f t="shared" si="204"/>
        <v>3.8170001464190135</v>
      </c>
      <c r="AS294" s="25">
        <f t="shared" si="204"/>
        <v>3.8397335661749574</v>
      </c>
      <c r="AT294" s="25">
        <f t="shared" si="204"/>
        <v>3.7619832218208731</v>
      </c>
      <c r="AU294" s="25">
        <f t="shared" si="201"/>
        <v>4.0548341729492146</v>
      </c>
      <c r="AV294" s="25"/>
      <c r="AW294" s="25"/>
      <c r="AX294" s="25"/>
      <c r="AY294" s="25"/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5"/>
    </row>
    <row r="295" spans="1:82">
      <c r="A295" s="41" t="s">
        <v>340</v>
      </c>
      <c r="B295" s="103"/>
      <c r="C295" s="58">
        <v>52618.244200000001</v>
      </c>
      <c r="D295" s="58">
        <v>2.0000000000000001E-4</v>
      </c>
      <c r="E295" s="33">
        <f t="shared" si="185"/>
        <v>36369.956254636563</v>
      </c>
      <c r="F295" s="25">
        <f t="shared" si="186"/>
        <v>36370</v>
      </c>
      <c r="G295" s="25">
        <f t="shared" si="173"/>
        <v>-1.4932389996829443E-2</v>
      </c>
      <c r="K295">
        <f t="shared" si="203"/>
        <v>-1.4932389996829443E-2</v>
      </c>
      <c r="N295" s="25">
        <v>-1.4932389996829443E-2</v>
      </c>
      <c r="P295" s="27">
        <f t="shared" si="187"/>
        <v>-2.261762217771416E-2</v>
      </c>
      <c r="Q295" s="28">
        <f t="shared" si="188"/>
        <v>37599.744200000001</v>
      </c>
      <c r="S295" s="25">
        <f t="shared" si="175"/>
        <v>5.9062793674106062E-5</v>
      </c>
      <c r="T295" s="128">
        <v>10</v>
      </c>
      <c r="U295">
        <f t="shared" si="176"/>
        <v>5.9062793674106062E-4</v>
      </c>
      <c r="V295" s="25">
        <f t="shared" si="177"/>
        <v>7.6852321808847171E-3</v>
      </c>
      <c r="Z295">
        <f t="shared" si="189"/>
        <v>36370</v>
      </c>
      <c r="AA295" s="25">
        <f t="shared" si="190"/>
        <v>-1.9778670665851608E-2</v>
      </c>
      <c r="AB295" s="25">
        <f t="shared" si="191"/>
        <v>4.8462806690221655E-3</v>
      </c>
      <c r="AC295" s="25">
        <f t="shared" si="192"/>
        <v>7.6852321808847171E-3</v>
      </c>
      <c r="AD295" s="25"/>
      <c r="AE295" s="25">
        <f t="shared" si="193"/>
        <v>1.3871745426817132E-9</v>
      </c>
      <c r="AF295" s="28">
        <f t="shared" si="194"/>
        <v>37599.744200000001</v>
      </c>
      <c r="AG295" s="128"/>
      <c r="AH295">
        <f t="shared" si="195"/>
        <v>-2.1774669965851607E-2</v>
      </c>
      <c r="AI295">
        <f t="shared" si="196"/>
        <v>0.67043066957496911</v>
      </c>
      <c r="AJ295">
        <f t="shared" si="197"/>
        <v>-0.94310626244024165</v>
      </c>
      <c r="AK295">
        <f t="shared" si="198"/>
        <v>-0.16817864443262956</v>
      </c>
      <c r="AL295">
        <f t="shared" si="199"/>
        <v>-2.6697404463233045</v>
      </c>
      <c r="AM295">
        <f t="shared" si="200"/>
        <v>-4.1596799212237086</v>
      </c>
      <c r="AN295" s="25">
        <f t="shared" si="204"/>
        <v>3.8229689273092369</v>
      </c>
      <c r="AO295" s="25">
        <f t="shared" si="204"/>
        <v>3.8231232168659099</v>
      </c>
      <c r="AP295" s="25">
        <f t="shared" si="204"/>
        <v>3.8225863858092124</v>
      </c>
      <c r="AQ295" s="25">
        <f t="shared" si="204"/>
        <v>3.8244552315543725</v>
      </c>
      <c r="AR295" s="25">
        <f t="shared" si="204"/>
        <v>3.8179614665766559</v>
      </c>
      <c r="AS295" s="25">
        <f t="shared" si="204"/>
        <v>3.8406756963788253</v>
      </c>
      <c r="AT295" s="25">
        <f t="shared" si="204"/>
        <v>3.7629339363108447</v>
      </c>
      <c r="AU295" s="25">
        <f t="shared" si="201"/>
        <v>4.0560624194861585</v>
      </c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</row>
    <row r="296" spans="1:82">
      <c r="A296" s="33" t="s">
        <v>336</v>
      </c>
      <c r="B296" s="96"/>
      <c r="C296" s="58">
        <v>52620.291599999997</v>
      </c>
      <c r="D296" s="58">
        <v>2.0000000000000001E-4</v>
      </c>
      <c r="E296" s="33">
        <f t="shared" si="185"/>
        <v>36375.954240029445</v>
      </c>
      <c r="F296" s="25">
        <f t="shared" si="186"/>
        <v>36376</v>
      </c>
      <c r="G296" s="25">
        <f t="shared" si="173"/>
        <v>-1.5620072001183871E-2</v>
      </c>
      <c r="K296">
        <f t="shared" si="203"/>
        <v>-1.5620072001183871E-2</v>
      </c>
      <c r="N296" s="25">
        <v>-1.5620072001183871E-2</v>
      </c>
      <c r="P296" s="27">
        <f t="shared" si="187"/>
        <v>-2.2622208935002996E-2</v>
      </c>
      <c r="Q296" s="28">
        <f t="shared" si="188"/>
        <v>37601.791599999997</v>
      </c>
      <c r="S296" s="25">
        <f t="shared" si="175"/>
        <v>4.9029921639953904E-5</v>
      </c>
      <c r="T296" s="128">
        <v>10</v>
      </c>
      <c r="U296">
        <f t="shared" si="176"/>
        <v>4.9029921639953905E-4</v>
      </c>
      <c r="V296" s="25">
        <f t="shared" si="177"/>
        <v>7.0021369338191253E-3</v>
      </c>
      <c r="Z296">
        <f t="shared" si="189"/>
        <v>36376</v>
      </c>
      <c r="AA296" s="25">
        <f t="shared" si="190"/>
        <v>-1.9780425826468561E-2</v>
      </c>
      <c r="AB296" s="25">
        <f t="shared" si="191"/>
        <v>4.1603538252846899E-3</v>
      </c>
      <c r="AC296" s="25">
        <f t="shared" si="192"/>
        <v>7.0021369338191253E-3</v>
      </c>
      <c r="AD296" s="25"/>
      <c r="AE296" s="25">
        <f t="shared" si="193"/>
        <v>8.4863655364673162E-10</v>
      </c>
      <c r="AF296" s="28">
        <f t="shared" si="194"/>
        <v>37601.791599999997</v>
      </c>
      <c r="AG296" s="128"/>
      <c r="AH296">
        <f t="shared" si="195"/>
        <v>-2.1775769698468561E-2</v>
      </c>
      <c r="AI296">
        <f t="shared" si="196"/>
        <v>0.67049687883401998</v>
      </c>
      <c r="AJ296">
        <f t="shared" si="197"/>
        <v>-0.94323703556557192</v>
      </c>
      <c r="AK296">
        <f t="shared" si="198"/>
        <v>-0.16830832760703629</v>
      </c>
      <c r="AL296">
        <f t="shared" si="199"/>
        <v>-2.6693469139508923</v>
      </c>
      <c r="AM296">
        <f t="shared" si="200"/>
        <v>-4.1560814673363584</v>
      </c>
      <c r="AN296" s="25">
        <f t="shared" si="204"/>
        <v>3.8235142275728649</v>
      </c>
      <c r="AO296" s="25">
        <f t="shared" si="204"/>
        <v>3.8236681689571101</v>
      </c>
      <c r="AP296" s="25">
        <f t="shared" si="204"/>
        <v>3.8231323122786933</v>
      </c>
      <c r="AQ296" s="25">
        <f t="shared" si="204"/>
        <v>3.8249985914561924</v>
      </c>
      <c r="AR296" s="25">
        <f t="shared" si="204"/>
        <v>3.8185108794147675</v>
      </c>
      <c r="AS296" s="25">
        <f t="shared" si="204"/>
        <v>3.8412140841858586</v>
      </c>
      <c r="AT296" s="25">
        <f t="shared" si="204"/>
        <v>3.7634774002503546</v>
      </c>
      <c r="AU296" s="25">
        <f t="shared" si="201"/>
        <v>4.0567642746501269</v>
      </c>
      <c r="AV296" s="25"/>
      <c r="AW296" s="25"/>
      <c r="AX296" s="25"/>
      <c r="AY296" s="25"/>
      <c r="AZ296" s="25"/>
      <c r="BA296" s="25"/>
      <c r="BB296" s="25"/>
      <c r="BC296" s="25"/>
      <c r="BD296" s="25"/>
      <c r="BE296" s="25"/>
      <c r="BF296" s="25"/>
      <c r="BG296" s="25"/>
      <c r="BH296" s="25"/>
      <c r="BI296" s="25"/>
      <c r="BJ296" s="25"/>
      <c r="BK296" s="25"/>
      <c r="BL296" s="25"/>
    </row>
    <row r="297" spans="1:82">
      <c r="A297" s="56" t="s">
        <v>494</v>
      </c>
      <c r="B297" s="57" t="str">
        <f>IF(W297=INT(W297),"I","II")</f>
        <v>I</v>
      </c>
      <c r="C297" s="126">
        <v>52620.633000000002</v>
      </c>
      <c r="D297" s="115" t="s">
        <v>485</v>
      </c>
      <c r="E297" s="33">
        <f t="shared" si="185"/>
        <v>36376.954392521955</v>
      </c>
      <c r="F297" s="25">
        <f t="shared" si="186"/>
        <v>36377</v>
      </c>
      <c r="G297" s="25">
        <f t="shared" si="173"/>
        <v>-1.5568019000056665E-2</v>
      </c>
      <c r="K297">
        <f t="shared" si="203"/>
        <v>-1.5568019000056665E-2</v>
      </c>
      <c r="N297" s="25">
        <v>-1.5568019000056665E-2</v>
      </c>
      <c r="O297" s="25">
        <f t="shared" ref="O297:O302" ca="1" si="205">+C$11+C$12*F297</f>
        <v>-4.1824485053201625E-3</v>
      </c>
      <c r="P297" s="27">
        <f t="shared" si="187"/>
        <v>-2.2622973349405204E-2</v>
      </c>
      <c r="Q297" s="28">
        <f t="shared" si="188"/>
        <v>37602.133000000002</v>
      </c>
      <c r="S297" s="25">
        <f t="shared" si="175"/>
        <v>4.9772380871391856E-5</v>
      </c>
      <c r="T297" s="128">
        <v>10</v>
      </c>
      <c r="U297">
        <f t="shared" si="176"/>
        <v>4.9772380871391858E-4</v>
      </c>
      <c r="V297" s="25">
        <f t="shared" si="177"/>
        <v>7.0549543493485384E-3</v>
      </c>
      <c r="Z297">
        <f t="shared" si="189"/>
        <v>36377</v>
      </c>
      <c r="AA297" s="25">
        <f t="shared" si="190"/>
        <v>-1.9780717755227967E-2</v>
      </c>
      <c r="AB297" s="25">
        <f t="shared" si="191"/>
        <v>4.2126987551713013E-3</v>
      </c>
      <c r="AC297" s="25">
        <f t="shared" si="192"/>
        <v>7.0549543493485384E-3</v>
      </c>
      <c r="AD297" s="25"/>
      <c r="AE297" s="25">
        <f t="shared" si="193"/>
        <v>8.8330202192842471E-10</v>
      </c>
      <c r="AF297" s="28">
        <f t="shared" si="194"/>
        <v>37602.133000000002</v>
      </c>
      <c r="AG297" s="128"/>
      <c r="AH297">
        <f t="shared" si="195"/>
        <v>-2.1775952368227967E-2</v>
      </c>
      <c r="AI297">
        <f t="shared" si="196"/>
        <v>0.6705079199432693</v>
      </c>
      <c r="AJ297">
        <f t="shared" si="197"/>
        <v>-0.94325881939287226</v>
      </c>
      <c r="AK297">
        <f t="shared" si="198"/>
        <v>-0.16832994142424282</v>
      </c>
      <c r="AL297">
        <f t="shared" si="199"/>
        <v>-2.6692813176698915</v>
      </c>
      <c r="AM297">
        <f t="shared" si="200"/>
        <v>-4.1554822281663899</v>
      </c>
      <c r="AN297" s="25">
        <f t="shared" si="204"/>
        <v>3.8236051161782805</v>
      </c>
      <c r="AO297" s="25">
        <f t="shared" si="204"/>
        <v>3.8237589995462185</v>
      </c>
      <c r="AP297" s="25">
        <f t="shared" si="204"/>
        <v>3.8232233052869811</v>
      </c>
      <c r="AQ297" s="25">
        <f t="shared" si="204"/>
        <v>3.8250891564645606</v>
      </c>
      <c r="AR297" s="25">
        <f t="shared" si="204"/>
        <v>3.8186024543779102</v>
      </c>
      <c r="AS297" s="25">
        <f t="shared" si="204"/>
        <v>3.8413038174520842</v>
      </c>
      <c r="AT297" s="25">
        <f t="shared" si="204"/>
        <v>3.7635679916175162</v>
      </c>
      <c r="AU297" s="25">
        <f t="shared" si="201"/>
        <v>4.0568812505107887</v>
      </c>
      <c r="AV297" s="25"/>
      <c r="AW297" s="25"/>
      <c r="AX297" s="25"/>
      <c r="AY297" s="25"/>
      <c r="AZ297" s="25"/>
      <c r="BA297" s="25"/>
      <c r="BB297" s="25"/>
      <c r="BC297" s="25"/>
      <c r="BD297" s="25"/>
      <c r="BE297" s="25"/>
      <c r="BF297" s="25"/>
      <c r="BG297" s="25"/>
      <c r="BH297" s="25"/>
      <c r="BI297" s="25"/>
      <c r="BJ297" s="25"/>
      <c r="BK297" s="25"/>
      <c r="BL297" s="25"/>
    </row>
    <row r="298" spans="1:82">
      <c r="A298" s="139" t="s">
        <v>931</v>
      </c>
      <c r="B298" s="139" t="s">
        <v>292</v>
      </c>
      <c r="C298" s="140">
        <v>52645.550799999997</v>
      </c>
      <c r="D298" s="140" t="s">
        <v>485</v>
      </c>
      <c r="E298" s="33">
        <f t="shared" si="185"/>
        <v>36449.952634400921</v>
      </c>
      <c r="F298" s="25">
        <f t="shared" si="186"/>
        <v>36450</v>
      </c>
      <c r="G298" s="25">
        <f t="shared" si="173"/>
        <v>-1.6168150003068149E-2</v>
      </c>
      <c r="K298">
        <f t="shared" si="203"/>
        <v>-1.6168150003068149E-2</v>
      </c>
      <c r="L298" s="25"/>
      <c r="N298" s="25"/>
      <c r="O298" s="25">
        <f t="shared" ca="1" si="205"/>
        <v>-4.2512583842623623E-3</v>
      </c>
      <c r="P298" s="27">
        <f t="shared" si="187"/>
        <v>-2.2678740761002431E-2</v>
      </c>
      <c r="Q298" s="28">
        <f t="shared" si="188"/>
        <v>37627.050799999997</v>
      </c>
      <c r="S298" s="25">
        <f t="shared" si="175"/>
        <v>4.2387792017299278E-5</v>
      </c>
      <c r="T298" s="128">
        <v>10</v>
      </c>
      <c r="U298">
        <f t="shared" si="176"/>
        <v>4.2387792017299278E-4</v>
      </c>
      <c r="V298" s="25">
        <f t="shared" si="177"/>
        <v>6.5105907579342814E-3</v>
      </c>
      <c r="Z298">
        <f t="shared" si="189"/>
        <v>36450</v>
      </c>
      <c r="AA298" s="25">
        <f t="shared" si="190"/>
        <v>-1.9801566347804337E-2</v>
      </c>
      <c r="AB298" s="25">
        <f t="shared" si="191"/>
        <v>3.6334163447361879E-3</v>
      </c>
      <c r="AC298" s="25">
        <f t="shared" si="192"/>
        <v>6.5105907579342814E-3</v>
      </c>
      <c r="AD298" s="25"/>
      <c r="AE298" s="25">
        <f t="shared" si="193"/>
        <v>5.5959152146970212E-10</v>
      </c>
      <c r="AF298" s="28">
        <f t="shared" si="194"/>
        <v>37627.050799999997</v>
      </c>
      <c r="AG298" s="128"/>
      <c r="AH298">
        <f t="shared" si="195"/>
        <v>-2.1788808847804337E-2</v>
      </c>
      <c r="AI298">
        <f t="shared" si="196"/>
        <v>0.67131874214381659</v>
      </c>
      <c r="AJ298">
        <f t="shared" si="197"/>
        <v>-0.94483998809583702</v>
      </c>
      <c r="AK298">
        <f t="shared" si="198"/>
        <v>-0.16990771240316627</v>
      </c>
      <c r="AL298">
        <f t="shared" si="199"/>
        <v>-2.6644869333768746</v>
      </c>
      <c r="AM298">
        <f t="shared" si="200"/>
        <v>-4.1121220924822675</v>
      </c>
      <c r="AN298" s="25">
        <f t="shared" si="204"/>
        <v>3.8302440362447867</v>
      </c>
      <c r="AO298" s="25">
        <f t="shared" si="204"/>
        <v>3.8303936947277899</v>
      </c>
      <c r="AP298" s="25">
        <f t="shared" si="204"/>
        <v>3.8298698726095859</v>
      </c>
      <c r="AQ298" s="25">
        <f t="shared" si="204"/>
        <v>3.8317043008452081</v>
      </c>
      <c r="AR298" s="25">
        <f t="shared" si="204"/>
        <v>3.8252921881537847</v>
      </c>
      <c r="AS298" s="25">
        <f t="shared" si="204"/>
        <v>3.8478558876853186</v>
      </c>
      <c r="AT298" s="25">
        <f t="shared" si="204"/>
        <v>3.7701920252433694</v>
      </c>
      <c r="AU298" s="25">
        <f t="shared" si="201"/>
        <v>4.0654204883390692</v>
      </c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  <c r="BF298" s="25"/>
      <c r="BG298" s="25"/>
      <c r="BH298" s="25"/>
      <c r="BI298" s="25"/>
      <c r="BJ298" s="25"/>
      <c r="BK298" s="25"/>
      <c r="BL298" s="25"/>
    </row>
    <row r="299" spans="1:82">
      <c r="A299" s="139" t="s">
        <v>934</v>
      </c>
      <c r="B299" s="139" t="s">
        <v>292</v>
      </c>
      <c r="C299" s="140">
        <v>52647.941899999998</v>
      </c>
      <c r="D299" s="140" t="s">
        <v>465</v>
      </c>
      <c r="E299" s="33">
        <f t="shared" si="185"/>
        <v>36456.957510279084</v>
      </c>
      <c r="F299" s="25">
        <f t="shared" si="186"/>
        <v>36457</v>
      </c>
      <c r="G299" s="25">
        <f t="shared" si="173"/>
        <v>-1.450377899891464E-2</v>
      </c>
      <c r="J299">
        <f>G299</f>
        <v>-1.450377899891464E-2</v>
      </c>
      <c r="L299" s="25"/>
      <c r="N299" s="25"/>
      <c r="O299" s="25">
        <f t="shared" ca="1" si="205"/>
        <v>-4.2578565918321674E-3</v>
      </c>
      <c r="P299" s="27">
        <f t="shared" si="187"/>
        <v>-2.2684084709343733E-2</v>
      </c>
      <c r="Q299" s="28">
        <f t="shared" si="188"/>
        <v>37629.441899999998</v>
      </c>
      <c r="S299" s="25">
        <f t="shared" si="175"/>
        <v>6.6917401516078832E-5</v>
      </c>
      <c r="T299" s="128">
        <v>10</v>
      </c>
      <c r="U299">
        <f t="shared" si="176"/>
        <v>6.6917401516078834E-4</v>
      </c>
      <c r="V299" s="25">
        <f t="shared" si="177"/>
        <v>8.1803057104290929E-3</v>
      </c>
      <c r="Z299">
        <f t="shared" si="189"/>
        <v>36457</v>
      </c>
      <c r="AA299" s="25">
        <f t="shared" si="190"/>
        <v>-1.9803517538054302E-2</v>
      </c>
      <c r="AB299" s="25">
        <f t="shared" si="191"/>
        <v>5.2997385391396618E-3</v>
      </c>
      <c r="AC299" s="25">
        <f t="shared" si="192"/>
        <v>8.1803057104290929E-3</v>
      </c>
      <c r="AD299" s="25"/>
      <c r="AE299" s="25">
        <f t="shared" si="193"/>
        <v>1.879524352578704E-9</v>
      </c>
      <c r="AF299" s="28">
        <f t="shared" si="194"/>
        <v>37629.441899999998</v>
      </c>
      <c r="AG299" s="128"/>
      <c r="AH299">
        <f t="shared" si="195"/>
        <v>-2.1789991991054303E-2</v>
      </c>
      <c r="AI299">
        <f t="shared" si="196"/>
        <v>0.67139699320589585</v>
      </c>
      <c r="AJ299">
        <f t="shared" si="197"/>
        <v>-0.94499066596469938</v>
      </c>
      <c r="AK299">
        <f t="shared" si="198"/>
        <v>-0.17005900130799875</v>
      </c>
      <c r="AL299">
        <f t="shared" si="199"/>
        <v>-2.6640265879516232</v>
      </c>
      <c r="AM299">
        <f t="shared" si="200"/>
        <v>-4.1080037011910004</v>
      </c>
      <c r="AN299" s="25">
        <f t="shared" si="204"/>
        <v>3.8308810668698161</v>
      </c>
      <c r="AO299" s="25">
        <f t="shared" si="204"/>
        <v>3.8310303213693517</v>
      </c>
      <c r="AP299" s="25">
        <f t="shared" si="204"/>
        <v>3.830507639071937</v>
      </c>
      <c r="AQ299" s="25">
        <f t="shared" si="204"/>
        <v>3.832339036145735</v>
      </c>
      <c r="AR299" s="25">
        <f t="shared" si="204"/>
        <v>3.8259341641416191</v>
      </c>
      <c r="AS299" s="25">
        <f t="shared" si="204"/>
        <v>3.8484843308997729</v>
      </c>
      <c r="AT299" s="25">
        <f t="shared" si="204"/>
        <v>3.7708283354648922</v>
      </c>
      <c r="AU299" s="25">
        <f t="shared" si="201"/>
        <v>4.0662393193636985</v>
      </c>
      <c r="AV299" s="25"/>
      <c r="AW299" s="25"/>
      <c r="AX299" s="25"/>
      <c r="AY299" s="25"/>
      <c r="AZ299" s="25"/>
      <c r="BA299" s="25"/>
      <c r="BB299" s="25"/>
      <c r="BC299" s="25"/>
      <c r="BD299" s="25"/>
      <c r="BE299" s="25"/>
      <c r="BF299" s="25"/>
      <c r="BG299" s="25"/>
      <c r="BH299" s="25"/>
      <c r="BI299" s="25"/>
      <c r="BJ299" s="25"/>
      <c r="BK299" s="25"/>
      <c r="BL299" s="25"/>
    </row>
    <row r="300" spans="1:82">
      <c r="A300" s="139" t="s">
        <v>934</v>
      </c>
      <c r="B300" s="139" t="s">
        <v>288</v>
      </c>
      <c r="C300" s="140">
        <v>52648.113100000002</v>
      </c>
      <c r="D300" s="140" t="s">
        <v>465</v>
      </c>
      <c r="E300" s="33">
        <f t="shared" si="185"/>
        <v>36457.459051306381</v>
      </c>
      <c r="F300" s="25">
        <f t="shared" si="186"/>
        <v>36457.5</v>
      </c>
      <c r="G300" s="25">
        <f t="shared" si="173"/>
        <v>-1.3977752496430185E-2</v>
      </c>
      <c r="J300">
        <f>G300</f>
        <v>-1.3977752496430185E-2</v>
      </c>
      <c r="M300" s="25"/>
      <c r="N300" s="25"/>
      <c r="O300" s="25">
        <f t="shared" ca="1" si="205"/>
        <v>-4.2583278923728658E-3</v>
      </c>
      <c r="P300" s="27">
        <f t="shared" si="187"/>
        <v>-2.2684466395754221E-2</v>
      </c>
      <c r="Q300" s="28">
        <f t="shared" si="188"/>
        <v>37629.613100000002</v>
      </c>
      <c r="S300" s="25">
        <f t="shared" si="175"/>
        <v>7.5806866924682376E-5</v>
      </c>
      <c r="T300" s="128">
        <v>10</v>
      </c>
      <c r="U300">
        <f t="shared" si="176"/>
        <v>7.5806866924682374E-4</v>
      </c>
      <c r="V300" s="25">
        <f t="shared" si="177"/>
        <v>8.7067138993240367E-3</v>
      </c>
      <c r="Z300">
        <f t="shared" si="189"/>
        <v>36457.5</v>
      </c>
      <c r="AA300" s="25">
        <f t="shared" si="190"/>
        <v>-1.9803656586925678E-2</v>
      </c>
      <c r="AB300" s="25">
        <f t="shared" si="191"/>
        <v>5.8259040904954928E-3</v>
      </c>
      <c r="AC300" s="25">
        <f t="shared" si="192"/>
        <v>8.7067138993240367E-3</v>
      </c>
      <c r="AD300" s="25"/>
      <c r="AE300" s="25">
        <f t="shared" si="193"/>
        <v>2.5729728835300876E-9</v>
      </c>
      <c r="AF300" s="28">
        <f t="shared" si="194"/>
        <v>37629.613100000002</v>
      </c>
      <c r="AG300" s="128"/>
      <c r="AH300">
        <f t="shared" si="195"/>
        <v>-2.1790076168175677E-2</v>
      </c>
      <c r="AI300">
        <f t="shared" si="196"/>
        <v>0.67140258593028279</v>
      </c>
      <c r="AJ300">
        <f t="shared" si="197"/>
        <v>-0.94500142234919293</v>
      </c>
      <c r="AK300">
        <f t="shared" si="198"/>
        <v>-0.17006980762820542</v>
      </c>
      <c r="AL300">
        <f t="shared" si="199"/>
        <v>-2.6639937020317039</v>
      </c>
      <c r="AM300">
        <f t="shared" si="200"/>
        <v>-4.107709791716478</v>
      </c>
      <c r="AN300" s="25">
        <f t="shared" si="204"/>
        <v>3.8309265718943064</v>
      </c>
      <c r="AO300" s="25">
        <f t="shared" si="204"/>
        <v>3.8310757975460206</v>
      </c>
      <c r="AP300" s="25">
        <f t="shared" si="204"/>
        <v>3.8305531966723025</v>
      </c>
      <c r="AQ300" s="25">
        <f t="shared" si="204"/>
        <v>3.8323843771176316</v>
      </c>
      <c r="AR300" s="25">
        <f t="shared" si="204"/>
        <v>3.8259800228889249</v>
      </c>
      <c r="AS300" s="25">
        <f t="shared" si="204"/>
        <v>3.8485292208069355</v>
      </c>
      <c r="AT300" s="25">
        <f t="shared" si="204"/>
        <v>3.7708737937727004</v>
      </c>
      <c r="AU300" s="25">
        <f t="shared" si="201"/>
        <v>4.0662978072940295</v>
      </c>
      <c r="AV300" s="25"/>
      <c r="AW300" s="25"/>
      <c r="AX300" s="25"/>
      <c r="AY300" s="25"/>
      <c r="AZ300" s="25"/>
      <c r="BA300" s="25"/>
      <c r="BB300" s="25"/>
      <c r="BC300" s="25"/>
      <c r="BD300" s="25"/>
      <c r="BE300" s="25"/>
      <c r="BF300" s="25"/>
      <c r="BG300" s="25"/>
      <c r="BH300" s="25"/>
      <c r="BI300" s="25"/>
      <c r="BJ300" s="25"/>
      <c r="BK300" s="25"/>
      <c r="BL300" s="25"/>
    </row>
    <row r="301" spans="1:82">
      <c r="A301" s="139" t="s">
        <v>940</v>
      </c>
      <c r="B301" s="139" t="s">
        <v>288</v>
      </c>
      <c r="C301" s="140">
        <v>52672.692300000002</v>
      </c>
      <c r="D301" s="140" t="s">
        <v>485</v>
      </c>
      <c r="E301" s="33">
        <f t="shared" si="185"/>
        <v>36529.465343466683</v>
      </c>
      <c r="F301" s="25">
        <f t="shared" si="186"/>
        <v>36529.5</v>
      </c>
      <c r="G301" s="25">
        <f t="shared" si="173"/>
        <v>-1.1829936498543248E-2</v>
      </c>
      <c r="K301">
        <f t="shared" ref="K301:K312" si="206">G301</f>
        <v>-1.1829936498543248E-2</v>
      </c>
      <c r="M301" s="25"/>
      <c r="N301" s="25"/>
      <c r="O301" s="25">
        <f t="shared" ca="1" si="205"/>
        <v>-4.3261951702336689E-3</v>
      </c>
      <c r="P301" s="27">
        <f t="shared" si="187"/>
        <v>-2.2739395572894609E-2</v>
      </c>
      <c r="Q301" s="28">
        <f t="shared" si="188"/>
        <v>37654.192300000002</v>
      </c>
      <c r="S301" s="25">
        <f t="shared" si="175"/>
        <v>1.1901629729494727E-4</v>
      </c>
      <c r="T301" s="128">
        <v>10</v>
      </c>
      <c r="U301">
        <f t="shared" si="176"/>
        <v>1.1901629729494728E-3</v>
      </c>
      <c r="V301" s="25">
        <f t="shared" si="177"/>
        <v>1.0909459074351362E-2</v>
      </c>
      <c r="Z301">
        <f t="shared" si="189"/>
        <v>36529.5</v>
      </c>
      <c r="AA301" s="25">
        <f t="shared" si="190"/>
        <v>-1.98232309049933E-2</v>
      </c>
      <c r="AB301" s="25">
        <f t="shared" si="191"/>
        <v>7.9932944064500522E-3</v>
      </c>
      <c r="AC301" s="25">
        <f t="shared" si="192"/>
        <v>1.0909459074351362E-2</v>
      </c>
      <c r="AD301" s="25"/>
      <c r="AE301" s="25">
        <f t="shared" si="193"/>
        <v>7.6042791797949566E-9</v>
      </c>
      <c r="AF301" s="28">
        <f t="shared" si="194"/>
        <v>37654.192300000002</v>
      </c>
      <c r="AG301" s="128"/>
      <c r="AH301">
        <f t="shared" si="195"/>
        <v>-2.18017332942433E-2</v>
      </c>
      <c r="AI301">
        <f t="shared" si="196"/>
        <v>0.67221263032333867</v>
      </c>
      <c r="AJ301">
        <f t="shared" si="197"/>
        <v>-0.94654151763913252</v>
      </c>
      <c r="AK301">
        <f t="shared" si="198"/>
        <v>-0.1716258729925525</v>
      </c>
      <c r="AL301">
        <f t="shared" si="199"/>
        <v>-2.659252390265058</v>
      </c>
      <c r="AM301">
        <f t="shared" si="200"/>
        <v>-4.0657469500938284</v>
      </c>
      <c r="AN301" s="25">
        <f t="shared" ref="AN301:AT310" si="207">$AU301+$AB$7*SIN(AO301)</f>
        <v>3.8374832611882783</v>
      </c>
      <c r="AO301" s="25">
        <f t="shared" si="207"/>
        <v>3.8376283447482815</v>
      </c>
      <c r="AP301" s="25">
        <f t="shared" si="207"/>
        <v>3.8371174779754078</v>
      </c>
      <c r="AQ301" s="25">
        <f t="shared" si="207"/>
        <v>3.8389173061955622</v>
      </c>
      <c r="AR301" s="25">
        <f t="shared" si="207"/>
        <v>3.8325883131396044</v>
      </c>
      <c r="AS301" s="25">
        <f t="shared" si="207"/>
        <v>3.8549949320613166</v>
      </c>
      <c r="AT301" s="25">
        <f t="shared" si="207"/>
        <v>3.7774303628550028</v>
      </c>
      <c r="AU301" s="25">
        <f t="shared" si="201"/>
        <v>4.0747200692616481</v>
      </c>
      <c r="AV301" s="25"/>
      <c r="AW301" s="25"/>
      <c r="AX301" s="25"/>
      <c r="AY301" s="25"/>
      <c r="AZ301" s="25"/>
      <c r="BA301" s="25"/>
      <c r="BB301" s="25"/>
      <c r="BC301" s="25"/>
      <c r="BD301" s="25"/>
      <c r="BE301" s="25"/>
      <c r="BF301" s="25"/>
      <c r="BG301" s="25"/>
      <c r="BH301" s="25"/>
      <c r="BI301" s="25"/>
      <c r="BJ301" s="25"/>
      <c r="BK301" s="25"/>
      <c r="BL301" s="25"/>
    </row>
    <row r="302" spans="1:82" s="25" customFormat="1">
      <c r="A302" s="56" t="s">
        <v>494</v>
      </c>
      <c r="B302" s="57" t="str">
        <f>IF(W302=INT(W302),"I","II")</f>
        <v>I</v>
      </c>
      <c r="C302" s="126">
        <v>52684.635999999999</v>
      </c>
      <c r="D302" s="115" t="s">
        <v>485</v>
      </c>
      <c r="E302" s="33">
        <f t="shared" si="185"/>
        <v>36564.455154024989</v>
      </c>
      <c r="F302" s="25">
        <f t="shared" si="186"/>
        <v>36564.5</v>
      </c>
      <c r="G302" s="25">
        <f t="shared" si="173"/>
        <v>-1.5308081499824766E-2</v>
      </c>
      <c r="H302"/>
      <c r="I302"/>
      <c r="J302"/>
      <c r="K302">
        <f t="shared" si="206"/>
        <v>-1.5308081499824766E-2</v>
      </c>
      <c r="L302"/>
      <c r="M302"/>
      <c r="N302" s="25">
        <v>-1.5308081499824766E-2</v>
      </c>
      <c r="O302" s="25">
        <f t="shared" ca="1" si="205"/>
        <v>-4.3591862080826736E-3</v>
      </c>
      <c r="P302" s="27">
        <f t="shared" si="187"/>
        <v>-2.2766073103151055E-2</v>
      </c>
      <c r="Q302" s="28">
        <f t="shared" si="188"/>
        <v>37666.135999999999</v>
      </c>
      <c r="R302"/>
      <c r="S302" s="25">
        <f t="shared" si="175"/>
        <v>5.5621638755285429E-5</v>
      </c>
      <c r="T302" s="128">
        <v>10</v>
      </c>
      <c r="U302">
        <f t="shared" si="176"/>
        <v>5.5621638755285429E-4</v>
      </c>
      <c r="V302" s="25">
        <f t="shared" si="177"/>
        <v>7.4579916033262889E-3</v>
      </c>
      <c r="Z302">
        <f t="shared" si="189"/>
        <v>36564.5</v>
      </c>
      <c r="AA302" s="25">
        <f t="shared" si="190"/>
        <v>-1.9832423602503625E-2</v>
      </c>
      <c r="AB302" s="25">
        <f t="shared" si="191"/>
        <v>4.5243421026788591E-3</v>
      </c>
      <c r="AC302" s="25">
        <f t="shared" si="192"/>
        <v>7.4579916033262889E-3</v>
      </c>
      <c r="AE302" s="25">
        <f t="shared" si="193"/>
        <v>1.1385566715027753E-9</v>
      </c>
      <c r="AF302" s="28">
        <f t="shared" si="194"/>
        <v>37666.135999999999</v>
      </c>
      <c r="AG302" s="128"/>
      <c r="AH302">
        <f t="shared" si="195"/>
        <v>-2.1807066121753624E-2</v>
      </c>
      <c r="AI302">
        <f t="shared" si="196"/>
        <v>0.67260977893619067</v>
      </c>
      <c r="AJ302">
        <f t="shared" si="197"/>
        <v>-0.94728381893872204</v>
      </c>
      <c r="AK302">
        <f t="shared" si="198"/>
        <v>-0.17238225880812108</v>
      </c>
      <c r="AL302">
        <f t="shared" si="199"/>
        <v>-2.6569434423089042</v>
      </c>
      <c r="AM302">
        <f t="shared" si="200"/>
        <v>-4.0456032186007933</v>
      </c>
      <c r="AN302" s="25">
        <f t="shared" si="207"/>
        <v>3.840673402104358</v>
      </c>
      <c r="AO302" s="25">
        <f t="shared" si="207"/>
        <v>3.8408164813889369</v>
      </c>
      <c r="AP302" s="25">
        <f t="shared" si="207"/>
        <v>3.8403113233369046</v>
      </c>
      <c r="AQ302" s="25">
        <f t="shared" si="207"/>
        <v>3.8420958025978416</v>
      </c>
      <c r="AR302" s="25">
        <f t="shared" si="207"/>
        <v>3.8358040080799922</v>
      </c>
      <c r="AS302" s="25">
        <f t="shared" si="207"/>
        <v>3.8581391329947512</v>
      </c>
      <c r="AT302" s="25">
        <f t="shared" si="207"/>
        <v>3.780625192940275</v>
      </c>
      <c r="AU302" s="25">
        <f t="shared" si="201"/>
        <v>4.0788142243847965</v>
      </c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</row>
    <row r="303" spans="1:82">
      <c r="A303" s="41" t="s">
        <v>341</v>
      </c>
      <c r="B303" s="96" t="s">
        <v>292</v>
      </c>
      <c r="C303" s="95">
        <v>52902.586199999998</v>
      </c>
      <c r="D303" s="95">
        <v>1E-4</v>
      </c>
      <c r="E303" s="33">
        <f t="shared" si="185"/>
        <v>37202.953794240915</v>
      </c>
      <c r="F303" s="25">
        <f t="shared" si="186"/>
        <v>37203</v>
      </c>
      <c r="G303" s="25">
        <f t="shared" si="173"/>
        <v>-1.5772241000377107E-2</v>
      </c>
      <c r="K303">
        <f t="shared" si="206"/>
        <v>-1.5772241000377107E-2</v>
      </c>
      <c r="N303" s="25">
        <v>-1.5772241000377107E-2</v>
      </c>
      <c r="P303" s="27">
        <f t="shared" si="187"/>
        <v>-2.3249974034324827E-2</v>
      </c>
      <c r="Q303" s="28">
        <f t="shared" si="188"/>
        <v>37884.086199999998</v>
      </c>
      <c r="S303" s="25">
        <f t="shared" si="175"/>
        <v>5.5916491326992971E-5</v>
      </c>
      <c r="T303" s="128">
        <v>10</v>
      </c>
      <c r="U303">
        <f t="shared" si="176"/>
        <v>5.5916491326992975E-4</v>
      </c>
      <c r="V303" s="25">
        <f t="shared" si="177"/>
        <v>7.4777330339477199E-3</v>
      </c>
      <c r="Z303">
        <f t="shared" si="189"/>
        <v>37203</v>
      </c>
      <c r="AA303" s="25">
        <f t="shared" si="190"/>
        <v>-1.9962541515046155E-2</v>
      </c>
      <c r="AB303" s="25">
        <f t="shared" si="191"/>
        <v>4.1903005146690479E-3</v>
      </c>
      <c r="AC303" s="25">
        <f t="shared" si="192"/>
        <v>7.4777330339477199E-3</v>
      </c>
      <c r="AD303" s="25"/>
      <c r="AE303" s="25">
        <f t="shared" si="193"/>
        <v>9.8181633365850737E-10</v>
      </c>
      <c r="AF303" s="28">
        <f t="shared" si="194"/>
        <v>37884.086199999998</v>
      </c>
      <c r="AG303" s="128"/>
      <c r="AH303">
        <f t="shared" si="195"/>
        <v>-2.1865478888046155E-2</v>
      </c>
      <c r="AI303">
        <f t="shared" si="196"/>
        <v>0.68025157990068763</v>
      </c>
      <c r="AJ303">
        <f t="shared" si="197"/>
        <v>-0.96007441117506298</v>
      </c>
      <c r="AK303">
        <f t="shared" si="198"/>
        <v>-0.18617450911441569</v>
      </c>
      <c r="AL303">
        <f t="shared" si="199"/>
        <v>-2.6143245606210641</v>
      </c>
      <c r="AM303">
        <f t="shared" si="200"/>
        <v>-3.70484887206239</v>
      </c>
      <c r="AN303" s="25">
        <f t="shared" si="207"/>
        <v>3.8992124134135513</v>
      </c>
      <c r="AO303" s="25">
        <f t="shared" si="207"/>
        <v>3.8993204557590468</v>
      </c>
      <c r="AP303" s="25">
        <f t="shared" si="207"/>
        <v>3.8989185407854317</v>
      </c>
      <c r="AQ303" s="25">
        <f t="shared" si="207"/>
        <v>3.9004144291946616</v>
      </c>
      <c r="AR303" s="25">
        <f t="shared" si="207"/>
        <v>3.8948575429309642</v>
      </c>
      <c r="AS303" s="25">
        <f t="shared" si="207"/>
        <v>3.915650425852184</v>
      </c>
      <c r="AT303" s="25">
        <f t="shared" si="207"/>
        <v>3.8398001056316851</v>
      </c>
      <c r="AU303" s="25">
        <f t="shared" si="201"/>
        <v>4.1535033114170847</v>
      </c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5"/>
      <c r="BH303" s="25"/>
      <c r="BI303" s="25"/>
      <c r="BJ303" s="25"/>
      <c r="BK303" s="25"/>
      <c r="BL303" s="25"/>
    </row>
    <row r="304" spans="1:82">
      <c r="A304" s="95" t="s">
        <v>341</v>
      </c>
      <c r="B304" s="96" t="s">
        <v>292</v>
      </c>
      <c r="C304" s="95">
        <v>52902.586199999998</v>
      </c>
      <c r="D304" s="95">
        <v>1E-4</v>
      </c>
      <c r="E304" s="33">
        <f t="shared" si="185"/>
        <v>37202.953794240915</v>
      </c>
      <c r="F304" s="25">
        <f t="shared" si="186"/>
        <v>37203</v>
      </c>
      <c r="G304" s="25">
        <f t="shared" si="173"/>
        <v>-1.5772241000377107E-2</v>
      </c>
      <c r="K304">
        <f t="shared" si="206"/>
        <v>-1.5772241000377107E-2</v>
      </c>
      <c r="N304" s="25">
        <v>-1.5772241000377107E-2</v>
      </c>
      <c r="P304" s="27">
        <f t="shared" si="187"/>
        <v>-2.3249974034324827E-2</v>
      </c>
      <c r="Q304" s="28">
        <f t="shared" si="188"/>
        <v>37884.086199999998</v>
      </c>
      <c r="S304" s="25">
        <f t="shared" si="175"/>
        <v>5.5916491326992971E-5</v>
      </c>
      <c r="T304" s="128">
        <v>10</v>
      </c>
      <c r="U304">
        <f t="shared" si="176"/>
        <v>5.5916491326992975E-4</v>
      </c>
      <c r="V304" s="25">
        <f t="shared" si="177"/>
        <v>7.4777330339477199E-3</v>
      </c>
      <c r="Z304">
        <f t="shared" si="189"/>
        <v>37203</v>
      </c>
      <c r="AA304" s="25">
        <f t="shared" si="190"/>
        <v>-1.9962541515046155E-2</v>
      </c>
      <c r="AB304" s="25">
        <f t="shared" si="191"/>
        <v>4.1903005146690479E-3</v>
      </c>
      <c r="AC304" s="25">
        <f t="shared" si="192"/>
        <v>7.4777330339477199E-3</v>
      </c>
      <c r="AD304" s="25"/>
      <c r="AE304" s="25">
        <f t="shared" si="193"/>
        <v>9.8181633365850737E-10</v>
      </c>
      <c r="AF304" s="28">
        <f t="shared" si="194"/>
        <v>37884.086199999998</v>
      </c>
      <c r="AG304" s="128"/>
      <c r="AH304">
        <f t="shared" si="195"/>
        <v>-2.1865478888046155E-2</v>
      </c>
      <c r="AI304">
        <f t="shared" si="196"/>
        <v>0.68025157990068763</v>
      </c>
      <c r="AJ304">
        <f t="shared" si="197"/>
        <v>-0.96007441117506298</v>
      </c>
      <c r="AK304">
        <f t="shared" si="198"/>
        <v>-0.18617450911441569</v>
      </c>
      <c r="AL304">
        <f t="shared" si="199"/>
        <v>-2.6143245606210641</v>
      </c>
      <c r="AM304">
        <f t="shared" si="200"/>
        <v>-3.70484887206239</v>
      </c>
      <c r="AN304" s="25">
        <f t="shared" si="207"/>
        <v>3.8992124134135513</v>
      </c>
      <c r="AO304" s="25">
        <f t="shared" si="207"/>
        <v>3.8993204557590468</v>
      </c>
      <c r="AP304" s="25">
        <f t="shared" si="207"/>
        <v>3.8989185407854317</v>
      </c>
      <c r="AQ304" s="25">
        <f t="shared" si="207"/>
        <v>3.9004144291946616</v>
      </c>
      <c r="AR304" s="25">
        <f t="shared" si="207"/>
        <v>3.8948575429309642</v>
      </c>
      <c r="AS304" s="25">
        <f t="shared" si="207"/>
        <v>3.915650425852184</v>
      </c>
      <c r="AT304" s="25">
        <f t="shared" si="207"/>
        <v>3.8398001056316851</v>
      </c>
      <c r="AU304" s="25">
        <f t="shared" si="201"/>
        <v>4.1535033114170847</v>
      </c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5"/>
    </row>
    <row r="305" spans="1:82">
      <c r="A305" s="36" t="s">
        <v>342</v>
      </c>
      <c r="B305" s="105" t="s">
        <v>288</v>
      </c>
      <c r="C305" s="106">
        <v>52922.552900000002</v>
      </c>
      <c r="D305" s="106">
        <v>5.0000000000000001E-4</v>
      </c>
      <c r="E305" s="33">
        <f t="shared" si="185"/>
        <v>37261.44748132908</v>
      </c>
      <c r="F305" s="25">
        <f t="shared" si="186"/>
        <v>37261.5</v>
      </c>
      <c r="G305" s="25">
        <f t="shared" si="173"/>
        <v>-1.7927140499523375E-2</v>
      </c>
      <c r="K305">
        <f t="shared" si="206"/>
        <v>-1.7927140499523375E-2</v>
      </c>
      <c r="N305" s="25">
        <v>-1.7927140499523375E-2</v>
      </c>
      <c r="P305" s="27">
        <f t="shared" si="187"/>
        <v>-2.3294046543246079E-2</v>
      </c>
      <c r="Q305" s="28">
        <f t="shared" si="188"/>
        <v>37904.052900000002</v>
      </c>
      <c r="S305" s="25">
        <f t="shared" si="175"/>
        <v>2.8803680482147283E-5</v>
      </c>
      <c r="T305" s="128">
        <v>10</v>
      </c>
      <c r="U305">
        <f t="shared" si="176"/>
        <v>2.8803680482147284E-4</v>
      </c>
      <c r="V305" s="25">
        <f t="shared" si="177"/>
        <v>5.3669060437227037E-3</v>
      </c>
      <c r="Z305">
        <f t="shared" si="189"/>
        <v>37261.5</v>
      </c>
      <c r="AA305" s="25">
        <f t="shared" si="190"/>
        <v>-1.9970848510078961E-2</v>
      </c>
      <c r="AB305" s="25">
        <f t="shared" si="191"/>
        <v>2.0437080105555859E-3</v>
      </c>
      <c r="AC305" s="25">
        <f t="shared" si="192"/>
        <v>5.3669060437227037E-3</v>
      </c>
      <c r="AD305" s="25"/>
      <c r="AE305" s="25">
        <f t="shared" si="193"/>
        <v>1.2030555447933752E-10</v>
      </c>
      <c r="AF305" s="28">
        <f t="shared" si="194"/>
        <v>37904.052900000002</v>
      </c>
      <c r="AG305" s="128"/>
      <c r="AH305">
        <f t="shared" si="195"/>
        <v>-2.1867093863328961E-2</v>
      </c>
      <c r="AI305">
        <f t="shared" si="196"/>
        <v>0.68099020201999438</v>
      </c>
      <c r="AJ305">
        <f t="shared" si="197"/>
        <v>-0.96117300015828155</v>
      </c>
      <c r="AK305">
        <f t="shared" si="198"/>
        <v>-0.18743731963714158</v>
      </c>
      <c r="AL305">
        <f t="shared" si="199"/>
        <v>-2.6103706110928035</v>
      </c>
      <c r="AM305">
        <f t="shared" si="200"/>
        <v>-3.6759477745085887</v>
      </c>
      <c r="AN305" s="25">
        <f t="shared" si="207"/>
        <v>3.9046094667813729</v>
      </c>
      <c r="AO305" s="25">
        <f t="shared" si="207"/>
        <v>3.9047144827849802</v>
      </c>
      <c r="AP305" s="25">
        <f t="shared" si="207"/>
        <v>3.9043218151361252</v>
      </c>
      <c r="AQ305" s="25">
        <f t="shared" si="207"/>
        <v>3.9057908035086637</v>
      </c>
      <c r="AR305" s="25">
        <f t="shared" si="207"/>
        <v>3.9003057717790823</v>
      </c>
      <c r="AS305" s="25">
        <f t="shared" si="207"/>
        <v>3.9209360886149924</v>
      </c>
      <c r="AT305" s="25">
        <f t="shared" si="207"/>
        <v>3.845308007340047</v>
      </c>
      <c r="AU305" s="25">
        <f t="shared" si="201"/>
        <v>4.1603463992657748</v>
      </c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  <c r="BF305" s="25"/>
      <c r="BG305" s="25"/>
      <c r="BH305" s="25"/>
      <c r="BI305" s="25"/>
      <c r="BJ305" s="25"/>
      <c r="BK305" s="25"/>
      <c r="BL305" s="25"/>
    </row>
    <row r="306" spans="1:82">
      <c r="A306" s="36" t="s">
        <v>343</v>
      </c>
      <c r="B306" s="105" t="s">
        <v>292</v>
      </c>
      <c r="C306" s="106">
        <v>52923.408300000003</v>
      </c>
      <c r="D306" s="58">
        <v>1E-4</v>
      </c>
      <c r="E306" s="33">
        <f t="shared" si="185"/>
        <v>37263.953428728259</v>
      </c>
      <c r="F306" s="25">
        <f t="shared" si="186"/>
        <v>37264</v>
      </c>
      <c r="G306" s="25">
        <f t="shared" si="173"/>
        <v>-1.5897008001047652E-2</v>
      </c>
      <c r="K306">
        <f t="shared" si="206"/>
        <v>-1.5897008001047652E-2</v>
      </c>
      <c r="N306" s="25">
        <v>-1.5897008001047652E-2</v>
      </c>
      <c r="P306" s="27">
        <f t="shared" si="187"/>
        <v>-2.3295929000261811E-2</v>
      </c>
      <c r="Q306" s="28">
        <f t="shared" si="188"/>
        <v>37904.908300000003</v>
      </c>
      <c r="S306" s="25">
        <f t="shared" si="175"/>
        <v>5.4744031952612251E-5</v>
      </c>
      <c r="T306" s="128">
        <v>10</v>
      </c>
      <c r="U306">
        <f t="shared" si="176"/>
        <v>5.4744031952612252E-4</v>
      </c>
      <c r="V306" s="25">
        <f t="shared" si="177"/>
        <v>7.3989209992141591E-3</v>
      </c>
      <c r="Z306">
        <f t="shared" si="189"/>
        <v>37264</v>
      </c>
      <c r="AA306" s="25">
        <f t="shared" si="190"/>
        <v>-1.9971189806696772E-2</v>
      </c>
      <c r="AB306" s="25">
        <f t="shared" si="191"/>
        <v>4.07418180564912E-3</v>
      </c>
      <c r="AC306" s="25">
        <f t="shared" si="192"/>
        <v>7.3989209992141591E-3</v>
      </c>
      <c r="AD306" s="25"/>
      <c r="AE306" s="25">
        <f t="shared" si="193"/>
        <v>9.0869385349089345E-10</v>
      </c>
      <c r="AF306" s="28">
        <f t="shared" si="194"/>
        <v>37904.908300000003</v>
      </c>
      <c r="AG306" s="128"/>
      <c r="AH306">
        <f t="shared" si="195"/>
        <v>-2.1867148718696772E-2</v>
      </c>
      <c r="AI306">
        <f t="shared" si="196"/>
        <v>0.68102191414417412</v>
      </c>
      <c r="AJ306">
        <f t="shared" si="197"/>
        <v>-0.9612196664891427</v>
      </c>
      <c r="AK306">
        <f t="shared" si="198"/>
        <v>-0.18749128178065608</v>
      </c>
      <c r="AL306">
        <f t="shared" si="199"/>
        <v>-2.6102014475561504</v>
      </c>
      <c r="AM306">
        <f t="shared" si="200"/>
        <v>-3.6747206553414764</v>
      </c>
      <c r="AN306" s="25">
        <f t="shared" si="207"/>
        <v>3.9048402404955183</v>
      </c>
      <c r="AO306" s="25">
        <f t="shared" si="207"/>
        <v>3.9049451279802354</v>
      </c>
      <c r="AP306" s="25">
        <f t="shared" si="207"/>
        <v>3.9045528542965839</v>
      </c>
      <c r="AQ306" s="25">
        <f t="shared" si="207"/>
        <v>3.9060206926254608</v>
      </c>
      <c r="AR306" s="25">
        <f t="shared" si="207"/>
        <v>3.9005387455332676</v>
      </c>
      <c r="AS306" s="25">
        <f t="shared" si="207"/>
        <v>3.921162040544464</v>
      </c>
      <c r="AT306" s="25">
        <f t="shared" si="207"/>
        <v>3.8455437160087107</v>
      </c>
      <c r="AU306" s="25">
        <f t="shared" si="201"/>
        <v>4.1606388389174285</v>
      </c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5"/>
      <c r="BH306" s="25"/>
      <c r="BI306" s="25"/>
      <c r="BJ306" s="25"/>
      <c r="BK306" s="25"/>
      <c r="BL306" s="25"/>
    </row>
    <row r="307" spans="1:82" s="25" customFormat="1">
      <c r="A307" s="139" t="s">
        <v>850</v>
      </c>
      <c r="B307" s="139" t="s">
        <v>288</v>
      </c>
      <c r="C307" s="140">
        <v>52928.699399999998</v>
      </c>
      <c r="D307" s="140" t="s">
        <v>485</v>
      </c>
      <c r="E307" s="33">
        <f t="shared" si="185"/>
        <v>37279.454034624665</v>
      </c>
      <c r="F307" s="25">
        <f t="shared" si="186"/>
        <v>37279.5</v>
      </c>
      <c r="G307" s="25">
        <f t="shared" si="173"/>
        <v>-1.5690186504798476E-2</v>
      </c>
      <c r="H307"/>
      <c r="I307"/>
      <c r="J307"/>
      <c r="K307">
        <f t="shared" si="206"/>
        <v>-1.5690186504798476E-2</v>
      </c>
      <c r="M307"/>
      <c r="O307" s="25">
        <f ca="1">+C$11+C$12*F307</f>
        <v>-5.0331459812837341E-3</v>
      </c>
      <c r="P307" s="27">
        <f t="shared" si="187"/>
        <v>-2.3307598434371309E-2</v>
      </c>
      <c r="Q307" s="28">
        <f t="shared" si="188"/>
        <v>37910.199399999998</v>
      </c>
      <c r="R307"/>
      <c r="S307" s="25">
        <f t="shared" si="175"/>
        <v>5.802496450479851E-5</v>
      </c>
      <c r="T307" s="128">
        <v>10</v>
      </c>
      <c r="U307">
        <f t="shared" si="176"/>
        <v>5.802496450479851E-4</v>
      </c>
      <c r="V307" s="25">
        <f t="shared" si="177"/>
        <v>7.6174119295728329E-3</v>
      </c>
      <c r="Z307">
        <f t="shared" si="189"/>
        <v>37279.5</v>
      </c>
      <c r="AA307" s="25">
        <f t="shared" si="190"/>
        <v>-1.9973280738295372E-2</v>
      </c>
      <c r="AB307" s="25">
        <f t="shared" si="191"/>
        <v>4.2830942334968966E-3</v>
      </c>
      <c r="AC307" s="25">
        <f t="shared" si="192"/>
        <v>7.6174119295728329E-3</v>
      </c>
      <c r="AE307" s="25">
        <f t="shared" si="193"/>
        <v>1.0644619516043715E-9</v>
      </c>
      <c r="AF307" s="28">
        <f t="shared" si="194"/>
        <v>37910.199399999998</v>
      </c>
      <c r="AG307" s="128"/>
      <c r="AH307">
        <f t="shared" si="195"/>
        <v>-2.1867462877545374E-2</v>
      </c>
      <c r="AI307">
        <f t="shared" si="196"/>
        <v>0.68121879905029625</v>
      </c>
      <c r="AJ307">
        <f t="shared" si="197"/>
        <v>-0.96150848034698377</v>
      </c>
      <c r="AK307">
        <f t="shared" si="198"/>
        <v>-0.1878258393327836</v>
      </c>
      <c r="AL307">
        <f t="shared" si="199"/>
        <v>-2.6091522820532389</v>
      </c>
      <c r="AM307">
        <f t="shared" si="200"/>
        <v>-3.6671269693055604</v>
      </c>
      <c r="AN307" s="25">
        <f t="shared" si="207"/>
        <v>3.906271277032078</v>
      </c>
      <c r="AO307" s="25">
        <f t="shared" si="207"/>
        <v>3.9063753692071153</v>
      </c>
      <c r="AP307" s="25">
        <f t="shared" si="207"/>
        <v>3.9059855357963329</v>
      </c>
      <c r="AQ307" s="25">
        <f t="shared" si="207"/>
        <v>3.9074462432401065</v>
      </c>
      <c r="AR307" s="25">
        <f t="shared" si="207"/>
        <v>3.9019834457802971</v>
      </c>
      <c r="AS307" s="25">
        <f t="shared" si="207"/>
        <v>3.9225630701343084</v>
      </c>
      <c r="AT307" s="25">
        <f t="shared" si="207"/>
        <v>3.8470057114042069</v>
      </c>
      <c r="AU307" s="25">
        <f t="shared" si="201"/>
        <v>4.1624519647576799</v>
      </c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</row>
    <row r="308" spans="1:82" s="25" customFormat="1">
      <c r="A308" s="36" t="s">
        <v>366</v>
      </c>
      <c r="B308" s="105"/>
      <c r="C308" s="106">
        <v>52939.7935</v>
      </c>
      <c r="D308" s="58"/>
      <c r="E308" s="33">
        <f t="shared" si="185"/>
        <v>37311.954889243847</v>
      </c>
      <c r="F308" s="25">
        <f t="shared" si="186"/>
        <v>37312</v>
      </c>
      <c r="G308" s="25">
        <f t="shared" ref="G308:G371" si="208">+C308-(C$7+F308*C$8)</f>
        <v>-1.5398463998280931E-2</v>
      </c>
      <c r="H308"/>
      <c r="I308"/>
      <c r="J308"/>
      <c r="K308" s="127">
        <f t="shared" si="206"/>
        <v>-1.5398463998280931E-2</v>
      </c>
      <c r="L308"/>
      <c r="M308"/>
      <c r="N308" s="25">
        <v>-1.5398463998280931E-2</v>
      </c>
      <c r="O308" s="25">
        <f ca="1">+C$11+C$12*F308</f>
        <v>-5.0637805164292331E-3</v>
      </c>
      <c r="P308" s="27">
        <f t="shared" si="187"/>
        <v>-2.3332056541571135E-2</v>
      </c>
      <c r="Q308" s="28">
        <f t="shared" si="188"/>
        <v>37921.2935</v>
      </c>
      <c r="R308"/>
      <c r="S308" s="25">
        <f t="shared" ref="S308:S371" si="209">+(P308-G308)^2</f>
        <v>6.2941890642949927E-5</v>
      </c>
      <c r="T308" s="128">
        <v>10</v>
      </c>
      <c r="U308">
        <f t="shared" ref="U308:U371" si="210">+T308*S308</f>
        <v>6.2941890642949925E-4</v>
      </c>
      <c r="V308" s="25">
        <f t="shared" ref="V308:V371" si="211">+G308-P308</f>
        <v>7.9335925432902042E-3</v>
      </c>
      <c r="Z308">
        <f t="shared" si="189"/>
        <v>37312</v>
      </c>
      <c r="AA308" s="25">
        <f t="shared" si="190"/>
        <v>-1.9977524425876979E-2</v>
      </c>
      <c r="AB308" s="25">
        <f t="shared" si="191"/>
        <v>4.5790604275960482E-3</v>
      </c>
      <c r="AC308" s="25">
        <f t="shared" si="192"/>
        <v>7.9335925432902042E-3</v>
      </c>
      <c r="AE308" s="25">
        <f t="shared" si="193"/>
        <v>1.319752622121977E-9</v>
      </c>
      <c r="AF308" s="28">
        <f t="shared" si="194"/>
        <v>37921.2935</v>
      </c>
      <c r="AG308" s="128"/>
      <c r="AH308">
        <f t="shared" si="195"/>
        <v>-2.186797639387698E-2</v>
      </c>
      <c r="AI308">
        <f t="shared" si="196"/>
        <v>0.68163313288717864</v>
      </c>
      <c r="AJ308">
        <f t="shared" si="197"/>
        <v>-0.96211115879838804</v>
      </c>
      <c r="AK308">
        <f t="shared" si="198"/>
        <v>-0.18852728695010471</v>
      </c>
      <c r="AL308">
        <f t="shared" si="199"/>
        <v>-2.6069504474433818</v>
      </c>
      <c r="AM308">
        <f t="shared" si="200"/>
        <v>-3.6512850646124426</v>
      </c>
      <c r="AN308" s="25">
        <f t="shared" si="207"/>
        <v>3.9092731801312088</v>
      </c>
      <c r="AO308" s="25">
        <f t="shared" si="207"/>
        <v>3.9093756132294293</v>
      </c>
      <c r="AP308" s="25">
        <f t="shared" si="207"/>
        <v>3.9089908833035154</v>
      </c>
      <c r="AQ308" s="25">
        <f t="shared" si="207"/>
        <v>3.910436636354794</v>
      </c>
      <c r="AR308" s="25">
        <f t="shared" si="207"/>
        <v>3.9050141282264237</v>
      </c>
      <c r="AS308" s="25">
        <f t="shared" si="207"/>
        <v>3.9255014322470396</v>
      </c>
      <c r="AT308" s="25">
        <f t="shared" si="207"/>
        <v>3.8500745537480503</v>
      </c>
      <c r="AU308" s="25">
        <f t="shared" si="201"/>
        <v>4.1662536802291745</v>
      </c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</row>
    <row r="309" spans="1:82">
      <c r="A309" s="41" t="s">
        <v>340</v>
      </c>
      <c r="B309" s="103"/>
      <c r="C309" s="58">
        <v>52956.518600000003</v>
      </c>
      <c r="D309" s="58">
        <v>2.3999999999999998E-3</v>
      </c>
      <c r="E309" s="33">
        <f t="shared" si="185"/>
        <v>37360.952107908837</v>
      </c>
      <c r="F309" s="25">
        <f t="shared" si="186"/>
        <v>37361</v>
      </c>
      <c r="G309" s="25">
        <f t="shared" si="208"/>
        <v>-1.6347866992873605E-2</v>
      </c>
      <c r="K309">
        <f t="shared" si="206"/>
        <v>-1.6347866992873605E-2</v>
      </c>
      <c r="N309" s="25">
        <v>-1.6347866992873605E-2</v>
      </c>
      <c r="P309" s="27">
        <f t="shared" si="187"/>
        <v>-2.3368906085900615E-2</v>
      </c>
      <c r="Q309" s="28">
        <f t="shared" si="188"/>
        <v>37938.018600000003</v>
      </c>
      <c r="S309" s="25">
        <f t="shared" si="209"/>
        <v>4.9294989945813535E-5</v>
      </c>
      <c r="T309" s="128">
        <v>10</v>
      </c>
      <c r="U309">
        <f t="shared" si="210"/>
        <v>4.9294989945813537E-4</v>
      </c>
      <c r="V309" s="25">
        <f t="shared" si="211"/>
        <v>7.0210390930270095E-3</v>
      </c>
      <c r="Z309">
        <f t="shared" si="189"/>
        <v>37361</v>
      </c>
      <c r="AA309" s="25">
        <f t="shared" si="190"/>
        <v>-1.9983562188304164E-2</v>
      </c>
      <c r="AB309" s="25">
        <f t="shared" si="191"/>
        <v>3.6356951954305584E-3</v>
      </c>
      <c r="AC309" s="25">
        <f t="shared" si="192"/>
        <v>7.0210390930270095E-3</v>
      </c>
      <c r="AD309" s="25"/>
      <c r="AE309" s="25">
        <f t="shared" si="193"/>
        <v>6.5159495771917084E-10</v>
      </c>
      <c r="AF309" s="28">
        <f t="shared" si="194"/>
        <v>37938.018600000003</v>
      </c>
      <c r="AG309" s="128"/>
      <c r="AH309">
        <f t="shared" si="195"/>
        <v>-2.1868378225304165E-2</v>
      </c>
      <c r="AI309">
        <f t="shared" si="196"/>
        <v>0.6822617000586052</v>
      </c>
      <c r="AJ309">
        <f t="shared" si="197"/>
        <v>-0.96301236134919277</v>
      </c>
      <c r="AK309">
        <f t="shared" si="198"/>
        <v>-0.18958473765140543</v>
      </c>
      <c r="AL309">
        <f t="shared" si="199"/>
        <v>-2.6036256836087963</v>
      </c>
      <c r="AM309">
        <f t="shared" si="200"/>
        <v>-3.6276037220145749</v>
      </c>
      <c r="AN309" s="25">
        <f t="shared" si="207"/>
        <v>3.9138025802698206</v>
      </c>
      <c r="AO309" s="25">
        <f t="shared" si="207"/>
        <v>3.9139025341527955</v>
      </c>
      <c r="AP309" s="25">
        <f t="shared" si="207"/>
        <v>3.913525463455882</v>
      </c>
      <c r="AQ309" s="25">
        <f t="shared" si="207"/>
        <v>3.9149486677934204</v>
      </c>
      <c r="AR309" s="25">
        <f t="shared" si="207"/>
        <v>3.9095872429392693</v>
      </c>
      <c r="AS309" s="25">
        <f t="shared" si="207"/>
        <v>3.9299334486189683</v>
      </c>
      <c r="AT309" s="25">
        <f t="shared" si="207"/>
        <v>3.8547100658228635</v>
      </c>
      <c r="AU309" s="25">
        <f t="shared" si="201"/>
        <v>4.1719854974015815</v>
      </c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  <c r="BL309" s="25"/>
    </row>
    <row r="310" spans="1:82">
      <c r="A310" s="34" t="s">
        <v>344</v>
      </c>
      <c r="B310" s="57"/>
      <c r="C310" s="58">
        <v>52964.7111</v>
      </c>
      <c r="D310" s="58">
        <v>1E-4</v>
      </c>
      <c r="E310" s="33">
        <f t="shared" si="185"/>
        <v>37384.952545210414</v>
      </c>
      <c r="F310" s="25">
        <f t="shared" si="186"/>
        <v>37385</v>
      </c>
      <c r="G310" s="25">
        <f t="shared" si="208"/>
        <v>-1.619859499623999E-2</v>
      </c>
      <c r="K310">
        <f t="shared" si="206"/>
        <v>-1.619859499623999E-2</v>
      </c>
      <c r="N310" s="25">
        <v>-1.619859499623999E-2</v>
      </c>
      <c r="P310" s="27">
        <f t="shared" si="187"/>
        <v>-2.3386943542924074E-2</v>
      </c>
      <c r="Q310" s="28">
        <f t="shared" si="188"/>
        <v>37946.2111</v>
      </c>
      <c r="S310" s="25">
        <f t="shared" si="209"/>
        <v>5.1672354828615182E-5</v>
      </c>
      <c r="T310" s="128">
        <v>10</v>
      </c>
      <c r="U310">
        <f t="shared" si="210"/>
        <v>5.167235482861518E-4</v>
      </c>
      <c r="V310" s="25">
        <f t="shared" si="211"/>
        <v>7.1883485466840841E-3</v>
      </c>
      <c r="Z310">
        <f t="shared" si="189"/>
        <v>37385</v>
      </c>
      <c r="AA310" s="25">
        <f t="shared" si="190"/>
        <v>-1.9986361016520668E-2</v>
      </c>
      <c r="AB310" s="25">
        <f t="shared" si="191"/>
        <v>3.7877660202806779E-3</v>
      </c>
      <c r="AC310" s="25">
        <f t="shared" si="192"/>
        <v>7.1883485466840841E-3</v>
      </c>
      <c r="AD310" s="25"/>
      <c r="AE310" s="25">
        <f t="shared" si="193"/>
        <v>7.4135213262819952E-10</v>
      </c>
      <c r="AF310" s="28">
        <f t="shared" si="194"/>
        <v>37946.2111</v>
      </c>
      <c r="AG310" s="128"/>
      <c r="AH310">
        <f t="shared" si="195"/>
        <v>-2.186841134152067E-2</v>
      </c>
      <c r="AI310">
        <f t="shared" si="196"/>
        <v>0.68257127735695222</v>
      </c>
      <c r="AJ310">
        <f t="shared" si="197"/>
        <v>-0.96345048341650186</v>
      </c>
      <c r="AK310">
        <f t="shared" si="198"/>
        <v>-0.19010261976417647</v>
      </c>
      <c r="AL310">
        <f t="shared" si="199"/>
        <v>-2.6019949881236859</v>
      </c>
      <c r="AM310">
        <f t="shared" si="200"/>
        <v>-3.6160928423596022</v>
      </c>
      <c r="AN310" s="25">
        <f t="shared" si="207"/>
        <v>3.9160225853460595</v>
      </c>
      <c r="AO310" s="25">
        <f t="shared" si="207"/>
        <v>3.9161213348201804</v>
      </c>
      <c r="AP310" s="25">
        <f t="shared" si="207"/>
        <v>3.9157479994448283</v>
      </c>
      <c r="AQ310" s="25">
        <f t="shared" si="207"/>
        <v>3.9171601606876569</v>
      </c>
      <c r="AR310" s="25">
        <f t="shared" si="207"/>
        <v>3.9118287977775967</v>
      </c>
      <c r="AS310" s="25">
        <f t="shared" si="207"/>
        <v>3.9321050665334285</v>
      </c>
      <c r="AT310" s="25">
        <f t="shared" si="207"/>
        <v>3.8569843215434649</v>
      </c>
      <c r="AU310" s="25">
        <f t="shared" si="201"/>
        <v>4.174792918057455</v>
      </c>
      <c r="AV310" s="25"/>
      <c r="AW310" s="25"/>
      <c r="AX310" s="25"/>
      <c r="AY310" s="25"/>
      <c r="AZ310" s="25"/>
      <c r="BA310" s="25"/>
      <c r="BB310" s="25"/>
      <c r="BC310" s="25"/>
      <c r="BD310" s="25"/>
      <c r="BE310" s="25"/>
      <c r="BF310" s="25"/>
      <c r="BG310" s="25"/>
      <c r="BH310" s="25"/>
      <c r="BI310" s="25"/>
      <c r="BJ310" s="25"/>
      <c r="BK310" s="25"/>
      <c r="BL310" s="25"/>
    </row>
    <row r="311" spans="1:82">
      <c r="A311" s="41" t="s">
        <v>340</v>
      </c>
      <c r="B311" s="103"/>
      <c r="C311" s="58">
        <v>52982.462200000002</v>
      </c>
      <c r="D311" s="58">
        <v>2.3999999999999998E-3</v>
      </c>
      <c r="E311" s="33">
        <f t="shared" si="185"/>
        <v>37436.955494564616</v>
      </c>
      <c r="F311" s="25">
        <f t="shared" si="186"/>
        <v>37437</v>
      </c>
      <c r="G311" s="25">
        <f t="shared" si="208"/>
        <v>-1.5191838996543083E-2</v>
      </c>
      <c r="K311">
        <f t="shared" si="206"/>
        <v>-1.5191838996543083E-2</v>
      </c>
      <c r="N311" s="25">
        <v>-1.5191838996543083E-2</v>
      </c>
      <c r="P311" s="27">
        <f t="shared" si="187"/>
        <v>-2.34259992117027E-2</v>
      </c>
      <c r="Q311" s="28">
        <f t="shared" si="188"/>
        <v>37963.962200000002</v>
      </c>
      <c r="S311" s="25">
        <f t="shared" si="209"/>
        <v>6.7801394448917468E-5</v>
      </c>
      <c r="T311" s="128">
        <v>10</v>
      </c>
      <c r="U311">
        <f t="shared" si="210"/>
        <v>6.7801394448917468E-4</v>
      </c>
      <c r="V311" s="25">
        <f t="shared" si="211"/>
        <v>8.2341602151596166E-3</v>
      </c>
      <c r="Z311">
        <f t="shared" si="189"/>
        <v>37437</v>
      </c>
      <c r="AA311" s="25">
        <f t="shared" si="190"/>
        <v>-1.9992066870570261E-2</v>
      </c>
      <c r="AB311" s="25">
        <f t="shared" si="191"/>
        <v>4.8002278740271777E-3</v>
      </c>
      <c r="AC311" s="25">
        <f t="shared" si="192"/>
        <v>8.2341602151596166E-3</v>
      </c>
      <c r="AD311" s="25"/>
      <c r="AE311" s="25">
        <f t="shared" si="193"/>
        <v>1.5622924533210453E-9</v>
      </c>
      <c r="AF311" s="28">
        <f t="shared" si="194"/>
        <v>37963.962200000002</v>
      </c>
      <c r="AG311" s="128"/>
      <c r="AH311">
        <f t="shared" si="195"/>
        <v>-2.186811296357026E-2</v>
      </c>
      <c r="AI311">
        <f t="shared" si="196"/>
        <v>0.68324589575845973</v>
      </c>
      <c r="AJ311">
        <f t="shared" si="197"/>
        <v>-0.9643923030503585</v>
      </c>
      <c r="AK311">
        <f t="shared" si="198"/>
        <v>-0.19122457333235032</v>
      </c>
      <c r="AL311">
        <f t="shared" si="199"/>
        <v>-2.5984567264423362</v>
      </c>
      <c r="AM311">
        <f t="shared" si="200"/>
        <v>-3.5913486027130745</v>
      </c>
      <c r="AN311" s="25">
        <f t="shared" ref="AN311:AT320" si="212">$AU311+$AB$7*SIN(AO311)</f>
        <v>3.9208360543526513</v>
      </c>
      <c r="AO311" s="25">
        <f t="shared" si="212"/>
        <v>3.9209322170668126</v>
      </c>
      <c r="AP311" s="25">
        <f t="shared" si="212"/>
        <v>3.9205669367255758</v>
      </c>
      <c r="AQ311" s="25">
        <f t="shared" si="212"/>
        <v>3.9219551794613192</v>
      </c>
      <c r="AR311" s="25">
        <f t="shared" si="212"/>
        <v>3.9166892605651853</v>
      </c>
      <c r="AS311" s="25">
        <f t="shared" si="212"/>
        <v>3.9368121580553628</v>
      </c>
      <c r="AT311" s="25">
        <f t="shared" si="212"/>
        <v>3.8619204741831461</v>
      </c>
      <c r="AU311" s="25">
        <f t="shared" si="201"/>
        <v>4.1808756628118466</v>
      </c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5"/>
      <c r="BH311" s="25"/>
      <c r="BI311" s="25"/>
      <c r="BJ311" s="25"/>
      <c r="BK311" s="25"/>
      <c r="BL311" s="25"/>
    </row>
    <row r="312" spans="1:82">
      <c r="A312" s="41" t="s">
        <v>340</v>
      </c>
      <c r="B312" s="103"/>
      <c r="C312" s="58">
        <v>52983.485399999998</v>
      </c>
      <c r="D312" s="58">
        <v>2E-3</v>
      </c>
      <c r="E312" s="33">
        <f t="shared" si="185"/>
        <v>37439.953022480011</v>
      </c>
      <c r="F312" s="25">
        <f t="shared" si="186"/>
        <v>37440</v>
      </c>
      <c r="G312" s="25">
        <f t="shared" si="208"/>
        <v>-1.6035680004279129E-2</v>
      </c>
      <c r="K312">
        <f t="shared" si="206"/>
        <v>-1.6035680004279129E-2</v>
      </c>
      <c r="N312" s="25">
        <v>-1.6035680004279129E-2</v>
      </c>
      <c r="P312" s="27">
        <f t="shared" si="187"/>
        <v>-2.3428251359208806E-2</v>
      </c>
      <c r="Q312" s="28">
        <f t="shared" si="188"/>
        <v>37964.985399999998</v>
      </c>
      <c r="S312" s="25">
        <f t="shared" si="209"/>
        <v>5.4650111237726794E-5</v>
      </c>
      <c r="T312" s="128">
        <v>10</v>
      </c>
      <c r="U312">
        <f t="shared" si="210"/>
        <v>5.4650111237726788E-4</v>
      </c>
      <c r="V312" s="25">
        <f t="shared" si="211"/>
        <v>7.3925713549296765E-3</v>
      </c>
      <c r="Z312">
        <f t="shared" si="189"/>
        <v>37440</v>
      </c>
      <c r="AA312" s="25">
        <f t="shared" si="190"/>
        <v>-1.999238107309911E-2</v>
      </c>
      <c r="AB312" s="25">
        <f t="shared" si="191"/>
        <v>3.9567010688199809E-3</v>
      </c>
      <c r="AC312" s="25">
        <f t="shared" si="192"/>
        <v>7.3925713549296765E-3</v>
      </c>
      <c r="AD312" s="25"/>
      <c r="AE312" s="25">
        <f t="shared" si="193"/>
        <v>8.5557390644864389E-10</v>
      </c>
      <c r="AF312" s="28">
        <f t="shared" si="194"/>
        <v>37964.985399999998</v>
      </c>
      <c r="AG312" s="128"/>
      <c r="AH312">
        <f t="shared" si="195"/>
        <v>-2.1868080273099111E-2</v>
      </c>
      <c r="AI312">
        <f t="shared" si="196"/>
        <v>0.68328497794064402</v>
      </c>
      <c r="AJ312">
        <f t="shared" si="197"/>
        <v>-0.96444632693778287</v>
      </c>
      <c r="AK312">
        <f t="shared" si="198"/>
        <v>-0.19128929609871453</v>
      </c>
      <c r="AL312">
        <f t="shared" si="199"/>
        <v>-2.5982523825731505</v>
      </c>
      <c r="AM312">
        <f t="shared" si="200"/>
        <v>-3.5899291599932384</v>
      </c>
      <c r="AN312" s="25">
        <f t="shared" si="212"/>
        <v>3.9211138994379353</v>
      </c>
      <c r="AO312" s="25">
        <f t="shared" si="212"/>
        <v>3.9212099138793453</v>
      </c>
      <c r="AP312" s="25">
        <f t="shared" si="212"/>
        <v>3.9208450966124833</v>
      </c>
      <c r="AQ312" s="25">
        <f t="shared" si="212"/>
        <v>3.9222319599223248</v>
      </c>
      <c r="AR312" s="25">
        <f t="shared" si="212"/>
        <v>3.9169698292034365</v>
      </c>
      <c r="AS312" s="25">
        <f t="shared" si="212"/>
        <v>3.9370838021535852</v>
      </c>
      <c r="AT312" s="25">
        <f t="shared" si="212"/>
        <v>3.8622056118755586</v>
      </c>
      <c r="AU312" s="25">
        <f t="shared" si="201"/>
        <v>4.1812265903938304</v>
      </c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5"/>
      <c r="BH312" s="25"/>
      <c r="BI312" s="25"/>
      <c r="BJ312" s="25"/>
      <c r="BK312" s="25"/>
      <c r="BL312" s="25"/>
    </row>
    <row r="313" spans="1:82">
      <c r="A313" s="139" t="s">
        <v>968</v>
      </c>
      <c r="B313" s="139" t="s">
        <v>292</v>
      </c>
      <c r="C313" s="140">
        <v>52991.684000000001</v>
      </c>
      <c r="D313" s="140" t="s">
        <v>503</v>
      </c>
      <c r="E313" s="33">
        <f t="shared" si="185"/>
        <v>37463.971330110275</v>
      </c>
      <c r="F313" s="25">
        <f t="shared" si="186"/>
        <v>37464</v>
      </c>
      <c r="G313" s="25">
        <f t="shared" si="208"/>
        <v>-9.7864080016734079E-3</v>
      </c>
      <c r="I313">
        <f>G313</f>
        <v>-9.7864080016734079E-3</v>
      </c>
      <c r="M313" s="25"/>
      <c r="N313" s="25"/>
      <c r="O313" s="25">
        <f ca="1">+C$11+C$12*F313</f>
        <v>-5.207055880802048E-3</v>
      </c>
      <c r="P313" s="27">
        <f t="shared" si="187"/>
        <v>-2.3446264360033844E-2</v>
      </c>
      <c r="Q313" s="28">
        <f t="shared" si="188"/>
        <v>37973.184000000001</v>
      </c>
      <c r="S313" s="25">
        <f t="shared" si="209"/>
        <v>1.8659167573104005E-4</v>
      </c>
      <c r="T313" s="128">
        <v>0.1</v>
      </c>
      <c r="U313">
        <f t="shared" si="210"/>
        <v>1.8659167573104005E-5</v>
      </c>
      <c r="V313" s="25">
        <f t="shared" si="211"/>
        <v>1.3659856358360437E-2</v>
      </c>
      <c r="Z313">
        <f t="shared" si="189"/>
        <v>37464</v>
      </c>
      <c r="AA313" s="25">
        <f t="shared" si="190"/>
        <v>-1.9994835766697139E-2</v>
      </c>
      <c r="AB313" s="25">
        <f t="shared" si="191"/>
        <v>1.0208427765023731E-2</v>
      </c>
      <c r="AC313" s="25">
        <f t="shared" si="192"/>
        <v>1.3659856358360437E-2</v>
      </c>
      <c r="AD313" s="25"/>
      <c r="AE313" s="25">
        <f t="shared" si="193"/>
        <v>1.944509123243431E-8</v>
      </c>
      <c r="AF313" s="28">
        <f t="shared" si="194"/>
        <v>37973.184000000001</v>
      </c>
      <c r="AG313" s="128"/>
      <c r="AH313">
        <f t="shared" si="195"/>
        <v>-2.1867757878697141E-2</v>
      </c>
      <c r="AI313">
        <f t="shared" si="196"/>
        <v>0.68359827281739016</v>
      </c>
      <c r="AJ313">
        <f t="shared" si="197"/>
        <v>-0.96487728920112736</v>
      </c>
      <c r="AK313">
        <f t="shared" si="198"/>
        <v>-0.19180705679369911</v>
      </c>
      <c r="AL313">
        <f t="shared" si="199"/>
        <v>-2.5966167898323804</v>
      </c>
      <c r="AM313">
        <f t="shared" si="200"/>
        <v>-3.5786051809390891</v>
      </c>
      <c r="AN313" s="25">
        <f t="shared" si="212"/>
        <v>3.923337231643532</v>
      </c>
      <c r="AO313" s="25">
        <f t="shared" si="212"/>
        <v>3.9234320637316853</v>
      </c>
      <c r="AP313" s="25">
        <f t="shared" si="212"/>
        <v>3.9230709444447376</v>
      </c>
      <c r="AQ313" s="25">
        <f t="shared" si="212"/>
        <v>3.9244467748333012</v>
      </c>
      <c r="AR313" s="25">
        <f t="shared" si="212"/>
        <v>3.9192149973945449</v>
      </c>
      <c r="AS313" s="25">
        <f t="shared" si="212"/>
        <v>3.9392572774534238</v>
      </c>
      <c r="AT313" s="25">
        <f t="shared" si="212"/>
        <v>3.8644881284439316</v>
      </c>
      <c r="AU313" s="25">
        <f t="shared" si="201"/>
        <v>4.1840340110497038</v>
      </c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5"/>
      <c r="BH313" s="25"/>
      <c r="BI313" s="25"/>
      <c r="BJ313" s="25"/>
      <c r="BK313" s="25"/>
      <c r="BL313" s="25"/>
    </row>
    <row r="314" spans="1:82">
      <c r="A314" s="41" t="s">
        <v>366</v>
      </c>
      <c r="B314" s="103"/>
      <c r="C314" s="58">
        <v>53014.889799999997</v>
      </c>
      <c r="D314" s="58"/>
      <c r="E314" s="33">
        <f t="shared" si="185"/>
        <v>37531.954161716392</v>
      </c>
      <c r="F314" s="25">
        <f t="shared" si="186"/>
        <v>37532</v>
      </c>
      <c r="G314" s="25">
        <f t="shared" si="208"/>
        <v>-1.5646804000425618E-2</v>
      </c>
      <c r="K314" s="127">
        <f t="shared" ref="K314:K358" si="213">G314</f>
        <v>-1.5646804000425618E-2</v>
      </c>
      <c r="N314" s="25">
        <v>-1.5646804000425618E-2</v>
      </c>
      <c r="O314" s="25">
        <f ca="1">+C$11+C$12*F314</f>
        <v>-5.271152754337257E-3</v>
      </c>
      <c r="P314" s="27">
        <f t="shared" si="187"/>
        <v>-2.3497260848136914E-2</v>
      </c>
      <c r="Q314" s="28">
        <f t="shared" si="188"/>
        <v>37996.389799999997</v>
      </c>
      <c r="S314" s="25">
        <f t="shared" si="209"/>
        <v>6.162967271777717E-5</v>
      </c>
      <c r="T314" s="128">
        <v>10</v>
      </c>
      <c r="U314">
        <f t="shared" si="210"/>
        <v>6.1629672717777167E-4</v>
      </c>
      <c r="V314" s="25">
        <f t="shared" si="211"/>
        <v>7.8504568477112957E-3</v>
      </c>
      <c r="Z314">
        <f t="shared" si="189"/>
        <v>37532</v>
      </c>
      <c r="AA314" s="25">
        <f t="shared" si="190"/>
        <v>-2.0001220778979971E-2</v>
      </c>
      <c r="AB314" s="25">
        <f t="shared" si="191"/>
        <v>4.3544167785543528E-3</v>
      </c>
      <c r="AC314" s="25">
        <f t="shared" si="192"/>
        <v>7.8504568477112957E-3</v>
      </c>
      <c r="AD314" s="25"/>
      <c r="AE314" s="25">
        <f t="shared" si="193"/>
        <v>1.1685568644355658E-9</v>
      </c>
      <c r="AF314" s="28">
        <f t="shared" si="194"/>
        <v>37996.389799999997</v>
      </c>
      <c r="AG314" s="128"/>
      <c r="AH314">
        <f t="shared" si="195"/>
        <v>-2.1866255706979972E-2</v>
      </c>
      <c r="AI314">
        <f t="shared" si="196"/>
        <v>0.68449211458404546</v>
      </c>
      <c r="AJ314">
        <f t="shared" si="197"/>
        <v>-0.96608643764261148</v>
      </c>
      <c r="AK314">
        <f t="shared" si="198"/>
        <v>-0.19327383227005374</v>
      </c>
      <c r="AL314">
        <f t="shared" si="199"/>
        <v>-2.5919744396833941</v>
      </c>
      <c r="AM314">
        <f t="shared" si="200"/>
        <v>-3.5468220263678627</v>
      </c>
      <c r="AN314" s="25">
        <f t="shared" si="212"/>
        <v>3.9296422169469056</v>
      </c>
      <c r="AO314" s="25">
        <f t="shared" si="212"/>
        <v>3.9297337365053515</v>
      </c>
      <c r="AP314" s="25">
        <f t="shared" si="212"/>
        <v>3.9293830289357654</v>
      </c>
      <c r="AQ314" s="25">
        <f t="shared" si="212"/>
        <v>3.9307276299482359</v>
      </c>
      <c r="AR314" s="25">
        <f t="shared" si="212"/>
        <v>3.9255822984709519</v>
      </c>
      <c r="AS314" s="25">
        <f t="shared" si="212"/>
        <v>3.9454186169075123</v>
      </c>
      <c r="AT314" s="25">
        <f t="shared" si="212"/>
        <v>3.8709689494130997</v>
      </c>
      <c r="AU314" s="25">
        <f t="shared" si="201"/>
        <v>4.1919883695746769</v>
      </c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  <c r="BL314" s="25"/>
    </row>
    <row r="315" spans="1:82" s="25" customFormat="1">
      <c r="A315" s="41" t="s">
        <v>366</v>
      </c>
      <c r="B315" s="103"/>
      <c r="C315" s="58">
        <v>53017.620699999999</v>
      </c>
      <c r="D315" s="58"/>
      <c r="E315" s="33">
        <f t="shared" si="185"/>
        <v>37539.954502787732</v>
      </c>
      <c r="F315" s="25">
        <f t="shared" si="186"/>
        <v>37540</v>
      </c>
      <c r="G315" s="25">
        <f t="shared" si="208"/>
        <v>-1.553037999838125E-2</v>
      </c>
      <c r="H315"/>
      <c r="I315"/>
      <c r="J315"/>
      <c r="K315" s="127">
        <f t="shared" si="213"/>
        <v>-1.553037999838125E-2</v>
      </c>
      <c r="L315"/>
      <c r="M315"/>
      <c r="N315" s="25">
        <v>-1.553037999838125E-2</v>
      </c>
      <c r="O315" s="25">
        <f ca="1">+C$11+C$12*F315</f>
        <v>-5.278693562988452E-3</v>
      </c>
      <c r="P315" s="27">
        <f t="shared" si="187"/>
        <v>-2.3503256513725569E-2</v>
      </c>
      <c r="Q315" s="28">
        <f t="shared" si="188"/>
        <v>37999.120699999999</v>
      </c>
      <c r="R315"/>
      <c r="S315" s="25">
        <f t="shared" si="209"/>
        <v>6.3566759928928982E-5</v>
      </c>
      <c r="T315" s="128">
        <v>10</v>
      </c>
      <c r="U315">
        <f t="shared" si="210"/>
        <v>6.3566759928928977E-4</v>
      </c>
      <c r="V315" s="25">
        <f t="shared" si="211"/>
        <v>7.9728765153443196E-3</v>
      </c>
      <c r="Z315">
        <f t="shared" si="189"/>
        <v>37540</v>
      </c>
      <c r="AA315" s="25">
        <f t="shared" si="190"/>
        <v>-2.0001916456799249E-2</v>
      </c>
      <c r="AB315" s="25">
        <f t="shared" si="191"/>
        <v>4.4715364584179997E-3</v>
      </c>
      <c r="AC315" s="25">
        <f t="shared" si="192"/>
        <v>7.9728765153443196E-3</v>
      </c>
      <c r="AE315" s="25">
        <f t="shared" si="193"/>
        <v>1.2709943726158474E-9</v>
      </c>
      <c r="AF315" s="28">
        <f t="shared" si="194"/>
        <v>37999.120699999999</v>
      </c>
      <c r="AG315" s="128"/>
      <c r="AH315">
        <f t="shared" si="195"/>
        <v>-2.186602165679925E-2</v>
      </c>
      <c r="AI315">
        <f t="shared" si="196"/>
        <v>0.68459787433071906</v>
      </c>
      <c r="AJ315">
        <f t="shared" si="197"/>
        <v>-0.96622752786656152</v>
      </c>
      <c r="AK315">
        <f t="shared" si="198"/>
        <v>-0.19344637273233931</v>
      </c>
      <c r="AL315">
        <f t="shared" si="199"/>
        <v>-2.5914274822569703</v>
      </c>
      <c r="AM315">
        <f t="shared" si="200"/>
        <v>-3.5431117988323964</v>
      </c>
      <c r="AN315" s="25">
        <f t="shared" si="212"/>
        <v>3.9303845214385227</v>
      </c>
      <c r="AO315" s="25">
        <f t="shared" si="212"/>
        <v>3.9304756549798952</v>
      </c>
      <c r="AP315" s="25">
        <f t="shared" si="212"/>
        <v>3.9301261657094537</v>
      </c>
      <c r="AQ315" s="25">
        <f t="shared" si="212"/>
        <v>3.9314670963169984</v>
      </c>
      <c r="AR315" s="25">
        <f t="shared" si="212"/>
        <v>3.9263319764524458</v>
      </c>
      <c r="AS315" s="25">
        <f t="shared" si="212"/>
        <v>3.946143792139015</v>
      </c>
      <c r="AT315" s="25">
        <f t="shared" si="212"/>
        <v>3.871732732499185</v>
      </c>
      <c r="AU315" s="25">
        <f t="shared" si="201"/>
        <v>4.1929241764599681</v>
      </c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</row>
    <row r="316" spans="1:82" s="25" customFormat="1">
      <c r="A316" s="41" t="s">
        <v>366</v>
      </c>
      <c r="B316" s="103"/>
      <c r="C316" s="58">
        <v>53017.792300000001</v>
      </c>
      <c r="D316" s="58"/>
      <c r="E316" s="33">
        <f t="shared" si="185"/>
        <v>37540.457215639857</v>
      </c>
      <c r="F316" s="25">
        <f t="shared" si="186"/>
        <v>37540.5</v>
      </c>
      <c r="G316" s="25">
        <f t="shared" si="208"/>
        <v>-1.4604353498725686E-2</v>
      </c>
      <c r="H316"/>
      <c r="I316"/>
      <c r="J316"/>
      <c r="K316" s="127">
        <f t="shared" si="213"/>
        <v>-1.4604353498725686E-2</v>
      </c>
      <c r="L316"/>
      <c r="M316"/>
      <c r="N316" s="25">
        <v>-1.4604353498725686E-2</v>
      </c>
      <c r="O316" s="25">
        <f ca="1">+C$11+C$12*F316</f>
        <v>-5.2791648635291573E-3</v>
      </c>
      <c r="P316" s="27">
        <f t="shared" si="187"/>
        <v>-2.3503631215414818E-2</v>
      </c>
      <c r="Q316" s="28">
        <f t="shared" si="188"/>
        <v>37999.292300000001</v>
      </c>
      <c r="R316"/>
      <c r="S316" s="25">
        <f t="shared" si="209"/>
        <v>7.919714387875973E-5</v>
      </c>
      <c r="T316" s="128">
        <v>10</v>
      </c>
      <c r="U316">
        <f t="shared" si="210"/>
        <v>7.9197143878759733E-4</v>
      </c>
      <c r="V316" s="25">
        <f t="shared" si="211"/>
        <v>8.8992777166891322E-3</v>
      </c>
      <c r="Z316">
        <f t="shared" si="189"/>
        <v>37540.5</v>
      </c>
      <c r="AA316" s="25">
        <f t="shared" si="190"/>
        <v>-2.0001959548130083E-2</v>
      </c>
      <c r="AB316" s="25">
        <f t="shared" si="191"/>
        <v>5.3976060494043965E-3</v>
      </c>
      <c r="AC316" s="25">
        <f t="shared" si="192"/>
        <v>8.8992777166891322E-3</v>
      </c>
      <c r="AE316" s="25">
        <f t="shared" si="193"/>
        <v>2.3073415536460286E-9</v>
      </c>
      <c r="AF316" s="28">
        <f t="shared" si="194"/>
        <v>37999.292300000001</v>
      </c>
      <c r="AG316" s="128"/>
      <c r="AH316">
        <f t="shared" si="195"/>
        <v>-2.1866006627380082E-2</v>
      </c>
      <c r="AI316">
        <f t="shared" si="196"/>
        <v>0.68460448853273592</v>
      </c>
      <c r="AJ316">
        <f t="shared" si="197"/>
        <v>-0.96623633785285701</v>
      </c>
      <c r="AK316">
        <f t="shared" si="198"/>
        <v>-0.19345715635846331</v>
      </c>
      <c r="AL316">
        <f t="shared" si="199"/>
        <v>-2.5913932918114515</v>
      </c>
      <c r="AM316">
        <f t="shared" si="200"/>
        <v>-3.5428801103499699</v>
      </c>
      <c r="AN316" s="25">
        <f t="shared" si="212"/>
        <v>3.9304309192690186</v>
      </c>
      <c r="AO316" s="25">
        <f t="shared" si="212"/>
        <v>3.9305220287103975</v>
      </c>
      <c r="AP316" s="25">
        <f t="shared" si="212"/>
        <v>3.9301726155363741</v>
      </c>
      <c r="AQ316" s="25">
        <f t="shared" si="212"/>
        <v>3.931513316772608</v>
      </c>
      <c r="AR316" s="25">
        <f t="shared" si="212"/>
        <v>3.9263788354145803</v>
      </c>
      <c r="AS316" s="25">
        <f t="shared" si="212"/>
        <v>3.9461891177956052</v>
      </c>
      <c r="AT316" s="25">
        <f t="shared" si="212"/>
        <v>3.8717804782798262</v>
      </c>
      <c r="AU316" s="25">
        <f t="shared" si="201"/>
        <v>4.192982664390299</v>
      </c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</row>
    <row r="317" spans="1:82" s="25" customFormat="1">
      <c r="A317" s="33" t="s">
        <v>484</v>
      </c>
      <c r="B317" s="57" t="s">
        <v>288</v>
      </c>
      <c r="C317" s="58">
        <v>53019.158000000003</v>
      </c>
      <c r="D317" s="58">
        <v>2.9999999999999997E-4</v>
      </c>
      <c r="E317" s="33">
        <f t="shared" si="185"/>
        <v>37544.45811856605</v>
      </c>
      <c r="F317" s="25">
        <f t="shared" si="186"/>
        <v>37544.5</v>
      </c>
      <c r="G317" s="25">
        <f t="shared" si="208"/>
        <v>-1.4296141496743076E-2</v>
      </c>
      <c r="H317"/>
      <c r="I317"/>
      <c r="J317"/>
      <c r="K317">
        <f t="shared" si="213"/>
        <v>-1.4296141496743076E-2</v>
      </c>
      <c r="L317"/>
      <c r="M317"/>
      <c r="N317" s="25">
        <v>-1.4296141496743076E-2</v>
      </c>
      <c r="O317"/>
      <c r="P317" s="27">
        <f t="shared" si="187"/>
        <v>-2.3506628712839345E-2</v>
      </c>
      <c r="Q317" s="28">
        <f t="shared" si="188"/>
        <v>38000.658000000003</v>
      </c>
      <c r="R317"/>
      <c r="S317" s="25">
        <f t="shared" si="209"/>
        <v>8.4833074757872804E-5</v>
      </c>
      <c r="T317" s="128">
        <v>10</v>
      </c>
      <c r="U317">
        <f t="shared" si="210"/>
        <v>8.4833074757872809E-4</v>
      </c>
      <c r="V317" s="25">
        <f t="shared" si="211"/>
        <v>9.2104872160962692E-3</v>
      </c>
      <c r="Z317">
        <f t="shared" si="189"/>
        <v>37544.5</v>
      </c>
      <c r="AA317" s="25">
        <f t="shared" si="190"/>
        <v>-2.0002302632823939E-2</v>
      </c>
      <c r="AB317" s="25">
        <f t="shared" si="191"/>
        <v>5.7061611360808631E-3</v>
      </c>
      <c r="AC317" s="25">
        <f t="shared" si="192"/>
        <v>9.2104872160962692E-3</v>
      </c>
      <c r="AE317" s="25">
        <f t="shared" si="193"/>
        <v>2.7621882356549364E-9</v>
      </c>
      <c r="AF317" s="28">
        <f t="shared" si="194"/>
        <v>38000.658000000003</v>
      </c>
      <c r="AG317" s="128"/>
      <c r="AH317">
        <f t="shared" si="195"/>
        <v>-2.1865884692073938E-2</v>
      </c>
      <c r="AI317">
        <f t="shared" si="196"/>
        <v>0.68465742002003138</v>
      </c>
      <c r="AJ317">
        <f t="shared" si="197"/>
        <v>-0.96630678319574781</v>
      </c>
      <c r="AK317">
        <f t="shared" si="198"/>
        <v>-0.19354342471801281</v>
      </c>
      <c r="AL317">
        <f t="shared" si="199"/>
        <v>-2.5911197444859249</v>
      </c>
      <c r="AM317">
        <f t="shared" si="200"/>
        <v>-3.5410274514801667</v>
      </c>
      <c r="AN317" s="25">
        <f t="shared" si="212"/>
        <v>3.9308021180161887</v>
      </c>
      <c r="AO317" s="25">
        <f t="shared" si="212"/>
        <v>3.930893034768228</v>
      </c>
      <c r="AP317" s="25">
        <f t="shared" si="212"/>
        <v>3.930544230164569</v>
      </c>
      <c r="AQ317" s="25">
        <f t="shared" si="212"/>
        <v>3.9318830965555769</v>
      </c>
      <c r="AR317" s="25">
        <f t="shared" si="212"/>
        <v>3.9267537244322388</v>
      </c>
      <c r="AS317" s="25">
        <f t="shared" si="212"/>
        <v>3.9465517324031572</v>
      </c>
      <c r="AT317" s="25">
        <f t="shared" si="212"/>
        <v>3.8721624840841429</v>
      </c>
      <c r="AU317" s="25">
        <f t="shared" si="201"/>
        <v>4.1934505678329446</v>
      </c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</row>
    <row r="318" spans="1:82">
      <c r="A318" s="41" t="s">
        <v>345</v>
      </c>
      <c r="B318" s="96"/>
      <c r="C318" s="58">
        <v>53287.626700000001</v>
      </c>
      <c r="D318" s="58">
        <v>5.1999999999999998E-3</v>
      </c>
      <c r="E318" s="33">
        <f t="shared" si="185"/>
        <v>38330.953840481132</v>
      </c>
      <c r="F318" s="25">
        <f t="shared" si="186"/>
        <v>38331</v>
      </c>
      <c r="G318" s="25">
        <f t="shared" si="208"/>
        <v>-1.5756457003590185E-2</v>
      </c>
      <c r="K318">
        <f t="shared" si="213"/>
        <v>-1.5756457003590185E-2</v>
      </c>
      <c r="N318" s="25">
        <v>-1.5756457003590185E-2</v>
      </c>
      <c r="O318" s="25">
        <f t="shared" ref="O318:O326" ca="1" si="214">+C$11+C$12*F318</f>
        <v>-6.0242910183759234E-3</v>
      </c>
      <c r="P318" s="27">
        <f t="shared" si="187"/>
        <v>-2.4092001857688679E-2</v>
      </c>
      <c r="Q318" s="28">
        <f t="shared" si="188"/>
        <v>38269.126700000001</v>
      </c>
      <c r="S318" s="25">
        <f t="shared" si="209"/>
        <v>6.9481308014687873E-5</v>
      </c>
      <c r="T318" s="128">
        <v>10</v>
      </c>
      <c r="U318">
        <f t="shared" si="210"/>
        <v>6.9481308014687879E-4</v>
      </c>
      <c r="V318" s="25">
        <f t="shared" si="211"/>
        <v>8.3355448540984936E-3</v>
      </c>
      <c r="Z318">
        <f t="shared" si="189"/>
        <v>38331</v>
      </c>
      <c r="AA318" s="25">
        <f t="shared" si="190"/>
        <v>-2.0012018932460095E-2</v>
      </c>
      <c r="AB318" s="25">
        <f t="shared" si="191"/>
        <v>4.2555619288699095E-3</v>
      </c>
      <c r="AC318" s="25">
        <f t="shared" si="192"/>
        <v>8.3355448540984936E-3</v>
      </c>
      <c r="AD318" s="25"/>
      <c r="AE318" s="25">
        <f t="shared" si="193"/>
        <v>1.2582931012134392E-9</v>
      </c>
      <c r="AF318" s="28">
        <f t="shared" si="194"/>
        <v>38269.126700000001</v>
      </c>
      <c r="AG318" s="128"/>
      <c r="AH318">
        <f t="shared" si="195"/>
        <v>-2.1782301249460095E-2</v>
      </c>
      <c r="AI318">
        <f t="shared" si="196"/>
        <v>0.6956989703974028</v>
      </c>
      <c r="AJ318">
        <f t="shared" si="197"/>
        <v>-0.97892258907929197</v>
      </c>
      <c r="AK318">
        <f t="shared" si="198"/>
        <v>-0.21047775032720026</v>
      </c>
      <c r="AL318">
        <f t="shared" si="199"/>
        <v>-2.5364750704960835</v>
      </c>
      <c r="AM318">
        <f t="shared" si="200"/>
        <v>-3.2036689320099434</v>
      </c>
      <c r="AN318" s="25">
        <f t="shared" si="212"/>
        <v>4.0043677479594741</v>
      </c>
      <c r="AO318" s="25">
        <f t="shared" si="212"/>
        <v>4.0044249083259809</v>
      </c>
      <c r="AP318" s="25">
        <f t="shared" si="212"/>
        <v>4.0041873736651086</v>
      </c>
      <c r="AQ318" s="25">
        <f t="shared" si="212"/>
        <v>4.0051749013420332</v>
      </c>
      <c r="AR318" s="25">
        <f t="shared" si="212"/>
        <v>4.001076791513742</v>
      </c>
      <c r="AS318" s="25">
        <f t="shared" si="212"/>
        <v>4.0182141499734341</v>
      </c>
      <c r="AT318" s="25">
        <f t="shared" si="212"/>
        <v>3.9486638738053217</v>
      </c>
      <c r="AU318" s="25">
        <f t="shared" si="201"/>
        <v>4.2854520822431157</v>
      </c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  <c r="BL318" s="25"/>
    </row>
    <row r="319" spans="1:82">
      <c r="A319" s="41" t="s">
        <v>366</v>
      </c>
      <c r="B319" s="96"/>
      <c r="C319" s="58">
        <v>53292.7474</v>
      </c>
      <c r="D319" s="58"/>
      <c r="E319" s="33">
        <f t="shared" si="185"/>
        <v>38345.955248999933</v>
      </c>
      <c r="F319" s="25">
        <f t="shared" si="186"/>
        <v>38346</v>
      </c>
      <c r="G319" s="25">
        <f t="shared" si="208"/>
        <v>-1.5275662000931334E-2</v>
      </c>
      <c r="K319" s="127">
        <f t="shared" si="213"/>
        <v>-1.5275662000931334E-2</v>
      </c>
      <c r="N319" s="25">
        <v>-1.5275662000931334E-2</v>
      </c>
      <c r="O319" s="25">
        <f t="shared" ca="1" si="214"/>
        <v>-6.0384300345969234E-3</v>
      </c>
      <c r="P319" s="27">
        <f t="shared" si="187"/>
        <v>-2.4103088460894997E-2</v>
      </c>
      <c r="Q319" s="28">
        <f t="shared" si="188"/>
        <v>38274.2474</v>
      </c>
      <c r="S319" s="25">
        <f t="shared" si="209"/>
        <v>7.7923457906066613E-5</v>
      </c>
      <c r="T319" s="128">
        <v>10</v>
      </c>
      <c r="U319">
        <f t="shared" si="210"/>
        <v>7.7923457906066613E-4</v>
      </c>
      <c r="V319" s="25">
        <f t="shared" si="211"/>
        <v>8.8274264599636637E-3</v>
      </c>
      <c r="Z319">
        <f t="shared" si="189"/>
        <v>38346</v>
      </c>
      <c r="AA319" s="25">
        <f t="shared" si="190"/>
        <v>-2.0011069865815561E-2</v>
      </c>
      <c r="AB319" s="25">
        <f t="shared" si="191"/>
        <v>4.7354078648842272E-3</v>
      </c>
      <c r="AC319" s="25">
        <f t="shared" si="192"/>
        <v>8.8274264599636637E-3</v>
      </c>
      <c r="AD319" s="25"/>
      <c r="AE319" s="25">
        <f t="shared" si="193"/>
        <v>1.7473624498279444E-9</v>
      </c>
      <c r="AF319" s="28">
        <f t="shared" si="194"/>
        <v>38274.2474</v>
      </c>
      <c r="AG319" s="128"/>
      <c r="AH319">
        <f t="shared" si="195"/>
        <v>-2.1779536717815563E-2</v>
      </c>
      <c r="AI319">
        <f t="shared" si="196"/>
        <v>0.69592215042296224</v>
      </c>
      <c r="AJ319">
        <f t="shared" si="197"/>
        <v>-0.97913843082979157</v>
      </c>
      <c r="AK319">
        <f t="shared" si="198"/>
        <v>-0.21080005075095312</v>
      </c>
      <c r="AL319">
        <f t="shared" si="199"/>
        <v>-2.5354155320912142</v>
      </c>
      <c r="AM319">
        <f t="shared" si="200"/>
        <v>-3.1977119890422498</v>
      </c>
      <c r="AN319" s="25">
        <f t="shared" si="212"/>
        <v>4.0057824216184326</v>
      </c>
      <c r="AO319" s="25">
        <f t="shared" si="212"/>
        <v>4.0058390226094671</v>
      </c>
      <c r="AP319" s="25">
        <f t="shared" si="212"/>
        <v>4.0056034228577406</v>
      </c>
      <c r="AQ319" s="25">
        <f t="shared" si="212"/>
        <v>4.0065845274870089</v>
      </c>
      <c r="AR319" s="25">
        <f t="shared" si="212"/>
        <v>4.0025063228590101</v>
      </c>
      <c r="AS319" s="25">
        <f t="shared" si="212"/>
        <v>4.0195887350305854</v>
      </c>
      <c r="AT319" s="25">
        <f t="shared" si="212"/>
        <v>3.9501501999406994</v>
      </c>
      <c r="AU319" s="25">
        <f t="shared" si="201"/>
        <v>4.2872067201530362</v>
      </c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</row>
    <row r="320" spans="1:82" s="25" customFormat="1">
      <c r="A320" s="41" t="s">
        <v>366</v>
      </c>
      <c r="B320" s="96"/>
      <c r="C320" s="58">
        <v>53294.7958</v>
      </c>
      <c r="D320" s="58"/>
      <c r="E320" s="33">
        <f t="shared" si="185"/>
        <v>38351.956163954899</v>
      </c>
      <c r="F320" s="25">
        <f t="shared" si="186"/>
        <v>38352</v>
      </c>
      <c r="G320" s="25">
        <f t="shared" si="208"/>
        <v>-1.4963344001444057E-2</v>
      </c>
      <c r="H320"/>
      <c r="I320"/>
      <c r="J320"/>
      <c r="K320" s="127">
        <f t="shared" si="213"/>
        <v>-1.4963344001444057E-2</v>
      </c>
      <c r="L320"/>
      <c r="M320"/>
      <c r="N320" s="25">
        <v>-1.4963344001444057E-2</v>
      </c>
      <c r="O320" s="25">
        <f t="shared" ca="1" si="214"/>
        <v>-6.0440856410853248E-3</v>
      </c>
      <c r="P320" s="27">
        <f t="shared" si="187"/>
        <v>-2.4107522289550667E-2</v>
      </c>
      <c r="Q320" s="28">
        <f t="shared" si="188"/>
        <v>38276.2958</v>
      </c>
      <c r="R320"/>
      <c r="S320" s="25">
        <f t="shared" si="209"/>
        <v>8.3615996564680351E-5</v>
      </c>
      <c r="T320" s="128">
        <v>10</v>
      </c>
      <c r="U320">
        <f t="shared" si="210"/>
        <v>8.3615996564680357E-4</v>
      </c>
      <c r="V320" s="25">
        <f t="shared" si="211"/>
        <v>9.1441782881066108E-3</v>
      </c>
      <c r="Z320">
        <f t="shared" si="189"/>
        <v>38352</v>
      </c>
      <c r="AA320" s="25">
        <f t="shared" si="190"/>
        <v>-2.0010678160935734E-2</v>
      </c>
      <c r="AB320" s="25">
        <f t="shared" si="191"/>
        <v>5.0473341594916774E-3</v>
      </c>
      <c r="AC320" s="25">
        <f t="shared" si="192"/>
        <v>9.1441782881066108E-3</v>
      </c>
      <c r="AE320" s="25">
        <f t="shared" si="193"/>
        <v>2.1301661868260953E-9</v>
      </c>
      <c r="AF320" s="28">
        <f t="shared" si="194"/>
        <v>38276.2958</v>
      </c>
      <c r="AG320" s="128"/>
      <c r="AH320">
        <f t="shared" si="195"/>
        <v>-2.1778418448935737E-2</v>
      </c>
      <c r="AI320">
        <f t="shared" si="196"/>
        <v>0.69601155815917182</v>
      </c>
      <c r="AJ320">
        <f t="shared" si="197"/>
        <v>-0.97922449834641367</v>
      </c>
      <c r="AK320">
        <f t="shared" si="198"/>
        <v>-0.21092896251388857</v>
      </c>
      <c r="AL320">
        <f t="shared" si="199"/>
        <v>-2.5349915264759595</v>
      </c>
      <c r="AM320">
        <f t="shared" si="200"/>
        <v>-3.1953337929894277</v>
      </c>
      <c r="AN320" s="25">
        <f t="shared" si="212"/>
        <v>4.0063484179459161</v>
      </c>
      <c r="AO320" s="25">
        <f t="shared" si="212"/>
        <v>4.0064047961027116</v>
      </c>
      <c r="AP320" s="25">
        <f t="shared" si="212"/>
        <v>4.0061699681288969</v>
      </c>
      <c r="AQ320" s="25">
        <f t="shared" si="212"/>
        <v>4.0071485073838797</v>
      </c>
      <c r="AR320" s="25">
        <f t="shared" si="212"/>
        <v>4.0030782644207212</v>
      </c>
      <c r="AS320" s="25">
        <f t="shared" si="212"/>
        <v>4.0201386603656895</v>
      </c>
      <c r="AT320" s="25">
        <f t="shared" si="212"/>
        <v>3.950745020908593</v>
      </c>
      <c r="AU320" s="25">
        <f t="shared" si="201"/>
        <v>4.2879085753170045</v>
      </c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</row>
    <row r="321" spans="1:82">
      <c r="A321" s="36" t="s">
        <v>366</v>
      </c>
      <c r="B321" s="102" t="s">
        <v>292</v>
      </c>
      <c r="C321" s="36">
        <v>53297.867599999998</v>
      </c>
      <c r="D321" s="36">
        <v>5.0000000000000001E-4</v>
      </c>
      <c r="E321" s="33">
        <f t="shared" si="185"/>
        <v>38360.955192737682</v>
      </c>
      <c r="F321" s="25">
        <f t="shared" si="186"/>
        <v>38361</v>
      </c>
      <c r="G321" s="25">
        <f t="shared" si="208"/>
        <v>-1.5294867000193335E-2</v>
      </c>
      <c r="K321">
        <f t="shared" si="213"/>
        <v>-1.5294867000193335E-2</v>
      </c>
      <c r="N321" s="25">
        <v>-1.5294867000193335E-2</v>
      </c>
      <c r="O321" s="25">
        <f t="shared" ca="1" si="214"/>
        <v>-6.0525690508179235E-3</v>
      </c>
      <c r="P321" s="27">
        <f t="shared" si="187"/>
        <v>-2.4114172161862565E-2</v>
      </c>
      <c r="Q321" s="28">
        <f t="shared" si="188"/>
        <v>38279.367599999998</v>
      </c>
      <c r="S321" s="25">
        <f t="shared" si="209"/>
        <v>7.7780143534645518E-5</v>
      </c>
      <c r="T321" s="128">
        <v>10</v>
      </c>
      <c r="U321">
        <f t="shared" si="210"/>
        <v>7.7780143534645512E-4</v>
      </c>
      <c r="V321" s="25">
        <f t="shared" si="211"/>
        <v>8.8193051616692296E-3</v>
      </c>
      <c r="Z321">
        <f t="shared" si="189"/>
        <v>38361</v>
      </c>
      <c r="AA321" s="25">
        <f t="shared" si="190"/>
        <v>-2.0010077655009076E-2</v>
      </c>
      <c r="AB321" s="25">
        <f t="shared" si="191"/>
        <v>4.7152106548157408E-3</v>
      </c>
      <c r="AC321" s="25">
        <f t="shared" si="192"/>
        <v>8.8193051616692296E-3</v>
      </c>
      <c r="AD321" s="25"/>
      <c r="AE321" s="25">
        <f t="shared" si="193"/>
        <v>1.7293023832063459E-9</v>
      </c>
      <c r="AF321" s="28">
        <f t="shared" si="194"/>
        <v>38279.367599999998</v>
      </c>
      <c r="AG321" s="128"/>
      <c r="AH321">
        <f t="shared" si="195"/>
        <v>-2.1776727692009074E-2</v>
      </c>
      <c r="AI321">
        <f t="shared" si="196"/>
        <v>0.69614581533698261</v>
      </c>
      <c r="AJ321">
        <f t="shared" si="197"/>
        <v>-0.97935331080746113</v>
      </c>
      <c r="AK321">
        <f t="shared" si="198"/>
        <v>-0.21112232109081427</v>
      </c>
      <c r="AL321">
        <f t="shared" si="199"/>
        <v>-2.5343553138710102</v>
      </c>
      <c r="AM321">
        <f t="shared" si="200"/>
        <v>-3.1917713919655091</v>
      </c>
      <c r="AN321" s="25">
        <f t="shared" ref="AN321:AT330" si="215">$AU321+$AB$7*SIN(AO321)</f>
        <v>4.0071975485601747</v>
      </c>
      <c r="AO321" s="25">
        <f t="shared" si="215"/>
        <v>4.007253593447583</v>
      </c>
      <c r="AP321" s="25">
        <f t="shared" si="215"/>
        <v>4.0070199207914454</v>
      </c>
      <c r="AQ321" s="25">
        <f t="shared" si="215"/>
        <v>4.0079946161388227</v>
      </c>
      <c r="AR321" s="25">
        <f t="shared" si="215"/>
        <v>4.0039363151140845</v>
      </c>
      <c r="AS321" s="25">
        <f t="shared" si="215"/>
        <v>4.0209636465765799</v>
      </c>
      <c r="AT321" s="25">
        <f t="shared" si="215"/>
        <v>3.9516375637899874</v>
      </c>
      <c r="AU321" s="25">
        <f t="shared" si="201"/>
        <v>4.2889613580629575</v>
      </c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  <c r="BL321" s="25"/>
    </row>
    <row r="322" spans="1:82">
      <c r="A322" s="139" t="s">
        <v>850</v>
      </c>
      <c r="B322" s="139" t="s">
        <v>288</v>
      </c>
      <c r="C322" s="140">
        <v>53302.817799999997</v>
      </c>
      <c r="D322" s="140" t="s">
        <v>485</v>
      </c>
      <c r="E322" s="33">
        <f t="shared" si="185"/>
        <v>38375.457110922645</v>
      </c>
      <c r="F322" s="25">
        <f t="shared" si="186"/>
        <v>38375.5</v>
      </c>
      <c r="G322" s="25">
        <f t="shared" si="208"/>
        <v>-1.4640098503150512E-2</v>
      </c>
      <c r="K322">
        <f t="shared" si="213"/>
        <v>-1.4640098503150512E-2</v>
      </c>
      <c r="M322" s="25"/>
      <c r="N322" s="25"/>
      <c r="O322" s="25">
        <f t="shared" ca="1" si="214"/>
        <v>-6.0662367664982252E-3</v>
      </c>
      <c r="P322" s="27">
        <f t="shared" si="187"/>
        <v>-2.412488364739207E-2</v>
      </c>
      <c r="Q322" s="28">
        <f t="shared" si="188"/>
        <v>38284.317799999997</v>
      </c>
      <c r="S322" s="25">
        <f t="shared" si="209"/>
        <v>8.9961149232425369E-5</v>
      </c>
      <c r="T322" s="128">
        <v>10</v>
      </c>
      <c r="U322">
        <f t="shared" si="210"/>
        <v>8.9961149232425366E-4</v>
      </c>
      <c r="V322" s="25">
        <f t="shared" si="211"/>
        <v>9.4847851442415587E-3</v>
      </c>
      <c r="Z322">
        <f t="shared" si="189"/>
        <v>38375.5</v>
      </c>
      <c r="AA322" s="25">
        <f t="shared" si="190"/>
        <v>-2.0009077470981282E-2</v>
      </c>
      <c r="AB322" s="25">
        <f t="shared" si="191"/>
        <v>5.3689789678307703E-3</v>
      </c>
      <c r="AC322" s="25">
        <f t="shared" si="192"/>
        <v>9.4847851442415587E-3</v>
      </c>
      <c r="AD322" s="25"/>
      <c r="AE322" s="25">
        <f t="shared" si="193"/>
        <v>2.5932142544239183E-9</v>
      </c>
      <c r="AF322" s="28">
        <f t="shared" si="194"/>
        <v>38284.317799999997</v>
      </c>
      <c r="AG322" s="128"/>
      <c r="AH322">
        <f t="shared" si="195"/>
        <v>-2.1773969970231281E-2</v>
      </c>
      <c r="AI322">
        <f t="shared" si="196"/>
        <v>0.69636248638619047</v>
      </c>
      <c r="AJ322">
        <f t="shared" si="197"/>
        <v>-0.97956011200433857</v>
      </c>
      <c r="AK322">
        <f t="shared" si="198"/>
        <v>-0.21143382020486606</v>
      </c>
      <c r="AL322">
        <f t="shared" si="199"/>
        <v>-2.5333297884600952</v>
      </c>
      <c r="AM322">
        <f t="shared" si="200"/>
        <v>-3.1860442807167608</v>
      </c>
      <c r="AN322" s="25">
        <f t="shared" si="215"/>
        <v>4.0085659364028103</v>
      </c>
      <c r="AO322" s="25">
        <f t="shared" si="215"/>
        <v>4.0086214468361794</v>
      </c>
      <c r="AP322" s="25">
        <f t="shared" si="215"/>
        <v>4.0083896295776995</v>
      </c>
      <c r="AQ322" s="25">
        <f t="shared" si="215"/>
        <v>4.0093581425324087</v>
      </c>
      <c r="AR322" s="25">
        <f t="shared" si="215"/>
        <v>4.005319079604365</v>
      </c>
      <c r="AS322" s="25">
        <f t="shared" si="215"/>
        <v>4.0222930398417187</v>
      </c>
      <c r="AT322" s="25">
        <f t="shared" si="215"/>
        <v>3.9530763360225381</v>
      </c>
      <c r="AU322" s="25">
        <f t="shared" si="201"/>
        <v>4.2906575080425471</v>
      </c>
      <c r="AV322" s="25"/>
      <c r="AW322" s="25"/>
      <c r="AX322" s="25"/>
      <c r="AY322" s="25"/>
      <c r="AZ322" s="25"/>
      <c r="BA322" s="25"/>
      <c r="BB322" s="25"/>
      <c r="BC322" s="25"/>
      <c r="BD322" s="25"/>
      <c r="BE322" s="25"/>
      <c r="BF322" s="25"/>
      <c r="BG322" s="25"/>
      <c r="BH322" s="25"/>
      <c r="BI322" s="25"/>
      <c r="BJ322" s="25"/>
      <c r="BK322" s="25"/>
      <c r="BL322" s="25"/>
    </row>
    <row r="323" spans="1:82" s="25" customFormat="1">
      <c r="A323" s="139" t="s">
        <v>600</v>
      </c>
      <c r="B323" s="139" t="s">
        <v>292</v>
      </c>
      <c r="C323" s="140">
        <v>53341.558900000004</v>
      </c>
      <c r="D323" s="140" t="s">
        <v>485</v>
      </c>
      <c r="E323" s="33">
        <f t="shared" si="185"/>
        <v>38488.951568236625</v>
      </c>
      <c r="F323" s="25">
        <f t="shared" si="186"/>
        <v>38489</v>
      </c>
      <c r="G323" s="25">
        <f t="shared" si="208"/>
        <v>-1.6532082998310216E-2</v>
      </c>
      <c r="H323"/>
      <c r="I323"/>
      <c r="J323"/>
      <c r="K323">
        <f t="shared" si="213"/>
        <v>-1.6532082998310216E-2</v>
      </c>
      <c r="M323"/>
      <c r="O323" s="25">
        <f t="shared" ca="1" si="214"/>
        <v>-6.1732219892371328E-3</v>
      </c>
      <c r="P323" s="27">
        <f t="shared" si="187"/>
        <v>-2.4208635026612937E-2</v>
      </c>
      <c r="Q323" s="28">
        <f t="shared" si="188"/>
        <v>38323.058900000004</v>
      </c>
      <c r="R323"/>
      <c r="S323" s="25">
        <f t="shared" si="209"/>
        <v>5.8929451043238618E-5</v>
      </c>
      <c r="T323" s="128">
        <v>10</v>
      </c>
      <c r="U323">
        <f t="shared" si="210"/>
        <v>5.8929451043238622E-4</v>
      </c>
      <c r="V323" s="25">
        <f t="shared" si="211"/>
        <v>7.676552028302721E-3</v>
      </c>
      <c r="Z323">
        <f t="shared" si="189"/>
        <v>38489</v>
      </c>
      <c r="AA323" s="25">
        <f t="shared" si="190"/>
        <v>-1.9999850397419833E-2</v>
      </c>
      <c r="AB323" s="25">
        <f t="shared" si="191"/>
        <v>3.467767399109617E-3</v>
      </c>
      <c r="AC323" s="25">
        <f t="shared" si="192"/>
        <v>7.676552028302721E-3</v>
      </c>
      <c r="AE323" s="25">
        <f t="shared" si="193"/>
        <v>7.0865085314338723E-10</v>
      </c>
      <c r="AF323" s="28">
        <f t="shared" si="194"/>
        <v>38323.058900000004</v>
      </c>
      <c r="AG323" s="128"/>
      <c r="AH323">
        <f t="shared" si="195"/>
        <v>-2.1750942034419834E-2</v>
      </c>
      <c r="AI323">
        <f t="shared" si="196"/>
        <v>0.69807425549455626</v>
      </c>
      <c r="AJ323">
        <f t="shared" si="197"/>
        <v>-0.98114754252457215</v>
      </c>
      <c r="AK323">
        <f t="shared" si="198"/>
        <v>-0.21387109389731357</v>
      </c>
      <c r="AL323">
        <f t="shared" si="199"/>
        <v>-2.5252802230368618</v>
      </c>
      <c r="AM323">
        <f t="shared" si="200"/>
        <v>-3.1417323971235551</v>
      </c>
      <c r="AN323" s="25">
        <f t="shared" si="215"/>
        <v>4.0192918774974764</v>
      </c>
      <c r="AO323" s="25">
        <f t="shared" si="215"/>
        <v>4.0193433104043592</v>
      </c>
      <c r="AP323" s="25">
        <f t="shared" si="215"/>
        <v>4.0191257594414171</v>
      </c>
      <c r="AQ323" s="25">
        <f t="shared" si="215"/>
        <v>4.0200463463943539</v>
      </c>
      <c r="AR323" s="25">
        <f t="shared" si="215"/>
        <v>4.0161577434203553</v>
      </c>
      <c r="AS323" s="25">
        <f t="shared" si="215"/>
        <v>4.0327097737541626</v>
      </c>
      <c r="AT323" s="25">
        <f t="shared" si="215"/>
        <v>3.9643720615522406</v>
      </c>
      <c r="AU323" s="25">
        <f t="shared" si="201"/>
        <v>4.3039342682276134</v>
      </c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</row>
    <row r="324" spans="1:82" s="25" customFormat="1">
      <c r="A324" s="41" t="s">
        <v>345</v>
      </c>
      <c r="B324" s="57" t="s">
        <v>288</v>
      </c>
      <c r="C324" s="58">
        <v>53349.2405</v>
      </c>
      <c r="D324" s="58">
        <v>2.0000000000000001E-4</v>
      </c>
      <c r="E324" s="33">
        <f t="shared" si="185"/>
        <v>38511.455292273953</v>
      </c>
      <c r="F324" s="25">
        <f t="shared" si="186"/>
        <v>38511.5</v>
      </c>
      <c r="G324" s="25">
        <f t="shared" si="208"/>
        <v>-1.5260890504578128E-2</v>
      </c>
      <c r="H324"/>
      <c r="I324"/>
      <c r="J324"/>
      <c r="K324">
        <f t="shared" si="213"/>
        <v>-1.5260890504578128E-2</v>
      </c>
      <c r="L324"/>
      <c r="M324"/>
      <c r="N324" s="25">
        <v>-1.5260890504578128E-2</v>
      </c>
      <c r="O324" s="25">
        <f t="shared" ca="1" si="214"/>
        <v>-6.1944305135686363E-3</v>
      </c>
      <c r="P324" s="27">
        <f t="shared" si="187"/>
        <v>-2.4225217987710837E-2</v>
      </c>
      <c r="Q324" s="28">
        <f t="shared" si="188"/>
        <v>38330.7405</v>
      </c>
      <c r="R324"/>
      <c r="S324" s="25">
        <f t="shared" si="209"/>
        <v>8.0359167224848397E-5</v>
      </c>
      <c r="T324" s="128">
        <v>10</v>
      </c>
      <c r="U324">
        <f t="shared" si="210"/>
        <v>8.0359167224848397E-4</v>
      </c>
      <c r="V324" s="25">
        <f t="shared" si="211"/>
        <v>8.9643274831327086E-3</v>
      </c>
      <c r="Z324">
        <f t="shared" si="189"/>
        <v>38511.5</v>
      </c>
      <c r="AA324" s="25">
        <f t="shared" si="190"/>
        <v>-1.9997725898656879E-2</v>
      </c>
      <c r="AB324" s="25">
        <f t="shared" si="191"/>
        <v>4.7368353940787505E-3</v>
      </c>
      <c r="AC324" s="25">
        <f t="shared" si="192"/>
        <v>8.9643274831327086E-3</v>
      </c>
      <c r="AE324" s="25">
        <f t="shared" si="193"/>
        <v>1.8030676180022951E-9</v>
      </c>
      <c r="AF324" s="28">
        <f t="shared" si="194"/>
        <v>38330.7405</v>
      </c>
      <c r="AG324" s="128"/>
      <c r="AH324">
        <f t="shared" si="195"/>
        <v>-2.1746072501906879E-2</v>
      </c>
      <c r="AI324">
        <f t="shared" si="196"/>
        <v>0.69841692965867097</v>
      </c>
      <c r="AJ324">
        <f t="shared" si="197"/>
        <v>-0.9814555869690722</v>
      </c>
      <c r="AK324">
        <f t="shared" si="198"/>
        <v>-0.21435403351347743</v>
      </c>
      <c r="AL324">
        <f t="shared" si="199"/>
        <v>-2.5236797840666281</v>
      </c>
      <c r="AM324">
        <f t="shared" si="200"/>
        <v>-3.1330554379285962</v>
      </c>
      <c r="AN324" s="25">
        <f t="shared" si="215"/>
        <v>4.021421298444122</v>
      </c>
      <c r="AO324" s="25">
        <f t="shared" si="215"/>
        <v>4.0214719453868462</v>
      </c>
      <c r="AP324" s="25">
        <f t="shared" si="215"/>
        <v>4.0212571676603588</v>
      </c>
      <c r="AQ324" s="25">
        <f t="shared" si="215"/>
        <v>4.0221683560369916</v>
      </c>
      <c r="AR324" s="25">
        <f t="shared" si="215"/>
        <v>4.018309540144414</v>
      </c>
      <c r="AS324" s="25">
        <f t="shared" si="215"/>
        <v>4.034777081649513</v>
      </c>
      <c r="AT324" s="25">
        <f t="shared" si="215"/>
        <v>3.9666184002055798</v>
      </c>
      <c r="AU324" s="25">
        <f t="shared" si="201"/>
        <v>4.3065662250924941</v>
      </c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</row>
    <row r="325" spans="1:82">
      <c r="A325" s="41" t="s">
        <v>345</v>
      </c>
      <c r="B325" s="96"/>
      <c r="C325" s="58">
        <v>53349.410600000003</v>
      </c>
      <c r="D325" s="58">
        <v>5.9999999999999995E-4</v>
      </c>
      <c r="E325" s="33">
        <f t="shared" si="185"/>
        <v>38511.95361078297</v>
      </c>
      <c r="F325" s="25">
        <f t="shared" si="186"/>
        <v>38512</v>
      </c>
      <c r="G325" s="25">
        <f t="shared" si="208"/>
        <v>-1.5834863996133208E-2</v>
      </c>
      <c r="K325">
        <f t="shared" si="213"/>
        <v>-1.5834863996133208E-2</v>
      </c>
      <c r="N325" s="25">
        <v>-1.5834863996133208E-2</v>
      </c>
      <c r="O325" s="25">
        <f t="shared" ca="1" si="214"/>
        <v>-6.1949018141093347E-3</v>
      </c>
      <c r="P325" s="27">
        <f t="shared" si="187"/>
        <v>-2.4225586423789136E-2</v>
      </c>
      <c r="Q325" s="28">
        <f t="shared" si="188"/>
        <v>38330.910600000003</v>
      </c>
      <c r="S325" s="25">
        <f t="shared" si="209"/>
        <v>7.0404222857968189E-5</v>
      </c>
      <c r="T325" s="128">
        <v>10</v>
      </c>
      <c r="U325">
        <f t="shared" si="210"/>
        <v>7.0404222857968187E-4</v>
      </c>
      <c r="V325" s="25">
        <f t="shared" si="211"/>
        <v>8.3907224276559278E-3</v>
      </c>
      <c r="Z325">
        <f t="shared" si="189"/>
        <v>38512</v>
      </c>
      <c r="AA325" s="25">
        <f t="shared" si="190"/>
        <v>-1.9997677574630345E-2</v>
      </c>
      <c r="AB325" s="25">
        <f t="shared" si="191"/>
        <v>4.1628135784971369E-3</v>
      </c>
      <c r="AC325" s="25">
        <f t="shared" si="192"/>
        <v>8.3907224276559278E-3</v>
      </c>
      <c r="AD325" s="25"/>
      <c r="AE325" s="25">
        <f t="shared" si="193"/>
        <v>1.2200359669851898E-9</v>
      </c>
      <c r="AF325" s="28">
        <f t="shared" si="194"/>
        <v>38330.910600000003</v>
      </c>
      <c r="AG325" s="128"/>
      <c r="AH325">
        <f t="shared" si="195"/>
        <v>-2.1745963142630345E-2</v>
      </c>
      <c r="AI325">
        <f t="shared" si="196"/>
        <v>0.6984245572404495</v>
      </c>
      <c r="AJ325">
        <f t="shared" si="197"/>
        <v>-0.98146240726934375</v>
      </c>
      <c r="AK325">
        <f t="shared" si="198"/>
        <v>-0.21436476465217189</v>
      </c>
      <c r="AL325">
        <f t="shared" si="199"/>
        <v>-2.5236442009207045</v>
      </c>
      <c r="AM325">
        <f t="shared" si="200"/>
        <v>-3.1328630143542866</v>
      </c>
      <c r="AN325" s="25">
        <f t="shared" si="215"/>
        <v>4.0214686307617589</v>
      </c>
      <c r="AO325" s="25">
        <f t="shared" si="215"/>
        <v>4.0215192603227177</v>
      </c>
      <c r="AP325" s="25">
        <f t="shared" si="215"/>
        <v>4.0213045440149884</v>
      </c>
      <c r="AQ325" s="25">
        <f t="shared" si="215"/>
        <v>4.0222155239309627</v>
      </c>
      <c r="AR325" s="25">
        <f t="shared" si="215"/>
        <v>4.0183573697804311</v>
      </c>
      <c r="AS325" s="25">
        <f t="shared" si="215"/>
        <v>4.0348230306792825</v>
      </c>
      <c r="AT325" s="25">
        <f t="shared" si="215"/>
        <v>3.9666683455792953</v>
      </c>
      <c r="AU325" s="25">
        <f t="shared" si="201"/>
        <v>4.306624713022825</v>
      </c>
      <c r="AV325" s="25"/>
      <c r="AW325" s="25"/>
      <c r="AX325" s="25"/>
      <c r="AY325" s="25"/>
      <c r="AZ325" s="25"/>
      <c r="BA325" s="25"/>
      <c r="BB325" s="25"/>
      <c r="BC325" s="25"/>
      <c r="BD325" s="25"/>
      <c r="BE325" s="25"/>
      <c r="BF325" s="25"/>
      <c r="BG325" s="25"/>
      <c r="BH325" s="25"/>
      <c r="BI325" s="25"/>
      <c r="BJ325" s="25"/>
      <c r="BK325" s="25"/>
      <c r="BL325" s="25"/>
    </row>
    <row r="326" spans="1:82">
      <c r="A326" s="41" t="s">
        <v>345</v>
      </c>
      <c r="B326" s="57" t="s">
        <v>288</v>
      </c>
      <c r="C326" s="58">
        <v>53349.582900000001</v>
      </c>
      <c r="D326" s="58">
        <v>6.9999999999999999E-4</v>
      </c>
      <c r="E326" s="33">
        <f t="shared" si="185"/>
        <v>38512.458374328533</v>
      </c>
      <c r="F326" s="25">
        <f t="shared" si="186"/>
        <v>38512.5</v>
      </c>
      <c r="G326" s="25">
        <f t="shared" si="208"/>
        <v>-1.4208837499609217E-2</v>
      </c>
      <c r="K326">
        <f t="shared" si="213"/>
        <v>-1.4208837499609217E-2</v>
      </c>
      <c r="N326" s="25">
        <v>-1.4208837499609217E-2</v>
      </c>
      <c r="O326" s="25">
        <f t="shared" ca="1" si="214"/>
        <v>-6.1953731146500331E-3</v>
      </c>
      <c r="P326" s="27">
        <f t="shared" si="187"/>
        <v>-2.4225954856642723E-2</v>
      </c>
      <c r="Q326" s="28">
        <f t="shared" si="188"/>
        <v>38331.082900000001</v>
      </c>
      <c r="S326" s="25">
        <f t="shared" si="209"/>
        <v>1.0034264014458194E-4</v>
      </c>
      <c r="T326" s="128">
        <v>10</v>
      </c>
      <c r="U326">
        <f t="shared" si="210"/>
        <v>1.0034264014458193E-3</v>
      </c>
      <c r="V326" s="25">
        <f t="shared" si="211"/>
        <v>1.0017117357033506E-2</v>
      </c>
      <c r="Z326">
        <f t="shared" si="189"/>
        <v>38512.5</v>
      </c>
      <c r="AA326" s="25">
        <f t="shared" si="190"/>
        <v>-1.9997629202192543E-2</v>
      </c>
      <c r="AB326" s="25">
        <f t="shared" si="191"/>
        <v>5.7887917025833263E-3</v>
      </c>
      <c r="AC326" s="25">
        <f t="shared" si="192"/>
        <v>1.0017117357033506E-2</v>
      </c>
      <c r="AD326" s="25"/>
      <c r="AE326" s="25">
        <f t="shared" si="193"/>
        <v>3.3624928463112705E-9</v>
      </c>
      <c r="AF326" s="28">
        <f t="shared" si="194"/>
        <v>38331.082900000001</v>
      </c>
      <c r="AG326" s="128"/>
      <c r="AH326">
        <f t="shared" si="195"/>
        <v>-2.1745853733442542E-2</v>
      </c>
      <c r="AI326">
        <f t="shared" si="196"/>
        <v>0.69843218537052554</v>
      </c>
      <c r="AJ326">
        <f t="shared" si="197"/>
        <v>-0.98146922647571244</v>
      </c>
      <c r="AK326">
        <f t="shared" si="198"/>
        <v>-0.2143754957536026</v>
      </c>
      <c r="AL326">
        <f t="shared" si="199"/>
        <v>-2.5236086169983176</v>
      </c>
      <c r="AM326">
        <f t="shared" si="200"/>
        <v>-3.1326706080314164</v>
      </c>
      <c r="AN326" s="25">
        <f t="shared" si="215"/>
        <v>4.0215159635952897</v>
      </c>
      <c r="AO326" s="25">
        <f t="shared" si="215"/>
        <v>4.0215665757781407</v>
      </c>
      <c r="AP326" s="25">
        <f t="shared" si="215"/>
        <v>4.0213519208800763</v>
      </c>
      <c r="AQ326" s="25">
        <f t="shared" si="215"/>
        <v>4.0222626923527294</v>
      </c>
      <c r="AR326" s="25">
        <f t="shared" si="215"/>
        <v>4.0184051999355228</v>
      </c>
      <c r="AS326" s="25">
        <f t="shared" si="215"/>
        <v>4.0348689800951387</v>
      </c>
      <c r="AT326" s="25">
        <f t="shared" si="215"/>
        <v>3.9667182921159467</v>
      </c>
      <c r="AU326" s="25">
        <f t="shared" si="201"/>
        <v>4.3066832009531559</v>
      </c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</row>
    <row r="327" spans="1:82">
      <c r="A327" s="33" t="s">
        <v>484</v>
      </c>
      <c r="B327" s="57" t="s">
        <v>288</v>
      </c>
      <c r="C327" s="58">
        <v>53351.977800000001</v>
      </c>
      <c r="D327" s="58">
        <v>4.0000000000000002E-4</v>
      </c>
      <c r="E327" s="33">
        <f t="shared" si="185"/>
        <v>38519.474382542576</v>
      </c>
      <c r="F327" s="25">
        <f t="shared" si="186"/>
        <v>38519.5</v>
      </c>
      <c r="G327" s="25">
        <f t="shared" si="208"/>
        <v>-8.7444665041402914E-3</v>
      </c>
      <c r="K327">
        <f t="shared" si="213"/>
        <v>-8.7444665041402914E-3</v>
      </c>
      <c r="N327" s="25"/>
      <c r="P327" s="27">
        <f t="shared" si="187"/>
        <v>-2.4231112577998426E-2</v>
      </c>
      <c r="Q327" s="28">
        <f t="shared" si="188"/>
        <v>38333.477800000001</v>
      </c>
      <c r="S327" s="25">
        <f t="shared" si="209"/>
        <v>2.3983620661694558E-4</v>
      </c>
      <c r="T327" s="128">
        <v>10</v>
      </c>
      <c r="U327">
        <f t="shared" si="210"/>
        <v>2.398362066169456E-3</v>
      </c>
      <c r="V327" s="25">
        <f t="shared" si="211"/>
        <v>1.5486646073858135E-2</v>
      </c>
      <c r="Z327">
        <f t="shared" si="189"/>
        <v>38519.5</v>
      </c>
      <c r="AA327" s="25">
        <f t="shared" si="190"/>
        <v>-1.9996946904075906E-2</v>
      </c>
      <c r="AB327" s="25">
        <f t="shared" si="191"/>
        <v>1.1252480399935615E-2</v>
      </c>
      <c r="AC327" s="25">
        <f t="shared" si="192"/>
        <v>1.5486646073858135E-2</v>
      </c>
      <c r="AD327" s="25"/>
      <c r="AE327" s="25">
        <f t="shared" si="193"/>
        <v>3.0367656394029219E-8</v>
      </c>
      <c r="AF327" s="28">
        <f t="shared" si="194"/>
        <v>38333.477800000001</v>
      </c>
      <c r="AG327" s="128"/>
      <c r="AH327">
        <f t="shared" si="195"/>
        <v>-2.1744316763325906E-2</v>
      </c>
      <c r="AI327">
        <f t="shared" si="196"/>
        <v>0.69853903677915707</v>
      </c>
      <c r="AJ327">
        <f t="shared" si="197"/>
        <v>-0.98156458046156325</v>
      </c>
      <c r="AK327">
        <f t="shared" si="198"/>
        <v>-0.21452572725424246</v>
      </c>
      <c r="AL327">
        <f t="shared" si="199"/>
        <v>-2.5231103605201861</v>
      </c>
      <c r="AM327">
        <f t="shared" si="200"/>
        <v>-3.1299787294279606</v>
      </c>
      <c r="AN327" s="25">
        <f t="shared" si="215"/>
        <v>4.022178677454435</v>
      </c>
      <c r="AO327" s="25">
        <f t="shared" si="215"/>
        <v>4.0222290467277739</v>
      </c>
      <c r="AP327" s="25">
        <f t="shared" si="215"/>
        <v>4.0220152506096998</v>
      </c>
      <c r="AQ327" s="25">
        <f t="shared" si="215"/>
        <v>4.022923105699447</v>
      </c>
      <c r="AR327" s="25">
        <f t="shared" si="215"/>
        <v>4.0190748766215165</v>
      </c>
      <c r="AS327" s="25">
        <f t="shared" si="215"/>
        <v>4.035512312496123</v>
      </c>
      <c r="AT327" s="25">
        <f t="shared" si="215"/>
        <v>3.9674176657536595</v>
      </c>
      <c r="AU327" s="25">
        <f t="shared" si="201"/>
        <v>4.3075020319777853</v>
      </c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  <c r="BL327" s="25"/>
    </row>
    <row r="328" spans="1:82">
      <c r="A328" s="33" t="s">
        <v>484</v>
      </c>
      <c r="B328" s="57" t="s">
        <v>292</v>
      </c>
      <c r="C328" s="58">
        <v>53352.1414</v>
      </c>
      <c r="D328" s="58">
        <v>2.0000000000000001E-4</v>
      </c>
      <c r="E328" s="33">
        <f t="shared" si="185"/>
        <v>38519.953658898085</v>
      </c>
      <c r="F328" s="25">
        <f t="shared" si="186"/>
        <v>38520</v>
      </c>
      <c r="G328" s="25">
        <f t="shared" si="208"/>
        <v>-1.5818439998838585E-2</v>
      </c>
      <c r="K328">
        <f t="shared" si="213"/>
        <v>-1.5818439998838585E-2</v>
      </c>
      <c r="N328" s="25"/>
      <c r="P328" s="27">
        <f t="shared" si="187"/>
        <v>-2.4231480962481372E-2</v>
      </c>
      <c r="Q328" s="28">
        <f t="shared" si="188"/>
        <v>38333.6414</v>
      </c>
      <c r="S328" s="25">
        <f t="shared" si="209"/>
        <v>7.0779258255931554E-5</v>
      </c>
      <c r="T328" s="128">
        <v>10</v>
      </c>
      <c r="U328">
        <f t="shared" si="210"/>
        <v>7.0779258255931551E-4</v>
      </c>
      <c r="V328" s="25">
        <f t="shared" si="211"/>
        <v>8.4130409636427872E-3</v>
      </c>
      <c r="Z328">
        <f t="shared" si="189"/>
        <v>38520</v>
      </c>
      <c r="AA328" s="25">
        <f t="shared" si="190"/>
        <v>-1.9996897805296815E-2</v>
      </c>
      <c r="AB328" s="25">
        <f t="shared" si="191"/>
        <v>4.1784578064582301E-3</v>
      </c>
      <c r="AC328" s="25">
        <f t="shared" si="192"/>
        <v>8.4130409636427872E-3</v>
      </c>
      <c r="AD328" s="25"/>
      <c r="AE328" s="25">
        <f t="shared" si="193"/>
        <v>1.2357711418563813E-9</v>
      </c>
      <c r="AF328" s="28">
        <f t="shared" si="194"/>
        <v>38333.6414</v>
      </c>
      <c r="AG328" s="128"/>
      <c r="AH328">
        <f t="shared" si="195"/>
        <v>-2.1744206605296815E-2</v>
      </c>
      <c r="AI328">
        <f t="shared" si="196"/>
        <v>0.69854667313719476</v>
      </c>
      <c r="AJ328">
        <f t="shared" si="197"/>
        <v>-0.98157138325006432</v>
      </c>
      <c r="AK328">
        <f t="shared" si="198"/>
        <v>-0.21453645779528183</v>
      </c>
      <c r="AL328">
        <f t="shared" si="199"/>
        <v>-2.5230747649431207</v>
      </c>
      <c r="AM328">
        <f t="shared" si="200"/>
        <v>-3.1297865815586885</v>
      </c>
      <c r="AN328" s="25">
        <f t="shared" si="215"/>
        <v>4.0222260180308425</v>
      </c>
      <c r="AO328" s="25">
        <f t="shared" si="215"/>
        <v>4.0222763699809327</v>
      </c>
      <c r="AP328" s="25">
        <f t="shared" si="215"/>
        <v>4.0220626351360034</v>
      </c>
      <c r="AQ328" s="25">
        <f t="shared" si="215"/>
        <v>4.0229702820431799</v>
      </c>
      <c r="AR328" s="25">
        <f t="shared" si="215"/>
        <v>4.0191227145652775</v>
      </c>
      <c r="AS328" s="25">
        <f t="shared" si="215"/>
        <v>4.035558267711834</v>
      </c>
      <c r="AT328" s="25">
        <f t="shared" si="215"/>
        <v>3.9674676297378495</v>
      </c>
      <c r="AU328" s="25">
        <f t="shared" si="201"/>
        <v>4.3075605199081162</v>
      </c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  <c r="BF328" s="25"/>
      <c r="BG328" s="25"/>
      <c r="BH328" s="25"/>
      <c r="BI328" s="25"/>
      <c r="BJ328" s="25"/>
      <c r="BK328" s="25"/>
      <c r="BL328" s="25"/>
    </row>
    <row r="329" spans="1:82">
      <c r="A329" s="56" t="s">
        <v>495</v>
      </c>
      <c r="B329" s="57" t="str">
        <f>IF(W329=INT(W329),"I","II")</f>
        <v>I</v>
      </c>
      <c r="C329" s="126">
        <v>53352.141499999998</v>
      </c>
      <c r="D329" s="115" t="s">
        <v>485</v>
      </c>
      <c r="E329" s="33">
        <f t="shared" si="185"/>
        <v>38519.953951854288</v>
      </c>
      <c r="F329" s="25">
        <f t="shared" si="186"/>
        <v>38520</v>
      </c>
      <c r="G329" s="25">
        <f t="shared" si="208"/>
        <v>-1.5718440001364797E-2</v>
      </c>
      <c r="K329">
        <f t="shared" si="213"/>
        <v>-1.5718440001364797E-2</v>
      </c>
      <c r="N329" s="25">
        <v>-1.5718440001364797E-2</v>
      </c>
      <c r="O329" s="25">
        <f ca="1">+C$11+C$12*F329</f>
        <v>-6.2024426227605366E-3</v>
      </c>
      <c r="P329" s="27">
        <f t="shared" si="187"/>
        <v>-2.4231480962481372E-2</v>
      </c>
      <c r="Q329" s="28">
        <f t="shared" si="188"/>
        <v>38333.641499999998</v>
      </c>
      <c r="S329" s="25">
        <f t="shared" si="209"/>
        <v>7.2471866405648619E-5</v>
      </c>
      <c r="T329" s="128">
        <v>10</v>
      </c>
      <c r="U329">
        <f t="shared" si="210"/>
        <v>7.2471866405648619E-4</v>
      </c>
      <c r="V329" s="25">
        <f t="shared" si="211"/>
        <v>8.5130409611165747E-3</v>
      </c>
      <c r="Z329">
        <f t="shared" si="189"/>
        <v>38520</v>
      </c>
      <c r="AA329" s="25">
        <f t="shared" si="190"/>
        <v>-1.9996897805296815E-2</v>
      </c>
      <c r="AB329" s="25">
        <f t="shared" si="191"/>
        <v>4.2784578039320176E-3</v>
      </c>
      <c r="AC329" s="25">
        <f t="shared" si="192"/>
        <v>8.5130409611165747E-3</v>
      </c>
      <c r="AD329" s="25"/>
      <c r="AE329" s="25">
        <f t="shared" si="193"/>
        <v>1.3266120944474224E-9</v>
      </c>
      <c r="AF329" s="28">
        <f t="shared" si="194"/>
        <v>38333.641499999998</v>
      </c>
      <c r="AG329" s="128"/>
      <c r="AH329">
        <f t="shared" si="195"/>
        <v>-2.1744206605296815E-2</v>
      </c>
      <c r="AI329">
        <f t="shared" si="196"/>
        <v>0.69854667313719476</v>
      </c>
      <c r="AJ329">
        <f t="shared" si="197"/>
        <v>-0.98157138325006432</v>
      </c>
      <c r="AK329">
        <f t="shared" si="198"/>
        <v>-0.21453645779528183</v>
      </c>
      <c r="AL329">
        <f t="shared" si="199"/>
        <v>-2.5230747649431207</v>
      </c>
      <c r="AM329">
        <f t="shared" si="200"/>
        <v>-3.1297865815586885</v>
      </c>
      <c r="AN329" s="25">
        <f t="shared" si="215"/>
        <v>4.0222260180308425</v>
      </c>
      <c r="AO329" s="25">
        <f t="shared" si="215"/>
        <v>4.0222763699809327</v>
      </c>
      <c r="AP329" s="25">
        <f t="shared" si="215"/>
        <v>4.0220626351360034</v>
      </c>
      <c r="AQ329" s="25">
        <f t="shared" si="215"/>
        <v>4.0229702820431799</v>
      </c>
      <c r="AR329" s="25">
        <f t="shared" si="215"/>
        <v>4.0191227145652775</v>
      </c>
      <c r="AS329" s="25">
        <f t="shared" si="215"/>
        <v>4.035558267711834</v>
      </c>
      <c r="AT329" s="25">
        <f t="shared" si="215"/>
        <v>3.9674676297378495</v>
      </c>
      <c r="AU329" s="25">
        <f t="shared" si="201"/>
        <v>4.3075605199081162</v>
      </c>
      <c r="AV329" s="25"/>
      <c r="AW329" s="25"/>
      <c r="AX329" s="25"/>
      <c r="AY329" s="25"/>
      <c r="AZ329" s="25"/>
      <c r="BA329" s="25"/>
      <c r="BB329" s="25"/>
      <c r="BC329" s="25"/>
      <c r="BD329" s="25"/>
      <c r="BE329" s="25"/>
      <c r="BF329" s="25"/>
      <c r="BG329" s="25"/>
      <c r="BH329" s="25"/>
      <c r="BI329" s="25"/>
      <c r="BJ329" s="25"/>
      <c r="BK329" s="25"/>
      <c r="BL329" s="25"/>
    </row>
    <row r="330" spans="1:82">
      <c r="A330" s="33" t="s">
        <v>484</v>
      </c>
      <c r="B330" s="57" t="s">
        <v>292</v>
      </c>
      <c r="C330" s="58">
        <v>53352.141600000003</v>
      </c>
      <c r="D330" s="58">
        <v>1E-4</v>
      </c>
      <c r="E330" s="33">
        <f t="shared" si="185"/>
        <v>38519.954244810506</v>
      </c>
      <c r="F330" s="25">
        <f t="shared" si="186"/>
        <v>38520</v>
      </c>
      <c r="G330" s="25">
        <f t="shared" si="208"/>
        <v>-1.5618439996615052E-2</v>
      </c>
      <c r="K330">
        <f t="shared" si="213"/>
        <v>-1.5618439996615052E-2</v>
      </c>
      <c r="N330" s="25"/>
      <c r="P330" s="27">
        <f t="shared" si="187"/>
        <v>-2.4231480962481372E-2</v>
      </c>
      <c r="Q330" s="28">
        <f t="shared" si="188"/>
        <v>38333.641600000003</v>
      </c>
      <c r="S330" s="25">
        <f t="shared" si="209"/>
        <v>7.4184474679691434E-5</v>
      </c>
      <c r="T330" s="128">
        <v>10</v>
      </c>
      <c r="U330">
        <f t="shared" si="210"/>
        <v>7.4184474679691431E-4</v>
      </c>
      <c r="V330" s="25">
        <f t="shared" si="211"/>
        <v>8.6130409658663198E-3</v>
      </c>
      <c r="Z330">
        <f t="shared" si="189"/>
        <v>38520</v>
      </c>
      <c r="AA330" s="25">
        <f t="shared" si="190"/>
        <v>-1.9996897805296815E-2</v>
      </c>
      <c r="AB330" s="25">
        <f t="shared" si="191"/>
        <v>4.3784578086817627E-3</v>
      </c>
      <c r="AC330" s="25">
        <f t="shared" si="192"/>
        <v>8.6130409658663198E-3</v>
      </c>
      <c r="AD330" s="25"/>
      <c r="AE330" s="25">
        <f t="shared" si="193"/>
        <v>1.4221826102034997E-9</v>
      </c>
      <c r="AF330" s="28">
        <f t="shared" si="194"/>
        <v>38333.641600000003</v>
      </c>
      <c r="AG330" s="128"/>
      <c r="AH330">
        <f t="shared" si="195"/>
        <v>-2.1744206605296815E-2</v>
      </c>
      <c r="AI330">
        <f t="shared" si="196"/>
        <v>0.69854667313719476</v>
      </c>
      <c r="AJ330">
        <f t="shared" si="197"/>
        <v>-0.98157138325006432</v>
      </c>
      <c r="AK330">
        <f t="shared" si="198"/>
        <v>-0.21453645779528183</v>
      </c>
      <c r="AL330">
        <f t="shared" si="199"/>
        <v>-2.5230747649431207</v>
      </c>
      <c r="AM330">
        <f t="shared" si="200"/>
        <v>-3.1297865815586885</v>
      </c>
      <c r="AN330" s="25">
        <f t="shared" si="215"/>
        <v>4.0222260180308425</v>
      </c>
      <c r="AO330" s="25">
        <f t="shared" si="215"/>
        <v>4.0222763699809327</v>
      </c>
      <c r="AP330" s="25">
        <f t="shared" si="215"/>
        <v>4.0220626351360034</v>
      </c>
      <c r="AQ330" s="25">
        <f t="shared" si="215"/>
        <v>4.0229702820431799</v>
      </c>
      <c r="AR330" s="25">
        <f t="shared" si="215"/>
        <v>4.0191227145652775</v>
      </c>
      <c r="AS330" s="25">
        <f t="shared" si="215"/>
        <v>4.035558267711834</v>
      </c>
      <c r="AT330" s="25">
        <f t="shared" si="215"/>
        <v>3.9674676297378495</v>
      </c>
      <c r="AU330" s="25">
        <f t="shared" si="201"/>
        <v>4.3075605199081162</v>
      </c>
      <c r="AV330" s="25"/>
      <c r="AW330" s="25"/>
      <c r="AX330" s="25"/>
      <c r="AY330" s="25"/>
      <c r="AZ330" s="25"/>
      <c r="BA330" s="25"/>
      <c r="BB330" s="25"/>
      <c r="BC330" s="25"/>
      <c r="BD330" s="25"/>
      <c r="BE330" s="25"/>
      <c r="BF330" s="25"/>
      <c r="BG330" s="25"/>
      <c r="BH330" s="25"/>
      <c r="BI330" s="25"/>
      <c r="BJ330" s="25"/>
      <c r="BK330" s="25"/>
      <c r="BL330" s="25"/>
    </row>
    <row r="331" spans="1:82">
      <c r="A331" s="33" t="s">
        <v>484</v>
      </c>
      <c r="B331" s="57" t="s">
        <v>288</v>
      </c>
      <c r="C331" s="58">
        <v>53358.116199999997</v>
      </c>
      <c r="D331" s="58">
        <v>2.0000000000000001E-4</v>
      </c>
      <c r="E331" s="33">
        <f t="shared" si="185"/>
        <v>38537.457206385356</v>
      </c>
      <c r="F331" s="25">
        <f t="shared" si="186"/>
        <v>38537.5</v>
      </c>
      <c r="G331" s="25">
        <f t="shared" si="208"/>
        <v>-1.4607512501243036E-2</v>
      </c>
      <c r="K331">
        <f t="shared" si="213"/>
        <v>-1.4607512501243036E-2</v>
      </c>
      <c r="N331" s="25"/>
      <c r="P331" s="27">
        <f t="shared" si="187"/>
        <v>-2.4244372387817202E-2</v>
      </c>
      <c r="Q331" s="28">
        <f t="shared" si="188"/>
        <v>38339.616199999997</v>
      </c>
      <c r="S331" s="25">
        <f t="shared" si="209"/>
        <v>9.2869068473462246E-5</v>
      </c>
      <c r="T331" s="128">
        <v>10</v>
      </c>
      <c r="U331">
        <f t="shared" si="210"/>
        <v>9.2869068473462244E-4</v>
      </c>
      <c r="V331" s="25">
        <f t="shared" si="211"/>
        <v>9.6368598865741659E-3</v>
      </c>
      <c r="Z331">
        <f t="shared" si="189"/>
        <v>38537.5</v>
      </c>
      <c r="AA331" s="25">
        <f t="shared" si="190"/>
        <v>-1.9995148824217164E-2</v>
      </c>
      <c r="AB331" s="25">
        <f t="shared" si="191"/>
        <v>5.3876363229741278E-3</v>
      </c>
      <c r="AC331" s="25">
        <f t="shared" si="192"/>
        <v>9.6368598865741659E-3</v>
      </c>
      <c r="AD331" s="25"/>
      <c r="AE331" s="25">
        <f t="shared" si="193"/>
        <v>2.6956756384816574E-9</v>
      </c>
      <c r="AF331" s="28">
        <f t="shared" si="194"/>
        <v>38339.616199999997</v>
      </c>
      <c r="AG331" s="128"/>
      <c r="AH331">
        <f t="shared" si="195"/>
        <v>-2.1740319605467164E-2</v>
      </c>
      <c r="AI331">
        <f t="shared" si="196"/>
        <v>0.69881429159846153</v>
      </c>
      <c r="AJ331">
        <f t="shared" si="197"/>
        <v>-0.9818087903492615</v>
      </c>
      <c r="AK331">
        <f t="shared" si="198"/>
        <v>-0.21491200304930258</v>
      </c>
      <c r="AL331">
        <f t="shared" si="199"/>
        <v>-2.5218284294638957</v>
      </c>
      <c r="AM331">
        <f t="shared" si="200"/>
        <v>-3.1230722289976653</v>
      </c>
      <c r="AN331" s="25">
        <f t="shared" ref="AN331:AT340" si="216">$AU331+$AB$7*SIN(AO331)</f>
        <v>4.0238832638597932</v>
      </c>
      <c r="AO331" s="25">
        <f t="shared" si="216"/>
        <v>4.0239330118003771</v>
      </c>
      <c r="AP331" s="25">
        <f t="shared" si="216"/>
        <v>4.0237214157683674</v>
      </c>
      <c r="AQ331" s="25">
        <f t="shared" si="216"/>
        <v>4.0246217873086287</v>
      </c>
      <c r="AR331" s="25">
        <f t="shared" si="216"/>
        <v>4.0207973699810875</v>
      </c>
      <c r="AS331" s="25">
        <f t="shared" si="216"/>
        <v>4.0371669447255769</v>
      </c>
      <c r="AT331" s="25">
        <f t="shared" si="216"/>
        <v>3.9692171023361156</v>
      </c>
      <c r="AU331" s="25">
        <f t="shared" si="201"/>
        <v>4.3096075974696895</v>
      </c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  <c r="BL331" s="25"/>
    </row>
    <row r="332" spans="1:82">
      <c r="A332" s="56" t="s">
        <v>495</v>
      </c>
      <c r="B332" s="57" t="str">
        <f>IF(W332=INT(W332),"I","II")</f>
        <v>I</v>
      </c>
      <c r="C332" s="126">
        <v>53358.116300000002</v>
      </c>
      <c r="D332" s="115" t="s">
        <v>485</v>
      </c>
      <c r="E332" s="33">
        <f t="shared" si="185"/>
        <v>38537.457499341581</v>
      </c>
      <c r="F332" s="25">
        <f t="shared" si="186"/>
        <v>38537.5</v>
      </c>
      <c r="G332" s="25">
        <f t="shared" si="208"/>
        <v>-1.4507512496493291E-2</v>
      </c>
      <c r="K332">
        <f t="shared" si="213"/>
        <v>-1.4507512496493291E-2</v>
      </c>
      <c r="N332" s="25">
        <v>-1.4507512496493291E-2</v>
      </c>
      <c r="O332" s="25">
        <f ca="1">+C$11+C$12*F332</f>
        <v>-6.2189381416850355E-3</v>
      </c>
      <c r="P332" s="27">
        <f t="shared" si="187"/>
        <v>-2.4244372387817202E-2</v>
      </c>
      <c r="Q332" s="28">
        <f t="shared" si="188"/>
        <v>38339.616300000002</v>
      </c>
      <c r="S332" s="25">
        <f t="shared" si="209"/>
        <v>9.4806440543272286E-5</v>
      </c>
      <c r="T332" s="128">
        <v>10</v>
      </c>
      <c r="U332">
        <f t="shared" si="210"/>
        <v>9.4806440543272286E-4</v>
      </c>
      <c r="V332" s="25">
        <f t="shared" si="211"/>
        <v>9.736859891323911E-3</v>
      </c>
      <c r="Z332">
        <f t="shared" si="189"/>
        <v>38537.5</v>
      </c>
      <c r="AA332" s="25">
        <f t="shared" si="190"/>
        <v>-1.9995148824217164E-2</v>
      </c>
      <c r="AB332" s="25">
        <f t="shared" si="191"/>
        <v>5.4876363277238729E-3</v>
      </c>
      <c r="AC332" s="25">
        <f t="shared" si="192"/>
        <v>9.736859891323911E-3</v>
      </c>
      <c r="AD332" s="25"/>
      <c r="AE332" s="25">
        <f t="shared" si="193"/>
        <v>2.8550156052176921E-9</v>
      </c>
      <c r="AF332" s="28">
        <f t="shared" si="194"/>
        <v>38339.616300000002</v>
      </c>
      <c r="AG332" s="128"/>
      <c r="AH332">
        <f t="shared" si="195"/>
        <v>-2.1740319605467164E-2</v>
      </c>
      <c r="AI332">
        <f t="shared" si="196"/>
        <v>0.69881429159846153</v>
      </c>
      <c r="AJ332">
        <f t="shared" si="197"/>
        <v>-0.9818087903492615</v>
      </c>
      <c r="AK332">
        <f t="shared" si="198"/>
        <v>-0.21491200304930258</v>
      </c>
      <c r="AL332">
        <f t="shared" si="199"/>
        <v>-2.5218284294638957</v>
      </c>
      <c r="AM332">
        <f t="shared" si="200"/>
        <v>-3.1230722289976653</v>
      </c>
      <c r="AN332" s="25">
        <f t="shared" si="216"/>
        <v>4.0238832638597932</v>
      </c>
      <c r="AO332" s="25">
        <f t="shared" si="216"/>
        <v>4.0239330118003771</v>
      </c>
      <c r="AP332" s="25">
        <f t="shared" si="216"/>
        <v>4.0237214157683674</v>
      </c>
      <c r="AQ332" s="25">
        <f t="shared" si="216"/>
        <v>4.0246217873086287</v>
      </c>
      <c r="AR332" s="25">
        <f t="shared" si="216"/>
        <v>4.0207973699810875</v>
      </c>
      <c r="AS332" s="25">
        <f t="shared" si="216"/>
        <v>4.0371669447255769</v>
      </c>
      <c r="AT332" s="25">
        <f t="shared" si="216"/>
        <v>3.9692171023361156</v>
      </c>
      <c r="AU332" s="25">
        <f t="shared" si="201"/>
        <v>4.3096075974696895</v>
      </c>
      <c r="AV332" s="25"/>
      <c r="AW332" s="25"/>
      <c r="AX332" s="25"/>
      <c r="AY332" s="25"/>
      <c r="AZ332" s="25"/>
      <c r="BA332" s="25"/>
      <c r="BB332" s="25"/>
      <c r="BC332" s="25"/>
      <c r="BD332" s="25"/>
      <c r="BE332" s="25"/>
      <c r="BF332" s="25"/>
      <c r="BG332" s="25"/>
      <c r="BH332" s="25"/>
      <c r="BI332" s="25"/>
      <c r="BJ332" s="25"/>
      <c r="BK332" s="25"/>
      <c r="BL332" s="25"/>
    </row>
    <row r="333" spans="1:82">
      <c r="A333" s="33" t="s">
        <v>484</v>
      </c>
      <c r="B333" s="57" t="s">
        <v>288</v>
      </c>
      <c r="C333" s="58">
        <v>53358.116399999999</v>
      </c>
      <c r="D333" s="58">
        <v>1E-4</v>
      </c>
      <c r="E333" s="33">
        <f t="shared" si="185"/>
        <v>38537.457792297777</v>
      </c>
      <c r="F333" s="25">
        <f t="shared" si="186"/>
        <v>38537.5</v>
      </c>
      <c r="G333" s="25">
        <f t="shared" si="208"/>
        <v>-1.4407512499019504E-2</v>
      </c>
      <c r="K333">
        <f t="shared" si="213"/>
        <v>-1.4407512499019504E-2</v>
      </c>
      <c r="N333" s="25"/>
      <c r="P333" s="27">
        <f t="shared" si="187"/>
        <v>-2.4244372387817202E-2</v>
      </c>
      <c r="Q333" s="28">
        <f t="shared" si="188"/>
        <v>38339.616399999999</v>
      </c>
      <c r="S333" s="25">
        <f t="shared" si="209"/>
        <v>9.6763812471837063E-5</v>
      </c>
      <c r="T333" s="128">
        <v>10</v>
      </c>
      <c r="U333">
        <f t="shared" si="210"/>
        <v>9.6763812471837066E-4</v>
      </c>
      <c r="V333" s="25">
        <f t="shared" si="211"/>
        <v>9.8368598887976985E-3</v>
      </c>
      <c r="Z333">
        <f t="shared" si="189"/>
        <v>38537.5</v>
      </c>
      <c r="AA333" s="25">
        <f t="shared" si="190"/>
        <v>-1.9995148824217164E-2</v>
      </c>
      <c r="AB333" s="25">
        <f t="shared" si="191"/>
        <v>5.5876363251976605E-3</v>
      </c>
      <c r="AC333" s="25">
        <f t="shared" si="192"/>
        <v>9.8368598887976985E-3</v>
      </c>
      <c r="AD333" s="25"/>
      <c r="AE333" s="25">
        <f t="shared" si="193"/>
        <v>3.0211287598047682E-9</v>
      </c>
      <c r="AF333" s="28">
        <f t="shared" si="194"/>
        <v>38339.616399999999</v>
      </c>
      <c r="AG333" s="128"/>
      <c r="AH333">
        <f t="shared" si="195"/>
        <v>-2.1740319605467164E-2</v>
      </c>
      <c r="AI333">
        <f t="shared" si="196"/>
        <v>0.69881429159846153</v>
      </c>
      <c r="AJ333">
        <f t="shared" si="197"/>
        <v>-0.9818087903492615</v>
      </c>
      <c r="AK333">
        <f t="shared" si="198"/>
        <v>-0.21491200304930258</v>
      </c>
      <c r="AL333">
        <f t="shared" si="199"/>
        <v>-2.5218284294638957</v>
      </c>
      <c r="AM333">
        <f t="shared" si="200"/>
        <v>-3.1230722289976653</v>
      </c>
      <c r="AN333" s="25">
        <f t="shared" si="216"/>
        <v>4.0238832638597932</v>
      </c>
      <c r="AO333" s="25">
        <f t="shared" si="216"/>
        <v>4.0239330118003771</v>
      </c>
      <c r="AP333" s="25">
        <f t="shared" si="216"/>
        <v>4.0237214157683674</v>
      </c>
      <c r="AQ333" s="25">
        <f t="shared" si="216"/>
        <v>4.0246217873086287</v>
      </c>
      <c r="AR333" s="25">
        <f t="shared" si="216"/>
        <v>4.0207973699810875</v>
      </c>
      <c r="AS333" s="25">
        <f t="shared" si="216"/>
        <v>4.0371669447255769</v>
      </c>
      <c r="AT333" s="25">
        <f t="shared" si="216"/>
        <v>3.9692171023361156</v>
      </c>
      <c r="AU333" s="25">
        <f t="shared" si="201"/>
        <v>4.3096075974696895</v>
      </c>
      <c r="AV333" s="25"/>
      <c r="AW333" s="25"/>
      <c r="AX333" s="25"/>
      <c r="AY333" s="25"/>
      <c r="AZ333" s="25"/>
      <c r="BA333" s="25"/>
      <c r="BB333" s="25"/>
      <c r="BC333" s="25"/>
      <c r="BD333" s="25"/>
      <c r="BE333" s="25"/>
      <c r="BF333" s="25"/>
      <c r="BG333" s="25"/>
      <c r="BH333" s="25"/>
      <c r="BI333" s="25"/>
      <c r="BJ333" s="25"/>
      <c r="BK333" s="25"/>
      <c r="BL333" s="25"/>
    </row>
    <row r="334" spans="1:82">
      <c r="A334" s="139" t="s">
        <v>988</v>
      </c>
      <c r="B334" s="139" t="s">
        <v>292</v>
      </c>
      <c r="C334" s="140">
        <v>53392.419699999999</v>
      </c>
      <c r="D334" s="140" t="s">
        <v>485</v>
      </c>
      <c r="E334" s="33">
        <f t="shared" si="185"/>
        <v>38637.951439034136</v>
      </c>
      <c r="F334" s="25">
        <f t="shared" si="186"/>
        <v>38638</v>
      </c>
      <c r="G334" s="25">
        <f t="shared" si="208"/>
        <v>-1.6576186004385818E-2</v>
      </c>
      <c r="K334">
        <f t="shared" si="213"/>
        <v>-1.6576186004385818E-2</v>
      </c>
      <c r="M334" s="25"/>
      <c r="N334" s="25"/>
      <c r="O334" s="25">
        <f t="shared" ref="O334:O365" ca="1" si="217">+C$11+C$12*F334</f>
        <v>-6.3136695503657435E-3</v>
      </c>
      <c r="P334" s="27">
        <f t="shared" si="187"/>
        <v>-2.4318329518223894E-2</v>
      </c>
      <c r="Q334" s="28">
        <f t="shared" si="188"/>
        <v>38373.919699999999</v>
      </c>
      <c r="S334" s="25">
        <f t="shared" si="209"/>
        <v>5.9940786188864992E-5</v>
      </c>
      <c r="T334" s="128">
        <v>10</v>
      </c>
      <c r="U334">
        <f t="shared" si="210"/>
        <v>5.994078618886499E-4</v>
      </c>
      <c r="V334" s="25">
        <f t="shared" si="211"/>
        <v>7.7421435138380762E-3</v>
      </c>
      <c r="Z334">
        <f t="shared" si="189"/>
        <v>38638</v>
      </c>
      <c r="AA334" s="25">
        <f t="shared" si="190"/>
        <v>-1.9983952832173208E-2</v>
      </c>
      <c r="AB334" s="25">
        <f t="shared" si="191"/>
        <v>3.4077668277873903E-3</v>
      </c>
      <c r="AC334" s="25">
        <f t="shared" si="192"/>
        <v>7.7421435138380762E-3</v>
      </c>
      <c r="AD334" s="25"/>
      <c r="AE334" s="25">
        <f t="shared" si="193"/>
        <v>6.9608484258175486E-10</v>
      </c>
      <c r="AF334" s="28">
        <f t="shared" si="194"/>
        <v>38373.919699999999</v>
      </c>
      <c r="AG334" s="128"/>
      <c r="AH334">
        <f t="shared" si="195"/>
        <v>-2.1716809700173208E-2</v>
      </c>
      <c r="AI334">
        <f t="shared" si="196"/>
        <v>0.70036426464057433</v>
      </c>
      <c r="AJ334">
        <f t="shared" si="197"/>
        <v>-0.98314604281970863</v>
      </c>
      <c r="AK334">
        <f t="shared" si="198"/>
        <v>-0.21706779147449823</v>
      </c>
      <c r="AL334">
        <f t="shared" si="199"/>
        <v>-2.5146523234967146</v>
      </c>
      <c r="AM334">
        <f t="shared" si="200"/>
        <v>-3.0849152276840504</v>
      </c>
      <c r="AN334" s="25">
        <f t="shared" si="216"/>
        <v>4.0334129200950892</v>
      </c>
      <c r="AO334" s="25">
        <f t="shared" si="216"/>
        <v>4.033459286039367</v>
      </c>
      <c r="AP334" s="25">
        <f t="shared" si="216"/>
        <v>4.033259754560981</v>
      </c>
      <c r="AQ334" s="25">
        <f t="shared" si="216"/>
        <v>4.0341187705460788</v>
      </c>
      <c r="AR334" s="25">
        <f t="shared" si="216"/>
        <v>4.0304270423150754</v>
      </c>
      <c r="AS334" s="25">
        <f t="shared" si="216"/>
        <v>4.0464146850879494</v>
      </c>
      <c r="AT334" s="25">
        <f t="shared" si="216"/>
        <v>3.9792917290844865</v>
      </c>
      <c r="AU334" s="25">
        <f t="shared" si="201"/>
        <v>4.3213636714661581</v>
      </c>
      <c r="AV334" s="25"/>
      <c r="AW334" s="25"/>
      <c r="AX334" s="25"/>
      <c r="AY334" s="25"/>
      <c r="AZ334" s="25"/>
      <c r="BA334" s="25"/>
      <c r="BB334" s="25"/>
      <c r="BC334" s="25"/>
      <c r="BD334" s="25"/>
      <c r="BE334" s="25"/>
      <c r="BF334" s="25"/>
      <c r="BG334" s="25"/>
      <c r="BH334" s="25"/>
      <c r="BI334" s="25"/>
      <c r="BJ334" s="25"/>
      <c r="BK334" s="25"/>
      <c r="BL334" s="25"/>
    </row>
    <row r="335" spans="1:82">
      <c r="A335" s="139" t="s">
        <v>600</v>
      </c>
      <c r="B335" s="139" t="s">
        <v>288</v>
      </c>
      <c r="C335" s="140">
        <v>53645.872900000002</v>
      </c>
      <c r="D335" s="140" t="s">
        <v>485</v>
      </c>
      <c r="E335" s="33">
        <f t="shared" si="185"/>
        <v>39380.45832160813</v>
      </c>
      <c r="F335" s="25">
        <f t="shared" si="186"/>
        <v>39380.5</v>
      </c>
      <c r="G335" s="25">
        <f t="shared" si="208"/>
        <v>-1.4226833496650215E-2</v>
      </c>
      <c r="K335">
        <f t="shared" si="213"/>
        <v>-1.4226833496650215E-2</v>
      </c>
      <c r="L335" s="25"/>
      <c r="N335" s="25"/>
      <c r="O335" s="25">
        <f t="shared" ca="1" si="217"/>
        <v>-7.0135508533053052E-3</v>
      </c>
      <c r="P335" s="27">
        <f t="shared" si="187"/>
        <v>-2.4860692344048925E-2</v>
      </c>
      <c r="Q335" s="28">
        <f t="shared" si="188"/>
        <v>38627.372900000002</v>
      </c>
      <c r="S335" s="25">
        <f t="shared" si="209"/>
        <v>1.1307895398639981E-4</v>
      </c>
      <c r="T335" s="128">
        <v>10</v>
      </c>
      <c r="U335">
        <f t="shared" si="210"/>
        <v>1.130789539863998E-3</v>
      </c>
      <c r="V335" s="25">
        <f t="shared" si="211"/>
        <v>1.063385884739871E-2</v>
      </c>
      <c r="Z335">
        <f t="shared" si="189"/>
        <v>39380.5</v>
      </c>
      <c r="AA335" s="25">
        <f t="shared" si="190"/>
        <v>-1.9839392481980578E-2</v>
      </c>
      <c r="AB335" s="25">
        <f t="shared" si="191"/>
        <v>5.6125589853303626E-3</v>
      </c>
      <c r="AC335" s="25">
        <f t="shared" si="192"/>
        <v>1.063385884739871E-2</v>
      </c>
      <c r="AD335" s="25"/>
      <c r="AE335" s="25">
        <f t="shared" si="193"/>
        <v>3.5620795902955018E-9</v>
      </c>
      <c r="AF335" s="28">
        <f t="shared" si="194"/>
        <v>38627.372900000002</v>
      </c>
      <c r="AG335" s="128"/>
      <c r="AH335">
        <f t="shared" si="195"/>
        <v>-2.1479395641230577E-2</v>
      </c>
      <c r="AI335">
        <f t="shared" si="196"/>
        <v>0.71252776136290652</v>
      </c>
      <c r="AJ335">
        <f t="shared" si="197"/>
        <v>-0.99158653691978649</v>
      </c>
      <c r="AK335">
        <f t="shared" si="198"/>
        <v>-0.23293714176356237</v>
      </c>
      <c r="AL335">
        <f t="shared" si="199"/>
        <v>-2.460606090280602</v>
      </c>
      <c r="AM335">
        <f t="shared" si="200"/>
        <v>-2.8225307207746462</v>
      </c>
      <c r="AN335" s="25">
        <f t="shared" si="216"/>
        <v>4.1044968919487772</v>
      </c>
      <c r="AO335" s="25">
        <f t="shared" si="216"/>
        <v>4.1045227704978586</v>
      </c>
      <c r="AP335" s="25">
        <f t="shared" si="216"/>
        <v>4.104400315999623</v>
      </c>
      <c r="AQ335" s="25">
        <f t="shared" si="216"/>
        <v>4.1049799478916311</v>
      </c>
      <c r="AR335" s="25">
        <f t="shared" si="216"/>
        <v>4.102240541982674</v>
      </c>
      <c r="AS335" s="25">
        <f t="shared" si="216"/>
        <v>4.1152839430869266</v>
      </c>
      <c r="AT335" s="25">
        <f t="shared" si="216"/>
        <v>4.0552028582569779</v>
      </c>
      <c r="AU335" s="25">
        <f t="shared" si="201"/>
        <v>4.4082182480072296</v>
      </c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  <c r="BL335" s="25"/>
    </row>
    <row r="336" spans="1:82">
      <c r="A336" s="56" t="s">
        <v>334</v>
      </c>
      <c r="B336" s="103"/>
      <c r="C336" s="58">
        <v>53652.528599999998</v>
      </c>
      <c r="D336" s="58">
        <v>2.0000000000000001E-4</v>
      </c>
      <c r="E336" s="33">
        <f t="shared" si="185"/>
        <v>39399.956607912449</v>
      </c>
      <c r="F336" s="25">
        <f t="shared" si="186"/>
        <v>39400</v>
      </c>
      <c r="G336" s="25">
        <f t="shared" si="208"/>
        <v>-1.4811799999733921E-2</v>
      </c>
      <c r="K336">
        <f t="shared" si="213"/>
        <v>-1.4811799999733921E-2</v>
      </c>
      <c r="N336" s="25"/>
      <c r="O336" s="25">
        <f t="shared" ca="1" si="217"/>
        <v>-7.0319315743926046E-3</v>
      </c>
      <c r="P336" s="27">
        <f t="shared" si="187"/>
        <v>-2.4874840384319231E-2</v>
      </c>
      <c r="Q336" s="28">
        <f t="shared" si="188"/>
        <v>38634.028599999998</v>
      </c>
      <c r="S336" s="25">
        <f t="shared" si="209"/>
        <v>1.0126478178179487E-4</v>
      </c>
      <c r="T336" s="128">
        <v>10</v>
      </c>
      <c r="U336">
        <f t="shared" si="210"/>
        <v>1.0126478178179488E-3</v>
      </c>
      <c r="V336" s="25">
        <f t="shared" si="211"/>
        <v>1.006304038458531E-2</v>
      </c>
      <c r="Z336">
        <f t="shared" si="189"/>
        <v>39400</v>
      </c>
      <c r="AA336" s="25">
        <f t="shared" si="190"/>
        <v>-1.9834102498972345E-2</v>
      </c>
      <c r="AB336" s="25">
        <f t="shared" si="191"/>
        <v>5.0223024992384242E-3</v>
      </c>
      <c r="AC336" s="25">
        <f t="shared" si="192"/>
        <v>1.006304038458531E-2</v>
      </c>
      <c r="AD336" s="25"/>
      <c r="AE336" s="25">
        <f t="shared" si="193"/>
        <v>2.554254490982097E-9</v>
      </c>
      <c r="AF336" s="28">
        <f t="shared" si="194"/>
        <v>38634.028599999998</v>
      </c>
      <c r="AG336" s="128"/>
      <c r="AH336">
        <f t="shared" si="195"/>
        <v>-2.1471622498972345E-2</v>
      </c>
      <c r="AI336">
        <f t="shared" si="196"/>
        <v>0.71286465586601944</v>
      </c>
      <c r="AJ336">
        <f t="shared" si="197"/>
        <v>-0.9917725505653846</v>
      </c>
      <c r="AK336">
        <f t="shared" si="198"/>
        <v>-0.2333522962155303</v>
      </c>
      <c r="AL336">
        <f t="shared" si="199"/>
        <v>-2.4591610888842474</v>
      </c>
      <c r="AM336">
        <f t="shared" si="200"/>
        <v>-2.8160654717836286</v>
      </c>
      <c r="AN336" s="25">
        <f t="shared" si="216"/>
        <v>4.1063805168155447</v>
      </c>
      <c r="AO336" s="25">
        <f t="shared" si="216"/>
        <v>4.1064059604804228</v>
      </c>
      <c r="AP336" s="25">
        <f t="shared" si="216"/>
        <v>4.106285236720927</v>
      </c>
      <c r="AQ336" s="25">
        <f t="shared" si="216"/>
        <v>4.1068582274322898</v>
      </c>
      <c r="AR336" s="25">
        <f t="shared" si="216"/>
        <v>4.1041428405191533</v>
      </c>
      <c r="AS336" s="25">
        <f t="shared" si="216"/>
        <v>4.1171069219036367</v>
      </c>
      <c r="AT336" s="25">
        <f t="shared" si="216"/>
        <v>4.0572320321314264</v>
      </c>
      <c r="AU336" s="25">
        <f t="shared" si="201"/>
        <v>4.4104992772901257</v>
      </c>
      <c r="AV336" s="25"/>
      <c r="AW336" s="25"/>
      <c r="AX336" s="25"/>
      <c r="AY336" s="25"/>
      <c r="AZ336" s="25"/>
      <c r="BA336" s="25"/>
      <c r="BB336" s="25"/>
      <c r="BC336" s="25"/>
      <c r="BD336" s="25"/>
      <c r="BE336" s="25"/>
      <c r="BF336" s="25"/>
      <c r="BG336" s="25"/>
      <c r="BH336" s="25"/>
      <c r="BI336" s="25"/>
      <c r="BJ336" s="25"/>
      <c r="BK336" s="25"/>
      <c r="BL336" s="25"/>
    </row>
    <row r="337" spans="1:64">
      <c r="A337" s="56" t="s">
        <v>334</v>
      </c>
      <c r="B337" s="57" t="s">
        <v>288</v>
      </c>
      <c r="C337" s="58">
        <v>53683.420599999998</v>
      </c>
      <c r="D337" s="58">
        <v>5.9999999999999995E-4</v>
      </c>
      <c r="E337" s="33">
        <f t="shared" si="185"/>
        <v>39490.456639541466</v>
      </c>
      <c r="F337" s="25">
        <f t="shared" si="186"/>
        <v>39490.5</v>
      </c>
      <c r="G337" s="25">
        <f t="shared" si="208"/>
        <v>-1.4801003504544497E-2</v>
      </c>
      <c r="K337">
        <f t="shared" si="213"/>
        <v>-1.4801003504544497E-2</v>
      </c>
      <c r="N337" s="25"/>
      <c r="O337" s="25">
        <f t="shared" ca="1" si="217"/>
        <v>-7.1172369722593172E-3</v>
      </c>
      <c r="P337" s="27">
        <f t="shared" si="187"/>
        <v>-2.494043759801369E-2</v>
      </c>
      <c r="Q337" s="28">
        <f t="shared" si="188"/>
        <v>38664.920599999998</v>
      </c>
      <c r="S337" s="25">
        <f t="shared" si="209"/>
        <v>1.0280812373580544E-4</v>
      </c>
      <c r="T337" s="128">
        <v>10</v>
      </c>
      <c r="U337">
        <f t="shared" si="210"/>
        <v>1.0280812373580544E-3</v>
      </c>
      <c r="V337" s="25">
        <f t="shared" si="211"/>
        <v>1.0139434093469193E-2</v>
      </c>
      <c r="Z337">
        <f t="shared" si="189"/>
        <v>39490.5</v>
      </c>
      <c r="AA337" s="25">
        <f t="shared" si="190"/>
        <v>-1.9808533945190346E-2</v>
      </c>
      <c r="AB337" s="25">
        <f t="shared" si="191"/>
        <v>5.0075304406458493E-3</v>
      </c>
      <c r="AC337" s="25">
        <f t="shared" si="192"/>
        <v>1.0139434093469193E-2</v>
      </c>
      <c r="AD337" s="25"/>
      <c r="AE337" s="25">
        <f t="shared" si="193"/>
        <v>2.5779508281275827E-9</v>
      </c>
      <c r="AF337" s="28">
        <f t="shared" si="194"/>
        <v>38664.920599999998</v>
      </c>
      <c r="AG337" s="128"/>
      <c r="AH337">
        <f t="shared" si="195"/>
        <v>-2.1434499674440347E-2</v>
      </c>
      <c r="AI337">
        <f t="shared" si="196"/>
        <v>0.71444025630182817</v>
      </c>
      <c r="AJ337">
        <f t="shared" si="197"/>
        <v>-0.99261091149025382</v>
      </c>
      <c r="AK337">
        <f t="shared" si="198"/>
        <v>-0.23527777791163015</v>
      </c>
      <c r="AL337">
        <f t="shared" si="199"/>
        <v>-2.4524368320088228</v>
      </c>
      <c r="AM337">
        <f t="shared" si="200"/>
        <v>-2.7863224037435392</v>
      </c>
      <c r="AN337" s="25">
        <f t="shared" si="216"/>
        <v>4.115134161658502</v>
      </c>
      <c r="AO337" s="25">
        <f t="shared" si="216"/>
        <v>4.1151576525989331</v>
      </c>
      <c r="AP337" s="25">
        <f t="shared" si="216"/>
        <v>4.1150447635278162</v>
      </c>
      <c r="AQ337" s="25">
        <f t="shared" si="216"/>
        <v>4.1155874395653305</v>
      </c>
      <c r="AR337" s="25">
        <f t="shared" si="216"/>
        <v>4.1129826563206713</v>
      </c>
      <c r="AS337" s="25">
        <f t="shared" si="216"/>
        <v>4.1255778948302897</v>
      </c>
      <c r="AT337" s="25">
        <f t="shared" si="216"/>
        <v>4.066673561306926</v>
      </c>
      <c r="AU337" s="25">
        <f t="shared" si="201"/>
        <v>4.4210855926799804</v>
      </c>
      <c r="AV337" s="25"/>
      <c r="AW337" s="25"/>
      <c r="AX337" s="25"/>
      <c r="AY337" s="25"/>
      <c r="AZ337" s="25"/>
      <c r="BA337" s="25"/>
      <c r="BB337" s="25"/>
      <c r="BC337" s="25"/>
      <c r="BD337" s="25"/>
      <c r="BE337" s="25"/>
      <c r="BF337" s="25"/>
      <c r="BG337" s="25"/>
      <c r="BH337" s="25"/>
      <c r="BI337" s="25"/>
      <c r="BJ337" s="25"/>
      <c r="BK337" s="25"/>
      <c r="BL337" s="25"/>
    </row>
    <row r="338" spans="1:64">
      <c r="A338" s="56" t="s">
        <v>334</v>
      </c>
      <c r="B338" s="103"/>
      <c r="C338" s="58">
        <v>53683.591200000003</v>
      </c>
      <c r="D338" s="58">
        <v>5.0000000000000001E-4</v>
      </c>
      <c r="E338" s="33">
        <f t="shared" si="185"/>
        <v>39490.956422831514</v>
      </c>
      <c r="F338" s="25">
        <f t="shared" si="186"/>
        <v>39491</v>
      </c>
      <c r="G338" s="25">
        <f t="shared" si="208"/>
        <v>-1.4874976994178724E-2</v>
      </c>
      <c r="K338">
        <f t="shared" si="213"/>
        <v>-1.4874976994178724E-2</v>
      </c>
      <c r="N338" s="25"/>
      <c r="O338" s="25">
        <f t="shared" ca="1" si="217"/>
        <v>-7.1177082728000156E-3</v>
      </c>
      <c r="P338" s="27">
        <f t="shared" si="187"/>
        <v>-2.4940799720110381E-2</v>
      </c>
      <c r="Q338" s="28">
        <f t="shared" si="188"/>
        <v>38665.091200000003</v>
      </c>
      <c r="S338" s="25">
        <f t="shared" si="209"/>
        <v>1.0132078714988222E-4</v>
      </c>
      <c r="T338" s="128">
        <v>10</v>
      </c>
      <c r="U338">
        <f t="shared" si="210"/>
        <v>1.0132078714988222E-3</v>
      </c>
      <c r="V338" s="25">
        <f t="shared" si="211"/>
        <v>1.0065822725931657E-2</v>
      </c>
      <c r="Z338">
        <f t="shared" si="189"/>
        <v>39491</v>
      </c>
      <c r="AA338" s="25">
        <f t="shared" si="190"/>
        <v>-1.980838802117324E-2</v>
      </c>
      <c r="AB338" s="25">
        <f t="shared" si="191"/>
        <v>4.9334110269945164E-3</v>
      </c>
      <c r="AC338" s="25">
        <f t="shared" si="192"/>
        <v>1.0065822725931657E-2</v>
      </c>
      <c r="AD338" s="25"/>
      <c r="AE338" s="25">
        <f t="shared" si="193"/>
        <v>2.4660004727663143E-9</v>
      </c>
      <c r="AF338" s="28">
        <f t="shared" si="194"/>
        <v>38665.091200000003</v>
      </c>
      <c r="AG338" s="128"/>
      <c r="AH338">
        <f t="shared" si="195"/>
        <v>-2.143428977817324E-2</v>
      </c>
      <c r="AI338">
        <f t="shared" si="196"/>
        <v>0.71444901664770144</v>
      </c>
      <c r="AJ338">
        <f t="shared" si="197"/>
        <v>-0.99261542870849284</v>
      </c>
      <c r="AK338">
        <f t="shared" si="198"/>
        <v>-0.23528841005569168</v>
      </c>
      <c r="AL338">
        <f t="shared" si="199"/>
        <v>-2.452399598794468</v>
      </c>
      <c r="AM338">
        <f t="shared" si="200"/>
        <v>-2.7861592638461561</v>
      </c>
      <c r="AN338" s="25">
        <f t="shared" si="216"/>
        <v>4.1151825780601046</v>
      </c>
      <c r="AO338" s="25">
        <f t="shared" si="216"/>
        <v>4.1152060585091359</v>
      </c>
      <c r="AP338" s="25">
        <f t="shared" si="216"/>
        <v>4.1150932118212014</v>
      </c>
      <c r="AQ338" s="25">
        <f t="shared" si="216"/>
        <v>4.1156357227118034</v>
      </c>
      <c r="AR338" s="25">
        <f t="shared" si="216"/>
        <v>4.1130315464505189</v>
      </c>
      <c r="AS338" s="25">
        <f t="shared" si="216"/>
        <v>4.1256247442462799</v>
      </c>
      <c r="AT338" s="25">
        <f t="shared" si="216"/>
        <v>4.0667258346615718</v>
      </c>
      <c r="AU338" s="25">
        <f t="shared" si="201"/>
        <v>4.4211440806103113</v>
      </c>
      <c r="AV338" s="25"/>
      <c r="AW338" s="25"/>
      <c r="AX338" s="25"/>
      <c r="AY338" s="25"/>
      <c r="AZ338" s="25"/>
      <c r="BA338" s="25"/>
      <c r="BB338" s="25"/>
      <c r="BC338" s="25"/>
      <c r="BD338" s="25"/>
      <c r="BE338" s="25"/>
      <c r="BF338" s="25"/>
      <c r="BG338" s="25"/>
      <c r="BH338" s="25"/>
      <c r="BI338" s="25"/>
      <c r="BJ338" s="25"/>
      <c r="BK338" s="25"/>
      <c r="BL338" s="25"/>
    </row>
    <row r="339" spans="1:64">
      <c r="A339" s="139" t="s">
        <v>600</v>
      </c>
      <c r="B339" s="139" t="s">
        <v>292</v>
      </c>
      <c r="C339" s="140">
        <v>53686.663699999997</v>
      </c>
      <c r="D339" s="140" t="s">
        <v>485</v>
      </c>
      <c r="E339" s="33">
        <f t="shared" si="185"/>
        <v>39499.957502307749</v>
      </c>
      <c r="F339" s="25">
        <f t="shared" si="186"/>
        <v>39500</v>
      </c>
      <c r="G339" s="25">
        <f t="shared" si="208"/>
        <v>-1.4506500003335532E-2</v>
      </c>
      <c r="K339">
        <f t="shared" si="213"/>
        <v>-1.4506500003335532E-2</v>
      </c>
      <c r="M339" s="25"/>
      <c r="N339" s="25"/>
      <c r="O339" s="25">
        <f t="shared" ca="1" si="217"/>
        <v>-7.1261916825326142E-3</v>
      </c>
      <c r="P339" s="27">
        <f t="shared" si="187"/>
        <v>-2.4947317366425439E-2</v>
      </c>
      <c r="Q339" s="28">
        <f t="shared" si="188"/>
        <v>38668.163699999997</v>
      </c>
      <c r="S339" s="25">
        <f t="shared" si="209"/>
        <v>1.0901066720939968E-4</v>
      </c>
      <c r="T339" s="128">
        <v>10</v>
      </c>
      <c r="U339">
        <f t="shared" si="210"/>
        <v>1.0901066720939968E-3</v>
      </c>
      <c r="V339" s="25">
        <f t="shared" si="211"/>
        <v>1.0440817363089907E-2</v>
      </c>
      <c r="Z339">
        <f t="shared" si="189"/>
        <v>39500</v>
      </c>
      <c r="AA339" s="25">
        <f t="shared" si="190"/>
        <v>-1.9805752612278179E-2</v>
      </c>
      <c r="AB339" s="25">
        <f t="shared" si="191"/>
        <v>5.2992526089426471E-3</v>
      </c>
      <c r="AC339" s="25">
        <f t="shared" si="192"/>
        <v>1.0440817363089907E-2</v>
      </c>
      <c r="AD339" s="25"/>
      <c r="AE339" s="25">
        <f t="shared" si="193"/>
        <v>3.0612460826676946E-9</v>
      </c>
      <c r="AF339" s="28">
        <f t="shared" si="194"/>
        <v>38668.163699999997</v>
      </c>
      <c r="AG339" s="128"/>
      <c r="AH339">
        <f t="shared" si="195"/>
        <v>-2.143050261227818E-2</v>
      </c>
      <c r="AI339">
        <f t="shared" si="196"/>
        <v>0.71460680731535819</v>
      </c>
      <c r="AJ339">
        <f t="shared" si="197"/>
        <v>-0.99269652215500481</v>
      </c>
      <c r="AK339">
        <f t="shared" si="198"/>
        <v>-0.23547977741043258</v>
      </c>
      <c r="AL339">
        <f t="shared" si="199"/>
        <v>-2.4517292448243024</v>
      </c>
      <c r="AM339">
        <f t="shared" si="200"/>
        <v>-2.783224954142518</v>
      </c>
      <c r="AN339" s="25">
        <f t="shared" si="216"/>
        <v>4.1160541747131267</v>
      </c>
      <c r="AO339" s="25">
        <f t="shared" si="216"/>
        <v>4.1160774668707365</v>
      </c>
      <c r="AP339" s="25">
        <f t="shared" si="216"/>
        <v>4.1159653813869941</v>
      </c>
      <c r="AQ339" s="25">
        <f t="shared" si="216"/>
        <v>4.1165049240570468</v>
      </c>
      <c r="AR339" s="25">
        <f t="shared" si="216"/>
        <v>4.1139116656247303</v>
      </c>
      <c r="AS339" s="25">
        <f t="shared" si="216"/>
        <v>4.1264681257438358</v>
      </c>
      <c r="AT339" s="25">
        <f t="shared" si="216"/>
        <v>4.0676669623874302</v>
      </c>
      <c r="AU339" s="25">
        <f t="shared" si="201"/>
        <v>4.4221968633562634</v>
      </c>
      <c r="AV339" s="25"/>
      <c r="AW339" s="25"/>
      <c r="AX339" s="25"/>
      <c r="AY339" s="25"/>
      <c r="AZ339" s="25"/>
      <c r="BA339" s="25"/>
      <c r="BB339" s="25"/>
      <c r="BC339" s="25"/>
      <c r="BD339" s="25"/>
      <c r="BE339" s="25"/>
      <c r="BF339" s="25"/>
      <c r="BG339" s="25"/>
      <c r="BH339" s="25"/>
      <c r="BI339" s="25"/>
      <c r="BJ339" s="25"/>
      <c r="BK339" s="25"/>
      <c r="BL339" s="25"/>
    </row>
    <row r="340" spans="1:64">
      <c r="A340" s="139" t="s">
        <v>998</v>
      </c>
      <c r="B340" s="139" t="s">
        <v>292</v>
      </c>
      <c r="C340" s="140">
        <v>53702.707300000002</v>
      </c>
      <c r="D340" s="140" t="s">
        <v>485</v>
      </c>
      <c r="E340" s="33">
        <f t="shared" si="185"/>
        <v>39546.958224418442</v>
      </c>
      <c r="F340" s="25">
        <f t="shared" si="186"/>
        <v>39547</v>
      </c>
      <c r="G340" s="25">
        <f t="shared" si="208"/>
        <v>-1.4260008996643592E-2</v>
      </c>
      <c r="K340">
        <f t="shared" si="213"/>
        <v>-1.4260008996643592E-2</v>
      </c>
      <c r="L340" s="25"/>
      <c r="N340" s="25"/>
      <c r="O340" s="25">
        <f t="shared" ca="1" si="217"/>
        <v>-7.1704939333584218E-3</v>
      </c>
      <c r="P340" s="27">
        <f t="shared" si="187"/>
        <v>-2.4981336988976616E-2</v>
      </c>
      <c r="Q340" s="28">
        <f t="shared" si="188"/>
        <v>38684.207300000002</v>
      </c>
      <c r="S340" s="25">
        <f t="shared" si="209"/>
        <v>1.1494687391918368E-4</v>
      </c>
      <c r="T340" s="128">
        <v>10</v>
      </c>
      <c r="U340">
        <f t="shared" si="210"/>
        <v>1.1494687391918367E-3</v>
      </c>
      <c r="V340" s="25">
        <f t="shared" si="211"/>
        <v>1.0721327992333024E-2</v>
      </c>
      <c r="Z340">
        <f t="shared" si="189"/>
        <v>39547</v>
      </c>
      <c r="AA340" s="25">
        <f t="shared" si="190"/>
        <v>-1.9791719441760808E-2</v>
      </c>
      <c r="AB340" s="25">
        <f t="shared" si="191"/>
        <v>5.5317104451172161E-3</v>
      </c>
      <c r="AC340" s="25">
        <f t="shared" si="192"/>
        <v>1.0721327992333024E-2</v>
      </c>
      <c r="AD340" s="25"/>
      <c r="AE340" s="25">
        <f t="shared" si="193"/>
        <v>3.5173537030570565E-9</v>
      </c>
      <c r="AF340" s="28">
        <f t="shared" si="194"/>
        <v>38684.207300000002</v>
      </c>
      <c r="AG340" s="128"/>
      <c r="AH340">
        <f t="shared" si="195"/>
        <v>-2.1410446814760807E-2</v>
      </c>
      <c r="AI340">
        <f t="shared" si="196"/>
        <v>0.71543404722589155</v>
      </c>
      <c r="AJ340">
        <f t="shared" si="197"/>
        <v>-0.99311332648316653</v>
      </c>
      <c r="AK340">
        <f t="shared" si="198"/>
        <v>-0.23647879084975859</v>
      </c>
      <c r="AL340">
        <f t="shared" si="199"/>
        <v>-2.4482236868410054</v>
      </c>
      <c r="AM340">
        <f t="shared" si="200"/>
        <v>-2.7679689600154127</v>
      </c>
      <c r="AN340" s="25">
        <f t="shared" si="216"/>
        <v>4.1206089765767171</v>
      </c>
      <c r="AO340" s="25">
        <f t="shared" si="216"/>
        <v>4.1206313024000565</v>
      </c>
      <c r="AP340" s="25">
        <f t="shared" si="216"/>
        <v>4.1205231400290661</v>
      </c>
      <c r="AQ340" s="25">
        <f t="shared" si="216"/>
        <v>4.1210473186955792</v>
      </c>
      <c r="AR340" s="25">
        <f t="shared" si="216"/>
        <v>4.118510829962875</v>
      </c>
      <c r="AS340" s="25">
        <f t="shared" si="216"/>
        <v>4.130875300280155</v>
      </c>
      <c r="AT340" s="25">
        <f t="shared" si="216"/>
        <v>4.072588127445691</v>
      </c>
      <c r="AU340" s="25">
        <f t="shared" si="201"/>
        <v>4.4276947288073485</v>
      </c>
      <c r="AV340" s="25"/>
      <c r="AW340" s="25"/>
      <c r="AX340" s="25"/>
      <c r="AY340" s="25"/>
      <c r="AZ340" s="25"/>
      <c r="BA340" s="25"/>
      <c r="BB340" s="25"/>
      <c r="BC340" s="25"/>
      <c r="BD340" s="25"/>
      <c r="BE340" s="25"/>
      <c r="BF340" s="25"/>
      <c r="BG340" s="25"/>
      <c r="BH340" s="25"/>
      <c r="BI340" s="25"/>
      <c r="BJ340" s="25"/>
      <c r="BK340" s="25"/>
      <c r="BL340" s="25"/>
    </row>
    <row r="341" spans="1:64">
      <c r="A341" s="41" t="s">
        <v>368</v>
      </c>
      <c r="B341" s="33"/>
      <c r="C341" s="58">
        <v>53724.553899999999</v>
      </c>
      <c r="D341" s="58"/>
      <c r="E341" s="33">
        <f t="shared" ref="E341:E404" si="218">+(C341-C$7)/C$8</f>
        <v>39610.959195251875</v>
      </c>
      <c r="F341" s="25">
        <f t="shared" ref="F341:F404" si="219">ROUND(2*E341,0)/2</f>
        <v>39611</v>
      </c>
      <c r="G341" s="25">
        <f t="shared" si="208"/>
        <v>-1.3928617001511157E-2</v>
      </c>
      <c r="K341" s="127">
        <f t="shared" si="213"/>
        <v>-1.3928617001511157E-2</v>
      </c>
      <c r="N341" s="25">
        <v>-1.3928617001511157E-2</v>
      </c>
      <c r="O341" s="25">
        <f t="shared" ca="1" si="217"/>
        <v>-7.230820402568023E-3</v>
      </c>
      <c r="P341" s="27">
        <f t="shared" ref="P341:P404" si="220">+D$11+D$12*F341+D$13*F341^2</f>
        <v>-2.5027615764711214E-2</v>
      </c>
      <c r="Q341" s="28">
        <f t="shared" ref="Q341:Q404" si="221">+C341-15018.5</f>
        <v>38706.053899999999</v>
      </c>
      <c r="S341" s="25">
        <f t="shared" si="209"/>
        <v>1.231877735455164E-4</v>
      </c>
      <c r="T341" s="128">
        <v>10</v>
      </c>
      <c r="U341">
        <f t="shared" si="210"/>
        <v>1.2318777354551639E-3</v>
      </c>
      <c r="V341" s="25">
        <f t="shared" si="211"/>
        <v>1.1098998763200058E-2</v>
      </c>
      <c r="Z341">
        <f t="shared" ref="Z341:Z404" si="222">F341</f>
        <v>39611</v>
      </c>
      <c r="AA341" s="25">
        <f t="shared" ref="AA341:AA404" si="223">AB$3+AB$4*Z341+AB$5*Z341^2+AH341</f>
        <v>-1.9771878646470176E-2</v>
      </c>
      <c r="AB341" s="25">
        <f t="shared" ref="AB341:AB404" si="224">+G341-AA341</f>
        <v>5.8432616449590191E-3</v>
      </c>
      <c r="AC341" s="25">
        <f t="shared" ref="AC341:AC404" si="225">+G341-P341</f>
        <v>1.1098998763200058E-2</v>
      </c>
      <c r="AD341" s="25"/>
      <c r="AE341" s="25">
        <f t="shared" ref="AE341:AE404" si="226">+(G341-AA341)^2*S341</f>
        <v>4.2060872029832643E-9</v>
      </c>
      <c r="AF341" s="28">
        <f t="shared" ref="AF341:AF404" si="227">+C341-15018.5</f>
        <v>38706.053899999999</v>
      </c>
      <c r="AG341" s="128"/>
      <c r="AH341">
        <f t="shared" ref="AH341:AH404" si="228">$AB$6*($AB$11/AI341*AJ341+$AB$12)</f>
        <v>-2.1382383683470178E-2</v>
      </c>
      <c r="AI341">
        <f t="shared" ref="AI341:AI404" si="229">1+$AB$7*COS(AL341)</f>
        <v>0.71656923761151614</v>
      </c>
      <c r="AJ341">
        <f t="shared" ref="AJ341:AJ404" si="230">SIN(AL341+$AB$9)</f>
        <v>-0.99366273696964791</v>
      </c>
      <c r="AK341">
        <f t="shared" ref="AK341:AK404" si="231">$AB$7*SIN(AL341)</f>
        <v>-0.23783818644591703</v>
      </c>
      <c r="AL341">
        <f t="shared" ref="AL341:AL404" si="232">2*ATAN(AM341)</f>
        <v>-2.4434370640864831</v>
      </c>
      <c r="AM341">
        <f t="shared" ref="AM341:AM404" si="233">SQRT((1+$AB$7)/(1-$AB$7))*TAN(AN341/2)</f>
        <v>-2.7473753149268565</v>
      </c>
      <c r="AN341" s="25">
        <f t="shared" ref="AN341:AT350" si="234">$AU341+$AB$7*SIN(AO341)</f>
        <v>4.1268197567891303</v>
      </c>
      <c r="AO341" s="25">
        <f t="shared" si="234"/>
        <v>4.1268408120644633</v>
      </c>
      <c r="AP341" s="25">
        <f t="shared" si="234"/>
        <v>4.1267378516335489</v>
      </c>
      <c r="AQ341" s="25">
        <f t="shared" si="234"/>
        <v>4.1272414809460427</v>
      </c>
      <c r="AR341" s="25">
        <f t="shared" si="234"/>
        <v>4.1247816138910087</v>
      </c>
      <c r="AS341" s="25">
        <f t="shared" si="234"/>
        <v>4.1368843439944083</v>
      </c>
      <c r="AT341" s="25">
        <f t="shared" si="234"/>
        <v>4.0793065509998847</v>
      </c>
      <c r="AU341" s="25">
        <f t="shared" ref="AU341:AU404" si="235">$AB$9+$AB$18*(F341-AB$15)</f>
        <v>4.435181183889676</v>
      </c>
      <c r="AV341" s="25"/>
      <c r="AW341" s="25"/>
      <c r="AX341" s="25"/>
      <c r="AY341" s="25"/>
      <c r="AZ341" s="25"/>
      <c r="BA341" s="25"/>
      <c r="BB341" s="25"/>
      <c r="BC341" s="25"/>
      <c r="BD341" s="25"/>
      <c r="BE341" s="25"/>
      <c r="BF341" s="25"/>
      <c r="BG341" s="25"/>
      <c r="BH341" s="25"/>
      <c r="BI341" s="25"/>
      <c r="BJ341" s="25"/>
      <c r="BK341" s="25"/>
      <c r="BL341" s="25"/>
    </row>
    <row r="342" spans="1:64">
      <c r="A342" s="41" t="s">
        <v>368</v>
      </c>
      <c r="B342" s="33"/>
      <c r="C342" s="58">
        <v>53748.618600000002</v>
      </c>
      <c r="D342" s="58"/>
      <c r="E342" s="33">
        <f t="shared" si="218"/>
        <v>39681.458227724455</v>
      </c>
      <c r="F342" s="25">
        <f t="shared" si="219"/>
        <v>39681.5</v>
      </c>
      <c r="G342" s="25">
        <f t="shared" si="208"/>
        <v>-1.4258880502893589E-2</v>
      </c>
      <c r="K342" s="127">
        <f t="shared" si="213"/>
        <v>-1.4258880502893589E-2</v>
      </c>
      <c r="N342" s="25">
        <v>-1.4258880502893589E-2</v>
      </c>
      <c r="O342" s="25">
        <f t="shared" ca="1" si="217"/>
        <v>-7.2972737788067309E-3</v>
      </c>
      <c r="P342" s="27">
        <f t="shared" si="220"/>
        <v>-2.5078533573599106E-2</v>
      </c>
      <c r="Q342" s="28">
        <f t="shared" si="221"/>
        <v>38730.118600000002</v>
      </c>
      <c r="S342" s="25">
        <f t="shared" si="209"/>
        <v>1.1706489257042731E-4</v>
      </c>
      <c r="T342" s="128">
        <v>10</v>
      </c>
      <c r="U342">
        <f t="shared" si="210"/>
        <v>1.170648925704273E-3</v>
      </c>
      <c r="V342" s="25">
        <f t="shared" si="211"/>
        <v>1.0819653070705516E-2</v>
      </c>
      <c r="Z342">
        <f t="shared" si="222"/>
        <v>39681.5</v>
      </c>
      <c r="AA342" s="25">
        <f t="shared" si="223"/>
        <v>-1.9749042443246548E-2</v>
      </c>
      <c r="AB342" s="25">
        <f t="shared" si="224"/>
        <v>5.490161940352959E-3</v>
      </c>
      <c r="AC342" s="25">
        <f t="shared" si="225"/>
        <v>1.0819653070705516E-2</v>
      </c>
      <c r="AD342" s="25"/>
      <c r="AE342" s="25">
        <f t="shared" si="226"/>
        <v>3.5285557253115666E-9</v>
      </c>
      <c r="AF342" s="28">
        <f t="shared" si="227"/>
        <v>38730.118600000002</v>
      </c>
      <c r="AG342" s="128"/>
      <c r="AH342">
        <f t="shared" si="228"/>
        <v>-2.1350461616496549E-2</v>
      </c>
      <c r="AI342">
        <f t="shared" si="229"/>
        <v>0.71783146209599225</v>
      </c>
      <c r="AJ342">
        <f t="shared" si="230"/>
        <v>-0.99424348611704405</v>
      </c>
      <c r="AK342">
        <f t="shared" si="231"/>
        <v>-0.23933431892880405</v>
      </c>
      <c r="AL342">
        <f t="shared" si="232"/>
        <v>-2.4381466438452843</v>
      </c>
      <c r="AM342">
        <f t="shared" si="233"/>
        <v>-2.7249269591713321</v>
      </c>
      <c r="AN342" s="25">
        <f t="shared" si="234"/>
        <v>4.13367275705063</v>
      </c>
      <c r="AO342" s="25">
        <f t="shared" si="234"/>
        <v>4.1336924722182617</v>
      </c>
      <c r="AP342" s="25">
        <f t="shared" si="234"/>
        <v>4.1335950558071106</v>
      </c>
      <c r="AQ342" s="25">
        <f t="shared" si="234"/>
        <v>4.1340765504457035</v>
      </c>
      <c r="AR342" s="25">
        <f t="shared" si="234"/>
        <v>4.1317001397294026</v>
      </c>
      <c r="AS342" s="25">
        <f t="shared" si="234"/>
        <v>4.143514265650011</v>
      </c>
      <c r="AT342" s="25">
        <f t="shared" si="234"/>
        <v>4.0867304031738332</v>
      </c>
      <c r="AU342" s="25">
        <f t="shared" si="235"/>
        <v>4.4434279820663036</v>
      </c>
      <c r="AV342" s="25"/>
      <c r="AW342" s="25"/>
      <c r="AX342" s="25"/>
      <c r="AY342" s="25"/>
      <c r="AZ342" s="25"/>
      <c r="BA342" s="25"/>
      <c r="BB342" s="25"/>
      <c r="BC342" s="25"/>
      <c r="BD342" s="25"/>
      <c r="BE342" s="25"/>
      <c r="BF342" s="25"/>
      <c r="BG342" s="25"/>
      <c r="BH342" s="25"/>
      <c r="BI342" s="25"/>
      <c r="BJ342" s="25"/>
      <c r="BK342" s="25"/>
      <c r="BL342" s="25"/>
    </row>
    <row r="343" spans="1:64">
      <c r="A343" s="139" t="s">
        <v>1004</v>
      </c>
      <c r="B343" s="139" t="s">
        <v>292</v>
      </c>
      <c r="C343" s="140">
        <v>53758.347500000003</v>
      </c>
      <c r="D343" s="140" t="s">
        <v>485</v>
      </c>
      <c r="E343" s="33">
        <f t="shared" si="218"/>
        <v>39709.959644198483</v>
      </c>
      <c r="F343" s="25">
        <f t="shared" si="219"/>
        <v>39710</v>
      </c>
      <c r="G343" s="25">
        <f t="shared" si="208"/>
        <v>-1.3775369996437803E-2</v>
      </c>
      <c r="K343">
        <f t="shared" si="213"/>
        <v>-1.3775369996437803E-2</v>
      </c>
      <c r="M343" s="25"/>
      <c r="N343" s="25"/>
      <c r="O343" s="25">
        <f t="shared" ca="1" si="217"/>
        <v>-7.3241379096266358E-3</v>
      </c>
      <c r="P343" s="27">
        <f t="shared" si="220"/>
        <v>-2.5099099171644584E-2</v>
      </c>
      <c r="Q343" s="28">
        <f t="shared" si="221"/>
        <v>38739.847500000003</v>
      </c>
      <c r="S343" s="25">
        <f t="shared" si="209"/>
        <v>1.2822684243342925E-4</v>
      </c>
      <c r="T343" s="128">
        <v>10</v>
      </c>
      <c r="U343">
        <f t="shared" si="210"/>
        <v>1.2822684243342926E-3</v>
      </c>
      <c r="V343" s="25">
        <f t="shared" si="211"/>
        <v>1.1323729175206781E-2</v>
      </c>
      <c r="Z343">
        <f t="shared" si="222"/>
        <v>39710</v>
      </c>
      <c r="AA343" s="25">
        <f t="shared" si="223"/>
        <v>-1.9739518134681892E-2</v>
      </c>
      <c r="AB343" s="25">
        <f t="shared" si="224"/>
        <v>5.9641481382440888E-3</v>
      </c>
      <c r="AC343" s="25">
        <f t="shared" si="225"/>
        <v>1.1323729175206781E-2</v>
      </c>
      <c r="AD343" s="25"/>
      <c r="AE343" s="25">
        <f t="shared" si="226"/>
        <v>4.5611650924037853E-9</v>
      </c>
      <c r="AF343" s="28">
        <f t="shared" si="227"/>
        <v>38739.847500000003</v>
      </c>
      <c r="AG343" s="128"/>
      <c r="AH343">
        <f t="shared" si="228"/>
        <v>-2.1337255834681892E-2</v>
      </c>
      <c r="AI343">
        <f t="shared" si="229"/>
        <v>0.71834523850986687</v>
      </c>
      <c r="AJ343">
        <f t="shared" si="230"/>
        <v>-0.99447091610723026</v>
      </c>
      <c r="AK343">
        <f t="shared" si="231"/>
        <v>-0.23993873245046585</v>
      </c>
      <c r="AL343">
        <f t="shared" si="232"/>
        <v>-2.4360026625987206</v>
      </c>
      <c r="AM343">
        <f t="shared" si="233"/>
        <v>-2.7159214972708252</v>
      </c>
      <c r="AN343" s="25">
        <f t="shared" si="234"/>
        <v>4.1364465481054093</v>
      </c>
      <c r="AO343" s="25">
        <f t="shared" si="234"/>
        <v>4.1364657389497674</v>
      </c>
      <c r="AP343" s="25">
        <f t="shared" si="234"/>
        <v>4.1363705085880982</v>
      </c>
      <c r="AQ343" s="25">
        <f t="shared" si="234"/>
        <v>4.1368432057852607</v>
      </c>
      <c r="AR343" s="25">
        <f t="shared" si="234"/>
        <v>4.1345002411206107</v>
      </c>
      <c r="AS343" s="25">
        <f t="shared" si="234"/>
        <v>4.1461976482830902</v>
      </c>
      <c r="AT343" s="25">
        <f t="shared" si="234"/>
        <v>4.0897384173806426</v>
      </c>
      <c r="AU343" s="25">
        <f t="shared" si="235"/>
        <v>4.4467617940951527</v>
      </c>
      <c r="AV343" s="25"/>
      <c r="AW343" s="25"/>
      <c r="AX343" s="25"/>
      <c r="AY343" s="25"/>
      <c r="AZ343" s="25"/>
      <c r="BA343" s="25"/>
      <c r="BB343" s="25"/>
      <c r="BC343" s="25"/>
      <c r="BD343" s="25"/>
      <c r="BE343" s="25"/>
      <c r="BF343" s="25"/>
      <c r="BG343" s="25"/>
      <c r="BH343" s="25"/>
      <c r="BI343" s="25"/>
      <c r="BJ343" s="25"/>
      <c r="BK343" s="25"/>
      <c r="BL343" s="25"/>
    </row>
    <row r="344" spans="1:64">
      <c r="A344" s="41" t="s">
        <v>368</v>
      </c>
      <c r="B344" s="33"/>
      <c r="C344" s="58">
        <v>53762.614099999999</v>
      </c>
      <c r="D344" s="58"/>
      <c r="E344" s="33">
        <f t="shared" si="218"/>
        <v>39722.458913748786</v>
      </c>
      <c r="F344" s="25">
        <f t="shared" si="219"/>
        <v>39722.5</v>
      </c>
      <c r="G344" s="25">
        <f t="shared" si="208"/>
        <v>-1.4024707503267564E-2</v>
      </c>
      <c r="K344" s="127">
        <f t="shared" si="213"/>
        <v>-1.4024707503267564E-2</v>
      </c>
      <c r="N344" s="25">
        <v>-1.4024707503267564E-2</v>
      </c>
      <c r="O344" s="25">
        <f t="shared" ca="1" si="217"/>
        <v>-7.335920423144137E-3</v>
      </c>
      <c r="P344" s="27">
        <f t="shared" si="220"/>
        <v>-2.5108115865459871E-2</v>
      </c>
      <c r="Q344" s="28">
        <f t="shared" si="221"/>
        <v>38744.114099999999</v>
      </c>
      <c r="S344" s="25">
        <f t="shared" si="209"/>
        <v>1.2284194092311435E-4</v>
      </c>
      <c r="T344" s="128">
        <v>10</v>
      </c>
      <c r="U344">
        <f t="shared" si="210"/>
        <v>1.2284194092311435E-3</v>
      </c>
      <c r="V344" s="25">
        <f t="shared" si="211"/>
        <v>1.1083408362192307E-2</v>
      </c>
      <c r="Z344">
        <f t="shared" si="222"/>
        <v>39722.5</v>
      </c>
      <c r="AA344" s="25">
        <f t="shared" si="223"/>
        <v>-1.9735287530430835E-2</v>
      </c>
      <c r="AB344" s="25">
        <f t="shared" si="224"/>
        <v>5.7105800271632715E-3</v>
      </c>
      <c r="AC344" s="25">
        <f t="shared" si="225"/>
        <v>1.1083408362192307E-2</v>
      </c>
      <c r="AD344" s="25"/>
      <c r="AE344" s="25">
        <f t="shared" si="226"/>
        <v>4.0059646613652407E-9</v>
      </c>
      <c r="AF344" s="28">
        <f t="shared" si="227"/>
        <v>38744.114099999999</v>
      </c>
      <c r="AG344" s="128"/>
      <c r="AH344">
        <f t="shared" si="228"/>
        <v>-2.1331409011680836E-2</v>
      </c>
      <c r="AI344">
        <f t="shared" si="229"/>
        <v>0.7185712203152218</v>
      </c>
      <c r="AJ344">
        <f t="shared" si="230"/>
        <v>-0.99456932484248639</v>
      </c>
      <c r="AK344">
        <f t="shared" si="231"/>
        <v>-0.24020375093894047</v>
      </c>
      <c r="AL344">
        <f t="shared" si="232"/>
        <v>-2.4350613512318389</v>
      </c>
      <c r="AM344">
        <f t="shared" si="233"/>
        <v>-2.711984209815153</v>
      </c>
      <c r="AN344" s="25">
        <f t="shared" si="234"/>
        <v>4.1376637492550064</v>
      </c>
      <c r="AO344" s="25">
        <f t="shared" si="234"/>
        <v>4.1376827132624046</v>
      </c>
      <c r="AP344" s="25">
        <f t="shared" si="234"/>
        <v>4.1375884317141134</v>
      </c>
      <c r="AQ344" s="25">
        <f t="shared" si="234"/>
        <v>4.1380572978957213</v>
      </c>
      <c r="AR344" s="25">
        <f t="shared" si="234"/>
        <v>4.1357289483894792</v>
      </c>
      <c r="AS344" s="25">
        <f t="shared" si="234"/>
        <v>4.1473751585290159</v>
      </c>
      <c r="AT344" s="25">
        <f t="shared" si="234"/>
        <v>4.0910589734960752</v>
      </c>
      <c r="AU344" s="25">
        <f t="shared" si="235"/>
        <v>4.4482239923534195</v>
      </c>
      <c r="AV344" s="25"/>
      <c r="AW344" s="25"/>
      <c r="AX344" s="25"/>
      <c r="AY344" s="25"/>
      <c r="AZ344" s="25"/>
      <c r="BA344" s="25"/>
      <c r="BB344" s="25"/>
      <c r="BC344" s="25"/>
      <c r="BD344" s="25"/>
      <c r="BE344" s="25"/>
      <c r="BF344" s="25"/>
      <c r="BG344" s="25"/>
      <c r="BH344" s="25"/>
      <c r="BI344" s="25"/>
      <c r="BJ344" s="25"/>
      <c r="BK344" s="25"/>
      <c r="BL344" s="25"/>
    </row>
    <row r="345" spans="1:64">
      <c r="A345" s="41" t="s">
        <v>368</v>
      </c>
      <c r="B345" s="33"/>
      <c r="C345" s="58">
        <v>53776.609700000001</v>
      </c>
      <c r="D345" s="58"/>
      <c r="E345" s="33">
        <f t="shared" si="218"/>
        <v>39763.459892729341</v>
      </c>
      <c r="F345" s="25">
        <f t="shared" si="219"/>
        <v>39763.5</v>
      </c>
      <c r="G345" s="25">
        <f t="shared" si="208"/>
        <v>-1.3690534498891793E-2</v>
      </c>
      <c r="K345" s="127">
        <f t="shared" si="213"/>
        <v>-1.3690534498891793E-2</v>
      </c>
      <c r="N345" s="25">
        <v>-1.3690534498891793E-2</v>
      </c>
      <c r="O345" s="25">
        <f t="shared" ca="1" si="217"/>
        <v>-7.3745670674815363E-3</v>
      </c>
      <c r="P345" s="27">
        <f t="shared" si="220"/>
        <v>-2.513767647437256E-2</v>
      </c>
      <c r="Q345" s="28">
        <f t="shared" si="221"/>
        <v>38758.109700000001</v>
      </c>
      <c r="S345" s="25">
        <f t="shared" si="209"/>
        <v>1.310370594068137E-4</v>
      </c>
      <c r="T345" s="128">
        <v>10</v>
      </c>
      <c r="U345">
        <f t="shared" si="210"/>
        <v>1.3103705940681371E-3</v>
      </c>
      <c r="V345" s="25">
        <f t="shared" si="211"/>
        <v>1.1447141975480767E-2</v>
      </c>
      <c r="Z345">
        <f t="shared" si="222"/>
        <v>39763.5</v>
      </c>
      <c r="AA345" s="25">
        <f t="shared" si="223"/>
        <v>-1.9721182754036552E-2</v>
      </c>
      <c r="AB345" s="25">
        <f t="shared" si="224"/>
        <v>6.0306482551447591E-3</v>
      </c>
      <c r="AC345" s="25">
        <f t="shared" si="225"/>
        <v>1.1447141975480767E-2</v>
      </c>
      <c r="AD345" s="25"/>
      <c r="AE345" s="25">
        <f t="shared" si="226"/>
        <v>4.7656499105533857E-9</v>
      </c>
      <c r="AF345" s="28">
        <f t="shared" si="227"/>
        <v>38758.109700000001</v>
      </c>
      <c r="AG345" s="128"/>
      <c r="AH345">
        <f t="shared" si="228"/>
        <v>-2.1311996457286552E-2</v>
      </c>
      <c r="AI345">
        <f t="shared" si="229"/>
        <v>0.71931519391119503</v>
      </c>
      <c r="AJ345">
        <f t="shared" si="230"/>
        <v>-0.99488633997984033</v>
      </c>
      <c r="AK345">
        <f t="shared" si="231"/>
        <v>-0.24107268536872845</v>
      </c>
      <c r="AL345">
        <f t="shared" si="232"/>
        <v>-2.4319696852068775</v>
      </c>
      <c r="AM345">
        <f t="shared" si="233"/>
        <v>-2.6991229018483018</v>
      </c>
      <c r="AN345" s="25">
        <f t="shared" si="234"/>
        <v>4.1416588590666512</v>
      </c>
      <c r="AO345" s="25">
        <f t="shared" si="234"/>
        <v>4.1416770923293784</v>
      </c>
      <c r="AP345" s="25">
        <f t="shared" si="234"/>
        <v>4.1415858803014647</v>
      </c>
      <c r="AQ345" s="25">
        <f t="shared" si="234"/>
        <v>4.142042298949443</v>
      </c>
      <c r="AR345" s="25">
        <f t="shared" si="234"/>
        <v>4.1397616516493327</v>
      </c>
      <c r="AS345" s="25">
        <f t="shared" si="234"/>
        <v>4.1512399295263904</v>
      </c>
      <c r="AT345" s="25">
        <f t="shared" si="234"/>
        <v>4.0953957592104251</v>
      </c>
      <c r="AU345" s="25">
        <f t="shared" si="235"/>
        <v>4.4530200026405362</v>
      </c>
      <c r="AV345" s="25"/>
      <c r="AW345" s="25"/>
      <c r="AX345" s="25"/>
      <c r="AY345" s="25"/>
      <c r="AZ345" s="25"/>
      <c r="BA345" s="25"/>
      <c r="BB345" s="25"/>
      <c r="BC345" s="25"/>
      <c r="BD345" s="25"/>
      <c r="BE345" s="25"/>
      <c r="BF345" s="25"/>
      <c r="BG345" s="25"/>
      <c r="BH345" s="25"/>
      <c r="BI345" s="25"/>
      <c r="BJ345" s="25"/>
      <c r="BK345" s="25"/>
      <c r="BL345" s="25"/>
    </row>
    <row r="346" spans="1:64">
      <c r="A346" s="41" t="s">
        <v>368</v>
      </c>
      <c r="B346" s="33"/>
      <c r="C346" s="58">
        <v>53788.555200000003</v>
      </c>
      <c r="D346" s="58"/>
      <c r="E346" s="33">
        <f t="shared" si="218"/>
        <v>39798.454976499394</v>
      </c>
      <c r="F346" s="25">
        <f t="shared" si="219"/>
        <v>39798.5</v>
      </c>
      <c r="G346" s="25">
        <f t="shared" si="208"/>
        <v>-1.5368679494713433E-2</v>
      </c>
      <c r="K346" s="127">
        <f t="shared" si="213"/>
        <v>-1.5368679494713433E-2</v>
      </c>
      <c r="N346" s="25">
        <v>-1.5368679494713433E-2</v>
      </c>
      <c r="O346" s="25">
        <f t="shared" ca="1" si="217"/>
        <v>-7.407558105330541E-3</v>
      </c>
      <c r="P346" s="27">
        <f t="shared" si="220"/>
        <v>-2.5162893985061892E-2</v>
      </c>
      <c r="Q346" s="28">
        <f t="shared" si="221"/>
        <v>38770.055200000003</v>
      </c>
      <c r="S346" s="25">
        <f t="shared" si="209"/>
        <v>9.5926637482951724E-5</v>
      </c>
      <c r="T346" s="128">
        <v>10</v>
      </c>
      <c r="U346">
        <f t="shared" si="210"/>
        <v>9.5926637482951721E-4</v>
      </c>
      <c r="V346" s="25">
        <f t="shared" si="211"/>
        <v>9.7942144903484588E-3</v>
      </c>
      <c r="Z346">
        <f t="shared" si="222"/>
        <v>39798.5</v>
      </c>
      <c r="AA346" s="25">
        <f t="shared" si="223"/>
        <v>-1.9708864633574522E-2</v>
      </c>
      <c r="AB346" s="25">
        <f t="shared" si="224"/>
        <v>4.3401851388610892E-3</v>
      </c>
      <c r="AC346" s="25">
        <f t="shared" si="225"/>
        <v>9.7942144903484588E-3</v>
      </c>
      <c r="AD346" s="25"/>
      <c r="AE346" s="25">
        <f t="shared" si="226"/>
        <v>1.8069899308781187E-9</v>
      </c>
      <c r="AF346" s="28">
        <f t="shared" si="227"/>
        <v>38770.055200000003</v>
      </c>
      <c r="AG346" s="128"/>
      <c r="AH346">
        <f t="shared" si="228"/>
        <v>-2.1295139326824523E-2</v>
      </c>
      <c r="AI346">
        <f t="shared" si="229"/>
        <v>0.71995364349231095</v>
      </c>
      <c r="AJ346">
        <f t="shared" si="230"/>
        <v>-0.99514993812452479</v>
      </c>
      <c r="AK346">
        <f t="shared" si="231"/>
        <v>-0.241814057090915</v>
      </c>
      <c r="AL346">
        <f t="shared" si="232"/>
        <v>-2.4293253831254296</v>
      </c>
      <c r="AM346">
        <f t="shared" si="233"/>
        <v>-2.6882074777947689</v>
      </c>
      <c r="AN346" s="25">
        <f t="shared" si="234"/>
        <v>4.1450725942298181</v>
      </c>
      <c r="AO346" s="25">
        <f t="shared" si="234"/>
        <v>4.1450902196406556</v>
      </c>
      <c r="AP346" s="25">
        <f t="shared" si="234"/>
        <v>4.1450015764684318</v>
      </c>
      <c r="AQ346" s="25">
        <f t="shared" si="234"/>
        <v>4.1454475130621935</v>
      </c>
      <c r="AR346" s="25">
        <f t="shared" si="234"/>
        <v>4.1432072967746159</v>
      </c>
      <c r="AS346" s="25">
        <f t="shared" si="234"/>
        <v>4.154542228352283</v>
      </c>
      <c r="AT346" s="25">
        <f t="shared" si="234"/>
        <v>4.0991044012947491</v>
      </c>
      <c r="AU346" s="25">
        <f t="shared" si="235"/>
        <v>4.4571141577636846</v>
      </c>
      <c r="AV346" s="25"/>
      <c r="AW346" s="25"/>
      <c r="AX346" s="25"/>
      <c r="AY346" s="25"/>
      <c r="AZ346" s="25"/>
      <c r="BA346" s="25"/>
      <c r="BB346" s="25"/>
      <c r="BC346" s="25"/>
      <c r="BD346" s="25"/>
      <c r="BE346" s="25"/>
      <c r="BF346" s="25"/>
      <c r="BG346" s="25"/>
      <c r="BH346" s="25"/>
      <c r="BI346" s="25"/>
      <c r="BJ346" s="25"/>
      <c r="BK346" s="25"/>
      <c r="BL346" s="25"/>
    </row>
    <row r="347" spans="1:64">
      <c r="A347" s="41" t="s">
        <v>368</v>
      </c>
      <c r="B347" s="33"/>
      <c r="C347" s="58">
        <v>53795.554199999999</v>
      </c>
      <c r="D347" s="58"/>
      <c r="E347" s="33">
        <f t="shared" si="218"/>
        <v>39818.958981464151</v>
      </c>
      <c r="F347" s="25">
        <f t="shared" si="219"/>
        <v>39819</v>
      </c>
      <c r="G347" s="25">
        <f t="shared" si="208"/>
        <v>-1.4001593001012225E-2</v>
      </c>
      <c r="K347" s="127">
        <f t="shared" si="213"/>
        <v>-1.4001593001012225E-2</v>
      </c>
      <c r="N347" s="25">
        <v>-1.4001593001012225E-2</v>
      </c>
      <c r="O347" s="25">
        <f t="shared" ca="1" si="217"/>
        <v>-7.4268814274992441E-3</v>
      </c>
      <c r="P347" s="27">
        <f t="shared" si="220"/>
        <v>-2.5177656903495858E-2</v>
      </c>
      <c r="Q347" s="28">
        <f t="shared" si="221"/>
        <v>38777.054199999999</v>
      </c>
      <c r="S347" s="25">
        <f t="shared" si="209"/>
        <v>1.2490440435239768E-4</v>
      </c>
      <c r="T347" s="128">
        <v>10</v>
      </c>
      <c r="U347">
        <f t="shared" si="210"/>
        <v>1.2490440435239769E-3</v>
      </c>
      <c r="V347" s="25">
        <f t="shared" si="211"/>
        <v>1.1176063902483633E-2</v>
      </c>
      <c r="Z347">
        <f t="shared" si="222"/>
        <v>39819</v>
      </c>
      <c r="AA347" s="25">
        <f t="shared" si="223"/>
        <v>-1.9701530829894873E-2</v>
      </c>
      <c r="AB347" s="25">
        <f t="shared" si="224"/>
        <v>5.6999378288826487E-3</v>
      </c>
      <c r="AC347" s="25">
        <f t="shared" si="225"/>
        <v>1.1176063902483633E-2</v>
      </c>
      <c r="AD347" s="25"/>
      <c r="AE347" s="25">
        <f t="shared" si="226"/>
        <v>4.0580555718034472E-9</v>
      </c>
      <c r="AF347" s="28">
        <f t="shared" si="227"/>
        <v>38777.054199999999</v>
      </c>
      <c r="AG347" s="128"/>
      <c r="AH347">
        <f t="shared" si="228"/>
        <v>-2.1285143546894873E-2</v>
      </c>
      <c r="AI347">
        <f t="shared" si="229"/>
        <v>0.72032903080224164</v>
      </c>
      <c r="AJ347">
        <f t="shared" si="230"/>
        <v>-0.99530131133137867</v>
      </c>
      <c r="AK347">
        <f t="shared" si="231"/>
        <v>-0.24224811451895042</v>
      </c>
      <c r="AL347">
        <f t="shared" si="232"/>
        <v>-2.4277743954354358</v>
      </c>
      <c r="AM347">
        <f t="shared" si="233"/>
        <v>-2.6818411796015709</v>
      </c>
      <c r="AN347" s="25">
        <f t="shared" si="234"/>
        <v>4.147073475007895</v>
      </c>
      <c r="AO347" s="25">
        <f t="shared" si="234"/>
        <v>4.147090751144253</v>
      </c>
      <c r="AP347" s="25">
        <f t="shared" si="234"/>
        <v>4.1470035906615923</v>
      </c>
      <c r="AQ347" s="25">
        <f t="shared" si="234"/>
        <v>4.1474434495556984</v>
      </c>
      <c r="AR347" s="25">
        <f t="shared" si="234"/>
        <v>4.145226787880774</v>
      </c>
      <c r="AS347" s="25">
        <f t="shared" si="234"/>
        <v>4.156477772298536</v>
      </c>
      <c r="AT347" s="25">
        <f t="shared" si="234"/>
        <v>4.1012793923197872</v>
      </c>
      <c r="AU347" s="25">
        <f t="shared" si="235"/>
        <v>4.4595121629072425</v>
      </c>
      <c r="AV347" s="25"/>
      <c r="AW347" s="25"/>
      <c r="AX347" s="25"/>
      <c r="AY347" s="25"/>
      <c r="AZ347" s="25"/>
      <c r="BA347" s="25"/>
      <c r="BB347" s="25"/>
      <c r="BC347" s="25"/>
      <c r="BD347" s="25"/>
      <c r="BE347" s="25"/>
      <c r="BF347" s="25"/>
      <c r="BG347" s="25"/>
      <c r="BH347" s="25"/>
      <c r="BI347" s="25"/>
      <c r="BJ347" s="25"/>
      <c r="BK347" s="25"/>
      <c r="BL347" s="25"/>
    </row>
    <row r="348" spans="1:64">
      <c r="A348" s="41" t="s">
        <v>368</v>
      </c>
      <c r="B348" s="33"/>
      <c r="C348" s="58">
        <v>53796.577899999997</v>
      </c>
      <c r="D348" s="58"/>
      <c r="E348" s="33">
        <f t="shared" si="218"/>
        <v>39821.957974160592</v>
      </c>
      <c r="F348" s="25">
        <f t="shared" si="219"/>
        <v>39822</v>
      </c>
      <c r="G348" s="25">
        <f t="shared" si="208"/>
        <v>-1.4345434006827418E-2</v>
      </c>
      <c r="K348" s="127">
        <f t="shared" si="213"/>
        <v>-1.4345434006827418E-2</v>
      </c>
      <c r="N348" s="25"/>
      <c r="O348" s="25">
        <f t="shared" ca="1" si="217"/>
        <v>-7.4297092307434413E-3</v>
      </c>
      <c r="P348" s="27">
        <f t="shared" si="220"/>
        <v>-2.5179816875899673E-2</v>
      </c>
      <c r="Q348" s="28">
        <f t="shared" si="221"/>
        <v>38778.077899999997</v>
      </c>
      <c r="S348" s="25">
        <f t="shared" si="209"/>
        <v>1.1738385215364635E-4</v>
      </c>
      <c r="T348" s="128">
        <v>10</v>
      </c>
      <c r="U348">
        <f t="shared" si="210"/>
        <v>1.1738385215364635E-3</v>
      </c>
      <c r="V348" s="25">
        <f t="shared" si="211"/>
        <v>1.0834382869072255E-2</v>
      </c>
      <c r="Z348">
        <f t="shared" si="222"/>
        <v>39822</v>
      </c>
      <c r="AA348" s="25">
        <f t="shared" si="223"/>
        <v>-1.9700450213873552E-2</v>
      </c>
      <c r="AB348" s="25">
        <f t="shared" si="224"/>
        <v>5.3550162070461343E-3</v>
      </c>
      <c r="AC348" s="25">
        <f t="shared" si="225"/>
        <v>1.0834382869072255E-2</v>
      </c>
      <c r="AD348" s="25"/>
      <c r="AE348" s="25">
        <f t="shared" si="226"/>
        <v>3.3661226541764824E-9</v>
      </c>
      <c r="AF348" s="28">
        <f t="shared" si="227"/>
        <v>38778.077899999997</v>
      </c>
      <c r="AG348" s="128"/>
      <c r="AH348">
        <f t="shared" si="228"/>
        <v>-2.1283673161873552E-2</v>
      </c>
      <c r="AI348">
        <f t="shared" si="229"/>
        <v>0.7203840548525815</v>
      </c>
      <c r="AJ348">
        <f t="shared" si="230"/>
        <v>-0.99532327579328073</v>
      </c>
      <c r="AK348">
        <f t="shared" si="231"/>
        <v>-0.24231162419354924</v>
      </c>
      <c r="AL348">
        <f t="shared" si="232"/>
        <v>-2.427547285976241</v>
      </c>
      <c r="AM348">
        <f t="shared" si="233"/>
        <v>-2.6809111915676409</v>
      </c>
      <c r="AN348" s="25">
        <f t="shared" si="234"/>
        <v>4.1473663742697795</v>
      </c>
      <c r="AO348" s="25">
        <f t="shared" si="234"/>
        <v>4.1473835997085446</v>
      </c>
      <c r="AP348" s="25">
        <f t="shared" si="234"/>
        <v>4.1472966548496668</v>
      </c>
      <c r="AQ348" s="25">
        <f t="shared" si="234"/>
        <v>4.147735628161727</v>
      </c>
      <c r="AR348" s="25">
        <f t="shared" si="234"/>
        <v>4.1455224055884941</v>
      </c>
      <c r="AS348" s="25">
        <f t="shared" si="234"/>
        <v>4.1567611061629668</v>
      </c>
      <c r="AT348" s="25">
        <f t="shared" si="234"/>
        <v>4.1015978564480999</v>
      </c>
      <c r="AU348" s="25">
        <f t="shared" si="235"/>
        <v>4.4598630904892262</v>
      </c>
      <c r="AV348" s="25"/>
      <c r="AW348" s="25"/>
      <c r="AX348" s="25"/>
      <c r="AY348" s="25"/>
      <c r="AZ348" s="25"/>
      <c r="BA348" s="25"/>
      <c r="BB348" s="25"/>
      <c r="BC348" s="25"/>
      <c r="BD348" s="25"/>
      <c r="BE348" s="25"/>
      <c r="BF348" s="25"/>
      <c r="BG348" s="25"/>
      <c r="BH348" s="25"/>
      <c r="BI348" s="25"/>
      <c r="BJ348" s="25"/>
      <c r="BK348" s="25"/>
      <c r="BL348" s="25"/>
    </row>
    <row r="349" spans="1:64">
      <c r="A349" s="58" t="s">
        <v>347</v>
      </c>
      <c r="B349" s="96" t="s">
        <v>292</v>
      </c>
      <c r="C349" s="95">
        <v>53802.381099999999</v>
      </c>
      <c r="D349" s="58">
        <v>4.0000000000000002E-4</v>
      </c>
      <c r="E349" s="33">
        <f t="shared" si="218"/>
        <v>39838.95880879576</v>
      </c>
      <c r="F349" s="25">
        <f t="shared" si="219"/>
        <v>39839</v>
      </c>
      <c r="G349" s="25">
        <f t="shared" si="208"/>
        <v>-1.4060533001611475E-2</v>
      </c>
      <c r="K349">
        <f t="shared" si="213"/>
        <v>-1.4060533001611475E-2</v>
      </c>
      <c r="N349" s="25"/>
      <c r="O349" s="25">
        <f t="shared" ca="1" si="217"/>
        <v>-7.4457334491272419E-3</v>
      </c>
      <c r="P349" s="27">
        <f t="shared" si="220"/>
        <v>-2.5192054526718764E-2</v>
      </c>
      <c r="Q349" s="28">
        <f t="shared" si="221"/>
        <v>38783.881099999999</v>
      </c>
      <c r="S349" s="25">
        <f t="shared" si="209"/>
        <v>1.2391077146392692E-4</v>
      </c>
      <c r="T349" s="128">
        <v>10</v>
      </c>
      <c r="U349">
        <f t="shared" si="210"/>
        <v>1.2391077146392691E-3</v>
      </c>
      <c r="V349" s="25">
        <f t="shared" si="211"/>
        <v>1.1131521525107289E-2</v>
      </c>
      <c r="Z349">
        <f t="shared" si="222"/>
        <v>39839</v>
      </c>
      <c r="AA349" s="25">
        <f t="shared" si="223"/>
        <v>-1.9694291119898302E-2</v>
      </c>
      <c r="AB349" s="25">
        <f t="shared" si="224"/>
        <v>5.6337581182868274E-3</v>
      </c>
      <c r="AC349" s="25">
        <f t="shared" si="225"/>
        <v>1.1131521525107289E-2</v>
      </c>
      <c r="AD349" s="25"/>
      <c r="AE349" s="25">
        <f t="shared" si="226"/>
        <v>3.9328325413082226E-9</v>
      </c>
      <c r="AF349" s="28">
        <f t="shared" si="227"/>
        <v>38783.881099999999</v>
      </c>
      <c r="AG349" s="128"/>
      <c r="AH349">
        <f t="shared" si="228"/>
        <v>-2.1275304356898301E-2</v>
      </c>
      <c r="AI349">
        <f t="shared" si="229"/>
        <v>0.72069628924925699</v>
      </c>
      <c r="AJ349">
        <f t="shared" si="230"/>
        <v>-0.99544683383222765</v>
      </c>
      <c r="AK349">
        <f t="shared" si="231"/>
        <v>-0.2426714593042727</v>
      </c>
      <c r="AL349">
        <f t="shared" si="232"/>
        <v>-2.4262596767207394</v>
      </c>
      <c r="AM349">
        <f t="shared" si="233"/>
        <v>-2.6756492609895908</v>
      </c>
      <c r="AN349" s="25">
        <f t="shared" si="234"/>
        <v>4.149026559245395</v>
      </c>
      <c r="AO349" s="25">
        <f t="shared" si="234"/>
        <v>4.1490434993937209</v>
      </c>
      <c r="AP349" s="25">
        <f t="shared" si="234"/>
        <v>4.1489577698792361</v>
      </c>
      <c r="AQ349" s="25">
        <f t="shared" si="234"/>
        <v>4.1493917434274605</v>
      </c>
      <c r="AR349" s="25">
        <f t="shared" si="234"/>
        <v>4.1471979706552098</v>
      </c>
      <c r="AS349" s="25">
        <f t="shared" si="234"/>
        <v>4.1583670691680368</v>
      </c>
      <c r="AT349" s="25">
        <f t="shared" si="234"/>
        <v>4.1034033200114708</v>
      </c>
      <c r="AU349" s="25">
        <f t="shared" si="235"/>
        <v>4.4618516801204695</v>
      </c>
      <c r="AV349" s="25"/>
      <c r="AW349" s="25"/>
      <c r="AX349" s="25"/>
      <c r="AY349" s="25"/>
      <c r="AZ349" s="25"/>
      <c r="BA349" s="25"/>
      <c r="BB349" s="25"/>
      <c r="BC349" s="25"/>
      <c r="BD349" s="25"/>
      <c r="BE349" s="25"/>
      <c r="BF349" s="25"/>
      <c r="BG349" s="25"/>
      <c r="BH349" s="25"/>
      <c r="BI349" s="25"/>
      <c r="BJ349" s="25"/>
      <c r="BK349" s="25"/>
      <c r="BL349" s="25"/>
    </row>
    <row r="350" spans="1:64">
      <c r="A350" s="58" t="s">
        <v>347</v>
      </c>
      <c r="B350" s="96" t="s">
        <v>292</v>
      </c>
      <c r="C350" s="95">
        <v>53815.352500000001</v>
      </c>
      <c r="D350" s="58">
        <v>2.0000000000000001E-4</v>
      </c>
      <c r="E350" s="33">
        <f t="shared" si="218"/>
        <v>39876.959330298829</v>
      </c>
      <c r="F350" s="25">
        <f t="shared" si="219"/>
        <v>39877</v>
      </c>
      <c r="G350" s="25">
        <f t="shared" si="208"/>
        <v>-1.3882519000617322E-2</v>
      </c>
      <c r="K350">
        <f t="shared" si="213"/>
        <v>-1.3882519000617322E-2</v>
      </c>
      <c r="N350" s="25"/>
      <c r="O350" s="25">
        <f t="shared" ca="1" si="217"/>
        <v>-7.4815522902204439E-3</v>
      </c>
      <c r="P350" s="27">
        <f t="shared" si="220"/>
        <v>-2.5219395796321913E-2</v>
      </c>
      <c r="Q350" s="28">
        <f t="shared" si="221"/>
        <v>38796.852500000001</v>
      </c>
      <c r="S350" s="25">
        <f t="shared" si="209"/>
        <v>1.285247754809852E-4</v>
      </c>
      <c r="T350" s="128">
        <v>10</v>
      </c>
      <c r="U350">
        <f t="shared" si="210"/>
        <v>1.285247754809852E-3</v>
      </c>
      <c r="V350" s="25">
        <f t="shared" si="211"/>
        <v>1.1336876795704592E-2</v>
      </c>
      <c r="Z350">
        <f t="shared" si="222"/>
        <v>39877</v>
      </c>
      <c r="AA350" s="25">
        <f t="shared" si="223"/>
        <v>-1.9680304624811681E-2</v>
      </c>
      <c r="AB350" s="25">
        <f t="shared" si="224"/>
        <v>5.7977856241943591E-3</v>
      </c>
      <c r="AC350" s="25">
        <f t="shared" si="225"/>
        <v>1.1336876795704592E-2</v>
      </c>
      <c r="AD350" s="25"/>
      <c r="AE350" s="25">
        <f t="shared" si="226"/>
        <v>4.3202726924187582E-9</v>
      </c>
      <c r="AF350" s="28">
        <f t="shared" si="227"/>
        <v>38796.852500000001</v>
      </c>
      <c r="AG350" s="128"/>
      <c r="AH350">
        <f t="shared" si="228"/>
        <v>-2.1256372237811683E-2</v>
      </c>
      <c r="AI350">
        <f t="shared" si="229"/>
        <v>0.72139688300856031</v>
      </c>
      <c r="AJ350">
        <f t="shared" si="230"/>
        <v>-0.99571742821435805</v>
      </c>
      <c r="AK350">
        <f t="shared" si="231"/>
        <v>-0.243475467352779</v>
      </c>
      <c r="AL350">
        <f t="shared" si="232"/>
        <v>-2.4233774481767036</v>
      </c>
      <c r="AM350">
        <f t="shared" si="233"/>
        <v>-2.6639362234046318</v>
      </c>
      <c r="AN350" s="25">
        <f t="shared" si="234"/>
        <v>4.1527401650221902</v>
      </c>
      <c r="AO350" s="25">
        <f t="shared" si="234"/>
        <v>4.1527564796506882</v>
      </c>
      <c r="AP350" s="25">
        <f t="shared" si="234"/>
        <v>4.152673426795058</v>
      </c>
      <c r="AQ350" s="25">
        <f t="shared" si="234"/>
        <v>4.1530963385656614</v>
      </c>
      <c r="AR350" s="25">
        <f t="shared" si="234"/>
        <v>4.150945803146759</v>
      </c>
      <c r="AS350" s="25">
        <f t="shared" si="234"/>
        <v>4.1619593690289882</v>
      </c>
      <c r="AT350" s="25">
        <f t="shared" si="234"/>
        <v>4.1074441886519537</v>
      </c>
      <c r="AU350" s="25">
        <f t="shared" si="235"/>
        <v>4.4662967628256025</v>
      </c>
      <c r="AV350" s="25"/>
      <c r="AW350" s="25"/>
      <c r="AX350" s="25"/>
      <c r="AY350" s="25"/>
      <c r="AZ350" s="25"/>
      <c r="BA350" s="25"/>
      <c r="BB350" s="25"/>
      <c r="BC350" s="25"/>
      <c r="BD350" s="25"/>
      <c r="BE350" s="25"/>
      <c r="BF350" s="25"/>
      <c r="BG350" s="25"/>
      <c r="BH350" s="25"/>
      <c r="BI350" s="25"/>
      <c r="BJ350" s="25"/>
      <c r="BK350" s="25"/>
      <c r="BL350" s="25"/>
    </row>
    <row r="351" spans="1:64">
      <c r="A351" s="139" t="s">
        <v>600</v>
      </c>
      <c r="B351" s="139" t="s">
        <v>292</v>
      </c>
      <c r="C351" s="140">
        <v>54015.724300000002</v>
      </c>
      <c r="D351" s="140" t="s">
        <v>485</v>
      </c>
      <c r="E351" s="33">
        <f t="shared" si="218"/>
        <v>40463.960956530966</v>
      </c>
      <c r="F351" s="25">
        <f t="shared" si="219"/>
        <v>40464</v>
      </c>
      <c r="G351" s="25">
        <f t="shared" si="208"/>
        <v>-1.3327407999895513E-2</v>
      </c>
      <c r="K351">
        <f t="shared" si="213"/>
        <v>-1.3327407999895513E-2</v>
      </c>
      <c r="L351" s="25"/>
      <c r="N351" s="25"/>
      <c r="O351" s="25">
        <f t="shared" ca="1" si="217"/>
        <v>-8.0348591250022951E-3</v>
      </c>
      <c r="P351" s="27">
        <f t="shared" si="220"/>
        <v>-2.5639380330233323E-2</v>
      </c>
      <c r="Q351" s="28">
        <f t="shared" si="221"/>
        <v>38997.224300000002</v>
      </c>
      <c r="S351" s="25">
        <f t="shared" si="209"/>
        <v>1.5158466266300383E-4</v>
      </c>
      <c r="T351" s="128">
        <v>10</v>
      </c>
      <c r="U351">
        <f t="shared" si="210"/>
        <v>1.5158466266300384E-3</v>
      </c>
      <c r="V351" s="25">
        <f t="shared" si="211"/>
        <v>1.231197233033781E-2</v>
      </c>
      <c r="Z351">
        <f t="shared" si="222"/>
        <v>40464</v>
      </c>
      <c r="AA351" s="25">
        <f t="shared" si="223"/>
        <v>-1.9425290148379088E-2</v>
      </c>
      <c r="AB351" s="25">
        <f t="shared" si="224"/>
        <v>6.097882148483575E-3</v>
      </c>
      <c r="AC351" s="25">
        <f t="shared" si="225"/>
        <v>1.231197233033781E-2</v>
      </c>
      <c r="AD351" s="25"/>
      <c r="AE351" s="25">
        <f t="shared" si="226"/>
        <v>5.63654936513852E-9</v>
      </c>
      <c r="AF351" s="28">
        <f t="shared" si="227"/>
        <v>38997.224300000002</v>
      </c>
      <c r="AG351" s="128"/>
      <c r="AH351">
        <f t="shared" si="228"/>
        <v>-2.0923860260379089E-2</v>
      </c>
      <c r="AI351">
        <f t="shared" si="229"/>
        <v>0.7326976487032788</v>
      </c>
      <c r="AJ351">
        <f t="shared" si="230"/>
        <v>-0.99888047624827392</v>
      </c>
      <c r="AK351">
        <f t="shared" si="231"/>
        <v>-0.25583090702892852</v>
      </c>
      <c r="AL351">
        <f t="shared" si="232"/>
        <v>-2.3781193170430894</v>
      </c>
      <c r="AM351">
        <f t="shared" si="233"/>
        <v>-2.4911077347845905</v>
      </c>
      <c r="AN351" s="25">
        <f t="shared" ref="AN351:AT360" si="236">$AU351+$AB$7*SIN(AO351)</f>
        <v>4.2105765462337557</v>
      </c>
      <c r="AO351" s="25">
        <f t="shared" si="236"/>
        <v>4.2105851716997318</v>
      </c>
      <c r="AP351" s="25">
        <f t="shared" si="236"/>
        <v>4.210536708778462</v>
      </c>
      <c r="AQ351" s="25">
        <f t="shared" si="236"/>
        <v>4.2108090574310451</v>
      </c>
      <c r="AR351" s="25">
        <f t="shared" si="236"/>
        <v>4.2092802812660493</v>
      </c>
      <c r="AS351" s="25">
        <f t="shared" si="236"/>
        <v>4.2179177340380063</v>
      </c>
      <c r="AT351" s="25">
        <f t="shared" si="236"/>
        <v>4.1707702192142984</v>
      </c>
      <c r="AU351" s="25">
        <f t="shared" si="235"/>
        <v>4.5349615930338292</v>
      </c>
      <c r="AV351" s="25"/>
      <c r="AW351" s="25"/>
      <c r="AX351" s="25"/>
      <c r="AY351" s="25"/>
      <c r="AZ351" s="25"/>
      <c r="BA351" s="25"/>
      <c r="BB351" s="25"/>
      <c r="BC351" s="25"/>
      <c r="BD351" s="25"/>
      <c r="BE351" s="25"/>
      <c r="BF351" s="25"/>
      <c r="BG351" s="25"/>
      <c r="BH351" s="25"/>
      <c r="BI351" s="25"/>
      <c r="BJ351" s="25"/>
      <c r="BK351" s="25"/>
      <c r="BL351" s="25"/>
    </row>
    <row r="352" spans="1:64">
      <c r="A352" s="36" t="s">
        <v>349</v>
      </c>
      <c r="B352" s="105" t="s">
        <v>292</v>
      </c>
      <c r="C352" s="106">
        <v>54022.550799999997</v>
      </c>
      <c r="D352" s="106">
        <v>1E-4</v>
      </c>
      <c r="E352" s="33">
        <f t="shared" si="218"/>
        <v>40483.959612037732</v>
      </c>
      <c r="F352" s="25">
        <f t="shared" si="219"/>
        <v>40484</v>
      </c>
      <c r="G352" s="25">
        <f t="shared" si="208"/>
        <v>-1.3786348004941829E-2</v>
      </c>
      <c r="K352">
        <f t="shared" si="213"/>
        <v>-1.3786348004941829E-2</v>
      </c>
      <c r="N352" s="25"/>
      <c r="O352" s="25">
        <f t="shared" ca="1" si="217"/>
        <v>-8.0537111466302998E-3</v>
      </c>
      <c r="P352" s="27">
        <f t="shared" si="220"/>
        <v>-2.5653611558435332E-2</v>
      </c>
      <c r="Q352" s="28">
        <f t="shared" si="221"/>
        <v>39004.050799999997</v>
      </c>
      <c r="S352" s="25">
        <f t="shared" si="209"/>
        <v>1.4083194424807527E-4</v>
      </c>
      <c r="T352" s="128">
        <v>10</v>
      </c>
      <c r="U352">
        <f t="shared" si="210"/>
        <v>1.4083194424807527E-3</v>
      </c>
      <c r="V352" s="25">
        <f t="shared" si="211"/>
        <v>1.1867263553493504E-2</v>
      </c>
      <c r="Z352">
        <f t="shared" si="222"/>
        <v>40484</v>
      </c>
      <c r="AA352" s="25">
        <f t="shared" si="223"/>
        <v>-1.9415295485245843E-2</v>
      </c>
      <c r="AB352" s="25">
        <f t="shared" si="224"/>
        <v>5.628947480304014E-3</v>
      </c>
      <c r="AC352" s="25">
        <f t="shared" si="225"/>
        <v>1.1867263553493504E-2</v>
      </c>
      <c r="AD352" s="25"/>
      <c r="AE352" s="25">
        <f t="shared" si="226"/>
        <v>4.4622671579207892E-9</v>
      </c>
      <c r="AF352" s="28">
        <f t="shared" si="227"/>
        <v>39004.050799999997</v>
      </c>
      <c r="AG352" s="128"/>
      <c r="AH352">
        <f t="shared" si="228"/>
        <v>-2.0911188717245843E-2</v>
      </c>
      <c r="AI352">
        <f t="shared" si="229"/>
        <v>0.73309891976707031</v>
      </c>
      <c r="AJ352">
        <f t="shared" si="230"/>
        <v>-0.99895338729803185</v>
      </c>
      <c r="AK352">
        <f t="shared" si="231"/>
        <v>-0.25624951389318812</v>
      </c>
      <c r="AL352">
        <f t="shared" si="232"/>
        <v>-2.3765520984373234</v>
      </c>
      <c r="AM352">
        <f t="shared" si="233"/>
        <v>-2.4854723451237755</v>
      </c>
      <c r="AN352" s="25">
        <f t="shared" si="236"/>
        <v>4.2125631738825957</v>
      </c>
      <c r="AO352" s="25">
        <f t="shared" si="236"/>
        <v>4.2125715969091599</v>
      </c>
      <c r="AP352" s="25">
        <f t="shared" si="236"/>
        <v>4.212524099316294</v>
      </c>
      <c r="AQ352" s="25">
        <f t="shared" si="236"/>
        <v>4.2127919931275208</v>
      </c>
      <c r="AR352" s="25">
        <f t="shared" si="236"/>
        <v>4.2112827457513591</v>
      </c>
      <c r="AS352" s="25">
        <f t="shared" si="236"/>
        <v>4.2198407137032845</v>
      </c>
      <c r="AT352" s="25">
        <f t="shared" si="236"/>
        <v>4.1729579528540475</v>
      </c>
      <c r="AU352" s="25">
        <f t="shared" si="235"/>
        <v>4.5373011102470571</v>
      </c>
      <c r="AV352" s="25"/>
      <c r="AW352" s="25"/>
      <c r="AX352" s="25"/>
      <c r="AY352" s="25"/>
      <c r="AZ352" s="25"/>
      <c r="BA352" s="25"/>
      <c r="BB352" s="25"/>
      <c r="BC352" s="25"/>
      <c r="BD352" s="25"/>
      <c r="BE352" s="25"/>
      <c r="BF352" s="25"/>
      <c r="BG352" s="25"/>
      <c r="BH352" s="25"/>
      <c r="BI352" s="25"/>
      <c r="BJ352" s="25"/>
      <c r="BK352" s="25"/>
      <c r="BL352" s="25"/>
    </row>
    <row r="353" spans="1:64">
      <c r="A353" s="56" t="s">
        <v>346</v>
      </c>
      <c r="B353" s="96" t="s">
        <v>288</v>
      </c>
      <c r="C353" s="95">
        <v>54026.4781</v>
      </c>
      <c r="D353" s="58">
        <v>2.0000000000000001E-4</v>
      </c>
      <c r="E353" s="33">
        <f t="shared" si="218"/>
        <v>40495.464881175925</v>
      </c>
      <c r="F353" s="25">
        <f t="shared" si="219"/>
        <v>40495.5</v>
      </c>
      <c r="G353" s="25">
        <f t="shared" si="208"/>
        <v>-1.1987738500465639E-2</v>
      </c>
      <c r="K353">
        <f t="shared" si="213"/>
        <v>-1.1987738500465639E-2</v>
      </c>
      <c r="N353" s="25"/>
      <c r="O353" s="25">
        <f t="shared" ca="1" si="217"/>
        <v>-8.0645510590663973E-3</v>
      </c>
      <c r="P353" s="27">
        <f t="shared" si="220"/>
        <v>-2.5661792178349307E-2</v>
      </c>
      <c r="Q353" s="28">
        <f t="shared" si="221"/>
        <v>39007.9781</v>
      </c>
      <c r="S353" s="25">
        <f t="shared" si="209"/>
        <v>1.8697974398564386E-4</v>
      </c>
      <c r="T353" s="128">
        <v>10</v>
      </c>
      <c r="U353">
        <f t="shared" si="210"/>
        <v>1.8697974398564385E-3</v>
      </c>
      <c r="V353" s="25">
        <f t="shared" si="211"/>
        <v>1.3674053677883668E-2</v>
      </c>
      <c r="Z353">
        <f t="shared" si="222"/>
        <v>40495.5</v>
      </c>
      <c r="AA353" s="25">
        <f t="shared" si="223"/>
        <v>-1.9409509102428821E-2</v>
      </c>
      <c r="AB353" s="25">
        <f t="shared" si="224"/>
        <v>7.4217706019631818E-3</v>
      </c>
      <c r="AC353" s="25">
        <f t="shared" si="225"/>
        <v>1.3674053677883668E-2</v>
      </c>
      <c r="AD353" s="25"/>
      <c r="AE353" s="25">
        <f t="shared" si="226"/>
        <v>1.0299345192812913E-8</v>
      </c>
      <c r="AF353" s="28">
        <f t="shared" si="227"/>
        <v>39007.9781</v>
      </c>
      <c r="AG353" s="128"/>
      <c r="AH353">
        <f t="shared" si="228"/>
        <v>-2.0903862041678819E-2</v>
      </c>
      <c r="AI353">
        <f t="shared" si="229"/>
        <v>0.73333014701765209</v>
      </c>
      <c r="AJ353">
        <f t="shared" si="230"/>
        <v>-0.99899423501390094</v>
      </c>
      <c r="AK353">
        <f t="shared" si="231"/>
        <v>-0.25649013530811082</v>
      </c>
      <c r="AL353">
        <f t="shared" si="232"/>
        <v>-2.3756501700014505</v>
      </c>
      <c r="AM353">
        <f t="shared" si="233"/>
        <v>-2.4822391403768536</v>
      </c>
      <c r="AN353" s="25">
        <f t="shared" si="236"/>
        <v>4.2137059774499583</v>
      </c>
      <c r="AO353" s="25">
        <f t="shared" si="236"/>
        <v>4.2137142856807959</v>
      </c>
      <c r="AP353" s="25">
        <f t="shared" si="236"/>
        <v>4.2136673371304472</v>
      </c>
      <c r="AQ353" s="25">
        <f t="shared" si="236"/>
        <v>4.2139326894653024</v>
      </c>
      <c r="AR353" s="25">
        <f t="shared" si="236"/>
        <v>4.2124346184391968</v>
      </c>
      <c r="AS353" s="25">
        <f t="shared" si="236"/>
        <v>4.2209469436548215</v>
      </c>
      <c r="AT353" s="25">
        <f t="shared" si="236"/>
        <v>4.1742168026306841</v>
      </c>
      <c r="AU353" s="25">
        <f t="shared" si="235"/>
        <v>4.5386463326446629</v>
      </c>
      <c r="AV353" s="25"/>
      <c r="AW353" s="25"/>
      <c r="AX353" s="25"/>
      <c r="AY353" s="25"/>
      <c r="AZ353" s="25"/>
      <c r="BA353" s="25"/>
      <c r="BB353" s="25"/>
      <c r="BC353" s="25"/>
      <c r="BD353" s="25"/>
      <c r="BE353" s="25"/>
      <c r="BF353" s="25"/>
      <c r="BG353" s="25"/>
      <c r="BH353" s="25"/>
      <c r="BI353" s="25"/>
      <c r="BJ353" s="25"/>
      <c r="BK353" s="25"/>
      <c r="BL353" s="25"/>
    </row>
    <row r="354" spans="1:64">
      <c r="A354" s="36" t="s">
        <v>472</v>
      </c>
      <c r="B354" s="102" t="s">
        <v>292</v>
      </c>
      <c r="C354" s="36">
        <v>54035.522400000002</v>
      </c>
      <c r="D354" s="36">
        <v>4.4000000000000002E-4</v>
      </c>
      <c r="E354" s="33">
        <f t="shared" si="218"/>
        <v>40521.960719453222</v>
      </c>
      <c r="F354" s="25">
        <f t="shared" si="219"/>
        <v>40522</v>
      </c>
      <c r="G354" s="25">
        <f t="shared" si="208"/>
        <v>-1.3408333994448185E-2</v>
      </c>
      <c r="K354">
        <f t="shared" si="213"/>
        <v>-1.3408333994448185E-2</v>
      </c>
      <c r="N354" s="25"/>
      <c r="O354" s="25">
        <f t="shared" ca="1" si="217"/>
        <v>-8.0895299877235018E-3</v>
      </c>
      <c r="P354" s="27">
        <f t="shared" si="220"/>
        <v>-2.5680636677498772E-2</v>
      </c>
      <c r="Q354" s="28">
        <f t="shared" si="221"/>
        <v>39017.022400000002</v>
      </c>
      <c r="S354" s="25">
        <f t="shared" si="209"/>
        <v>1.5060941314441064E-4</v>
      </c>
      <c r="T354" s="128">
        <v>10</v>
      </c>
      <c r="U354">
        <f t="shared" si="210"/>
        <v>1.5060941314441064E-3</v>
      </c>
      <c r="V354" s="25">
        <f t="shared" si="211"/>
        <v>1.2272302683050587E-2</v>
      </c>
      <c r="Z354">
        <f t="shared" si="222"/>
        <v>40522</v>
      </c>
      <c r="AA354" s="25">
        <f t="shared" si="223"/>
        <v>-1.9396065467258448E-2</v>
      </c>
      <c r="AB354" s="25">
        <f t="shared" si="224"/>
        <v>5.9877314728102628E-3</v>
      </c>
      <c r="AC354" s="25">
        <f t="shared" si="225"/>
        <v>1.2272302683050587E-2</v>
      </c>
      <c r="AD354" s="25"/>
      <c r="AE354" s="25">
        <f t="shared" si="226"/>
        <v>5.3997884742772745E-9</v>
      </c>
      <c r="AF354" s="28">
        <f t="shared" si="227"/>
        <v>39017.022400000002</v>
      </c>
      <c r="AG354" s="128"/>
      <c r="AH354">
        <f t="shared" si="228"/>
        <v>-2.0886866015258448E-2</v>
      </c>
      <c r="AI354">
        <f t="shared" si="229"/>
        <v>0.73386435810129191</v>
      </c>
      <c r="AJ354">
        <f t="shared" si="230"/>
        <v>-0.9990853611159185</v>
      </c>
      <c r="AK354">
        <f t="shared" si="231"/>
        <v>-0.25704439326926121</v>
      </c>
      <c r="AL354">
        <f t="shared" si="232"/>
        <v>-2.3735696443066296</v>
      </c>
      <c r="AM354">
        <f t="shared" si="233"/>
        <v>-2.4748084710501281</v>
      </c>
      <c r="AN354" s="25">
        <f t="shared" si="236"/>
        <v>4.2163407675441569</v>
      </c>
      <c r="AO354" s="25">
        <f t="shared" si="236"/>
        <v>4.2163488156677102</v>
      </c>
      <c r="AP354" s="25">
        <f t="shared" si="236"/>
        <v>4.2163031156626385</v>
      </c>
      <c r="AQ354" s="25">
        <f t="shared" si="236"/>
        <v>4.2165626672430925</v>
      </c>
      <c r="AR354" s="25">
        <f t="shared" si="236"/>
        <v>4.2150902031462234</v>
      </c>
      <c r="AS354" s="25">
        <f t="shared" si="236"/>
        <v>4.2234975257278471</v>
      </c>
      <c r="AT354" s="25">
        <f t="shared" si="236"/>
        <v>4.1771201413949948</v>
      </c>
      <c r="AU354" s="25">
        <f t="shared" si="235"/>
        <v>4.5417461929521892</v>
      </c>
      <c r="AV354" s="25"/>
      <c r="AW354" s="25"/>
      <c r="AX354" s="25"/>
      <c r="AY354" s="25"/>
      <c r="AZ354" s="25"/>
      <c r="BA354" s="25"/>
      <c r="BB354" s="25"/>
      <c r="BC354" s="25"/>
      <c r="BD354" s="25"/>
      <c r="BE354" s="25"/>
      <c r="BF354" s="25"/>
      <c r="BG354" s="25"/>
      <c r="BH354" s="25"/>
      <c r="BI354" s="25"/>
      <c r="BJ354" s="25"/>
      <c r="BK354" s="25"/>
      <c r="BL354" s="25"/>
    </row>
    <row r="355" spans="1:64">
      <c r="A355" s="33" t="s">
        <v>484</v>
      </c>
      <c r="B355" s="57" t="s">
        <v>292</v>
      </c>
      <c r="C355" s="58">
        <v>54057.3698</v>
      </c>
      <c r="D355" s="58">
        <v>1E-4</v>
      </c>
      <c r="E355" s="33">
        <f t="shared" si="218"/>
        <v>40585.964033936318</v>
      </c>
      <c r="F355" s="25">
        <f t="shared" si="219"/>
        <v>40586</v>
      </c>
      <c r="G355" s="25">
        <f t="shared" si="208"/>
        <v>-1.2276941997697577E-2</v>
      </c>
      <c r="K355">
        <f t="shared" si="213"/>
        <v>-1.2276941997697577E-2</v>
      </c>
      <c r="N355" s="25"/>
      <c r="O355" s="25">
        <f t="shared" ca="1" si="217"/>
        <v>-8.1498564569331029E-3</v>
      </c>
      <c r="P355" s="27">
        <f t="shared" si="220"/>
        <v>-2.5726110565690415E-2</v>
      </c>
      <c r="Q355" s="28">
        <f t="shared" si="221"/>
        <v>39038.8698</v>
      </c>
      <c r="S355" s="25">
        <f t="shared" si="209"/>
        <v>1.8088013517028652E-4</v>
      </c>
      <c r="T355" s="128">
        <v>10</v>
      </c>
      <c r="U355">
        <f t="shared" si="210"/>
        <v>1.8088013517028653E-3</v>
      </c>
      <c r="V355" s="25">
        <f t="shared" si="211"/>
        <v>1.3449168567992838E-2</v>
      </c>
      <c r="Z355">
        <f t="shared" si="222"/>
        <v>40586</v>
      </c>
      <c r="AA355" s="25">
        <f t="shared" si="223"/>
        <v>-1.936296500954696E-2</v>
      </c>
      <c r="AB355" s="25">
        <f t="shared" si="224"/>
        <v>7.0860230118493829E-3</v>
      </c>
      <c r="AC355" s="25">
        <f t="shared" si="225"/>
        <v>1.3449168567992838E-2</v>
      </c>
      <c r="AD355" s="25"/>
      <c r="AE355" s="25">
        <f t="shared" si="226"/>
        <v>9.082303085005011E-9</v>
      </c>
      <c r="AF355" s="28">
        <f t="shared" si="227"/>
        <v>39038.8698</v>
      </c>
      <c r="AG355" s="128"/>
      <c r="AH355">
        <f t="shared" si="228"/>
        <v>-2.084516882154696E-2</v>
      </c>
      <c r="AI355">
        <f t="shared" si="229"/>
        <v>0.73516251571367452</v>
      </c>
      <c r="AJ355">
        <f t="shared" si="230"/>
        <v>-0.99928807759965776</v>
      </c>
      <c r="AK355">
        <f t="shared" si="231"/>
        <v>-0.25838170778305936</v>
      </c>
      <c r="AL355">
        <f t="shared" si="232"/>
        <v>-2.3685324338711005</v>
      </c>
      <c r="AM355">
        <f t="shared" si="233"/>
        <v>-2.4569753398307261</v>
      </c>
      <c r="AN355" s="25">
        <f t="shared" si="236"/>
        <v>4.2227119692211943</v>
      </c>
      <c r="AO355" s="25">
        <f t="shared" si="236"/>
        <v>4.2227194141392062</v>
      </c>
      <c r="AP355" s="25">
        <f t="shared" si="236"/>
        <v>4.2226766347967155</v>
      </c>
      <c r="AQ355" s="25">
        <f t="shared" si="236"/>
        <v>4.2229224965875485</v>
      </c>
      <c r="AR355" s="25">
        <f t="shared" si="236"/>
        <v>4.2215110210927049</v>
      </c>
      <c r="AS355" s="25">
        <f t="shared" si="236"/>
        <v>4.2296657986563888</v>
      </c>
      <c r="AT355" s="25">
        <f t="shared" si="236"/>
        <v>4.1841464310321239</v>
      </c>
      <c r="AU355" s="25">
        <f t="shared" si="235"/>
        <v>4.5492326480345175</v>
      </c>
      <c r="AV355" s="25"/>
      <c r="AW355" s="25"/>
      <c r="AX355" s="25"/>
      <c r="AY355" s="25"/>
      <c r="AZ355" s="25"/>
      <c r="BA355" s="25"/>
      <c r="BB355" s="25"/>
      <c r="BC355" s="25"/>
      <c r="BD355" s="25"/>
      <c r="BE355" s="25"/>
      <c r="BF355" s="25"/>
      <c r="BG355" s="25"/>
      <c r="BH355" s="25"/>
      <c r="BI355" s="25"/>
      <c r="BJ355" s="25"/>
      <c r="BK355" s="25"/>
      <c r="BL355" s="25"/>
    </row>
    <row r="356" spans="1:64">
      <c r="A356" s="36" t="s">
        <v>486</v>
      </c>
      <c r="B356" s="102" t="s">
        <v>292</v>
      </c>
      <c r="C356" s="36">
        <v>54057.3698</v>
      </c>
      <c r="D356" s="36" t="s">
        <v>485</v>
      </c>
      <c r="E356" s="33">
        <f t="shared" si="218"/>
        <v>40585.964033936318</v>
      </c>
      <c r="F356" s="25">
        <f t="shared" si="219"/>
        <v>40586</v>
      </c>
      <c r="G356" s="25">
        <f t="shared" si="208"/>
        <v>-1.2276941997697577E-2</v>
      </c>
      <c r="K356">
        <f t="shared" si="213"/>
        <v>-1.2276941997697577E-2</v>
      </c>
      <c r="N356" s="25"/>
      <c r="O356" s="25">
        <f t="shared" ca="1" si="217"/>
        <v>-8.1498564569331029E-3</v>
      </c>
      <c r="P356" s="27">
        <f t="shared" si="220"/>
        <v>-2.5726110565690415E-2</v>
      </c>
      <c r="Q356" s="28">
        <f t="shared" si="221"/>
        <v>39038.8698</v>
      </c>
      <c r="S356" s="25">
        <f t="shared" si="209"/>
        <v>1.8088013517028652E-4</v>
      </c>
      <c r="T356" s="128">
        <v>10</v>
      </c>
      <c r="U356">
        <f t="shared" si="210"/>
        <v>1.8088013517028653E-3</v>
      </c>
      <c r="V356" s="25">
        <f t="shared" si="211"/>
        <v>1.3449168567992838E-2</v>
      </c>
      <c r="Z356">
        <f t="shared" si="222"/>
        <v>40586</v>
      </c>
      <c r="AA356" s="25">
        <f t="shared" si="223"/>
        <v>-1.936296500954696E-2</v>
      </c>
      <c r="AB356" s="25">
        <f t="shared" si="224"/>
        <v>7.0860230118493829E-3</v>
      </c>
      <c r="AC356" s="25">
        <f t="shared" si="225"/>
        <v>1.3449168567992838E-2</v>
      </c>
      <c r="AD356" s="25"/>
      <c r="AE356" s="25">
        <f t="shared" si="226"/>
        <v>9.082303085005011E-9</v>
      </c>
      <c r="AF356" s="28">
        <f t="shared" si="227"/>
        <v>39038.8698</v>
      </c>
      <c r="AG356" s="128"/>
      <c r="AH356">
        <f t="shared" si="228"/>
        <v>-2.084516882154696E-2</v>
      </c>
      <c r="AI356">
        <f t="shared" si="229"/>
        <v>0.73516251571367452</v>
      </c>
      <c r="AJ356">
        <f t="shared" si="230"/>
        <v>-0.99928807759965776</v>
      </c>
      <c r="AK356">
        <f t="shared" si="231"/>
        <v>-0.25838170778305936</v>
      </c>
      <c r="AL356">
        <f t="shared" si="232"/>
        <v>-2.3685324338711005</v>
      </c>
      <c r="AM356">
        <f t="shared" si="233"/>
        <v>-2.4569753398307261</v>
      </c>
      <c r="AN356" s="25">
        <f t="shared" si="236"/>
        <v>4.2227119692211943</v>
      </c>
      <c r="AO356" s="25">
        <f t="shared" si="236"/>
        <v>4.2227194141392062</v>
      </c>
      <c r="AP356" s="25">
        <f t="shared" si="236"/>
        <v>4.2226766347967155</v>
      </c>
      <c r="AQ356" s="25">
        <f t="shared" si="236"/>
        <v>4.2229224965875485</v>
      </c>
      <c r="AR356" s="25">
        <f t="shared" si="236"/>
        <v>4.2215110210927049</v>
      </c>
      <c r="AS356" s="25">
        <f t="shared" si="236"/>
        <v>4.2296657986563888</v>
      </c>
      <c r="AT356" s="25">
        <f t="shared" si="236"/>
        <v>4.1841464310321239</v>
      </c>
      <c r="AU356" s="25">
        <f t="shared" si="235"/>
        <v>4.5492326480345175</v>
      </c>
      <c r="AV356" s="25"/>
      <c r="AW356" s="25"/>
      <c r="AX356" s="25"/>
      <c r="AY356" s="25"/>
      <c r="AZ356" s="25"/>
      <c r="BA356" s="25"/>
      <c r="BB356" s="25"/>
      <c r="BC356" s="25"/>
      <c r="BD356" s="25"/>
      <c r="BE356" s="25"/>
      <c r="BF356" s="25"/>
      <c r="BG356" s="25"/>
      <c r="BH356" s="25"/>
      <c r="BI356" s="25"/>
      <c r="BJ356" s="25"/>
      <c r="BK356" s="25"/>
      <c r="BL356" s="25"/>
    </row>
    <row r="357" spans="1:64">
      <c r="A357" s="58" t="s">
        <v>348</v>
      </c>
      <c r="B357" s="57" t="s">
        <v>288</v>
      </c>
      <c r="C357" s="58">
        <v>54084.507100000003</v>
      </c>
      <c r="D357" s="58">
        <v>5.9999999999999995E-4</v>
      </c>
      <c r="E357" s="33">
        <f t="shared" si="218"/>
        <v>40665.464438841351</v>
      </c>
      <c r="F357" s="25">
        <f t="shared" si="219"/>
        <v>40665.5</v>
      </c>
      <c r="G357" s="25">
        <f t="shared" si="208"/>
        <v>-1.2138728496211115E-2</v>
      </c>
      <c r="K357">
        <f t="shared" si="213"/>
        <v>-1.2138728496211115E-2</v>
      </c>
      <c r="N357" s="25"/>
      <c r="O357" s="25">
        <f t="shared" ca="1" si="217"/>
        <v>-8.2247932429044095E-3</v>
      </c>
      <c r="P357" s="27">
        <f t="shared" si="220"/>
        <v>-2.5782524084589444E-2</v>
      </c>
      <c r="Q357" s="28">
        <f t="shared" si="221"/>
        <v>39066.007100000003</v>
      </c>
      <c r="S357" s="25">
        <f t="shared" si="209"/>
        <v>1.8615315805745194E-4</v>
      </c>
      <c r="T357" s="128">
        <v>10</v>
      </c>
      <c r="U357">
        <f t="shared" si="210"/>
        <v>1.8615315805745195E-3</v>
      </c>
      <c r="V357" s="25">
        <f t="shared" si="211"/>
        <v>1.3643795588378329E-2</v>
      </c>
      <c r="Z357">
        <f t="shared" si="222"/>
        <v>40665.5</v>
      </c>
      <c r="AA357" s="25">
        <f t="shared" si="223"/>
        <v>-1.9320597370082473E-2</v>
      </c>
      <c r="AB357" s="25">
        <f t="shared" si="224"/>
        <v>7.1818688738713582E-3</v>
      </c>
      <c r="AC357" s="25">
        <f t="shared" si="225"/>
        <v>1.3643795588378329E-2</v>
      </c>
      <c r="AD357" s="25"/>
      <c r="AE357" s="25">
        <f t="shared" si="226"/>
        <v>9.6016385132788142E-9</v>
      </c>
      <c r="AF357" s="28">
        <f t="shared" si="227"/>
        <v>39066.007100000003</v>
      </c>
      <c r="AG357" s="128"/>
      <c r="AH357">
        <f t="shared" si="228"/>
        <v>-2.0792088199332474E-2</v>
      </c>
      <c r="AI357">
        <f t="shared" si="229"/>
        <v>0.73679091049739021</v>
      </c>
      <c r="AJ357">
        <f t="shared" si="230"/>
        <v>-0.9995053634871397</v>
      </c>
      <c r="AK357">
        <f t="shared" si="231"/>
        <v>-0.26004033380075314</v>
      </c>
      <c r="AL357">
        <f t="shared" si="232"/>
        <v>-2.3622503343547119</v>
      </c>
      <c r="AM357">
        <f t="shared" si="233"/>
        <v>-2.4350418269643677</v>
      </c>
      <c r="AN357" s="25">
        <f t="shared" si="236"/>
        <v>4.2306419472970767</v>
      </c>
      <c r="AO357" s="25">
        <f t="shared" si="236"/>
        <v>4.2306486906202654</v>
      </c>
      <c r="AP357" s="25">
        <f t="shared" si="236"/>
        <v>4.2306093561872409</v>
      </c>
      <c r="AQ357" s="25">
        <f t="shared" si="236"/>
        <v>4.2308388393337593</v>
      </c>
      <c r="AR357" s="25">
        <f t="shared" si="236"/>
        <v>4.2295014163297342</v>
      </c>
      <c r="AS357" s="25">
        <f t="shared" si="236"/>
        <v>4.2373446932910621</v>
      </c>
      <c r="AT357" s="25">
        <f t="shared" si="236"/>
        <v>4.1929028983978318</v>
      </c>
      <c r="AU357" s="25">
        <f t="shared" si="235"/>
        <v>4.5585322289570964</v>
      </c>
      <c r="AV357" s="25"/>
      <c r="AW357" s="25"/>
      <c r="AX357" s="25"/>
      <c r="AY357" s="25"/>
      <c r="AZ357" s="25"/>
      <c r="BA357" s="25"/>
      <c r="BB357" s="25"/>
      <c r="BC357" s="25"/>
      <c r="BD357" s="25"/>
      <c r="BE357" s="25"/>
      <c r="BF357" s="25"/>
      <c r="BG357" s="25"/>
      <c r="BH357" s="25"/>
      <c r="BI357" s="25"/>
      <c r="BJ357" s="25"/>
      <c r="BK357" s="25"/>
      <c r="BL357" s="25"/>
    </row>
    <row r="358" spans="1:64">
      <c r="A358" s="139" t="s">
        <v>600</v>
      </c>
      <c r="B358" s="139" t="s">
        <v>292</v>
      </c>
      <c r="C358" s="140">
        <v>54095.6005</v>
      </c>
      <c r="D358" s="140" t="s">
        <v>485</v>
      </c>
      <c r="E358" s="33">
        <f t="shared" si="218"/>
        <v>40697.963242767066</v>
      </c>
      <c r="F358" s="25">
        <f t="shared" si="219"/>
        <v>40698</v>
      </c>
      <c r="G358" s="25">
        <f t="shared" si="208"/>
        <v>-1.2547006001113914E-2</v>
      </c>
      <c r="K358">
        <f t="shared" si="213"/>
        <v>-1.2547006001113914E-2</v>
      </c>
      <c r="M358" s="25"/>
      <c r="N358" s="25"/>
      <c r="O358" s="25">
        <f t="shared" ca="1" si="217"/>
        <v>-8.2554277780499154E-3</v>
      </c>
      <c r="P358" s="27">
        <f t="shared" si="220"/>
        <v>-2.5805562739070295E-2</v>
      </c>
      <c r="Q358" s="28">
        <f t="shared" si="221"/>
        <v>39077.1005</v>
      </c>
      <c r="S358" s="25">
        <f t="shared" si="209"/>
        <v>1.7578932677360856E-4</v>
      </c>
      <c r="T358" s="128">
        <v>10</v>
      </c>
      <c r="U358">
        <f t="shared" si="210"/>
        <v>1.7578932677360856E-3</v>
      </c>
      <c r="V358" s="25">
        <f t="shared" si="211"/>
        <v>1.3258556737956381E-2</v>
      </c>
      <c r="Z358">
        <f t="shared" si="222"/>
        <v>40698</v>
      </c>
      <c r="AA358" s="25">
        <f t="shared" si="223"/>
        <v>-1.930287681315173E-2</v>
      </c>
      <c r="AB358" s="25">
        <f t="shared" si="224"/>
        <v>6.7558708120378161E-3</v>
      </c>
      <c r="AC358" s="25">
        <f t="shared" si="225"/>
        <v>1.3258556737956381E-2</v>
      </c>
      <c r="AD358" s="25"/>
      <c r="AE358" s="25">
        <f t="shared" si="226"/>
        <v>8.0233396122462841E-9</v>
      </c>
      <c r="AF358" s="28">
        <f t="shared" si="227"/>
        <v>39077.1005</v>
      </c>
      <c r="AG358" s="128"/>
      <c r="AH358">
        <f t="shared" si="228"/>
        <v>-2.0769977201151733E-2</v>
      </c>
      <c r="AI358">
        <f t="shared" si="229"/>
        <v>0.73746169605348322</v>
      </c>
      <c r="AJ358">
        <f t="shared" si="230"/>
        <v>-0.99958306475380265</v>
      </c>
      <c r="AK358">
        <f t="shared" si="231"/>
        <v>-0.26071754632338484</v>
      </c>
      <c r="AL358">
        <f t="shared" si="232"/>
        <v>-2.3596741460310828</v>
      </c>
      <c r="AM358">
        <f t="shared" si="233"/>
        <v>-2.4261439740689283</v>
      </c>
      <c r="AN358" s="25">
        <f t="shared" si="236"/>
        <v>4.2338888283045719</v>
      </c>
      <c r="AO358" s="25">
        <f t="shared" si="236"/>
        <v>4.2338952995365409</v>
      </c>
      <c r="AP358" s="25">
        <f t="shared" si="236"/>
        <v>4.2338573161320827</v>
      </c>
      <c r="AQ358" s="25">
        <f t="shared" si="236"/>
        <v>4.2340803024743368</v>
      </c>
      <c r="AR358" s="25">
        <f t="shared" si="236"/>
        <v>4.2327726004854673</v>
      </c>
      <c r="AS358" s="25">
        <f t="shared" si="236"/>
        <v>4.2404892872417239</v>
      </c>
      <c r="AT358" s="25">
        <f t="shared" si="236"/>
        <v>4.1964916892004034</v>
      </c>
      <c r="AU358" s="25">
        <f t="shared" si="235"/>
        <v>4.5623339444285911</v>
      </c>
      <c r="AV358" s="25"/>
      <c r="AW358" s="25"/>
      <c r="AX358" s="25"/>
      <c r="AY358" s="25"/>
      <c r="AZ358" s="25"/>
      <c r="BA358" s="25"/>
      <c r="BB358" s="25"/>
      <c r="BC358" s="25"/>
      <c r="BD358" s="25"/>
      <c r="BE358" s="25"/>
      <c r="BF358" s="25"/>
      <c r="BG358" s="25"/>
      <c r="BH358" s="25"/>
      <c r="BI358" s="25"/>
      <c r="BJ358" s="25"/>
      <c r="BK358" s="25"/>
      <c r="BL358" s="25"/>
    </row>
    <row r="359" spans="1:64">
      <c r="A359" s="139" t="s">
        <v>968</v>
      </c>
      <c r="B359" s="139" t="s">
        <v>292</v>
      </c>
      <c r="C359" s="140">
        <v>54097.652000000002</v>
      </c>
      <c r="D359" s="140" t="s">
        <v>503</v>
      </c>
      <c r="E359" s="33">
        <f t="shared" si="218"/>
        <v>40703.973239364474</v>
      </c>
      <c r="F359" s="25">
        <f t="shared" si="219"/>
        <v>40704</v>
      </c>
      <c r="G359" s="25">
        <f t="shared" si="208"/>
        <v>-9.1346879999036901E-3</v>
      </c>
      <c r="I359">
        <f>G359</f>
        <v>-9.1346879999036901E-3</v>
      </c>
      <c r="L359" s="25"/>
      <c r="N359" s="25"/>
      <c r="O359" s="25">
        <f t="shared" ca="1" si="217"/>
        <v>-8.2610833845383168E-3</v>
      </c>
      <c r="P359" s="27">
        <f t="shared" si="220"/>
        <v>-2.5809814539312421E-2</v>
      </c>
      <c r="Q359" s="28">
        <f t="shared" si="221"/>
        <v>39079.152000000002</v>
      </c>
      <c r="S359" s="25">
        <f t="shared" si="209"/>
        <v>2.7805984510529341E-4</v>
      </c>
      <c r="T359" s="128">
        <v>0.1</v>
      </c>
      <c r="U359">
        <f t="shared" si="210"/>
        <v>2.7805984510529343E-5</v>
      </c>
      <c r="V359" s="25">
        <f t="shared" si="211"/>
        <v>1.6675126539408731E-2</v>
      </c>
      <c r="Z359">
        <f t="shared" si="222"/>
        <v>40704</v>
      </c>
      <c r="AA359" s="25">
        <f t="shared" si="223"/>
        <v>-1.9299579852369783E-2</v>
      </c>
      <c r="AB359" s="25">
        <f t="shared" si="224"/>
        <v>1.0164891852466093E-2</v>
      </c>
      <c r="AC359" s="25">
        <f t="shared" si="225"/>
        <v>1.6675126539408731E-2</v>
      </c>
      <c r="AD359" s="25"/>
      <c r="AE359" s="25">
        <f t="shared" si="226"/>
        <v>2.8730540828590869E-8</v>
      </c>
      <c r="AF359" s="28">
        <f t="shared" si="227"/>
        <v>39079.152000000002</v>
      </c>
      <c r="AG359" s="128"/>
      <c r="AH359">
        <f t="shared" si="228"/>
        <v>-2.0765869004369785E-2</v>
      </c>
      <c r="AI359">
        <f t="shared" si="229"/>
        <v>0.73758585790801234</v>
      </c>
      <c r="AJ359">
        <f t="shared" si="230"/>
        <v>-0.9995966987716316</v>
      </c>
      <c r="AK359">
        <f t="shared" si="231"/>
        <v>-0.26084251576406436</v>
      </c>
      <c r="AL359">
        <f t="shared" si="232"/>
        <v>-2.3591980288541392</v>
      </c>
      <c r="AM359">
        <f t="shared" si="233"/>
        <v>-2.4245056072991371</v>
      </c>
      <c r="AN359" s="25">
        <f t="shared" si="236"/>
        <v>4.2344885757213264</v>
      </c>
      <c r="AO359" s="25">
        <f t="shared" si="236"/>
        <v>4.2344949976344477</v>
      </c>
      <c r="AP359" s="25">
        <f t="shared" si="236"/>
        <v>4.2344572600664421</v>
      </c>
      <c r="AQ359" s="25">
        <f t="shared" si="236"/>
        <v>4.2346790595681592</v>
      </c>
      <c r="AR359" s="25">
        <f t="shared" si="236"/>
        <v>4.2333768092020287</v>
      </c>
      <c r="AS359" s="25">
        <f t="shared" si="236"/>
        <v>4.2410701752884847</v>
      </c>
      <c r="AT359" s="25">
        <f t="shared" si="236"/>
        <v>4.1971548132908394</v>
      </c>
      <c r="AU359" s="25">
        <f t="shared" si="235"/>
        <v>4.5630357995925594</v>
      </c>
      <c r="AV359" s="25"/>
      <c r="AW359" s="25"/>
      <c r="AX359" s="25"/>
      <c r="AY359" s="25"/>
      <c r="AZ359" s="25"/>
      <c r="BA359" s="25"/>
      <c r="BB359" s="25"/>
      <c r="BC359" s="25"/>
      <c r="BD359" s="25"/>
      <c r="BE359" s="25"/>
      <c r="BF359" s="25"/>
      <c r="BG359" s="25"/>
      <c r="BH359" s="25"/>
      <c r="BI359" s="25"/>
      <c r="BJ359" s="25"/>
      <c r="BK359" s="25"/>
      <c r="BL359" s="25"/>
    </row>
    <row r="360" spans="1:64">
      <c r="A360" s="95" t="s">
        <v>359</v>
      </c>
      <c r="B360" s="96" t="s">
        <v>292</v>
      </c>
      <c r="C360" s="95">
        <v>54108.2304</v>
      </c>
      <c r="D360" s="95">
        <v>1E-4</v>
      </c>
      <c r="E360" s="33">
        <f t="shared" si="218"/>
        <v>40734.963318821428</v>
      </c>
      <c r="F360" s="25">
        <f t="shared" si="219"/>
        <v>40735</v>
      </c>
      <c r="G360" s="25">
        <f t="shared" si="208"/>
        <v>-1.2521044998720754E-2</v>
      </c>
      <c r="K360">
        <f t="shared" ref="K360:K391" si="237">G360</f>
        <v>-1.2521044998720754E-2</v>
      </c>
      <c r="N360" s="25"/>
      <c r="O360" s="25">
        <f t="shared" ca="1" si="217"/>
        <v>-8.2903040180617206E-3</v>
      </c>
      <c r="P360" s="27">
        <f t="shared" si="220"/>
        <v>-2.5831774776412637E-2</v>
      </c>
      <c r="Q360" s="28">
        <f t="shared" si="221"/>
        <v>39089.7304</v>
      </c>
      <c r="S360" s="25">
        <f t="shared" si="209"/>
        <v>1.7717552721473341E-4</v>
      </c>
      <c r="T360" s="128">
        <v>10</v>
      </c>
      <c r="U360">
        <f t="shared" si="210"/>
        <v>1.771755272147334E-3</v>
      </c>
      <c r="V360" s="25">
        <f t="shared" si="211"/>
        <v>1.3310729777691883E-2</v>
      </c>
      <c r="Z360">
        <f t="shared" si="222"/>
        <v>40735</v>
      </c>
      <c r="AA360" s="25">
        <f t="shared" si="223"/>
        <v>-1.9282418894598644E-2</v>
      </c>
      <c r="AB360" s="25">
        <f t="shared" si="224"/>
        <v>6.7613738958778903E-3</v>
      </c>
      <c r="AC360" s="25">
        <f t="shared" si="225"/>
        <v>1.3310729777691883E-2</v>
      </c>
      <c r="AD360" s="25"/>
      <c r="AE360" s="25">
        <f t="shared" si="226"/>
        <v>8.09978775510506E-9</v>
      </c>
      <c r="AF360" s="28">
        <f t="shared" si="227"/>
        <v>39089.7304</v>
      </c>
      <c r="AG360" s="128"/>
      <c r="AH360">
        <f t="shared" si="228"/>
        <v>-2.0744513219598644E-2</v>
      </c>
      <c r="AI360">
        <f t="shared" si="229"/>
        <v>0.73822897668770093</v>
      </c>
      <c r="AJ360">
        <f t="shared" si="230"/>
        <v>-0.99966359767244151</v>
      </c>
      <c r="AK360">
        <f t="shared" si="231"/>
        <v>-0.26148791817984973</v>
      </c>
      <c r="AL360">
        <f t="shared" si="232"/>
        <v>-2.3567355322699401</v>
      </c>
      <c r="AM360">
        <f t="shared" si="233"/>
        <v>-2.4160620028255804</v>
      </c>
      <c r="AN360" s="25">
        <f t="shared" si="236"/>
        <v>4.2375888807497208</v>
      </c>
      <c r="AO360" s="25">
        <f t="shared" si="236"/>
        <v>4.2375950523225638</v>
      </c>
      <c r="AP360" s="25">
        <f t="shared" si="236"/>
        <v>4.2375585672614591</v>
      </c>
      <c r="AQ360" s="25">
        <f t="shared" si="236"/>
        <v>4.2377742970040773</v>
      </c>
      <c r="AR360" s="25">
        <f t="shared" si="236"/>
        <v>4.2365000370603676</v>
      </c>
      <c r="AS360" s="25">
        <f t="shared" si="236"/>
        <v>4.2440731664397742</v>
      </c>
      <c r="AT360" s="25">
        <f t="shared" si="236"/>
        <v>4.2005838260585762</v>
      </c>
      <c r="AU360" s="25">
        <f t="shared" si="235"/>
        <v>4.5666620512730622</v>
      </c>
      <c r="AV360" s="25"/>
      <c r="AW360" s="25"/>
      <c r="AX360" s="25"/>
      <c r="AY360" s="25"/>
      <c r="AZ360" s="25"/>
      <c r="BA360" s="25"/>
      <c r="BB360" s="25"/>
      <c r="BC360" s="25"/>
      <c r="BD360" s="25"/>
      <c r="BE360" s="25"/>
      <c r="BF360" s="25"/>
      <c r="BG360" s="25"/>
      <c r="BH360" s="25"/>
      <c r="BI360" s="25"/>
      <c r="BJ360" s="25"/>
      <c r="BK360" s="25"/>
      <c r="BL360" s="25"/>
    </row>
    <row r="361" spans="1:64">
      <c r="A361" s="95" t="s">
        <v>350</v>
      </c>
      <c r="B361" s="96" t="s">
        <v>292</v>
      </c>
      <c r="C361" s="95">
        <v>54116.422200000001</v>
      </c>
      <c r="D361" s="95">
        <v>2.9999999999999997E-4</v>
      </c>
      <c r="E361" s="33">
        <f t="shared" si="218"/>
        <v>40758.961705429567</v>
      </c>
      <c r="F361" s="25">
        <f t="shared" si="219"/>
        <v>40759</v>
      </c>
      <c r="G361" s="25">
        <f t="shared" si="208"/>
        <v>-1.3071772998955566E-2</v>
      </c>
      <c r="K361">
        <f t="shared" si="237"/>
        <v>-1.3071772998955566E-2</v>
      </c>
      <c r="N361" s="25"/>
      <c r="O361" s="25">
        <f t="shared" ca="1" si="217"/>
        <v>-8.3129264440153193E-3</v>
      </c>
      <c r="P361" s="27">
        <f t="shared" si="220"/>
        <v>-2.5848767737063044E-2</v>
      </c>
      <c r="Q361" s="28">
        <f t="shared" si="221"/>
        <v>39097.922200000001</v>
      </c>
      <c r="S361" s="25">
        <f t="shared" si="209"/>
        <v>1.6325159453762616E-4</v>
      </c>
      <c r="T361" s="128">
        <v>10</v>
      </c>
      <c r="U361">
        <f t="shared" si="210"/>
        <v>1.6325159453762616E-3</v>
      </c>
      <c r="V361" s="25">
        <f t="shared" si="211"/>
        <v>1.2776994738107478E-2</v>
      </c>
      <c r="Z361">
        <f t="shared" si="222"/>
        <v>40759</v>
      </c>
      <c r="AA361" s="25">
        <f t="shared" si="223"/>
        <v>-1.9268987049587467E-2</v>
      </c>
      <c r="AB361" s="25">
        <f t="shared" si="224"/>
        <v>6.197214050631901E-3</v>
      </c>
      <c r="AC361" s="25">
        <f t="shared" si="225"/>
        <v>1.2776994738107478E-2</v>
      </c>
      <c r="AD361" s="25"/>
      <c r="AE361" s="25">
        <f t="shared" si="226"/>
        <v>6.2697529087154908E-9</v>
      </c>
      <c r="AF361" s="28">
        <f t="shared" si="227"/>
        <v>39097.922200000001</v>
      </c>
      <c r="AG361" s="128"/>
      <c r="AH361">
        <f t="shared" si="228"/>
        <v>-2.072782980658747E-2</v>
      </c>
      <c r="AI361">
        <f t="shared" si="229"/>
        <v>0.73872873924084259</v>
      </c>
      <c r="AJ361">
        <f t="shared" si="230"/>
        <v>-0.99971129817584636</v>
      </c>
      <c r="AK361">
        <f t="shared" si="231"/>
        <v>-0.26198726744122575</v>
      </c>
      <c r="AL361">
        <f t="shared" si="232"/>
        <v>-2.3548261298186599</v>
      </c>
      <c r="AM361">
        <f t="shared" si="233"/>
        <v>-2.4095493911770998</v>
      </c>
      <c r="AN361" s="25">
        <f t="shared" ref="AN361:AT370" si="238">$AU361+$AB$7*SIN(AO361)</f>
        <v>4.2399909749300688</v>
      </c>
      <c r="AO361" s="25">
        <f t="shared" si="238"/>
        <v>4.2399969577776089</v>
      </c>
      <c r="AP361" s="25">
        <f t="shared" si="238"/>
        <v>4.2399614222409889</v>
      </c>
      <c r="AQ361" s="25">
        <f t="shared" si="238"/>
        <v>4.2401725242834214</v>
      </c>
      <c r="AR361" s="25">
        <f t="shared" si="238"/>
        <v>4.238919730623012</v>
      </c>
      <c r="AS361" s="25">
        <f t="shared" si="238"/>
        <v>4.246400071212646</v>
      </c>
      <c r="AT361" s="25">
        <f t="shared" si="238"/>
        <v>4.2032418515422236</v>
      </c>
      <c r="AU361" s="25">
        <f t="shared" si="235"/>
        <v>4.5694694719289348</v>
      </c>
      <c r="AV361" s="25"/>
      <c r="AW361" s="25"/>
      <c r="AX361" s="25"/>
      <c r="AY361" s="25"/>
      <c r="AZ361" s="25"/>
      <c r="BA361" s="25"/>
      <c r="BB361" s="25"/>
      <c r="BC361" s="25"/>
      <c r="BD361" s="25"/>
      <c r="BE361" s="25"/>
      <c r="BF361" s="25"/>
      <c r="BG361" s="25"/>
      <c r="BH361" s="25"/>
      <c r="BI361" s="25"/>
      <c r="BJ361" s="25"/>
      <c r="BK361" s="25"/>
      <c r="BL361" s="25"/>
    </row>
    <row r="362" spans="1:64">
      <c r="A362" s="139" t="s">
        <v>600</v>
      </c>
      <c r="B362" s="139" t="s">
        <v>292</v>
      </c>
      <c r="C362" s="140">
        <v>54135.537400000001</v>
      </c>
      <c r="D362" s="140" t="s">
        <v>485</v>
      </c>
      <c r="E362" s="33">
        <f t="shared" si="218"/>
        <v>40814.960870410629</v>
      </c>
      <c r="F362" s="25">
        <f t="shared" si="219"/>
        <v>40815</v>
      </c>
      <c r="G362" s="25">
        <f t="shared" si="208"/>
        <v>-1.3356805000512395E-2</v>
      </c>
      <c r="K362">
        <f t="shared" si="237"/>
        <v>-1.3356805000512395E-2</v>
      </c>
      <c r="L362" s="25"/>
      <c r="N362" s="25"/>
      <c r="O362" s="25">
        <f t="shared" ca="1" si="217"/>
        <v>-8.3657121045737255E-3</v>
      </c>
      <c r="P362" s="27">
        <f t="shared" si="220"/>
        <v>-2.5888389085181682E-2</v>
      </c>
      <c r="Q362" s="28">
        <f t="shared" si="221"/>
        <v>39117.037400000001</v>
      </c>
      <c r="S362" s="25">
        <f t="shared" si="209"/>
        <v>1.5704059967113659E-4</v>
      </c>
      <c r="T362" s="128">
        <v>10</v>
      </c>
      <c r="U362">
        <f t="shared" si="210"/>
        <v>1.5704059967113658E-3</v>
      </c>
      <c r="V362" s="25">
        <f t="shared" si="211"/>
        <v>1.2531584084669287E-2</v>
      </c>
      <c r="Z362">
        <f t="shared" si="222"/>
        <v>40815</v>
      </c>
      <c r="AA362" s="25">
        <f t="shared" si="223"/>
        <v>-1.9237149658607712E-2</v>
      </c>
      <c r="AB362" s="25">
        <f t="shared" si="224"/>
        <v>5.880344658095317E-3</v>
      </c>
      <c r="AC362" s="25">
        <f t="shared" si="225"/>
        <v>1.2531584084669287E-2</v>
      </c>
      <c r="AD362" s="25"/>
      <c r="AE362" s="25">
        <f t="shared" si="226"/>
        <v>5.43022104161676E-9</v>
      </c>
      <c r="AF362" s="28">
        <f t="shared" si="227"/>
        <v>39117.037400000001</v>
      </c>
      <c r="AG362" s="128"/>
      <c r="AH362">
        <f t="shared" si="228"/>
        <v>-2.0688391983607713E-2</v>
      </c>
      <c r="AI362">
        <f t="shared" si="229"/>
        <v>0.73990120695048112</v>
      </c>
      <c r="AJ362">
        <f t="shared" si="230"/>
        <v>-0.9998086223397552</v>
      </c>
      <c r="AK362">
        <f t="shared" si="231"/>
        <v>-0.26315132120926843</v>
      </c>
      <c r="AL362">
        <f t="shared" si="232"/>
        <v>-2.3503607723424271</v>
      </c>
      <c r="AM362">
        <f t="shared" si="233"/>
        <v>-2.3944352251548797</v>
      </c>
      <c r="AN362" s="25">
        <f t="shared" si="238"/>
        <v>4.2456021992924953</v>
      </c>
      <c r="AO362" s="25">
        <f t="shared" si="238"/>
        <v>4.2456077586620484</v>
      </c>
      <c r="AP362" s="25">
        <f t="shared" si="238"/>
        <v>4.2455743712135368</v>
      </c>
      <c r="AQ362" s="25">
        <f t="shared" si="238"/>
        <v>4.2457749167286627</v>
      </c>
      <c r="AR362" s="25">
        <f t="shared" si="238"/>
        <v>4.244571514654476</v>
      </c>
      <c r="AS362" s="25">
        <f t="shared" si="238"/>
        <v>4.2518363957141476</v>
      </c>
      <c r="AT362" s="25">
        <f t="shared" si="238"/>
        <v>4.2094551381252483</v>
      </c>
      <c r="AU362" s="25">
        <f t="shared" si="235"/>
        <v>4.576020120125972</v>
      </c>
      <c r="AV362" s="25"/>
      <c r="AW362" s="25"/>
      <c r="AX362" s="25"/>
      <c r="AY362" s="25"/>
      <c r="AZ362" s="25"/>
      <c r="BA362" s="25"/>
      <c r="BB362" s="25"/>
      <c r="BC362" s="25"/>
      <c r="BD362" s="25"/>
      <c r="BE362" s="25"/>
      <c r="BF362" s="25"/>
      <c r="BG362" s="25"/>
      <c r="BH362" s="25"/>
      <c r="BI362" s="25"/>
      <c r="BJ362" s="25"/>
      <c r="BK362" s="25"/>
      <c r="BL362" s="25"/>
    </row>
    <row r="363" spans="1:64">
      <c r="A363" s="56" t="s">
        <v>477</v>
      </c>
      <c r="B363" s="57" t="s">
        <v>288</v>
      </c>
      <c r="C363" s="58">
        <v>54338.811699999998</v>
      </c>
      <c r="D363" s="58">
        <v>2.0000000000000001E-4</v>
      </c>
      <c r="E363" s="33">
        <f t="shared" si="218"/>
        <v>41410.465550566201</v>
      </c>
      <c r="F363" s="25">
        <f t="shared" si="219"/>
        <v>41410.5</v>
      </c>
      <c r="G363" s="25">
        <f t="shared" si="208"/>
        <v>-1.1759243505366612E-2</v>
      </c>
      <c r="K363">
        <f t="shared" si="237"/>
        <v>-1.1759243505366612E-2</v>
      </c>
      <c r="N363" s="25"/>
      <c r="O363" s="25">
        <f t="shared" ca="1" si="217"/>
        <v>-8.9270310485474701E-3</v>
      </c>
      <c r="P363" s="27">
        <f t="shared" si="220"/>
        <v>-2.6307217501015223E-2</v>
      </c>
      <c r="Q363" s="28">
        <f t="shared" si="221"/>
        <v>39320.311699999998</v>
      </c>
      <c r="R363" s="25"/>
      <c r="S363" s="25">
        <f t="shared" si="209"/>
        <v>2.1164354737806821E-4</v>
      </c>
      <c r="T363" s="128">
        <v>10</v>
      </c>
      <c r="U363">
        <f t="shared" si="210"/>
        <v>2.1164354737806821E-3</v>
      </c>
      <c r="V363" s="25">
        <f t="shared" si="211"/>
        <v>1.4547973995648611E-2</v>
      </c>
      <c r="Z363">
        <f t="shared" si="222"/>
        <v>41410.5</v>
      </c>
      <c r="AA363" s="25">
        <f t="shared" si="223"/>
        <v>-1.8855017708343965E-2</v>
      </c>
      <c r="AB363" s="25">
        <f t="shared" si="224"/>
        <v>7.0957742029773528E-3</v>
      </c>
      <c r="AC363" s="25">
        <f t="shared" si="225"/>
        <v>1.4547973995648611E-2</v>
      </c>
      <c r="AD363" s="25"/>
      <c r="AE363" s="25">
        <f t="shared" si="226"/>
        <v>1.0656255052775843E-8</v>
      </c>
      <c r="AF363" s="28">
        <f t="shared" si="227"/>
        <v>39320.311699999998</v>
      </c>
      <c r="AG363" s="128"/>
      <c r="AH363">
        <f t="shared" si="228"/>
        <v>-2.0224273677593965E-2</v>
      </c>
      <c r="AI363">
        <f t="shared" si="229"/>
        <v>0.75293483589337284</v>
      </c>
      <c r="AJ363">
        <f t="shared" si="230"/>
        <v>-0.9995845471158239</v>
      </c>
      <c r="AK363">
        <f t="shared" si="231"/>
        <v>-0.27542477137135907</v>
      </c>
      <c r="AL363">
        <f t="shared" si="232"/>
        <v>-2.3019698925994101</v>
      </c>
      <c r="AM363">
        <f t="shared" si="233"/>
        <v>-2.2404127306132158</v>
      </c>
      <c r="AN363" s="25">
        <f t="shared" si="238"/>
        <v>4.305837598918604</v>
      </c>
      <c r="AO363" s="25">
        <f t="shared" si="238"/>
        <v>4.3058399198382542</v>
      </c>
      <c r="AP363" s="25">
        <f t="shared" si="238"/>
        <v>4.3058240574874009</v>
      </c>
      <c r="AQ363" s="25">
        <f t="shared" si="238"/>
        <v>4.3059324805534844</v>
      </c>
      <c r="AR363" s="25">
        <f t="shared" si="238"/>
        <v>4.305191925915933</v>
      </c>
      <c r="AS363" s="25">
        <f t="shared" si="238"/>
        <v>4.3102757259744955</v>
      </c>
      <c r="AT363" s="25">
        <f t="shared" si="238"/>
        <v>4.2765022248040587</v>
      </c>
      <c r="AU363" s="25">
        <f t="shared" si="235"/>
        <v>4.6456792451498208</v>
      </c>
      <c r="AV363" s="25"/>
      <c r="AW363" s="25"/>
      <c r="AX363" s="25"/>
      <c r="AY363" s="25"/>
      <c r="AZ363" s="25"/>
      <c r="BA363" s="25"/>
      <c r="BB363" s="25"/>
      <c r="BC363" s="25"/>
      <c r="BD363" s="25"/>
      <c r="BE363" s="25"/>
      <c r="BF363" s="25"/>
      <c r="BG363" s="25"/>
      <c r="BH363" s="25"/>
      <c r="BI363" s="25"/>
      <c r="BJ363" s="25"/>
      <c r="BK363" s="25"/>
      <c r="BL363" s="25"/>
    </row>
    <row r="364" spans="1:64">
      <c r="A364" s="34" t="s">
        <v>357</v>
      </c>
      <c r="B364" s="33"/>
      <c r="C364" s="58">
        <v>54355.878900000003</v>
      </c>
      <c r="D364" s="58">
        <v>2.0000000000000001E-4</v>
      </c>
      <c r="E364" s="33">
        <f t="shared" si="218"/>
        <v>41460.46497241714</v>
      </c>
      <c r="F364" s="25">
        <f t="shared" si="219"/>
        <v>41460.5</v>
      </c>
      <c r="G364" s="25">
        <f t="shared" si="208"/>
        <v>-1.1956593494687695E-2</v>
      </c>
      <c r="K364">
        <f t="shared" si="237"/>
        <v>-1.1956593494687695E-2</v>
      </c>
      <c r="L364" s="25"/>
      <c r="N364" s="25"/>
      <c r="O364" s="25">
        <f t="shared" ca="1" si="217"/>
        <v>-8.9741611026174749E-3</v>
      </c>
      <c r="P364" s="27">
        <f t="shared" si="220"/>
        <v>-2.6342175459843541E-2</v>
      </c>
      <c r="Q364" s="28">
        <f t="shared" si="221"/>
        <v>39337.378900000003</v>
      </c>
      <c r="S364" s="25">
        <f t="shared" si="209"/>
        <v>2.0694496847621711E-4</v>
      </c>
      <c r="T364" s="128">
        <v>10</v>
      </c>
      <c r="U364">
        <f t="shared" si="210"/>
        <v>2.0694496847621711E-3</v>
      </c>
      <c r="V364" s="25">
        <f t="shared" si="211"/>
        <v>1.4385581965155846E-2</v>
      </c>
      <c r="Z364">
        <f t="shared" si="222"/>
        <v>41460.5</v>
      </c>
      <c r="AA364" s="25">
        <f t="shared" si="223"/>
        <v>-1.8819256647971693E-2</v>
      </c>
      <c r="AB364" s="25">
        <f t="shared" si="224"/>
        <v>6.8626631532839981E-3</v>
      </c>
      <c r="AC364" s="25">
        <f t="shared" si="225"/>
        <v>1.4385581965155846E-2</v>
      </c>
      <c r="AD364" s="25"/>
      <c r="AE364" s="25">
        <f t="shared" si="226"/>
        <v>9.7463103573222497E-9</v>
      </c>
      <c r="AF364" s="28">
        <f t="shared" si="227"/>
        <v>39337.378900000003</v>
      </c>
      <c r="AG364" s="128"/>
      <c r="AH364">
        <f t="shared" si="228"/>
        <v>-2.0181531967221694E-2</v>
      </c>
      <c r="AI364">
        <f t="shared" si="229"/>
        <v>0.75407760260495005</v>
      </c>
      <c r="AJ364">
        <f t="shared" si="230"/>
        <v>-0.99945660932738833</v>
      </c>
      <c r="AK364">
        <f t="shared" si="231"/>
        <v>-0.27644560850096922</v>
      </c>
      <c r="AL364">
        <f t="shared" si="232"/>
        <v>-2.2978284669316542</v>
      </c>
      <c r="AM364">
        <f t="shared" si="233"/>
        <v>-2.2280057213963325</v>
      </c>
      <c r="AN364" s="25">
        <f t="shared" si="238"/>
        <v>4.3109437525115464</v>
      </c>
      <c r="AO364" s="25">
        <f t="shared" si="238"/>
        <v>4.3109458902779689</v>
      </c>
      <c r="AP364" s="25">
        <f t="shared" si="238"/>
        <v>4.3109311041252081</v>
      </c>
      <c r="AQ364" s="25">
        <f t="shared" si="238"/>
        <v>4.3110333851063176</v>
      </c>
      <c r="AR364" s="25">
        <f t="shared" si="238"/>
        <v>4.3103263754504537</v>
      </c>
      <c r="AS364" s="25">
        <f t="shared" si="238"/>
        <v>4.3152378477716082</v>
      </c>
      <c r="AT364" s="25">
        <f t="shared" si="238"/>
        <v>4.2822130767349096</v>
      </c>
      <c r="AU364" s="25">
        <f t="shared" si="235"/>
        <v>4.6515280381828896</v>
      </c>
      <c r="AV364" s="25"/>
      <c r="AW364" s="25"/>
      <c r="AX364" s="25"/>
      <c r="AY364" s="25"/>
      <c r="AZ364" s="25"/>
      <c r="BA364" s="25"/>
      <c r="BB364" s="25"/>
      <c r="BC364" s="25"/>
      <c r="BD364" s="25"/>
      <c r="BE364" s="25"/>
      <c r="BF364" s="25"/>
      <c r="BG364" s="25"/>
      <c r="BH364" s="25"/>
      <c r="BI364" s="25"/>
      <c r="BJ364" s="25"/>
      <c r="BK364" s="25"/>
      <c r="BL364" s="25"/>
    </row>
    <row r="365" spans="1:64">
      <c r="A365" s="36" t="s">
        <v>476</v>
      </c>
      <c r="B365" s="102" t="s">
        <v>292</v>
      </c>
      <c r="C365" s="36">
        <v>54389.500699999997</v>
      </c>
      <c r="D365" s="36">
        <v>2.0000000000000001E-4</v>
      </c>
      <c r="E365" s="33">
        <f t="shared" si="218"/>
        <v>41558.962122599194</v>
      </c>
      <c r="F365" s="25">
        <f t="shared" si="219"/>
        <v>41559</v>
      </c>
      <c r="G365" s="25">
        <f t="shared" si="208"/>
        <v>-1.2929373006045353E-2</v>
      </c>
      <c r="K365">
        <f t="shared" si="237"/>
        <v>-1.2929373006045353E-2</v>
      </c>
      <c r="N365" s="25"/>
      <c r="O365" s="25">
        <f t="shared" ca="1" si="217"/>
        <v>-9.0670073091353824E-3</v>
      </c>
      <c r="P365" s="27">
        <f t="shared" si="220"/>
        <v>-2.6410948301465183E-2</v>
      </c>
      <c r="Q365" s="28">
        <f t="shared" si="221"/>
        <v>39371.000699999997</v>
      </c>
      <c r="S365" s="25">
        <f t="shared" si="209"/>
        <v>1.8175287244607429E-4</v>
      </c>
      <c r="T365" s="128">
        <v>10</v>
      </c>
      <c r="U365">
        <f t="shared" si="210"/>
        <v>1.8175287244607428E-3</v>
      </c>
      <c r="V365" s="25">
        <f t="shared" si="211"/>
        <v>1.348157529541983E-2</v>
      </c>
      <c r="Z365">
        <f t="shared" si="222"/>
        <v>41559</v>
      </c>
      <c r="AA365" s="25">
        <f t="shared" si="223"/>
        <v>-1.874711653627379E-2</v>
      </c>
      <c r="AB365" s="25">
        <f t="shared" si="224"/>
        <v>5.8177435302284378E-3</v>
      </c>
      <c r="AC365" s="25">
        <f t="shared" si="225"/>
        <v>1.348157529541983E-2</v>
      </c>
      <c r="AD365" s="25"/>
      <c r="AE365" s="25">
        <f t="shared" si="226"/>
        <v>6.1516331268651752E-9</v>
      </c>
      <c r="AF365" s="28">
        <f t="shared" si="227"/>
        <v>39371.000699999997</v>
      </c>
      <c r="AG365" s="128"/>
      <c r="AH365">
        <f t="shared" si="228"/>
        <v>-2.0095596093273792E-2</v>
      </c>
      <c r="AI365">
        <f t="shared" si="229"/>
        <v>0.75635147490405741</v>
      </c>
      <c r="AJ365">
        <f t="shared" si="230"/>
        <v>-0.99915290425471259</v>
      </c>
      <c r="AK365">
        <f t="shared" si="231"/>
        <v>-0.27845178436952384</v>
      </c>
      <c r="AL365">
        <f t="shared" si="232"/>
        <v>-2.289632863201299</v>
      </c>
      <c r="AM365">
        <f t="shared" si="233"/>
        <v>-2.2037873683782565</v>
      </c>
      <c r="AN365" s="25">
        <f t="shared" si="238"/>
        <v>4.3210256501499833</v>
      </c>
      <c r="AO365" s="25">
        <f t="shared" si="238"/>
        <v>4.3210274598149283</v>
      </c>
      <c r="AP365" s="25">
        <f t="shared" si="238"/>
        <v>4.3210146378346073</v>
      </c>
      <c r="AQ365" s="25">
        <f t="shared" si="238"/>
        <v>4.321105493728095</v>
      </c>
      <c r="AR365" s="25">
        <f t="shared" si="238"/>
        <v>4.32046212426064</v>
      </c>
      <c r="AS365" s="25">
        <f t="shared" si="238"/>
        <v>4.3250397771088229</v>
      </c>
      <c r="AT365" s="25">
        <f t="shared" si="238"/>
        <v>4.2935004181507477</v>
      </c>
      <c r="AU365" s="25">
        <f t="shared" si="235"/>
        <v>4.6630501604580354</v>
      </c>
      <c r="AV365" s="25"/>
      <c r="AW365" s="25"/>
      <c r="AX365" s="25"/>
      <c r="AY365" s="25"/>
      <c r="AZ365" s="25"/>
      <c r="BA365" s="25"/>
      <c r="BB365" s="25"/>
      <c r="BC365" s="25"/>
      <c r="BD365" s="25"/>
      <c r="BE365" s="25"/>
      <c r="BF365" s="25"/>
      <c r="BG365" s="25"/>
      <c r="BH365" s="25"/>
      <c r="BI365" s="25"/>
      <c r="BJ365" s="25"/>
      <c r="BK365" s="25"/>
      <c r="BL365" s="25"/>
    </row>
    <row r="366" spans="1:64">
      <c r="A366" s="36" t="s">
        <v>476</v>
      </c>
      <c r="B366" s="102" t="s">
        <v>292</v>
      </c>
      <c r="C366" s="36">
        <v>54389.500699999997</v>
      </c>
      <c r="D366" s="36">
        <v>2.9999999999999997E-4</v>
      </c>
      <c r="E366" s="33">
        <f t="shared" si="218"/>
        <v>41558.962122599194</v>
      </c>
      <c r="F366" s="25">
        <f t="shared" si="219"/>
        <v>41559</v>
      </c>
      <c r="G366" s="25">
        <f t="shared" si="208"/>
        <v>-1.2929373006045353E-2</v>
      </c>
      <c r="K366">
        <f t="shared" si="237"/>
        <v>-1.2929373006045353E-2</v>
      </c>
      <c r="N366" s="25"/>
      <c r="O366" s="25">
        <f t="shared" ref="O366:O397" ca="1" si="239">+C$11+C$12*F366</f>
        <v>-9.0670073091353824E-3</v>
      </c>
      <c r="P366" s="27">
        <f t="shared" si="220"/>
        <v>-2.6410948301465183E-2</v>
      </c>
      <c r="Q366" s="28">
        <f t="shared" si="221"/>
        <v>39371.000699999997</v>
      </c>
      <c r="S366" s="25">
        <f t="shared" si="209"/>
        <v>1.8175287244607429E-4</v>
      </c>
      <c r="T366" s="128">
        <v>10</v>
      </c>
      <c r="U366">
        <f t="shared" si="210"/>
        <v>1.8175287244607428E-3</v>
      </c>
      <c r="V366" s="25">
        <f t="shared" si="211"/>
        <v>1.348157529541983E-2</v>
      </c>
      <c r="Z366">
        <f t="shared" si="222"/>
        <v>41559</v>
      </c>
      <c r="AA366" s="25">
        <f t="shared" si="223"/>
        <v>-1.874711653627379E-2</v>
      </c>
      <c r="AB366" s="25">
        <f t="shared" si="224"/>
        <v>5.8177435302284378E-3</v>
      </c>
      <c r="AC366" s="25">
        <f t="shared" si="225"/>
        <v>1.348157529541983E-2</v>
      </c>
      <c r="AD366" s="25"/>
      <c r="AE366" s="25">
        <f t="shared" si="226"/>
        <v>6.1516331268651752E-9</v>
      </c>
      <c r="AF366" s="28">
        <f t="shared" si="227"/>
        <v>39371.000699999997</v>
      </c>
      <c r="AG366" s="128"/>
      <c r="AH366">
        <f t="shared" si="228"/>
        <v>-2.0095596093273792E-2</v>
      </c>
      <c r="AI366">
        <f t="shared" si="229"/>
        <v>0.75635147490405741</v>
      </c>
      <c r="AJ366">
        <f t="shared" si="230"/>
        <v>-0.99915290425471259</v>
      </c>
      <c r="AK366">
        <f t="shared" si="231"/>
        <v>-0.27845178436952384</v>
      </c>
      <c r="AL366">
        <f t="shared" si="232"/>
        <v>-2.289632863201299</v>
      </c>
      <c r="AM366">
        <f t="shared" si="233"/>
        <v>-2.2037873683782565</v>
      </c>
      <c r="AN366" s="25">
        <f t="shared" si="238"/>
        <v>4.3210256501499833</v>
      </c>
      <c r="AO366" s="25">
        <f t="shared" si="238"/>
        <v>4.3210274598149283</v>
      </c>
      <c r="AP366" s="25">
        <f t="shared" si="238"/>
        <v>4.3210146378346073</v>
      </c>
      <c r="AQ366" s="25">
        <f t="shared" si="238"/>
        <v>4.321105493728095</v>
      </c>
      <c r="AR366" s="25">
        <f t="shared" si="238"/>
        <v>4.32046212426064</v>
      </c>
      <c r="AS366" s="25">
        <f t="shared" si="238"/>
        <v>4.3250397771088229</v>
      </c>
      <c r="AT366" s="25">
        <f t="shared" si="238"/>
        <v>4.2935004181507477</v>
      </c>
      <c r="AU366" s="25">
        <f t="shared" si="235"/>
        <v>4.6630501604580354</v>
      </c>
      <c r="AV366" s="25"/>
      <c r="AW366" s="25"/>
      <c r="AX366" s="25"/>
      <c r="AY366" s="25"/>
      <c r="AZ366" s="25"/>
      <c r="BA366" s="25"/>
      <c r="BB366" s="25"/>
      <c r="BC366" s="25"/>
      <c r="BD366" s="25"/>
      <c r="BE366" s="25"/>
      <c r="BF366" s="25"/>
      <c r="BG366" s="25"/>
      <c r="BH366" s="25"/>
      <c r="BI366" s="25"/>
      <c r="BJ366" s="25"/>
      <c r="BK366" s="25"/>
      <c r="BL366" s="25"/>
    </row>
    <row r="367" spans="1:64">
      <c r="A367" s="36" t="s">
        <v>476</v>
      </c>
      <c r="B367" s="102" t="s">
        <v>292</v>
      </c>
      <c r="C367" s="36">
        <v>54389.500899999999</v>
      </c>
      <c r="D367" s="36">
        <v>2.0000000000000001E-4</v>
      </c>
      <c r="E367" s="33">
        <f t="shared" si="218"/>
        <v>41558.962708511615</v>
      </c>
      <c r="F367" s="25">
        <f t="shared" si="219"/>
        <v>41559</v>
      </c>
      <c r="G367" s="25">
        <f t="shared" si="208"/>
        <v>-1.272937300382182E-2</v>
      </c>
      <c r="K367">
        <f t="shared" si="237"/>
        <v>-1.272937300382182E-2</v>
      </c>
      <c r="N367" s="25"/>
      <c r="O367" s="25">
        <f t="shared" ca="1" si="239"/>
        <v>-9.0670073091353824E-3</v>
      </c>
      <c r="P367" s="27">
        <f t="shared" si="220"/>
        <v>-2.6410948301465183E-2</v>
      </c>
      <c r="Q367" s="28">
        <f t="shared" si="221"/>
        <v>39371.000899999999</v>
      </c>
      <c r="S367" s="25">
        <f t="shared" si="209"/>
        <v>1.8718550262508506E-4</v>
      </c>
      <c r="T367" s="128">
        <v>10</v>
      </c>
      <c r="U367">
        <f t="shared" si="210"/>
        <v>1.8718550262508506E-3</v>
      </c>
      <c r="V367" s="25">
        <f t="shared" si="211"/>
        <v>1.3681575297643363E-2</v>
      </c>
      <c r="Z367">
        <f t="shared" si="222"/>
        <v>41559</v>
      </c>
      <c r="AA367" s="25">
        <f t="shared" si="223"/>
        <v>-1.874711653627379E-2</v>
      </c>
      <c r="AB367" s="25">
        <f t="shared" si="224"/>
        <v>6.0177435324519704E-3</v>
      </c>
      <c r="AC367" s="25">
        <f t="shared" si="225"/>
        <v>1.3681575297643363E-2</v>
      </c>
      <c r="AD367" s="25"/>
      <c r="AE367" s="25">
        <f t="shared" si="226"/>
        <v>6.7785930111503028E-9</v>
      </c>
      <c r="AF367" s="28">
        <f t="shared" si="227"/>
        <v>39371.000899999999</v>
      </c>
      <c r="AG367" s="128"/>
      <c r="AH367">
        <f t="shared" si="228"/>
        <v>-2.0095596093273792E-2</v>
      </c>
      <c r="AI367">
        <f t="shared" si="229"/>
        <v>0.75635147490405741</v>
      </c>
      <c r="AJ367">
        <f t="shared" si="230"/>
        <v>-0.99915290425471259</v>
      </c>
      <c r="AK367">
        <f t="shared" si="231"/>
        <v>-0.27845178436952384</v>
      </c>
      <c r="AL367">
        <f t="shared" si="232"/>
        <v>-2.289632863201299</v>
      </c>
      <c r="AM367">
        <f t="shared" si="233"/>
        <v>-2.2037873683782565</v>
      </c>
      <c r="AN367" s="25">
        <f t="shared" si="238"/>
        <v>4.3210256501499833</v>
      </c>
      <c r="AO367" s="25">
        <f t="shared" si="238"/>
        <v>4.3210274598149283</v>
      </c>
      <c r="AP367" s="25">
        <f t="shared" si="238"/>
        <v>4.3210146378346073</v>
      </c>
      <c r="AQ367" s="25">
        <f t="shared" si="238"/>
        <v>4.321105493728095</v>
      </c>
      <c r="AR367" s="25">
        <f t="shared" si="238"/>
        <v>4.32046212426064</v>
      </c>
      <c r="AS367" s="25">
        <f t="shared" si="238"/>
        <v>4.3250397771088229</v>
      </c>
      <c r="AT367" s="25">
        <f t="shared" si="238"/>
        <v>4.2935004181507477</v>
      </c>
      <c r="AU367" s="25">
        <f t="shared" si="235"/>
        <v>4.6630501604580354</v>
      </c>
      <c r="AV367" s="25"/>
      <c r="AW367" s="25"/>
      <c r="AX367" s="25"/>
      <c r="AY367" s="25"/>
      <c r="AZ367" s="25"/>
      <c r="BA367" s="25"/>
      <c r="BB367" s="25"/>
      <c r="BC367" s="25"/>
      <c r="BD367" s="25"/>
      <c r="BE367" s="25"/>
      <c r="BF367" s="25"/>
      <c r="BG367" s="25"/>
      <c r="BH367" s="25"/>
      <c r="BI367" s="25"/>
      <c r="BJ367" s="25"/>
      <c r="BK367" s="25"/>
      <c r="BL367" s="25"/>
    </row>
    <row r="368" spans="1:64">
      <c r="A368" s="56" t="s">
        <v>477</v>
      </c>
      <c r="B368" s="57" t="s">
        <v>288</v>
      </c>
      <c r="C368" s="58">
        <v>54421.758800000003</v>
      </c>
      <c r="D368" s="58">
        <v>1E-4</v>
      </c>
      <c r="E368" s="33">
        <f t="shared" si="218"/>
        <v>41653.464228979246</v>
      </c>
      <c r="F368" s="25">
        <f t="shared" si="219"/>
        <v>41653.5</v>
      </c>
      <c r="G368" s="25">
        <f t="shared" si="208"/>
        <v>-1.2210364497150294E-2</v>
      </c>
      <c r="K368">
        <f t="shared" si="237"/>
        <v>-1.2210364497150294E-2</v>
      </c>
      <c r="N368" s="25"/>
      <c r="O368" s="25">
        <f t="shared" ca="1" si="239"/>
        <v>-9.156083111327696E-3</v>
      </c>
      <c r="P368" s="27">
        <f t="shared" si="220"/>
        <v>-2.6476810709599719E-2</v>
      </c>
      <c r="Q368" s="28">
        <f t="shared" si="221"/>
        <v>39403.258800000003</v>
      </c>
      <c r="R368" s="25"/>
      <c r="S368" s="25">
        <f t="shared" si="209"/>
        <v>2.0353148753271254E-4</v>
      </c>
      <c r="T368" s="128">
        <v>10</v>
      </c>
      <c r="U368">
        <f t="shared" si="210"/>
        <v>2.0353148753271253E-3</v>
      </c>
      <c r="V368" s="25">
        <f t="shared" si="211"/>
        <v>1.4266446212449425E-2</v>
      </c>
      <c r="Z368">
        <f t="shared" si="222"/>
        <v>41653.5</v>
      </c>
      <c r="AA368" s="25">
        <f t="shared" si="223"/>
        <v>-1.8675787513771282E-2</v>
      </c>
      <c r="AB368" s="25">
        <f t="shared" si="224"/>
        <v>6.4654230166209872E-3</v>
      </c>
      <c r="AC368" s="25">
        <f t="shared" si="225"/>
        <v>1.4266446212449425E-2</v>
      </c>
      <c r="AD368" s="25"/>
      <c r="AE368" s="25">
        <f t="shared" si="226"/>
        <v>8.5079611207459147E-9</v>
      </c>
      <c r="AF368" s="28">
        <f t="shared" si="227"/>
        <v>39403.258800000003</v>
      </c>
      <c r="AG368" s="128"/>
      <c r="AH368">
        <f t="shared" si="228"/>
        <v>-2.0010976827021281E-2</v>
      </c>
      <c r="AI368">
        <f t="shared" si="229"/>
        <v>0.75856149831826536</v>
      </c>
      <c r="AJ368">
        <f t="shared" si="230"/>
        <v>-0.99879616186798903</v>
      </c>
      <c r="AK368">
        <f t="shared" si="231"/>
        <v>-0.28037020152947612</v>
      </c>
      <c r="AL368">
        <f t="shared" si="232"/>
        <v>-2.2817233251078544</v>
      </c>
      <c r="AM368">
        <f t="shared" si="233"/>
        <v>-2.1808255597285808</v>
      </c>
      <c r="AN368" s="25">
        <f t="shared" si="238"/>
        <v>4.3307268404603798</v>
      </c>
      <c r="AO368" s="25">
        <f t="shared" si="238"/>
        <v>4.3307283732820334</v>
      </c>
      <c r="AP368" s="25">
        <f t="shared" si="238"/>
        <v>4.3307172507979637</v>
      </c>
      <c r="AQ368" s="25">
        <f t="shared" si="238"/>
        <v>4.3307979649358224</v>
      </c>
      <c r="AR368" s="25">
        <f t="shared" si="238"/>
        <v>4.330212603008583</v>
      </c>
      <c r="AS368" s="25">
        <f t="shared" si="238"/>
        <v>4.3344773614614853</v>
      </c>
      <c r="AT368" s="25">
        <f t="shared" si="238"/>
        <v>4.3043755026483819</v>
      </c>
      <c r="AU368" s="25">
        <f t="shared" si="235"/>
        <v>4.6741043792905357</v>
      </c>
      <c r="AV368" s="25"/>
      <c r="AW368" s="25"/>
      <c r="AX368" s="25"/>
      <c r="AY368" s="25"/>
      <c r="AZ368" s="25"/>
      <c r="BA368" s="25"/>
      <c r="BB368" s="25"/>
      <c r="BC368" s="25"/>
      <c r="BD368" s="25"/>
      <c r="BE368" s="25"/>
      <c r="BF368" s="25"/>
      <c r="BG368" s="25"/>
      <c r="BH368" s="25"/>
      <c r="BI368" s="25"/>
      <c r="BJ368" s="25"/>
      <c r="BK368" s="25"/>
      <c r="BL368" s="25"/>
    </row>
    <row r="369" spans="1:64">
      <c r="A369" s="56" t="s">
        <v>477</v>
      </c>
      <c r="B369" s="57" t="s">
        <v>292</v>
      </c>
      <c r="C369" s="58">
        <v>54462.550199999998</v>
      </c>
      <c r="D369" s="58">
        <v>1E-4</v>
      </c>
      <c r="E369" s="33">
        <f t="shared" si="218"/>
        <v>41772.9651674161</v>
      </c>
      <c r="F369" s="25">
        <f t="shared" si="219"/>
        <v>41773</v>
      </c>
      <c r="G369" s="25">
        <f t="shared" si="208"/>
        <v>-1.1890031004440971E-2</v>
      </c>
      <c r="K369">
        <f t="shared" si="237"/>
        <v>-1.1890031004440971E-2</v>
      </c>
      <c r="N369" s="25"/>
      <c r="O369" s="25">
        <f t="shared" ca="1" si="239"/>
        <v>-9.268723940555005E-3</v>
      </c>
      <c r="P369" s="27">
        <f t="shared" si="220"/>
        <v>-2.6559932104227447E-2</v>
      </c>
      <c r="Q369" s="28">
        <f t="shared" si="221"/>
        <v>39444.050199999998</v>
      </c>
      <c r="R369" s="25"/>
      <c r="S369" s="25">
        <f t="shared" si="209"/>
        <v>2.1520599827751647E-4</v>
      </c>
      <c r="T369" s="128">
        <v>10</v>
      </c>
      <c r="U369">
        <f t="shared" si="210"/>
        <v>2.1520599827751646E-3</v>
      </c>
      <c r="V369" s="25">
        <f t="shared" si="211"/>
        <v>1.4669901099786477E-2</v>
      </c>
      <c r="Z369">
        <f t="shared" si="222"/>
        <v>41773</v>
      </c>
      <c r="AA369" s="25">
        <f t="shared" si="223"/>
        <v>-1.8582599536204711E-2</v>
      </c>
      <c r="AB369" s="25">
        <f t="shared" si="224"/>
        <v>6.6925685317637401E-3</v>
      </c>
      <c r="AC369" s="25">
        <f t="shared" si="225"/>
        <v>1.4669901099786477E-2</v>
      </c>
      <c r="AD369" s="25"/>
      <c r="AE369" s="25">
        <f t="shared" si="226"/>
        <v>9.6391785741570977E-9</v>
      </c>
      <c r="AF369" s="28">
        <f t="shared" si="227"/>
        <v>39444.050199999998</v>
      </c>
      <c r="AG369" s="128"/>
      <c r="AH369">
        <f t="shared" si="228"/>
        <v>-1.9900905949204711E-2</v>
      </c>
      <c r="AI369">
        <f t="shared" si="229"/>
        <v>0.76139665215798757</v>
      </c>
      <c r="AJ369">
        <f t="shared" si="230"/>
        <v>-0.99825163929491301</v>
      </c>
      <c r="AK369">
        <f t="shared" si="231"/>
        <v>-0.28278692048711096</v>
      </c>
      <c r="AL369">
        <f t="shared" si="232"/>
        <v>-2.2716546257100374</v>
      </c>
      <c r="AM369">
        <f t="shared" si="233"/>
        <v>-2.1521622951785409</v>
      </c>
      <c r="AN369" s="25">
        <f t="shared" si="238"/>
        <v>4.3430353073308314</v>
      </c>
      <c r="AO369" s="25">
        <f t="shared" si="238"/>
        <v>4.3430365383074738</v>
      </c>
      <c r="AP369" s="25">
        <f t="shared" si="238"/>
        <v>4.3430273227473286</v>
      </c>
      <c r="AQ369" s="25">
        <f t="shared" si="238"/>
        <v>4.3430963192690646</v>
      </c>
      <c r="AR369" s="25">
        <f t="shared" si="238"/>
        <v>4.342580043392239</v>
      </c>
      <c r="AS369" s="25">
        <f t="shared" si="238"/>
        <v>4.3464600024731963</v>
      </c>
      <c r="AT369" s="25">
        <f t="shared" si="238"/>
        <v>4.3181922837333806</v>
      </c>
      <c r="AU369" s="25">
        <f t="shared" si="235"/>
        <v>4.6880829946395695</v>
      </c>
      <c r="AV369" s="25"/>
      <c r="AW369" s="25"/>
      <c r="AX369" s="25"/>
      <c r="AY369" s="25"/>
      <c r="AZ369" s="25"/>
      <c r="BA369" s="25"/>
      <c r="BB369" s="25"/>
      <c r="BC369" s="25"/>
      <c r="BD369" s="25"/>
      <c r="BE369" s="25"/>
      <c r="BF369" s="25"/>
      <c r="BG369" s="25"/>
      <c r="BH369" s="25"/>
      <c r="BI369" s="25"/>
      <c r="BJ369" s="25"/>
      <c r="BK369" s="25"/>
      <c r="BL369" s="25"/>
    </row>
    <row r="370" spans="1:64">
      <c r="A370" s="36" t="s">
        <v>476</v>
      </c>
      <c r="B370" s="102" t="s">
        <v>292</v>
      </c>
      <c r="C370" s="36">
        <v>54506.242769999997</v>
      </c>
      <c r="D370" s="36">
        <v>5.0000000000000001E-4</v>
      </c>
      <c r="E370" s="33">
        <f t="shared" si="218"/>
        <v>41900.965263458864</v>
      </c>
      <c r="F370" s="25">
        <f t="shared" si="219"/>
        <v>41901</v>
      </c>
      <c r="G370" s="25">
        <f t="shared" si="208"/>
        <v>-1.1857247001898941E-2</v>
      </c>
      <c r="K370">
        <f t="shared" si="237"/>
        <v>-1.1857247001898941E-2</v>
      </c>
      <c r="N370" s="25"/>
      <c r="O370" s="25">
        <f t="shared" ca="1" si="239"/>
        <v>-9.3893768789742142E-3</v>
      </c>
      <c r="P370" s="27">
        <f t="shared" si="220"/>
        <v>-2.6648761581702835E-2</v>
      </c>
      <c r="Q370" s="28">
        <f t="shared" si="221"/>
        <v>39487.742769999997</v>
      </c>
      <c r="S370" s="25">
        <f t="shared" si="209"/>
        <v>2.1878890356455118E-4</v>
      </c>
      <c r="T370" s="128">
        <v>10</v>
      </c>
      <c r="U370">
        <f t="shared" si="210"/>
        <v>2.1878890356455119E-3</v>
      </c>
      <c r="V370" s="25">
        <f t="shared" si="211"/>
        <v>1.4791514579803895E-2</v>
      </c>
      <c r="Z370">
        <f t="shared" si="222"/>
        <v>41901</v>
      </c>
      <c r="AA370" s="25">
        <f t="shared" si="223"/>
        <v>-1.8479055383466812E-2</v>
      </c>
      <c r="AB370" s="25">
        <f t="shared" si="224"/>
        <v>6.6218083815678709E-3</v>
      </c>
      <c r="AC370" s="25">
        <f t="shared" si="225"/>
        <v>1.4791514579803895E-2</v>
      </c>
      <c r="AD370" s="25"/>
      <c r="AE370" s="25">
        <f t="shared" si="226"/>
        <v>9.5935315974502928E-9</v>
      </c>
      <c r="AF370" s="28">
        <f t="shared" si="227"/>
        <v>39487.742769999997</v>
      </c>
      <c r="AG370" s="128"/>
      <c r="AH370">
        <f t="shared" si="228"/>
        <v>-1.9779182980466811E-2</v>
      </c>
      <c r="AI370">
        <f t="shared" si="229"/>
        <v>0.76448431780025128</v>
      </c>
      <c r="AJ370">
        <f t="shared" si="230"/>
        <v>-0.99755024645243395</v>
      </c>
      <c r="AK370">
        <f t="shared" si="231"/>
        <v>-0.28536356361313359</v>
      </c>
      <c r="AL370">
        <f t="shared" si="232"/>
        <v>-2.2607855502401879</v>
      </c>
      <c r="AM370">
        <f t="shared" si="233"/>
        <v>-2.1219095897633391</v>
      </c>
      <c r="AN370" s="25">
        <f t="shared" si="238"/>
        <v>4.3562706266230711</v>
      </c>
      <c r="AO370" s="25">
        <f t="shared" si="238"/>
        <v>4.3562715876593252</v>
      </c>
      <c r="AP370" s="25">
        <f t="shared" si="238"/>
        <v>4.3562641376101103</v>
      </c>
      <c r="AQ370" s="25">
        <f t="shared" si="238"/>
        <v>4.3563218950428197</v>
      </c>
      <c r="AR370" s="25">
        <f t="shared" si="238"/>
        <v>4.355874357847048</v>
      </c>
      <c r="AS370" s="25">
        <f t="shared" si="238"/>
        <v>4.3593563291417183</v>
      </c>
      <c r="AT370" s="25">
        <f t="shared" si="238"/>
        <v>4.3330720193527128</v>
      </c>
      <c r="AU370" s="25">
        <f t="shared" si="235"/>
        <v>4.7030559048042253</v>
      </c>
      <c r="AV370" s="25"/>
      <c r="AW370" s="25"/>
      <c r="AX370" s="25"/>
      <c r="AY370" s="25"/>
      <c r="AZ370" s="25"/>
      <c r="BA370" s="25"/>
      <c r="BB370" s="25"/>
      <c r="BC370" s="25"/>
      <c r="BD370" s="25"/>
      <c r="BE370" s="25"/>
      <c r="BF370" s="25"/>
      <c r="BG370" s="25"/>
      <c r="BH370" s="25"/>
      <c r="BI370" s="25"/>
      <c r="BJ370" s="25"/>
      <c r="BK370" s="25"/>
      <c r="BL370" s="25"/>
    </row>
    <row r="371" spans="1:64">
      <c r="A371" s="13" t="s">
        <v>1419</v>
      </c>
      <c r="B371" s="13" t="s">
        <v>1231</v>
      </c>
      <c r="C371" s="142">
        <v>54506.2428</v>
      </c>
      <c r="D371" s="142" t="s">
        <v>292</v>
      </c>
      <c r="E371" s="33">
        <f t="shared" si="218"/>
        <v>41900.965351345731</v>
      </c>
      <c r="F371" s="25">
        <f t="shared" si="219"/>
        <v>41901</v>
      </c>
      <c r="G371" s="25">
        <f t="shared" si="208"/>
        <v>-1.1827246999018826E-2</v>
      </c>
      <c r="K371">
        <f t="shared" si="237"/>
        <v>-1.1827246999018826E-2</v>
      </c>
      <c r="L371" s="25"/>
      <c r="N371" s="25"/>
      <c r="O371" s="25">
        <f t="shared" ca="1" si="239"/>
        <v>-9.3893768789742142E-3</v>
      </c>
      <c r="P371" s="27">
        <f t="shared" si="220"/>
        <v>-2.6648761581702835E-2</v>
      </c>
      <c r="Q371" s="28">
        <f t="shared" si="221"/>
        <v>39487.7428</v>
      </c>
      <c r="S371" s="25">
        <f t="shared" si="209"/>
        <v>2.1967729452471475E-4</v>
      </c>
      <c r="T371" s="128">
        <v>10</v>
      </c>
      <c r="U371">
        <f t="shared" si="210"/>
        <v>2.1967729452471475E-3</v>
      </c>
      <c r="V371" s="25">
        <f t="shared" si="211"/>
        <v>1.482151458268401E-2</v>
      </c>
      <c r="Z371">
        <f t="shared" si="222"/>
        <v>41901</v>
      </c>
      <c r="AA371" s="25">
        <f t="shared" si="223"/>
        <v>-1.8479055383466812E-2</v>
      </c>
      <c r="AB371" s="25">
        <f t="shared" si="224"/>
        <v>6.651808384447986E-3</v>
      </c>
      <c r="AC371" s="25">
        <f t="shared" si="225"/>
        <v>1.482151458268401E-2</v>
      </c>
      <c r="AD371" s="25"/>
      <c r="AE371" s="25">
        <f t="shared" si="226"/>
        <v>9.7199634468596397E-9</v>
      </c>
      <c r="AF371" s="28">
        <f t="shared" si="227"/>
        <v>39487.7428</v>
      </c>
      <c r="AG371" s="128"/>
      <c r="AH371">
        <f t="shared" si="228"/>
        <v>-1.9779182980466811E-2</v>
      </c>
      <c r="AI371">
        <f t="shared" si="229"/>
        <v>0.76448431780025128</v>
      </c>
      <c r="AJ371">
        <f t="shared" si="230"/>
        <v>-0.99755024645243395</v>
      </c>
      <c r="AK371">
        <f t="shared" si="231"/>
        <v>-0.28536356361313359</v>
      </c>
      <c r="AL371">
        <f t="shared" si="232"/>
        <v>-2.2607855502401879</v>
      </c>
      <c r="AM371">
        <f t="shared" si="233"/>
        <v>-2.1219095897633391</v>
      </c>
      <c r="AN371" s="25">
        <f t="shared" ref="AN371:AT380" si="240">$AU371+$AB$7*SIN(AO371)</f>
        <v>4.3562706266230711</v>
      </c>
      <c r="AO371" s="25">
        <f t="shared" si="240"/>
        <v>4.3562715876593252</v>
      </c>
      <c r="AP371" s="25">
        <f t="shared" si="240"/>
        <v>4.3562641376101103</v>
      </c>
      <c r="AQ371" s="25">
        <f t="shared" si="240"/>
        <v>4.3563218950428197</v>
      </c>
      <c r="AR371" s="25">
        <f t="shared" si="240"/>
        <v>4.355874357847048</v>
      </c>
      <c r="AS371" s="25">
        <f t="shared" si="240"/>
        <v>4.3593563291417183</v>
      </c>
      <c r="AT371" s="25">
        <f t="shared" si="240"/>
        <v>4.3330720193527128</v>
      </c>
      <c r="AU371" s="25">
        <f t="shared" si="235"/>
        <v>4.7030559048042253</v>
      </c>
      <c r="AV371" s="25"/>
      <c r="AW371" s="25"/>
      <c r="AX371" s="25"/>
      <c r="AY371" s="25"/>
      <c r="AZ371" s="25"/>
      <c r="BA371" s="25"/>
      <c r="BB371" s="25"/>
      <c r="BC371" s="25"/>
      <c r="BD371" s="25"/>
      <c r="BE371" s="25"/>
      <c r="BF371" s="25"/>
      <c r="BG371" s="25"/>
      <c r="BH371" s="25"/>
      <c r="BI371" s="25"/>
      <c r="BJ371" s="25"/>
      <c r="BK371" s="25"/>
      <c r="BL371" s="25"/>
    </row>
    <row r="372" spans="1:64">
      <c r="A372" s="36" t="s">
        <v>476</v>
      </c>
      <c r="B372" s="102" t="s">
        <v>292</v>
      </c>
      <c r="C372" s="36">
        <v>54506.243470000001</v>
      </c>
      <c r="D372" s="36">
        <v>5.0000000000000001E-4</v>
      </c>
      <c r="E372" s="33">
        <f t="shared" si="218"/>
        <v>41900.967314152331</v>
      </c>
      <c r="F372" s="25">
        <f t="shared" si="219"/>
        <v>41901</v>
      </c>
      <c r="G372" s="25">
        <f t="shared" ref="G372:G435" si="241">+C372-(C$7+F372*C$8)</f>
        <v>-1.1157246997754555E-2</v>
      </c>
      <c r="K372">
        <f t="shared" si="237"/>
        <v>-1.1157246997754555E-2</v>
      </c>
      <c r="N372" s="25"/>
      <c r="O372" s="25">
        <f t="shared" ca="1" si="239"/>
        <v>-9.3893768789742142E-3</v>
      </c>
      <c r="P372" s="27">
        <f t="shared" si="220"/>
        <v>-2.6648761581702835E-2</v>
      </c>
      <c r="Q372" s="28">
        <f t="shared" si="221"/>
        <v>39487.743470000001</v>
      </c>
      <c r="S372" s="25">
        <f t="shared" ref="S372:S435" si="242">+(P372-G372)^2</f>
        <v>2.3998702410468224E-4</v>
      </c>
      <c r="T372" s="128">
        <v>10</v>
      </c>
      <c r="U372">
        <f t="shared" ref="U372:U435" si="243">+T372*S372</f>
        <v>2.3998702410468224E-3</v>
      </c>
      <c r="V372" s="25">
        <f t="shared" ref="V372:V435" si="244">+G372-P372</f>
        <v>1.549151458394828E-2</v>
      </c>
      <c r="Z372">
        <f t="shared" si="222"/>
        <v>41901</v>
      </c>
      <c r="AA372" s="25">
        <f t="shared" si="223"/>
        <v>-1.8479055383466812E-2</v>
      </c>
      <c r="AB372" s="25">
        <f t="shared" si="224"/>
        <v>7.3218083857122564E-3</v>
      </c>
      <c r="AC372" s="25">
        <f t="shared" si="225"/>
        <v>1.549151458394828E-2</v>
      </c>
      <c r="AD372" s="25"/>
      <c r="AE372" s="25">
        <f t="shared" si="226"/>
        <v>1.2865435105711203E-8</v>
      </c>
      <c r="AF372" s="28">
        <f t="shared" si="227"/>
        <v>39487.743470000001</v>
      </c>
      <c r="AG372" s="128"/>
      <c r="AH372">
        <f t="shared" si="228"/>
        <v>-1.9779182980466811E-2</v>
      </c>
      <c r="AI372">
        <f t="shared" si="229"/>
        <v>0.76448431780025128</v>
      </c>
      <c r="AJ372">
        <f t="shared" si="230"/>
        <v>-0.99755024645243395</v>
      </c>
      <c r="AK372">
        <f t="shared" si="231"/>
        <v>-0.28536356361313359</v>
      </c>
      <c r="AL372">
        <f t="shared" si="232"/>
        <v>-2.2607855502401879</v>
      </c>
      <c r="AM372">
        <f t="shared" si="233"/>
        <v>-2.1219095897633391</v>
      </c>
      <c r="AN372" s="25">
        <f t="shared" si="240"/>
        <v>4.3562706266230711</v>
      </c>
      <c r="AO372" s="25">
        <f t="shared" si="240"/>
        <v>4.3562715876593252</v>
      </c>
      <c r="AP372" s="25">
        <f t="shared" si="240"/>
        <v>4.3562641376101103</v>
      </c>
      <c r="AQ372" s="25">
        <f t="shared" si="240"/>
        <v>4.3563218950428197</v>
      </c>
      <c r="AR372" s="25">
        <f t="shared" si="240"/>
        <v>4.355874357847048</v>
      </c>
      <c r="AS372" s="25">
        <f t="shared" si="240"/>
        <v>4.3593563291417183</v>
      </c>
      <c r="AT372" s="25">
        <f t="shared" si="240"/>
        <v>4.3330720193527128</v>
      </c>
      <c r="AU372" s="25">
        <f t="shared" si="235"/>
        <v>4.7030559048042253</v>
      </c>
      <c r="AV372" s="25"/>
      <c r="AW372" s="25"/>
      <c r="AX372" s="25"/>
      <c r="AY372" s="25"/>
      <c r="AZ372" s="25"/>
      <c r="BA372" s="25"/>
      <c r="BB372" s="25"/>
      <c r="BC372" s="25"/>
      <c r="BD372" s="25"/>
      <c r="BE372" s="25"/>
      <c r="BF372" s="25"/>
      <c r="BG372" s="25"/>
      <c r="BH372" s="25"/>
      <c r="BI372" s="25"/>
      <c r="BJ372" s="25"/>
      <c r="BK372" s="25"/>
      <c r="BL372" s="25"/>
    </row>
    <row r="373" spans="1:64">
      <c r="A373" s="13" t="s">
        <v>1419</v>
      </c>
      <c r="B373" s="13" t="s">
        <v>1231</v>
      </c>
      <c r="C373" s="142">
        <v>54506.243499999997</v>
      </c>
      <c r="D373" s="142" t="s">
        <v>420</v>
      </c>
      <c r="E373" s="33">
        <f t="shared" si="218"/>
        <v>41900.967402039176</v>
      </c>
      <c r="F373" s="25">
        <f t="shared" si="219"/>
        <v>41901</v>
      </c>
      <c r="G373" s="25">
        <f t="shared" si="241"/>
        <v>-1.1127247002150398E-2</v>
      </c>
      <c r="K373">
        <f t="shared" si="237"/>
        <v>-1.1127247002150398E-2</v>
      </c>
      <c r="M373" s="25"/>
      <c r="N373" s="25"/>
      <c r="O373" s="25">
        <f t="shared" ca="1" si="239"/>
        <v>-9.3893768789742142E-3</v>
      </c>
      <c r="P373" s="27">
        <f t="shared" si="220"/>
        <v>-2.6648761581702835E-2</v>
      </c>
      <c r="Q373" s="28">
        <f t="shared" si="221"/>
        <v>39487.743499999997</v>
      </c>
      <c r="S373" s="25">
        <f t="shared" si="242"/>
        <v>2.4091741484325889E-4</v>
      </c>
      <c r="T373" s="128">
        <v>10</v>
      </c>
      <c r="U373">
        <f t="shared" si="243"/>
        <v>2.4091741484325887E-3</v>
      </c>
      <c r="V373" s="25">
        <f t="shared" si="244"/>
        <v>1.5521514579552437E-2</v>
      </c>
      <c r="Z373">
        <f t="shared" si="222"/>
        <v>41901</v>
      </c>
      <c r="AA373" s="25">
        <f t="shared" si="223"/>
        <v>-1.8479055383466812E-2</v>
      </c>
      <c r="AB373" s="25">
        <f t="shared" si="224"/>
        <v>7.3518083813164138E-3</v>
      </c>
      <c r="AC373" s="25">
        <f t="shared" si="225"/>
        <v>1.5521514579552437E-2</v>
      </c>
      <c r="AD373" s="25"/>
      <c r="AE373" s="25">
        <f t="shared" si="226"/>
        <v>1.3021366188339917E-8</v>
      </c>
      <c r="AF373" s="28">
        <f t="shared" si="227"/>
        <v>39487.743499999997</v>
      </c>
      <c r="AG373" s="128"/>
      <c r="AH373">
        <f t="shared" si="228"/>
        <v>-1.9779182980466811E-2</v>
      </c>
      <c r="AI373">
        <f t="shared" si="229"/>
        <v>0.76448431780025128</v>
      </c>
      <c r="AJ373">
        <f t="shared" si="230"/>
        <v>-0.99755024645243395</v>
      </c>
      <c r="AK373">
        <f t="shared" si="231"/>
        <v>-0.28536356361313359</v>
      </c>
      <c r="AL373">
        <f t="shared" si="232"/>
        <v>-2.2607855502401879</v>
      </c>
      <c r="AM373">
        <f t="shared" si="233"/>
        <v>-2.1219095897633391</v>
      </c>
      <c r="AN373" s="25">
        <f t="shared" si="240"/>
        <v>4.3562706266230711</v>
      </c>
      <c r="AO373" s="25">
        <f t="shared" si="240"/>
        <v>4.3562715876593252</v>
      </c>
      <c r="AP373" s="25">
        <f t="shared" si="240"/>
        <v>4.3562641376101103</v>
      </c>
      <c r="AQ373" s="25">
        <f t="shared" si="240"/>
        <v>4.3563218950428197</v>
      </c>
      <c r="AR373" s="25">
        <f t="shared" si="240"/>
        <v>4.355874357847048</v>
      </c>
      <c r="AS373" s="25">
        <f t="shared" si="240"/>
        <v>4.3593563291417183</v>
      </c>
      <c r="AT373" s="25">
        <f t="shared" si="240"/>
        <v>4.3330720193527128</v>
      </c>
      <c r="AU373" s="25">
        <f t="shared" si="235"/>
        <v>4.7030559048042253</v>
      </c>
      <c r="AV373" s="25"/>
      <c r="AW373" s="25"/>
      <c r="AX373" s="25"/>
      <c r="AY373" s="25"/>
      <c r="AZ373" s="25"/>
      <c r="BA373" s="25"/>
      <c r="BB373" s="25"/>
      <c r="BC373" s="25"/>
      <c r="BD373" s="25"/>
      <c r="BE373" s="25"/>
      <c r="BF373" s="25"/>
      <c r="BG373" s="25"/>
      <c r="BH373" s="25"/>
      <c r="BI373" s="25"/>
      <c r="BJ373" s="25"/>
      <c r="BK373" s="25"/>
      <c r="BL373" s="25"/>
    </row>
    <row r="374" spans="1:64">
      <c r="A374" s="95" t="s">
        <v>360</v>
      </c>
      <c r="B374" s="96" t="s">
        <v>292</v>
      </c>
      <c r="C374" s="95">
        <v>54508.290300000001</v>
      </c>
      <c r="D374" s="95">
        <v>4.0000000000000002E-4</v>
      </c>
      <c r="E374" s="33">
        <f t="shared" si="218"/>
        <v>41906.963629694837</v>
      </c>
      <c r="F374" s="25">
        <f t="shared" si="219"/>
        <v>41907</v>
      </c>
      <c r="G374" s="25">
        <f t="shared" si="241"/>
        <v>-1.2414928998623509E-2</v>
      </c>
      <c r="K374">
        <f t="shared" si="237"/>
        <v>-1.2414928998623509E-2</v>
      </c>
      <c r="N374" s="25"/>
      <c r="O374" s="25">
        <f t="shared" ca="1" si="239"/>
        <v>-9.3950324854626156E-3</v>
      </c>
      <c r="P374" s="27">
        <f t="shared" si="220"/>
        <v>-2.6652920278126276E-2</v>
      </c>
      <c r="Q374" s="28">
        <f t="shared" si="221"/>
        <v>39489.790300000001</v>
      </c>
      <c r="R374" s="26"/>
      <c r="S374" s="25">
        <f t="shared" si="242"/>
        <v>2.0272039567519683E-4</v>
      </c>
      <c r="T374" s="128">
        <v>10</v>
      </c>
      <c r="U374">
        <f t="shared" si="243"/>
        <v>2.0272039567519684E-3</v>
      </c>
      <c r="V374" s="25">
        <f t="shared" si="244"/>
        <v>1.4237991279502767E-2</v>
      </c>
      <c r="Z374">
        <f t="shared" si="222"/>
        <v>41907</v>
      </c>
      <c r="AA374" s="25">
        <f t="shared" si="223"/>
        <v>-1.8474106671109783E-2</v>
      </c>
      <c r="AB374" s="25">
        <f t="shared" si="224"/>
        <v>6.0591776724862739E-3</v>
      </c>
      <c r="AC374" s="25">
        <f t="shared" si="225"/>
        <v>1.4237991279502767E-2</v>
      </c>
      <c r="AD374" s="25"/>
      <c r="AE374" s="25">
        <f t="shared" si="226"/>
        <v>7.4426024246871978E-9</v>
      </c>
      <c r="AF374" s="28">
        <f t="shared" si="227"/>
        <v>39489.790300000001</v>
      </c>
      <c r="AG374" s="128"/>
      <c r="AH374">
        <f t="shared" si="228"/>
        <v>-1.9773379724109783E-2</v>
      </c>
      <c r="AI374">
        <f t="shared" si="229"/>
        <v>0.76463035623214382</v>
      </c>
      <c r="AJ374">
        <f t="shared" si="230"/>
        <v>-0.99751432379199734</v>
      </c>
      <c r="AK374">
        <f t="shared" si="231"/>
        <v>-0.28548402896237901</v>
      </c>
      <c r="AL374">
        <f t="shared" si="232"/>
        <v>-2.2602738955337269</v>
      </c>
      <c r="AM374">
        <f t="shared" si="233"/>
        <v>-2.1205026633823763</v>
      </c>
      <c r="AN374" s="25">
        <f t="shared" si="240"/>
        <v>4.3568923503984207</v>
      </c>
      <c r="AO374" s="25">
        <f t="shared" si="240"/>
        <v>4.3568933000209045</v>
      </c>
      <c r="AP374" s="25">
        <f t="shared" si="240"/>
        <v>4.3568859261257931</v>
      </c>
      <c r="AQ374" s="25">
        <f t="shared" si="240"/>
        <v>4.3569431888628305</v>
      </c>
      <c r="AR374" s="25">
        <f t="shared" si="240"/>
        <v>4.3564987409726079</v>
      </c>
      <c r="AS374" s="25">
        <f t="shared" si="240"/>
        <v>4.3599624297125166</v>
      </c>
      <c r="AT374" s="25">
        <f t="shared" si="240"/>
        <v>4.3337715420063194</v>
      </c>
      <c r="AU374" s="25">
        <f t="shared" si="235"/>
        <v>4.7037577599681937</v>
      </c>
      <c r="AV374" s="25"/>
    </row>
    <row r="375" spans="1:64">
      <c r="A375" s="36" t="s">
        <v>476</v>
      </c>
      <c r="B375" s="102" t="s">
        <v>292</v>
      </c>
      <c r="C375" s="36">
        <v>54509.314570000002</v>
      </c>
      <c r="D375" s="36">
        <v>1E-4</v>
      </c>
      <c r="E375" s="33">
        <f t="shared" si="218"/>
        <v>41909.964292241668</v>
      </c>
      <c r="F375" s="25">
        <f t="shared" si="219"/>
        <v>41910</v>
      </c>
      <c r="G375" s="25">
        <f t="shared" si="241"/>
        <v>-1.2188769993372262E-2</v>
      </c>
      <c r="K375">
        <f t="shared" si="237"/>
        <v>-1.2188769993372262E-2</v>
      </c>
      <c r="N375" s="25"/>
      <c r="O375" s="25">
        <f t="shared" ca="1" si="239"/>
        <v>-9.3978602887068129E-3</v>
      </c>
      <c r="P375" s="27">
        <f t="shared" si="220"/>
        <v>-2.6654999452203683E-2</v>
      </c>
      <c r="Q375" s="28">
        <f t="shared" si="221"/>
        <v>39490.814570000002</v>
      </c>
      <c r="S375" s="25">
        <f t="shared" si="242"/>
        <v>2.0927179475556203E-4</v>
      </c>
      <c r="T375" s="128">
        <v>10</v>
      </c>
      <c r="U375">
        <f t="shared" si="243"/>
        <v>2.0927179475556204E-3</v>
      </c>
      <c r="V375" s="25">
        <f t="shared" si="244"/>
        <v>1.4466229458831421E-2</v>
      </c>
      <c r="Z375">
        <f t="shared" si="222"/>
        <v>41910</v>
      </c>
      <c r="AA375" s="25">
        <f t="shared" si="223"/>
        <v>-1.8471629113304064E-2</v>
      </c>
      <c r="AB375" s="25">
        <f t="shared" si="224"/>
        <v>6.2828591199318023E-3</v>
      </c>
      <c r="AC375" s="25">
        <f t="shared" si="225"/>
        <v>1.4466229458831421E-2</v>
      </c>
      <c r="AD375" s="25"/>
      <c r="AE375" s="25">
        <f t="shared" si="226"/>
        <v>8.2608615254779644E-9</v>
      </c>
      <c r="AF375" s="28">
        <f t="shared" si="227"/>
        <v>39490.814570000002</v>
      </c>
      <c r="AG375" s="128"/>
      <c r="AH375">
        <f t="shared" si="228"/>
        <v>-1.9770474813304066E-2</v>
      </c>
      <c r="AI375">
        <f t="shared" si="229"/>
        <v>0.76470341949254117</v>
      </c>
      <c r="AJ375">
        <f t="shared" si="230"/>
        <v>-0.99749625934878239</v>
      </c>
      <c r="AK375">
        <f t="shared" si="231"/>
        <v>-0.28554425086402446</v>
      </c>
      <c r="AL375">
        <f t="shared" si="232"/>
        <v>-2.2600179948626749</v>
      </c>
      <c r="AM375">
        <f t="shared" si="233"/>
        <v>-2.1197995710853932</v>
      </c>
      <c r="AN375" s="25">
        <f t="shared" si="240"/>
        <v>4.3572032568253096</v>
      </c>
      <c r="AO375" s="25">
        <f t="shared" si="240"/>
        <v>4.3572042007805258</v>
      </c>
      <c r="AP375" s="25">
        <f t="shared" si="240"/>
        <v>4.357196864748353</v>
      </c>
      <c r="AQ375" s="25">
        <f t="shared" si="240"/>
        <v>4.3572538811952137</v>
      </c>
      <c r="AR375" s="25">
        <f t="shared" si="240"/>
        <v>4.3568109735134408</v>
      </c>
      <c r="AS375" s="25">
        <f t="shared" si="240"/>
        <v>4.3602655337421421</v>
      </c>
      <c r="AT375" s="25">
        <f t="shared" si="240"/>
        <v>4.33412137167885</v>
      </c>
      <c r="AU375" s="25">
        <f t="shared" si="235"/>
        <v>4.7041086875501783</v>
      </c>
      <c r="AV375" s="25"/>
    </row>
    <row r="376" spans="1:64">
      <c r="A376" s="13" t="s">
        <v>1419</v>
      </c>
      <c r="B376" s="13" t="s">
        <v>1231</v>
      </c>
      <c r="C376" s="142">
        <v>54509.314599999998</v>
      </c>
      <c r="D376" s="142" t="s">
        <v>445</v>
      </c>
      <c r="E376" s="33">
        <f t="shared" si="218"/>
        <v>41909.96438012852</v>
      </c>
      <c r="F376" s="25">
        <f t="shared" si="219"/>
        <v>41910</v>
      </c>
      <c r="G376" s="25">
        <f t="shared" si="241"/>
        <v>-1.2158769997768104E-2</v>
      </c>
      <c r="K376">
        <f t="shared" si="237"/>
        <v>-1.2158769997768104E-2</v>
      </c>
      <c r="L376" s="25"/>
      <c r="N376" s="25"/>
      <c r="O376" s="25">
        <f t="shared" ca="1" si="239"/>
        <v>-9.3978602887068129E-3</v>
      </c>
      <c r="P376" s="27">
        <f t="shared" si="220"/>
        <v>-2.6654999452203683E-2</v>
      </c>
      <c r="Q376" s="28">
        <f t="shared" si="221"/>
        <v>39490.814599999998</v>
      </c>
      <c r="S376" s="25">
        <f t="shared" si="242"/>
        <v>2.1014066839564565E-4</v>
      </c>
      <c r="T376" s="128">
        <v>10</v>
      </c>
      <c r="U376">
        <f t="shared" si="243"/>
        <v>2.1014066839564567E-3</v>
      </c>
      <c r="V376" s="25">
        <f t="shared" si="244"/>
        <v>1.4496229454435579E-2</v>
      </c>
      <c r="Z376">
        <f t="shared" si="222"/>
        <v>41910</v>
      </c>
      <c r="AA376" s="25">
        <f t="shared" si="223"/>
        <v>-1.8471629113304064E-2</v>
      </c>
      <c r="AB376" s="25">
        <f t="shared" si="224"/>
        <v>6.3128591155359598E-3</v>
      </c>
      <c r="AC376" s="25">
        <f t="shared" si="225"/>
        <v>1.4496229454435579E-2</v>
      </c>
      <c r="AD376" s="25"/>
      <c r="AE376" s="25">
        <f t="shared" si="226"/>
        <v>8.3745658883073201E-9</v>
      </c>
      <c r="AF376" s="28">
        <f t="shared" si="227"/>
        <v>39490.814599999998</v>
      </c>
      <c r="AG376" s="128"/>
      <c r="AH376">
        <f t="shared" si="228"/>
        <v>-1.9770474813304066E-2</v>
      </c>
      <c r="AI376">
        <f t="shared" si="229"/>
        <v>0.76470341949254117</v>
      </c>
      <c r="AJ376">
        <f t="shared" si="230"/>
        <v>-0.99749625934878239</v>
      </c>
      <c r="AK376">
        <f t="shared" si="231"/>
        <v>-0.28554425086402446</v>
      </c>
      <c r="AL376">
        <f t="shared" si="232"/>
        <v>-2.2600179948626749</v>
      </c>
      <c r="AM376">
        <f t="shared" si="233"/>
        <v>-2.1197995710853932</v>
      </c>
      <c r="AN376" s="25">
        <f t="shared" si="240"/>
        <v>4.3572032568253096</v>
      </c>
      <c r="AO376" s="25">
        <f t="shared" si="240"/>
        <v>4.3572042007805258</v>
      </c>
      <c r="AP376" s="25">
        <f t="shared" si="240"/>
        <v>4.357196864748353</v>
      </c>
      <c r="AQ376" s="25">
        <f t="shared" si="240"/>
        <v>4.3572538811952137</v>
      </c>
      <c r="AR376" s="25">
        <f t="shared" si="240"/>
        <v>4.3568109735134408</v>
      </c>
      <c r="AS376" s="25">
        <f t="shared" si="240"/>
        <v>4.3602655337421421</v>
      </c>
      <c r="AT376" s="25">
        <f t="shared" si="240"/>
        <v>4.33412137167885</v>
      </c>
      <c r="AU376" s="25">
        <f t="shared" si="235"/>
        <v>4.7041086875501783</v>
      </c>
      <c r="AV376" s="25"/>
    </row>
    <row r="377" spans="1:64">
      <c r="A377" s="36" t="s">
        <v>476</v>
      </c>
      <c r="B377" s="102" t="s">
        <v>292</v>
      </c>
      <c r="C377" s="36">
        <v>54509.31467</v>
      </c>
      <c r="D377" s="36">
        <v>1E-4</v>
      </c>
      <c r="E377" s="33">
        <f t="shared" si="218"/>
        <v>41909.964585197871</v>
      </c>
      <c r="F377" s="25">
        <f t="shared" si="219"/>
        <v>41910</v>
      </c>
      <c r="G377" s="25">
        <f t="shared" si="241"/>
        <v>-1.2088769995898474E-2</v>
      </c>
      <c r="K377">
        <f t="shared" si="237"/>
        <v>-1.2088769995898474E-2</v>
      </c>
      <c r="N377" s="25"/>
      <c r="O377" s="25">
        <f t="shared" ca="1" si="239"/>
        <v>-9.3978602887068129E-3</v>
      </c>
      <c r="P377" s="27">
        <f t="shared" si="220"/>
        <v>-2.6654999452203683E-2</v>
      </c>
      <c r="Q377" s="28">
        <f t="shared" si="221"/>
        <v>39490.81467</v>
      </c>
      <c r="S377" s="25">
        <f t="shared" si="242"/>
        <v>2.1217504057373355E-4</v>
      </c>
      <c r="T377" s="128">
        <v>10</v>
      </c>
      <c r="U377">
        <f t="shared" si="243"/>
        <v>2.1217504057373356E-3</v>
      </c>
      <c r="V377" s="25">
        <f t="shared" si="244"/>
        <v>1.4566229456305209E-2</v>
      </c>
      <c r="Z377">
        <f t="shared" si="222"/>
        <v>41910</v>
      </c>
      <c r="AA377" s="25">
        <f t="shared" si="223"/>
        <v>-1.8471629113304064E-2</v>
      </c>
      <c r="AB377" s="25">
        <f t="shared" si="224"/>
        <v>6.3828591174055899E-3</v>
      </c>
      <c r="AC377" s="25">
        <f t="shared" si="225"/>
        <v>1.4566229456305209E-2</v>
      </c>
      <c r="AD377" s="25"/>
      <c r="AE377" s="25">
        <f t="shared" si="226"/>
        <v>8.6442000975310549E-9</v>
      </c>
      <c r="AF377" s="28">
        <f t="shared" si="227"/>
        <v>39490.81467</v>
      </c>
      <c r="AG377" s="128"/>
      <c r="AH377">
        <f t="shared" si="228"/>
        <v>-1.9770474813304066E-2</v>
      </c>
      <c r="AI377">
        <f t="shared" si="229"/>
        <v>0.76470341949254117</v>
      </c>
      <c r="AJ377">
        <f t="shared" si="230"/>
        <v>-0.99749625934878239</v>
      </c>
      <c r="AK377">
        <f t="shared" si="231"/>
        <v>-0.28554425086402446</v>
      </c>
      <c r="AL377">
        <f t="shared" si="232"/>
        <v>-2.2600179948626749</v>
      </c>
      <c r="AM377">
        <f t="shared" si="233"/>
        <v>-2.1197995710853932</v>
      </c>
      <c r="AN377" s="25">
        <f t="shared" si="240"/>
        <v>4.3572032568253096</v>
      </c>
      <c r="AO377" s="25">
        <f t="shared" si="240"/>
        <v>4.3572042007805258</v>
      </c>
      <c r="AP377" s="25">
        <f t="shared" si="240"/>
        <v>4.357196864748353</v>
      </c>
      <c r="AQ377" s="25">
        <f t="shared" si="240"/>
        <v>4.3572538811952137</v>
      </c>
      <c r="AR377" s="25">
        <f t="shared" si="240"/>
        <v>4.3568109735134408</v>
      </c>
      <c r="AS377" s="25">
        <f t="shared" si="240"/>
        <v>4.3602655337421421</v>
      </c>
      <c r="AT377" s="25">
        <f t="shared" si="240"/>
        <v>4.33412137167885</v>
      </c>
      <c r="AU377" s="25">
        <f t="shared" si="235"/>
        <v>4.7041086875501783</v>
      </c>
      <c r="AV377" s="25"/>
    </row>
    <row r="378" spans="1:64">
      <c r="A378" s="36" t="s">
        <v>476</v>
      </c>
      <c r="B378" s="102" t="s">
        <v>292</v>
      </c>
      <c r="C378" s="36">
        <v>54509.31467</v>
      </c>
      <c r="D378" s="36">
        <v>2.0000000000000001E-4</v>
      </c>
      <c r="E378" s="33">
        <f t="shared" si="218"/>
        <v>41909.964585197871</v>
      </c>
      <c r="F378" s="25">
        <f t="shared" si="219"/>
        <v>41910</v>
      </c>
      <c r="G378" s="25">
        <f t="shared" si="241"/>
        <v>-1.2088769995898474E-2</v>
      </c>
      <c r="K378">
        <f t="shared" si="237"/>
        <v>-1.2088769995898474E-2</v>
      </c>
      <c r="N378" s="25"/>
      <c r="O378" s="25">
        <f t="shared" ca="1" si="239"/>
        <v>-9.3978602887068129E-3</v>
      </c>
      <c r="P378" s="27">
        <f t="shared" si="220"/>
        <v>-2.6654999452203683E-2</v>
      </c>
      <c r="Q378" s="28">
        <f t="shared" si="221"/>
        <v>39490.81467</v>
      </c>
      <c r="S378" s="25">
        <f t="shared" si="242"/>
        <v>2.1217504057373355E-4</v>
      </c>
      <c r="T378" s="128">
        <v>10</v>
      </c>
      <c r="U378">
        <f t="shared" si="243"/>
        <v>2.1217504057373356E-3</v>
      </c>
      <c r="V378" s="25">
        <f t="shared" si="244"/>
        <v>1.4566229456305209E-2</v>
      </c>
      <c r="Z378">
        <f t="shared" si="222"/>
        <v>41910</v>
      </c>
      <c r="AA378" s="25">
        <f t="shared" si="223"/>
        <v>-1.8471629113304064E-2</v>
      </c>
      <c r="AB378" s="25">
        <f t="shared" si="224"/>
        <v>6.3828591174055899E-3</v>
      </c>
      <c r="AC378" s="25">
        <f t="shared" si="225"/>
        <v>1.4566229456305209E-2</v>
      </c>
      <c r="AD378" s="25"/>
      <c r="AE378" s="25">
        <f t="shared" si="226"/>
        <v>8.6442000975310549E-9</v>
      </c>
      <c r="AF378" s="28">
        <f t="shared" si="227"/>
        <v>39490.81467</v>
      </c>
      <c r="AG378" s="128"/>
      <c r="AH378">
        <f t="shared" si="228"/>
        <v>-1.9770474813304066E-2</v>
      </c>
      <c r="AI378">
        <f t="shared" si="229"/>
        <v>0.76470341949254117</v>
      </c>
      <c r="AJ378">
        <f t="shared" si="230"/>
        <v>-0.99749625934878239</v>
      </c>
      <c r="AK378">
        <f t="shared" si="231"/>
        <v>-0.28554425086402446</v>
      </c>
      <c r="AL378">
        <f t="shared" si="232"/>
        <v>-2.2600179948626749</v>
      </c>
      <c r="AM378">
        <f t="shared" si="233"/>
        <v>-2.1197995710853932</v>
      </c>
      <c r="AN378" s="25">
        <f t="shared" si="240"/>
        <v>4.3572032568253096</v>
      </c>
      <c r="AO378" s="25">
        <f t="shared" si="240"/>
        <v>4.3572042007805258</v>
      </c>
      <c r="AP378" s="25">
        <f t="shared" si="240"/>
        <v>4.357196864748353</v>
      </c>
      <c r="AQ378" s="25">
        <f t="shared" si="240"/>
        <v>4.3572538811952137</v>
      </c>
      <c r="AR378" s="25">
        <f t="shared" si="240"/>
        <v>4.3568109735134408</v>
      </c>
      <c r="AS378" s="25">
        <f t="shared" si="240"/>
        <v>4.3602655337421421</v>
      </c>
      <c r="AT378" s="25">
        <f t="shared" si="240"/>
        <v>4.33412137167885</v>
      </c>
      <c r="AU378" s="25">
        <f t="shared" si="235"/>
        <v>4.7041086875501783</v>
      </c>
      <c r="AV378" s="25"/>
    </row>
    <row r="379" spans="1:64">
      <c r="A379" s="13" t="s">
        <v>1419</v>
      </c>
      <c r="B379" s="13" t="s">
        <v>1231</v>
      </c>
      <c r="C379" s="142">
        <v>54509.314700000003</v>
      </c>
      <c r="D379" s="142" t="s">
        <v>292</v>
      </c>
      <c r="E379" s="33">
        <f t="shared" si="218"/>
        <v>41909.964673084738</v>
      </c>
      <c r="F379" s="25">
        <f t="shared" si="219"/>
        <v>41910</v>
      </c>
      <c r="G379" s="25">
        <f t="shared" si="241"/>
        <v>-1.2058769993018359E-2</v>
      </c>
      <c r="K379">
        <f t="shared" si="237"/>
        <v>-1.2058769993018359E-2</v>
      </c>
      <c r="M379" s="25"/>
      <c r="N379" s="25"/>
      <c r="O379" s="25">
        <f t="shared" ca="1" si="239"/>
        <v>-9.3978602887068129E-3</v>
      </c>
      <c r="P379" s="27">
        <f t="shared" si="220"/>
        <v>-2.6654999452203683E-2</v>
      </c>
      <c r="Q379" s="28">
        <f t="shared" si="221"/>
        <v>39490.814700000003</v>
      </c>
      <c r="S379" s="25">
        <f t="shared" si="242"/>
        <v>2.130499144251895E-4</v>
      </c>
      <c r="T379" s="128">
        <v>10</v>
      </c>
      <c r="U379">
        <f t="shared" si="243"/>
        <v>2.1304991442518948E-3</v>
      </c>
      <c r="V379" s="25">
        <f t="shared" si="244"/>
        <v>1.4596229459185324E-2</v>
      </c>
      <c r="Z379">
        <f t="shared" si="222"/>
        <v>41910</v>
      </c>
      <c r="AA379" s="25">
        <f t="shared" si="223"/>
        <v>-1.8471629113304064E-2</v>
      </c>
      <c r="AB379" s="25">
        <f t="shared" si="224"/>
        <v>6.4128591202857049E-3</v>
      </c>
      <c r="AC379" s="25">
        <f t="shared" si="225"/>
        <v>1.4596229459185324E-2</v>
      </c>
      <c r="AD379" s="25"/>
      <c r="AE379" s="25">
        <f t="shared" si="226"/>
        <v>8.7616270454436265E-9</v>
      </c>
      <c r="AF379" s="28">
        <f t="shared" si="227"/>
        <v>39490.814700000003</v>
      </c>
      <c r="AG379" s="128"/>
      <c r="AH379">
        <f t="shared" si="228"/>
        <v>-1.9770474813304066E-2</v>
      </c>
      <c r="AI379">
        <f t="shared" si="229"/>
        <v>0.76470341949254117</v>
      </c>
      <c r="AJ379">
        <f t="shared" si="230"/>
        <v>-0.99749625934878239</v>
      </c>
      <c r="AK379">
        <f t="shared" si="231"/>
        <v>-0.28554425086402446</v>
      </c>
      <c r="AL379">
        <f t="shared" si="232"/>
        <v>-2.2600179948626749</v>
      </c>
      <c r="AM379">
        <f t="shared" si="233"/>
        <v>-2.1197995710853932</v>
      </c>
      <c r="AN379" s="25">
        <f t="shared" si="240"/>
        <v>4.3572032568253096</v>
      </c>
      <c r="AO379" s="25">
        <f t="shared" si="240"/>
        <v>4.3572042007805258</v>
      </c>
      <c r="AP379" s="25">
        <f t="shared" si="240"/>
        <v>4.357196864748353</v>
      </c>
      <c r="AQ379" s="25">
        <f t="shared" si="240"/>
        <v>4.3572538811952137</v>
      </c>
      <c r="AR379" s="25">
        <f t="shared" si="240"/>
        <v>4.3568109735134408</v>
      </c>
      <c r="AS379" s="25">
        <f t="shared" si="240"/>
        <v>4.3602655337421421</v>
      </c>
      <c r="AT379" s="25">
        <f t="shared" si="240"/>
        <v>4.33412137167885</v>
      </c>
      <c r="AU379" s="25">
        <f t="shared" si="235"/>
        <v>4.7041086875501783</v>
      </c>
      <c r="AV379" s="25"/>
    </row>
    <row r="380" spans="1:64">
      <c r="A380" s="13" t="s">
        <v>1419</v>
      </c>
      <c r="B380" s="13" t="s">
        <v>1231</v>
      </c>
      <c r="C380" s="142">
        <v>54509.314700000003</v>
      </c>
      <c r="D380" s="142" t="s">
        <v>420</v>
      </c>
      <c r="E380" s="33">
        <f t="shared" si="218"/>
        <v>41909.964673084738</v>
      </c>
      <c r="F380" s="25">
        <f t="shared" si="219"/>
        <v>41910</v>
      </c>
      <c r="G380" s="25">
        <f t="shared" si="241"/>
        <v>-1.2058769993018359E-2</v>
      </c>
      <c r="K380">
        <f t="shared" si="237"/>
        <v>-1.2058769993018359E-2</v>
      </c>
      <c r="L380" s="25"/>
      <c r="N380" s="25"/>
      <c r="O380" s="25">
        <f t="shared" ca="1" si="239"/>
        <v>-9.3978602887068129E-3</v>
      </c>
      <c r="P380" s="27">
        <f t="shared" si="220"/>
        <v>-2.6654999452203683E-2</v>
      </c>
      <c r="Q380" s="28">
        <f t="shared" si="221"/>
        <v>39490.814700000003</v>
      </c>
      <c r="S380" s="25">
        <f t="shared" si="242"/>
        <v>2.130499144251895E-4</v>
      </c>
      <c r="T380" s="128">
        <v>10</v>
      </c>
      <c r="U380">
        <f t="shared" si="243"/>
        <v>2.1304991442518948E-3</v>
      </c>
      <c r="V380" s="25">
        <f t="shared" si="244"/>
        <v>1.4596229459185324E-2</v>
      </c>
      <c r="Z380">
        <f t="shared" si="222"/>
        <v>41910</v>
      </c>
      <c r="AA380" s="25">
        <f t="shared" si="223"/>
        <v>-1.8471629113304064E-2</v>
      </c>
      <c r="AB380" s="25">
        <f t="shared" si="224"/>
        <v>6.4128591202857049E-3</v>
      </c>
      <c r="AC380" s="25">
        <f t="shared" si="225"/>
        <v>1.4596229459185324E-2</v>
      </c>
      <c r="AD380" s="25"/>
      <c r="AE380" s="25">
        <f t="shared" si="226"/>
        <v>8.7616270454436265E-9</v>
      </c>
      <c r="AF380" s="28">
        <f t="shared" si="227"/>
        <v>39490.814700000003</v>
      </c>
      <c r="AG380" s="128"/>
      <c r="AH380">
        <f t="shared" si="228"/>
        <v>-1.9770474813304066E-2</v>
      </c>
      <c r="AI380">
        <f t="shared" si="229"/>
        <v>0.76470341949254117</v>
      </c>
      <c r="AJ380">
        <f t="shared" si="230"/>
        <v>-0.99749625934878239</v>
      </c>
      <c r="AK380">
        <f t="shared" si="231"/>
        <v>-0.28554425086402446</v>
      </c>
      <c r="AL380">
        <f t="shared" si="232"/>
        <v>-2.2600179948626749</v>
      </c>
      <c r="AM380">
        <f t="shared" si="233"/>
        <v>-2.1197995710853932</v>
      </c>
      <c r="AN380" s="25">
        <f t="shared" si="240"/>
        <v>4.3572032568253096</v>
      </c>
      <c r="AO380" s="25">
        <f t="shared" si="240"/>
        <v>4.3572042007805258</v>
      </c>
      <c r="AP380" s="25">
        <f t="shared" si="240"/>
        <v>4.357196864748353</v>
      </c>
      <c r="AQ380" s="25">
        <f t="shared" si="240"/>
        <v>4.3572538811952137</v>
      </c>
      <c r="AR380" s="25">
        <f t="shared" si="240"/>
        <v>4.3568109735134408</v>
      </c>
      <c r="AS380" s="25">
        <f t="shared" si="240"/>
        <v>4.3602655337421421</v>
      </c>
      <c r="AT380" s="25">
        <f t="shared" si="240"/>
        <v>4.33412137167885</v>
      </c>
      <c r="AU380" s="25">
        <f t="shared" si="235"/>
        <v>4.7041086875501783</v>
      </c>
      <c r="AV380" s="25"/>
    </row>
    <row r="381" spans="1:64">
      <c r="A381" s="56" t="s">
        <v>478</v>
      </c>
      <c r="B381" s="57" t="s">
        <v>288</v>
      </c>
      <c r="C381" s="58">
        <v>54708.833500000001</v>
      </c>
      <c r="D381" s="58">
        <v>2.0000000000000001E-4</v>
      </c>
      <c r="E381" s="33">
        <f t="shared" si="218"/>
        <v>42494.467382866671</v>
      </c>
      <c r="F381" s="25">
        <f t="shared" si="219"/>
        <v>42494.5</v>
      </c>
      <c r="G381" s="25">
        <f t="shared" si="241"/>
        <v>-1.113379150046967E-2</v>
      </c>
      <c r="K381">
        <f t="shared" si="237"/>
        <v>-1.113379150046967E-2</v>
      </c>
      <c r="N381" s="25"/>
      <c r="O381" s="25">
        <f t="shared" ca="1" si="239"/>
        <v>-9.9488106207851652E-3</v>
      </c>
      <c r="P381" s="27">
        <f t="shared" si="220"/>
        <v>-2.7057877177965685E-2</v>
      </c>
      <c r="Q381" s="28">
        <f t="shared" si="221"/>
        <v>39690.333500000001</v>
      </c>
      <c r="R381" s="25"/>
      <c r="S381" s="25">
        <f t="shared" si="242"/>
        <v>2.5357650466423373E-4</v>
      </c>
      <c r="T381" s="128">
        <v>10</v>
      </c>
      <c r="U381">
        <f t="shared" si="243"/>
        <v>2.5357650466423373E-3</v>
      </c>
      <c r="V381" s="25">
        <f t="shared" si="244"/>
        <v>1.5924085677496015E-2</v>
      </c>
      <c r="Z381">
        <f t="shared" si="222"/>
        <v>42494.5</v>
      </c>
      <c r="AA381" s="25">
        <f t="shared" si="223"/>
        <v>-1.7947720250283329E-2</v>
      </c>
      <c r="AB381" s="25">
        <f t="shared" si="224"/>
        <v>6.8139287498136594E-3</v>
      </c>
      <c r="AC381" s="25">
        <f t="shared" si="225"/>
        <v>1.5924085677496015E-2</v>
      </c>
      <c r="AD381" s="25"/>
      <c r="AE381" s="25">
        <f t="shared" si="226"/>
        <v>1.1773462022282364E-8</v>
      </c>
      <c r="AF381" s="28">
        <f t="shared" si="227"/>
        <v>39690.333500000001</v>
      </c>
      <c r="AG381" s="128"/>
      <c r="AH381">
        <f t="shared" si="228"/>
        <v>-1.9162273159533331E-2</v>
      </c>
      <c r="AI381">
        <f t="shared" si="229"/>
        <v>0.77951287619174148</v>
      </c>
      <c r="AJ381">
        <f t="shared" si="230"/>
        <v>-0.99261579859242044</v>
      </c>
      <c r="AK381">
        <f t="shared" si="231"/>
        <v>-0.29712863920322735</v>
      </c>
      <c r="AL381">
        <f t="shared" si="232"/>
        <v>-2.2091961040696062</v>
      </c>
      <c r="AM381">
        <f t="shared" si="233"/>
        <v>-1.9873113725815652</v>
      </c>
      <c r="AN381" s="25">
        <f t="shared" ref="AN381:AT390" si="245">$AU381+$AB$7*SIN(AO381)</f>
        <v>4.4183599728747263</v>
      </c>
      <c r="AO381" s="25">
        <f t="shared" si="245"/>
        <v>4.418360217020842</v>
      </c>
      <c r="AP381" s="25">
        <f t="shared" si="245"/>
        <v>4.4183579401811777</v>
      </c>
      <c r="AQ381" s="25">
        <f t="shared" si="245"/>
        <v>4.4183791740276153</v>
      </c>
      <c r="AR381" s="25">
        <f t="shared" si="245"/>
        <v>4.4181812045792972</v>
      </c>
      <c r="AS381" s="25">
        <f t="shared" si="245"/>
        <v>4.4200319829659955</v>
      </c>
      <c r="AT381" s="25">
        <f t="shared" si="245"/>
        <v>4.4031489232399768</v>
      </c>
      <c r="AU381" s="25">
        <f t="shared" si="235"/>
        <v>4.7724810781067522</v>
      </c>
      <c r="AV381" s="25"/>
    </row>
    <row r="382" spans="1:64">
      <c r="A382" s="56" t="s">
        <v>479</v>
      </c>
      <c r="B382" s="57" t="s">
        <v>292</v>
      </c>
      <c r="C382" s="58">
        <v>54781.710899999998</v>
      </c>
      <c r="D382" s="58">
        <v>1E-4</v>
      </c>
      <c r="E382" s="33">
        <f t="shared" si="218"/>
        <v>42707.966250050413</v>
      </c>
      <c r="F382" s="25">
        <f t="shared" si="219"/>
        <v>42708</v>
      </c>
      <c r="G382" s="25">
        <f t="shared" si="241"/>
        <v>-1.1520476000441704E-2</v>
      </c>
      <c r="K382">
        <f t="shared" si="237"/>
        <v>-1.1520476000441704E-2</v>
      </c>
      <c r="N382" s="25"/>
      <c r="O382" s="25">
        <f t="shared" ca="1" si="239"/>
        <v>-1.0150055951664082E-2</v>
      </c>
      <c r="P382" s="27">
        <f t="shared" si="220"/>
        <v>-2.72039373008011E-2</v>
      </c>
      <c r="Q382" s="28">
        <f t="shared" si="221"/>
        <v>39763.210899999998</v>
      </c>
      <c r="R382" s="25"/>
      <c r="S382" s="25">
        <f t="shared" si="242"/>
        <v>2.4597095835987082E-4</v>
      </c>
      <c r="T382" s="128">
        <v>10</v>
      </c>
      <c r="U382">
        <f t="shared" si="243"/>
        <v>2.4597095835987084E-3</v>
      </c>
      <c r="V382" s="25">
        <f t="shared" si="244"/>
        <v>1.5683461300359396E-2</v>
      </c>
      <c r="Z382">
        <f t="shared" si="222"/>
        <v>42708</v>
      </c>
      <c r="AA382" s="25">
        <f t="shared" si="223"/>
        <v>-1.7735589585680243E-2</v>
      </c>
      <c r="AB382" s="25">
        <f t="shared" si="224"/>
        <v>6.2151135852385395E-3</v>
      </c>
      <c r="AC382" s="25">
        <f t="shared" si="225"/>
        <v>1.5683461300359396E-2</v>
      </c>
      <c r="AD382" s="25"/>
      <c r="AE382" s="25">
        <f t="shared" si="226"/>
        <v>9.501276861915262E-9</v>
      </c>
      <c r="AF382" s="28">
        <f t="shared" si="227"/>
        <v>39763.210899999998</v>
      </c>
      <c r="AG382" s="128"/>
      <c r="AH382">
        <f t="shared" si="228"/>
        <v>-1.8918841793680245E-2</v>
      </c>
      <c r="AI382">
        <f t="shared" si="229"/>
        <v>0.78521698352824609</v>
      </c>
      <c r="AJ382">
        <f t="shared" si="230"/>
        <v>-0.99012312507423883</v>
      </c>
      <c r="AK382">
        <f t="shared" si="231"/>
        <v>-0.30127770550655469</v>
      </c>
      <c r="AL382">
        <f t="shared" si="232"/>
        <v>-2.1901323537137931</v>
      </c>
      <c r="AM382">
        <f t="shared" si="233"/>
        <v>-1.941009924675728</v>
      </c>
      <c r="AN382" s="25">
        <f t="shared" si="245"/>
        <v>4.4409978192654229</v>
      </c>
      <c r="AO382" s="25">
        <f t="shared" si="245"/>
        <v>4.4409979506026094</v>
      </c>
      <c r="AP382" s="25">
        <f t="shared" si="245"/>
        <v>4.4409966264629235</v>
      </c>
      <c r="AQ382" s="25">
        <f t="shared" si="245"/>
        <v>4.4410099767092621</v>
      </c>
      <c r="AR382" s="25">
        <f t="shared" si="245"/>
        <v>4.4408754061158202</v>
      </c>
      <c r="AS382" s="25">
        <f t="shared" si="245"/>
        <v>4.4422348707338335</v>
      </c>
      <c r="AT382" s="25">
        <f t="shared" si="245"/>
        <v>4.428793332753461</v>
      </c>
      <c r="AU382" s="25">
        <f t="shared" si="235"/>
        <v>4.7974554243579552</v>
      </c>
      <c r="AV382" s="25"/>
    </row>
    <row r="383" spans="1:64">
      <c r="A383" s="56" t="s">
        <v>479</v>
      </c>
      <c r="B383" s="57" t="s">
        <v>292</v>
      </c>
      <c r="C383" s="58">
        <v>54797.753799999999</v>
      </c>
      <c r="D383" s="58">
        <v>1E-4</v>
      </c>
      <c r="E383" s="33">
        <f t="shared" si="218"/>
        <v>42754.964921467646</v>
      </c>
      <c r="F383" s="25">
        <f t="shared" si="219"/>
        <v>42755</v>
      </c>
      <c r="G383" s="25">
        <f t="shared" si="241"/>
        <v>-1.1973984997894149E-2</v>
      </c>
      <c r="K383">
        <f t="shared" si="237"/>
        <v>-1.1973984997894149E-2</v>
      </c>
      <c r="N383" s="25"/>
      <c r="O383" s="25">
        <f t="shared" ca="1" si="239"/>
        <v>-1.0194358202489883E-2</v>
      </c>
      <c r="P383" s="27">
        <f t="shared" si="220"/>
        <v>-2.7236012088028956E-2</v>
      </c>
      <c r="Q383" s="28">
        <f t="shared" si="221"/>
        <v>39779.253799999999</v>
      </c>
      <c r="R383" s="25"/>
      <c r="S383" s="25">
        <f t="shared" si="242"/>
        <v>2.3292947090000873E-4</v>
      </c>
      <c r="T383" s="128">
        <v>10</v>
      </c>
      <c r="U383">
        <f t="shared" si="243"/>
        <v>2.3292947090000874E-3</v>
      </c>
      <c r="V383" s="25">
        <f t="shared" si="244"/>
        <v>1.5262027090134807E-2</v>
      </c>
      <c r="Z383">
        <f t="shared" si="222"/>
        <v>42755</v>
      </c>
      <c r="AA383" s="25">
        <f t="shared" si="223"/>
        <v>-1.7687374371654761E-2</v>
      </c>
      <c r="AB383" s="25">
        <f t="shared" si="224"/>
        <v>5.713389373760612E-3</v>
      </c>
      <c r="AC383" s="25">
        <f t="shared" si="225"/>
        <v>1.5262027090134807E-2</v>
      </c>
      <c r="AD383" s="25"/>
      <c r="AE383" s="25">
        <f t="shared" si="226"/>
        <v>7.6034743571504323E-9</v>
      </c>
      <c r="AF383" s="28">
        <f t="shared" si="227"/>
        <v>39779.253799999999</v>
      </c>
      <c r="AG383" s="128"/>
      <c r="AH383">
        <f t="shared" si="228"/>
        <v>-1.8863699296654761E-2</v>
      </c>
      <c r="AI383">
        <f t="shared" si="229"/>
        <v>0.78649462319683328</v>
      </c>
      <c r="AJ383">
        <f t="shared" si="230"/>
        <v>-0.98952059099730016</v>
      </c>
      <c r="AK383">
        <f t="shared" si="231"/>
        <v>-0.30218447027624995</v>
      </c>
      <c r="AL383">
        <f t="shared" si="232"/>
        <v>-2.1858979946739931</v>
      </c>
      <c r="AM383">
        <f t="shared" si="233"/>
        <v>-1.9309575249507025</v>
      </c>
      <c r="AN383" s="25">
        <f t="shared" si="245"/>
        <v>4.4460036440710669</v>
      </c>
      <c r="AO383" s="25">
        <f t="shared" si="245"/>
        <v>4.4460037571560838</v>
      </c>
      <c r="AP383" s="25">
        <f t="shared" si="245"/>
        <v>4.4460025961330754</v>
      </c>
      <c r="AQ383" s="25">
        <f t="shared" si="245"/>
        <v>4.4460145163771889</v>
      </c>
      <c r="AR383" s="25">
        <f t="shared" si="245"/>
        <v>4.4458921557784681</v>
      </c>
      <c r="AS383" s="25">
        <f t="shared" si="245"/>
        <v>4.4471508004487692</v>
      </c>
      <c r="AT383" s="25">
        <f t="shared" si="245"/>
        <v>4.4344696034130919</v>
      </c>
      <c r="AU383" s="25">
        <f t="shared" si="235"/>
        <v>4.8029532898090403</v>
      </c>
      <c r="AV383" s="25"/>
    </row>
    <row r="384" spans="1:64">
      <c r="A384" s="95" t="s">
        <v>360</v>
      </c>
      <c r="B384" s="96" t="s">
        <v>288</v>
      </c>
      <c r="C384" s="95">
        <v>54803.389000000003</v>
      </c>
      <c r="D384" s="95">
        <v>4.0000000000000002E-4</v>
      </c>
      <c r="E384" s="33">
        <f t="shared" si="218"/>
        <v>42771.473589674184</v>
      </c>
      <c r="F384" s="25">
        <f t="shared" si="219"/>
        <v>42771.5</v>
      </c>
      <c r="G384" s="25">
        <f t="shared" si="241"/>
        <v>-9.0151104959659278E-3</v>
      </c>
      <c r="K384">
        <f t="shared" si="237"/>
        <v>-9.0151104959659278E-3</v>
      </c>
      <c r="N384" s="25"/>
      <c r="O384" s="25">
        <f t="shared" ca="1" si="239"/>
        <v>-1.0209911120332985E-2</v>
      </c>
      <c r="P384" s="27">
        <f t="shared" si="220"/>
        <v>-2.724726562829358E-2</v>
      </c>
      <c r="Q384" s="28">
        <f t="shared" si="221"/>
        <v>39784.889000000003</v>
      </c>
      <c r="R384" s="26"/>
      <c r="S384" s="25">
        <f t="shared" si="242"/>
        <v>3.3241148076926155E-4</v>
      </c>
      <c r="T384" s="128">
        <v>10</v>
      </c>
      <c r="U384">
        <f t="shared" si="243"/>
        <v>3.3241148076926155E-3</v>
      </c>
      <c r="V384" s="25">
        <f t="shared" si="244"/>
        <v>1.8232155132327652E-2</v>
      </c>
      <c r="Z384">
        <f t="shared" si="222"/>
        <v>42771.5</v>
      </c>
      <c r="AA384" s="25">
        <f t="shared" si="223"/>
        <v>-1.7670317271395692E-2</v>
      </c>
      <c r="AB384" s="25">
        <f t="shared" si="224"/>
        <v>8.6552067754297642E-3</v>
      </c>
      <c r="AC384" s="25">
        <f t="shared" si="225"/>
        <v>1.8232155132327652E-2</v>
      </c>
      <c r="AD384" s="25"/>
      <c r="AE384" s="25">
        <f t="shared" si="226"/>
        <v>2.4901809732103059E-8</v>
      </c>
      <c r="AF384" s="28">
        <f t="shared" si="227"/>
        <v>39784.889000000003</v>
      </c>
      <c r="AG384" s="128"/>
      <c r="AH384">
        <f t="shared" si="228"/>
        <v>-1.8844207134645692E-2</v>
      </c>
      <c r="AI384">
        <f t="shared" si="229"/>
        <v>0.78694505524187286</v>
      </c>
      <c r="AJ384">
        <f t="shared" si="230"/>
        <v>-0.98930437759949252</v>
      </c>
      <c r="AK384">
        <f t="shared" si="231"/>
        <v>-0.3025022157176892</v>
      </c>
      <c r="AL384">
        <f t="shared" si="232"/>
        <v>-2.1844081918648324</v>
      </c>
      <c r="AM384">
        <f t="shared" si="233"/>
        <v>-1.9274402449410961</v>
      </c>
      <c r="AN384" s="25">
        <f t="shared" si="245"/>
        <v>4.4477629415428837</v>
      </c>
      <c r="AO384" s="25">
        <f t="shared" si="245"/>
        <v>4.4477630486998256</v>
      </c>
      <c r="AP384" s="25">
        <f t="shared" si="245"/>
        <v>4.4477619413983023</v>
      </c>
      <c r="AQ384" s="25">
        <f t="shared" si="245"/>
        <v>4.4477733838679008</v>
      </c>
      <c r="AR384" s="25">
        <f t="shared" si="245"/>
        <v>4.4476551646503486</v>
      </c>
      <c r="AS384" s="25">
        <f t="shared" si="245"/>
        <v>4.4488790570512107</v>
      </c>
      <c r="AT384" s="25">
        <f t="shared" si="245"/>
        <v>4.4364649784358408</v>
      </c>
      <c r="AU384" s="25">
        <f t="shared" si="235"/>
        <v>4.8048833915099527</v>
      </c>
      <c r="AV384" s="25"/>
    </row>
    <row r="385" spans="1:48">
      <c r="A385" s="139" t="s">
        <v>1065</v>
      </c>
      <c r="B385" s="139" t="s">
        <v>292</v>
      </c>
      <c r="C385" s="140">
        <v>54824.037799999998</v>
      </c>
      <c r="D385" s="140" t="s">
        <v>485</v>
      </c>
      <c r="E385" s="33">
        <f t="shared" si="218"/>
        <v>42831.965531053858</v>
      </c>
      <c r="F385" s="25">
        <f t="shared" si="219"/>
        <v>42832</v>
      </c>
      <c r="G385" s="25">
        <f t="shared" si="241"/>
        <v>-1.1765904004278127E-2</v>
      </c>
      <c r="K385">
        <f t="shared" si="237"/>
        <v>-1.1765904004278127E-2</v>
      </c>
      <c r="L385" s="25"/>
      <c r="N385" s="25"/>
      <c r="O385" s="25">
        <f t="shared" ca="1" si="239"/>
        <v>-1.0266938485757691E-2</v>
      </c>
      <c r="P385" s="27">
        <f t="shared" si="220"/>
        <v>-2.7288498564643524E-2</v>
      </c>
      <c r="Q385" s="28">
        <f t="shared" si="221"/>
        <v>39805.537799999998</v>
      </c>
      <c r="S385" s="25">
        <f t="shared" si="242"/>
        <v>2.4095094188548541E-4</v>
      </c>
      <c r="T385" s="128">
        <v>10</v>
      </c>
      <c r="U385">
        <f t="shared" si="243"/>
        <v>2.4095094188548542E-3</v>
      </c>
      <c r="V385" s="25">
        <f t="shared" si="244"/>
        <v>1.5522594560365397E-2</v>
      </c>
      <c r="Z385">
        <f t="shared" si="222"/>
        <v>42832</v>
      </c>
      <c r="AA385" s="25">
        <f t="shared" si="223"/>
        <v>-1.7607193038923899E-2</v>
      </c>
      <c r="AB385" s="25">
        <f t="shared" si="224"/>
        <v>5.8412890346457719E-3</v>
      </c>
      <c r="AC385" s="25">
        <f t="shared" si="225"/>
        <v>1.5522594560365397E-2</v>
      </c>
      <c r="AD385" s="25"/>
      <c r="AE385" s="25">
        <f t="shared" si="226"/>
        <v>8.221404583164596E-9</v>
      </c>
      <c r="AF385" s="28">
        <f t="shared" si="227"/>
        <v>39805.537799999998</v>
      </c>
      <c r="AG385" s="128"/>
      <c r="AH385">
        <f t="shared" si="228"/>
        <v>-1.8772140366923897E-2</v>
      </c>
      <c r="AI385">
        <f t="shared" si="229"/>
        <v>0.78860512664987004</v>
      </c>
      <c r="AJ385">
        <f t="shared" si="230"/>
        <v>-0.98849059637699321</v>
      </c>
      <c r="AK385">
        <f t="shared" si="231"/>
        <v>-0.30366463001357685</v>
      </c>
      <c r="AL385">
        <f t="shared" si="232"/>
        <v>-2.1789309300533288</v>
      </c>
      <c r="AM385">
        <f t="shared" si="233"/>
        <v>-1.9145952998350049</v>
      </c>
      <c r="AN385" s="25">
        <f t="shared" si="245"/>
        <v>4.4542223428577303</v>
      </c>
      <c r="AO385" s="25">
        <f t="shared" si="245"/>
        <v>4.4542224302590538</v>
      </c>
      <c r="AP385" s="25">
        <f t="shared" si="245"/>
        <v>4.4542215050271512</v>
      </c>
      <c r="AQ385" s="25">
        <f t="shared" si="245"/>
        <v>4.4542312997124229</v>
      </c>
      <c r="AR385" s="25">
        <f t="shared" si="245"/>
        <v>4.4541276296928034</v>
      </c>
      <c r="AS385" s="25">
        <f t="shared" si="245"/>
        <v>4.4552269781478779</v>
      </c>
      <c r="AT385" s="25">
        <f t="shared" si="245"/>
        <v>4.443793093823647</v>
      </c>
      <c r="AU385" s="25">
        <f t="shared" si="235"/>
        <v>4.8119604310799655</v>
      </c>
      <c r="AV385" s="25"/>
    </row>
    <row r="386" spans="1:48">
      <c r="A386" s="58" t="s">
        <v>356</v>
      </c>
      <c r="B386" s="57" t="s">
        <v>288</v>
      </c>
      <c r="C386" s="58">
        <v>54829.673900000002</v>
      </c>
      <c r="D386" s="58">
        <v>5.0000000000000001E-4</v>
      </c>
      <c r="E386" s="33">
        <f t="shared" si="218"/>
        <v>42848.476835866255</v>
      </c>
      <c r="F386" s="25">
        <f t="shared" si="219"/>
        <v>42848.5</v>
      </c>
      <c r="G386" s="25">
        <f t="shared" si="241"/>
        <v>-7.9070294959819876E-3</v>
      </c>
      <c r="K386">
        <f t="shared" si="237"/>
        <v>-7.9070294959819876E-3</v>
      </c>
      <c r="N386" s="25"/>
      <c r="O386" s="25">
        <f t="shared" ca="1" si="239"/>
        <v>-1.0282491403600793E-2</v>
      </c>
      <c r="P386" s="27">
        <f t="shared" si="220"/>
        <v>-2.7299735716933414E-2</v>
      </c>
      <c r="Q386" s="28">
        <f t="shared" si="221"/>
        <v>39811.173900000002</v>
      </c>
      <c r="R386" s="26"/>
      <c r="S386" s="25">
        <f t="shared" si="242"/>
        <v>3.7607705457212817E-4</v>
      </c>
      <c r="T386" s="128">
        <v>10</v>
      </c>
      <c r="U386">
        <f t="shared" si="243"/>
        <v>3.7607705457212816E-3</v>
      </c>
      <c r="V386" s="25">
        <f t="shared" si="244"/>
        <v>1.9392706220951426E-2</v>
      </c>
      <c r="Z386">
        <f t="shared" si="222"/>
        <v>42848.5</v>
      </c>
      <c r="AA386" s="25">
        <f t="shared" si="223"/>
        <v>-1.7589818455601456E-2</v>
      </c>
      <c r="AB386" s="25">
        <f t="shared" si="224"/>
        <v>9.6827889596194684E-3</v>
      </c>
      <c r="AC386" s="25">
        <f t="shared" si="225"/>
        <v>1.9392706220951426E-2</v>
      </c>
      <c r="AD386" s="25"/>
      <c r="AE386" s="25">
        <f t="shared" si="226"/>
        <v>3.5259631525177981E-8</v>
      </c>
      <c r="AF386" s="28">
        <f t="shared" si="227"/>
        <v>39811.173900000002</v>
      </c>
      <c r="AG386" s="128"/>
      <c r="AH386">
        <f t="shared" si="228"/>
        <v>-1.8752323098851456E-2</v>
      </c>
      <c r="AI386">
        <f t="shared" si="229"/>
        <v>0.78906019719925591</v>
      </c>
      <c r="AJ386">
        <f t="shared" si="230"/>
        <v>-0.98826289463887573</v>
      </c>
      <c r="AK386">
        <f t="shared" si="231"/>
        <v>-0.3039809197867247</v>
      </c>
      <c r="AL386">
        <f t="shared" si="232"/>
        <v>-2.1774331145440802</v>
      </c>
      <c r="AM386">
        <f t="shared" si="233"/>
        <v>-1.9111061418207951</v>
      </c>
      <c r="AN386" s="25">
        <f t="shared" si="245"/>
        <v>4.4559863649947093</v>
      </c>
      <c r="AO386" s="25">
        <f t="shared" si="245"/>
        <v>4.4559864475183382</v>
      </c>
      <c r="AP386" s="25">
        <f t="shared" si="245"/>
        <v>4.455985568045139</v>
      </c>
      <c r="AQ386" s="25">
        <f t="shared" si="245"/>
        <v>4.4559949409441044</v>
      </c>
      <c r="AR386" s="25">
        <f t="shared" si="245"/>
        <v>4.4558950674348408</v>
      </c>
      <c r="AS386" s="25">
        <f t="shared" si="245"/>
        <v>4.4569612404948762</v>
      </c>
      <c r="AT386" s="25">
        <f t="shared" si="245"/>
        <v>4.445794871524507</v>
      </c>
      <c r="AU386" s="25">
        <f t="shared" si="235"/>
        <v>4.8138905327808788</v>
      </c>
      <c r="AV386" s="25"/>
    </row>
    <row r="387" spans="1:48">
      <c r="A387" s="56" t="s">
        <v>479</v>
      </c>
      <c r="B387" s="57" t="s">
        <v>288</v>
      </c>
      <c r="C387" s="58">
        <v>54830.353799999997</v>
      </c>
      <c r="D387" s="58">
        <v>1E-4</v>
      </c>
      <c r="E387" s="33">
        <f t="shared" si="218"/>
        <v>42850.468645121211</v>
      </c>
      <c r="F387" s="25">
        <f t="shared" si="219"/>
        <v>42850.5</v>
      </c>
      <c r="G387" s="25">
        <f t="shared" si="241"/>
        <v>-1.0702923500502948E-2</v>
      </c>
      <c r="K387">
        <f t="shared" si="237"/>
        <v>-1.0702923500502948E-2</v>
      </c>
      <c r="N387" s="25"/>
      <c r="O387" s="25">
        <f t="shared" ca="1" si="239"/>
        <v>-1.0284376605763593E-2</v>
      </c>
      <c r="P387" s="27">
        <f t="shared" si="220"/>
        <v>-2.7301097557370351E-2</v>
      </c>
      <c r="Q387" s="28">
        <f t="shared" si="221"/>
        <v>39811.853799999997</v>
      </c>
      <c r="R387" s="25"/>
      <c r="S387" s="25">
        <f t="shared" si="242"/>
        <v>2.7549938202206612E-4</v>
      </c>
      <c r="T387" s="128">
        <v>10</v>
      </c>
      <c r="U387">
        <f t="shared" si="243"/>
        <v>2.7549938202206612E-3</v>
      </c>
      <c r="V387" s="25">
        <f t="shared" si="244"/>
        <v>1.6598174056867403E-2</v>
      </c>
      <c r="Z387">
        <f t="shared" si="222"/>
        <v>42850.5</v>
      </c>
      <c r="AA387" s="25">
        <f t="shared" si="223"/>
        <v>-1.7587707811441141E-2</v>
      </c>
      <c r="AB387" s="25">
        <f t="shared" si="224"/>
        <v>6.8847843109381933E-3</v>
      </c>
      <c r="AC387" s="25">
        <f t="shared" si="225"/>
        <v>1.6598174056867403E-2</v>
      </c>
      <c r="AD387" s="25"/>
      <c r="AE387" s="25">
        <f t="shared" si="226"/>
        <v>1.3058740962431106E-8</v>
      </c>
      <c r="AF387" s="28">
        <f t="shared" si="227"/>
        <v>39811.853799999997</v>
      </c>
      <c r="AG387" s="128"/>
      <c r="AH387">
        <f t="shared" si="228"/>
        <v>-1.8749916260691141E-2</v>
      </c>
      <c r="AI387">
        <f t="shared" si="229"/>
        <v>0.78911542516507172</v>
      </c>
      <c r="AJ387">
        <f t="shared" si="230"/>
        <v>-0.98823512578933537</v>
      </c>
      <c r="AK387">
        <f t="shared" si="231"/>
        <v>-0.30401923639252093</v>
      </c>
      <c r="AL387">
        <f t="shared" si="232"/>
        <v>-2.1772514436510626</v>
      </c>
      <c r="AM387">
        <f t="shared" si="233"/>
        <v>-1.9106836189962175</v>
      </c>
      <c r="AN387" s="25">
        <f t="shared" si="245"/>
        <v>4.4562002550411624</v>
      </c>
      <c r="AO387" s="25">
        <f t="shared" si="245"/>
        <v>4.4562003369876972</v>
      </c>
      <c r="AP387" s="25">
        <f t="shared" si="245"/>
        <v>4.4561994629516324</v>
      </c>
      <c r="AQ387" s="25">
        <f t="shared" si="245"/>
        <v>4.4562087855101549</v>
      </c>
      <c r="AR387" s="25">
        <f t="shared" si="245"/>
        <v>4.4561093672400744</v>
      </c>
      <c r="AS387" s="25">
        <f t="shared" si="245"/>
        <v>4.4571715422109737</v>
      </c>
      <c r="AT387" s="25">
        <f t="shared" si="245"/>
        <v>4.4460376044316394</v>
      </c>
      <c r="AU387" s="25">
        <f t="shared" si="235"/>
        <v>4.8141244845022015</v>
      </c>
      <c r="AV387" s="25"/>
    </row>
    <row r="388" spans="1:48">
      <c r="A388" s="103" t="s">
        <v>461</v>
      </c>
      <c r="B388" s="96" t="s">
        <v>288</v>
      </c>
      <c r="C388" s="95">
        <v>55094.554300000003</v>
      </c>
      <c r="D388" s="95">
        <v>1E-4</v>
      </c>
      <c r="E388" s="33">
        <f t="shared" si="218"/>
        <v>43624.460410186686</v>
      </c>
      <c r="F388" s="25">
        <f t="shared" si="219"/>
        <v>43624.5</v>
      </c>
      <c r="G388" s="25">
        <f t="shared" si="241"/>
        <v>-1.3513901496480685E-2</v>
      </c>
      <c r="K388">
        <f t="shared" si="237"/>
        <v>-1.3513901496480685E-2</v>
      </c>
      <c r="N388" s="25"/>
      <c r="O388" s="25">
        <f t="shared" ca="1" si="239"/>
        <v>-1.1013949842767257E-2</v>
      </c>
      <c r="P388" s="27">
        <f t="shared" si="220"/>
        <v>-2.7824256130373117E-2</v>
      </c>
      <c r="Q388" s="28">
        <f t="shared" si="221"/>
        <v>40076.054300000003</v>
      </c>
      <c r="S388" s="25">
        <f t="shared" si="242"/>
        <v>2.0478624974776662E-4</v>
      </c>
      <c r="T388" s="128">
        <v>10</v>
      </c>
      <c r="U388">
        <f t="shared" si="243"/>
        <v>2.047862497477666E-3</v>
      </c>
      <c r="V388" s="25">
        <f t="shared" si="244"/>
        <v>1.4310354633892432E-2</v>
      </c>
      <c r="Z388">
        <f t="shared" si="222"/>
        <v>43624.5</v>
      </c>
      <c r="AA388" s="25">
        <f t="shared" si="223"/>
        <v>-1.6694523884004806E-2</v>
      </c>
      <c r="AB388" s="25">
        <f t="shared" si="224"/>
        <v>3.1806223875241214E-3</v>
      </c>
      <c r="AC388" s="25">
        <f t="shared" si="225"/>
        <v>1.4310354633892432E-2</v>
      </c>
      <c r="AD388" s="25"/>
      <c r="AE388" s="25">
        <f t="shared" si="226"/>
        <v>2.0716911740248238E-9</v>
      </c>
      <c r="AF388" s="28">
        <f t="shared" si="227"/>
        <v>40076.054300000003</v>
      </c>
      <c r="AG388" s="128"/>
      <c r="AH388">
        <f t="shared" si="228"/>
        <v>-1.7740303383254805E-2</v>
      </c>
      <c r="AI388">
        <f t="shared" si="229"/>
        <v>0.81162836911881531</v>
      </c>
      <c r="AJ388">
        <f t="shared" si="230"/>
        <v>-0.97460486615871433</v>
      </c>
      <c r="AK388">
        <f t="shared" si="231"/>
        <v>-0.31845899057675026</v>
      </c>
      <c r="AL388">
        <f t="shared" si="232"/>
        <v>-2.1049496832379218</v>
      </c>
      <c r="AM388">
        <f t="shared" si="233"/>
        <v>-1.7533548978156874</v>
      </c>
      <c r="AN388" s="25">
        <f t="shared" si="245"/>
        <v>4.540139190888552</v>
      </c>
      <c r="AO388" s="25">
        <f t="shared" si="245"/>
        <v>4.5401391894289489</v>
      </c>
      <c r="AP388" s="25">
        <f t="shared" si="245"/>
        <v>4.5401392124446431</v>
      </c>
      <c r="AQ388" s="25">
        <f t="shared" si="245"/>
        <v>4.5401388495229149</v>
      </c>
      <c r="AR388" s="25">
        <f t="shared" si="245"/>
        <v>4.5401445723226921</v>
      </c>
      <c r="AS388" s="25">
        <f t="shared" si="245"/>
        <v>4.5400543531835478</v>
      </c>
      <c r="AT388" s="25">
        <f t="shared" si="245"/>
        <v>4.541482133050172</v>
      </c>
      <c r="AU388" s="25">
        <f t="shared" si="235"/>
        <v>4.9046638006541059</v>
      </c>
      <c r="AV388" s="25"/>
    </row>
    <row r="389" spans="1:48">
      <c r="A389" s="103" t="s">
        <v>461</v>
      </c>
      <c r="B389" s="96" t="s">
        <v>292</v>
      </c>
      <c r="C389" s="95">
        <v>55101.555200000003</v>
      </c>
      <c r="D389" s="95">
        <v>1E-4</v>
      </c>
      <c r="E389" s="33">
        <f t="shared" si="218"/>
        <v>43644.969981319387</v>
      </c>
      <c r="F389" s="25">
        <f t="shared" si="219"/>
        <v>43645</v>
      </c>
      <c r="G389" s="25">
        <f t="shared" si="241"/>
        <v>-1.024681499984581E-2</v>
      </c>
      <c r="K389">
        <f t="shared" si="237"/>
        <v>-1.024681499984581E-2</v>
      </c>
      <c r="N389" s="25"/>
      <c r="O389" s="25">
        <f t="shared" ca="1" si="239"/>
        <v>-1.103327316493596E-2</v>
      </c>
      <c r="P389" s="27">
        <f t="shared" si="220"/>
        <v>-2.7838007354181179E-2</v>
      </c>
      <c r="Q389" s="28">
        <f t="shared" si="221"/>
        <v>40083.055200000003</v>
      </c>
      <c r="S389" s="25">
        <f t="shared" si="242"/>
        <v>3.0945004844722715E-4</v>
      </c>
      <c r="T389" s="128">
        <v>10</v>
      </c>
      <c r="U389">
        <f t="shared" si="243"/>
        <v>3.0945004844722714E-3</v>
      </c>
      <c r="V389" s="25">
        <f t="shared" si="244"/>
        <v>1.7591192354335369E-2</v>
      </c>
      <c r="Z389">
        <f t="shared" si="222"/>
        <v>43645</v>
      </c>
      <c r="AA389" s="25">
        <f t="shared" si="223"/>
        <v>-1.6668765369520271E-2</v>
      </c>
      <c r="AB389" s="25">
        <f t="shared" si="224"/>
        <v>6.4219503696744604E-3</v>
      </c>
      <c r="AC389" s="25">
        <f t="shared" si="225"/>
        <v>1.7591192354335369E-2</v>
      </c>
      <c r="AD389" s="25"/>
      <c r="AE389" s="25">
        <f t="shared" si="226"/>
        <v>1.2762167633105121E-8</v>
      </c>
      <c r="AF389" s="28">
        <f t="shared" si="227"/>
        <v>40083.055200000003</v>
      </c>
      <c r="AG389" s="128"/>
      <c r="AH389">
        <f t="shared" si="228"/>
        <v>-1.7711412294520272E-2</v>
      </c>
      <c r="AI389">
        <f t="shared" si="229"/>
        <v>0.81225659414323892</v>
      </c>
      <c r="AJ389">
        <f t="shared" si="230"/>
        <v>-0.97416147891164051</v>
      </c>
      <c r="AK389">
        <f t="shared" si="231"/>
        <v>-0.31882975638623107</v>
      </c>
      <c r="AL389">
        <f t="shared" si="232"/>
        <v>-2.102978128510419</v>
      </c>
      <c r="AM389">
        <f t="shared" si="233"/>
        <v>-1.7493455196230479</v>
      </c>
      <c r="AN389" s="25">
        <f t="shared" si="245"/>
        <v>4.5423950614913284</v>
      </c>
      <c r="AO389" s="25">
        <f t="shared" si="245"/>
        <v>4.5423950598083778</v>
      </c>
      <c r="AP389" s="25">
        <f t="shared" si="245"/>
        <v>4.542395086694623</v>
      </c>
      <c r="AQ389" s="25">
        <f t="shared" si="245"/>
        <v>4.5423946571697726</v>
      </c>
      <c r="AR389" s="25">
        <f t="shared" si="245"/>
        <v>4.5424015192306104</v>
      </c>
      <c r="AS389" s="25">
        <f t="shared" si="245"/>
        <v>4.5422919241935249</v>
      </c>
      <c r="AT389" s="25">
        <f t="shared" si="245"/>
        <v>4.5440507311625788</v>
      </c>
      <c r="AU389" s="25">
        <f t="shared" si="235"/>
        <v>4.9070618057976638</v>
      </c>
      <c r="AV389" s="25"/>
    </row>
    <row r="390" spans="1:48">
      <c r="A390" s="56" t="s">
        <v>480</v>
      </c>
      <c r="B390" s="57" t="s">
        <v>292</v>
      </c>
      <c r="C390" s="58">
        <v>55116.7448</v>
      </c>
      <c r="D390" s="58">
        <v>1E-4</v>
      </c>
      <c r="E390" s="33">
        <f t="shared" si="218"/>
        <v>43689.468857417793</v>
      </c>
      <c r="F390" s="25">
        <f t="shared" si="219"/>
        <v>43689.5</v>
      </c>
      <c r="G390" s="25">
        <f t="shared" si="241"/>
        <v>-1.0630456497892737E-2</v>
      </c>
      <c r="K390">
        <f t="shared" si="237"/>
        <v>-1.0630456497892737E-2</v>
      </c>
      <c r="N390" s="25"/>
      <c r="O390" s="25">
        <f t="shared" ca="1" si="239"/>
        <v>-1.1075218913058262E-2</v>
      </c>
      <c r="P390" s="27">
        <f t="shared" si="220"/>
        <v>-2.7867838916770069E-2</v>
      </c>
      <c r="Q390" s="28">
        <f t="shared" si="221"/>
        <v>40098.2448</v>
      </c>
      <c r="R390" s="25"/>
      <c r="S390" s="25">
        <f t="shared" si="242"/>
        <v>2.9712735265462133E-4</v>
      </c>
      <c r="T390" s="128">
        <v>10</v>
      </c>
      <c r="U390">
        <f t="shared" si="243"/>
        <v>2.9712735265462133E-3</v>
      </c>
      <c r="V390" s="25">
        <f t="shared" si="244"/>
        <v>1.7237382418877331E-2</v>
      </c>
      <c r="Z390">
        <f t="shared" si="222"/>
        <v>43689.5</v>
      </c>
      <c r="AA390" s="25">
        <f t="shared" si="223"/>
        <v>-1.6612471481922596E-2</v>
      </c>
      <c r="AB390" s="25">
        <f t="shared" si="224"/>
        <v>5.9820149840298584E-3</v>
      </c>
      <c r="AC390" s="25">
        <f t="shared" si="225"/>
        <v>1.7237382418877331E-2</v>
      </c>
      <c r="AD390" s="25"/>
      <c r="AE390" s="25">
        <f t="shared" si="226"/>
        <v>1.0632554722425484E-8</v>
      </c>
      <c r="AF390" s="28">
        <f t="shared" si="227"/>
        <v>40098.2448</v>
      </c>
      <c r="AG390" s="128"/>
      <c r="AH390">
        <f t="shared" si="228"/>
        <v>-1.7648309751172594E-2</v>
      </c>
      <c r="AI390">
        <f t="shared" si="229"/>
        <v>0.81362617662305869</v>
      </c>
      <c r="AJ390">
        <f t="shared" si="230"/>
        <v>-0.97318355266706547</v>
      </c>
      <c r="AK390">
        <f t="shared" si="231"/>
        <v>-0.31963228554052653</v>
      </c>
      <c r="AL390">
        <f t="shared" si="232"/>
        <v>-2.0986878801036433</v>
      </c>
      <c r="AM390">
        <f t="shared" si="233"/>
        <v>-1.7406684135054249</v>
      </c>
      <c r="AN390" s="25">
        <f t="shared" si="245"/>
        <v>4.547297972603654</v>
      </c>
      <c r="AO390" s="25">
        <f t="shared" si="245"/>
        <v>4.5472979705575867</v>
      </c>
      <c r="AP390" s="25">
        <f t="shared" si="245"/>
        <v>4.547298004206378</v>
      </c>
      <c r="AQ390" s="25">
        <f t="shared" si="245"/>
        <v>4.5472974508329891</v>
      </c>
      <c r="AR390" s="25">
        <f t="shared" si="245"/>
        <v>4.5473065516044802</v>
      </c>
      <c r="AS390" s="25">
        <f t="shared" si="245"/>
        <v>4.5471569435224133</v>
      </c>
      <c r="AT390" s="25">
        <f t="shared" si="245"/>
        <v>4.5496336510158502</v>
      </c>
      <c r="AU390" s="25">
        <f t="shared" si="235"/>
        <v>4.9122672315970952</v>
      </c>
      <c r="AV390" s="25"/>
    </row>
    <row r="391" spans="1:48">
      <c r="A391" s="56" t="s">
        <v>480</v>
      </c>
      <c r="B391" s="57" t="s">
        <v>292</v>
      </c>
      <c r="C391" s="58">
        <v>55116.9156</v>
      </c>
      <c r="D391" s="58">
        <v>1E-4</v>
      </c>
      <c r="E391" s="33">
        <f t="shared" si="218"/>
        <v>43689.969226620247</v>
      </c>
      <c r="F391" s="25">
        <f t="shared" si="219"/>
        <v>43690</v>
      </c>
      <c r="G391" s="25">
        <f t="shared" si="241"/>
        <v>-1.0504429999855347E-2</v>
      </c>
      <c r="K391">
        <f t="shared" si="237"/>
        <v>-1.0504429999855347E-2</v>
      </c>
      <c r="N391" s="25"/>
      <c r="O391" s="25">
        <f t="shared" ca="1" si="239"/>
        <v>-1.1075690213598961E-2</v>
      </c>
      <c r="P391" s="27">
        <f t="shared" si="220"/>
        <v>-2.7868173957754643E-2</v>
      </c>
      <c r="Q391" s="28">
        <f t="shared" si="221"/>
        <v>40098.4156</v>
      </c>
      <c r="R391" s="25"/>
      <c r="S391" s="25">
        <f t="shared" si="242"/>
        <v>3.0149960423548429E-4</v>
      </c>
      <c r="T391" s="128">
        <v>10</v>
      </c>
      <c r="U391">
        <f t="shared" si="243"/>
        <v>3.014996042354843E-3</v>
      </c>
      <c r="V391" s="25">
        <f t="shared" si="244"/>
        <v>1.7363743957899296E-2</v>
      </c>
      <c r="Z391">
        <f t="shared" si="222"/>
        <v>43690</v>
      </c>
      <c r="AA391" s="25">
        <f t="shared" si="223"/>
        <v>-1.6611836014192961E-2</v>
      </c>
      <c r="AB391" s="25">
        <f t="shared" si="224"/>
        <v>6.1074060143376137E-3</v>
      </c>
      <c r="AC391" s="25">
        <f t="shared" si="225"/>
        <v>1.7363743957899296E-2</v>
      </c>
      <c r="AD391" s="25"/>
      <c r="AE391" s="25">
        <f t="shared" si="226"/>
        <v>1.124605831734813E-8</v>
      </c>
      <c r="AF391" s="28">
        <f t="shared" si="227"/>
        <v>40098.4156</v>
      </c>
      <c r="AG391" s="128"/>
      <c r="AH391">
        <f t="shared" si="228"/>
        <v>-1.7647597714192963E-2</v>
      </c>
      <c r="AI391">
        <f t="shared" si="229"/>
        <v>0.81364161101048116</v>
      </c>
      <c r="AJ391">
        <f t="shared" si="230"/>
        <v>-0.97317244401496583</v>
      </c>
      <c r="AK391">
        <f t="shared" si="231"/>
        <v>-0.31964128465082725</v>
      </c>
      <c r="AL391">
        <f t="shared" si="232"/>
        <v>-2.0986395928346582</v>
      </c>
      <c r="AM391">
        <f t="shared" si="233"/>
        <v>-1.7405711205211767</v>
      </c>
      <c r="AN391" s="25">
        <f t="shared" ref="AN391:AT400" si="246">$AU391+$AB$7*SIN(AO391)</f>
        <v>4.5473531084657992</v>
      </c>
      <c r="AO391" s="25">
        <f t="shared" si="246"/>
        <v>4.5473531064165131</v>
      </c>
      <c r="AP391" s="25">
        <f t="shared" si="246"/>
        <v>4.547353140129383</v>
      </c>
      <c r="AQ391" s="25">
        <f t="shared" si="246"/>
        <v>4.5473525855186487</v>
      </c>
      <c r="AR391" s="25">
        <f t="shared" si="246"/>
        <v>4.5473617096596666</v>
      </c>
      <c r="AS391" s="25">
        <f t="shared" si="246"/>
        <v>4.5472116679461667</v>
      </c>
      <c r="AT391" s="25">
        <f t="shared" si="246"/>
        <v>4.5496964362946644</v>
      </c>
      <c r="AU391" s="25">
        <f t="shared" si="235"/>
        <v>4.9123257195274261</v>
      </c>
      <c r="AV391" s="25"/>
    </row>
    <row r="392" spans="1:48">
      <c r="A392" s="139" t="s">
        <v>1082</v>
      </c>
      <c r="B392" s="139" t="s">
        <v>288</v>
      </c>
      <c r="C392" s="140">
        <v>55142.0049</v>
      </c>
      <c r="D392" s="140" t="s">
        <v>485</v>
      </c>
      <c r="E392" s="33">
        <f t="shared" si="218"/>
        <v>43763.469888395142</v>
      </c>
      <c r="F392" s="25">
        <f t="shared" si="219"/>
        <v>43763.5</v>
      </c>
      <c r="G392" s="25">
        <f t="shared" si="241"/>
        <v>-1.0278534500685055E-2</v>
      </c>
      <c r="K392">
        <f t="shared" ref="K392:K416" si="247">G392</f>
        <v>-1.0278534500685055E-2</v>
      </c>
      <c r="M392" s="25"/>
      <c r="N392" s="25"/>
      <c r="O392" s="25">
        <f t="shared" ca="1" si="239"/>
        <v>-1.1144971393081866E-2</v>
      </c>
      <c r="P392" s="27">
        <f t="shared" si="220"/>
        <v>-2.7917389904093884E-2</v>
      </c>
      <c r="Q392" s="28">
        <f t="shared" si="221"/>
        <v>40123.5049</v>
      </c>
      <c r="S392" s="25">
        <f t="shared" si="242"/>
        <v>3.1112921994236483E-4</v>
      </c>
      <c r="T392" s="128">
        <v>10</v>
      </c>
      <c r="U392">
        <f t="shared" si="243"/>
        <v>3.1112921994236485E-3</v>
      </c>
      <c r="V392" s="25">
        <f t="shared" si="244"/>
        <v>1.7638855403408829E-2</v>
      </c>
      <c r="Z392">
        <f t="shared" si="222"/>
        <v>43763.5</v>
      </c>
      <c r="AA392" s="25">
        <f t="shared" si="223"/>
        <v>-1.6517707097176815E-2</v>
      </c>
      <c r="AB392" s="25">
        <f t="shared" si="224"/>
        <v>6.2391725964917599E-3</v>
      </c>
      <c r="AC392" s="25">
        <f t="shared" si="225"/>
        <v>1.7638855403408829E-2</v>
      </c>
      <c r="AD392" s="25"/>
      <c r="AE392" s="25">
        <f t="shared" si="226"/>
        <v>1.2111412608412778E-8</v>
      </c>
      <c r="AF392" s="28">
        <f t="shared" si="227"/>
        <v>40123.5049</v>
      </c>
      <c r="AG392" s="128"/>
      <c r="AH392">
        <f t="shared" si="228"/>
        <v>-1.7542196800426815E-2</v>
      </c>
      <c r="AI392">
        <f t="shared" si="229"/>
        <v>0.81592159665738417</v>
      </c>
      <c r="AJ392">
        <f t="shared" si="230"/>
        <v>-0.97151006000357232</v>
      </c>
      <c r="AK392">
        <f t="shared" si="231"/>
        <v>-0.32095971931510853</v>
      </c>
      <c r="AL392">
        <f t="shared" si="232"/>
        <v>-2.0915213522897198</v>
      </c>
      <c r="AM392">
        <f t="shared" si="233"/>
        <v>-1.7263175719525052</v>
      </c>
      <c r="AN392" s="25">
        <f t="shared" si="246"/>
        <v>4.555469494661641</v>
      </c>
      <c r="AO392" s="25">
        <f t="shared" si="246"/>
        <v>4.5554694923138079</v>
      </c>
      <c r="AP392" s="25">
        <f t="shared" si="246"/>
        <v>4.5554695329181465</v>
      </c>
      <c r="AQ392" s="25">
        <f t="shared" si="246"/>
        <v>4.5554688306923641</v>
      </c>
      <c r="AR392" s="25">
        <f t="shared" si="246"/>
        <v>4.5554809756724408</v>
      </c>
      <c r="AS392" s="25">
        <f t="shared" si="246"/>
        <v>4.5552710596964792</v>
      </c>
      <c r="AT392" s="25">
        <f t="shared" si="246"/>
        <v>4.558939358530032</v>
      </c>
      <c r="AU392" s="25">
        <f t="shared" si="235"/>
        <v>4.9209234452860366</v>
      </c>
      <c r="AV392" s="25"/>
    </row>
    <row r="393" spans="1:48">
      <c r="A393" s="139" t="s">
        <v>1082</v>
      </c>
      <c r="B393" s="139" t="s">
        <v>292</v>
      </c>
      <c r="C393" s="140">
        <v>55142.1754</v>
      </c>
      <c r="D393" s="140" t="s">
        <v>485</v>
      </c>
      <c r="E393" s="33">
        <f t="shared" si="218"/>
        <v>43763.969378728973</v>
      </c>
      <c r="F393" s="25">
        <f t="shared" si="219"/>
        <v>43764</v>
      </c>
      <c r="G393" s="25">
        <f t="shared" si="241"/>
        <v>-1.0452508002344985E-2</v>
      </c>
      <c r="K393">
        <f t="shared" si="247"/>
        <v>-1.0452508002344985E-2</v>
      </c>
      <c r="L393" s="25"/>
      <c r="N393" s="25"/>
      <c r="O393" s="25">
        <f t="shared" ca="1" si="239"/>
        <v>-1.1145442693622564E-2</v>
      </c>
      <c r="P393" s="27">
        <f t="shared" si="220"/>
        <v>-2.7917724467821418E-2</v>
      </c>
      <c r="Q393" s="28">
        <f t="shared" si="221"/>
        <v>40123.6754</v>
      </c>
      <c r="S393" s="25">
        <f t="shared" si="242"/>
        <v>3.0503378618594915E-4</v>
      </c>
      <c r="T393" s="128">
        <v>10</v>
      </c>
      <c r="U393">
        <f t="shared" si="243"/>
        <v>3.0503378618594915E-3</v>
      </c>
      <c r="V393" s="25">
        <f t="shared" si="244"/>
        <v>1.7465216465476434E-2</v>
      </c>
      <c r="Z393">
        <f t="shared" si="222"/>
        <v>43764</v>
      </c>
      <c r="AA393" s="25">
        <f t="shared" si="223"/>
        <v>-1.6517061892829532E-2</v>
      </c>
      <c r="AB393" s="25">
        <f t="shared" si="224"/>
        <v>6.0645538904845475E-3</v>
      </c>
      <c r="AC393" s="25">
        <f t="shared" si="225"/>
        <v>1.7465216465476434E-2</v>
      </c>
      <c r="AD393" s="25"/>
      <c r="AE393" s="25">
        <f t="shared" si="226"/>
        <v>1.121878085247543E-8</v>
      </c>
      <c r="AF393" s="28">
        <f t="shared" si="227"/>
        <v>40123.6754</v>
      </c>
      <c r="AG393" s="128"/>
      <c r="AH393">
        <f t="shared" si="228"/>
        <v>-1.7541474804829534E-2</v>
      </c>
      <c r="AI393">
        <f t="shared" si="229"/>
        <v>0.81593718271620586</v>
      </c>
      <c r="AJ393">
        <f t="shared" si="230"/>
        <v>-0.97149855019181619</v>
      </c>
      <c r="AK393">
        <f t="shared" si="231"/>
        <v>-0.32096865780563782</v>
      </c>
      <c r="AL393">
        <f t="shared" si="232"/>
        <v>-2.0914727921718805</v>
      </c>
      <c r="AM393">
        <f t="shared" si="233"/>
        <v>-1.7262209371835493</v>
      </c>
      <c r="AN393" s="25">
        <f t="shared" si="246"/>
        <v>4.5555247860778172</v>
      </c>
      <c r="AO393" s="25">
        <f t="shared" si="246"/>
        <v>4.5555247837290063</v>
      </c>
      <c r="AP393" s="25">
        <f t="shared" si="246"/>
        <v>4.5555248243644488</v>
      </c>
      <c r="AQ393" s="25">
        <f t="shared" si="246"/>
        <v>4.5555241213550781</v>
      </c>
      <c r="AR393" s="25">
        <f t="shared" si="246"/>
        <v>4.5555362841384586</v>
      </c>
      <c r="AS393" s="25">
        <f t="shared" si="246"/>
        <v>4.5553259872315515</v>
      </c>
      <c r="AT393" s="25">
        <f t="shared" si="246"/>
        <v>4.5590023272400542</v>
      </c>
      <c r="AU393" s="25">
        <f t="shared" si="235"/>
        <v>4.9209819332163676</v>
      </c>
      <c r="AV393" s="25"/>
    </row>
    <row r="394" spans="1:48">
      <c r="A394" s="139" t="s">
        <v>1082</v>
      </c>
      <c r="B394" s="139" t="s">
        <v>288</v>
      </c>
      <c r="C394" s="140">
        <v>55142.345000000001</v>
      </c>
      <c r="D394" s="140" t="s">
        <v>485</v>
      </c>
      <c r="E394" s="33">
        <f t="shared" si="218"/>
        <v>43764.466232456936</v>
      </c>
      <c r="F394" s="25">
        <f t="shared" si="219"/>
        <v>43764.5</v>
      </c>
      <c r="G394" s="25">
        <f t="shared" si="241"/>
        <v>-1.1526481495820917E-2</v>
      </c>
      <c r="K394">
        <f t="shared" si="247"/>
        <v>-1.1526481495820917E-2</v>
      </c>
      <c r="M394" s="25"/>
      <c r="N394" s="25"/>
      <c r="O394" s="25">
        <f t="shared" ca="1" si="239"/>
        <v>-1.1145913994163269E-2</v>
      </c>
      <c r="P394" s="27">
        <f t="shared" si="220"/>
        <v>-2.7918059028324227E-2</v>
      </c>
      <c r="Q394" s="28">
        <f t="shared" si="221"/>
        <v>40123.845000000001</v>
      </c>
      <c r="S394" s="25">
        <f t="shared" si="242"/>
        <v>2.6868381400406731E-4</v>
      </c>
      <c r="T394" s="128">
        <v>10</v>
      </c>
      <c r="U394">
        <f t="shared" si="243"/>
        <v>2.6868381400406731E-3</v>
      </c>
      <c r="V394" s="25">
        <f t="shared" si="244"/>
        <v>1.639157753250331E-2</v>
      </c>
      <c r="Z394">
        <f t="shared" si="222"/>
        <v>43764.5</v>
      </c>
      <c r="AA394" s="25">
        <f t="shared" si="223"/>
        <v>-1.6516416622561807E-2</v>
      </c>
      <c r="AB394" s="25">
        <f t="shared" si="224"/>
        <v>4.9899351267408895E-3</v>
      </c>
      <c r="AC394" s="25">
        <f t="shared" si="225"/>
        <v>1.639157753250331E-2</v>
      </c>
      <c r="AD394" s="25"/>
      <c r="AE394" s="25">
        <f t="shared" si="226"/>
        <v>6.690079882874489E-9</v>
      </c>
      <c r="AF394" s="28">
        <f t="shared" si="227"/>
        <v>40123.845000000001</v>
      </c>
      <c r="AG394" s="128"/>
      <c r="AH394">
        <f t="shared" si="228"/>
        <v>-1.7540752741811806E-2</v>
      </c>
      <c r="AI394">
        <f t="shared" si="229"/>
        <v>0.81595276980456966</v>
      </c>
      <c r="AJ394">
        <f t="shared" si="230"/>
        <v>-0.97148703764930855</v>
      </c>
      <c r="AK394">
        <f t="shared" si="231"/>
        <v>-0.32097759588075658</v>
      </c>
      <c r="AL394">
        <f t="shared" si="232"/>
        <v>-2.091424230198752</v>
      </c>
      <c r="AM394">
        <f t="shared" si="233"/>
        <v>-1.7261243068231442</v>
      </c>
      <c r="AN394" s="25">
        <f t="shared" si="246"/>
        <v>4.5555800785502152</v>
      </c>
      <c r="AO394" s="25">
        <f t="shared" si="246"/>
        <v>4.5555800762004406</v>
      </c>
      <c r="AP394" s="25">
        <f t="shared" si="246"/>
        <v>4.5555801168667909</v>
      </c>
      <c r="AQ394" s="25">
        <f t="shared" si="246"/>
        <v>4.5555794130766474</v>
      </c>
      <c r="AR394" s="25">
        <f t="shared" si="246"/>
        <v>4.5555915936272058</v>
      </c>
      <c r="AS394" s="25">
        <f t="shared" si="246"/>
        <v>4.5553809161464995</v>
      </c>
      <c r="AT394" s="25">
        <f t="shared" si="246"/>
        <v>4.5590652971883499</v>
      </c>
      <c r="AU394" s="25">
        <f t="shared" si="235"/>
        <v>4.9210404211466985</v>
      </c>
      <c r="AV394" s="25"/>
    </row>
    <row r="395" spans="1:48">
      <c r="A395" s="34" t="s">
        <v>369</v>
      </c>
      <c r="B395" s="33"/>
      <c r="C395" s="58">
        <v>55171.872499999998</v>
      </c>
      <c r="D395" s="58">
        <v>2.0000000000000001E-4</v>
      </c>
      <c r="E395" s="33">
        <f t="shared" si="218"/>
        <v>43850.968876634252</v>
      </c>
      <c r="F395" s="25">
        <f t="shared" si="219"/>
        <v>43851</v>
      </c>
      <c r="G395" s="25">
        <f t="shared" si="241"/>
        <v>-1.0623897003824823E-2</v>
      </c>
      <c r="K395">
        <f t="shared" si="247"/>
        <v>-1.0623897003824823E-2</v>
      </c>
      <c r="L395" s="25"/>
      <c r="N395" s="25"/>
      <c r="O395" s="25">
        <f t="shared" ca="1" si="239"/>
        <v>-1.1227448987704374E-2</v>
      </c>
      <c r="P395" s="27">
        <f t="shared" si="220"/>
        <v>-2.7975889460206502E-2</v>
      </c>
      <c r="Q395" s="28">
        <f t="shared" si="221"/>
        <v>40153.372499999998</v>
      </c>
      <c r="S395" s="25">
        <f t="shared" si="242"/>
        <v>3.0109164220632671E-4</v>
      </c>
      <c r="T395" s="128">
        <v>10</v>
      </c>
      <c r="U395">
        <f t="shared" si="243"/>
        <v>3.0109164220632669E-3</v>
      </c>
      <c r="V395" s="25">
        <f t="shared" si="244"/>
        <v>1.7351992456381679E-2</v>
      </c>
      <c r="Z395">
        <f t="shared" si="222"/>
        <v>43851</v>
      </c>
      <c r="AA395" s="25">
        <f t="shared" si="223"/>
        <v>-1.6403791138558079E-2</v>
      </c>
      <c r="AB395" s="25">
        <f t="shared" si="224"/>
        <v>5.7798941347332565E-3</v>
      </c>
      <c r="AC395" s="25">
        <f t="shared" si="225"/>
        <v>1.7351992456381679E-2</v>
      </c>
      <c r="AD395" s="25"/>
      <c r="AE395" s="25">
        <f t="shared" si="226"/>
        <v>1.0058621546160807E-8</v>
      </c>
      <c r="AF395" s="28">
        <f t="shared" si="227"/>
        <v>40153.372499999998</v>
      </c>
      <c r="AG395" s="128"/>
      <c r="AH395">
        <f t="shared" si="228"/>
        <v>-1.7414819535558079E-2</v>
      </c>
      <c r="AI395">
        <f t="shared" si="229"/>
        <v>0.81866488776838442</v>
      </c>
      <c r="AJ395">
        <f t="shared" si="230"/>
        <v>-0.96945402644729262</v>
      </c>
      <c r="AK395">
        <f t="shared" si="231"/>
        <v>-0.32251756087374117</v>
      </c>
      <c r="AL395">
        <f t="shared" si="232"/>
        <v>-2.0829949456060466</v>
      </c>
      <c r="AM395">
        <f t="shared" si="233"/>
        <v>-1.7094731546957582</v>
      </c>
      <c r="AN395" s="25">
        <f t="shared" si="246"/>
        <v>4.5651616349035553</v>
      </c>
      <c r="AO395" s="25">
        <f t="shared" si="246"/>
        <v>4.5651616325485316</v>
      </c>
      <c r="AP395" s="25">
        <f t="shared" si="246"/>
        <v>4.565161675937099</v>
      </c>
      <c r="AQ395" s="25">
        <f t="shared" si="246"/>
        <v>4.5651608765555141</v>
      </c>
      <c r="AR395" s="25">
        <f t="shared" si="246"/>
        <v>4.565175604880789</v>
      </c>
      <c r="AS395" s="25">
        <f t="shared" si="246"/>
        <v>4.5649044750444219</v>
      </c>
      <c r="AT395" s="25">
        <f t="shared" si="246"/>
        <v>4.5699777218780895</v>
      </c>
      <c r="AU395" s="25">
        <f t="shared" si="235"/>
        <v>4.9311588330939076</v>
      </c>
      <c r="AV395" s="25"/>
    </row>
    <row r="396" spans="1:48">
      <c r="A396" s="36" t="s">
        <v>466</v>
      </c>
      <c r="B396" s="102" t="s">
        <v>288</v>
      </c>
      <c r="C396" s="36">
        <v>55175.457699999999</v>
      </c>
      <c r="D396" s="36" t="s">
        <v>467</v>
      </c>
      <c r="E396" s="33">
        <f t="shared" si="218"/>
        <v>43861.47194258649</v>
      </c>
      <c r="F396" s="25">
        <f t="shared" si="219"/>
        <v>43861.5</v>
      </c>
      <c r="G396" s="25">
        <f t="shared" si="241"/>
        <v>-9.5773405046202242E-3</v>
      </c>
      <c r="K396">
        <f t="shared" si="247"/>
        <v>-9.5773405046202242E-3</v>
      </c>
      <c r="N396" s="25"/>
      <c r="O396" s="25">
        <f t="shared" ca="1" si="239"/>
        <v>-1.1237346299059075E-2</v>
      </c>
      <c r="P396" s="27">
        <f t="shared" si="220"/>
        <v>-2.7982902770487442E-2</v>
      </c>
      <c r="Q396" s="28">
        <f t="shared" si="221"/>
        <v>40156.957699999999</v>
      </c>
      <c r="S396" s="25">
        <f t="shared" si="242"/>
        <v>3.3876472232271517E-4</v>
      </c>
      <c r="T396" s="128">
        <v>10</v>
      </c>
      <c r="U396">
        <f t="shared" si="243"/>
        <v>3.3876472232271517E-3</v>
      </c>
      <c r="V396" s="25">
        <f t="shared" si="244"/>
        <v>1.8405562265867217E-2</v>
      </c>
      <c r="Z396">
        <f t="shared" si="222"/>
        <v>43861.5</v>
      </c>
      <c r="AA396" s="25">
        <f t="shared" si="223"/>
        <v>-1.6389985111200406E-2</v>
      </c>
      <c r="AB396" s="25">
        <f t="shared" si="224"/>
        <v>6.8126446065801816E-3</v>
      </c>
      <c r="AC396" s="25">
        <f t="shared" si="225"/>
        <v>1.8405562265867217E-2</v>
      </c>
      <c r="AD396" s="25"/>
      <c r="AE396" s="25">
        <f t="shared" si="226"/>
        <v>1.572279115822775E-8</v>
      </c>
      <c r="AF396" s="28">
        <f t="shared" si="227"/>
        <v>40156.957699999999</v>
      </c>
      <c r="AG396" s="128"/>
      <c r="AH396">
        <f t="shared" si="228"/>
        <v>-1.7399395064450405E-2</v>
      </c>
      <c r="AI396">
        <f t="shared" si="229"/>
        <v>0.81899621762969932</v>
      </c>
      <c r="AJ396">
        <f t="shared" si="230"/>
        <v>-0.96920161308733876</v>
      </c>
      <c r="AK396">
        <f t="shared" si="231"/>
        <v>-0.32270362682753473</v>
      </c>
      <c r="AL396">
        <f t="shared" si="232"/>
        <v>-2.0819679184764142</v>
      </c>
      <c r="AM396">
        <f t="shared" si="233"/>
        <v>-1.7074607676001679</v>
      </c>
      <c r="AN396" s="25">
        <f t="shared" si="246"/>
        <v>4.5663268831275143</v>
      </c>
      <c r="AO396" s="25">
        <f t="shared" si="246"/>
        <v>4.5663268807899753</v>
      </c>
      <c r="AP396" s="25">
        <f t="shared" si="246"/>
        <v>4.5663269241975053</v>
      </c>
      <c r="AQ396" s="25">
        <f t="shared" si="246"/>
        <v>4.5663261181325057</v>
      </c>
      <c r="AR396" s="25">
        <f t="shared" si="246"/>
        <v>4.5663410872418622</v>
      </c>
      <c r="AS396" s="25">
        <f t="shared" si="246"/>
        <v>4.5660633499802339</v>
      </c>
      <c r="AT396" s="25">
        <f t="shared" si="246"/>
        <v>4.5713048699028862</v>
      </c>
      <c r="AU396" s="25">
        <f t="shared" si="235"/>
        <v>4.9323870796308515</v>
      </c>
      <c r="AV396" s="25"/>
    </row>
    <row r="397" spans="1:48">
      <c r="A397" s="36" t="s">
        <v>466</v>
      </c>
      <c r="B397" s="102" t="s">
        <v>288</v>
      </c>
      <c r="C397" s="36">
        <v>55175.458400000003</v>
      </c>
      <c r="D397" s="36" t="s">
        <v>468</v>
      </c>
      <c r="E397" s="33">
        <f t="shared" si="218"/>
        <v>43861.473993279949</v>
      </c>
      <c r="F397" s="25">
        <f t="shared" si="219"/>
        <v>43861.5</v>
      </c>
      <c r="G397" s="25">
        <f t="shared" si="241"/>
        <v>-8.8773405004758388E-3</v>
      </c>
      <c r="K397">
        <f t="shared" si="247"/>
        <v>-8.8773405004758388E-3</v>
      </c>
      <c r="N397" s="25"/>
      <c r="O397" s="25">
        <f t="shared" ca="1" si="239"/>
        <v>-1.1237346299059075E-2</v>
      </c>
      <c r="P397" s="27">
        <f t="shared" si="220"/>
        <v>-2.7982902770487442E-2</v>
      </c>
      <c r="Q397" s="28">
        <f t="shared" si="221"/>
        <v>40156.958400000003</v>
      </c>
      <c r="S397" s="25">
        <f t="shared" si="242"/>
        <v>3.6502250965329093E-4</v>
      </c>
      <c r="T397" s="128">
        <v>10</v>
      </c>
      <c r="U397">
        <f t="shared" si="243"/>
        <v>3.6502250965329093E-3</v>
      </c>
      <c r="V397" s="25">
        <f t="shared" si="244"/>
        <v>1.9105562270011603E-2</v>
      </c>
      <c r="Z397">
        <f t="shared" si="222"/>
        <v>43861.5</v>
      </c>
      <c r="AA397" s="25">
        <f t="shared" si="223"/>
        <v>-1.6389985111200406E-2</v>
      </c>
      <c r="AB397" s="25">
        <f t="shared" si="224"/>
        <v>7.512644610724567E-3</v>
      </c>
      <c r="AC397" s="25">
        <f t="shared" si="225"/>
        <v>1.9105562270011603E-2</v>
      </c>
      <c r="AD397" s="25"/>
      <c r="AE397" s="25">
        <f t="shared" si="226"/>
        <v>2.0601808043156491E-8</v>
      </c>
      <c r="AF397" s="28">
        <f t="shared" si="227"/>
        <v>40156.958400000003</v>
      </c>
      <c r="AG397" s="128"/>
      <c r="AH397">
        <f t="shared" si="228"/>
        <v>-1.7399395064450405E-2</v>
      </c>
      <c r="AI397">
        <f t="shared" si="229"/>
        <v>0.81899621762969932</v>
      </c>
      <c r="AJ397">
        <f t="shared" si="230"/>
        <v>-0.96920161308733876</v>
      </c>
      <c r="AK397">
        <f t="shared" si="231"/>
        <v>-0.32270362682753473</v>
      </c>
      <c r="AL397">
        <f t="shared" si="232"/>
        <v>-2.0819679184764142</v>
      </c>
      <c r="AM397">
        <f t="shared" si="233"/>
        <v>-1.7074607676001679</v>
      </c>
      <c r="AN397" s="25">
        <f t="shared" si="246"/>
        <v>4.5663268831275143</v>
      </c>
      <c r="AO397" s="25">
        <f t="shared" si="246"/>
        <v>4.5663268807899753</v>
      </c>
      <c r="AP397" s="25">
        <f t="shared" si="246"/>
        <v>4.5663269241975053</v>
      </c>
      <c r="AQ397" s="25">
        <f t="shared" si="246"/>
        <v>4.5663261181325057</v>
      </c>
      <c r="AR397" s="25">
        <f t="shared" si="246"/>
        <v>4.5663410872418622</v>
      </c>
      <c r="AS397" s="25">
        <f t="shared" si="246"/>
        <v>4.5660633499802339</v>
      </c>
      <c r="AT397" s="25">
        <f t="shared" si="246"/>
        <v>4.5713048699028862</v>
      </c>
      <c r="AU397" s="25">
        <f t="shared" si="235"/>
        <v>4.9323870796308515</v>
      </c>
    </row>
    <row r="398" spans="1:48">
      <c r="A398" s="36" t="s">
        <v>466</v>
      </c>
      <c r="B398" s="102" t="s">
        <v>288</v>
      </c>
      <c r="C398" s="36">
        <v>55175.4594</v>
      </c>
      <c r="D398" s="36" t="s">
        <v>469</v>
      </c>
      <c r="E398" s="33">
        <f t="shared" si="218"/>
        <v>43861.476922842019</v>
      </c>
      <c r="F398" s="25">
        <f t="shared" si="219"/>
        <v>43861.5</v>
      </c>
      <c r="G398" s="25">
        <f t="shared" si="241"/>
        <v>-7.8773405039100908E-3</v>
      </c>
      <c r="K398">
        <f t="shared" si="247"/>
        <v>-7.8773405039100908E-3</v>
      </c>
      <c r="N398" s="25"/>
      <c r="O398" s="25">
        <f t="shared" ref="O398:O429" ca="1" si="248">+C$11+C$12*F398</f>
        <v>-1.1237346299059075E-2</v>
      </c>
      <c r="P398" s="27">
        <f t="shared" si="220"/>
        <v>-2.7982902770487442E-2</v>
      </c>
      <c r="Q398" s="28">
        <f t="shared" si="221"/>
        <v>40156.9594</v>
      </c>
      <c r="S398" s="25">
        <f t="shared" si="242"/>
        <v>4.0423363405521896E-4</v>
      </c>
      <c r="T398" s="128">
        <v>10</v>
      </c>
      <c r="U398">
        <f t="shared" si="243"/>
        <v>4.0423363405521894E-3</v>
      </c>
      <c r="V398" s="25">
        <f t="shared" si="244"/>
        <v>2.0105562266577351E-2</v>
      </c>
      <c r="Z398">
        <f t="shared" si="222"/>
        <v>43861.5</v>
      </c>
      <c r="AA398" s="25">
        <f t="shared" si="223"/>
        <v>-1.6389985111200406E-2</v>
      </c>
      <c r="AB398" s="25">
        <f t="shared" si="224"/>
        <v>8.512644607290315E-3</v>
      </c>
      <c r="AC398" s="25">
        <f t="shared" si="225"/>
        <v>2.0105562266577351E-2</v>
      </c>
      <c r="AD398" s="25"/>
      <c r="AE398" s="25">
        <f t="shared" si="226"/>
        <v>2.9292838076281002E-8</v>
      </c>
      <c r="AF398" s="28">
        <f t="shared" si="227"/>
        <v>40156.9594</v>
      </c>
      <c r="AG398" s="128"/>
      <c r="AH398">
        <f t="shared" si="228"/>
        <v>-1.7399395064450405E-2</v>
      </c>
      <c r="AI398">
        <f t="shared" si="229"/>
        <v>0.81899621762969932</v>
      </c>
      <c r="AJ398">
        <f t="shared" si="230"/>
        <v>-0.96920161308733876</v>
      </c>
      <c r="AK398">
        <f t="shared" si="231"/>
        <v>-0.32270362682753473</v>
      </c>
      <c r="AL398">
        <f t="shared" si="232"/>
        <v>-2.0819679184764142</v>
      </c>
      <c r="AM398">
        <f t="shared" si="233"/>
        <v>-1.7074607676001679</v>
      </c>
      <c r="AN398" s="25">
        <f t="shared" si="246"/>
        <v>4.5663268831275143</v>
      </c>
      <c r="AO398" s="25">
        <f t="shared" si="246"/>
        <v>4.5663268807899753</v>
      </c>
      <c r="AP398" s="25">
        <f t="shared" si="246"/>
        <v>4.5663269241975053</v>
      </c>
      <c r="AQ398" s="25">
        <f t="shared" si="246"/>
        <v>4.5663261181325057</v>
      </c>
      <c r="AR398" s="25">
        <f t="shared" si="246"/>
        <v>4.5663410872418622</v>
      </c>
      <c r="AS398" s="25">
        <f t="shared" si="246"/>
        <v>4.5660633499802339</v>
      </c>
      <c r="AT398" s="25">
        <f t="shared" si="246"/>
        <v>4.5713048699028862</v>
      </c>
      <c r="AU398" s="25">
        <f t="shared" si="235"/>
        <v>4.9323870796308515</v>
      </c>
    </row>
    <row r="399" spans="1:48">
      <c r="A399" s="36" t="s">
        <v>466</v>
      </c>
      <c r="B399" s="102" t="s">
        <v>288</v>
      </c>
      <c r="C399" s="36">
        <v>55175.4594</v>
      </c>
      <c r="D399" s="36" t="s">
        <v>468</v>
      </c>
      <c r="E399" s="33">
        <f t="shared" si="218"/>
        <v>43861.476922842019</v>
      </c>
      <c r="F399" s="25">
        <f t="shared" si="219"/>
        <v>43861.5</v>
      </c>
      <c r="G399" s="25">
        <f t="shared" si="241"/>
        <v>-7.8773405039100908E-3</v>
      </c>
      <c r="K399">
        <f t="shared" si="247"/>
        <v>-7.8773405039100908E-3</v>
      </c>
      <c r="N399" s="25"/>
      <c r="O399" s="25">
        <f t="shared" ca="1" si="248"/>
        <v>-1.1237346299059075E-2</v>
      </c>
      <c r="P399" s="27">
        <f t="shared" si="220"/>
        <v>-2.7982902770487442E-2</v>
      </c>
      <c r="Q399" s="28">
        <f t="shared" si="221"/>
        <v>40156.9594</v>
      </c>
      <c r="S399" s="25">
        <f t="shared" si="242"/>
        <v>4.0423363405521896E-4</v>
      </c>
      <c r="T399" s="128">
        <v>10</v>
      </c>
      <c r="U399">
        <f t="shared" si="243"/>
        <v>4.0423363405521894E-3</v>
      </c>
      <c r="V399" s="25">
        <f t="shared" si="244"/>
        <v>2.0105562266577351E-2</v>
      </c>
      <c r="Z399">
        <f t="shared" si="222"/>
        <v>43861.5</v>
      </c>
      <c r="AA399" s="25">
        <f t="shared" si="223"/>
        <v>-1.6389985111200406E-2</v>
      </c>
      <c r="AB399" s="25">
        <f t="shared" si="224"/>
        <v>8.512644607290315E-3</v>
      </c>
      <c r="AC399" s="25">
        <f t="shared" si="225"/>
        <v>2.0105562266577351E-2</v>
      </c>
      <c r="AD399" s="25"/>
      <c r="AE399" s="25">
        <f t="shared" si="226"/>
        <v>2.9292838076281002E-8</v>
      </c>
      <c r="AF399" s="28">
        <f t="shared" si="227"/>
        <v>40156.9594</v>
      </c>
      <c r="AG399" s="128"/>
      <c r="AH399">
        <f t="shared" si="228"/>
        <v>-1.7399395064450405E-2</v>
      </c>
      <c r="AI399">
        <f t="shared" si="229"/>
        <v>0.81899621762969932</v>
      </c>
      <c r="AJ399">
        <f t="shared" si="230"/>
        <v>-0.96920161308733876</v>
      </c>
      <c r="AK399">
        <f t="shared" si="231"/>
        <v>-0.32270362682753473</v>
      </c>
      <c r="AL399">
        <f t="shared" si="232"/>
        <v>-2.0819679184764142</v>
      </c>
      <c r="AM399">
        <f t="shared" si="233"/>
        <v>-1.7074607676001679</v>
      </c>
      <c r="AN399" s="25">
        <f t="shared" si="246"/>
        <v>4.5663268831275143</v>
      </c>
      <c r="AO399" s="25">
        <f t="shared" si="246"/>
        <v>4.5663268807899753</v>
      </c>
      <c r="AP399" s="25">
        <f t="shared" si="246"/>
        <v>4.5663269241975053</v>
      </c>
      <c r="AQ399" s="25">
        <f t="shared" si="246"/>
        <v>4.5663261181325057</v>
      </c>
      <c r="AR399" s="25">
        <f t="shared" si="246"/>
        <v>4.5663410872418622</v>
      </c>
      <c r="AS399" s="25">
        <f t="shared" si="246"/>
        <v>4.5660633499802339</v>
      </c>
      <c r="AT399" s="25">
        <f t="shared" si="246"/>
        <v>4.5713048699028862</v>
      </c>
      <c r="AU399" s="25">
        <f t="shared" si="235"/>
        <v>4.9323870796308515</v>
      </c>
    </row>
    <row r="400" spans="1:48">
      <c r="A400" s="36" t="s">
        <v>466</v>
      </c>
      <c r="B400" s="102" t="s">
        <v>292</v>
      </c>
      <c r="C400" s="36">
        <v>55175.627</v>
      </c>
      <c r="D400" s="36" t="s">
        <v>470</v>
      </c>
      <c r="E400" s="33">
        <f t="shared" si="218"/>
        <v>43861.967917445829</v>
      </c>
      <c r="F400" s="25">
        <f t="shared" si="219"/>
        <v>43862</v>
      </c>
      <c r="G400" s="25">
        <f t="shared" si="241"/>
        <v>-1.0951313997793477E-2</v>
      </c>
      <c r="K400">
        <f t="shared" si="247"/>
        <v>-1.0951313997793477E-2</v>
      </c>
      <c r="N400" s="25"/>
      <c r="O400" s="25">
        <f t="shared" ca="1" si="248"/>
        <v>-1.1237817599599773E-2</v>
      </c>
      <c r="P400" s="27">
        <f t="shared" si="220"/>
        <v>-2.798323670217186E-2</v>
      </c>
      <c r="Q400" s="28">
        <f t="shared" si="221"/>
        <v>40157.127</v>
      </c>
      <c r="S400" s="25">
        <f t="shared" si="242"/>
        <v>2.9008639100791989E-4</v>
      </c>
      <c r="T400" s="128">
        <v>10</v>
      </c>
      <c r="U400">
        <f t="shared" si="243"/>
        <v>2.9008639100791987E-3</v>
      </c>
      <c r="V400" s="25">
        <f t="shared" si="244"/>
        <v>1.7031922704378383E-2</v>
      </c>
      <c r="Z400">
        <f t="shared" si="222"/>
        <v>43862</v>
      </c>
      <c r="AA400" s="25">
        <f t="shared" si="223"/>
        <v>-1.6389326952526324E-2</v>
      </c>
      <c r="AB400" s="25">
        <f t="shared" si="224"/>
        <v>5.4380129547328473E-3</v>
      </c>
      <c r="AC400" s="25">
        <f t="shared" si="225"/>
        <v>1.7031922704378383E-2</v>
      </c>
      <c r="AD400" s="25"/>
      <c r="AE400" s="25">
        <f t="shared" si="226"/>
        <v>8.5784303733756028E-9</v>
      </c>
      <c r="AF400" s="28">
        <f t="shared" si="227"/>
        <v>40157.127</v>
      </c>
      <c r="AG400" s="128"/>
      <c r="AH400">
        <f t="shared" si="228"/>
        <v>-1.7398659820526324E-2</v>
      </c>
      <c r="AI400">
        <f t="shared" si="229"/>
        <v>0.81901200669961671</v>
      </c>
      <c r="AJ400">
        <f t="shared" si="230"/>
        <v>-0.96918956279370683</v>
      </c>
      <c r="AK400">
        <f t="shared" si="231"/>
        <v>-0.32271248237572159</v>
      </c>
      <c r="AL400">
        <f t="shared" si="232"/>
        <v>-2.0819189916842591</v>
      </c>
      <c r="AM400">
        <f t="shared" si="233"/>
        <v>-1.7073649870750569</v>
      </c>
      <c r="AN400" s="25">
        <f t="shared" si="246"/>
        <v>4.5663823829020123</v>
      </c>
      <c r="AO400" s="25">
        <f t="shared" si="246"/>
        <v>4.5663823805653845</v>
      </c>
      <c r="AP400" s="25">
        <f t="shared" si="246"/>
        <v>4.5663824239723603</v>
      </c>
      <c r="AQ400" s="25">
        <f t="shared" si="246"/>
        <v>4.5663816176134349</v>
      </c>
      <c r="AR400" s="25">
        <f t="shared" si="246"/>
        <v>4.5663965978335597</v>
      </c>
      <c r="AS400" s="25">
        <f t="shared" si="246"/>
        <v>4.56611854988713</v>
      </c>
      <c r="AT400" s="25">
        <f t="shared" si="246"/>
        <v>4.5713680810163009</v>
      </c>
      <c r="AU400" s="25">
        <f t="shared" si="235"/>
        <v>4.9324455675611825</v>
      </c>
    </row>
    <row r="401" spans="1:47">
      <c r="A401" s="36" t="s">
        <v>466</v>
      </c>
      <c r="B401" s="102" t="s">
        <v>292</v>
      </c>
      <c r="C401" s="36">
        <v>55175.628599999996</v>
      </c>
      <c r="D401" s="36" t="s">
        <v>471</v>
      </c>
      <c r="E401" s="33">
        <f t="shared" si="218"/>
        <v>43861.97260474514</v>
      </c>
      <c r="F401" s="25">
        <f t="shared" si="219"/>
        <v>43862</v>
      </c>
      <c r="G401" s="25">
        <f t="shared" si="241"/>
        <v>-9.3513140018330887E-3</v>
      </c>
      <c r="K401">
        <f t="shared" si="247"/>
        <v>-9.3513140018330887E-3</v>
      </c>
      <c r="N401" s="25"/>
      <c r="O401" s="25">
        <f t="shared" ca="1" si="248"/>
        <v>-1.1237817599599773E-2</v>
      </c>
      <c r="P401" s="27">
        <f t="shared" si="220"/>
        <v>-2.798323670217186E-2</v>
      </c>
      <c r="Q401" s="28">
        <f t="shared" si="221"/>
        <v>40157.128599999996</v>
      </c>
      <c r="S401" s="25">
        <f t="shared" si="242"/>
        <v>3.4714854351139922E-4</v>
      </c>
      <c r="T401" s="128">
        <v>10</v>
      </c>
      <c r="U401">
        <f t="shared" si="243"/>
        <v>3.4714854351139924E-3</v>
      </c>
      <c r="V401" s="25">
        <f t="shared" si="244"/>
        <v>1.8631922700338772E-2</v>
      </c>
      <c r="Z401">
        <f t="shared" si="222"/>
        <v>43862</v>
      </c>
      <c r="AA401" s="25">
        <f t="shared" si="223"/>
        <v>-1.6389326952526324E-2</v>
      </c>
      <c r="AB401" s="25">
        <f t="shared" si="224"/>
        <v>7.0380129506932357E-3</v>
      </c>
      <c r="AC401" s="25">
        <f t="shared" si="225"/>
        <v>1.8631922700338772E-2</v>
      </c>
      <c r="AD401" s="25"/>
      <c r="AE401" s="25">
        <f t="shared" si="226"/>
        <v>1.7195526222843686E-8</v>
      </c>
      <c r="AF401" s="28">
        <f t="shared" si="227"/>
        <v>40157.128599999996</v>
      </c>
      <c r="AG401" s="128"/>
      <c r="AH401">
        <f t="shared" si="228"/>
        <v>-1.7398659820526324E-2</v>
      </c>
      <c r="AI401">
        <f t="shared" si="229"/>
        <v>0.81901200669961671</v>
      </c>
      <c r="AJ401">
        <f t="shared" si="230"/>
        <v>-0.96918956279370683</v>
      </c>
      <c r="AK401">
        <f t="shared" si="231"/>
        <v>-0.32271248237572159</v>
      </c>
      <c r="AL401">
        <f t="shared" si="232"/>
        <v>-2.0819189916842591</v>
      </c>
      <c r="AM401">
        <f t="shared" si="233"/>
        <v>-1.7073649870750569</v>
      </c>
      <c r="AN401" s="25">
        <f t="shared" ref="AN401:AT410" si="249">$AU401+$AB$7*SIN(AO401)</f>
        <v>4.5663823829020123</v>
      </c>
      <c r="AO401" s="25">
        <f t="shared" si="249"/>
        <v>4.5663823805653845</v>
      </c>
      <c r="AP401" s="25">
        <f t="shared" si="249"/>
        <v>4.5663824239723603</v>
      </c>
      <c r="AQ401" s="25">
        <f t="shared" si="249"/>
        <v>4.5663816176134349</v>
      </c>
      <c r="AR401" s="25">
        <f t="shared" si="249"/>
        <v>4.5663965978335597</v>
      </c>
      <c r="AS401" s="25">
        <f t="shared" si="249"/>
        <v>4.56611854988713</v>
      </c>
      <c r="AT401" s="25">
        <f t="shared" si="249"/>
        <v>4.5713680810163009</v>
      </c>
      <c r="AU401" s="25">
        <f t="shared" si="235"/>
        <v>4.9324455675611825</v>
      </c>
    </row>
    <row r="402" spans="1:47">
      <c r="A402" s="103" t="s">
        <v>461</v>
      </c>
      <c r="B402" s="96" t="s">
        <v>288</v>
      </c>
      <c r="C402" s="95">
        <v>55186.380700000002</v>
      </c>
      <c r="D402" s="95">
        <v>1E-4</v>
      </c>
      <c r="E402" s="33">
        <f t="shared" si="218"/>
        <v>43893.471549134585</v>
      </c>
      <c r="F402" s="25">
        <f t="shared" si="219"/>
        <v>43893.5</v>
      </c>
      <c r="G402" s="25">
        <f t="shared" si="241"/>
        <v>-9.711644503113348E-3</v>
      </c>
      <c r="K402">
        <f t="shared" si="247"/>
        <v>-9.711644503113348E-3</v>
      </c>
      <c r="N402" s="25"/>
      <c r="O402" s="25">
        <f t="shared" ca="1" si="248"/>
        <v>-1.1267509533663875E-2</v>
      </c>
      <c r="P402" s="27">
        <f t="shared" si="220"/>
        <v>-2.8004267897276076E-2</v>
      </c>
      <c r="Q402" s="28">
        <f t="shared" si="221"/>
        <v>40167.880700000002</v>
      </c>
      <c r="S402" s="25">
        <f t="shared" si="242"/>
        <v>3.3462007064066952E-4</v>
      </c>
      <c r="T402" s="128">
        <v>10</v>
      </c>
      <c r="U402">
        <f t="shared" si="243"/>
        <v>3.346200706406695E-3</v>
      </c>
      <c r="V402" s="25">
        <f t="shared" si="244"/>
        <v>1.8292623394162728E-2</v>
      </c>
      <c r="Z402">
        <f t="shared" si="222"/>
        <v>43893.5</v>
      </c>
      <c r="AA402" s="25">
        <f t="shared" si="223"/>
        <v>-1.6347729285818537E-2</v>
      </c>
      <c r="AB402" s="25">
        <f t="shared" si="224"/>
        <v>6.6360847827051893E-3</v>
      </c>
      <c r="AC402" s="25">
        <f t="shared" si="225"/>
        <v>1.8292623394162728E-2</v>
      </c>
      <c r="AD402" s="25"/>
      <c r="AE402" s="25">
        <f t="shared" si="226"/>
        <v>1.4735871931263825E-8</v>
      </c>
      <c r="AF402" s="28">
        <f t="shared" si="227"/>
        <v>40167.880700000002</v>
      </c>
      <c r="AG402" s="128"/>
      <c r="AH402">
        <f t="shared" si="228"/>
        <v>-1.7352202759068538E-2</v>
      </c>
      <c r="AI402">
        <f t="shared" si="229"/>
        <v>0.82000882161751254</v>
      </c>
      <c r="AJ402">
        <f t="shared" si="230"/>
        <v>-0.96842476838501401</v>
      </c>
      <c r="AK402">
        <f t="shared" si="231"/>
        <v>-0.32326950939499938</v>
      </c>
      <c r="AL402">
        <f t="shared" si="232"/>
        <v>-2.0788327938044286</v>
      </c>
      <c r="AM402">
        <f t="shared" si="233"/>
        <v>-1.701339478046658</v>
      </c>
      <c r="AN402" s="25">
        <f t="shared" si="249"/>
        <v>4.5698810287212304</v>
      </c>
      <c r="AO402" s="25">
        <f t="shared" si="249"/>
        <v>4.5698810264551915</v>
      </c>
      <c r="AP402" s="25">
        <f t="shared" si="249"/>
        <v>4.5698810695770549</v>
      </c>
      <c r="AQ402" s="25">
        <f t="shared" si="249"/>
        <v>4.5698802489864212</v>
      </c>
      <c r="AR402" s="25">
        <f t="shared" si="249"/>
        <v>4.5698958652806851</v>
      </c>
      <c r="AS402" s="25">
        <f t="shared" si="249"/>
        <v>4.5695989695791397</v>
      </c>
      <c r="AT402" s="25">
        <f t="shared" si="249"/>
        <v>4.5753528706235533</v>
      </c>
      <c r="AU402" s="25">
        <f t="shared" si="235"/>
        <v>4.9361303071720162</v>
      </c>
    </row>
    <row r="403" spans="1:47">
      <c r="A403" s="36" t="s">
        <v>449</v>
      </c>
      <c r="B403" s="102" t="s">
        <v>292</v>
      </c>
      <c r="C403" s="36">
        <v>55192.695</v>
      </c>
      <c r="D403" s="36">
        <v>3.0000000000000001E-3</v>
      </c>
      <c r="E403" s="33">
        <f t="shared" si="218"/>
        <v>43911.969682946416</v>
      </c>
      <c r="F403" s="25">
        <f t="shared" si="219"/>
        <v>43912</v>
      </c>
      <c r="G403" s="25">
        <f t="shared" si="241"/>
        <v>-1.0348664000048302E-2</v>
      </c>
      <c r="K403">
        <f t="shared" si="247"/>
        <v>-1.0348664000048302E-2</v>
      </c>
      <c r="N403" s="25"/>
      <c r="O403" s="25">
        <f t="shared" ca="1" si="248"/>
        <v>-1.1284947653669778E-2</v>
      </c>
      <c r="P403" s="27">
        <f t="shared" si="220"/>
        <v>-2.8016613585830668E-2</v>
      </c>
      <c r="Q403" s="28">
        <f t="shared" si="221"/>
        <v>40174.195</v>
      </c>
      <c r="S403" s="25">
        <f t="shared" si="242"/>
        <v>3.121564425657473E-4</v>
      </c>
      <c r="T403" s="128">
        <v>10</v>
      </c>
      <c r="U403">
        <f t="shared" si="243"/>
        <v>3.1215644256574731E-3</v>
      </c>
      <c r="V403" s="25">
        <f t="shared" si="244"/>
        <v>1.7667949585782366E-2</v>
      </c>
      <c r="Z403">
        <f t="shared" si="222"/>
        <v>43912</v>
      </c>
      <c r="AA403" s="25">
        <f t="shared" si="223"/>
        <v>-1.6323176136302357E-2</v>
      </c>
      <c r="AB403" s="25">
        <f t="shared" si="224"/>
        <v>5.9745121362540544E-3</v>
      </c>
      <c r="AC403" s="25">
        <f t="shared" si="225"/>
        <v>1.7667949585782366E-2</v>
      </c>
      <c r="AD403" s="25"/>
      <c r="AE403" s="25">
        <f t="shared" si="226"/>
        <v>1.1142360308424337E-8</v>
      </c>
      <c r="AF403" s="28">
        <f t="shared" si="227"/>
        <v>40174.195</v>
      </c>
      <c r="AG403" s="128"/>
      <c r="AH403">
        <f t="shared" si="228"/>
        <v>-1.7324792904302357E-2</v>
      </c>
      <c r="AI403">
        <f t="shared" si="229"/>
        <v>0.82059618691571257</v>
      </c>
      <c r="AJ403">
        <f t="shared" si="230"/>
        <v>-0.96797042328101601</v>
      </c>
      <c r="AK403">
        <f t="shared" si="231"/>
        <v>-0.32359584646719136</v>
      </c>
      <c r="AL403">
        <f t="shared" si="232"/>
        <v>-2.0770167585771584</v>
      </c>
      <c r="AM403">
        <f t="shared" si="233"/>
        <v>-1.6978086062671087</v>
      </c>
      <c r="AN403" s="25">
        <f t="shared" si="249"/>
        <v>4.5719377755401904</v>
      </c>
      <c r="AO403" s="25">
        <f t="shared" si="249"/>
        <v>4.5719377733262876</v>
      </c>
      <c r="AP403" s="25">
        <f t="shared" si="249"/>
        <v>4.5719378160688171</v>
      </c>
      <c r="AQ403" s="25">
        <f t="shared" si="249"/>
        <v>4.571936990866047</v>
      </c>
      <c r="AR403" s="25">
        <f t="shared" si="249"/>
        <v>4.571952923381164</v>
      </c>
      <c r="AS403" s="25">
        <f t="shared" si="249"/>
        <v>4.5716456246911328</v>
      </c>
      <c r="AT403" s="25">
        <f t="shared" si="249"/>
        <v>4.5776954273445032</v>
      </c>
      <c r="AU403" s="25">
        <f t="shared" si="235"/>
        <v>4.9382943605942513</v>
      </c>
    </row>
    <row r="404" spans="1:47">
      <c r="A404" s="103" t="s">
        <v>461</v>
      </c>
      <c r="B404" s="96" t="s">
        <v>292</v>
      </c>
      <c r="C404" s="95">
        <v>55219.320200000002</v>
      </c>
      <c r="D404" s="95">
        <v>1E-4</v>
      </c>
      <c r="E404" s="33">
        <f t="shared" si="218"/>
        <v>43989.969859112709</v>
      </c>
      <c r="F404" s="25">
        <f t="shared" si="219"/>
        <v>43990</v>
      </c>
      <c r="G404" s="25">
        <f t="shared" si="241"/>
        <v>-1.0288530000252649E-2</v>
      </c>
      <c r="K404">
        <f t="shared" si="247"/>
        <v>-1.0288530000252649E-2</v>
      </c>
      <c r="N404" s="25"/>
      <c r="O404" s="25">
        <f t="shared" ca="1" si="248"/>
        <v>-1.1358470538018983E-2</v>
      </c>
      <c r="P404" s="27">
        <f t="shared" si="220"/>
        <v>-2.8068617133334983E-2</v>
      </c>
      <c r="Q404" s="28">
        <f t="shared" si="221"/>
        <v>40200.820200000002</v>
      </c>
      <c r="S404" s="25">
        <f t="shared" si="242"/>
        <v>3.1613149845999993E-4</v>
      </c>
      <c r="T404" s="128">
        <v>10</v>
      </c>
      <c r="U404">
        <f t="shared" si="243"/>
        <v>3.1613149845999993E-3</v>
      </c>
      <c r="V404" s="25">
        <f t="shared" si="244"/>
        <v>1.7780087133082333E-2</v>
      </c>
      <c r="Z404">
        <f t="shared" si="222"/>
        <v>43990</v>
      </c>
      <c r="AA404" s="25">
        <f t="shared" si="223"/>
        <v>-1.6218653433045106E-2</v>
      </c>
      <c r="AB404" s="25">
        <f t="shared" si="224"/>
        <v>5.9301234327924571E-3</v>
      </c>
      <c r="AC404" s="25">
        <f t="shared" si="225"/>
        <v>1.7780087133082333E-2</v>
      </c>
      <c r="AD404" s="25"/>
      <c r="AE404" s="25">
        <f t="shared" si="226"/>
        <v>1.1117195323997076E-8</v>
      </c>
      <c r="AF404" s="28">
        <f t="shared" si="227"/>
        <v>40200.820200000002</v>
      </c>
      <c r="AG404" s="128"/>
      <c r="AH404">
        <f t="shared" si="228"/>
        <v>-1.7208203133045104E-2</v>
      </c>
      <c r="AI404">
        <f t="shared" si="229"/>
        <v>0.82308846897333143</v>
      </c>
      <c r="AJ404">
        <f t="shared" si="230"/>
        <v>-0.96601229081799511</v>
      </c>
      <c r="AK404">
        <f t="shared" si="231"/>
        <v>-0.32496509072483476</v>
      </c>
      <c r="AL404">
        <f t="shared" si="232"/>
        <v>-2.0693312208059202</v>
      </c>
      <c r="AM404">
        <f t="shared" si="233"/>
        <v>-1.6829854856310325</v>
      </c>
      <c r="AN404" s="25">
        <f t="shared" si="249"/>
        <v>4.5806257214932753</v>
      </c>
      <c r="AO404" s="25">
        <f t="shared" si="249"/>
        <v>4.580625719560528</v>
      </c>
      <c r="AP404" s="25">
        <f t="shared" si="249"/>
        <v>4.5806257593196289</v>
      </c>
      <c r="AQ404" s="25">
        <f t="shared" si="249"/>
        <v>4.5806249414262599</v>
      </c>
      <c r="AR404" s="25">
        <f t="shared" si="249"/>
        <v>4.5806417675100981</v>
      </c>
      <c r="AS404" s="25">
        <f t="shared" si="249"/>
        <v>4.5802960424731696</v>
      </c>
      <c r="AT404" s="25">
        <f t="shared" si="249"/>
        <v>4.5875907128414246</v>
      </c>
      <c r="AU404" s="25">
        <f t="shared" si="235"/>
        <v>4.9474184777258383</v>
      </c>
    </row>
    <row r="405" spans="1:47">
      <c r="A405" s="56" t="s">
        <v>481</v>
      </c>
      <c r="B405" s="57" t="s">
        <v>292</v>
      </c>
      <c r="C405" s="58">
        <v>55259.599099999999</v>
      </c>
      <c r="D405" s="58">
        <v>1E-4</v>
      </c>
      <c r="E405" s="33">
        <f t="shared" ref="E405:E468" si="250">+(C405-C$7)/C$8</f>
        <v>44107.969396986002</v>
      </c>
      <c r="F405" s="25">
        <f t="shared" ref="F405:F468" si="251">ROUND(2*E405,0)/2</f>
        <v>44108</v>
      </c>
      <c r="G405" s="25">
        <f t="shared" si="241"/>
        <v>-1.0446275999129284E-2</v>
      </c>
      <c r="K405">
        <f t="shared" si="247"/>
        <v>-1.0446275999129284E-2</v>
      </c>
      <c r="N405" s="25"/>
      <c r="O405" s="25">
        <f t="shared" ca="1" si="248"/>
        <v>-1.1469697465624196E-2</v>
      </c>
      <c r="P405" s="27">
        <f t="shared" ref="P405:P468" si="252">+D$11+D$12*F405+D$13*F405^2</f>
        <v>-2.8147140004566702E-2</v>
      </c>
      <c r="Q405" s="28">
        <f t="shared" ref="Q405:Q468" si="253">+C405-15018.5</f>
        <v>40241.099099999999</v>
      </c>
      <c r="S405" s="25">
        <f t="shared" si="242"/>
        <v>3.1332058653898997E-4</v>
      </c>
      <c r="T405" s="128">
        <v>10</v>
      </c>
      <c r="U405">
        <f t="shared" si="243"/>
        <v>3.1332058653898995E-3</v>
      </c>
      <c r="V405" s="25">
        <f t="shared" si="244"/>
        <v>1.7700864005437418E-2</v>
      </c>
      <c r="Z405">
        <f t="shared" ref="Z405:Z468" si="254">F405</f>
        <v>44108</v>
      </c>
      <c r="AA405" s="25">
        <f t="shared" ref="AA405:AA468" si="255">AB$3+AB$4*Z405+AB$5*Z405^2+AH405</f>
        <v>-1.6057440979298759E-2</v>
      </c>
      <c r="AB405" s="25">
        <f t="shared" ref="AB405:AB468" si="256">+G405-AA405</f>
        <v>5.6111649801694752E-3</v>
      </c>
      <c r="AC405" s="25">
        <f t="shared" ref="AC405:AC468" si="257">+G405-P405</f>
        <v>1.7700864005437418E-2</v>
      </c>
      <c r="AD405" s="25"/>
      <c r="AE405" s="25">
        <f t="shared" ref="AE405:AE468" si="258">+(G405-AA405)^2*S405</f>
        <v>9.8649526945152722E-9</v>
      </c>
      <c r="AF405" s="28">
        <f t="shared" ref="AF405:AF468" si="259">+C405-15018.5</f>
        <v>40241.099099999999</v>
      </c>
      <c r="AG405" s="128"/>
      <c r="AH405">
        <f t="shared" ref="AH405:AH468" si="260">$AB$6*($AB$11/AI405*AJ405+$AB$12)</f>
        <v>-1.7028665987298758E-2</v>
      </c>
      <c r="AI405">
        <f t="shared" ref="AI405:AI468" si="261">1+$AB$7*COS(AL405)</f>
        <v>0.82690789190524994</v>
      </c>
      <c r="AJ405">
        <f t="shared" ref="AJ405:AJ468" si="262">SIN(AL405+$AB$9)</f>
        <v>-0.9629174566323182</v>
      </c>
      <c r="AK405">
        <f t="shared" ref="AK405:AK468" si="263">$AB$7*SIN(AL405)</f>
        <v>-0.32701547687428395</v>
      </c>
      <c r="AL405">
        <f t="shared" ref="AL405:AL468" si="264">2*ATAN(AM405)</f>
        <v>-2.0576149843702081</v>
      </c>
      <c r="AM405">
        <f t="shared" ref="AM405:AM468" si="265">SQRT((1+$AB$7)/(1-$AB$7))*TAN(AN405/2)</f>
        <v>-1.6607535315630748</v>
      </c>
      <c r="AN405" s="25">
        <f t="shared" si="249"/>
        <v>4.5938194494296196</v>
      </c>
      <c r="AO405" s="25">
        <f t="shared" si="249"/>
        <v>4.593819448007058</v>
      </c>
      <c r="AP405" s="25">
        <f t="shared" si="249"/>
        <v>4.5938194805093708</v>
      </c>
      <c r="AQ405" s="25">
        <f t="shared" si="249"/>
        <v>4.5938187379070961</v>
      </c>
      <c r="AR405" s="25">
        <f t="shared" si="249"/>
        <v>4.5938357057981678</v>
      </c>
      <c r="AS405" s="25">
        <f t="shared" si="249"/>
        <v>4.5934486039289171</v>
      </c>
      <c r="AT405" s="25">
        <f t="shared" si="249"/>
        <v>4.6026174188439146</v>
      </c>
      <c r="AU405" s="25">
        <f t="shared" ref="AU405:AU468" si="266">$AB$9+$AB$18*(F405-AB$15)</f>
        <v>4.9612216292838811</v>
      </c>
    </row>
    <row r="406" spans="1:47">
      <c r="A406" s="103" t="s">
        <v>461</v>
      </c>
      <c r="B406" s="96" t="s">
        <v>292</v>
      </c>
      <c r="C406" s="95">
        <v>55453.485000000001</v>
      </c>
      <c r="D406" s="95">
        <v>2.9999999999999997E-4</v>
      </c>
      <c r="E406" s="33">
        <f t="shared" si="250"/>
        <v>44675.97017655419</v>
      </c>
      <c r="F406" s="25">
        <f t="shared" si="251"/>
        <v>44676</v>
      </c>
      <c r="G406" s="25">
        <f t="shared" si="241"/>
        <v>-1.0180172001128085E-2</v>
      </c>
      <c r="K406">
        <f t="shared" si="247"/>
        <v>-1.0180172001128085E-2</v>
      </c>
      <c r="N406" s="25"/>
      <c r="O406" s="25">
        <f t="shared" ca="1" si="248"/>
        <v>-1.200509487985944E-2</v>
      </c>
      <c r="P406" s="27">
        <f t="shared" si="252"/>
        <v>-2.8522601500000938E-2</v>
      </c>
      <c r="Q406" s="28">
        <f t="shared" si="253"/>
        <v>40434.985000000001</v>
      </c>
      <c r="S406" s="25">
        <f t="shared" si="242"/>
        <v>3.3644471992112101E-4</v>
      </c>
      <c r="T406" s="128">
        <v>10</v>
      </c>
      <c r="U406">
        <f t="shared" si="243"/>
        <v>3.36444719921121E-3</v>
      </c>
      <c r="V406" s="25">
        <f t="shared" si="244"/>
        <v>1.8342429498872853E-2</v>
      </c>
      <c r="Z406">
        <f t="shared" si="254"/>
        <v>44676</v>
      </c>
      <c r="AA406" s="25">
        <f t="shared" si="255"/>
        <v>-1.5228713483649951E-2</v>
      </c>
      <c r="AB406" s="25">
        <f t="shared" si="256"/>
        <v>5.0485414825218664E-3</v>
      </c>
      <c r="AC406" s="25">
        <f t="shared" si="257"/>
        <v>1.8342429498872853E-2</v>
      </c>
      <c r="AD406" s="25"/>
      <c r="AE406" s="25">
        <f t="shared" si="258"/>
        <v>8.5752260094034851E-9</v>
      </c>
      <c r="AF406" s="28">
        <f t="shared" si="259"/>
        <v>40434.985000000001</v>
      </c>
      <c r="AG406" s="128"/>
      <c r="AH406">
        <f t="shared" si="260"/>
        <v>-1.6110562555649952E-2</v>
      </c>
      <c r="AI406">
        <f t="shared" si="261"/>
        <v>0.84614530739723937</v>
      </c>
      <c r="AJ406">
        <f t="shared" si="262"/>
        <v>-0.94566845262151145</v>
      </c>
      <c r="AK406">
        <f t="shared" si="263"/>
        <v>-0.33649477494325236</v>
      </c>
      <c r="AL406">
        <f t="shared" si="264"/>
        <v>-1.9996444323748575</v>
      </c>
      <c r="AM406">
        <f t="shared" si="265"/>
        <v>-1.5567988914273792</v>
      </c>
      <c r="AN406" s="25">
        <f t="shared" si="249"/>
        <v>4.6582068895956477</v>
      </c>
      <c r="AO406" s="25">
        <f t="shared" si="249"/>
        <v>4.6582068895467295</v>
      </c>
      <c r="AP406" s="25">
        <f t="shared" si="249"/>
        <v>4.658206891988022</v>
      </c>
      <c r="AQ406" s="25">
        <f t="shared" si="249"/>
        <v>4.6582067701523941</v>
      </c>
      <c r="AR406" s="25">
        <f t="shared" si="249"/>
        <v>4.6582128508404503</v>
      </c>
      <c r="AS406" s="25">
        <f t="shared" si="249"/>
        <v>4.657910197628178</v>
      </c>
      <c r="AT406" s="25">
        <f t="shared" si="249"/>
        <v>4.6759007879278149</v>
      </c>
      <c r="AU406" s="25">
        <f t="shared" si="266"/>
        <v>5.0276639181395417</v>
      </c>
    </row>
    <row r="407" spans="1:47">
      <c r="A407" s="36" t="s">
        <v>473</v>
      </c>
      <c r="B407" s="102" t="s">
        <v>292</v>
      </c>
      <c r="C407" s="36">
        <v>55480.4519</v>
      </c>
      <c r="D407" s="36" t="s">
        <v>474</v>
      </c>
      <c r="E407" s="33">
        <f t="shared" si="250"/>
        <v>44754.971384081589</v>
      </c>
      <c r="F407" s="25">
        <f t="shared" si="251"/>
        <v>44755</v>
      </c>
      <c r="G407" s="25">
        <f t="shared" si="241"/>
        <v>-9.7679850005079061E-3</v>
      </c>
      <c r="K407">
        <f t="shared" si="247"/>
        <v>-9.7679850005079061E-3</v>
      </c>
      <c r="N407" s="25"/>
      <c r="O407" s="25">
        <f t="shared" ca="1" si="248"/>
        <v>-1.2079560365290048E-2</v>
      </c>
      <c r="P407" s="27">
        <f t="shared" si="252"/>
        <v>-2.8574492727832215E-2</v>
      </c>
      <c r="Q407" s="28">
        <f t="shared" si="253"/>
        <v>40461.9519</v>
      </c>
      <c r="S407" s="25">
        <f t="shared" si="242"/>
        <v>3.5368473289790892E-4</v>
      </c>
      <c r="T407" s="128">
        <v>10</v>
      </c>
      <c r="U407">
        <f t="shared" si="243"/>
        <v>3.5368473289790893E-3</v>
      </c>
      <c r="V407" s="25">
        <f t="shared" si="244"/>
        <v>1.8806507727324309E-2</v>
      </c>
      <c r="Z407">
        <f t="shared" si="254"/>
        <v>44755</v>
      </c>
      <c r="AA407" s="25">
        <f t="shared" si="255"/>
        <v>-1.5106445147824518E-2</v>
      </c>
      <c r="AB407" s="25">
        <f t="shared" si="256"/>
        <v>5.3384601473166118E-3</v>
      </c>
      <c r="AC407" s="25">
        <f t="shared" si="257"/>
        <v>1.8806507727324309E-2</v>
      </c>
      <c r="AD407" s="25"/>
      <c r="AE407" s="25">
        <f t="shared" si="258"/>
        <v>1.0079716640989771E-8</v>
      </c>
      <c r="AF407" s="28">
        <f t="shared" si="259"/>
        <v>40461.9519</v>
      </c>
      <c r="AG407" s="128"/>
      <c r="AH407">
        <f t="shared" si="260"/>
        <v>-1.5975710072824518E-2</v>
      </c>
      <c r="AI407">
        <f t="shared" si="261"/>
        <v>0.8489362140502219</v>
      </c>
      <c r="AJ407">
        <f t="shared" si="262"/>
        <v>-0.94294447420611127</v>
      </c>
      <c r="AK407">
        <f t="shared" si="263"/>
        <v>-0.33775691343704517</v>
      </c>
      <c r="AL407">
        <f t="shared" si="264"/>
        <v>-1.9913659489482864</v>
      </c>
      <c r="AM407">
        <f t="shared" si="265"/>
        <v>-1.5427183433416225</v>
      </c>
      <c r="AN407" s="25">
        <f t="shared" si="249"/>
        <v>4.6672813662297123</v>
      </c>
      <c r="AO407" s="25">
        <f t="shared" si="249"/>
        <v>4.6672813662099921</v>
      </c>
      <c r="AP407" s="25">
        <f t="shared" si="249"/>
        <v>4.6672813673919409</v>
      </c>
      <c r="AQ407" s="25">
        <f t="shared" si="249"/>
        <v>4.6672812965494224</v>
      </c>
      <c r="AR407" s="25">
        <f t="shared" si="249"/>
        <v>4.6672855428375382</v>
      </c>
      <c r="AS407" s="25">
        <f t="shared" si="249"/>
        <v>4.6670317228027631</v>
      </c>
      <c r="AT407" s="25">
        <f t="shared" si="249"/>
        <v>4.6862171052392245</v>
      </c>
      <c r="AU407" s="25">
        <f t="shared" si="266"/>
        <v>5.0369050111317906</v>
      </c>
    </row>
    <row r="408" spans="1:47">
      <c r="A408" s="58" t="s">
        <v>482</v>
      </c>
      <c r="B408" s="57" t="s">
        <v>288</v>
      </c>
      <c r="C408" s="58">
        <v>55485.744299999998</v>
      </c>
      <c r="D408" s="58">
        <v>2.0000000000000001E-4</v>
      </c>
      <c r="E408" s="33">
        <f t="shared" si="250"/>
        <v>44770.475798408705</v>
      </c>
      <c r="F408" s="25">
        <f t="shared" si="251"/>
        <v>44770.5</v>
      </c>
      <c r="G408" s="25">
        <f t="shared" si="241"/>
        <v>-8.2611635007197037E-3</v>
      </c>
      <c r="K408">
        <f t="shared" si="247"/>
        <v>-8.2611635007197037E-3</v>
      </c>
      <c r="N408" s="25"/>
      <c r="O408" s="25">
        <f t="shared" ca="1" si="248"/>
        <v>-1.2094170682051746E-2</v>
      </c>
      <c r="P408" s="27">
        <f t="shared" si="252"/>
        <v>-2.8584664471315829E-2</v>
      </c>
      <c r="Q408" s="28">
        <f t="shared" si="253"/>
        <v>40467.244299999998</v>
      </c>
      <c r="S408" s="25">
        <f t="shared" si="242"/>
        <v>4.1304469170182169E-4</v>
      </c>
      <c r="T408" s="128">
        <v>10</v>
      </c>
      <c r="U408">
        <f t="shared" si="243"/>
        <v>4.1304469170182169E-3</v>
      </c>
      <c r="V408" s="25">
        <f t="shared" si="244"/>
        <v>2.0323500970596126E-2</v>
      </c>
      <c r="Z408">
        <f t="shared" si="254"/>
        <v>44770.5</v>
      </c>
      <c r="AA408" s="25">
        <f t="shared" si="255"/>
        <v>-1.5082252867162325E-2</v>
      </c>
      <c r="AB408" s="25">
        <f t="shared" si="256"/>
        <v>6.8210893664426217E-3</v>
      </c>
      <c r="AC408" s="25">
        <f t="shared" si="257"/>
        <v>2.0323500970596126E-2</v>
      </c>
      <c r="AD408" s="25"/>
      <c r="AE408" s="25">
        <f t="shared" si="258"/>
        <v>1.9217837822320577E-8</v>
      </c>
      <c r="AF408" s="28">
        <f t="shared" si="259"/>
        <v>40467.244299999998</v>
      </c>
      <c r="AG408" s="128"/>
      <c r="AH408">
        <f t="shared" si="260"/>
        <v>-1.5949044356412326E-2</v>
      </c>
      <c r="AI408">
        <f t="shared" si="261"/>
        <v>0.84948718731942896</v>
      </c>
      <c r="AJ408">
        <f t="shared" si="262"/>
        <v>-0.94240028657202835</v>
      </c>
      <c r="AK408">
        <f t="shared" si="263"/>
        <v>-0.33800280060819515</v>
      </c>
      <c r="AL408">
        <f t="shared" si="264"/>
        <v>-1.989735271251277</v>
      </c>
      <c r="AM408">
        <f t="shared" si="265"/>
        <v>-1.5399659758557362</v>
      </c>
      <c r="AN408" s="25">
        <f t="shared" si="249"/>
        <v>4.6690653165363827</v>
      </c>
      <c r="AO408" s="25">
        <f t="shared" si="249"/>
        <v>4.669065316520304</v>
      </c>
      <c r="AP408" s="25">
        <f t="shared" si="249"/>
        <v>4.669065317523696</v>
      </c>
      <c r="AQ408" s="25">
        <f t="shared" si="249"/>
        <v>4.6690652549085652</v>
      </c>
      <c r="AR408" s="25">
        <f t="shared" si="249"/>
        <v>4.6690691624825735</v>
      </c>
      <c r="AS408" s="25">
        <f t="shared" si="249"/>
        <v>4.668825976704011</v>
      </c>
      <c r="AT408" s="25">
        <f t="shared" si="249"/>
        <v>4.6882447100836346</v>
      </c>
      <c r="AU408" s="25">
        <f t="shared" si="266"/>
        <v>5.038718136972042</v>
      </c>
    </row>
    <row r="409" spans="1:47">
      <c r="A409" s="56" t="s">
        <v>462</v>
      </c>
      <c r="B409" s="57" t="s">
        <v>292</v>
      </c>
      <c r="C409" s="58">
        <v>55498.884599999998</v>
      </c>
      <c r="D409" s="58">
        <v>5.0000000000000001E-4</v>
      </c>
      <c r="E409" s="33">
        <f t="shared" si="250"/>
        <v>44808.971122946277</v>
      </c>
      <c r="F409" s="25">
        <f t="shared" si="251"/>
        <v>44809</v>
      </c>
      <c r="G409" s="25">
        <f t="shared" si="241"/>
        <v>-9.8571230046218261E-3</v>
      </c>
      <c r="K409">
        <f t="shared" si="247"/>
        <v>-9.8571230046218261E-3</v>
      </c>
      <c r="N409" s="25"/>
      <c r="O409" s="25">
        <f t="shared" ca="1" si="248"/>
        <v>-1.2130460823685654E-2</v>
      </c>
      <c r="P409" s="27">
        <f t="shared" si="252"/>
        <v>-2.8609916361303098E-2</v>
      </c>
      <c r="Q409" s="28">
        <f t="shared" si="253"/>
        <v>40480.384599999998</v>
      </c>
      <c r="S409" s="25">
        <f t="shared" si="242"/>
        <v>3.5166725867838921E-4</v>
      </c>
      <c r="T409" s="128">
        <v>10</v>
      </c>
      <c r="U409">
        <f t="shared" si="243"/>
        <v>3.5166725867838921E-3</v>
      </c>
      <c r="V409" s="25">
        <f t="shared" si="244"/>
        <v>1.8752793356681272E-2</v>
      </c>
      <c r="Z409">
        <f t="shared" si="254"/>
        <v>44809</v>
      </c>
      <c r="AA409" s="25">
        <f t="shared" si="255"/>
        <v>-1.5021873735094501E-2</v>
      </c>
      <c r="AB409" s="25">
        <f t="shared" si="256"/>
        <v>5.1647507304726746E-3</v>
      </c>
      <c r="AC409" s="25">
        <f t="shared" si="257"/>
        <v>1.8752793356681272E-2</v>
      </c>
      <c r="AD409" s="25"/>
      <c r="AE409" s="25">
        <f t="shared" si="258"/>
        <v>9.3806010796567303E-9</v>
      </c>
      <c r="AF409" s="28">
        <f t="shared" si="259"/>
        <v>40480.384599999998</v>
      </c>
      <c r="AG409" s="128"/>
      <c r="AH409">
        <f t="shared" si="260"/>
        <v>-1.5882515292094501E-2</v>
      </c>
      <c r="AI409">
        <f t="shared" si="261"/>
        <v>0.85086057073214438</v>
      </c>
      <c r="AJ409">
        <f t="shared" si="262"/>
        <v>-0.94103464968256179</v>
      </c>
      <c r="AK409">
        <f t="shared" si="263"/>
        <v>-0.3386110314766167</v>
      </c>
      <c r="AL409">
        <f t="shared" si="264"/>
        <v>-1.9856756985335422</v>
      </c>
      <c r="AM409">
        <f t="shared" si="265"/>
        <v>-1.5331438760396843</v>
      </c>
      <c r="AN409" s="25">
        <f t="shared" si="249"/>
        <v>4.6735014369448917</v>
      </c>
      <c r="AO409" s="25">
        <f t="shared" si="249"/>
        <v>4.6735014369356502</v>
      </c>
      <c r="AP409" s="25">
        <f t="shared" si="249"/>
        <v>4.6735014375781372</v>
      </c>
      <c r="AQ409" s="25">
        <f t="shared" si="249"/>
        <v>4.6735013929137565</v>
      </c>
      <c r="AR409" s="25">
        <f t="shared" si="249"/>
        <v>4.6735044980122886</v>
      </c>
      <c r="AS409" s="25">
        <f t="shared" si="249"/>
        <v>4.6732892164512023</v>
      </c>
      <c r="AT409" s="25">
        <f t="shared" si="249"/>
        <v>4.6932860024507921</v>
      </c>
      <c r="AU409" s="25">
        <f t="shared" si="266"/>
        <v>5.043221707607505</v>
      </c>
    </row>
    <row r="410" spans="1:47">
      <c r="A410" s="103" t="s">
        <v>461</v>
      </c>
      <c r="B410" s="96" t="s">
        <v>288</v>
      </c>
      <c r="C410" s="95">
        <v>55499.397900000004</v>
      </c>
      <c r="D410" s="95">
        <v>5.9999999999999995E-4</v>
      </c>
      <c r="E410" s="33">
        <f t="shared" si="250"/>
        <v>44810.47486715953</v>
      </c>
      <c r="F410" s="25">
        <f t="shared" si="251"/>
        <v>44810.5</v>
      </c>
      <c r="G410" s="25">
        <f t="shared" si="241"/>
        <v>-8.5790434968657792E-3</v>
      </c>
      <c r="K410">
        <f t="shared" si="247"/>
        <v>-8.5790434968657792E-3</v>
      </c>
      <c r="N410" s="25"/>
      <c r="O410" s="25">
        <f t="shared" ca="1" si="248"/>
        <v>-1.2131874725307756E-2</v>
      </c>
      <c r="P410" s="27">
        <f t="shared" si="252"/>
        <v>-2.8610899814207578E-2</v>
      </c>
      <c r="Q410" s="28">
        <f t="shared" si="253"/>
        <v>40480.897900000004</v>
      </c>
      <c r="S410" s="25">
        <f t="shared" si="242"/>
        <v>4.0127526751862654E-4</v>
      </c>
      <c r="T410" s="128">
        <v>10</v>
      </c>
      <c r="U410">
        <f t="shared" si="243"/>
        <v>4.012752675186265E-3</v>
      </c>
      <c r="V410" s="25">
        <f t="shared" si="244"/>
        <v>2.0031856317341799E-2</v>
      </c>
      <c r="Z410">
        <f t="shared" si="254"/>
        <v>44810.5</v>
      </c>
      <c r="AA410" s="25">
        <f t="shared" si="255"/>
        <v>-1.5019512964262412E-2</v>
      </c>
      <c r="AB410" s="25">
        <f t="shared" si="256"/>
        <v>6.4404694673966326E-3</v>
      </c>
      <c r="AC410" s="25">
        <f t="shared" si="257"/>
        <v>2.0031856317341799E-2</v>
      </c>
      <c r="AD410" s="25"/>
      <c r="AE410" s="25">
        <f t="shared" si="258"/>
        <v>1.6644756430640086E-8</v>
      </c>
      <c r="AF410" s="28">
        <f t="shared" si="259"/>
        <v>40480.897900000004</v>
      </c>
      <c r="AG410" s="128"/>
      <c r="AH410">
        <f t="shared" si="260"/>
        <v>-1.5879914733512412E-2</v>
      </c>
      <c r="AI410">
        <f t="shared" si="261"/>
        <v>0.8509142190693546</v>
      </c>
      <c r="AJ410">
        <f t="shared" si="262"/>
        <v>-0.94098103906871633</v>
      </c>
      <c r="AK410">
        <f t="shared" si="263"/>
        <v>-0.33863465552760486</v>
      </c>
      <c r="AL410">
        <f t="shared" si="264"/>
        <v>-1.9855172675885324</v>
      </c>
      <c r="AM410">
        <f t="shared" si="265"/>
        <v>-1.5328784944408342</v>
      </c>
      <c r="AN410" s="25">
        <f t="shared" si="249"/>
        <v>4.6736744179758958</v>
      </c>
      <c r="AO410" s="25">
        <f t="shared" si="249"/>
        <v>4.6736744179668648</v>
      </c>
      <c r="AP410" s="25">
        <f t="shared" si="249"/>
        <v>4.6736744185974919</v>
      </c>
      <c r="AQ410" s="25">
        <f t="shared" si="249"/>
        <v>4.6736743745618412</v>
      </c>
      <c r="AR410" s="25">
        <f t="shared" si="249"/>
        <v>4.6736774496217652</v>
      </c>
      <c r="AS410" s="25">
        <f t="shared" si="249"/>
        <v>4.67346329818296</v>
      </c>
      <c r="AT410" s="25">
        <f t="shared" si="249"/>
        <v>4.6934825601588699</v>
      </c>
      <c r="AU410" s="25">
        <f t="shared" si="266"/>
        <v>5.0433971713984969</v>
      </c>
    </row>
    <row r="411" spans="1:47">
      <c r="A411" s="58" t="s">
        <v>482</v>
      </c>
      <c r="B411" s="57" t="s">
        <v>288</v>
      </c>
      <c r="C411" s="58">
        <v>55511.686999999998</v>
      </c>
      <c r="D411" s="58">
        <v>2.0000000000000001E-4</v>
      </c>
      <c r="E411" s="33">
        <f t="shared" si="250"/>
        <v>44846.476548458624</v>
      </c>
      <c r="F411" s="25">
        <f t="shared" si="251"/>
        <v>44846.5</v>
      </c>
      <c r="G411" s="25">
        <f t="shared" si="241"/>
        <v>-8.0051355034811422E-3</v>
      </c>
      <c r="K411">
        <f t="shared" si="247"/>
        <v>-8.0051355034811422E-3</v>
      </c>
      <c r="N411" s="25"/>
      <c r="O411" s="25">
        <f t="shared" ca="1" si="248"/>
        <v>-1.2165808364238157E-2</v>
      </c>
      <c r="P411" s="27">
        <f t="shared" si="252"/>
        <v>-2.8634493977198638E-2</v>
      </c>
      <c r="Q411" s="28">
        <f t="shared" si="253"/>
        <v>40493.186999999998</v>
      </c>
      <c r="S411" s="25">
        <f t="shared" si="242"/>
        <v>4.2557043103713985E-4</v>
      </c>
      <c r="T411" s="128">
        <v>10</v>
      </c>
      <c r="U411">
        <f t="shared" si="243"/>
        <v>4.2557043103713986E-3</v>
      </c>
      <c r="V411" s="25">
        <f t="shared" si="244"/>
        <v>2.0629358473717496E-2</v>
      </c>
      <c r="Z411">
        <f t="shared" si="254"/>
        <v>44846.5</v>
      </c>
      <c r="AA411" s="25">
        <f t="shared" si="255"/>
        <v>-1.4962666655315024E-2</v>
      </c>
      <c r="AB411" s="25">
        <f t="shared" si="256"/>
        <v>6.9575311518338817E-3</v>
      </c>
      <c r="AC411" s="25">
        <f t="shared" si="257"/>
        <v>2.0629358473717496E-2</v>
      </c>
      <c r="AD411" s="25"/>
      <c r="AE411" s="25">
        <f t="shared" si="258"/>
        <v>2.0600689876677576E-8</v>
      </c>
      <c r="AF411" s="28">
        <f t="shared" si="259"/>
        <v>40493.186999999998</v>
      </c>
      <c r="AG411" s="128"/>
      <c r="AH411">
        <f t="shared" si="260"/>
        <v>-1.5817309468565025E-2</v>
      </c>
      <c r="AI411">
        <f t="shared" si="261"/>
        <v>0.85220493597056346</v>
      </c>
      <c r="AJ411">
        <f t="shared" si="262"/>
        <v>-0.9396852474300037</v>
      </c>
      <c r="AK411">
        <f t="shared" si="263"/>
        <v>-0.33919996911635292</v>
      </c>
      <c r="AL411">
        <f t="shared" si="264"/>
        <v>-1.9817089187840093</v>
      </c>
      <c r="AM411">
        <f t="shared" si="265"/>
        <v>-1.5265186060551252</v>
      </c>
      <c r="AN411" s="25">
        <f t="shared" ref="AN411:AT420" si="267">$AU411+$AB$7*SIN(AO411)</f>
        <v>4.6778292398885428</v>
      </c>
      <c r="AO411" s="25">
        <f t="shared" si="267"/>
        <v>4.6778292398835593</v>
      </c>
      <c r="AP411" s="25">
        <f t="shared" si="267"/>
        <v>4.6778292402733603</v>
      </c>
      <c r="AQ411" s="25">
        <f t="shared" si="267"/>
        <v>4.67782920978338</v>
      </c>
      <c r="AR411" s="25">
        <f t="shared" si="267"/>
        <v>4.6778315947703275</v>
      </c>
      <c r="AS411" s="25">
        <f t="shared" si="267"/>
        <v>4.6776455306138329</v>
      </c>
      <c r="AT411" s="25">
        <f t="shared" si="267"/>
        <v>4.6982031755573272</v>
      </c>
      <c r="AU411" s="25">
        <f t="shared" si="266"/>
        <v>5.0476083023823062</v>
      </c>
    </row>
    <row r="412" spans="1:47">
      <c r="A412" s="34" t="s">
        <v>460</v>
      </c>
      <c r="B412" s="33"/>
      <c r="C412" s="58">
        <v>55520.731</v>
      </c>
      <c r="D412" s="58">
        <v>2.0000000000000001E-4</v>
      </c>
      <c r="E412" s="33">
        <f t="shared" si="250"/>
        <v>44872.971507867311</v>
      </c>
      <c r="F412" s="25">
        <f t="shared" si="251"/>
        <v>44873</v>
      </c>
      <c r="G412" s="25">
        <f t="shared" si="241"/>
        <v>-9.7257309971610084E-3</v>
      </c>
      <c r="K412">
        <f t="shared" si="247"/>
        <v>-9.7257309971610084E-3</v>
      </c>
      <c r="L412" s="25"/>
      <c r="N412" s="25"/>
      <c r="O412" s="25">
        <f t="shared" ca="1" si="248"/>
        <v>-1.2190787292895255E-2</v>
      </c>
      <c r="P412" s="27">
        <f t="shared" si="252"/>
        <v>-2.8651851220882804E-2</v>
      </c>
      <c r="Q412" s="28">
        <f t="shared" si="253"/>
        <v>40502.231</v>
      </c>
      <c r="S412" s="25">
        <f t="shared" si="242"/>
        <v>3.5819802672277113E-4</v>
      </c>
      <c r="T412" s="128">
        <v>10</v>
      </c>
      <c r="U412">
        <f t="shared" si="243"/>
        <v>3.5819802672277115E-3</v>
      </c>
      <c r="V412" s="25">
        <f t="shared" si="244"/>
        <v>1.8926120223721796E-2</v>
      </c>
      <c r="Z412">
        <f t="shared" si="254"/>
        <v>44873</v>
      </c>
      <c r="AA412" s="25">
        <f t="shared" si="255"/>
        <v>-1.4920590811385907E-2</v>
      </c>
      <c r="AB412" s="25">
        <f t="shared" si="256"/>
        <v>5.1948598142248989E-3</v>
      </c>
      <c r="AC412" s="25">
        <f t="shared" si="257"/>
        <v>1.8926120223721796E-2</v>
      </c>
      <c r="AD412" s="25"/>
      <c r="AE412" s="25">
        <f t="shared" si="258"/>
        <v>9.6665355809394581E-9</v>
      </c>
      <c r="AF412" s="28">
        <f t="shared" si="259"/>
        <v>40502.231</v>
      </c>
      <c r="AG412" s="128"/>
      <c r="AH412">
        <f t="shared" si="260"/>
        <v>-1.5770989424385908E-2</v>
      </c>
      <c r="AI412">
        <f t="shared" si="261"/>
        <v>0.85315892949289329</v>
      </c>
      <c r="AJ412">
        <f t="shared" si="262"/>
        <v>-0.93872014201640808</v>
      </c>
      <c r="AK412">
        <f t="shared" si="263"/>
        <v>-0.3396140456640846</v>
      </c>
      <c r="AL412">
        <f t="shared" si="264"/>
        <v>-1.9788981550888567</v>
      </c>
      <c r="AM412">
        <f t="shared" si="265"/>
        <v>-1.521848336680159</v>
      </c>
      <c r="AN412" s="25">
        <f t="shared" si="267"/>
        <v>4.6808916822777293</v>
      </c>
      <c r="AO412" s="25">
        <f t="shared" si="267"/>
        <v>4.6808916822746953</v>
      </c>
      <c r="AP412" s="25">
        <f t="shared" si="267"/>
        <v>4.680891682535127</v>
      </c>
      <c r="AQ412" s="25">
        <f t="shared" si="267"/>
        <v>4.6808916601844155</v>
      </c>
      <c r="AR412" s="25">
        <f t="shared" si="267"/>
        <v>4.6808935784160939</v>
      </c>
      <c r="AS412" s="25">
        <f t="shared" si="267"/>
        <v>4.6807293706516333</v>
      </c>
      <c r="AT412" s="25">
        <f t="shared" si="267"/>
        <v>4.7016820328028475</v>
      </c>
      <c r="AU412" s="25">
        <f t="shared" si="266"/>
        <v>5.0507081626898325</v>
      </c>
    </row>
    <row r="413" spans="1:47">
      <c r="A413" s="58" t="s">
        <v>482</v>
      </c>
      <c r="B413" s="57" t="s">
        <v>288</v>
      </c>
      <c r="C413" s="58">
        <v>55539.677100000001</v>
      </c>
      <c r="D413" s="58">
        <v>1E-4</v>
      </c>
      <c r="E413" s="33">
        <f t="shared" si="250"/>
        <v>44928.475283901447</v>
      </c>
      <c r="F413" s="25">
        <f t="shared" si="251"/>
        <v>44928.5</v>
      </c>
      <c r="G413" s="25">
        <f t="shared" si="241"/>
        <v>-8.4367895033210516E-3</v>
      </c>
      <c r="K413">
        <f t="shared" si="247"/>
        <v>-8.4367895033210516E-3</v>
      </c>
      <c r="N413" s="25"/>
      <c r="O413" s="25">
        <f t="shared" ca="1" si="248"/>
        <v>-1.2243101652912963E-2</v>
      </c>
      <c r="P413" s="27">
        <f t="shared" si="252"/>
        <v>-2.8688173832762676E-2</v>
      </c>
      <c r="Q413" s="28">
        <f t="shared" si="253"/>
        <v>40521.177100000001</v>
      </c>
      <c r="S413" s="25">
        <f t="shared" si="242"/>
        <v>4.1011856725875376E-4</v>
      </c>
      <c r="T413" s="128">
        <v>10</v>
      </c>
      <c r="U413">
        <f t="shared" si="243"/>
        <v>4.101185672587538E-3</v>
      </c>
      <c r="V413" s="25">
        <f t="shared" si="244"/>
        <v>2.0251384329441624E-2</v>
      </c>
      <c r="Z413">
        <f t="shared" si="254"/>
        <v>44928.5</v>
      </c>
      <c r="AA413" s="25">
        <f t="shared" si="255"/>
        <v>-1.4831834783183482E-2</v>
      </c>
      <c r="AB413" s="25">
        <f t="shared" si="256"/>
        <v>6.3950452798624303E-3</v>
      </c>
      <c r="AC413" s="25">
        <f t="shared" si="257"/>
        <v>2.0251384329441624E-2</v>
      </c>
      <c r="AD413" s="25"/>
      <c r="AE413" s="25">
        <f t="shared" si="258"/>
        <v>1.6772456692155414E-8</v>
      </c>
      <c r="AF413" s="28">
        <f t="shared" si="259"/>
        <v>40521.177100000001</v>
      </c>
      <c r="AG413" s="128"/>
      <c r="AH413">
        <f t="shared" si="260"/>
        <v>-1.5673330946433483E-2</v>
      </c>
      <c r="AI413">
        <f t="shared" si="261"/>
        <v>0.85516763238879567</v>
      </c>
      <c r="AJ413">
        <f t="shared" si="262"/>
        <v>-0.93666769620876555</v>
      </c>
      <c r="AK413">
        <f t="shared" si="263"/>
        <v>-0.34047552818394006</v>
      </c>
      <c r="AL413">
        <f t="shared" si="264"/>
        <v>-1.9729910007018805</v>
      </c>
      <c r="AM413">
        <f t="shared" si="265"/>
        <v>-1.5120980070352339</v>
      </c>
      <c r="AN413" s="25">
        <f t="shared" si="267"/>
        <v>4.6873166122387282</v>
      </c>
      <c r="AO413" s="25">
        <f t="shared" si="267"/>
        <v>4.6873166122378738</v>
      </c>
      <c r="AP413" s="25">
        <f t="shared" si="267"/>
        <v>4.6873166123300187</v>
      </c>
      <c r="AQ413" s="25">
        <f t="shared" si="267"/>
        <v>4.6873166023960966</v>
      </c>
      <c r="AR413" s="25">
        <f t="shared" si="267"/>
        <v>4.6873176733685282</v>
      </c>
      <c r="AS413" s="25">
        <f t="shared" si="267"/>
        <v>4.6872024743749208</v>
      </c>
      <c r="AT413" s="25">
        <f t="shared" si="267"/>
        <v>4.7089788044620589</v>
      </c>
      <c r="AU413" s="25">
        <f t="shared" si="266"/>
        <v>5.0572003229565388</v>
      </c>
    </row>
    <row r="414" spans="1:47">
      <c r="A414" s="139" t="s">
        <v>1065</v>
      </c>
      <c r="B414" s="139" t="s">
        <v>288</v>
      </c>
      <c r="C414" s="140">
        <v>55551.111599999997</v>
      </c>
      <c r="D414" s="140" t="s">
        <v>485</v>
      </c>
      <c r="E414" s="33">
        <f t="shared" si="250"/>
        <v>44961.973361451026</v>
      </c>
      <c r="F414" s="25">
        <f t="shared" si="251"/>
        <v>44962</v>
      </c>
      <c r="G414" s="25">
        <f t="shared" si="241"/>
        <v>-9.0930140067939647E-3</v>
      </c>
      <c r="K414">
        <f t="shared" si="247"/>
        <v>-9.0930140067939647E-3</v>
      </c>
      <c r="L414" s="25"/>
      <c r="N414" s="25"/>
      <c r="O414" s="25">
        <f t="shared" ca="1" si="248"/>
        <v>-1.2274678789139865E-2</v>
      </c>
      <c r="P414" s="27">
        <f t="shared" si="252"/>
        <v>-2.8710079063241672E-2</v>
      </c>
      <c r="Q414" s="28">
        <f t="shared" si="253"/>
        <v>40532.611599999997</v>
      </c>
      <c r="S414" s="25">
        <f t="shared" si="242"/>
        <v>3.8482924142890166E-4</v>
      </c>
      <c r="T414" s="128">
        <v>10</v>
      </c>
      <c r="U414">
        <f t="shared" si="243"/>
        <v>3.8482924142890168E-3</v>
      </c>
      <c r="V414" s="25">
        <f t="shared" si="244"/>
        <v>1.9617065056447707E-2</v>
      </c>
      <c r="Z414">
        <f t="shared" si="254"/>
        <v>44962</v>
      </c>
      <c r="AA414" s="25">
        <f t="shared" si="255"/>
        <v>-1.4777844626826044E-2</v>
      </c>
      <c r="AB414" s="25">
        <f t="shared" si="256"/>
        <v>5.6848306200320796E-3</v>
      </c>
      <c r="AC414" s="25">
        <f t="shared" si="257"/>
        <v>1.9617065056447707E-2</v>
      </c>
      <c r="AD414" s="25"/>
      <c r="AE414" s="25">
        <f t="shared" si="258"/>
        <v>1.2436641727875441E-8</v>
      </c>
      <c r="AF414" s="28">
        <f t="shared" si="259"/>
        <v>40532.611599999997</v>
      </c>
      <c r="AG414" s="128"/>
      <c r="AH414">
        <f t="shared" si="260"/>
        <v>-1.5613958294826046E-2</v>
      </c>
      <c r="AI414">
        <f t="shared" si="261"/>
        <v>0.85638714436631858</v>
      </c>
      <c r="AJ414">
        <f t="shared" si="262"/>
        <v>-0.93540823867085587</v>
      </c>
      <c r="AK414">
        <f t="shared" si="263"/>
        <v>-0.34099171206458873</v>
      </c>
      <c r="AL414">
        <f t="shared" si="264"/>
        <v>-1.9694119271861161</v>
      </c>
      <c r="AM414">
        <f t="shared" si="265"/>
        <v>-1.5062326662543508</v>
      </c>
      <c r="AN414" s="25">
        <f t="shared" si="267"/>
        <v>4.6912020550562117</v>
      </c>
      <c r="AO414" s="25">
        <f t="shared" si="267"/>
        <v>4.6912020550558955</v>
      </c>
      <c r="AP414" s="25">
        <f t="shared" si="267"/>
        <v>4.6912020550961913</v>
      </c>
      <c r="AQ414" s="25">
        <f t="shared" si="267"/>
        <v>4.6912020499554341</v>
      </c>
      <c r="AR414" s="25">
        <f t="shared" si="267"/>
        <v>4.6912027057934358</v>
      </c>
      <c r="AS414" s="25">
        <f t="shared" si="267"/>
        <v>4.691119199765212</v>
      </c>
      <c r="AT414" s="25">
        <f t="shared" si="267"/>
        <v>4.7133902674813601</v>
      </c>
      <c r="AU414" s="25">
        <f t="shared" si="266"/>
        <v>5.0611190142886953</v>
      </c>
    </row>
    <row r="415" spans="1:47">
      <c r="A415" s="139" t="s">
        <v>1065</v>
      </c>
      <c r="B415" s="139" t="s">
        <v>288</v>
      </c>
      <c r="C415" s="140">
        <v>55554.012499999997</v>
      </c>
      <c r="D415" s="140" t="s">
        <v>485</v>
      </c>
      <c r="E415" s="33">
        <f t="shared" si="250"/>
        <v>44970.471728075157</v>
      </c>
      <c r="F415" s="25">
        <f t="shared" si="251"/>
        <v>44970.5</v>
      </c>
      <c r="G415" s="25">
        <f t="shared" si="241"/>
        <v>-9.6505635010544211E-3</v>
      </c>
      <c r="K415">
        <f t="shared" si="247"/>
        <v>-9.6505635010544211E-3</v>
      </c>
      <c r="M415" s="25"/>
      <c r="N415" s="25"/>
      <c r="O415" s="25">
        <f t="shared" ca="1" si="248"/>
        <v>-1.2282690898331765E-2</v>
      </c>
      <c r="P415" s="27">
        <f t="shared" si="252"/>
        <v>-2.871563480435331E-2</v>
      </c>
      <c r="Q415" s="28">
        <f t="shared" si="253"/>
        <v>40535.512499999997</v>
      </c>
      <c r="S415" s="25">
        <f t="shared" si="242"/>
        <v>3.6347694379987078E-4</v>
      </c>
      <c r="T415" s="128">
        <v>10</v>
      </c>
      <c r="U415">
        <f t="shared" si="243"/>
        <v>3.634769437998708E-3</v>
      </c>
      <c r="V415" s="25">
        <f t="shared" si="244"/>
        <v>1.9065071303298889E-2</v>
      </c>
      <c r="Z415">
        <f t="shared" si="254"/>
        <v>44970.5</v>
      </c>
      <c r="AA415" s="25">
        <f t="shared" si="255"/>
        <v>-1.4764095662589802E-2</v>
      </c>
      <c r="AB415" s="25">
        <f t="shared" si="256"/>
        <v>5.1135321615353811E-3</v>
      </c>
      <c r="AC415" s="25">
        <f t="shared" si="257"/>
        <v>1.9065071303298889E-2</v>
      </c>
      <c r="AD415" s="25"/>
      <c r="AE415" s="25">
        <f t="shared" si="258"/>
        <v>9.5042718808354239E-9</v>
      </c>
      <c r="AF415" s="28">
        <f t="shared" si="259"/>
        <v>40535.512499999997</v>
      </c>
      <c r="AG415" s="128"/>
      <c r="AH415">
        <f t="shared" si="260"/>
        <v>-1.5598842551839803E-2</v>
      </c>
      <c r="AI415">
        <f t="shared" si="261"/>
        <v>0.85669742026649209</v>
      </c>
      <c r="AJ415">
        <f t="shared" si="262"/>
        <v>-0.93508619244819913</v>
      </c>
      <c r="AK415">
        <f t="shared" si="263"/>
        <v>-0.34112222243899853</v>
      </c>
      <c r="AL415">
        <f t="shared" si="264"/>
        <v>-1.9685021792303012</v>
      </c>
      <c r="AM415">
        <f t="shared" si="265"/>
        <v>-1.504746820841611</v>
      </c>
      <c r="AN415" s="25">
        <f t="shared" si="267"/>
        <v>4.6921887953206118</v>
      </c>
      <c r="AO415" s="25">
        <f t="shared" si="267"/>
        <v>4.6921887953203765</v>
      </c>
      <c r="AP415" s="25">
        <f t="shared" si="267"/>
        <v>4.6921887953518304</v>
      </c>
      <c r="AQ415" s="25">
        <f t="shared" si="267"/>
        <v>4.6921887911432538</v>
      </c>
      <c r="AR415" s="25">
        <f t="shared" si="267"/>
        <v>4.6921893542796411</v>
      </c>
      <c r="AS415" s="25">
        <f t="shared" si="267"/>
        <v>4.6921141417160994</v>
      </c>
      <c r="AT415" s="25">
        <f t="shared" si="267"/>
        <v>4.7145104435391625</v>
      </c>
      <c r="AU415" s="25">
        <f t="shared" si="266"/>
        <v>5.0621133091043173</v>
      </c>
    </row>
    <row r="416" spans="1:47">
      <c r="A416" s="139" t="s">
        <v>1065</v>
      </c>
      <c r="B416" s="139" t="s">
        <v>288</v>
      </c>
      <c r="C416" s="140">
        <v>55554.183499999999</v>
      </c>
      <c r="D416" s="140" t="s">
        <v>485</v>
      </c>
      <c r="E416" s="33">
        <f t="shared" si="250"/>
        <v>44970.972683190033</v>
      </c>
      <c r="F416" s="25">
        <f t="shared" si="251"/>
        <v>44971</v>
      </c>
      <c r="G416" s="25">
        <f t="shared" si="241"/>
        <v>-9.324537000793498E-3</v>
      </c>
      <c r="K416">
        <f t="shared" si="247"/>
        <v>-9.324537000793498E-3</v>
      </c>
      <c r="L416" s="25"/>
      <c r="N416" s="25"/>
      <c r="O416" s="25">
        <f t="shared" ca="1" si="248"/>
        <v>-1.2283162198872464E-2</v>
      </c>
      <c r="P416" s="27">
        <f t="shared" si="252"/>
        <v>-2.8715961583631607E-2</v>
      </c>
      <c r="Q416" s="28">
        <f t="shared" si="253"/>
        <v>40535.683499999999</v>
      </c>
      <c r="S416" s="25">
        <f t="shared" si="242"/>
        <v>3.7602734735189814E-4</v>
      </c>
      <c r="T416" s="128">
        <v>10</v>
      </c>
      <c r="U416">
        <f t="shared" si="243"/>
        <v>3.7602734735189816E-3</v>
      </c>
      <c r="V416" s="25">
        <f t="shared" si="244"/>
        <v>1.9391424582838108E-2</v>
      </c>
      <c r="Z416">
        <f t="shared" si="254"/>
        <v>44971</v>
      </c>
      <c r="AA416" s="25">
        <f t="shared" si="255"/>
        <v>-1.4763286269713675E-2</v>
      </c>
      <c r="AB416" s="25">
        <f t="shared" si="256"/>
        <v>5.4387492689201775E-3</v>
      </c>
      <c r="AC416" s="25">
        <f t="shared" si="257"/>
        <v>1.9391424582838108E-2</v>
      </c>
      <c r="AD416" s="25"/>
      <c r="AE416" s="25">
        <f t="shared" si="258"/>
        <v>1.1122886531921993E-8</v>
      </c>
      <c r="AF416" s="28">
        <f t="shared" si="259"/>
        <v>40535.683499999999</v>
      </c>
      <c r="AG416" s="128"/>
      <c r="AH416">
        <f t="shared" si="260"/>
        <v>-1.5597952746713675E-2</v>
      </c>
      <c r="AI416">
        <f t="shared" si="261"/>
        <v>0.85671568248986274</v>
      </c>
      <c r="AJ416">
        <f t="shared" si="262"/>
        <v>-0.9350672171712574</v>
      </c>
      <c r="AK416">
        <f t="shared" si="263"/>
        <v>-0.34112989367051105</v>
      </c>
      <c r="AL416">
        <f t="shared" si="264"/>
        <v>-1.9684486441134872</v>
      </c>
      <c r="AM416">
        <f t="shared" si="265"/>
        <v>-1.5046594480104578</v>
      </c>
      <c r="AN416" s="25">
        <f t="shared" si="267"/>
        <v>4.6922468499991945</v>
      </c>
      <c r="AO416" s="25">
        <f t="shared" si="267"/>
        <v>4.6922468499989636</v>
      </c>
      <c r="AP416" s="25">
        <f t="shared" si="267"/>
        <v>4.6922468500299424</v>
      </c>
      <c r="AQ416" s="25">
        <f t="shared" si="267"/>
        <v>4.6922468458728641</v>
      </c>
      <c r="AR416" s="25">
        <f t="shared" si="267"/>
        <v>4.6922474037214874</v>
      </c>
      <c r="AS416" s="25">
        <f t="shared" si="267"/>
        <v>4.6921726821802068</v>
      </c>
      <c r="AT416" s="25">
        <f t="shared" si="267"/>
        <v>4.7145763469514987</v>
      </c>
      <c r="AU416" s="25">
        <f t="shared" si="266"/>
        <v>5.0621717970346474</v>
      </c>
    </row>
    <row r="417" spans="1:47">
      <c r="A417" s="139" t="s">
        <v>968</v>
      </c>
      <c r="B417" s="139" t="s">
        <v>288</v>
      </c>
      <c r="C417" s="140">
        <v>55570.569000000003</v>
      </c>
      <c r="D417" s="140" t="s">
        <v>503</v>
      </c>
      <c r="E417" s="33">
        <f t="shared" si="250"/>
        <v>45018.975022574261</v>
      </c>
      <c r="F417" s="25">
        <f t="shared" si="251"/>
        <v>45019</v>
      </c>
      <c r="G417" s="25">
        <f t="shared" si="241"/>
        <v>-8.5259929983294569E-3</v>
      </c>
      <c r="I417">
        <f>G417</f>
        <v>-8.5259929983294569E-3</v>
      </c>
      <c r="M417" s="25"/>
      <c r="N417" s="25"/>
      <c r="O417" s="25">
        <f t="shared" ca="1" si="248"/>
        <v>-1.2328407050779668E-2</v>
      </c>
      <c r="P417" s="27">
        <f t="shared" si="252"/>
        <v>-2.8747317380099766E-2</v>
      </c>
      <c r="Q417" s="28">
        <f t="shared" si="253"/>
        <v>40552.069000000003</v>
      </c>
      <c r="S417" s="25">
        <f t="shared" si="242"/>
        <v>4.0890195975277837E-4</v>
      </c>
      <c r="T417" s="128">
        <v>0.1</v>
      </c>
      <c r="U417">
        <f t="shared" si="243"/>
        <v>4.0890195975277838E-5</v>
      </c>
      <c r="V417" s="25">
        <f t="shared" si="244"/>
        <v>2.0221324381770309E-2</v>
      </c>
      <c r="Z417">
        <f t="shared" si="254"/>
        <v>45019</v>
      </c>
      <c r="AA417" s="25">
        <f t="shared" si="255"/>
        <v>-1.4685258209526937E-2</v>
      </c>
      <c r="AB417" s="25">
        <f t="shared" si="256"/>
        <v>6.1592652111974802E-3</v>
      </c>
      <c r="AC417" s="25">
        <f t="shared" si="257"/>
        <v>2.0221324381770309E-2</v>
      </c>
      <c r="AD417" s="25"/>
      <c r="AE417" s="25">
        <f t="shared" si="258"/>
        <v>1.551232879968487E-8</v>
      </c>
      <c r="AF417" s="28">
        <f t="shared" si="259"/>
        <v>40552.069000000003</v>
      </c>
      <c r="AG417" s="128"/>
      <c r="AH417">
        <f t="shared" si="260"/>
        <v>-1.5512198126526938E-2</v>
      </c>
      <c r="AI417">
        <f t="shared" si="261"/>
        <v>0.85847440325225954</v>
      </c>
      <c r="AJ417">
        <f t="shared" si="262"/>
        <v>-0.93322929236217256</v>
      </c>
      <c r="AK417">
        <f t="shared" si="263"/>
        <v>-0.34186328475751232</v>
      </c>
      <c r="AL417">
        <f t="shared" si="264"/>
        <v>-1.9632986164682276</v>
      </c>
      <c r="AM417">
        <f t="shared" si="265"/>
        <v>-1.4962870233654124</v>
      </c>
      <c r="AN417" s="25">
        <f t="shared" si="267"/>
        <v>4.6978258732097213</v>
      </c>
      <c r="AO417" s="25">
        <f t="shared" si="267"/>
        <v>4.6978258732096991</v>
      </c>
      <c r="AP417" s="25">
        <f t="shared" si="267"/>
        <v>4.6978258732137617</v>
      </c>
      <c r="AQ417" s="25">
        <f t="shared" si="267"/>
        <v>4.6978258724598279</v>
      </c>
      <c r="AR417" s="25">
        <f t="shared" si="267"/>
        <v>4.6978260123845885</v>
      </c>
      <c r="AS417" s="25">
        <f t="shared" si="267"/>
        <v>4.6978000663123929</v>
      </c>
      <c r="AT417" s="25">
        <f t="shared" si="267"/>
        <v>4.7209086070803394</v>
      </c>
      <c r="AU417" s="25">
        <f t="shared" si="266"/>
        <v>5.0677866383463934</v>
      </c>
    </row>
    <row r="418" spans="1:47">
      <c r="A418" s="13" t="s">
        <v>1419</v>
      </c>
      <c r="B418" s="13" t="s">
        <v>1231</v>
      </c>
      <c r="C418" s="142">
        <v>55643.275500000003</v>
      </c>
      <c r="D418" s="142" t="s">
        <v>420</v>
      </c>
      <c r="E418" s="33">
        <f t="shared" si="250"/>
        <v>45231.973227599352</v>
      </c>
      <c r="F418" s="25">
        <f t="shared" si="251"/>
        <v>45232</v>
      </c>
      <c r="G418" s="25">
        <f t="shared" si="241"/>
        <v>-9.1387040010886267E-3</v>
      </c>
      <c r="K418">
        <f t="shared" ref="K418:K430" si="268">G418</f>
        <v>-9.1387040010886267E-3</v>
      </c>
      <c r="M418" s="25"/>
      <c r="N418" s="25"/>
      <c r="O418" s="25">
        <f t="shared" ca="1" si="248"/>
        <v>-1.2529181081117887E-2</v>
      </c>
      <c r="P418" s="27">
        <f t="shared" si="252"/>
        <v>-2.8886100184353683E-2</v>
      </c>
      <c r="Q418" s="28">
        <f t="shared" si="253"/>
        <v>40624.775500000003</v>
      </c>
      <c r="S418" s="25">
        <f t="shared" si="242"/>
        <v>3.8995965601883132E-4</v>
      </c>
      <c r="T418" s="128">
        <v>10</v>
      </c>
      <c r="U418">
        <f t="shared" si="243"/>
        <v>3.8995965601883132E-3</v>
      </c>
      <c r="V418" s="25">
        <f t="shared" si="244"/>
        <v>1.9747396183265056E-2</v>
      </c>
      <c r="Z418">
        <f t="shared" si="254"/>
        <v>45232</v>
      </c>
      <c r="AA418" s="25">
        <f t="shared" si="255"/>
        <v>-1.4331184964582081E-2</v>
      </c>
      <c r="AB418" s="25">
        <f t="shared" si="256"/>
        <v>5.1924809634934545E-3</v>
      </c>
      <c r="AC418" s="25">
        <f t="shared" si="257"/>
        <v>1.9747396183265056E-2</v>
      </c>
      <c r="AD418" s="25"/>
      <c r="AE418" s="25">
        <f t="shared" si="258"/>
        <v>1.0514037088220481E-8</v>
      </c>
      <c r="AF418" s="28">
        <f t="shared" si="259"/>
        <v>40624.775500000003</v>
      </c>
      <c r="AG418" s="128"/>
      <c r="AH418">
        <f t="shared" si="260"/>
        <v>-1.5123671492582081E-2</v>
      </c>
      <c r="AI418">
        <f t="shared" si="261"/>
        <v>0.86641250447622054</v>
      </c>
      <c r="AJ418">
        <f t="shared" si="262"/>
        <v>-0.92467723423108783</v>
      </c>
      <c r="AK418">
        <f t="shared" si="263"/>
        <v>-0.34504257858948967</v>
      </c>
      <c r="AL418">
        <f t="shared" si="264"/>
        <v>-1.9401870132569257</v>
      </c>
      <c r="AM418">
        <f t="shared" si="265"/>
        <v>-1.4594937748912338</v>
      </c>
      <c r="AN418" s="25">
        <f t="shared" si="267"/>
        <v>4.7227222501372976</v>
      </c>
      <c r="AO418" s="25">
        <f t="shared" si="267"/>
        <v>4.7227222501373474</v>
      </c>
      <c r="AP418" s="25">
        <f t="shared" si="267"/>
        <v>4.7227222501502997</v>
      </c>
      <c r="AQ418" s="25">
        <f t="shared" si="267"/>
        <v>4.7227222535380236</v>
      </c>
      <c r="AR418" s="25">
        <f t="shared" si="267"/>
        <v>4.7227231395864049</v>
      </c>
      <c r="AS418" s="25">
        <f t="shared" si="267"/>
        <v>4.7229523313814035</v>
      </c>
      <c r="AT418" s="25">
        <f t="shared" si="267"/>
        <v>4.7491396255446681</v>
      </c>
      <c r="AU418" s="25">
        <f t="shared" si="266"/>
        <v>5.0927024966672665</v>
      </c>
    </row>
    <row r="419" spans="1:47">
      <c r="A419" s="121" t="s">
        <v>498</v>
      </c>
      <c r="B419" s="122" t="s">
        <v>292</v>
      </c>
      <c r="C419" s="123">
        <v>55643.275549999998</v>
      </c>
      <c r="D419" s="123">
        <v>2.9999999999999997E-4</v>
      </c>
      <c r="E419" s="33">
        <f t="shared" si="250"/>
        <v>45231.973374077446</v>
      </c>
      <c r="F419" s="25">
        <f t="shared" si="251"/>
        <v>45232</v>
      </c>
      <c r="G419" s="25">
        <f t="shared" si="241"/>
        <v>-9.0887040059897117E-3</v>
      </c>
      <c r="K419">
        <f t="shared" si="268"/>
        <v>-9.0887040059897117E-3</v>
      </c>
      <c r="M419" s="25"/>
      <c r="N419" s="25"/>
      <c r="O419" s="25">
        <f t="shared" ca="1" si="248"/>
        <v>-1.2529181081117887E-2</v>
      </c>
      <c r="P419" s="27">
        <f t="shared" si="252"/>
        <v>-2.8886100184353683E-2</v>
      </c>
      <c r="Q419" s="28">
        <f t="shared" si="253"/>
        <v>40624.775549999998</v>
      </c>
      <c r="S419" s="25">
        <f t="shared" si="242"/>
        <v>3.9193689544310037E-4</v>
      </c>
      <c r="T419" s="128">
        <v>10</v>
      </c>
      <c r="U419">
        <f t="shared" si="243"/>
        <v>3.9193689544310042E-3</v>
      </c>
      <c r="V419" s="25">
        <f t="shared" si="244"/>
        <v>1.9797396178363971E-2</v>
      </c>
      <c r="Z419">
        <f t="shared" si="254"/>
        <v>45232</v>
      </c>
      <c r="AA419" s="25">
        <f t="shared" si="255"/>
        <v>-1.4331184964582081E-2</v>
      </c>
      <c r="AB419" s="25">
        <f t="shared" si="256"/>
        <v>5.2424809585923694E-3</v>
      </c>
      <c r="AC419" s="25">
        <f t="shared" si="257"/>
        <v>1.9797396178363971E-2</v>
      </c>
      <c r="AD419" s="25"/>
      <c r="AE419" s="25">
        <f t="shared" si="258"/>
        <v>1.0771839446855226E-8</v>
      </c>
      <c r="AF419" s="28">
        <f t="shared" si="259"/>
        <v>40624.775549999998</v>
      </c>
      <c r="AG419" s="128"/>
      <c r="AH419">
        <f t="shared" si="260"/>
        <v>-1.5123671492582081E-2</v>
      </c>
      <c r="AI419">
        <f t="shared" si="261"/>
        <v>0.86641250447622054</v>
      </c>
      <c r="AJ419">
        <f t="shared" si="262"/>
        <v>-0.92467723423108783</v>
      </c>
      <c r="AK419">
        <f t="shared" si="263"/>
        <v>-0.34504257858948967</v>
      </c>
      <c r="AL419">
        <f t="shared" si="264"/>
        <v>-1.9401870132569257</v>
      </c>
      <c r="AM419">
        <f t="shared" si="265"/>
        <v>-1.4594937748912338</v>
      </c>
      <c r="AN419" s="25">
        <f t="shared" si="267"/>
        <v>4.7227222501372976</v>
      </c>
      <c r="AO419" s="25">
        <f t="shared" si="267"/>
        <v>4.7227222501373474</v>
      </c>
      <c r="AP419" s="25">
        <f t="shared" si="267"/>
        <v>4.7227222501502997</v>
      </c>
      <c r="AQ419" s="25">
        <f t="shared" si="267"/>
        <v>4.7227222535380236</v>
      </c>
      <c r="AR419" s="25">
        <f t="shared" si="267"/>
        <v>4.7227231395864049</v>
      </c>
      <c r="AS419" s="25">
        <f t="shared" si="267"/>
        <v>4.7229523313814035</v>
      </c>
      <c r="AT419" s="25">
        <f t="shared" si="267"/>
        <v>4.7491396255446681</v>
      </c>
      <c r="AU419" s="25">
        <f t="shared" si="266"/>
        <v>5.0927024966672665</v>
      </c>
    </row>
    <row r="420" spans="1:47">
      <c r="A420" s="121" t="s">
        <v>498</v>
      </c>
      <c r="B420" s="122" t="s">
        <v>292</v>
      </c>
      <c r="C420" s="123">
        <v>55643.275650000003</v>
      </c>
      <c r="D420" s="123">
        <v>4.0000000000000002E-4</v>
      </c>
      <c r="E420" s="33">
        <f t="shared" si="250"/>
        <v>45231.973667033664</v>
      </c>
      <c r="F420" s="25">
        <f t="shared" si="251"/>
        <v>45232</v>
      </c>
      <c r="G420" s="25">
        <f t="shared" si="241"/>
        <v>-8.9887040012399666E-3</v>
      </c>
      <c r="K420">
        <f t="shared" si="268"/>
        <v>-8.9887040012399666E-3</v>
      </c>
      <c r="M420" s="25"/>
      <c r="N420" s="25"/>
      <c r="O420" s="25">
        <f t="shared" ca="1" si="248"/>
        <v>-1.2529181081117887E-2</v>
      </c>
      <c r="P420" s="27">
        <f t="shared" si="252"/>
        <v>-2.8886100184353683E-2</v>
      </c>
      <c r="Q420" s="28">
        <f t="shared" si="253"/>
        <v>40624.775650000003</v>
      </c>
      <c r="S420" s="25">
        <f t="shared" si="242"/>
        <v>3.959063748677883E-4</v>
      </c>
      <c r="T420" s="128">
        <v>10</v>
      </c>
      <c r="U420">
        <f t="shared" si="243"/>
        <v>3.9590637486778832E-3</v>
      </c>
      <c r="V420" s="25">
        <f t="shared" si="244"/>
        <v>1.9897396183113716E-2</v>
      </c>
      <c r="Z420">
        <f t="shared" si="254"/>
        <v>45232</v>
      </c>
      <c r="AA420" s="25">
        <f t="shared" si="255"/>
        <v>-1.4331184964582081E-2</v>
      </c>
      <c r="AB420" s="25">
        <f t="shared" si="256"/>
        <v>5.3424809633421146E-3</v>
      </c>
      <c r="AC420" s="25">
        <f t="shared" si="257"/>
        <v>1.9897396183113716E-2</v>
      </c>
      <c r="AD420" s="25"/>
      <c r="AE420" s="25">
        <f t="shared" si="258"/>
        <v>1.1300000467942124E-8</v>
      </c>
      <c r="AF420" s="28">
        <f t="shared" si="259"/>
        <v>40624.775650000003</v>
      </c>
      <c r="AG420" s="128"/>
      <c r="AH420">
        <f t="shared" si="260"/>
        <v>-1.5123671492582081E-2</v>
      </c>
      <c r="AI420">
        <f t="shared" si="261"/>
        <v>0.86641250447622054</v>
      </c>
      <c r="AJ420">
        <f t="shared" si="262"/>
        <v>-0.92467723423108783</v>
      </c>
      <c r="AK420">
        <f t="shared" si="263"/>
        <v>-0.34504257858948967</v>
      </c>
      <c r="AL420">
        <f t="shared" si="264"/>
        <v>-1.9401870132569257</v>
      </c>
      <c r="AM420">
        <f t="shared" si="265"/>
        <v>-1.4594937748912338</v>
      </c>
      <c r="AN420" s="25">
        <f t="shared" si="267"/>
        <v>4.7227222501372976</v>
      </c>
      <c r="AO420" s="25">
        <f t="shared" si="267"/>
        <v>4.7227222501373474</v>
      </c>
      <c r="AP420" s="25">
        <f t="shared" si="267"/>
        <v>4.7227222501502997</v>
      </c>
      <c r="AQ420" s="25">
        <f t="shared" si="267"/>
        <v>4.7227222535380236</v>
      </c>
      <c r="AR420" s="25">
        <f t="shared" si="267"/>
        <v>4.7227231395864049</v>
      </c>
      <c r="AS420" s="25">
        <f t="shared" si="267"/>
        <v>4.7229523313814035</v>
      </c>
      <c r="AT420" s="25">
        <f t="shared" si="267"/>
        <v>4.7491396255446681</v>
      </c>
      <c r="AU420" s="25">
        <f t="shared" si="266"/>
        <v>5.0927024966672665</v>
      </c>
    </row>
    <row r="421" spans="1:47">
      <c r="A421" s="13" t="s">
        <v>1419</v>
      </c>
      <c r="B421" s="13" t="s">
        <v>1231</v>
      </c>
      <c r="C421" s="142">
        <v>55643.275699999998</v>
      </c>
      <c r="D421" s="142" t="s">
        <v>445</v>
      </c>
      <c r="E421" s="33">
        <f t="shared" si="250"/>
        <v>45231.973813511751</v>
      </c>
      <c r="F421" s="25">
        <f t="shared" si="251"/>
        <v>45232</v>
      </c>
      <c r="G421" s="25">
        <f t="shared" si="241"/>
        <v>-8.9387040061410517E-3</v>
      </c>
      <c r="K421">
        <f t="shared" si="268"/>
        <v>-8.9387040061410517E-3</v>
      </c>
      <c r="M421" s="25"/>
      <c r="N421" s="25"/>
      <c r="O421" s="25">
        <f t="shared" ca="1" si="248"/>
        <v>-1.2529181081117887E-2</v>
      </c>
      <c r="P421" s="27">
        <f t="shared" si="252"/>
        <v>-2.8886100184353683E-2</v>
      </c>
      <c r="Q421" s="28">
        <f t="shared" si="253"/>
        <v>40624.775699999998</v>
      </c>
      <c r="S421" s="25">
        <f t="shared" si="242"/>
        <v>3.9789861429057191E-4</v>
      </c>
      <c r="T421" s="128">
        <v>10</v>
      </c>
      <c r="U421">
        <f t="shared" si="243"/>
        <v>3.9789861429057188E-3</v>
      </c>
      <c r="V421" s="25">
        <f t="shared" si="244"/>
        <v>1.9947396178212631E-2</v>
      </c>
      <c r="Z421">
        <f t="shared" si="254"/>
        <v>45232</v>
      </c>
      <c r="AA421" s="25">
        <f t="shared" si="255"/>
        <v>-1.4331184964582081E-2</v>
      </c>
      <c r="AB421" s="25">
        <f t="shared" si="256"/>
        <v>5.3924809584410295E-3</v>
      </c>
      <c r="AC421" s="25">
        <f t="shared" si="257"/>
        <v>1.9947396178212631E-2</v>
      </c>
      <c r="AD421" s="25"/>
      <c r="AE421" s="25">
        <f t="shared" si="258"/>
        <v>1.1570434473158788E-8</v>
      </c>
      <c r="AF421" s="28">
        <f t="shared" si="259"/>
        <v>40624.775699999998</v>
      </c>
      <c r="AG421" s="128"/>
      <c r="AH421">
        <f t="shared" si="260"/>
        <v>-1.5123671492582081E-2</v>
      </c>
      <c r="AI421">
        <f t="shared" si="261"/>
        <v>0.86641250447622054</v>
      </c>
      <c r="AJ421">
        <f t="shared" si="262"/>
        <v>-0.92467723423108783</v>
      </c>
      <c r="AK421">
        <f t="shared" si="263"/>
        <v>-0.34504257858948967</v>
      </c>
      <c r="AL421">
        <f t="shared" si="264"/>
        <v>-1.9401870132569257</v>
      </c>
      <c r="AM421">
        <f t="shared" si="265"/>
        <v>-1.4594937748912338</v>
      </c>
      <c r="AN421" s="25">
        <f t="shared" ref="AN421:AT430" si="269">$AU421+$AB$7*SIN(AO421)</f>
        <v>4.7227222501372976</v>
      </c>
      <c r="AO421" s="25">
        <f t="shared" si="269"/>
        <v>4.7227222501373474</v>
      </c>
      <c r="AP421" s="25">
        <f t="shared" si="269"/>
        <v>4.7227222501502997</v>
      </c>
      <c r="AQ421" s="25">
        <f t="shared" si="269"/>
        <v>4.7227222535380236</v>
      </c>
      <c r="AR421" s="25">
        <f t="shared" si="269"/>
        <v>4.7227231395864049</v>
      </c>
      <c r="AS421" s="25">
        <f t="shared" si="269"/>
        <v>4.7229523313814035</v>
      </c>
      <c r="AT421" s="25">
        <f t="shared" si="269"/>
        <v>4.7491396255446681</v>
      </c>
      <c r="AU421" s="25">
        <f t="shared" si="266"/>
        <v>5.0927024966672665</v>
      </c>
    </row>
    <row r="422" spans="1:47">
      <c r="A422" s="13" t="s">
        <v>1419</v>
      </c>
      <c r="B422" s="13" t="s">
        <v>1231</v>
      </c>
      <c r="C422" s="142">
        <v>55643.275800000003</v>
      </c>
      <c r="D422" s="142" t="s">
        <v>292</v>
      </c>
      <c r="E422" s="33">
        <f t="shared" si="250"/>
        <v>45231.974106467977</v>
      </c>
      <c r="F422" s="25">
        <f t="shared" si="251"/>
        <v>45232</v>
      </c>
      <c r="G422" s="25">
        <f t="shared" si="241"/>
        <v>-8.8387040013913065E-3</v>
      </c>
      <c r="K422">
        <f t="shared" si="268"/>
        <v>-8.8387040013913065E-3</v>
      </c>
      <c r="L422" s="25"/>
      <c r="N422" s="25"/>
      <c r="O422" s="25">
        <f t="shared" ca="1" si="248"/>
        <v>-1.2529181081117887E-2</v>
      </c>
      <c r="P422" s="27">
        <f t="shared" si="252"/>
        <v>-2.8886100184353683E-2</v>
      </c>
      <c r="Q422" s="28">
        <f t="shared" si="253"/>
        <v>40624.775800000003</v>
      </c>
      <c r="S422" s="25">
        <f t="shared" si="242"/>
        <v>4.0189809371665448E-4</v>
      </c>
      <c r="T422" s="128">
        <v>10</v>
      </c>
      <c r="U422">
        <f t="shared" si="243"/>
        <v>4.018980937166545E-3</v>
      </c>
      <c r="V422" s="25">
        <f t="shared" si="244"/>
        <v>2.0047396182962376E-2</v>
      </c>
      <c r="Z422">
        <f t="shared" si="254"/>
        <v>45232</v>
      </c>
      <c r="AA422" s="25">
        <f t="shared" si="255"/>
        <v>-1.4331184964582081E-2</v>
      </c>
      <c r="AB422" s="25">
        <f t="shared" si="256"/>
        <v>5.4924809631907746E-3</v>
      </c>
      <c r="AC422" s="25">
        <f t="shared" si="257"/>
        <v>2.0047396182962376E-2</v>
      </c>
      <c r="AD422" s="25"/>
      <c r="AE422" s="25">
        <f t="shared" si="258"/>
        <v>1.2124199304442735E-8</v>
      </c>
      <c r="AF422" s="28">
        <f t="shared" si="259"/>
        <v>40624.775800000003</v>
      </c>
      <c r="AG422" s="128"/>
      <c r="AH422">
        <f t="shared" si="260"/>
        <v>-1.5123671492582081E-2</v>
      </c>
      <c r="AI422">
        <f t="shared" si="261"/>
        <v>0.86641250447622054</v>
      </c>
      <c r="AJ422">
        <f t="shared" si="262"/>
        <v>-0.92467723423108783</v>
      </c>
      <c r="AK422">
        <f t="shared" si="263"/>
        <v>-0.34504257858948967</v>
      </c>
      <c r="AL422">
        <f t="shared" si="264"/>
        <v>-1.9401870132569257</v>
      </c>
      <c r="AM422">
        <f t="shared" si="265"/>
        <v>-1.4594937748912338</v>
      </c>
      <c r="AN422" s="25">
        <f t="shared" si="269"/>
        <v>4.7227222501372976</v>
      </c>
      <c r="AO422" s="25">
        <f t="shared" si="269"/>
        <v>4.7227222501373474</v>
      </c>
      <c r="AP422" s="25">
        <f t="shared" si="269"/>
        <v>4.7227222501502997</v>
      </c>
      <c r="AQ422" s="25">
        <f t="shared" si="269"/>
        <v>4.7227222535380236</v>
      </c>
      <c r="AR422" s="25">
        <f t="shared" si="269"/>
        <v>4.7227231395864049</v>
      </c>
      <c r="AS422" s="25">
        <f t="shared" si="269"/>
        <v>4.7229523313814035</v>
      </c>
      <c r="AT422" s="25">
        <f t="shared" si="269"/>
        <v>4.7491396255446681</v>
      </c>
      <c r="AU422" s="25">
        <f t="shared" si="266"/>
        <v>5.0927024966672665</v>
      </c>
    </row>
    <row r="423" spans="1:47">
      <c r="A423" s="121" t="s">
        <v>498</v>
      </c>
      <c r="B423" s="122" t="s">
        <v>292</v>
      </c>
      <c r="C423" s="123">
        <v>55643.275849999998</v>
      </c>
      <c r="D423" s="123">
        <v>5.9999999999999995E-4</v>
      </c>
      <c r="E423" s="33">
        <f t="shared" si="250"/>
        <v>45231.974252946064</v>
      </c>
      <c r="F423" s="25">
        <f t="shared" si="251"/>
        <v>45232</v>
      </c>
      <c r="G423" s="25">
        <f t="shared" si="241"/>
        <v>-8.7887040062923916E-3</v>
      </c>
      <c r="K423">
        <f t="shared" si="268"/>
        <v>-8.7887040062923916E-3</v>
      </c>
      <c r="M423" s="25"/>
      <c r="N423" s="25"/>
      <c r="O423" s="25">
        <f t="shared" ca="1" si="248"/>
        <v>-1.2529181081117887E-2</v>
      </c>
      <c r="P423" s="27">
        <f t="shared" si="252"/>
        <v>-2.8886100184353683E-2</v>
      </c>
      <c r="Q423" s="28">
        <f t="shared" si="253"/>
        <v>40624.775849999998</v>
      </c>
      <c r="S423" s="25">
        <f t="shared" si="242"/>
        <v>4.0390533313795258E-4</v>
      </c>
      <c r="T423" s="128">
        <v>10</v>
      </c>
      <c r="U423">
        <f t="shared" si="243"/>
        <v>4.0390533313795262E-3</v>
      </c>
      <c r="V423" s="25">
        <f t="shared" si="244"/>
        <v>2.0097396178061291E-2</v>
      </c>
      <c r="Z423">
        <f t="shared" si="254"/>
        <v>45232</v>
      </c>
      <c r="AA423" s="25">
        <f t="shared" si="255"/>
        <v>-1.4331184964582081E-2</v>
      </c>
      <c r="AB423" s="25">
        <f t="shared" si="256"/>
        <v>5.5424809582896896E-3</v>
      </c>
      <c r="AC423" s="25">
        <f t="shared" si="257"/>
        <v>2.0097396178061291E-2</v>
      </c>
      <c r="AD423" s="25"/>
      <c r="AE423" s="25">
        <f t="shared" si="258"/>
        <v>1.240760636954857E-8</v>
      </c>
      <c r="AF423" s="28">
        <f t="shared" si="259"/>
        <v>40624.775849999998</v>
      </c>
      <c r="AG423" s="128"/>
      <c r="AH423">
        <f t="shared" si="260"/>
        <v>-1.5123671492582081E-2</v>
      </c>
      <c r="AI423">
        <f t="shared" si="261"/>
        <v>0.86641250447622054</v>
      </c>
      <c r="AJ423">
        <f t="shared" si="262"/>
        <v>-0.92467723423108783</v>
      </c>
      <c r="AK423">
        <f t="shared" si="263"/>
        <v>-0.34504257858948967</v>
      </c>
      <c r="AL423">
        <f t="shared" si="264"/>
        <v>-1.9401870132569257</v>
      </c>
      <c r="AM423">
        <f t="shared" si="265"/>
        <v>-1.4594937748912338</v>
      </c>
      <c r="AN423" s="25">
        <f t="shared" si="269"/>
        <v>4.7227222501372976</v>
      </c>
      <c r="AO423" s="25">
        <f t="shared" si="269"/>
        <v>4.7227222501373474</v>
      </c>
      <c r="AP423" s="25">
        <f t="shared" si="269"/>
        <v>4.7227222501502997</v>
      </c>
      <c r="AQ423" s="25">
        <f t="shared" si="269"/>
        <v>4.7227222535380236</v>
      </c>
      <c r="AR423" s="25">
        <f t="shared" si="269"/>
        <v>4.7227231395864049</v>
      </c>
      <c r="AS423" s="25">
        <f t="shared" si="269"/>
        <v>4.7229523313814035</v>
      </c>
      <c r="AT423" s="25">
        <f t="shared" si="269"/>
        <v>4.7491396255446681</v>
      </c>
      <c r="AU423" s="25">
        <f t="shared" si="266"/>
        <v>5.0927024966672665</v>
      </c>
    </row>
    <row r="424" spans="1:47">
      <c r="A424" s="56" t="s">
        <v>483</v>
      </c>
      <c r="B424" s="57" t="s">
        <v>292</v>
      </c>
      <c r="C424" s="58">
        <v>55826.919800000003</v>
      </c>
      <c r="D424" s="58">
        <v>1E-4</v>
      </c>
      <c r="E424" s="33">
        <f t="shared" si="250"/>
        <v>45769.970604217531</v>
      </c>
      <c r="F424" s="25">
        <f t="shared" si="251"/>
        <v>45770</v>
      </c>
      <c r="G424" s="25">
        <f t="shared" si="241"/>
        <v>-1.0034189996076748E-2</v>
      </c>
      <c r="K424">
        <f t="shared" si="268"/>
        <v>-1.0034189996076748E-2</v>
      </c>
      <c r="N424" s="25"/>
      <c r="O424" s="25">
        <f t="shared" ca="1" si="248"/>
        <v>-1.303630046291113E-2</v>
      </c>
      <c r="P424" s="27">
        <f t="shared" si="252"/>
        <v>-2.9234034978004055E-2</v>
      </c>
      <c r="Q424" s="28">
        <f t="shared" si="253"/>
        <v>40808.419800000003</v>
      </c>
      <c r="S424" s="25">
        <f t="shared" si="242"/>
        <v>3.686340473300392E-4</v>
      </c>
      <c r="T424" s="128">
        <v>10</v>
      </c>
      <c r="U424">
        <f t="shared" si="243"/>
        <v>3.6863404733003921E-3</v>
      </c>
      <c r="V424" s="25">
        <f t="shared" si="244"/>
        <v>1.9199844981927307E-2</v>
      </c>
      <c r="Z424">
        <f t="shared" si="254"/>
        <v>45770</v>
      </c>
      <c r="AA424" s="25">
        <f t="shared" si="255"/>
        <v>-1.3379345131351136E-2</v>
      </c>
      <c r="AB424" s="25">
        <f t="shared" si="256"/>
        <v>3.3451551352743879E-3</v>
      </c>
      <c r="AC424" s="25">
        <f t="shared" si="257"/>
        <v>1.9199844981927307E-2</v>
      </c>
      <c r="AD424" s="25"/>
      <c r="AE424" s="25">
        <f t="shared" si="258"/>
        <v>4.1250381689827936E-9</v>
      </c>
      <c r="AF424" s="28">
        <f t="shared" si="259"/>
        <v>40808.419800000003</v>
      </c>
      <c r="AG424" s="128"/>
      <c r="AH424">
        <f t="shared" si="260"/>
        <v>-1.4083596431351136E-2</v>
      </c>
      <c r="AI424">
        <f t="shared" si="261"/>
        <v>0.8874638337369285</v>
      </c>
      <c r="AJ424">
        <f t="shared" si="262"/>
        <v>-0.90003257238422396</v>
      </c>
      <c r="AK424">
        <f t="shared" si="263"/>
        <v>-0.35247072400812285</v>
      </c>
      <c r="AL424">
        <f t="shared" si="264"/>
        <v>-1.8798442469386596</v>
      </c>
      <c r="AM424">
        <f t="shared" si="265"/>
        <v>-1.369010625268132</v>
      </c>
      <c r="AN424" s="25">
        <f t="shared" si="269"/>
        <v>4.786655408761475</v>
      </c>
      <c r="AO424" s="25">
        <f t="shared" si="269"/>
        <v>4.7866554094164249</v>
      </c>
      <c r="AP424" s="25">
        <f t="shared" si="269"/>
        <v>4.7866554332732614</v>
      </c>
      <c r="AQ424" s="25">
        <f t="shared" si="269"/>
        <v>4.7866563022641273</v>
      </c>
      <c r="AR424" s="25">
        <f t="shared" si="269"/>
        <v>4.7866879485453726</v>
      </c>
      <c r="AS424" s="25">
        <f t="shared" si="269"/>
        <v>4.787831392730177</v>
      </c>
      <c r="AT424" s="25">
        <f t="shared" si="269"/>
        <v>4.8213908028143448</v>
      </c>
      <c r="AU424" s="25">
        <f t="shared" si="266"/>
        <v>5.1556355097030862</v>
      </c>
    </row>
    <row r="425" spans="1:47">
      <c r="A425" s="121" t="s">
        <v>499</v>
      </c>
      <c r="B425" s="122" t="s">
        <v>292</v>
      </c>
      <c r="C425" s="123">
        <v>55826.919800000003</v>
      </c>
      <c r="D425" s="123">
        <v>1E-4</v>
      </c>
      <c r="E425" s="33">
        <f t="shared" si="250"/>
        <v>45769.970604217531</v>
      </c>
      <c r="F425" s="25">
        <f t="shared" si="251"/>
        <v>45770</v>
      </c>
      <c r="G425" s="25">
        <f t="shared" si="241"/>
        <v>-1.0034189996076748E-2</v>
      </c>
      <c r="K425">
        <f t="shared" si="268"/>
        <v>-1.0034189996076748E-2</v>
      </c>
      <c r="N425" s="25"/>
      <c r="O425" s="25">
        <f t="shared" ca="1" si="248"/>
        <v>-1.303630046291113E-2</v>
      </c>
      <c r="P425" s="27">
        <f t="shared" si="252"/>
        <v>-2.9234034978004055E-2</v>
      </c>
      <c r="Q425" s="28">
        <f t="shared" si="253"/>
        <v>40808.419800000003</v>
      </c>
      <c r="S425" s="25">
        <f t="shared" si="242"/>
        <v>3.686340473300392E-4</v>
      </c>
      <c r="T425" s="128">
        <v>10</v>
      </c>
      <c r="U425">
        <f t="shared" si="243"/>
        <v>3.6863404733003921E-3</v>
      </c>
      <c r="V425" s="25">
        <f t="shared" si="244"/>
        <v>1.9199844981927307E-2</v>
      </c>
      <c r="Z425">
        <f t="shared" si="254"/>
        <v>45770</v>
      </c>
      <c r="AA425" s="25">
        <f t="shared" si="255"/>
        <v>-1.3379345131351136E-2</v>
      </c>
      <c r="AB425" s="25">
        <f t="shared" si="256"/>
        <v>3.3451551352743879E-3</v>
      </c>
      <c r="AC425" s="25">
        <f t="shared" si="257"/>
        <v>1.9199844981927307E-2</v>
      </c>
      <c r="AD425" s="25"/>
      <c r="AE425" s="25">
        <f t="shared" si="258"/>
        <v>4.1250381689827936E-9</v>
      </c>
      <c r="AF425" s="28">
        <f t="shared" si="259"/>
        <v>40808.419800000003</v>
      </c>
      <c r="AG425" s="128"/>
      <c r="AH425">
        <f t="shared" si="260"/>
        <v>-1.4083596431351136E-2</v>
      </c>
      <c r="AI425">
        <f t="shared" si="261"/>
        <v>0.8874638337369285</v>
      </c>
      <c r="AJ425">
        <f t="shared" si="262"/>
        <v>-0.90003257238422396</v>
      </c>
      <c r="AK425">
        <f t="shared" si="263"/>
        <v>-0.35247072400812285</v>
      </c>
      <c r="AL425">
        <f t="shared" si="264"/>
        <v>-1.8798442469386596</v>
      </c>
      <c r="AM425">
        <f t="shared" si="265"/>
        <v>-1.369010625268132</v>
      </c>
      <c r="AN425" s="25">
        <f t="shared" si="269"/>
        <v>4.786655408761475</v>
      </c>
      <c r="AO425" s="25">
        <f t="shared" si="269"/>
        <v>4.7866554094164249</v>
      </c>
      <c r="AP425" s="25">
        <f t="shared" si="269"/>
        <v>4.7866554332732614</v>
      </c>
      <c r="AQ425" s="25">
        <f t="shared" si="269"/>
        <v>4.7866563022641273</v>
      </c>
      <c r="AR425" s="25">
        <f t="shared" si="269"/>
        <v>4.7866879485453726</v>
      </c>
      <c r="AS425" s="25">
        <f t="shared" si="269"/>
        <v>4.787831392730177</v>
      </c>
      <c r="AT425" s="25">
        <f t="shared" si="269"/>
        <v>4.8213908028143448</v>
      </c>
      <c r="AU425" s="25">
        <f t="shared" si="266"/>
        <v>5.1556355097030862</v>
      </c>
    </row>
    <row r="426" spans="1:47">
      <c r="A426" s="56" t="s">
        <v>483</v>
      </c>
      <c r="B426" s="57" t="s">
        <v>288</v>
      </c>
      <c r="C426" s="58">
        <v>55844.841099999998</v>
      </c>
      <c r="D426" s="58">
        <v>2.0000000000000001E-4</v>
      </c>
      <c r="E426" s="33">
        <f t="shared" si="250"/>
        <v>45822.472165036917</v>
      </c>
      <c r="F426" s="25">
        <f t="shared" si="251"/>
        <v>45822.5</v>
      </c>
      <c r="G426" s="25">
        <f t="shared" si="241"/>
        <v>-9.5014075050130486E-3</v>
      </c>
      <c r="K426">
        <f t="shared" si="268"/>
        <v>-9.5014075050130486E-3</v>
      </c>
      <c r="N426" s="25"/>
      <c r="O426" s="25">
        <f t="shared" ca="1" si="248"/>
        <v>-1.3085787019684634E-2</v>
      </c>
      <c r="P426" s="27">
        <f t="shared" si="252"/>
        <v>-2.9267787782673971E-2</v>
      </c>
      <c r="Q426" s="28">
        <f t="shared" si="253"/>
        <v>40826.341099999998</v>
      </c>
      <c r="S426" s="25">
        <f t="shared" si="242"/>
        <v>3.9070978928110265E-4</v>
      </c>
      <c r="T426" s="128">
        <v>10</v>
      </c>
      <c r="U426">
        <f t="shared" si="243"/>
        <v>3.9070978928110265E-3</v>
      </c>
      <c r="V426" s="25">
        <f t="shared" si="244"/>
        <v>1.9766380277660922E-2</v>
      </c>
      <c r="Z426">
        <f t="shared" si="254"/>
        <v>45822.5</v>
      </c>
      <c r="AA426" s="25">
        <f t="shared" si="255"/>
        <v>-1.3282000262155478E-2</v>
      </c>
      <c r="AB426" s="25">
        <f t="shared" si="256"/>
        <v>3.7805927571424296E-3</v>
      </c>
      <c r="AC426" s="25">
        <f t="shared" si="257"/>
        <v>1.9766380277660922E-2</v>
      </c>
      <c r="AD426" s="25"/>
      <c r="AE426" s="25">
        <f t="shared" si="258"/>
        <v>5.5843687563419952E-9</v>
      </c>
      <c r="AF426" s="28">
        <f t="shared" si="259"/>
        <v>40826.341099999998</v>
      </c>
      <c r="AG426" s="128"/>
      <c r="AH426">
        <f t="shared" si="260"/>
        <v>-1.3977548243405479E-2</v>
      </c>
      <c r="AI426">
        <f t="shared" si="261"/>
        <v>0.88959710943447967</v>
      </c>
      <c r="AJ426">
        <f t="shared" si="262"/>
        <v>-0.89738091266393893</v>
      </c>
      <c r="AK426">
        <f t="shared" si="263"/>
        <v>-0.35314473202184077</v>
      </c>
      <c r="AL426">
        <f t="shared" si="264"/>
        <v>-1.873797697986811</v>
      </c>
      <c r="AM426">
        <f t="shared" si="265"/>
        <v>-1.360356950010539</v>
      </c>
      <c r="AN426" s="25">
        <f t="shared" si="269"/>
        <v>4.792977578910671</v>
      </c>
      <c r="AO426" s="25">
        <f t="shared" si="269"/>
        <v>4.7929775799046856</v>
      </c>
      <c r="AP426" s="25">
        <f t="shared" si="269"/>
        <v>4.7929776132770998</v>
      </c>
      <c r="AQ426" s="25">
        <f t="shared" si="269"/>
        <v>4.7929787336930669</v>
      </c>
      <c r="AR426" s="25">
        <f t="shared" si="269"/>
        <v>4.7930163405331943</v>
      </c>
      <c r="AS426" s="25">
        <f t="shared" si="269"/>
        <v>4.794268619413999</v>
      </c>
      <c r="AT426" s="25">
        <f t="shared" si="269"/>
        <v>4.8285128450664567</v>
      </c>
      <c r="AU426" s="25">
        <f t="shared" si="266"/>
        <v>5.1617767423878087</v>
      </c>
    </row>
    <row r="427" spans="1:47">
      <c r="A427" s="121" t="s">
        <v>499</v>
      </c>
      <c r="B427" s="122" t="s">
        <v>288</v>
      </c>
      <c r="C427" s="123">
        <v>55844.841099999998</v>
      </c>
      <c r="D427" s="123">
        <v>2.0000000000000001E-4</v>
      </c>
      <c r="E427" s="33">
        <f t="shared" si="250"/>
        <v>45822.472165036917</v>
      </c>
      <c r="F427" s="25">
        <f t="shared" si="251"/>
        <v>45822.5</v>
      </c>
      <c r="G427" s="25">
        <f t="shared" si="241"/>
        <v>-9.5014075050130486E-3</v>
      </c>
      <c r="K427">
        <f t="shared" si="268"/>
        <v>-9.5014075050130486E-3</v>
      </c>
      <c r="N427" s="25"/>
      <c r="O427" s="25">
        <f t="shared" ca="1" si="248"/>
        <v>-1.3085787019684634E-2</v>
      </c>
      <c r="P427" s="27">
        <f t="shared" si="252"/>
        <v>-2.9267787782673971E-2</v>
      </c>
      <c r="Q427" s="28">
        <f t="shared" si="253"/>
        <v>40826.341099999998</v>
      </c>
      <c r="S427" s="25">
        <f t="shared" si="242"/>
        <v>3.9070978928110265E-4</v>
      </c>
      <c r="T427" s="128">
        <v>10</v>
      </c>
      <c r="U427">
        <f t="shared" si="243"/>
        <v>3.9070978928110265E-3</v>
      </c>
      <c r="V427" s="25">
        <f t="shared" si="244"/>
        <v>1.9766380277660922E-2</v>
      </c>
      <c r="Z427">
        <f t="shared" si="254"/>
        <v>45822.5</v>
      </c>
      <c r="AA427" s="25">
        <f t="shared" si="255"/>
        <v>-1.3282000262155478E-2</v>
      </c>
      <c r="AB427" s="25">
        <f t="shared" si="256"/>
        <v>3.7805927571424296E-3</v>
      </c>
      <c r="AC427" s="25">
        <f t="shared" si="257"/>
        <v>1.9766380277660922E-2</v>
      </c>
      <c r="AD427" s="25"/>
      <c r="AE427" s="25">
        <f t="shared" si="258"/>
        <v>5.5843687563419952E-9</v>
      </c>
      <c r="AF427" s="28">
        <f t="shared" si="259"/>
        <v>40826.341099999998</v>
      </c>
      <c r="AG427" s="128"/>
      <c r="AH427">
        <f t="shared" si="260"/>
        <v>-1.3977548243405479E-2</v>
      </c>
      <c r="AI427">
        <f t="shared" si="261"/>
        <v>0.88959710943447967</v>
      </c>
      <c r="AJ427">
        <f t="shared" si="262"/>
        <v>-0.89738091266393893</v>
      </c>
      <c r="AK427">
        <f t="shared" si="263"/>
        <v>-0.35314473202184077</v>
      </c>
      <c r="AL427">
        <f t="shared" si="264"/>
        <v>-1.873797697986811</v>
      </c>
      <c r="AM427">
        <f t="shared" si="265"/>
        <v>-1.360356950010539</v>
      </c>
      <c r="AN427" s="25">
        <f t="shared" si="269"/>
        <v>4.792977578910671</v>
      </c>
      <c r="AO427" s="25">
        <f t="shared" si="269"/>
        <v>4.7929775799046856</v>
      </c>
      <c r="AP427" s="25">
        <f t="shared" si="269"/>
        <v>4.7929776132770998</v>
      </c>
      <c r="AQ427" s="25">
        <f t="shared" si="269"/>
        <v>4.7929787336930669</v>
      </c>
      <c r="AR427" s="25">
        <f t="shared" si="269"/>
        <v>4.7930163405331943</v>
      </c>
      <c r="AS427" s="25">
        <f t="shared" si="269"/>
        <v>4.794268619413999</v>
      </c>
      <c r="AT427" s="25">
        <f t="shared" si="269"/>
        <v>4.8285128450664567</v>
      </c>
      <c r="AU427" s="25">
        <f t="shared" si="266"/>
        <v>5.1617767423878087</v>
      </c>
    </row>
    <row r="428" spans="1:47">
      <c r="A428" s="36" t="s">
        <v>475</v>
      </c>
      <c r="B428" s="102" t="s">
        <v>288</v>
      </c>
      <c r="C428" s="36">
        <v>55846.888599999998</v>
      </c>
      <c r="D428" s="36">
        <v>2.0000000000000001E-4</v>
      </c>
      <c r="E428" s="33">
        <f t="shared" si="250"/>
        <v>45828.470443386024</v>
      </c>
      <c r="F428" s="25">
        <f t="shared" si="251"/>
        <v>45828.5</v>
      </c>
      <c r="G428" s="25">
        <f t="shared" si="241"/>
        <v>-1.0089089504617732E-2</v>
      </c>
      <c r="K428">
        <f t="shared" si="268"/>
        <v>-1.0089089504617732E-2</v>
      </c>
      <c r="N428" s="25"/>
      <c r="O428" s="25">
        <f t="shared" ca="1" si="248"/>
        <v>-1.3091442626173035E-2</v>
      </c>
      <c r="P428" s="27">
        <f t="shared" si="252"/>
        <v>-2.9271642982318609E-2</v>
      </c>
      <c r="Q428" s="28">
        <f t="shared" si="253"/>
        <v>40828.388599999998</v>
      </c>
      <c r="S428" s="25">
        <f t="shared" si="242"/>
        <v>3.67970357924854E-4</v>
      </c>
      <c r="T428" s="128">
        <v>10</v>
      </c>
      <c r="U428">
        <f t="shared" si="243"/>
        <v>3.6797035792485401E-3</v>
      </c>
      <c r="V428" s="25">
        <f t="shared" si="244"/>
        <v>1.9182553477700877E-2</v>
      </c>
      <c r="Z428">
        <f t="shared" si="254"/>
        <v>45828.5</v>
      </c>
      <c r="AA428" s="25">
        <f t="shared" si="255"/>
        <v>-1.3270824247390765E-2</v>
      </c>
      <c r="AB428" s="25">
        <f t="shared" si="256"/>
        <v>3.1817347427730326E-3</v>
      </c>
      <c r="AC428" s="25">
        <f t="shared" si="257"/>
        <v>1.9182553477700877E-2</v>
      </c>
      <c r="AD428" s="25"/>
      <c r="AE428" s="25">
        <f t="shared" si="258"/>
        <v>3.7251243585499251E-9</v>
      </c>
      <c r="AF428" s="28">
        <f t="shared" si="259"/>
        <v>40828.388599999998</v>
      </c>
      <c r="AG428" s="128"/>
      <c r="AH428">
        <f t="shared" si="260"/>
        <v>-1.3965376510640764E-2</v>
      </c>
      <c r="AI428">
        <f t="shared" si="261"/>
        <v>0.88984182507751319</v>
      </c>
      <c r="AJ428">
        <f t="shared" si="262"/>
        <v>-0.89707495651856972</v>
      </c>
      <c r="AK428">
        <f t="shared" si="263"/>
        <v>-0.35322114389960685</v>
      </c>
      <c r="AL428">
        <f t="shared" si="264"/>
        <v>-1.8731048116467854</v>
      </c>
      <c r="AM428">
        <f t="shared" si="265"/>
        <v>-1.3593698543113213</v>
      </c>
      <c r="AN428" s="25">
        <f t="shared" si="269"/>
        <v>4.7937010804667901</v>
      </c>
      <c r="AO428" s="25">
        <f t="shared" si="269"/>
        <v>4.7937010815073267</v>
      </c>
      <c r="AP428" s="25">
        <f t="shared" si="269"/>
        <v>4.7937011161314471</v>
      </c>
      <c r="AQ428" s="25">
        <f t="shared" si="269"/>
        <v>4.7937022682502448</v>
      </c>
      <c r="AR428" s="25">
        <f t="shared" si="269"/>
        <v>4.7937405957586741</v>
      </c>
      <c r="AS428" s="25">
        <f t="shared" si="269"/>
        <v>4.7950055242843499</v>
      </c>
      <c r="AT428" s="25">
        <f t="shared" si="269"/>
        <v>4.8293275937593432</v>
      </c>
      <c r="AU428" s="25">
        <f t="shared" si="266"/>
        <v>5.1624785975517771</v>
      </c>
    </row>
    <row r="429" spans="1:47">
      <c r="A429" s="56" t="s">
        <v>483</v>
      </c>
      <c r="B429" s="57" t="s">
        <v>288</v>
      </c>
      <c r="C429" s="58">
        <v>55865.6639</v>
      </c>
      <c r="D429" s="58">
        <v>1E-4</v>
      </c>
      <c r="E429" s="33">
        <f t="shared" si="250"/>
        <v>45883.473850217706</v>
      </c>
      <c r="F429" s="25">
        <f t="shared" si="251"/>
        <v>45883.5</v>
      </c>
      <c r="G429" s="25">
        <f t="shared" si="241"/>
        <v>-8.926174501539208E-3</v>
      </c>
      <c r="K429">
        <f t="shared" si="268"/>
        <v>-8.926174501539208E-3</v>
      </c>
      <c r="N429" s="25"/>
      <c r="O429" s="25">
        <f t="shared" ca="1" si="248"/>
        <v>-1.3143285685650038E-2</v>
      </c>
      <c r="P429" s="27">
        <f t="shared" si="252"/>
        <v>-2.9306960674592271E-2</v>
      </c>
      <c r="Q429" s="28">
        <f t="shared" si="253"/>
        <v>40847.1639</v>
      </c>
      <c r="S429" s="25">
        <f t="shared" si="242"/>
        <v>4.1537644503171093E-4</v>
      </c>
      <c r="T429" s="128">
        <v>10</v>
      </c>
      <c r="U429">
        <f t="shared" si="243"/>
        <v>4.153764450317109E-3</v>
      </c>
      <c r="V429" s="25">
        <f t="shared" si="244"/>
        <v>2.0380786173053063E-2</v>
      </c>
      <c r="Z429">
        <f t="shared" si="254"/>
        <v>45883.5</v>
      </c>
      <c r="AA429" s="25">
        <f t="shared" si="255"/>
        <v>-1.3167890393393715E-2</v>
      </c>
      <c r="AB429" s="25">
        <f t="shared" si="256"/>
        <v>4.241715891854507E-3</v>
      </c>
      <c r="AC429" s="25">
        <f t="shared" si="257"/>
        <v>2.0380786173053063E-2</v>
      </c>
      <c r="AD429" s="25"/>
      <c r="AE429" s="25">
        <f t="shared" si="258"/>
        <v>7.4735168453654562E-9</v>
      </c>
      <c r="AF429" s="28">
        <f t="shared" si="259"/>
        <v>40847.1639</v>
      </c>
      <c r="AG429" s="128"/>
      <c r="AH429">
        <f t="shared" si="260"/>
        <v>-1.3853305176643717E-2</v>
      </c>
      <c r="AI429">
        <f t="shared" si="261"/>
        <v>0.89209380816352701</v>
      </c>
      <c r="AJ429">
        <f t="shared" si="262"/>
        <v>-0.8942423328203436</v>
      </c>
      <c r="AK429">
        <f t="shared" si="263"/>
        <v>-0.35391560259947608</v>
      </c>
      <c r="AL429">
        <f t="shared" si="264"/>
        <v>-1.8667355330482451</v>
      </c>
      <c r="AM429">
        <f t="shared" si="265"/>
        <v>-1.3503394264799233</v>
      </c>
      <c r="AN429" s="25">
        <f t="shared" si="269"/>
        <v>4.8003424737429796</v>
      </c>
      <c r="AO429" s="25">
        <f t="shared" si="269"/>
        <v>4.8003424752993329</v>
      </c>
      <c r="AP429" s="25">
        <f t="shared" si="269"/>
        <v>4.8003425231858428</v>
      </c>
      <c r="AQ429" s="25">
        <f t="shared" si="269"/>
        <v>4.8003439965651875</v>
      </c>
      <c r="AR429" s="25">
        <f t="shared" si="269"/>
        <v>4.8003893176976957</v>
      </c>
      <c r="AS429" s="25">
        <f t="shared" si="269"/>
        <v>4.8017722000259289</v>
      </c>
      <c r="AT429" s="25">
        <f t="shared" si="269"/>
        <v>4.8368037634501597</v>
      </c>
      <c r="AU429" s="25">
        <f t="shared" si="266"/>
        <v>5.1689122698881524</v>
      </c>
    </row>
    <row r="430" spans="1:47">
      <c r="A430" s="121" t="s">
        <v>499</v>
      </c>
      <c r="B430" s="122" t="s">
        <v>288</v>
      </c>
      <c r="C430" s="123">
        <v>55865.6639</v>
      </c>
      <c r="D430" s="123">
        <v>1E-4</v>
      </c>
      <c r="E430" s="33">
        <f t="shared" si="250"/>
        <v>45883.473850217706</v>
      </c>
      <c r="F430" s="25">
        <f t="shared" si="251"/>
        <v>45883.5</v>
      </c>
      <c r="G430" s="25">
        <f t="shared" si="241"/>
        <v>-8.926174501539208E-3</v>
      </c>
      <c r="K430">
        <f t="shared" si="268"/>
        <v>-8.926174501539208E-3</v>
      </c>
      <c r="N430" s="25"/>
      <c r="O430" s="25">
        <f t="shared" ref="O430:O461" ca="1" si="270">+C$11+C$12*F430</f>
        <v>-1.3143285685650038E-2</v>
      </c>
      <c r="P430" s="27">
        <f t="shared" si="252"/>
        <v>-2.9306960674592271E-2</v>
      </c>
      <c r="Q430" s="28">
        <f t="shared" si="253"/>
        <v>40847.1639</v>
      </c>
      <c r="S430" s="25">
        <f t="shared" si="242"/>
        <v>4.1537644503171093E-4</v>
      </c>
      <c r="T430" s="128">
        <v>10</v>
      </c>
      <c r="U430">
        <f t="shared" si="243"/>
        <v>4.153764450317109E-3</v>
      </c>
      <c r="V430" s="25">
        <f t="shared" si="244"/>
        <v>2.0380786173053063E-2</v>
      </c>
      <c r="Z430">
        <f t="shared" si="254"/>
        <v>45883.5</v>
      </c>
      <c r="AA430" s="25">
        <f t="shared" si="255"/>
        <v>-1.3167890393393715E-2</v>
      </c>
      <c r="AB430" s="25">
        <f t="shared" si="256"/>
        <v>4.241715891854507E-3</v>
      </c>
      <c r="AC430" s="25">
        <f t="shared" si="257"/>
        <v>2.0380786173053063E-2</v>
      </c>
      <c r="AD430" s="25"/>
      <c r="AE430" s="25">
        <f t="shared" si="258"/>
        <v>7.4735168453654562E-9</v>
      </c>
      <c r="AF430" s="28">
        <f t="shared" si="259"/>
        <v>40847.1639</v>
      </c>
      <c r="AG430" s="128"/>
      <c r="AH430">
        <f t="shared" si="260"/>
        <v>-1.3853305176643717E-2</v>
      </c>
      <c r="AI430">
        <f t="shared" si="261"/>
        <v>0.89209380816352701</v>
      </c>
      <c r="AJ430">
        <f t="shared" si="262"/>
        <v>-0.8942423328203436</v>
      </c>
      <c r="AK430">
        <f t="shared" si="263"/>
        <v>-0.35391560259947608</v>
      </c>
      <c r="AL430">
        <f t="shared" si="264"/>
        <v>-1.8667355330482451</v>
      </c>
      <c r="AM430">
        <f t="shared" si="265"/>
        <v>-1.3503394264799233</v>
      </c>
      <c r="AN430" s="25">
        <f t="shared" si="269"/>
        <v>4.8003424737429796</v>
      </c>
      <c r="AO430" s="25">
        <f t="shared" si="269"/>
        <v>4.8003424752993329</v>
      </c>
      <c r="AP430" s="25">
        <f t="shared" si="269"/>
        <v>4.8003425231858428</v>
      </c>
      <c r="AQ430" s="25">
        <f t="shared" si="269"/>
        <v>4.8003439965651875</v>
      </c>
      <c r="AR430" s="25">
        <f t="shared" si="269"/>
        <v>4.8003893176976957</v>
      </c>
      <c r="AS430" s="25">
        <f t="shared" si="269"/>
        <v>4.8017722000259289</v>
      </c>
      <c r="AT430" s="25">
        <f t="shared" si="269"/>
        <v>4.8368037634501597</v>
      </c>
      <c r="AU430" s="25">
        <f t="shared" si="266"/>
        <v>5.1689122698881524</v>
      </c>
    </row>
    <row r="431" spans="1:47">
      <c r="A431" s="139" t="s">
        <v>968</v>
      </c>
      <c r="B431" s="139" t="s">
        <v>288</v>
      </c>
      <c r="C431" s="140">
        <v>55885.627</v>
      </c>
      <c r="D431" s="140" t="s">
        <v>503</v>
      </c>
      <c r="E431" s="33">
        <f t="shared" si="250"/>
        <v>45941.956990882383</v>
      </c>
      <c r="F431" s="25">
        <f t="shared" si="251"/>
        <v>45942</v>
      </c>
      <c r="G431" s="25">
        <f t="shared" si="241"/>
        <v>-1.4681073997053318E-2</v>
      </c>
      <c r="I431">
        <f>G431</f>
        <v>-1.4681073997053318E-2</v>
      </c>
      <c r="L431" s="25"/>
      <c r="N431" s="25"/>
      <c r="O431" s="25">
        <f t="shared" ca="1" si="270"/>
        <v>-1.3198427848911943E-2</v>
      </c>
      <c r="P431" s="27">
        <f t="shared" si="252"/>
        <v>-2.9344483033841691E-2</v>
      </c>
      <c r="Q431" s="28">
        <f t="shared" si="253"/>
        <v>40867.127</v>
      </c>
      <c r="S431" s="25">
        <f t="shared" si="242"/>
        <v>2.1501556458016692E-4</v>
      </c>
      <c r="T431" s="128">
        <v>0.1</v>
      </c>
      <c r="U431">
        <f t="shared" si="243"/>
        <v>2.1501556458016692E-5</v>
      </c>
      <c r="V431" s="25">
        <f t="shared" si="244"/>
        <v>1.4663409036788373E-2</v>
      </c>
      <c r="Z431">
        <f t="shared" si="254"/>
        <v>45942</v>
      </c>
      <c r="AA431" s="25">
        <f t="shared" si="255"/>
        <v>-1.3057440955477777E-2</v>
      </c>
      <c r="AB431" s="25">
        <f t="shared" si="256"/>
        <v>-1.6236330415755409E-3</v>
      </c>
      <c r="AC431" s="25">
        <f t="shared" si="257"/>
        <v>1.4663409036788373E-2</v>
      </c>
      <c r="AD431" s="25"/>
      <c r="AE431" s="25">
        <f t="shared" si="258"/>
        <v>5.6682064564575756E-10</v>
      </c>
      <c r="AF431" s="28">
        <f t="shared" si="259"/>
        <v>40867.127</v>
      </c>
      <c r="AG431" s="128"/>
      <c r="AH431">
        <f t="shared" si="260"/>
        <v>-1.3733116863477777E-2</v>
      </c>
      <c r="AI431">
        <f t="shared" si="261"/>
        <v>0.89450649557938622</v>
      </c>
      <c r="AJ431">
        <f t="shared" si="262"/>
        <v>-0.89117353020715806</v>
      </c>
      <c r="AK431">
        <f t="shared" si="263"/>
        <v>-0.35464224300703084</v>
      </c>
      <c r="AL431">
        <f t="shared" si="264"/>
        <v>-1.8599254240183027</v>
      </c>
      <c r="AM431">
        <f t="shared" si="265"/>
        <v>-1.3407695044698522</v>
      </c>
      <c r="AN431" s="25">
        <f t="shared" ref="AN431:AT440" si="271">$AU431+$AB$7*SIN(AO431)</f>
        <v>4.8074249916297873</v>
      </c>
      <c r="AO431" s="25">
        <f t="shared" si="271"/>
        <v>4.807424993948171</v>
      </c>
      <c r="AP431" s="25">
        <f t="shared" si="271"/>
        <v>4.8074250599793729</v>
      </c>
      <c r="AQ431" s="25">
        <f t="shared" si="271"/>
        <v>4.8074269406321939</v>
      </c>
      <c r="AR431" s="25">
        <f t="shared" si="271"/>
        <v>4.8074804884536402</v>
      </c>
      <c r="AS431" s="25">
        <f t="shared" si="271"/>
        <v>4.8089927394983958</v>
      </c>
      <c r="AT431" s="25">
        <f t="shared" si="271"/>
        <v>4.8447707750264364</v>
      </c>
      <c r="AU431" s="25">
        <f t="shared" si="266"/>
        <v>5.1757553577368434</v>
      </c>
    </row>
    <row r="432" spans="1:47">
      <c r="A432" s="107" t="s">
        <v>463</v>
      </c>
      <c r="B432" s="33"/>
      <c r="C432" s="58">
        <v>55901.675000000003</v>
      </c>
      <c r="D432" s="58">
        <v>2E-3</v>
      </c>
      <c r="E432" s="33">
        <f t="shared" si="250"/>
        <v>45988.970603066213</v>
      </c>
      <c r="F432" s="25">
        <f t="shared" si="251"/>
        <v>45989</v>
      </c>
      <c r="G432" s="25">
        <f t="shared" si="241"/>
        <v>-1.003458299965132E-2</v>
      </c>
      <c r="K432">
        <f t="shared" ref="K432:K449" si="272">G432</f>
        <v>-1.003458299965132E-2</v>
      </c>
      <c r="L432" s="25"/>
      <c r="N432" s="25"/>
      <c r="O432" s="25">
        <f t="shared" ca="1" si="270"/>
        <v>-1.324273009973775E-2</v>
      </c>
      <c r="P432" s="27">
        <f t="shared" si="252"/>
        <v>-2.9374597223365148E-2</v>
      </c>
      <c r="Q432" s="28">
        <f t="shared" si="253"/>
        <v>40883.175000000003</v>
      </c>
      <c r="S432" s="25">
        <f t="shared" si="242"/>
        <v>3.7403615017345316E-4</v>
      </c>
      <c r="T432" s="128">
        <v>10</v>
      </c>
      <c r="U432">
        <f t="shared" si="243"/>
        <v>3.7403615017345317E-3</v>
      </c>
      <c r="V432" s="25">
        <f t="shared" si="244"/>
        <v>1.9340014223713828E-2</v>
      </c>
      <c r="Z432">
        <f t="shared" si="254"/>
        <v>45989</v>
      </c>
      <c r="AA432" s="25">
        <f t="shared" si="255"/>
        <v>-1.2967981638877499E-2</v>
      </c>
      <c r="AB432" s="25">
        <f t="shared" si="256"/>
        <v>2.9333986392261792E-3</v>
      </c>
      <c r="AC432" s="25">
        <f t="shared" si="257"/>
        <v>1.9340014223713828E-2</v>
      </c>
      <c r="AD432" s="25"/>
      <c r="AE432" s="25">
        <f t="shared" si="258"/>
        <v>3.2185165796630648E-9</v>
      </c>
      <c r="AF432" s="28">
        <f t="shared" si="259"/>
        <v>40883.175000000003</v>
      </c>
      <c r="AG432" s="128"/>
      <c r="AH432">
        <f t="shared" si="260"/>
        <v>-1.3635818275877499E-2</v>
      </c>
      <c r="AI432">
        <f t="shared" si="261"/>
        <v>0.89645795210070489</v>
      </c>
      <c r="AJ432">
        <f t="shared" si="262"/>
        <v>-0.88866577364433152</v>
      </c>
      <c r="AK432">
        <f t="shared" si="263"/>
        <v>-0.35521689756657138</v>
      </c>
      <c r="AL432">
        <f t="shared" si="264"/>
        <v>-1.8544272864475908</v>
      </c>
      <c r="AM432">
        <f t="shared" si="265"/>
        <v>-1.333106761371194</v>
      </c>
      <c r="AN432" s="25">
        <f t="shared" si="271"/>
        <v>4.8131291226315955</v>
      </c>
      <c r="AO432" s="25">
        <f t="shared" si="271"/>
        <v>4.8131291257635791</v>
      </c>
      <c r="AP432" s="25">
        <f t="shared" si="271"/>
        <v>4.8131292099321383</v>
      </c>
      <c r="AQ432" s="25">
        <f t="shared" si="271"/>
        <v>4.8131314718415057</v>
      </c>
      <c r="AR432" s="25">
        <f t="shared" si="271"/>
        <v>4.8131922384687469</v>
      </c>
      <c r="AS432" s="25">
        <f t="shared" si="271"/>
        <v>4.8148112975870649</v>
      </c>
      <c r="AT432" s="25">
        <f t="shared" si="271"/>
        <v>4.851182852882717</v>
      </c>
      <c r="AU432" s="25">
        <f t="shared" si="266"/>
        <v>5.1812532231879276</v>
      </c>
    </row>
    <row r="433" spans="1:47">
      <c r="A433" s="139" t="s">
        <v>1082</v>
      </c>
      <c r="B433" s="139" t="s">
        <v>288</v>
      </c>
      <c r="C433" s="140">
        <v>55910.038699999997</v>
      </c>
      <c r="D433" s="140" t="s">
        <v>485</v>
      </c>
      <c r="E433" s="33">
        <f t="shared" si="250"/>
        <v>46013.472581395072</v>
      </c>
      <c r="F433" s="25">
        <f t="shared" si="251"/>
        <v>46013.5</v>
      </c>
      <c r="G433" s="25">
        <f t="shared" si="241"/>
        <v>-9.3592845005332492E-3</v>
      </c>
      <c r="K433">
        <f t="shared" si="272"/>
        <v>-9.3592845005332492E-3</v>
      </c>
      <c r="M433" s="25"/>
      <c r="N433" s="25"/>
      <c r="O433" s="25">
        <f t="shared" ca="1" si="270"/>
        <v>-1.3265823826232054E-2</v>
      </c>
      <c r="P433" s="27">
        <f t="shared" si="252"/>
        <v>-2.9390283747793088E-2</v>
      </c>
      <c r="Q433" s="28">
        <f t="shared" si="253"/>
        <v>40891.538699999997</v>
      </c>
      <c r="S433" s="25">
        <f t="shared" si="242"/>
        <v>4.0124093084372423E-4</v>
      </c>
      <c r="T433" s="128">
        <v>10</v>
      </c>
      <c r="U433">
        <f t="shared" si="243"/>
        <v>4.0124093084372425E-3</v>
      </c>
      <c r="V433" s="25">
        <f t="shared" si="244"/>
        <v>2.0030999247259838E-2</v>
      </c>
      <c r="Z433">
        <f t="shared" si="254"/>
        <v>46013.5</v>
      </c>
      <c r="AA433" s="25">
        <f t="shared" si="255"/>
        <v>-1.292109309255648E-2</v>
      </c>
      <c r="AB433" s="25">
        <f t="shared" si="256"/>
        <v>3.5618085920232304E-3</v>
      </c>
      <c r="AC433" s="25">
        <f t="shared" si="257"/>
        <v>2.0030999247259838E-2</v>
      </c>
      <c r="AD433" s="25"/>
      <c r="AE433" s="25">
        <f t="shared" si="258"/>
        <v>5.0903352233682102E-9</v>
      </c>
      <c r="AF433" s="28">
        <f t="shared" si="259"/>
        <v>40891.538699999997</v>
      </c>
      <c r="AG433" s="128"/>
      <c r="AH433">
        <f t="shared" si="260"/>
        <v>-1.358483804580648E-2</v>
      </c>
      <c r="AI433">
        <f t="shared" si="261"/>
        <v>0.8974798328299447</v>
      </c>
      <c r="AJ433">
        <f t="shared" si="262"/>
        <v>-0.88734348900880522</v>
      </c>
      <c r="AK433">
        <f t="shared" si="263"/>
        <v>-0.35551317180017949</v>
      </c>
      <c r="AL433">
        <f t="shared" si="264"/>
        <v>-1.8515517080272395</v>
      </c>
      <c r="AM433">
        <f t="shared" si="265"/>
        <v>-1.3291214071686801</v>
      </c>
      <c r="AN433" s="25">
        <f t="shared" si="271"/>
        <v>4.8161074914318514</v>
      </c>
      <c r="AO433" s="25">
        <f t="shared" si="271"/>
        <v>4.8161074950729592</v>
      </c>
      <c r="AP433" s="25">
        <f t="shared" si="271"/>
        <v>4.8161075901234227</v>
      </c>
      <c r="AQ433" s="25">
        <f t="shared" si="271"/>
        <v>4.8161100713680813</v>
      </c>
      <c r="AR433" s="25">
        <f t="shared" si="271"/>
        <v>4.8161748221042933</v>
      </c>
      <c r="AS433" s="25">
        <f t="shared" si="271"/>
        <v>4.8178505577924575</v>
      </c>
      <c r="AT433" s="25">
        <f t="shared" si="271"/>
        <v>4.8545292766121069</v>
      </c>
      <c r="AU433" s="25">
        <f t="shared" si="266"/>
        <v>5.1841191317741311</v>
      </c>
    </row>
    <row r="434" spans="1:47">
      <c r="A434" s="139" t="s">
        <v>1082</v>
      </c>
      <c r="B434" s="139" t="s">
        <v>288</v>
      </c>
      <c r="C434" s="140">
        <v>55910.2091</v>
      </c>
      <c r="D434" s="140" t="s">
        <v>485</v>
      </c>
      <c r="E434" s="33">
        <f t="shared" si="250"/>
        <v>46013.971778772699</v>
      </c>
      <c r="F434" s="25">
        <f t="shared" si="251"/>
        <v>46014</v>
      </c>
      <c r="G434" s="25">
        <f t="shared" si="241"/>
        <v>-9.6332579996669665E-3</v>
      </c>
      <c r="K434">
        <f t="shared" si="272"/>
        <v>-9.6332579996669665E-3</v>
      </c>
      <c r="L434" s="25"/>
      <c r="N434" s="25"/>
      <c r="O434" s="25">
        <f t="shared" ca="1" si="270"/>
        <v>-1.3266295126772753E-2</v>
      </c>
      <c r="P434" s="27">
        <f t="shared" si="252"/>
        <v>-2.9390603800326938E-2</v>
      </c>
      <c r="Q434" s="28">
        <f t="shared" si="253"/>
        <v>40891.7091</v>
      </c>
      <c r="S434" s="25">
        <f t="shared" si="242"/>
        <v>3.9035271308685622E-4</v>
      </c>
      <c r="T434" s="128">
        <v>10</v>
      </c>
      <c r="U434">
        <f t="shared" si="243"/>
        <v>3.903527130868562E-3</v>
      </c>
      <c r="V434" s="25">
        <f t="shared" si="244"/>
        <v>1.9757345800659971E-2</v>
      </c>
      <c r="Z434">
        <f t="shared" si="254"/>
        <v>46014</v>
      </c>
      <c r="AA434" s="25">
        <f t="shared" si="255"/>
        <v>-1.2920134358835669E-2</v>
      </c>
      <c r="AB434" s="25">
        <f t="shared" si="256"/>
        <v>3.2868763591687028E-3</v>
      </c>
      <c r="AC434" s="25">
        <f t="shared" si="257"/>
        <v>1.9757345800659971E-2</v>
      </c>
      <c r="AD434" s="25"/>
      <c r="AE434" s="25">
        <f t="shared" si="258"/>
        <v>4.2171974738367114E-9</v>
      </c>
      <c r="AF434" s="28">
        <f t="shared" si="259"/>
        <v>40891.7091</v>
      </c>
      <c r="AG434" s="128"/>
      <c r="AH434">
        <f t="shared" si="260"/>
        <v>-1.3583795770835669E-2</v>
      </c>
      <c r="AI434">
        <f t="shared" si="261"/>
        <v>0.89750072066655129</v>
      </c>
      <c r="AJ434">
        <f t="shared" si="262"/>
        <v>-0.88731639568676135</v>
      </c>
      <c r="AK434">
        <f t="shared" si="263"/>
        <v>-0.35551919460997272</v>
      </c>
      <c r="AL434">
        <f t="shared" si="264"/>
        <v>-1.8514929544807419</v>
      </c>
      <c r="AM434">
        <f t="shared" si="265"/>
        <v>-1.3290401376269165</v>
      </c>
      <c r="AN434" s="25">
        <f t="shared" si="271"/>
        <v>4.8161683098181634</v>
      </c>
      <c r="AO434" s="25">
        <f t="shared" si="271"/>
        <v>4.8161683134703281</v>
      </c>
      <c r="AP434" s="25">
        <f t="shared" si="271"/>
        <v>4.8161684087537688</v>
      </c>
      <c r="AQ434" s="25">
        <f t="shared" si="271"/>
        <v>4.8161708946276871</v>
      </c>
      <c r="AR434" s="25">
        <f t="shared" si="271"/>
        <v>4.8162357282728383</v>
      </c>
      <c r="AS434" s="25">
        <f t="shared" si="271"/>
        <v>4.81791262770441</v>
      </c>
      <c r="AT434" s="25">
        <f t="shared" si="271"/>
        <v>4.8545975991742063</v>
      </c>
      <c r="AU434" s="25">
        <f t="shared" si="266"/>
        <v>5.184177619704462</v>
      </c>
    </row>
    <row r="435" spans="1:47">
      <c r="A435" s="56" t="s">
        <v>483</v>
      </c>
      <c r="B435" s="57" t="s">
        <v>288</v>
      </c>
      <c r="C435" s="58">
        <v>55921.644500000002</v>
      </c>
      <c r="D435" s="58">
        <v>1E-4</v>
      </c>
      <c r="E435" s="33">
        <f t="shared" si="250"/>
        <v>46047.472492928166</v>
      </c>
      <c r="F435" s="25">
        <f t="shared" si="251"/>
        <v>46047.5</v>
      </c>
      <c r="G435" s="25">
        <f t="shared" si="241"/>
        <v>-9.3894824967719615E-3</v>
      </c>
      <c r="K435">
        <f t="shared" si="272"/>
        <v>-9.3894824967719615E-3</v>
      </c>
      <c r="N435" s="25"/>
      <c r="O435" s="25">
        <f t="shared" ca="1" si="270"/>
        <v>-1.3297872262999656E-2</v>
      </c>
      <c r="P435" s="27">
        <f t="shared" si="252"/>
        <v>-2.9412039974206036E-2</v>
      </c>
      <c r="Q435" s="28">
        <f t="shared" si="253"/>
        <v>40903.144500000002</v>
      </c>
      <c r="S435" s="25">
        <f t="shared" si="242"/>
        <v>4.0090280793715117E-4</v>
      </c>
      <c r="T435" s="128">
        <v>10</v>
      </c>
      <c r="U435">
        <f t="shared" si="243"/>
        <v>4.0090280793715115E-3</v>
      </c>
      <c r="V435" s="25">
        <f t="shared" si="244"/>
        <v>2.0022557477434075E-2</v>
      </c>
      <c r="Z435">
        <f t="shared" si="254"/>
        <v>46047.5</v>
      </c>
      <c r="AA435" s="25">
        <f t="shared" si="255"/>
        <v>-1.285573283498339E-2</v>
      </c>
      <c r="AB435" s="25">
        <f t="shared" si="256"/>
        <v>3.4662503382114282E-3</v>
      </c>
      <c r="AC435" s="25">
        <f t="shared" si="257"/>
        <v>2.0022557477434075E-2</v>
      </c>
      <c r="AD435" s="25"/>
      <c r="AE435" s="25">
        <f t="shared" si="258"/>
        <v>4.8168037021867219E-9</v>
      </c>
      <c r="AF435" s="28">
        <f t="shared" si="259"/>
        <v>40903.144500000002</v>
      </c>
      <c r="AG435" s="128"/>
      <c r="AH435">
        <f t="shared" si="260"/>
        <v>-1.3513793566233391E-2</v>
      </c>
      <c r="AI435">
        <f t="shared" si="261"/>
        <v>0.89890322980466597</v>
      </c>
      <c r="AJ435">
        <f t="shared" si="262"/>
        <v>-0.88549126989015758</v>
      </c>
      <c r="AK435">
        <f t="shared" si="263"/>
        <v>-0.35592055722600768</v>
      </c>
      <c r="AL435">
        <f t="shared" si="264"/>
        <v>-1.8475502247762312</v>
      </c>
      <c r="AM435">
        <f t="shared" si="265"/>
        <v>-1.3236009009060696</v>
      </c>
      <c r="AN435" s="25">
        <f t="shared" si="271"/>
        <v>4.8202463707399428</v>
      </c>
      <c r="AO435" s="25">
        <f t="shared" si="271"/>
        <v>4.8202463751985425</v>
      </c>
      <c r="AP435" s="25">
        <f t="shared" si="271"/>
        <v>4.8202464871394888</v>
      </c>
      <c r="AQ435" s="25">
        <f t="shared" si="271"/>
        <v>4.8202492975748967</v>
      </c>
      <c r="AR435" s="25">
        <f t="shared" si="271"/>
        <v>4.8203198336310216</v>
      </c>
      <c r="AS435" s="25">
        <f t="shared" si="271"/>
        <v>4.8220753445874855</v>
      </c>
      <c r="AT435" s="25">
        <f t="shared" si="271"/>
        <v>4.8591777774534721</v>
      </c>
      <c r="AU435" s="25">
        <f t="shared" si="266"/>
        <v>5.1880963110366185</v>
      </c>
    </row>
    <row r="436" spans="1:47">
      <c r="A436" s="121" t="s">
        <v>499</v>
      </c>
      <c r="B436" s="122" t="s">
        <v>288</v>
      </c>
      <c r="C436" s="123">
        <v>55921.644500000002</v>
      </c>
      <c r="D436" s="123">
        <v>1E-4</v>
      </c>
      <c r="E436" s="33">
        <f t="shared" si="250"/>
        <v>46047.472492928166</v>
      </c>
      <c r="F436" s="25">
        <f t="shared" si="251"/>
        <v>46047.5</v>
      </c>
      <c r="G436" s="25">
        <f t="shared" ref="G436:G499" si="273">+C436-(C$7+F436*C$8)</f>
        <v>-9.3894824967719615E-3</v>
      </c>
      <c r="K436">
        <f t="shared" si="272"/>
        <v>-9.3894824967719615E-3</v>
      </c>
      <c r="N436" s="25"/>
      <c r="O436" s="25">
        <f t="shared" ca="1" si="270"/>
        <v>-1.3297872262999656E-2</v>
      </c>
      <c r="P436" s="27">
        <f t="shared" si="252"/>
        <v>-2.9412039974206036E-2</v>
      </c>
      <c r="Q436" s="28">
        <f t="shared" si="253"/>
        <v>40903.144500000002</v>
      </c>
      <c r="S436" s="25">
        <f t="shared" ref="S436:S499" si="274">+(P436-G436)^2</f>
        <v>4.0090280793715117E-4</v>
      </c>
      <c r="T436" s="128">
        <v>10</v>
      </c>
      <c r="U436">
        <f t="shared" ref="U436:U499" si="275">+T436*S436</f>
        <v>4.0090280793715115E-3</v>
      </c>
      <c r="V436" s="25">
        <f t="shared" ref="V436:V499" si="276">+G436-P436</f>
        <v>2.0022557477434075E-2</v>
      </c>
      <c r="Z436">
        <f t="shared" si="254"/>
        <v>46047.5</v>
      </c>
      <c r="AA436" s="25">
        <f t="shared" si="255"/>
        <v>-1.285573283498339E-2</v>
      </c>
      <c r="AB436" s="25">
        <f t="shared" si="256"/>
        <v>3.4662503382114282E-3</v>
      </c>
      <c r="AC436" s="25">
        <f t="shared" si="257"/>
        <v>2.0022557477434075E-2</v>
      </c>
      <c r="AD436" s="25"/>
      <c r="AE436" s="25">
        <f t="shared" si="258"/>
        <v>4.8168037021867219E-9</v>
      </c>
      <c r="AF436" s="28">
        <f t="shared" si="259"/>
        <v>40903.144500000002</v>
      </c>
      <c r="AG436" s="128"/>
      <c r="AH436">
        <f t="shared" si="260"/>
        <v>-1.3513793566233391E-2</v>
      </c>
      <c r="AI436">
        <f t="shared" si="261"/>
        <v>0.89890322980466597</v>
      </c>
      <c r="AJ436">
        <f t="shared" si="262"/>
        <v>-0.88549126989015758</v>
      </c>
      <c r="AK436">
        <f t="shared" si="263"/>
        <v>-0.35592055722600768</v>
      </c>
      <c r="AL436">
        <f t="shared" si="264"/>
        <v>-1.8475502247762312</v>
      </c>
      <c r="AM436">
        <f t="shared" si="265"/>
        <v>-1.3236009009060696</v>
      </c>
      <c r="AN436" s="25">
        <f t="shared" si="271"/>
        <v>4.8202463707399428</v>
      </c>
      <c r="AO436" s="25">
        <f t="shared" si="271"/>
        <v>4.8202463751985425</v>
      </c>
      <c r="AP436" s="25">
        <f t="shared" si="271"/>
        <v>4.8202464871394888</v>
      </c>
      <c r="AQ436" s="25">
        <f t="shared" si="271"/>
        <v>4.8202492975748967</v>
      </c>
      <c r="AR436" s="25">
        <f t="shared" si="271"/>
        <v>4.8203198336310216</v>
      </c>
      <c r="AS436" s="25">
        <f t="shared" si="271"/>
        <v>4.8220753445874855</v>
      </c>
      <c r="AT436" s="25">
        <f t="shared" si="271"/>
        <v>4.8591777774534721</v>
      </c>
      <c r="AU436" s="25">
        <f t="shared" si="266"/>
        <v>5.1880963110366185</v>
      </c>
    </row>
    <row r="437" spans="1:47">
      <c r="A437" s="121" t="s">
        <v>500</v>
      </c>
      <c r="B437" s="122" t="s">
        <v>292</v>
      </c>
      <c r="C437" s="123">
        <v>55937.516600000003</v>
      </c>
      <c r="D437" s="123">
        <v>1E-4</v>
      </c>
      <c r="E437" s="33">
        <f t="shared" si="250"/>
        <v>46093.970795142945</v>
      </c>
      <c r="F437" s="25">
        <f t="shared" si="251"/>
        <v>46094</v>
      </c>
      <c r="G437" s="25">
        <f t="shared" si="273"/>
        <v>-9.9690179995377548E-3</v>
      </c>
      <c r="K437">
        <f t="shared" si="272"/>
        <v>-9.9690179995377548E-3</v>
      </c>
      <c r="N437" s="25"/>
      <c r="O437" s="25">
        <f t="shared" ca="1" si="270"/>
        <v>-1.3341703213284758E-2</v>
      </c>
      <c r="P437" s="27">
        <f t="shared" si="252"/>
        <v>-2.9441770671481564E-2</v>
      </c>
      <c r="Q437" s="28">
        <f t="shared" si="253"/>
        <v>40919.016600000003</v>
      </c>
      <c r="S437" s="25">
        <f t="shared" si="274"/>
        <v>3.7918809662269474E-4</v>
      </c>
      <c r="T437" s="128">
        <v>10</v>
      </c>
      <c r="U437">
        <f t="shared" si="275"/>
        <v>3.7918809662269475E-3</v>
      </c>
      <c r="V437" s="25">
        <f t="shared" si="276"/>
        <v>1.9472752671943809E-2</v>
      </c>
      <c r="Z437">
        <f t="shared" si="254"/>
        <v>46094</v>
      </c>
      <c r="AA437" s="25">
        <f t="shared" si="255"/>
        <v>-1.2765795854466295E-2</v>
      </c>
      <c r="AB437" s="25">
        <f t="shared" si="256"/>
        <v>2.7967778549285397E-3</v>
      </c>
      <c r="AC437" s="25">
        <f t="shared" si="257"/>
        <v>1.9472752671943809E-2</v>
      </c>
      <c r="AD437" s="25"/>
      <c r="AE437" s="25">
        <f t="shared" si="258"/>
        <v>2.9659965396182758E-9</v>
      </c>
      <c r="AF437" s="28">
        <f t="shared" si="259"/>
        <v>40919.016600000003</v>
      </c>
      <c r="AG437" s="128"/>
      <c r="AH437">
        <f t="shared" si="260"/>
        <v>-1.3416071346466295E-2</v>
      </c>
      <c r="AI437">
        <f t="shared" si="261"/>
        <v>0.90085989743127015</v>
      </c>
      <c r="AJ437">
        <f t="shared" si="262"/>
        <v>-0.88292546207538924</v>
      </c>
      <c r="AK437">
        <f t="shared" si="263"/>
        <v>-0.35647053182929683</v>
      </c>
      <c r="AL437">
        <f t="shared" si="264"/>
        <v>-1.8420569985515587</v>
      </c>
      <c r="AM437">
        <f t="shared" si="265"/>
        <v>-1.316069802912593</v>
      </c>
      <c r="AN437" s="25">
        <f t="shared" si="271"/>
        <v>4.8259175448583882</v>
      </c>
      <c r="AO437" s="25">
        <f t="shared" si="271"/>
        <v>4.8259175506739442</v>
      </c>
      <c r="AP437" s="25">
        <f t="shared" si="271"/>
        <v>4.8259176894189535</v>
      </c>
      <c r="AQ437" s="25">
        <f t="shared" si="271"/>
        <v>4.8259209994873249</v>
      </c>
      <c r="AR437" s="25">
        <f t="shared" si="271"/>
        <v>4.8259999400003597</v>
      </c>
      <c r="AS437" s="25">
        <f t="shared" si="271"/>
        <v>4.8278666414453451</v>
      </c>
      <c r="AT437" s="25">
        <f t="shared" si="271"/>
        <v>4.8655437074630488</v>
      </c>
      <c r="AU437" s="25">
        <f t="shared" si="266"/>
        <v>5.1935356885573718</v>
      </c>
    </row>
    <row r="438" spans="1:47">
      <c r="A438" s="121" t="s">
        <v>500</v>
      </c>
      <c r="B438" s="122" t="s">
        <v>292</v>
      </c>
      <c r="C438" s="123">
        <v>55962.7768</v>
      </c>
      <c r="D438" s="123">
        <v>4.0000000000000002E-4</v>
      </c>
      <c r="E438" s="33">
        <f t="shared" si="250"/>
        <v>46167.97211907649</v>
      </c>
      <c r="F438" s="25">
        <f t="shared" si="251"/>
        <v>46168</v>
      </c>
      <c r="G438" s="25">
        <f t="shared" si="273"/>
        <v>-9.5170960048562847E-3</v>
      </c>
      <c r="K438">
        <f t="shared" si="272"/>
        <v>-9.5170960048562847E-3</v>
      </c>
      <c r="N438" s="25"/>
      <c r="O438" s="25">
        <f t="shared" ca="1" si="270"/>
        <v>-1.3411455693308361E-2</v>
      </c>
      <c r="P438" s="27">
        <f t="shared" si="252"/>
        <v>-2.9489026529715953E-2</v>
      </c>
      <c r="Q438" s="28">
        <f t="shared" si="253"/>
        <v>40944.2768</v>
      </c>
      <c r="S438" s="25">
        <f t="shared" si="274"/>
        <v>3.9887800888982141E-4</v>
      </c>
      <c r="T438" s="128">
        <v>10</v>
      </c>
      <c r="U438">
        <f t="shared" si="275"/>
        <v>3.9887800888982142E-3</v>
      </c>
      <c r="V438" s="25">
        <f t="shared" si="276"/>
        <v>1.9971930524859668E-2</v>
      </c>
      <c r="Z438">
        <f t="shared" si="254"/>
        <v>46168</v>
      </c>
      <c r="AA438" s="25">
        <f t="shared" si="255"/>
        <v>-1.2621364660248009E-2</v>
      </c>
      <c r="AB438" s="25">
        <f t="shared" si="256"/>
        <v>3.1042686553917238E-3</v>
      </c>
      <c r="AC438" s="25">
        <f t="shared" si="257"/>
        <v>1.9971930524859668E-2</v>
      </c>
      <c r="AD438" s="25"/>
      <c r="AE438" s="25">
        <f t="shared" si="258"/>
        <v>3.8437815046868378E-9</v>
      </c>
      <c r="AF438" s="28">
        <f t="shared" si="259"/>
        <v>40944.2768</v>
      </c>
      <c r="AG438" s="128"/>
      <c r="AH438">
        <f t="shared" si="260"/>
        <v>-1.325922398824801E-2</v>
      </c>
      <c r="AI438">
        <f t="shared" si="261"/>
        <v>0.90399757903048894</v>
      </c>
      <c r="AJ438">
        <f t="shared" si="262"/>
        <v>-0.87876369614633176</v>
      </c>
      <c r="AK438">
        <f t="shared" si="263"/>
        <v>-0.35732832964654898</v>
      </c>
      <c r="AL438">
        <f t="shared" si="264"/>
        <v>-1.8332655544644816</v>
      </c>
      <c r="AM438">
        <f t="shared" si="265"/>
        <v>-1.3041295142494214</v>
      </c>
      <c r="AN438" s="25">
        <f t="shared" si="271"/>
        <v>4.8349681704542276</v>
      </c>
      <c r="AO438" s="25">
        <f t="shared" si="271"/>
        <v>4.8349681791176558</v>
      </c>
      <c r="AP438" s="25">
        <f t="shared" si="271"/>
        <v>4.8349683706133808</v>
      </c>
      <c r="AQ438" s="25">
        <f t="shared" si="271"/>
        <v>4.8349726033435561</v>
      </c>
      <c r="AR438" s="25">
        <f t="shared" si="271"/>
        <v>4.8350661244899884</v>
      </c>
      <c r="AS438" s="25">
        <f t="shared" si="271"/>
        <v>4.8371146515082417</v>
      </c>
      <c r="AT438" s="25">
        <f t="shared" si="271"/>
        <v>4.8756944333733241</v>
      </c>
      <c r="AU438" s="25">
        <f t="shared" si="266"/>
        <v>5.2021919022463141</v>
      </c>
    </row>
    <row r="439" spans="1:47">
      <c r="A439" s="121" t="s">
        <v>500</v>
      </c>
      <c r="B439" s="122" t="s">
        <v>288</v>
      </c>
      <c r="C439" s="123">
        <v>55963.628900000003</v>
      </c>
      <c r="D439" s="123">
        <v>2.0000000000000001E-4</v>
      </c>
      <c r="E439" s="33">
        <f t="shared" si="250"/>
        <v>46170.468398920835</v>
      </c>
      <c r="F439" s="25">
        <f t="shared" si="251"/>
        <v>46170.5</v>
      </c>
      <c r="G439" s="25">
        <f t="shared" si="273"/>
        <v>-1.0786963495775126E-2</v>
      </c>
      <c r="K439">
        <f t="shared" si="272"/>
        <v>-1.0786963495775126E-2</v>
      </c>
      <c r="N439" s="25"/>
      <c r="O439" s="25">
        <f t="shared" ca="1" si="270"/>
        <v>-1.3413812196011867E-2</v>
      </c>
      <c r="P439" s="27">
        <f t="shared" si="252"/>
        <v>-2.94906217779616E-2</v>
      </c>
      <c r="Q439" s="28">
        <f t="shared" si="253"/>
        <v>40945.128900000003</v>
      </c>
      <c r="S439" s="25">
        <f t="shared" si="274"/>
        <v>3.4982683313680268E-4</v>
      </c>
      <c r="T439" s="128">
        <v>10</v>
      </c>
      <c r="U439">
        <f t="shared" si="275"/>
        <v>3.4982683313680269E-3</v>
      </c>
      <c r="V439" s="25">
        <f t="shared" si="276"/>
        <v>1.8703658282186474E-2</v>
      </c>
      <c r="Z439">
        <f t="shared" si="254"/>
        <v>46170.5</v>
      </c>
      <c r="AA439" s="25">
        <f t="shared" si="255"/>
        <v>-1.2616457188589216E-2</v>
      </c>
      <c r="AB439" s="25">
        <f t="shared" si="256"/>
        <v>1.8294936928140906E-3</v>
      </c>
      <c r="AC439" s="25">
        <f t="shared" si="257"/>
        <v>1.8703658282186474E-2</v>
      </c>
      <c r="AD439" s="25"/>
      <c r="AE439" s="25">
        <f t="shared" si="258"/>
        <v>1.1708869125565315E-9</v>
      </c>
      <c r="AF439" s="28">
        <f t="shared" si="259"/>
        <v>40945.128900000003</v>
      </c>
      <c r="AG439" s="128"/>
      <c r="AH439">
        <f t="shared" si="260"/>
        <v>-1.3253896477839217E-2</v>
      </c>
      <c r="AI439">
        <f t="shared" si="261"/>
        <v>0.90410409509882061</v>
      </c>
      <c r="AJ439">
        <f t="shared" si="262"/>
        <v>-0.87862139713713339</v>
      </c>
      <c r="AK439">
        <f t="shared" si="263"/>
        <v>-0.3573569300058192</v>
      </c>
      <c r="AL439">
        <f t="shared" si="264"/>
        <v>-1.832967476209461</v>
      </c>
      <c r="AM439">
        <f t="shared" si="265"/>
        <v>-1.3037270744787086</v>
      </c>
      <c r="AN439" s="25">
        <f t="shared" si="271"/>
        <v>4.8352744852689318</v>
      </c>
      <c r="AO439" s="25">
        <f t="shared" si="271"/>
        <v>4.835274494045593</v>
      </c>
      <c r="AP439" s="25">
        <f t="shared" si="271"/>
        <v>4.8352746875630528</v>
      </c>
      <c r="AQ439" s="25">
        <f t="shared" si="271"/>
        <v>4.8352789543714891</v>
      </c>
      <c r="AR439" s="25">
        <f t="shared" si="271"/>
        <v>4.8353729945261872</v>
      </c>
      <c r="AS439" s="25">
        <f t="shared" si="271"/>
        <v>4.8374277673009711</v>
      </c>
      <c r="AT439" s="25">
        <f t="shared" si="271"/>
        <v>4.876037791147442</v>
      </c>
      <c r="AU439" s="25">
        <f t="shared" si="266"/>
        <v>5.2024843418979669</v>
      </c>
    </row>
    <row r="440" spans="1:47">
      <c r="A440" s="121" t="s">
        <v>500</v>
      </c>
      <c r="B440" s="122" t="s">
        <v>288</v>
      </c>
      <c r="C440" s="123">
        <v>56182.774700000002</v>
      </c>
      <c r="D440" s="123">
        <v>1E-4</v>
      </c>
      <c r="E440" s="33">
        <f t="shared" si="250"/>
        <v>46812.469623553945</v>
      </c>
      <c r="F440" s="25">
        <f t="shared" si="251"/>
        <v>46812.5</v>
      </c>
      <c r="G440" s="25">
        <f t="shared" si="273"/>
        <v>-1.0368937502789777E-2</v>
      </c>
      <c r="K440">
        <f t="shared" si="272"/>
        <v>-1.0368937502789777E-2</v>
      </c>
      <c r="N440" s="25"/>
      <c r="O440" s="25">
        <f t="shared" ca="1" si="270"/>
        <v>-1.4018962090270721E-2</v>
      </c>
      <c r="P440" s="27">
        <f t="shared" si="252"/>
        <v>-2.989761295762132E-2</v>
      </c>
      <c r="Q440" s="28">
        <f t="shared" si="253"/>
        <v>41164.274700000002</v>
      </c>
      <c r="S440" s="25">
        <f t="shared" si="274"/>
        <v>3.8136916502013997E-4</v>
      </c>
      <c r="T440" s="128">
        <v>10</v>
      </c>
      <c r="U440">
        <f t="shared" si="275"/>
        <v>3.8136916502013998E-3</v>
      </c>
      <c r="V440" s="25">
        <f t="shared" si="276"/>
        <v>1.9528675454831543E-2</v>
      </c>
      <c r="Z440">
        <f t="shared" si="254"/>
        <v>46812.5</v>
      </c>
      <c r="AA440" s="25">
        <f t="shared" si="255"/>
        <v>-1.1295154854125036E-2</v>
      </c>
      <c r="AB440" s="25">
        <f t="shared" si="256"/>
        <v>9.2621735133525951E-4</v>
      </c>
      <c r="AC440" s="25">
        <f t="shared" si="257"/>
        <v>1.9528675454831543E-2</v>
      </c>
      <c r="AD440" s="25"/>
      <c r="AE440" s="25">
        <f t="shared" si="258"/>
        <v>3.2716843847339599E-10</v>
      </c>
      <c r="AF440" s="28">
        <f t="shared" si="259"/>
        <v>41164.274700000002</v>
      </c>
      <c r="AG440" s="128"/>
      <c r="AH440">
        <f t="shared" si="260"/>
        <v>-1.1823486885375037E-2</v>
      </c>
      <c r="AI440">
        <f t="shared" si="261"/>
        <v>0.93259059106119457</v>
      </c>
      <c r="AJ440">
        <f t="shared" si="262"/>
        <v>-0.83821794227945368</v>
      </c>
      <c r="AK440">
        <f t="shared" si="263"/>
        <v>-0.36380760243090149</v>
      </c>
      <c r="AL440">
        <f t="shared" si="264"/>
        <v>-1.7540071483840991</v>
      </c>
      <c r="AM440">
        <f t="shared" si="265"/>
        <v>-1.2023096989070843</v>
      </c>
      <c r="AN440" s="25">
        <f t="shared" si="271"/>
        <v>4.9151635686196524</v>
      </c>
      <c r="AO440" s="25">
        <f t="shared" si="271"/>
        <v>4.9151636889947099</v>
      </c>
      <c r="AP440" s="25">
        <f t="shared" si="271"/>
        <v>4.915165304467215</v>
      </c>
      <c r="AQ440" s="25">
        <f t="shared" si="271"/>
        <v>4.9151869834066737</v>
      </c>
      <c r="AR440" s="25">
        <f t="shared" si="271"/>
        <v>4.9154776845388426</v>
      </c>
      <c r="AS440" s="25">
        <f t="shared" si="271"/>
        <v>4.9193369024462514</v>
      </c>
      <c r="AT440" s="25">
        <f t="shared" si="271"/>
        <v>4.965123473374649</v>
      </c>
      <c r="AU440" s="25">
        <f t="shared" si="266"/>
        <v>5.2775828444425699</v>
      </c>
    </row>
    <row r="441" spans="1:47">
      <c r="A441" s="56" t="s">
        <v>497</v>
      </c>
      <c r="B441" s="96" t="s">
        <v>292</v>
      </c>
      <c r="C441" s="95">
        <v>56222.371899999998</v>
      </c>
      <c r="D441" s="95">
        <v>2.0000000000000001E-4</v>
      </c>
      <c r="E441" s="33">
        <f t="shared" si="250"/>
        <v>46928.472078960527</v>
      </c>
      <c r="F441" s="25">
        <f t="shared" si="251"/>
        <v>46928.5</v>
      </c>
      <c r="G441" s="25">
        <f t="shared" si="273"/>
        <v>-9.5307895026053302E-3</v>
      </c>
      <c r="K441">
        <f t="shared" si="272"/>
        <v>-9.5307895026053302E-3</v>
      </c>
      <c r="N441" s="25"/>
      <c r="O441" s="25">
        <f t="shared" ca="1" si="270"/>
        <v>-1.4128303815713127E-2</v>
      </c>
      <c r="P441" s="27">
        <f t="shared" si="252"/>
        <v>-2.9970583220174658E-2</v>
      </c>
      <c r="Q441" s="28">
        <f t="shared" si="253"/>
        <v>41203.871899999998</v>
      </c>
      <c r="S441" s="25">
        <f t="shared" si="274"/>
        <v>4.1778516721678659E-4</v>
      </c>
      <c r="T441" s="128">
        <v>10</v>
      </c>
      <c r="U441">
        <f t="shared" si="275"/>
        <v>4.1778516721678663E-3</v>
      </c>
      <c r="V441" s="25">
        <f t="shared" si="276"/>
        <v>2.0439793717569328E-2</v>
      </c>
      <c r="Z441">
        <f t="shared" si="254"/>
        <v>46928.5</v>
      </c>
      <c r="AA441" s="25">
        <f t="shared" si="255"/>
        <v>-1.1043361816114872E-2</v>
      </c>
      <c r="AB441" s="25">
        <f t="shared" si="256"/>
        <v>1.5125723135095415E-3</v>
      </c>
      <c r="AC441" s="25">
        <f t="shared" si="257"/>
        <v>2.0439793717569328E-2</v>
      </c>
      <c r="AD441" s="25"/>
      <c r="AE441" s="25">
        <f t="shared" si="258"/>
        <v>9.5584024094829672E-10</v>
      </c>
      <c r="AF441" s="28">
        <f t="shared" si="259"/>
        <v>41203.871899999998</v>
      </c>
      <c r="AG441" s="128"/>
      <c r="AH441">
        <f t="shared" si="260"/>
        <v>-1.1551715979364871E-2</v>
      </c>
      <c r="AI441">
        <f t="shared" si="261"/>
        <v>0.9379831986438224</v>
      </c>
      <c r="AJ441">
        <f t="shared" si="262"/>
        <v>-0.8300538387791534</v>
      </c>
      <c r="AK441">
        <f t="shared" si="263"/>
        <v>-0.36476556354670925</v>
      </c>
      <c r="AL441">
        <f t="shared" si="264"/>
        <v>-1.7392042174993776</v>
      </c>
      <c r="AM441">
        <f t="shared" si="265"/>
        <v>-1.1843683848759385</v>
      </c>
      <c r="AN441" s="25">
        <f t="shared" ref="AN441:AT450" si="277">$AU441+$AB$7*SIN(AO441)</f>
        <v>4.9298675577326669</v>
      </c>
      <c r="AO441" s="25">
        <f t="shared" si="277"/>
        <v>4.9298677313486143</v>
      </c>
      <c r="AP441" s="25">
        <f t="shared" si="277"/>
        <v>4.9298699060408628</v>
      </c>
      <c r="AQ441" s="25">
        <f t="shared" si="277"/>
        <v>4.9298971441589421</v>
      </c>
      <c r="AR441" s="25">
        <f t="shared" si="277"/>
        <v>4.9302380189135331</v>
      </c>
      <c r="AS441" s="25">
        <f t="shared" si="277"/>
        <v>4.9344603957009916</v>
      </c>
      <c r="AT441" s="25">
        <f t="shared" si="277"/>
        <v>4.9814102885172469</v>
      </c>
      <c r="AU441" s="25">
        <f t="shared" si="266"/>
        <v>5.2911520442792899</v>
      </c>
    </row>
    <row r="442" spans="1:47">
      <c r="A442" s="121" t="s">
        <v>500</v>
      </c>
      <c r="B442" s="122" t="s">
        <v>292</v>
      </c>
      <c r="C442" s="123">
        <v>56243.705399999999</v>
      </c>
      <c r="D442" s="123">
        <v>1E-4</v>
      </c>
      <c r="E442" s="33">
        <f t="shared" si="250"/>
        <v>46990.96989149315</v>
      </c>
      <c r="F442" s="25">
        <f t="shared" si="251"/>
        <v>46991</v>
      </c>
      <c r="G442" s="25">
        <f t="shared" si="273"/>
        <v>-1.0277476998453494E-2</v>
      </c>
      <c r="K442">
        <f t="shared" si="272"/>
        <v>-1.0277476998453494E-2</v>
      </c>
      <c r="N442" s="25"/>
      <c r="O442" s="25">
        <f t="shared" ca="1" si="270"/>
        <v>-1.4187216383300633E-2</v>
      </c>
      <c r="P442" s="27">
        <f t="shared" si="252"/>
        <v>-3.0009827143059851E-2</v>
      </c>
      <c r="Q442" s="28">
        <f t="shared" si="253"/>
        <v>41225.205399999999</v>
      </c>
      <c r="S442" s="25">
        <f t="shared" si="274"/>
        <v>3.8936564222934655E-4</v>
      </c>
      <c r="T442" s="128">
        <v>10</v>
      </c>
      <c r="U442">
        <f t="shared" si="275"/>
        <v>3.8936564222934655E-3</v>
      </c>
      <c r="V442" s="25">
        <f t="shared" si="276"/>
        <v>1.9732350144606357E-2</v>
      </c>
      <c r="Z442">
        <f t="shared" si="254"/>
        <v>46991</v>
      </c>
      <c r="AA442" s="25">
        <f t="shared" si="255"/>
        <v>-1.0906032802342445E-2</v>
      </c>
      <c r="AB442" s="25">
        <f t="shared" si="256"/>
        <v>6.2855580388895133E-4</v>
      </c>
      <c r="AC442" s="25">
        <f t="shared" si="257"/>
        <v>1.9732350144606357E-2</v>
      </c>
      <c r="AD442" s="25"/>
      <c r="AE442" s="25">
        <f t="shared" si="258"/>
        <v>1.5383151186536759E-10</v>
      </c>
      <c r="AF442" s="28">
        <f t="shared" si="259"/>
        <v>41225.205399999999</v>
      </c>
      <c r="AG442" s="128"/>
      <c r="AH442">
        <f t="shared" si="260"/>
        <v>-1.1403589559342446E-2</v>
      </c>
      <c r="AI442">
        <f t="shared" si="261"/>
        <v>0.94092043289978167</v>
      </c>
      <c r="AJ442">
        <f t="shared" si="262"/>
        <v>-0.82553935155417169</v>
      </c>
      <c r="AK442">
        <f t="shared" si="263"/>
        <v>-0.36525279567889801</v>
      </c>
      <c r="AL442">
        <f t="shared" si="264"/>
        <v>-1.7311572461620701</v>
      </c>
      <c r="AM442">
        <f t="shared" si="265"/>
        <v>-1.174746838837154</v>
      </c>
      <c r="AN442" s="25">
        <f t="shared" si="277"/>
        <v>4.9378252842073804</v>
      </c>
      <c r="AO442" s="25">
        <f t="shared" si="277"/>
        <v>4.9378254936894663</v>
      </c>
      <c r="AP442" s="25">
        <f t="shared" si="277"/>
        <v>4.9378280265037819</v>
      </c>
      <c r="AQ442" s="25">
        <f t="shared" si="277"/>
        <v>4.9378586481421705</v>
      </c>
      <c r="AR442" s="25">
        <f t="shared" si="277"/>
        <v>4.938228539746385</v>
      </c>
      <c r="AS442" s="25">
        <f t="shared" si="277"/>
        <v>4.9426504809191485</v>
      </c>
      <c r="AT442" s="25">
        <f t="shared" si="277"/>
        <v>4.9902091859426667</v>
      </c>
      <c r="AU442" s="25">
        <f t="shared" si="266"/>
        <v>5.2984630355706255</v>
      </c>
    </row>
    <row r="443" spans="1:47">
      <c r="A443" s="121" t="s">
        <v>500</v>
      </c>
      <c r="B443" s="122" t="s">
        <v>292</v>
      </c>
      <c r="C443" s="123">
        <v>56247.801200000002</v>
      </c>
      <c r="D443" s="123">
        <v>1E-4</v>
      </c>
      <c r="E443" s="33">
        <f t="shared" si="250"/>
        <v>47002.96879184102</v>
      </c>
      <c r="F443" s="25">
        <f t="shared" si="251"/>
        <v>47003</v>
      </c>
      <c r="G443" s="25">
        <f t="shared" si="273"/>
        <v>-1.0652840996044688E-2</v>
      </c>
      <c r="K443">
        <f t="shared" si="272"/>
        <v>-1.0652840996044688E-2</v>
      </c>
      <c r="N443" s="25"/>
      <c r="O443" s="25">
        <f t="shared" ca="1" si="270"/>
        <v>-1.4198527596277436E-2</v>
      </c>
      <c r="P443" s="27">
        <f t="shared" si="252"/>
        <v>-3.0017356210472853E-2</v>
      </c>
      <c r="Q443" s="28">
        <f t="shared" si="253"/>
        <v>41229.301200000002</v>
      </c>
      <c r="S443" s="25">
        <f t="shared" si="274"/>
        <v>3.749844494898199E-4</v>
      </c>
      <c r="T443" s="128">
        <v>10</v>
      </c>
      <c r="U443">
        <f t="shared" si="275"/>
        <v>3.7498444948981993E-3</v>
      </c>
      <c r="V443" s="25">
        <f t="shared" si="276"/>
        <v>1.9364515214428165E-2</v>
      </c>
      <c r="Z443">
        <f t="shared" si="254"/>
        <v>47003</v>
      </c>
      <c r="AA443" s="25">
        <f t="shared" si="255"/>
        <v>-1.0879532118436945E-2</v>
      </c>
      <c r="AB443" s="25">
        <f t="shared" si="256"/>
        <v>2.2669112239225714E-4</v>
      </c>
      <c r="AC443" s="25">
        <f t="shared" si="257"/>
        <v>1.9364515214428165E-2</v>
      </c>
      <c r="AD443" s="25"/>
      <c r="AE443" s="25">
        <f t="shared" si="258"/>
        <v>1.9270025241230107E-11</v>
      </c>
      <c r="AF443" s="28">
        <f t="shared" si="259"/>
        <v>41229.301200000002</v>
      </c>
      <c r="AG443" s="128"/>
      <c r="AH443">
        <f t="shared" si="260"/>
        <v>-1.1375013091436946E-2</v>
      </c>
      <c r="AI443">
        <f t="shared" si="261"/>
        <v>0.9414869344166088</v>
      </c>
      <c r="AJ443">
        <f t="shared" si="262"/>
        <v>-0.82466317882515949</v>
      </c>
      <c r="AK443">
        <f t="shared" si="263"/>
        <v>-0.36534397648795824</v>
      </c>
      <c r="AL443">
        <f t="shared" si="264"/>
        <v>-1.7296064552884316</v>
      </c>
      <c r="AM443">
        <f t="shared" si="265"/>
        <v>-1.1729030534530107</v>
      </c>
      <c r="AN443" s="25">
        <f t="shared" si="277"/>
        <v>4.9393560198515569</v>
      </c>
      <c r="AO443" s="25">
        <f t="shared" si="277"/>
        <v>4.9393562368694699</v>
      </c>
      <c r="AP443" s="25">
        <f t="shared" si="277"/>
        <v>4.9393588434031459</v>
      </c>
      <c r="AQ443" s="25">
        <f t="shared" si="277"/>
        <v>4.9393901473585275</v>
      </c>
      <c r="AR443" s="25">
        <f t="shared" si="277"/>
        <v>4.9397657708024258</v>
      </c>
      <c r="AS443" s="25">
        <f t="shared" si="277"/>
        <v>4.9442263243879196</v>
      </c>
      <c r="AT443" s="25">
        <f t="shared" si="277"/>
        <v>4.9919004621277923</v>
      </c>
      <c r="AU443" s="25">
        <f t="shared" si="266"/>
        <v>5.2998667458985622</v>
      </c>
    </row>
    <row r="444" spans="1:47">
      <c r="A444" s="123" t="s">
        <v>501</v>
      </c>
      <c r="B444" s="122" t="s">
        <v>292</v>
      </c>
      <c r="C444" s="123">
        <v>56251.385999999999</v>
      </c>
      <c r="D444" s="123">
        <v>2.0000000000000001E-4</v>
      </c>
      <c r="E444" s="33">
        <f t="shared" si="250"/>
        <v>47013.470685968408</v>
      </c>
      <c r="F444" s="25">
        <f t="shared" si="251"/>
        <v>47013.5</v>
      </c>
      <c r="G444" s="25">
        <f t="shared" si="273"/>
        <v>-1.0006284501287155E-2</v>
      </c>
      <c r="K444">
        <f t="shared" si="272"/>
        <v>-1.0006284501287155E-2</v>
      </c>
      <c r="N444" s="25"/>
      <c r="O444" s="25">
        <f t="shared" ca="1" si="270"/>
        <v>-1.4208424907632137E-2</v>
      </c>
      <c r="P444" s="27">
        <f t="shared" si="252"/>
        <v>-3.0023942620783898E-2</v>
      </c>
      <c r="Q444" s="28">
        <f t="shared" si="253"/>
        <v>41232.885999999999</v>
      </c>
      <c r="S444" s="25">
        <f t="shared" si="274"/>
        <v>4.007066365890539E-4</v>
      </c>
      <c r="T444" s="128">
        <v>10</v>
      </c>
      <c r="U444">
        <f t="shared" si="275"/>
        <v>4.0070663658905393E-3</v>
      </c>
      <c r="V444" s="25">
        <f t="shared" si="276"/>
        <v>2.0017658119496743E-2</v>
      </c>
      <c r="Z444">
        <f t="shared" si="254"/>
        <v>47013.5</v>
      </c>
      <c r="AA444" s="25">
        <f t="shared" si="255"/>
        <v>-1.0856308725133591E-2</v>
      </c>
      <c r="AB444" s="25">
        <f t="shared" si="256"/>
        <v>8.5002422384643575E-4</v>
      </c>
      <c r="AC444" s="25">
        <f t="shared" si="257"/>
        <v>2.0017658119496743E-2</v>
      </c>
      <c r="AD444" s="25"/>
      <c r="AE444" s="25">
        <f t="shared" si="258"/>
        <v>2.8952704648597589E-10</v>
      </c>
      <c r="AF444" s="28">
        <f t="shared" si="259"/>
        <v>41232.885999999999</v>
      </c>
      <c r="AG444" s="128"/>
      <c r="AH444">
        <f t="shared" si="260"/>
        <v>-1.134997267838359E-2</v>
      </c>
      <c r="AI444">
        <f t="shared" si="261"/>
        <v>0.94198329885986998</v>
      </c>
      <c r="AJ444">
        <f t="shared" si="262"/>
        <v>-0.8238940319844017</v>
      </c>
      <c r="AK444">
        <f t="shared" si="263"/>
        <v>-0.36542312787892456</v>
      </c>
      <c r="AL444">
        <f t="shared" si="264"/>
        <v>-1.7282479804365665</v>
      </c>
      <c r="AM444">
        <f t="shared" si="265"/>
        <v>-1.1712906723351801</v>
      </c>
      <c r="AN444" s="25">
        <f t="shared" si="277"/>
        <v>4.9406961698506011</v>
      </c>
      <c r="AO444" s="25">
        <f t="shared" si="277"/>
        <v>4.940696393643349</v>
      </c>
      <c r="AP444" s="25">
        <f t="shared" si="277"/>
        <v>4.9406990660419217</v>
      </c>
      <c r="AQ444" s="25">
        <f t="shared" si="277"/>
        <v>4.9407309758459741</v>
      </c>
      <c r="AR444" s="25">
        <f t="shared" si="277"/>
        <v>4.9411116572637859</v>
      </c>
      <c r="AS444" s="25">
        <f t="shared" si="277"/>
        <v>4.9456060730029536</v>
      </c>
      <c r="AT444" s="25">
        <f t="shared" si="277"/>
        <v>4.9933808265891484</v>
      </c>
      <c r="AU444" s="25">
        <f t="shared" si="266"/>
        <v>5.3010949924355071</v>
      </c>
    </row>
    <row r="445" spans="1:47">
      <c r="A445" s="121" t="s">
        <v>502</v>
      </c>
      <c r="B445" s="122" t="s">
        <v>288</v>
      </c>
      <c r="C445" s="123">
        <v>56276.645799999998</v>
      </c>
      <c r="D445" s="123">
        <v>1E-4</v>
      </c>
      <c r="E445" s="33">
        <f t="shared" si="250"/>
        <v>47087.470838077134</v>
      </c>
      <c r="F445" s="25">
        <f t="shared" si="251"/>
        <v>47087.5</v>
      </c>
      <c r="G445" s="25">
        <f t="shared" si="273"/>
        <v>-9.9543625037767924E-3</v>
      </c>
      <c r="K445">
        <f t="shared" si="272"/>
        <v>-9.9543625037767924E-3</v>
      </c>
      <c r="N445" s="25"/>
      <c r="O445" s="25">
        <f t="shared" ca="1" si="270"/>
        <v>-1.427817738765574E-2</v>
      </c>
      <c r="P445" s="27">
        <f t="shared" si="252"/>
        <v>-3.0070320803327819E-2</v>
      </c>
      <c r="Q445" s="28">
        <f t="shared" si="253"/>
        <v>41258.145799999998</v>
      </c>
      <c r="S445" s="25">
        <f t="shared" si="274"/>
        <v>4.0465177830927582E-4</v>
      </c>
      <c r="T445" s="128">
        <v>10</v>
      </c>
      <c r="U445">
        <f t="shared" si="275"/>
        <v>4.0465177830927585E-3</v>
      </c>
      <c r="V445" s="25">
        <f t="shared" si="276"/>
        <v>2.0115958299551026E-2</v>
      </c>
      <c r="Z445">
        <f t="shared" si="254"/>
        <v>47087.5</v>
      </c>
      <c r="AA445" s="25">
        <f t="shared" si="255"/>
        <v>-1.0691704578955671E-2</v>
      </c>
      <c r="AB445" s="25">
        <f t="shared" si="256"/>
        <v>7.3734207517887895E-4</v>
      </c>
      <c r="AC445" s="25">
        <f t="shared" si="257"/>
        <v>2.0115958299551026E-2</v>
      </c>
      <c r="AD445" s="25"/>
      <c r="AE445" s="25">
        <f t="shared" si="258"/>
        <v>2.1999838216257963E-10</v>
      </c>
      <c r="AF445" s="28">
        <f t="shared" si="259"/>
        <v>41258.145799999998</v>
      </c>
      <c r="AG445" s="128"/>
      <c r="AH445">
        <f t="shared" si="260"/>
        <v>-1.1172544110205672E-2</v>
      </c>
      <c r="AI445">
        <f t="shared" si="261"/>
        <v>0.94549939965246721</v>
      </c>
      <c r="AJ445">
        <f t="shared" si="262"/>
        <v>-0.81840690029634988</v>
      </c>
      <c r="AK445">
        <f t="shared" si="263"/>
        <v>-0.36596404818200179</v>
      </c>
      <c r="AL445">
        <f t="shared" si="264"/>
        <v>-1.7186331722457351</v>
      </c>
      <c r="AM445">
        <f t="shared" si="265"/>
        <v>-1.159951646770558</v>
      </c>
      <c r="AN445" s="25">
        <f t="shared" si="277"/>
        <v>4.9501611324274695</v>
      </c>
      <c r="AO445" s="25">
        <f t="shared" si="277"/>
        <v>4.9501614090523933</v>
      </c>
      <c r="AP445" s="25">
        <f t="shared" si="277"/>
        <v>4.9501645831858125</v>
      </c>
      <c r="AQ445" s="25">
        <f t="shared" si="277"/>
        <v>4.9502010018133715</v>
      </c>
      <c r="AR445" s="25">
        <f t="shared" si="277"/>
        <v>4.9506184624666734</v>
      </c>
      <c r="AS445" s="25">
        <f t="shared" si="277"/>
        <v>4.9553534860080974</v>
      </c>
      <c r="AT445" s="25">
        <f t="shared" si="277"/>
        <v>5.003827013849083</v>
      </c>
      <c r="AU445" s="25">
        <f t="shared" si="266"/>
        <v>5.3097512061244485</v>
      </c>
    </row>
    <row r="446" spans="1:47">
      <c r="A446" s="139" t="s">
        <v>1201</v>
      </c>
      <c r="B446" s="139" t="s">
        <v>288</v>
      </c>
      <c r="C446" s="140">
        <v>56290.469700000001</v>
      </c>
      <c r="D446" s="140" t="s">
        <v>485</v>
      </c>
      <c r="E446" s="33">
        <f t="shared" si="250"/>
        <v>47127.968811249368</v>
      </c>
      <c r="F446" s="25">
        <f t="shared" si="251"/>
        <v>47128</v>
      </c>
      <c r="G446" s="25">
        <f t="shared" si="273"/>
        <v>-1.0646215996530373E-2</v>
      </c>
      <c r="K446">
        <f t="shared" si="272"/>
        <v>-1.0646215996530373E-2</v>
      </c>
      <c r="L446" s="25"/>
      <c r="N446" s="25"/>
      <c r="O446" s="25">
        <f t="shared" ca="1" si="270"/>
        <v>-1.4316352731452441E-2</v>
      </c>
      <c r="P446" s="27">
        <f t="shared" si="252"/>
        <v>-3.0095673549717483E-2</v>
      </c>
      <c r="Q446" s="28">
        <f t="shared" si="253"/>
        <v>41271.969700000001</v>
      </c>
      <c r="S446" s="25">
        <f t="shared" si="274"/>
        <v>3.7828139911322712E-4</v>
      </c>
      <c r="T446" s="128">
        <v>10</v>
      </c>
      <c r="U446">
        <f t="shared" si="275"/>
        <v>3.7828139911322712E-3</v>
      </c>
      <c r="V446" s="25">
        <f t="shared" si="276"/>
        <v>1.9449457553187111E-2</v>
      </c>
      <c r="Z446">
        <f t="shared" si="254"/>
        <v>47128</v>
      </c>
      <c r="AA446" s="25">
        <f t="shared" si="255"/>
        <v>-1.0600923831544273E-2</v>
      </c>
      <c r="AB446" s="25">
        <f t="shared" si="256"/>
        <v>-4.5292164986100031E-5</v>
      </c>
      <c r="AC446" s="25">
        <f t="shared" si="257"/>
        <v>1.9449457553187111E-2</v>
      </c>
      <c r="AD446" s="25"/>
      <c r="AE446" s="25">
        <f t="shared" si="258"/>
        <v>7.7599897562216426E-13</v>
      </c>
      <c r="AF446" s="28">
        <f t="shared" si="259"/>
        <v>41271.969700000001</v>
      </c>
      <c r="AG446" s="128"/>
      <c r="AH446">
        <f t="shared" si="260"/>
        <v>-1.1074730679544275E-2</v>
      </c>
      <c r="AI446">
        <f t="shared" si="261"/>
        <v>0.94743706576810716</v>
      </c>
      <c r="AJ446">
        <f t="shared" si="262"/>
        <v>-0.81535410032013422</v>
      </c>
      <c r="AK446">
        <f t="shared" si="263"/>
        <v>-0.36624737261164581</v>
      </c>
      <c r="AL446">
        <f t="shared" si="264"/>
        <v>-1.7133405435391462</v>
      </c>
      <c r="AM446">
        <f t="shared" si="265"/>
        <v>-1.1537637286478555</v>
      </c>
      <c r="AN446" s="25">
        <f t="shared" si="277"/>
        <v>4.9553562592445779</v>
      </c>
      <c r="AO446" s="25">
        <f t="shared" si="277"/>
        <v>4.9553565688522667</v>
      </c>
      <c r="AP446" s="25">
        <f t="shared" si="277"/>
        <v>4.9553600469359917</v>
      </c>
      <c r="AQ446" s="25">
        <f t="shared" si="277"/>
        <v>4.9553991158243802</v>
      </c>
      <c r="AR446" s="25">
        <f t="shared" si="277"/>
        <v>4.9558375496046434</v>
      </c>
      <c r="AS446" s="25">
        <f t="shared" si="277"/>
        <v>4.9607056535936787</v>
      </c>
      <c r="AT446" s="25">
        <f t="shared" si="277"/>
        <v>5.0095538984053203</v>
      </c>
      <c r="AU446" s="25">
        <f t="shared" si="266"/>
        <v>5.3144887284812343</v>
      </c>
    </row>
    <row r="447" spans="1:47">
      <c r="A447" s="56" t="s">
        <v>496</v>
      </c>
      <c r="B447" s="57" t="s">
        <v>288</v>
      </c>
      <c r="C447" s="58">
        <v>56290.6423</v>
      </c>
      <c r="D447" s="58">
        <v>3.0000000000000003E-4</v>
      </c>
      <c r="E447" s="33">
        <f t="shared" si="250"/>
        <v>47128.474453663548</v>
      </c>
      <c r="F447" s="25">
        <f t="shared" si="251"/>
        <v>47128.5</v>
      </c>
      <c r="G447" s="25">
        <f t="shared" si="273"/>
        <v>-8.7201895003090613E-3</v>
      </c>
      <c r="K447">
        <f t="shared" si="272"/>
        <v>-8.7201895003090613E-3</v>
      </c>
      <c r="N447" s="25"/>
      <c r="O447" s="25">
        <f t="shared" ca="1" si="270"/>
        <v>-1.4316824031993147E-2</v>
      </c>
      <c r="P447" s="27">
        <f t="shared" si="252"/>
        <v>-3.0095986414373381E-2</v>
      </c>
      <c r="Q447" s="28">
        <f t="shared" si="253"/>
        <v>41272.1423</v>
      </c>
      <c r="S447" s="25">
        <f t="shared" si="274"/>
        <v>4.5692469371132172E-4</v>
      </c>
      <c r="T447" s="128">
        <v>10</v>
      </c>
      <c r="U447">
        <f t="shared" si="275"/>
        <v>4.5692469371132177E-3</v>
      </c>
      <c r="V447" s="25">
        <f t="shared" si="276"/>
        <v>2.137579691406432E-2</v>
      </c>
      <c r="Z447">
        <f t="shared" si="254"/>
        <v>47128.5</v>
      </c>
      <c r="AA447" s="25">
        <f t="shared" si="255"/>
        <v>-1.0599800015374677E-2</v>
      </c>
      <c r="AB447" s="25">
        <f t="shared" si="256"/>
        <v>1.8796105150656155E-3</v>
      </c>
      <c r="AC447" s="25">
        <f t="shared" si="257"/>
        <v>2.137579691406432E-2</v>
      </c>
      <c r="AD447" s="25"/>
      <c r="AE447" s="25">
        <f t="shared" si="258"/>
        <v>1.6142855572989409E-9</v>
      </c>
      <c r="AF447" s="28">
        <f t="shared" si="259"/>
        <v>41272.1423</v>
      </c>
      <c r="AG447" s="128"/>
      <c r="AH447">
        <f t="shared" si="260"/>
        <v>-1.1073519978624677E-2</v>
      </c>
      <c r="AI447">
        <f t="shared" si="261"/>
        <v>0.94746104654267671</v>
      </c>
      <c r="AJ447">
        <f t="shared" si="262"/>
        <v>-0.81531619002370559</v>
      </c>
      <c r="AK447">
        <f t="shared" si="263"/>
        <v>-0.36625081347296584</v>
      </c>
      <c r="AL447">
        <f t="shared" si="264"/>
        <v>-1.7132750668594312</v>
      </c>
      <c r="AM447">
        <f t="shared" si="265"/>
        <v>-1.1536874128704486</v>
      </c>
      <c r="AN447" s="25">
        <f t="shared" si="277"/>
        <v>4.9554204631341836</v>
      </c>
      <c r="AO447" s="25">
        <f t="shared" si="277"/>
        <v>4.955420773168302</v>
      </c>
      <c r="AP447" s="25">
        <f t="shared" si="277"/>
        <v>4.955424255140521</v>
      </c>
      <c r="AQ447" s="25">
        <f t="shared" si="277"/>
        <v>4.9554633575769946</v>
      </c>
      <c r="AR447" s="25">
        <f t="shared" si="277"/>
        <v>4.9559020540303909</v>
      </c>
      <c r="AS447" s="25">
        <f t="shared" si="277"/>
        <v>4.9607718069262372</v>
      </c>
      <c r="AT447" s="25">
        <f t="shared" si="277"/>
        <v>5.0096246434979932</v>
      </c>
      <c r="AU447" s="25">
        <f t="shared" si="266"/>
        <v>5.3145472164115652</v>
      </c>
    </row>
    <row r="448" spans="1:47">
      <c r="A448" s="13" t="s">
        <v>1424</v>
      </c>
      <c r="B448" s="13" t="s">
        <v>1231</v>
      </c>
      <c r="C448" s="142">
        <v>56291.495300000002</v>
      </c>
      <c r="D448" s="142" t="s">
        <v>445</v>
      </c>
      <c r="E448" s="33">
        <f t="shared" si="250"/>
        <v>47130.973370113759</v>
      </c>
      <c r="F448" s="25">
        <f t="shared" si="251"/>
        <v>47131</v>
      </c>
      <c r="G448" s="25">
        <f t="shared" si="273"/>
        <v>-9.0900569994118996E-3</v>
      </c>
      <c r="K448">
        <f t="shared" si="272"/>
        <v>-9.0900569994118996E-3</v>
      </c>
      <c r="L448" s="25"/>
      <c r="N448" s="25"/>
      <c r="O448" s="25">
        <f t="shared" ca="1" si="270"/>
        <v>-1.4319180534696645E-2</v>
      </c>
      <c r="P448" s="27">
        <f t="shared" si="252"/>
        <v>-3.0097550689282292E-2</v>
      </c>
      <c r="Q448" s="28">
        <f t="shared" si="253"/>
        <v>41272.995300000002</v>
      </c>
      <c r="S448" s="25">
        <f t="shared" si="274"/>
        <v>4.4131479112994432E-4</v>
      </c>
      <c r="T448" s="128">
        <v>10</v>
      </c>
      <c r="U448">
        <f t="shared" si="275"/>
        <v>4.4131479112994431E-3</v>
      </c>
      <c r="V448" s="25">
        <f t="shared" si="276"/>
        <v>2.1007493689870392E-2</v>
      </c>
      <c r="Z448">
        <f t="shared" si="254"/>
        <v>47131</v>
      </c>
      <c r="AA448" s="25">
        <f t="shared" si="255"/>
        <v>-1.0594179812603584E-2</v>
      </c>
      <c r="AB448" s="25">
        <f t="shared" si="256"/>
        <v>1.5041228131916842E-3</v>
      </c>
      <c r="AC448" s="25">
        <f t="shared" si="257"/>
        <v>2.1007493689870392E-2</v>
      </c>
      <c r="AD448" s="25"/>
      <c r="AE448" s="25">
        <f t="shared" si="258"/>
        <v>9.9842415665731111E-10</v>
      </c>
      <c r="AF448" s="28">
        <f t="shared" si="259"/>
        <v>41272.995300000002</v>
      </c>
      <c r="AG448" s="128"/>
      <c r="AH448">
        <f t="shared" si="260"/>
        <v>-1.1067465329603584E-2</v>
      </c>
      <c r="AI448">
        <f t="shared" si="261"/>
        <v>0.94758097200555291</v>
      </c>
      <c r="AJ448">
        <f t="shared" si="262"/>
        <v>-0.81512655730750649</v>
      </c>
      <c r="AK448">
        <f t="shared" si="263"/>
        <v>-0.36626799683308037</v>
      </c>
      <c r="AL448">
        <f t="shared" si="264"/>
        <v>-1.7129476337338447</v>
      </c>
      <c r="AM448">
        <f t="shared" si="265"/>
        <v>-1.1533058625019768</v>
      </c>
      <c r="AN448" s="25">
        <f t="shared" si="277"/>
        <v>4.9557415069617834</v>
      </c>
      <c r="AO448" s="25">
        <f t="shared" si="277"/>
        <v>4.9557418191352669</v>
      </c>
      <c r="AP448" s="25">
        <f t="shared" si="277"/>
        <v>4.9557453206006006</v>
      </c>
      <c r="AQ448" s="25">
        <f t="shared" si="277"/>
        <v>4.9557845910837077</v>
      </c>
      <c r="AR448" s="25">
        <f t="shared" si="277"/>
        <v>4.9562246022749568</v>
      </c>
      <c r="AS448" s="25">
        <f t="shared" si="277"/>
        <v>4.9611026018446367</v>
      </c>
      <c r="AT448" s="25">
        <f t="shared" si="277"/>
        <v>5.0099783846068799</v>
      </c>
      <c r="AU448" s="25">
        <f t="shared" si="266"/>
        <v>5.3148396560632181</v>
      </c>
    </row>
    <row r="449" spans="1:50">
      <c r="A449" s="121" t="s">
        <v>498</v>
      </c>
      <c r="B449" s="122" t="s">
        <v>292</v>
      </c>
      <c r="C449" s="123">
        <v>56291.495349999997</v>
      </c>
      <c r="D449" s="123">
        <v>0</v>
      </c>
      <c r="E449" s="33">
        <f t="shared" si="250"/>
        <v>47130.973516591846</v>
      </c>
      <c r="F449" s="25">
        <f t="shared" si="251"/>
        <v>47131</v>
      </c>
      <c r="G449" s="25">
        <f t="shared" si="273"/>
        <v>-9.0400570043129846E-3</v>
      </c>
      <c r="K449">
        <f t="shared" si="272"/>
        <v>-9.0400570043129846E-3</v>
      </c>
      <c r="M449" s="25"/>
      <c r="N449" s="25"/>
      <c r="O449" s="25">
        <f t="shared" ca="1" si="270"/>
        <v>-1.4319180534696645E-2</v>
      </c>
      <c r="P449" s="27">
        <f t="shared" si="252"/>
        <v>-3.0097550689282292E-2</v>
      </c>
      <c r="Q449" s="28">
        <f t="shared" si="253"/>
        <v>41272.995349999997</v>
      </c>
      <c r="S449" s="25">
        <f t="shared" si="274"/>
        <v>4.4341804029252225E-4</v>
      </c>
      <c r="T449" s="128">
        <v>10</v>
      </c>
      <c r="U449">
        <f t="shared" si="275"/>
        <v>4.4341804029252221E-3</v>
      </c>
      <c r="V449" s="25">
        <f t="shared" si="276"/>
        <v>2.1057493684969307E-2</v>
      </c>
      <c r="Z449">
        <f t="shared" si="254"/>
        <v>47131</v>
      </c>
      <c r="AA449" s="25">
        <f t="shared" si="255"/>
        <v>-1.0594179812603584E-2</v>
      </c>
      <c r="AB449" s="25">
        <f t="shared" si="256"/>
        <v>1.5541228082905992E-3</v>
      </c>
      <c r="AC449" s="25">
        <f t="shared" si="257"/>
        <v>2.1057493684969307E-2</v>
      </c>
      <c r="AD449" s="25"/>
      <c r="AE449" s="25">
        <f t="shared" si="258"/>
        <v>1.0709865742977274E-9</v>
      </c>
      <c r="AF449" s="28">
        <f t="shared" si="259"/>
        <v>41272.995349999997</v>
      </c>
      <c r="AG449" s="128"/>
      <c r="AH449">
        <f t="shared" si="260"/>
        <v>-1.1067465329603584E-2</v>
      </c>
      <c r="AI449">
        <f t="shared" si="261"/>
        <v>0.94758097200555291</v>
      </c>
      <c r="AJ449">
        <f t="shared" si="262"/>
        <v>-0.81512655730750649</v>
      </c>
      <c r="AK449">
        <f t="shared" si="263"/>
        <v>-0.36626799683308037</v>
      </c>
      <c r="AL449">
        <f t="shared" si="264"/>
        <v>-1.7129476337338447</v>
      </c>
      <c r="AM449">
        <f t="shared" si="265"/>
        <v>-1.1533058625019768</v>
      </c>
      <c r="AN449" s="25">
        <f t="shared" si="277"/>
        <v>4.9557415069617834</v>
      </c>
      <c r="AO449" s="25">
        <f t="shared" si="277"/>
        <v>4.9557418191352669</v>
      </c>
      <c r="AP449" s="25">
        <f t="shared" si="277"/>
        <v>4.9557453206006006</v>
      </c>
      <c r="AQ449" s="25">
        <f t="shared" si="277"/>
        <v>4.9557845910837077</v>
      </c>
      <c r="AR449" s="25">
        <f t="shared" si="277"/>
        <v>4.9562246022749568</v>
      </c>
      <c r="AS449" s="25">
        <f t="shared" si="277"/>
        <v>4.9611026018446367</v>
      </c>
      <c r="AT449" s="25">
        <f t="shared" si="277"/>
        <v>5.0099783846068799</v>
      </c>
      <c r="AU449" s="25">
        <f t="shared" si="266"/>
        <v>5.3148396560632181</v>
      </c>
    </row>
    <row r="450" spans="1:50">
      <c r="A450" s="139" t="s">
        <v>968</v>
      </c>
      <c r="B450" s="139" t="s">
        <v>288</v>
      </c>
      <c r="C450" s="140">
        <v>56365.56</v>
      </c>
      <c r="D450" s="140" t="s">
        <v>503</v>
      </c>
      <c r="E450" s="33">
        <f t="shared" si="250"/>
        <v>47347.950506349458</v>
      </c>
      <c r="F450" s="25">
        <f t="shared" si="251"/>
        <v>47348</v>
      </c>
      <c r="G450" s="25">
        <f t="shared" si="273"/>
        <v>-1.689455599989742E-2</v>
      </c>
      <c r="I450">
        <f>G450</f>
        <v>-1.689455599989742E-2</v>
      </c>
      <c r="M450" s="25"/>
      <c r="N450" s="25"/>
      <c r="O450" s="25">
        <f t="shared" ca="1" si="270"/>
        <v>-1.4523724969360458E-2</v>
      </c>
      <c r="P450" s="27">
        <f t="shared" si="252"/>
        <v>-3.0233022555854441E-2</v>
      </c>
      <c r="Q450" s="28">
        <f t="shared" si="253"/>
        <v>41347.06</v>
      </c>
      <c r="S450" s="25">
        <f t="shared" si="274"/>
        <v>1.7791469006438394E-4</v>
      </c>
      <c r="T450" s="128">
        <v>0.1</v>
      </c>
      <c r="U450">
        <f t="shared" si="275"/>
        <v>1.7791469006438395E-5</v>
      </c>
      <c r="V450" s="25">
        <f t="shared" si="276"/>
        <v>1.333846655595702E-2</v>
      </c>
      <c r="Z450">
        <f t="shared" si="254"/>
        <v>47348</v>
      </c>
      <c r="AA450" s="25">
        <f t="shared" si="255"/>
        <v>-1.0099217458518224E-2</v>
      </c>
      <c r="AB450" s="25">
        <f t="shared" si="256"/>
        <v>-6.7953385413791964E-3</v>
      </c>
      <c r="AC450" s="25">
        <f t="shared" si="257"/>
        <v>1.333846655595702E-2</v>
      </c>
      <c r="AD450" s="25"/>
      <c r="AE450" s="25">
        <f t="shared" si="258"/>
        <v>8.2155000837859217E-9</v>
      </c>
      <c r="AF450" s="28">
        <f t="shared" si="259"/>
        <v>41347.06</v>
      </c>
      <c r="AG450" s="128"/>
      <c r="AH450">
        <f t="shared" si="260"/>
        <v>-1.0534650146518224E-2</v>
      </c>
      <c r="AI450">
        <f t="shared" si="261"/>
        <v>0.95812807587200233</v>
      </c>
      <c r="AJ450">
        <f t="shared" si="262"/>
        <v>-0.79814304345965947</v>
      </c>
      <c r="AK450">
        <f t="shared" si="263"/>
        <v>-0.36762309770989526</v>
      </c>
      <c r="AL450">
        <f t="shared" si="264"/>
        <v>-1.6842066450408191</v>
      </c>
      <c r="AM450">
        <f t="shared" si="265"/>
        <v>-1.1203646525306763</v>
      </c>
      <c r="AN450" s="25">
        <f t="shared" si="277"/>
        <v>4.9837643100824618</v>
      </c>
      <c r="AO450" s="25">
        <f t="shared" si="277"/>
        <v>4.9837648600043769</v>
      </c>
      <c r="AP450" s="25">
        <f t="shared" si="277"/>
        <v>4.9837704045692872</v>
      </c>
      <c r="AQ450" s="25">
        <f t="shared" si="277"/>
        <v>4.9838263012436856</v>
      </c>
      <c r="AR450" s="25">
        <f t="shared" si="277"/>
        <v>4.9843891891349514</v>
      </c>
      <c r="AS450" s="25">
        <f t="shared" si="277"/>
        <v>4.9899955185465785</v>
      </c>
      <c r="AT450" s="25">
        <f t="shared" si="277"/>
        <v>5.0407818841176164</v>
      </c>
      <c r="AU450" s="25">
        <f t="shared" si="266"/>
        <v>5.3402234178267367</v>
      </c>
    </row>
    <row r="451" spans="1:50">
      <c r="A451" s="121" t="s">
        <v>498</v>
      </c>
      <c r="B451" s="122" t="s">
        <v>292</v>
      </c>
      <c r="C451" s="123">
        <v>56549.551579999999</v>
      </c>
      <c r="D451" s="123">
        <v>2.9999999999999997E-4</v>
      </c>
      <c r="E451" s="33">
        <f t="shared" si="250"/>
        <v>47886.965261285135</v>
      </c>
      <c r="F451" s="25">
        <f t="shared" si="251"/>
        <v>47887</v>
      </c>
      <c r="G451" s="25">
        <f t="shared" si="273"/>
        <v>-1.1857988996780477E-2</v>
      </c>
      <c r="K451">
        <f t="shared" ref="K451:K482" si="278">G451</f>
        <v>-1.1857988996780477E-2</v>
      </c>
      <c r="M451" s="25"/>
      <c r="N451" s="25"/>
      <c r="O451" s="25">
        <f t="shared" ca="1" si="270"/>
        <v>-1.5031786952235105E-2</v>
      </c>
      <c r="P451" s="27">
        <f t="shared" si="252"/>
        <v>-3.056688915695804E-2</v>
      </c>
      <c r="Q451" s="28">
        <f t="shared" si="253"/>
        <v>41531.051579999999</v>
      </c>
      <c r="S451" s="25">
        <f t="shared" si="274"/>
        <v>3.5002294520349204E-4</v>
      </c>
      <c r="T451" s="128">
        <v>10</v>
      </c>
      <c r="U451">
        <f t="shared" si="275"/>
        <v>3.5002294520349204E-3</v>
      </c>
      <c r="V451" s="25">
        <f t="shared" si="276"/>
        <v>1.8708900160177563E-2</v>
      </c>
      <c r="Z451">
        <f t="shared" si="254"/>
        <v>47887</v>
      </c>
      <c r="AA451" s="25">
        <f t="shared" si="255"/>
        <v>-8.808796855331414E-3</v>
      </c>
      <c r="AB451" s="25">
        <f t="shared" si="256"/>
        <v>-3.0491921414490634E-3</v>
      </c>
      <c r="AC451" s="25">
        <f t="shared" si="257"/>
        <v>1.8708900160177563E-2</v>
      </c>
      <c r="AD451" s="25"/>
      <c r="AE451" s="25">
        <f t="shared" si="258"/>
        <v>3.2543637851140923E-9</v>
      </c>
      <c r="AF451" s="28">
        <f t="shared" si="259"/>
        <v>41531.051579999999</v>
      </c>
      <c r="AG451" s="128"/>
      <c r="AH451">
        <f t="shared" si="260"/>
        <v>-9.1489855483314151E-3</v>
      </c>
      <c r="AI451">
        <f t="shared" si="261"/>
        <v>0.98551262955862096</v>
      </c>
      <c r="AJ451">
        <f t="shared" si="262"/>
        <v>-0.75125492516519798</v>
      </c>
      <c r="AK451">
        <f t="shared" si="263"/>
        <v>-0.36971626431318144</v>
      </c>
      <c r="AL451">
        <f t="shared" si="264"/>
        <v>-1.6099613938395361</v>
      </c>
      <c r="AM451">
        <f t="shared" si="265"/>
        <v>-1.0399525461927883</v>
      </c>
      <c r="AN451" s="25">
        <f t="shared" ref="AN451:AT460" si="279">$AU451+$AB$7*SIN(AO451)</f>
        <v>5.0547462365897999</v>
      </c>
      <c r="AO451" s="25">
        <f t="shared" si="279"/>
        <v>5.0547480470051651</v>
      </c>
      <c r="AP451" s="25">
        <f t="shared" si="279"/>
        <v>5.0547626218220687</v>
      </c>
      <c r="AQ451" s="25">
        <f t="shared" si="279"/>
        <v>5.0548799352271354</v>
      </c>
      <c r="AR451" s="25">
        <f t="shared" si="279"/>
        <v>5.0558227946067458</v>
      </c>
      <c r="AS451" s="25">
        <f t="shared" si="279"/>
        <v>5.0633122993636022</v>
      </c>
      <c r="AT451" s="25">
        <f t="shared" si="279"/>
        <v>5.1181207917455236</v>
      </c>
      <c r="AU451" s="25">
        <f t="shared" si="266"/>
        <v>5.4032734067232182</v>
      </c>
    </row>
    <row r="452" spans="1:50">
      <c r="A452" s="13" t="s">
        <v>1427</v>
      </c>
      <c r="B452" s="13" t="s">
        <v>1231</v>
      </c>
      <c r="C452" s="142">
        <v>56549.551599999999</v>
      </c>
      <c r="D452" s="142" t="s">
        <v>445</v>
      </c>
      <c r="E452" s="33">
        <f t="shared" si="250"/>
        <v>47886.965319876377</v>
      </c>
      <c r="F452" s="25">
        <f t="shared" si="251"/>
        <v>47887</v>
      </c>
      <c r="G452" s="25">
        <f t="shared" si="273"/>
        <v>-1.183798899728572E-2</v>
      </c>
      <c r="K452">
        <f t="shared" si="278"/>
        <v>-1.183798899728572E-2</v>
      </c>
      <c r="M452" s="25"/>
      <c r="N452" s="25"/>
      <c r="O452" s="25">
        <f t="shared" ca="1" si="270"/>
        <v>-1.5031786952235105E-2</v>
      </c>
      <c r="P452" s="27">
        <f t="shared" si="252"/>
        <v>-3.056688915695804E-2</v>
      </c>
      <c r="Q452" s="28">
        <f t="shared" si="253"/>
        <v>41531.051599999999</v>
      </c>
      <c r="S452" s="25">
        <f t="shared" si="274"/>
        <v>3.5077170119097388E-4</v>
      </c>
      <c r="T452" s="128">
        <v>10</v>
      </c>
      <c r="U452">
        <f t="shared" si="275"/>
        <v>3.5077170119097389E-3</v>
      </c>
      <c r="V452" s="25">
        <f t="shared" si="276"/>
        <v>1.872890015967232E-2</v>
      </c>
      <c r="Z452">
        <f t="shared" si="254"/>
        <v>47887</v>
      </c>
      <c r="AA452" s="25">
        <f t="shared" si="255"/>
        <v>-8.808796855331414E-3</v>
      </c>
      <c r="AB452" s="25">
        <f t="shared" si="256"/>
        <v>-3.0291921419543059E-3</v>
      </c>
      <c r="AC452" s="25">
        <f t="shared" si="257"/>
        <v>1.872890015967232E-2</v>
      </c>
      <c r="AD452" s="25"/>
      <c r="AE452" s="25">
        <f t="shared" si="258"/>
        <v>3.2186828955194546E-9</v>
      </c>
      <c r="AF452" s="28">
        <f t="shared" si="259"/>
        <v>41531.051599999999</v>
      </c>
      <c r="AG452" s="128"/>
      <c r="AH452">
        <f t="shared" si="260"/>
        <v>-9.1489855483314151E-3</v>
      </c>
      <c r="AI452">
        <f t="shared" si="261"/>
        <v>0.98551262955862096</v>
      </c>
      <c r="AJ452">
        <f t="shared" si="262"/>
        <v>-0.75125492516519798</v>
      </c>
      <c r="AK452">
        <f t="shared" si="263"/>
        <v>-0.36971626431318144</v>
      </c>
      <c r="AL452">
        <f t="shared" si="264"/>
        <v>-1.6099613938395361</v>
      </c>
      <c r="AM452">
        <f t="shared" si="265"/>
        <v>-1.0399525461927883</v>
      </c>
      <c r="AN452" s="25">
        <f t="shared" si="279"/>
        <v>5.0547462365897999</v>
      </c>
      <c r="AO452" s="25">
        <f t="shared" si="279"/>
        <v>5.0547480470051651</v>
      </c>
      <c r="AP452" s="25">
        <f t="shared" si="279"/>
        <v>5.0547626218220687</v>
      </c>
      <c r="AQ452" s="25">
        <f t="shared" si="279"/>
        <v>5.0548799352271354</v>
      </c>
      <c r="AR452" s="25">
        <f t="shared" si="279"/>
        <v>5.0558227946067458</v>
      </c>
      <c r="AS452" s="25">
        <f t="shared" si="279"/>
        <v>5.0633122993636022</v>
      </c>
      <c r="AT452" s="25">
        <f t="shared" si="279"/>
        <v>5.1181207917455236</v>
      </c>
      <c r="AU452" s="25">
        <f t="shared" si="266"/>
        <v>5.4032734067232182</v>
      </c>
    </row>
    <row r="453" spans="1:50">
      <c r="A453" s="121" t="s">
        <v>498</v>
      </c>
      <c r="B453" s="122" t="s">
        <v>288</v>
      </c>
      <c r="C453" s="123">
        <v>56556.550170000002</v>
      </c>
      <c r="D453" s="123">
        <v>4.0000000000000002E-4</v>
      </c>
      <c r="E453" s="33">
        <f t="shared" si="250"/>
        <v>47907.468065129455</v>
      </c>
      <c r="F453" s="25">
        <f t="shared" si="251"/>
        <v>47907.5</v>
      </c>
      <c r="G453" s="25">
        <f t="shared" si="273"/>
        <v>-1.0900902496359777E-2</v>
      </c>
      <c r="K453">
        <f t="shared" si="278"/>
        <v>-1.0900902496359777E-2</v>
      </c>
      <c r="M453" s="25"/>
      <c r="N453" s="25"/>
      <c r="O453" s="25">
        <f t="shared" ca="1" si="270"/>
        <v>-1.5051110274403808E-2</v>
      </c>
      <c r="P453" s="27">
        <f t="shared" si="252"/>
        <v>-3.0579513264105629E-2</v>
      </c>
      <c r="Q453" s="28">
        <f t="shared" si="253"/>
        <v>41538.050170000002</v>
      </c>
      <c r="S453" s="25">
        <f t="shared" si="274"/>
        <v>3.8724772174844298E-4</v>
      </c>
      <c r="T453" s="128">
        <v>10</v>
      </c>
      <c r="U453">
        <f t="shared" si="275"/>
        <v>3.8724772174844298E-3</v>
      </c>
      <c r="V453" s="25">
        <f t="shared" si="276"/>
        <v>1.9678610767745852E-2</v>
      </c>
      <c r="Z453">
        <f t="shared" si="254"/>
        <v>47907.5</v>
      </c>
      <c r="AA453" s="25">
        <f t="shared" si="255"/>
        <v>-8.7580034784266268E-3</v>
      </c>
      <c r="AB453" s="25">
        <f t="shared" si="256"/>
        <v>-2.1428990179331499E-3</v>
      </c>
      <c r="AC453" s="25">
        <f t="shared" si="257"/>
        <v>1.9678610767745852E-2</v>
      </c>
      <c r="AD453" s="25"/>
      <c r="AE453" s="25">
        <f t="shared" si="258"/>
        <v>1.7782478120919831E-9</v>
      </c>
      <c r="AF453" s="28">
        <f t="shared" si="259"/>
        <v>41538.050170000002</v>
      </c>
      <c r="AG453" s="128"/>
      <c r="AH453">
        <f t="shared" si="260"/>
        <v>-9.0945353096766272E-3</v>
      </c>
      <c r="AI453">
        <f t="shared" si="261"/>
        <v>0.98658773490314977</v>
      </c>
      <c r="AJ453">
        <f t="shared" si="262"/>
        <v>-0.74933259597528201</v>
      </c>
      <c r="AK453">
        <f t="shared" si="263"/>
        <v>-0.3697568270430876</v>
      </c>
      <c r="AL453">
        <f t="shared" si="264"/>
        <v>-1.6070536353298919</v>
      </c>
      <c r="AM453">
        <f t="shared" si="265"/>
        <v>-1.0369308611904855</v>
      </c>
      <c r="AN453" s="25">
        <f t="shared" si="279"/>
        <v>5.0574858540370053</v>
      </c>
      <c r="AO453" s="25">
        <f t="shared" si="279"/>
        <v>5.0574877389798152</v>
      </c>
      <c r="AP453" s="25">
        <f t="shared" si="279"/>
        <v>5.0575027980685361</v>
      </c>
      <c r="AQ453" s="25">
        <f t="shared" si="279"/>
        <v>5.057623084727104</v>
      </c>
      <c r="AR453" s="25">
        <f t="shared" si="279"/>
        <v>5.0585824517472613</v>
      </c>
      <c r="AS453" s="25">
        <f t="shared" si="279"/>
        <v>5.0661446773109766</v>
      </c>
      <c r="AT453" s="25">
        <f t="shared" si="279"/>
        <v>5.1210849964029226</v>
      </c>
      <c r="AU453" s="25">
        <f t="shared" si="266"/>
        <v>5.4056714118667761</v>
      </c>
    </row>
    <row r="454" spans="1:50">
      <c r="A454" s="13" t="s">
        <v>1427</v>
      </c>
      <c r="B454" s="13" t="s">
        <v>1227</v>
      </c>
      <c r="C454" s="142">
        <v>56556.550199999998</v>
      </c>
      <c r="D454" s="142" t="s">
        <v>445</v>
      </c>
      <c r="E454" s="33">
        <f t="shared" si="250"/>
        <v>47907.468153016307</v>
      </c>
      <c r="F454" s="25">
        <f t="shared" si="251"/>
        <v>47907.5</v>
      </c>
      <c r="G454" s="25">
        <f t="shared" si="273"/>
        <v>-1.0870902500755619E-2</v>
      </c>
      <c r="K454">
        <f t="shared" si="278"/>
        <v>-1.0870902500755619E-2</v>
      </c>
      <c r="L454" s="25"/>
      <c r="N454" s="25"/>
      <c r="O454" s="25">
        <f t="shared" ca="1" si="270"/>
        <v>-1.5051110274403808E-2</v>
      </c>
      <c r="P454" s="27">
        <f t="shared" si="252"/>
        <v>-3.0579513264105629E-2</v>
      </c>
      <c r="Q454" s="28">
        <f t="shared" si="253"/>
        <v>41538.050199999998</v>
      </c>
      <c r="S454" s="25">
        <f t="shared" si="274"/>
        <v>3.8842933822123583E-4</v>
      </c>
      <c r="T454" s="128">
        <v>10</v>
      </c>
      <c r="U454">
        <f t="shared" si="275"/>
        <v>3.8842933822123582E-3</v>
      </c>
      <c r="V454" s="25">
        <f t="shared" si="276"/>
        <v>1.970861076335001E-2</v>
      </c>
      <c r="Z454">
        <f t="shared" si="254"/>
        <v>47907.5</v>
      </c>
      <c r="AA454" s="25">
        <f t="shared" si="255"/>
        <v>-8.7580034784266268E-3</v>
      </c>
      <c r="AB454" s="25">
        <f t="shared" si="256"/>
        <v>-2.1128990223289925E-3</v>
      </c>
      <c r="AC454" s="25">
        <f t="shared" si="257"/>
        <v>1.970861076335001E-2</v>
      </c>
      <c r="AD454" s="25"/>
      <c r="AE454" s="25">
        <f t="shared" si="258"/>
        <v>1.7340815168536835E-9</v>
      </c>
      <c r="AF454" s="28">
        <f t="shared" si="259"/>
        <v>41538.050199999998</v>
      </c>
      <c r="AG454" s="128"/>
      <c r="AH454">
        <f t="shared" si="260"/>
        <v>-9.0945353096766272E-3</v>
      </c>
      <c r="AI454">
        <f t="shared" si="261"/>
        <v>0.98658773490314977</v>
      </c>
      <c r="AJ454">
        <f t="shared" si="262"/>
        <v>-0.74933259597528201</v>
      </c>
      <c r="AK454">
        <f t="shared" si="263"/>
        <v>-0.3697568270430876</v>
      </c>
      <c r="AL454">
        <f t="shared" si="264"/>
        <v>-1.6070536353298919</v>
      </c>
      <c r="AM454">
        <f t="shared" si="265"/>
        <v>-1.0369308611904855</v>
      </c>
      <c r="AN454" s="25">
        <f t="shared" si="279"/>
        <v>5.0574858540370053</v>
      </c>
      <c r="AO454" s="25">
        <f t="shared" si="279"/>
        <v>5.0574877389798152</v>
      </c>
      <c r="AP454" s="25">
        <f t="shared" si="279"/>
        <v>5.0575027980685361</v>
      </c>
      <c r="AQ454" s="25">
        <f t="shared" si="279"/>
        <v>5.057623084727104</v>
      </c>
      <c r="AR454" s="25">
        <f t="shared" si="279"/>
        <v>5.0585824517472613</v>
      </c>
      <c r="AS454" s="25">
        <f t="shared" si="279"/>
        <v>5.0661446773109766</v>
      </c>
      <c r="AT454" s="25">
        <f t="shared" si="279"/>
        <v>5.1210849964029226</v>
      </c>
      <c r="AU454" s="25">
        <f t="shared" si="266"/>
        <v>5.4056714118667761</v>
      </c>
    </row>
    <row r="455" spans="1:50">
      <c r="A455" s="13" t="s">
        <v>354</v>
      </c>
      <c r="B455" s="13" t="s">
        <v>292</v>
      </c>
      <c r="C455" s="142">
        <v>56613.724199999997</v>
      </c>
      <c r="D455" s="142" t="s">
        <v>420</v>
      </c>
      <c r="E455" s="33">
        <f t="shared" si="250"/>
        <v>48074.962935107375</v>
      </c>
      <c r="F455" s="25">
        <f t="shared" si="251"/>
        <v>48075</v>
      </c>
      <c r="G455" s="25">
        <f t="shared" si="273"/>
        <v>-1.2652025005081668E-2</v>
      </c>
      <c r="K455">
        <f t="shared" si="278"/>
        <v>-1.2652025005081668E-2</v>
      </c>
      <c r="M455" s="25"/>
      <c r="N455" s="25"/>
      <c r="O455" s="25">
        <f t="shared" ca="1" si="270"/>
        <v>-1.5208995955538322E-2</v>
      </c>
      <c r="P455" s="27">
        <f t="shared" si="252"/>
        <v>-3.0682458364435675E-2</v>
      </c>
      <c r="Q455" s="28">
        <f t="shared" si="253"/>
        <v>41595.224199999997</v>
      </c>
      <c r="S455" s="25">
        <f t="shared" si="274"/>
        <v>3.2509652712610582E-4</v>
      </c>
      <c r="T455" s="128">
        <v>10</v>
      </c>
      <c r="U455">
        <f t="shared" si="275"/>
        <v>3.2509652712610581E-3</v>
      </c>
      <c r="V455" s="25">
        <f t="shared" si="276"/>
        <v>1.8030433359354007E-2</v>
      </c>
      <c r="Z455">
        <f t="shared" si="254"/>
        <v>48075</v>
      </c>
      <c r="AA455" s="25">
        <f t="shared" si="255"/>
        <v>-8.3382949920316352E-3</v>
      </c>
      <c r="AB455" s="25">
        <f t="shared" si="256"/>
        <v>-4.3137300130500333E-3</v>
      </c>
      <c r="AC455" s="25">
        <f t="shared" si="257"/>
        <v>1.8030433359354007E-2</v>
      </c>
      <c r="AD455" s="25"/>
      <c r="AE455" s="25">
        <f t="shared" si="258"/>
        <v>6.049482855782977E-9</v>
      </c>
      <c r="AF455" s="28">
        <f t="shared" si="259"/>
        <v>41595.224199999997</v>
      </c>
      <c r="AG455" s="128"/>
      <c r="AH455">
        <f t="shared" si="260"/>
        <v>-8.6448531170316353E-3</v>
      </c>
      <c r="AI455">
        <f t="shared" si="261"/>
        <v>0.99546432849470834</v>
      </c>
      <c r="AJ455">
        <f t="shared" si="262"/>
        <v>-0.73322674009296496</v>
      </c>
      <c r="AK455">
        <f t="shared" si="263"/>
        <v>-0.36997219852847874</v>
      </c>
      <c r="AL455">
        <f t="shared" si="264"/>
        <v>-1.5830552054727784</v>
      </c>
      <c r="AM455">
        <f t="shared" si="265"/>
        <v>-1.0123346375618592</v>
      </c>
      <c r="AN455" s="25">
        <f t="shared" si="279"/>
        <v>5.0799832067033996</v>
      </c>
      <c r="AO455" s="25">
        <f t="shared" si="279"/>
        <v>5.0799857973678337</v>
      </c>
      <c r="AP455" s="25">
        <f t="shared" si="279"/>
        <v>5.0800052801958584</v>
      </c>
      <c r="AQ455" s="25">
        <f t="shared" si="279"/>
        <v>5.080151767254999</v>
      </c>
      <c r="AR455" s="25">
        <f t="shared" si="279"/>
        <v>5.0812513926080101</v>
      </c>
      <c r="AS455" s="25">
        <f t="shared" si="279"/>
        <v>5.0894081718898878</v>
      </c>
      <c r="AT455" s="25">
        <f t="shared" si="279"/>
        <v>5.1453657361875891</v>
      </c>
      <c r="AU455" s="25">
        <f t="shared" si="266"/>
        <v>5.4252648685275568</v>
      </c>
    </row>
    <row r="456" spans="1:50">
      <c r="A456" s="34" t="s">
        <v>1429</v>
      </c>
      <c r="B456" s="33"/>
      <c r="C456" s="58">
        <v>56613.72423</v>
      </c>
      <c r="D456" s="58">
        <v>4.0000000000000002E-4</v>
      </c>
      <c r="E456" s="33">
        <f t="shared" si="250"/>
        <v>48074.963022994249</v>
      </c>
      <c r="F456" s="25">
        <f t="shared" si="251"/>
        <v>48075</v>
      </c>
      <c r="G456" s="25">
        <f t="shared" si="273"/>
        <v>-1.2622025002201553E-2</v>
      </c>
      <c r="K456">
        <f t="shared" si="278"/>
        <v>-1.2622025002201553E-2</v>
      </c>
      <c r="L456" s="25"/>
      <c r="N456" s="25"/>
      <c r="O456" s="25">
        <f t="shared" ca="1" si="270"/>
        <v>-1.5208995955538322E-2</v>
      </c>
      <c r="P456" s="27">
        <f t="shared" si="252"/>
        <v>-3.0682458364435675E-2</v>
      </c>
      <c r="Q456" s="28">
        <f t="shared" si="253"/>
        <v>41595.22423</v>
      </c>
      <c r="S456" s="25">
        <f t="shared" si="274"/>
        <v>3.2617925323169929E-4</v>
      </c>
      <c r="T456" s="128">
        <v>10</v>
      </c>
      <c r="U456">
        <f t="shared" si="275"/>
        <v>3.2617925323169929E-3</v>
      </c>
      <c r="V456" s="25">
        <f t="shared" si="276"/>
        <v>1.8060433362234122E-2</v>
      </c>
      <c r="Z456">
        <f t="shared" si="254"/>
        <v>48075</v>
      </c>
      <c r="AA456" s="25">
        <f t="shared" si="255"/>
        <v>-8.3382949920316352E-3</v>
      </c>
      <c r="AB456" s="25">
        <f t="shared" si="256"/>
        <v>-4.2837300101699182E-3</v>
      </c>
      <c r="AC456" s="25">
        <f t="shared" si="257"/>
        <v>1.8060433362234122E-2</v>
      </c>
      <c r="AD456" s="25"/>
      <c r="AE456" s="25">
        <f t="shared" si="258"/>
        <v>5.9855011110595955E-9</v>
      </c>
      <c r="AF456" s="28">
        <f t="shared" si="259"/>
        <v>41595.22423</v>
      </c>
      <c r="AG456" s="128"/>
      <c r="AH456">
        <f t="shared" si="260"/>
        <v>-8.6448531170316353E-3</v>
      </c>
      <c r="AI456">
        <f t="shared" si="261"/>
        <v>0.99546432849470834</v>
      </c>
      <c r="AJ456">
        <f t="shared" si="262"/>
        <v>-0.73322674009296496</v>
      </c>
      <c r="AK456">
        <f t="shared" si="263"/>
        <v>-0.36997219852847874</v>
      </c>
      <c r="AL456">
        <f t="shared" si="264"/>
        <v>-1.5830552054727784</v>
      </c>
      <c r="AM456">
        <f t="shared" si="265"/>
        <v>-1.0123346375618592</v>
      </c>
      <c r="AN456" s="25">
        <f t="shared" si="279"/>
        <v>5.0799832067033996</v>
      </c>
      <c r="AO456" s="25">
        <f t="shared" si="279"/>
        <v>5.0799857973678337</v>
      </c>
      <c r="AP456" s="25">
        <f t="shared" si="279"/>
        <v>5.0800052801958584</v>
      </c>
      <c r="AQ456" s="25">
        <f t="shared" si="279"/>
        <v>5.080151767254999</v>
      </c>
      <c r="AR456" s="25">
        <f t="shared" si="279"/>
        <v>5.0812513926080101</v>
      </c>
      <c r="AS456" s="25">
        <f t="shared" si="279"/>
        <v>5.0894081718898878</v>
      </c>
      <c r="AT456" s="25">
        <f t="shared" si="279"/>
        <v>5.1453657361875891</v>
      </c>
      <c r="AU456" s="25">
        <f t="shared" si="266"/>
        <v>5.4252648685275568</v>
      </c>
    </row>
    <row r="457" spans="1:50">
      <c r="A457" s="45" t="s">
        <v>1430</v>
      </c>
      <c r="B457" s="13"/>
      <c r="C457" s="58">
        <v>56929.812299999998</v>
      </c>
      <c r="D457" s="58">
        <v>2.9999999999999997E-4</v>
      </c>
      <c r="E457" s="33">
        <f t="shared" si="250"/>
        <v>49000.962645309235</v>
      </c>
      <c r="F457" s="25">
        <f t="shared" si="251"/>
        <v>49001</v>
      </c>
      <c r="G457" s="25">
        <f t="shared" si="273"/>
        <v>-1.2750947003951296E-2</v>
      </c>
      <c r="K457">
        <f t="shared" si="278"/>
        <v>-1.2750947003951296E-2</v>
      </c>
      <c r="L457" s="25"/>
      <c r="N457" s="25"/>
      <c r="O457" s="25">
        <f t="shared" ca="1" si="270"/>
        <v>-1.60818445569148E-2</v>
      </c>
      <c r="P457" s="27">
        <f t="shared" si="252"/>
        <v>-3.1245045195356629E-2</v>
      </c>
      <c r="Q457" s="28">
        <f t="shared" si="253"/>
        <v>41911.312299999998</v>
      </c>
      <c r="S457" s="25">
        <f t="shared" si="274"/>
        <v>3.42031667913342E-4</v>
      </c>
      <c r="T457" s="128">
        <v>10</v>
      </c>
      <c r="U457">
        <f t="shared" si="275"/>
        <v>3.4203166791334201E-3</v>
      </c>
      <c r="V457" s="25">
        <f t="shared" si="276"/>
        <v>1.8494098191405333E-2</v>
      </c>
      <c r="Z457">
        <f t="shared" si="254"/>
        <v>49001</v>
      </c>
      <c r="AA457" s="25">
        <f t="shared" si="255"/>
        <v>-5.8691297580031922E-3</v>
      </c>
      <c r="AB457" s="25">
        <f t="shared" si="256"/>
        <v>-6.881817245948104E-3</v>
      </c>
      <c r="AC457" s="25">
        <f t="shared" si="257"/>
        <v>1.8494098191405333E-2</v>
      </c>
      <c r="AD457" s="25"/>
      <c r="AE457" s="25">
        <f t="shared" si="258"/>
        <v>1.6198417517114714E-8</v>
      </c>
      <c r="AF457" s="28">
        <f t="shared" si="259"/>
        <v>41911.312299999998</v>
      </c>
      <c r="AG457" s="128"/>
      <c r="AH457">
        <f t="shared" si="260"/>
        <v>-6.0069447550031929E-3</v>
      </c>
      <c r="AI457">
        <f t="shared" si="261"/>
        <v>1.0474543634924316</v>
      </c>
      <c r="AJ457">
        <f t="shared" si="262"/>
        <v>-0.63049210385995047</v>
      </c>
      <c r="AK457">
        <f t="shared" si="263"/>
        <v>-0.36694425105937845</v>
      </c>
      <c r="AL457">
        <f t="shared" si="264"/>
        <v>-1.4421870430424439</v>
      </c>
      <c r="AM457">
        <f t="shared" si="265"/>
        <v>-0.87900446887059824</v>
      </c>
      <c r="AN457" s="25">
        <f t="shared" si="279"/>
        <v>5.2081280239878005</v>
      </c>
      <c r="AO457" s="25">
        <f t="shared" si="279"/>
        <v>5.2081390842709832</v>
      </c>
      <c r="AP457" s="25">
        <f t="shared" si="279"/>
        <v>5.2082019210367045</v>
      </c>
      <c r="AQ457" s="25">
        <f t="shared" si="279"/>
        <v>5.2085587769824482</v>
      </c>
      <c r="AR457" s="25">
        <f t="shared" si="279"/>
        <v>5.2105809521408011</v>
      </c>
      <c r="AS457" s="25">
        <f t="shared" si="279"/>
        <v>5.2219010429982777</v>
      </c>
      <c r="AT457" s="25">
        <f t="shared" si="279"/>
        <v>5.2814862700104328</v>
      </c>
      <c r="AU457" s="25">
        <f t="shared" si="266"/>
        <v>5.5335845154999896</v>
      </c>
      <c r="AV457" s="25"/>
      <c r="AW457" s="25"/>
      <c r="AX457" s="25"/>
    </row>
    <row r="458" spans="1:50">
      <c r="A458" s="212" t="s">
        <v>26</v>
      </c>
      <c r="B458" s="213" t="s">
        <v>292</v>
      </c>
      <c r="C458" s="212">
        <v>56942.783100000001</v>
      </c>
      <c r="D458" s="212">
        <v>2.0000000000000001E-4</v>
      </c>
      <c r="E458" s="33">
        <f t="shared" si="250"/>
        <v>49038.961409075062</v>
      </c>
      <c r="F458" s="25">
        <f t="shared" si="251"/>
        <v>49039</v>
      </c>
      <c r="G458" s="25">
        <f t="shared" si="273"/>
        <v>-1.3172933002351783E-2</v>
      </c>
      <c r="K458">
        <f t="shared" si="278"/>
        <v>-1.3172933002351783E-2</v>
      </c>
      <c r="L458" s="25"/>
      <c r="N458" s="25"/>
      <c r="O458" s="25">
        <f t="shared" ca="1" si="270"/>
        <v>-1.6117663398008002E-2</v>
      </c>
      <c r="P458" s="27">
        <f t="shared" si="252"/>
        <v>-3.1267895656828297E-2</v>
      </c>
      <c r="Q458" s="28">
        <f t="shared" si="253"/>
        <v>41924.283100000001</v>
      </c>
      <c r="S458" s="25">
        <f t="shared" si="274"/>
        <v>3.2742767346689974E-4</v>
      </c>
      <c r="T458" s="128">
        <v>10</v>
      </c>
      <c r="U458">
        <f t="shared" si="275"/>
        <v>3.2742767346689975E-3</v>
      </c>
      <c r="V458" s="25">
        <f t="shared" si="276"/>
        <v>1.8094962654476514E-2</v>
      </c>
      <c r="Z458">
        <f t="shared" si="254"/>
        <v>49039</v>
      </c>
      <c r="AA458" s="25">
        <f t="shared" si="255"/>
        <v>-5.7625211529214251E-3</v>
      </c>
      <c r="AB458" s="25">
        <f t="shared" si="256"/>
        <v>-7.4104118494303581E-3</v>
      </c>
      <c r="AC458" s="25">
        <f t="shared" si="257"/>
        <v>1.8094962654476514E-2</v>
      </c>
      <c r="AD458" s="25"/>
      <c r="AE458" s="25">
        <f t="shared" si="258"/>
        <v>1.7980429983376013E-8</v>
      </c>
      <c r="AF458" s="28">
        <f t="shared" si="259"/>
        <v>41924.283100000001</v>
      </c>
      <c r="AG458" s="128"/>
      <c r="AH458">
        <f t="shared" si="260"/>
        <v>-5.8933015899214252E-3</v>
      </c>
      <c r="AI458">
        <f t="shared" si="261"/>
        <v>1.0496901097685238</v>
      </c>
      <c r="AJ458">
        <f t="shared" si="262"/>
        <v>-0.62574926200618752</v>
      </c>
      <c r="AK458">
        <f t="shared" si="263"/>
        <v>-0.36664818694654971</v>
      </c>
      <c r="AL458">
        <f t="shared" si="264"/>
        <v>-1.4360917257021284</v>
      </c>
      <c r="AM458">
        <f t="shared" si="265"/>
        <v>-0.87361645750663786</v>
      </c>
      <c r="AN458" s="25">
        <f t="shared" si="279"/>
        <v>5.2135284575444318</v>
      </c>
      <c r="AO458" s="25">
        <f t="shared" si="279"/>
        <v>5.2135400886457859</v>
      </c>
      <c r="AP458" s="25">
        <f t="shared" si="279"/>
        <v>5.2136055158209258</v>
      </c>
      <c r="AQ458" s="25">
        <f t="shared" si="279"/>
        <v>5.2139734107402713</v>
      </c>
      <c r="AR458" s="25">
        <f t="shared" si="279"/>
        <v>5.2160374949262884</v>
      </c>
      <c r="AS458" s="25">
        <f t="shared" si="279"/>
        <v>5.2274778899872896</v>
      </c>
      <c r="AT458" s="25">
        <f t="shared" si="279"/>
        <v>5.2871376812577733</v>
      </c>
      <c r="AU458" s="25">
        <f t="shared" si="266"/>
        <v>5.5380295982051226</v>
      </c>
      <c r="AV458" s="25"/>
      <c r="AW458" s="25"/>
      <c r="AX458" s="25"/>
    </row>
    <row r="459" spans="1:50">
      <c r="A459" s="212" t="s">
        <v>26</v>
      </c>
      <c r="B459" s="213" t="s">
        <v>292</v>
      </c>
      <c r="C459" s="212">
        <v>56956.7785</v>
      </c>
      <c r="D459" s="212">
        <v>1E-4</v>
      </c>
      <c r="E459" s="33">
        <f t="shared" si="250"/>
        <v>49079.961802143196</v>
      </c>
      <c r="F459" s="25">
        <f t="shared" si="251"/>
        <v>49080</v>
      </c>
      <c r="G459" s="25">
        <f t="shared" si="273"/>
        <v>-1.3038760000199545E-2</v>
      </c>
      <c r="K459">
        <f t="shared" si="278"/>
        <v>-1.3038760000199545E-2</v>
      </c>
      <c r="L459" s="25"/>
      <c r="N459" s="25"/>
      <c r="O459" s="25">
        <f t="shared" ca="1" si="270"/>
        <v>-1.6156310042345402E-2</v>
      </c>
      <c r="P459" s="27">
        <f t="shared" si="252"/>
        <v>-3.1292529212430878E-2</v>
      </c>
      <c r="Q459" s="28">
        <f t="shared" si="253"/>
        <v>41938.2785</v>
      </c>
      <c r="S459" s="25">
        <f t="shared" si="274"/>
        <v>3.332000904534045E-4</v>
      </c>
      <c r="T459" s="128">
        <v>10</v>
      </c>
      <c r="U459">
        <f t="shared" si="275"/>
        <v>3.3320009045340448E-3</v>
      </c>
      <c r="V459" s="25">
        <f t="shared" si="276"/>
        <v>1.8253769212231333E-2</v>
      </c>
      <c r="Z459">
        <f t="shared" si="254"/>
        <v>49080</v>
      </c>
      <c r="AA459" s="25">
        <f t="shared" si="255"/>
        <v>-5.647040060669321E-3</v>
      </c>
      <c r="AB459" s="25">
        <f t="shared" si="256"/>
        <v>-7.3917199395302242E-3</v>
      </c>
      <c r="AC459" s="25">
        <f t="shared" si="257"/>
        <v>1.8253769212231333E-2</v>
      </c>
      <c r="AD459" s="25"/>
      <c r="AE459" s="25">
        <f t="shared" si="258"/>
        <v>1.8205227827144335E-8</v>
      </c>
      <c r="AF459" s="28">
        <f t="shared" si="259"/>
        <v>41938.2785</v>
      </c>
      <c r="AG459" s="128"/>
      <c r="AH459">
        <f t="shared" si="260"/>
        <v>-5.7702208606693209E-3</v>
      </c>
      <c r="AI459">
        <f t="shared" si="261"/>
        <v>1.0521110027907266</v>
      </c>
      <c r="AJ459">
        <f t="shared" si="262"/>
        <v>-0.6205829834199954</v>
      </c>
      <c r="AK459">
        <f t="shared" si="263"/>
        <v>-0.36631194819189949</v>
      </c>
      <c r="AL459">
        <f t="shared" si="264"/>
        <v>-1.4294859524740477</v>
      </c>
      <c r="AM459">
        <f t="shared" si="265"/>
        <v>-0.86780952349045748</v>
      </c>
      <c r="AN459" s="25">
        <f t="shared" si="279"/>
        <v>5.2193681867987429</v>
      </c>
      <c r="AO459" s="25">
        <f t="shared" si="279"/>
        <v>5.2193804581900345</v>
      </c>
      <c r="AP459" s="25">
        <f t="shared" si="279"/>
        <v>5.2194487599638828</v>
      </c>
      <c r="AQ459" s="25">
        <f t="shared" si="279"/>
        <v>5.2198287698984149</v>
      </c>
      <c r="AR459" s="25">
        <f t="shared" si="279"/>
        <v>5.221938304680303</v>
      </c>
      <c r="AS459" s="25">
        <f t="shared" si="279"/>
        <v>5.2335072659521504</v>
      </c>
      <c r="AT459" s="25">
        <f t="shared" si="279"/>
        <v>5.2932408156482671</v>
      </c>
      <c r="AU459" s="25">
        <f t="shared" si="266"/>
        <v>5.5428256084922385</v>
      </c>
      <c r="AV459" s="25"/>
      <c r="AW459" s="25"/>
      <c r="AX459" s="25"/>
    </row>
    <row r="460" spans="1:50">
      <c r="A460" s="212" t="s">
        <v>26</v>
      </c>
      <c r="B460" s="213" t="s">
        <v>292</v>
      </c>
      <c r="C460" s="212">
        <v>56956.7785</v>
      </c>
      <c r="D460" s="212">
        <v>1E-4</v>
      </c>
      <c r="E460" s="33">
        <f t="shared" si="250"/>
        <v>49079.961802143196</v>
      </c>
      <c r="F460" s="25">
        <f t="shared" si="251"/>
        <v>49080</v>
      </c>
      <c r="G460" s="25">
        <f t="shared" si="273"/>
        <v>-1.3038760000199545E-2</v>
      </c>
      <c r="K460">
        <f t="shared" si="278"/>
        <v>-1.3038760000199545E-2</v>
      </c>
      <c r="L460" s="25"/>
      <c r="N460" s="25"/>
      <c r="O460" s="25">
        <f t="shared" ca="1" si="270"/>
        <v>-1.6156310042345402E-2</v>
      </c>
      <c r="P460" s="27">
        <f t="shared" si="252"/>
        <v>-3.1292529212430878E-2</v>
      </c>
      <c r="Q460" s="28">
        <f t="shared" si="253"/>
        <v>41938.2785</v>
      </c>
      <c r="S460" s="25">
        <f t="shared" si="274"/>
        <v>3.332000904534045E-4</v>
      </c>
      <c r="T460" s="128">
        <v>10</v>
      </c>
      <c r="U460">
        <f t="shared" si="275"/>
        <v>3.3320009045340448E-3</v>
      </c>
      <c r="V460" s="25">
        <f t="shared" si="276"/>
        <v>1.8253769212231333E-2</v>
      </c>
      <c r="Z460">
        <f t="shared" si="254"/>
        <v>49080</v>
      </c>
      <c r="AA460" s="25">
        <f t="shared" si="255"/>
        <v>-5.647040060669321E-3</v>
      </c>
      <c r="AB460" s="25">
        <f t="shared" si="256"/>
        <v>-7.3917199395302242E-3</v>
      </c>
      <c r="AC460" s="25">
        <f t="shared" si="257"/>
        <v>1.8253769212231333E-2</v>
      </c>
      <c r="AD460" s="25"/>
      <c r="AE460" s="25">
        <f t="shared" si="258"/>
        <v>1.8205227827144335E-8</v>
      </c>
      <c r="AF460" s="28">
        <f t="shared" si="259"/>
        <v>41938.2785</v>
      </c>
      <c r="AG460" s="128"/>
      <c r="AH460">
        <f t="shared" si="260"/>
        <v>-5.7702208606693209E-3</v>
      </c>
      <c r="AI460">
        <f t="shared" si="261"/>
        <v>1.0521110027907266</v>
      </c>
      <c r="AJ460">
        <f t="shared" si="262"/>
        <v>-0.6205829834199954</v>
      </c>
      <c r="AK460">
        <f t="shared" si="263"/>
        <v>-0.36631194819189949</v>
      </c>
      <c r="AL460">
        <f t="shared" si="264"/>
        <v>-1.4294859524740477</v>
      </c>
      <c r="AM460">
        <f t="shared" si="265"/>
        <v>-0.86780952349045748</v>
      </c>
      <c r="AN460" s="25">
        <f t="shared" si="279"/>
        <v>5.2193681867987429</v>
      </c>
      <c r="AO460" s="25">
        <f t="shared" si="279"/>
        <v>5.2193804581900345</v>
      </c>
      <c r="AP460" s="25">
        <f t="shared" si="279"/>
        <v>5.2194487599638828</v>
      </c>
      <c r="AQ460" s="25">
        <f t="shared" si="279"/>
        <v>5.2198287698984149</v>
      </c>
      <c r="AR460" s="25">
        <f t="shared" si="279"/>
        <v>5.221938304680303</v>
      </c>
      <c r="AS460" s="25">
        <f t="shared" si="279"/>
        <v>5.2335072659521504</v>
      </c>
      <c r="AT460" s="25">
        <f t="shared" si="279"/>
        <v>5.2932408156482671</v>
      </c>
      <c r="AU460" s="25">
        <f t="shared" si="266"/>
        <v>5.5428256084922385</v>
      </c>
      <c r="AV460" s="25"/>
      <c r="AW460" s="25"/>
      <c r="AX460" s="25"/>
    </row>
    <row r="461" spans="1:50">
      <c r="A461" s="22" t="s">
        <v>1439</v>
      </c>
      <c r="B461" s="21"/>
      <c r="C461" s="22">
        <v>56963.434399999998</v>
      </c>
      <c r="D461" s="22">
        <v>5.0000000000000001E-4</v>
      </c>
      <c r="E461" s="33">
        <f t="shared" si="250"/>
        <v>49099.460674359929</v>
      </c>
      <c r="F461" s="25">
        <f t="shared" si="251"/>
        <v>49099.5</v>
      </c>
      <c r="G461" s="25">
        <f t="shared" si="273"/>
        <v>-1.3423726501059718E-2</v>
      </c>
      <c r="K461">
        <f t="shared" si="278"/>
        <v>-1.3423726501059718E-2</v>
      </c>
      <c r="L461" s="25"/>
      <c r="N461" s="25"/>
      <c r="O461" s="25">
        <f t="shared" ca="1" si="270"/>
        <v>-1.6174690763432708E-2</v>
      </c>
      <c r="P461" s="27">
        <f t="shared" si="252"/>
        <v>-3.1304237563100287E-2</v>
      </c>
      <c r="Q461" s="28">
        <f t="shared" si="253"/>
        <v>41944.934399999998</v>
      </c>
      <c r="S461" s="25">
        <f t="shared" si="274"/>
        <v>3.1971267583975514E-4</v>
      </c>
      <c r="T461" s="128">
        <v>10</v>
      </c>
      <c r="U461">
        <f t="shared" si="275"/>
        <v>3.1971267583975511E-3</v>
      </c>
      <c r="V461" s="25">
        <f t="shared" si="276"/>
        <v>1.7880511062040569E-2</v>
      </c>
      <c r="Z461">
        <f t="shared" si="254"/>
        <v>49099.5</v>
      </c>
      <c r="AA461" s="25">
        <f t="shared" si="255"/>
        <v>-5.5919505246862285E-3</v>
      </c>
      <c r="AB461" s="25">
        <f t="shared" si="256"/>
        <v>-7.8317759763734899E-3</v>
      </c>
      <c r="AC461" s="25">
        <f t="shared" si="257"/>
        <v>1.7880511062040569E-2</v>
      </c>
      <c r="AD461" s="25"/>
      <c r="AE461" s="25">
        <f t="shared" si="258"/>
        <v>1.9610125261998807E-8</v>
      </c>
      <c r="AF461" s="28">
        <f t="shared" si="259"/>
        <v>41944.934399999998</v>
      </c>
      <c r="AG461" s="128"/>
      <c r="AH461">
        <f t="shared" si="260"/>
        <v>-5.7115133239362291E-3</v>
      </c>
      <c r="AI461">
        <f t="shared" si="261"/>
        <v>1.0532655308892576</v>
      </c>
      <c r="AJ461">
        <f t="shared" si="262"/>
        <v>-0.61810792026478434</v>
      </c>
      <c r="AK461">
        <f t="shared" si="263"/>
        <v>-0.36614584965432223</v>
      </c>
      <c r="AL461">
        <f t="shared" si="264"/>
        <v>-1.426333478308915</v>
      </c>
      <c r="AM461">
        <f t="shared" si="265"/>
        <v>-0.86505000509980123</v>
      </c>
      <c r="AN461" s="25">
        <f t="shared" ref="AN461:AT470" si="280">$AU461+$AB$7*SIN(AO461)</f>
        <v>5.2221503483061902</v>
      </c>
      <c r="AO461" s="25">
        <f t="shared" si="280"/>
        <v>5.2221629332760013</v>
      </c>
      <c r="AP461" s="25">
        <f t="shared" si="280"/>
        <v>5.222232631450372</v>
      </c>
      <c r="AQ461" s="25">
        <f t="shared" si="280"/>
        <v>5.2226184772280178</v>
      </c>
      <c r="AR461" s="25">
        <f t="shared" si="280"/>
        <v>5.2247497083902896</v>
      </c>
      <c r="AS461" s="25">
        <f t="shared" si="280"/>
        <v>5.2363793530024942</v>
      </c>
      <c r="AT461" s="25">
        <f t="shared" si="280"/>
        <v>5.2961455422679755</v>
      </c>
      <c r="AU461" s="25">
        <f t="shared" si="266"/>
        <v>5.5451066377751355</v>
      </c>
      <c r="AV461" s="25"/>
      <c r="AW461" s="25"/>
      <c r="AX461" s="25"/>
    </row>
    <row r="462" spans="1:50">
      <c r="A462" s="212" t="s">
        <v>26</v>
      </c>
      <c r="B462" s="213" t="s">
        <v>288</v>
      </c>
      <c r="C462" s="212">
        <v>56976.747799999997</v>
      </c>
      <c r="D462" s="212">
        <v>1E-4</v>
      </c>
      <c r="E462" s="33">
        <f t="shared" si="250"/>
        <v>49138.463106092735</v>
      </c>
      <c r="F462" s="25">
        <f t="shared" si="251"/>
        <v>49138.5</v>
      </c>
      <c r="G462" s="25">
        <f t="shared" si="273"/>
        <v>-1.2593659499543719E-2</v>
      </c>
      <c r="K462">
        <f t="shared" si="278"/>
        <v>-1.2593659499543719E-2</v>
      </c>
      <c r="L462" s="25"/>
      <c r="N462" s="25"/>
      <c r="O462" s="25">
        <f t="shared" ref="O462:O493" ca="1" si="281">+C$11+C$12*F462</f>
        <v>-1.6211452205607307E-2</v>
      </c>
      <c r="P462" s="27">
        <f t="shared" si="252"/>
        <v>-3.1327639550088708E-2</v>
      </c>
      <c r="Q462" s="28">
        <f t="shared" si="253"/>
        <v>41958.247799999997</v>
      </c>
      <c r="S462" s="25">
        <f t="shared" si="274"/>
        <v>3.5096200853421762E-4</v>
      </c>
      <c r="T462" s="128">
        <v>10</v>
      </c>
      <c r="U462">
        <f t="shared" si="275"/>
        <v>3.5096200853421762E-3</v>
      </c>
      <c r="V462" s="25">
        <f t="shared" si="276"/>
        <v>1.8733980050544989E-2</v>
      </c>
      <c r="Z462">
        <f t="shared" si="254"/>
        <v>49138.5</v>
      </c>
      <c r="AA462" s="25">
        <f t="shared" si="255"/>
        <v>-5.4814521939009452E-3</v>
      </c>
      <c r="AB462" s="25">
        <f t="shared" si="256"/>
        <v>-7.1122073056427738E-3</v>
      </c>
      <c r="AC462" s="25">
        <f t="shared" si="257"/>
        <v>1.8733980050544989E-2</v>
      </c>
      <c r="AD462" s="25"/>
      <c r="AE462" s="25">
        <f t="shared" si="258"/>
        <v>1.7752884217177609E-8</v>
      </c>
      <c r="AF462" s="28">
        <f t="shared" si="259"/>
        <v>41958.247799999997</v>
      </c>
      <c r="AG462" s="128"/>
      <c r="AH462">
        <f t="shared" si="260"/>
        <v>-5.5937721471509463E-3</v>
      </c>
      <c r="AI462">
        <f t="shared" si="261"/>
        <v>1.0555805964466163</v>
      </c>
      <c r="AJ462">
        <f t="shared" si="262"/>
        <v>-0.61312295811161588</v>
      </c>
      <c r="AK462">
        <f t="shared" si="263"/>
        <v>-0.36580158187006029</v>
      </c>
      <c r="AL462">
        <f t="shared" si="264"/>
        <v>-1.4200077293880289</v>
      </c>
      <c r="AM462">
        <f t="shared" si="265"/>
        <v>-0.85953538512873795</v>
      </c>
      <c r="AN462" s="25">
        <f t="shared" si="280"/>
        <v>5.2277238445311474</v>
      </c>
      <c r="AO462" s="25">
        <f t="shared" si="280"/>
        <v>5.2277370744695686</v>
      </c>
      <c r="AP462" s="25">
        <f t="shared" si="280"/>
        <v>5.2278096222799091</v>
      </c>
      <c r="AQ462" s="25">
        <f t="shared" si="280"/>
        <v>5.228207281077049</v>
      </c>
      <c r="AR462" s="25">
        <f t="shared" si="280"/>
        <v>5.2303820486242989</v>
      </c>
      <c r="AS462" s="25">
        <f t="shared" si="280"/>
        <v>5.2421321354723966</v>
      </c>
      <c r="AT462" s="25">
        <f t="shared" si="280"/>
        <v>5.3019588783581995</v>
      </c>
      <c r="AU462" s="25">
        <f t="shared" si="266"/>
        <v>5.5496686963409294</v>
      </c>
      <c r="AV462" s="25"/>
      <c r="AW462" s="25"/>
      <c r="AX462" s="25"/>
    </row>
    <row r="463" spans="1:50">
      <c r="A463" s="212" t="s">
        <v>26</v>
      </c>
      <c r="B463" s="213" t="s">
        <v>288</v>
      </c>
      <c r="C463" s="212">
        <v>56976.747799999997</v>
      </c>
      <c r="D463" s="212">
        <v>1E-4</v>
      </c>
      <c r="E463" s="33">
        <f t="shared" si="250"/>
        <v>49138.463106092735</v>
      </c>
      <c r="F463" s="25">
        <f t="shared" si="251"/>
        <v>49138.5</v>
      </c>
      <c r="G463" s="25">
        <f t="shared" si="273"/>
        <v>-1.2593659499543719E-2</v>
      </c>
      <c r="K463">
        <f t="shared" si="278"/>
        <v>-1.2593659499543719E-2</v>
      </c>
      <c r="L463" s="25"/>
      <c r="N463" s="25"/>
      <c r="O463" s="25">
        <f t="shared" ca="1" si="281"/>
        <v>-1.6211452205607307E-2</v>
      </c>
      <c r="P463" s="27">
        <f t="shared" si="252"/>
        <v>-3.1327639550088708E-2</v>
      </c>
      <c r="Q463" s="28">
        <f t="shared" si="253"/>
        <v>41958.247799999997</v>
      </c>
      <c r="S463" s="25">
        <f t="shared" si="274"/>
        <v>3.5096200853421762E-4</v>
      </c>
      <c r="T463" s="128">
        <v>10</v>
      </c>
      <c r="U463">
        <f t="shared" si="275"/>
        <v>3.5096200853421762E-3</v>
      </c>
      <c r="V463" s="25">
        <f t="shared" si="276"/>
        <v>1.8733980050544989E-2</v>
      </c>
      <c r="Z463">
        <f t="shared" si="254"/>
        <v>49138.5</v>
      </c>
      <c r="AA463" s="25">
        <f t="shared" si="255"/>
        <v>-5.4814521939009452E-3</v>
      </c>
      <c r="AB463" s="25">
        <f t="shared" si="256"/>
        <v>-7.1122073056427738E-3</v>
      </c>
      <c r="AC463" s="25">
        <f t="shared" si="257"/>
        <v>1.8733980050544989E-2</v>
      </c>
      <c r="AD463" s="25"/>
      <c r="AE463" s="25">
        <f t="shared" si="258"/>
        <v>1.7752884217177609E-8</v>
      </c>
      <c r="AF463" s="28">
        <f t="shared" si="259"/>
        <v>41958.247799999997</v>
      </c>
      <c r="AG463" s="128"/>
      <c r="AH463">
        <f t="shared" si="260"/>
        <v>-5.5937721471509463E-3</v>
      </c>
      <c r="AI463">
        <f t="shared" si="261"/>
        <v>1.0555805964466163</v>
      </c>
      <c r="AJ463">
        <f t="shared" si="262"/>
        <v>-0.61312295811161588</v>
      </c>
      <c r="AK463">
        <f t="shared" si="263"/>
        <v>-0.36580158187006029</v>
      </c>
      <c r="AL463">
        <f t="shared" si="264"/>
        <v>-1.4200077293880289</v>
      </c>
      <c r="AM463">
        <f t="shared" si="265"/>
        <v>-0.85953538512873795</v>
      </c>
      <c r="AN463" s="25">
        <f t="shared" si="280"/>
        <v>5.2277238445311474</v>
      </c>
      <c r="AO463" s="25">
        <f t="shared" si="280"/>
        <v>5.2277370744695686</v>
      </c>
      <c r="AP463" s="25">
        <f t="shared" si="280"/>
        <v>5.2278096222799091</v>
      </c>
      <c r="AQ463" s="25">
        <f t="shared" si="280"/>
        <v>5.228207281077049</v>
      </c>
      <c r="AR463" s="25">
        <f t="shared" si="280"/>
        <v>5.2303820486242989</v>
      </c>
      <c r="AS463" s="25">
        <f t="shared" si="280"/>
        <v>5.2421321354723966</v>
      </c>
      <c r="AT463" s="25">
        <f t="shared" si="280"/>
        <v>5.3019588783581995</v>
      </c>
      <c r="AU463" s="25">
        <f t="shared" si="266"/>
        <v>5.5496686963409294</v>
      </c>
      <c r="AV463" s="25"/>
      <c r="AW463" s="25"/>
      <c r="AX463" s="25"/>
    </row>
    <row r="464" spans="1:50">
      <c r="A464" s="212" t="s">
        <v>25</v>
      </c>
      <c r="B464" s="213" t="s">
        <v>292</v>
      </c>
      <c r="C464" s="212">
        <v>57034.605799999998</v>
      </c>
      <c r="D464" s="212">
        <v>1E-4</v>
      </c>
      <c r="E464" s="33">
        <f t="shared" si="250"/>
        <v>49307.961708643285</v>
      </c>
      <c r="F464" s="25">
        <f t="shared" si="251"/>
        <v>49308</v>
      </c>
      <c r="G464" s="25">
        <f t="shared" si="273"/>
        <v>-1.3070676002826076E-2</v>
      </c>
      <c r="K464">
        <f t="shared" si="278"/>
        <v>-1.3070676002826076E-2</v>
      </c>
      <c r="L464" s="25"/>
      <c r="N464" s="25"/>
      <c r="O464" s="25">
        <f t="shared" ca="1" si="281"/>
        <v>-1.637122308890462E-2</v>
      </c>
      <c r="P464" s="27">
        <f t="shared" si="252"/>
        <v>-3.1429120258526858E-2</v>
      </c>
      <c r="Q464" s="28">
        <f t="shared" si="253"/>
        <v>42016.105799999998</v>
      </c>
      <c r="S464" s="25">
        <f t="shared" si="274"/>
        <v>3.3703247548967305E-4</v>
      </c>
      <c r="T464" s="128">
        <v>10</v>
      </c>
      <c r="U464">
        <f t="shared" si="275"/>
        <v>3.3703247548967303E-3</v>
      </c>
      <c r="V464" s="25">
        <f t="shared" si="276"/>
        <v>1.8358444255700782E-2</v>
      </c>
      <c r="Z464">
        <f t="shared" si="254"/>
        <v>49308</v>
      </c>
      <c r="AA464" s="25">
        <f t="shared" si="255"/>
        <v>-4.9963015135917931E-3</v>
      </c>
      <c r="AB464" s="25">
        <f t="shared" si="256"/>
        <v>-8.0743744892342838E-3</v>
      </c>
      <c r="AC464" s="25">
        <f t="shared" si="257"/>
        <v>1.8358444255700782E-2</v>
      </c>
      <c r="AD464" s="25"/>
      <c r="AE464" s="25">
        <f t="shared" si="258"/>
        <v>2.1973008639784585E-8</v>
      </c>
      <c r="AF464" s="28">
        <f t="shared" si="259"/>
        <v>42016.105799999998</v>
      </c>
      <c r="AG464" s="128"/>
      <c r="AH464">
        <f t="shared" si="260"/>
        <v>-5.0770369215917942E-3</v>
      </c>
      <c r="AI464">
        <f t="shared" si="261"/>
        <v>1.0657338082126224</v>
      </c>
      <c r="AJ464">
        <f t="shared" si="262"/>
        <v>-0.59091235201089753</v>
      </c>
      <c r="AK464">
        <f t="shared" si="263"/>
        <v>-0.36411408439919785</v>
      </c>
      <c r="AL464">
        <f t="shared" si="264"/>
        <v>-1.3921892910166944</v>
      </c>
      <c r="AM464">
        <f t="shared" si="265"/>
        <v>-0.83563422790806996</v>
      </c>
      <c r="AN464" s="25">
        <f t="shared" si="280"/>
        <v>5.2520901662555577</v>
      </c>
      <c r="AO464" s="25">
        <f t="shared" si="280"/>
        <v>5.2521064858417494</v>
      </c>
      <c r="AP464" s="25">
        <f t="shared" si="280"/>
        <v>5.2521923087128579</v>
      </c>
      <c r="AQ464" s="25">
        <f t="shared" si="280"/>
        <v>5.2526434394087147</v>
      </c>
      <c r="AR464" s="25">
        <f t="shared" si="280"/>
        <v>5.2550092667566179</v>
      </c>
      <c r="AS464" s="25">
        <f t="shared" si="280"/>
        <v>5.2672675386019261</v>
      </c>
      <c r="AT464" s="25">
        <f t="shared" si="280"/>
        <v>5.3272840853534325</v>
      </c>
      <c r="AU464" s="25">
        <f t="shared" si="266"/>
        <v>5.569496104723032</v>
      </c>
      <c r="AV464" s="25"/>
      <c r="AW464" s="25"/>
      <c r="AX464" s="25"/>
    </row>
    <row r="465" spans="1:47">
      <c r="A465" s="22" t="s">
        <v>1440</v>
      </c>
      <c r="B465" s="21" t="s">
        <v>288</v>
      </c>
      <c r="C465" s="22">
        <v>57070.2768</v>
      </c>
      <c r="D465" s="22">
        <v>2.0000000000000001E-4</v>
      </c>
      <c r="E465" s="33">
        <f t="shared" si="250"/>
        <v>49412.46211742999</v>
      </c>
      <c r="F465" s="25">
        <f t="shared" si="251"/>
        <v>49412.5</v>
      </c>
      <c r="G465" s="25">
        <f t="shared" si="273"/>
        <v>-1.2931137498526368E-2</v>
      </c>
      <c r="K465">
        <f t="shared" si="278"/>
        <v>-1.2931137498526368E-2</v>
      </c>
      <c r="L465" s="25"/>
      <c r="N465" s="25"/>
      <c r="O465" s="25">
        <f t="shared" ca="1" si="281"/>
        <v>-1.6469724901910929E-2</v>
      </c>
      <c r="P465" s="27">
        <f t="shared" si="252"/>
        <v>-3.1491500394848188E-2</v>
      </c>
      <c r="Q465" s="28">
        <f t="shared" si="253"/>
        <v>42051.7768</v>
      </c>
      <c r="S465" s="25">
        <f t="shared" si="274"/>
        <v>3.4448707084315966E-4</v>
      </c>
      <c r="T465" s="128">
        <v>10</v>
      </c>
      <c r="U465">
        <f t="shared" si="275"/>
        <v>3.4448707084315964E-3</v>
      </c>
      <c r="V465" s="25">
        <f t="shared" si="276"/>
        <v>1.8560362896321819E-2</v>
      </c>
      <c r="Z465">
        <f t="shared" si="254"/>
        <v>49412.5</v>
      </c>
      <c r="AA465" s="25">
        <f t="shared" si="255"/>
        <v>-4.693264992256199E-3</v>
      </c>
      <c r="AB465" s="25">
        <f t="shared" si="256"/>
        <v>-8.2378725062701684E-3</v>
      </c>
      <c r="AC465" s="25">
        <f t="shared" si="257"/>
        <v>1.8560362896321819E-2</v>
      </c>
      <c r="AD465" s="25"/>
      <c r="AE465" s="25">
        <f t="shared" si="258"/>
        <v>2.3377768806016507E-8</v>
      </c>
      <c r="AF465" s="28">
        <f t="shared" si="259"/>
        <v>42051.7768</v>
      </c>
      <c r="AG465" s="128"/>
      <c r="AH465">
        <f t="shared" si="260"/>
        <v>-4.7544420235061998E-3</v>
      </c>
      <c r="AI465">
        <f t="shared" si="261"/>
        <v>1.0720658278572617</v>
      </c>
      <c r="AJ465">
        <f t="shared" si="262"/>
        <v>-0.57677131585362496</v>
      </c>
      <c r="AK465">
        <f t="shared" si="263"/>
        <v>-0.36291392430609154</v>
      </c>
      <c r="AL465">
        <f t="shared" si="264"/>
        <v>-1.3747708161526557</v>
      </c>
      <c r="AM465">
        <f t="shared" si="265"/>
        <v>-0.82094996137831433</v>
      </c>
      <c r="AN465" s="25">
        <f t="shared" si="280"/>
        <v>5.2672294121717593</v>
      </c>
      <c r="AO465" s="25">
        <f t="shared" si="280"/>
        <v>5.2672478799120803</v>
      </c>
      <c r="AP465" s="25">
        <f t="shared" si="280"/>
        <v>5.2673426156433534</v>
      </c>
      <c r="AQ465" s="25">
        <f t="shared" si="280"/>
        <v>5.2678283631575873</v>
      </c>
      <c r="AR465" s="25">
        <f t="shared" si="280"/>
        <v>5.2703130365197488</v>
      </c>
      <c r="AS465" s="25">
        <f t="shared" si="280"/>
        <v>5.2828711856102606</v>
      </c>
      <c r="AT465" s="25">
        <f t="shared" si="280"/>
        <v>5.3429451475131176</v>
      </c>
      <c r="AU465" s="25">
        <f t="shared" si="266"/>
        <v>5.5817200821621462</v>
      </c>
    </row>
    <row r="466" spans="1:47">
      <c r="A466" s="212" t="s">
        <v>23</v>
      </c>
      <c r="B466" s="213" t="s">
        <v>288</v>
      </c>
      <c r="C466" s="212">
        <v>57294.883199999997</v>
      </c>
      <c r="D466" s="212">
        <v>1E-4</v>
      </c>
      <c r="E466" s="33">
        <f t="shared" si="250"/>
        <v>50070.460508731274</v>
      </c>
      <c r="F466" s="25">
        <f t="shared" si="251"/>
        <v>50070.5</v>
      </c>
      <c r="G466" s="25">
        <f t="shared" si="273"/>
        <v>-1.3480263500241563E-2</v>
      </c>
      <c r="K466">
        <f t="shared" si="278"/>
        <v>-1.3480263500241563E-2</v>
      </c>
      <c r="L466" s="25"/>
      <c r="N466" s="25"/>
      <c r="O466" s="25">
        <f t="shared" ca="1" si="281"/>
        <v>-1.7089956413472187E-2</v>
      </c>
      <c r="P466" s="27">
        <f t="shared" si="252"/>
        <v>-3.1881050490030413E-2</v>
      </c>
      <c r="Q466" s="28">
        <f t="shared" si="253"/>
        <v>42276.383199999997</v>
      </c>
      <c r="S466" s="25">
        <f t="shared" si="274"/>
        <v>3.3858896184358261E-4</v>
      </c>
      <c r="T466" s="128">
        <v>10</v>
      </c>
      <c r="U466">
        <f t="shared" si="275"/>
        <v>3.385889618435826E-3</v>
      </c>
      <c r="V466" s="25">
        <f t="shared" si="276"/>
        <v>1.840078698978885E-2</v>
      </c>
      <c r="Z466">
        <f t="shared" si="254"/>
        <v>50070.5</v>
      </c>
      <c r="AA466" s="25">
        <f t="shared" si="255"/>
        <v>-2.7190672822122457E-3</v>
      </c>
      <c r="AB466" s="25">
        <f t="shared" si="256"/>
        <v>-1.0761196218029317E-2</v>
      </c>
      <c r="AC466" s="25">
        <f t="shared" si="257"/>
        <v>1.840078698978885E-2</v>
      </c>
      <c r="AD466" s="25"/>
      <c r="AE466" s="25">
        <f t="shared" si="258"/>
        <v>3.9209734037510384E-8</v>
      </c>
      <c r="AF466" s="28">
        <f t="shared" si="259"/>
        <v>42276.383199999997</v>
      </c>
      <c r="AG466" s="128"/>
      <c r="AH466">
        <f t="shared" si="260"/>
        <v>-2.6555868714622463E-3</v>
      </c>
      <c r="AI466">
        <f t="shared" si="261"/>
        <v>1.1130829313325794</v>
      </c>
      <c r="AJ466">
        <f t="shared" si="262"/>
        <v>-0.47959822552752795</v>
      </c>
      <c r="AK466">
        <f t="shared" si="263"/>
        <v>-0.35229568637897218</v>
      </c>
      <c r="AL466">
        <f t="shared" si="264"/>
        <v>-1.2601967862794654</v>
      </c>
      <c r="AM466">
        <f t="shared" si="265"/>
        <v>-0.72926543980175007</v>
      </c>
      <c r="AN466" s="25">
        <f t="shared" si="280"/>
        <v>5.3646557691103798</v>
      </c>
      <c r="AO466" s="25">
        <f t="shared" si="280"/>
        <v>5.364692470342991</v>
      </c>
      <c r="AP466" s="25">
        <f t="shared" si="280"/>
        <v>5.3648558622359763</v>
      </c>
      <c r="AQ466" s="25">
        <f t="shared" si="280"/>
        <v>5.3655828505140173</v>
      </c>
      <c r="AR466" s="25">
        <f t="shared" si="280"/>
        <v>5.3688091461983749</v>
      </c>
      <c r="AS466" s="25">
        <f t="shared" si="280"/>
        <v>5.3829674657299877</v>
      </c>
      <c r="AT466" s="25">
        <f t="shared" si="280"/>
        <v>5.4423557309177868</v>
      </c>
      <c r="AU466" s="25">
        <f t="shared" si="266"/>
        <v>5.6586901984773306</v>
      </c>
    </row>
    <row r="467" spans="1:47">
      <c r="A467" s="210" t="s">
        <v>1446</v>
      </c>
      <c r="B467" s="211" t="s">
        <v>288</v>
      </c>
      <c r="C467" s="210">
        <v>57303.075100000002</v>
      </c>
      <c r="D467" s="210" t="s">
        <v>445</v>
      </c>
      <c r="E467" s="33">
        <f t="shared" si="250"/>
        <v>50094.459188295637</v>
      </c>
      <c r="F467" s="25">
        <f t="shared" si="251"/>
        <v>50094.5</v>
      </c>
      <c r="G467" s="25">
        <f t="shared" si="273"/>
        <v>-1.393099149572663E-2</v>
      </c>
      <c r="K467">
        <f t="shared" si="278"/>
        <v>-1.393099149572663E-2</v>
      </c>
      <c r="L467" s="25"/>
      <c r="N467" s="25"/>
      <c r="O467" s="25">
        <f t="shared" ca="1" si="281"/>
        <v>-1.7112578839425786E-2</v>
      </c>
      <c r="P467" s="27">
        <f t="shared" si="252"/>
        <v>-3.1895153440043421E-2</v>
      </c>
      <c r="Q467" s="28">
        <f t="shared" si="253"/>
        <v>42284.575100000002</v>
      </c>
      <c r="S467" s="25">
        <f t="shared" si="274"/>
        <v>3.2271111436163962E-4</v>
      </c>
      <c r="T467" s="128">
        <v>10</v>
      </c>
      <c r="U467">
        <f t="shared" si="275"/>
        <v>3.2271111436163961E-3</v>
      </c>
      <c r="V467" s="25">
        <f t="shared" si="276"/>
        <v>1.7964161944316791E-2</v>
      </c>
      <c r="Z467">
        <f t="shared" si="254"/>
        <v>50094.5</v>
      </c>
      <c r="AA467" s="25">
        <f t="shared" si="255"/>
        <v>-2.6449959923971274E-3</v>
      </c>
      <c r="AB467" s="25">
        <f t="shared" si="256"/>
        <v>-1.1285995503329503E-2</v>
      </c>
      <c r="AC467" s="25">
        <f t="shared" si="257"/>
        <v>1.7964161944316791E-2</v>
      </c>
      <c r="AD467" s="25"/>
      <c r="AE467" s="25">
        <f t="shared" si="258"/>
        <v>4.1104906892832832E-8</v>
      </c>
      <c r="AF467" s="28">
        <f t="shared" si="259"/>
        <v>42284.575100000002</v>
      </c>
      <c r="AG467" s="128"/>
      <c r="AH467">
        <f t="shared" si="260"/>
        <v>-2.5769197016471284E-3</v>
      </c>
      <c r="AI467">
        <f t="shared" si="261"/>
        <v>1.1146122754704448</v>
      </c>
      <c r="AJ467">
        <f t="shared" si="262"/>
        <v>-0.47578179507228902</v>
      </c>
      <c r="AK467">
        <f t="shared" si="263"/>
        <v>-0.35180111755292487</v>
      </c>
      <c r="AL467">
        <f t="shared" si="264"/>
        <v>-1.2558526627889142</v>
      </c>
      <c r="AM467">
        <f t="shared" si="265"/>
        <v>-0.72594347143065796</v>
      </c>
      <c r="AN467" s="25">
        <f t="shared" si="280"/>
        <v>5.3682790912229823</v>
      </c>
      <c r="AO467" s="25">
        <f t="shared" si="280"/>
        <v>5.3683166181245889</v>
      </c>
      <c r="AP467" s="25">
        <f t="shared" si="280"/>
        <v>5.368482897832882</v>
      </c>
      <c r="AQ467" s="25">
        <f t="shared" si="280"/>
        <v>5.3692192427450891</v>
      </c>
      <c r="AR467" s="25">
        <f t="shared" si="280"/>
        <v>5.3724716253057174</v>
      </c>
      <c r="AS467" s="25">
        <f t="shared" si="280"/>
        <v>5.3866775336526231</v>
      </c>
      <c r="AT467" s="25">
        <f t="shared" si="280"/>
        <v>5.4460066941539367</v>
      </c>
      <c r="AU467" s="25">
        <f t="shared" si="266"/>
        <v>5.661497619133204</v>
      </c>
    </row>
    <row r="468" spans="1:47">
      <c r="A468" s="201" t="s">
        <v>1445</v>
      </c>
      <c r="B468" s="202" t="s">
        <v>292</v>
      </c>
      <c r="C468" s="203">
        <v>57319.63</v>
      </c>
      <c r="D468" s="204">
        <v>2E-3</v>
      </c>
      <c r="E468" s="33">
        <f t="shared" si="250"/>
        <v>50142.957795495393</v>
      </c>
      <c r="F468" s="25">
        <f t="shared" si="251"/>
        <v>50143</v>
      </c>
      <c r="G468" s="25">
        <f t="shared" si="273"/>
        <v>-1.4406421003513969E-2</v>
      </c>
      <c r="K468">
        <f t="shared" si="278"/>
        <v>-1.4406421003513969E-2</v>
      </c>
      <c r="L468" s="25"/>
      <c r="N468" s="25"/>
      <c r="O468" s="25">
        <f t="shared" ca="1" si="281"/>
        <v>-1.7158294991873688E-2</v>
      </c>
      <c r="P468" s="27">
        <f t="shared" si="252"/>
        <v>-3.1923630473757021E-2</v>
      </c>
      <c r="Q468" s="28">
        <f t="shared" si="253"/>
        <v>42301.13</v>
      </c>
      <c r="S468" s="25">
        <f t="shared" si="274"/>
        <v>3.0685262762437287E-4</v>
      </c>
      <c r="T468" s="128">
        <v>10</v>
      </c>
      <c r="U468">
        <f t="shared" si="275"/>
        <v>3.0685262762437287E-3</v>
      </c>
      <c r="V468" s="25">
        <f t="shared" si="276"/>
        <v>1.7517209470243052E-2</v>
      </c>
      <c r="Z468">
        <f t="shared" si="254"/>
        <v>50143</v>
      </c>
      <c r="AA468" s="25">
        <f t="shared" si="255"/>
        <v>-2.494887848288808E-3</v>
      </c>
      <c r="AB468" s="25">
        <f t="shared" si="256"/>
        <v>-1.1911533155225161E-2</v>
      </c>
      <c r="AC468" s="25">
        <f t="shared" si="257"/>
        <v>1.7517209470243052E-2</v>
      </c>
      <c r="AD468" s="25"/>
      <c r="AE468" s="25">
        <f t="shared" si="258"/>
        <v>4.3537669113339665E-8</v>
      </c>
      <c r="AF468" s="28">
        <f t="shared" si="259"/>
        <v>42301.13</v>
      </c>
      <c r="AG468" s="128"/>
      <c r="AH468">
        <f t="shared" si="260"/>
        <v>-2.4175135012888091E-3</v>
      </c>
      <c r="AI468">
        <f t="shared" si="261"/>
        <v>1.1177090019401859</v>
      </c>
      <c r="AJ468">
        <f t="shared" si="262"/>
        <v>-0.46800982606857311</v>
      </c>
      <c r="AK468">
        <f t="shared" si="263"/>
        <v>-0.35077712420031804</v>
      </c>
      <c r="AL468">
        <f t="shared" si="264"/>
        <v>-1.2470373985746648</v>
      </c>
      <c r="AM468">
        <f t="shared" si="265"/>
        <v>-0.71923446728452722</v>
      </c>
      <c r="AN468" s="25">
        <f t="shared" si="280"/>
        <v>5.3756164401898001</v>
      </c>
      <c r="AO468" s="25">
        <f t="shared" si="280"/>
        <v>5.375655670398344</v>
      </c>
      <c r="AP468" s="25">
        <f t="shared" si="280"/>
        <v>5.3758278596174236</v>
      </c>
      <c r="AQ468" s="25">
        <f t="shared" si="280"/>
        <v>5.3765831843531693</v>
      </c>
      <c r="AR468" s="25">
        <f t="shared" si="280"/>
        <v>5.3798879216132152</v>
      </c>
      <c r="AS468" s="25">
        <f t="shared" si="280"/>
        <v>5.3941874243183818</v>
      </c>
      <c r="AT468" s="25">
        <f t="shared" si="280"/>
        <v>5.4533898595121322</v>
      </c>
      <c r="AU468" s="25">
        <f t="shared" si="266"/>
        <v>5.667170948375281</v>
      </c>
    </row>
    <row r="469" spans="1:47">
      <c r="A469" s="212" t="s">
        <v>23</v>
      </c>
      <c r="B469" s="213" t="s">
        <v>292</v>
      </c>
      <c r="C469" s="212">
        <v>57326.798900000002</v>
      </c>
      <c r="D469" s="212">
        <v>1E-4</v>
      </c>
      <c r="E469" s="33">
        <f t="shared" ref="E469:E519" si="282">+(C469-C$7)/C$8</f>
        <v>50163.959533056754</v>
      </c>
      <c r="F469" s="25">
        <f t="shared" ref="F469:F521" si="283">ROUND(2*E469,0)/2</f>
        <v>50164</v>
      </c>
      <c r="G469" s="25">
        <f t="shared" si="273"/>
        <v>-1.3813307996315416E-2</v>
      </c>
      <c r="K469">
        <f t="shared" si="278"/>
        <v>-1.3813307996315416E-2</v>
      </c>
      <c r="L469" s="25"/>
      <c r="N469" s="25"/>
      <c r="O469" s="25">
        <f t="shared" ca="1" si="281"/>
        <v>-1.717808961458309E-2</v>
      </c>
      <c r="P469" s="27">
        <f t="shared" ref="P469:P519" si="284">+D$11+D$12*F469+D$13*F469^2</f>
        <v>-3.1935951322849723E-2</v>
      </c>
      <c r="Q469" s="28">
        <f t="shared" ref="Q469:Q519" si="285">+C469-15018.5</f>
        <v>42308.298900000002</v>
      </c>
      <c r="S469" s="25">
        <f t="shared" si="274"/>
        <v>3.2843020114077846E-4</v>
      </c>
      <c r="T469" s="128">
        <v>10</v>
      </c>
      <c r="U469">
        <f t="shared" si="275"/>
        <v>3.2843020114077847E-3</v>
      </c>
      <c r="V469" s="25">
        <f t="shared" si="276"/>
        <v>1.8122643326534307E-2</v>
      </c>
      <c r="Z469">
        <f t="shared" ref="Z469:Z519" si="286">F469</f>
        <v>50164</v>
      </c>
      <c r="AA469" s="25">
        <f t="shared" ref="AA469:AA519" si="287">AB$3+AB$4*Z469+AB$5*Z469^2+AH469</f>
        <v>-2.4297184902008885E-3</v>
      </c>
      <c r="AB469" s="25">
        <f t="shared" ref="AB469:AB519" si="288">+G469-AA469</f>
        <v>-1.1383589506114528E-2</v>
      </c>
      <c r="AC469" s="25">
        <f t="shared" ref="AC469:AC519" si="289">+G469-P469</f>
        <v>1.8122643326534307E-2</v>
      </c>
      <c r="AD469" s="25"/>
      <c r="AE469" s="25">
        <f t="shared" ref="AE469:AE519" si="290">+(G469-AA469)^2*S469</f>
        <v>4.2559992186710271E-8</v>
      </c>
      <c r="AF469" s="28">
        <f t="shared" ref="AF469:AF519" si="291">+C469-15018.5</f>
        <v>42308.298900000002</v>
      </c>
      <c r="AG469" s="128"/>
      <c r="AH469">
        <f t="shared" ref="AH469:AH519" si="292">$AB$6*($AB$11/AI469*AJ469+$AB$12)</f>
        <v>-2.3483138022008894E-3</v>
      </c>
      <c r="AI469">
        <f t="shared" ref="AI469:AI519" si="293">1+$AB$7*COS(AL469)</f>
        <v>1.1190523570863764</v>
      </c>
      <c r="AJ469">
        <f t="shared" ref="AJ469:AJ519" si="294">SIN(AL469+$AB$9)</f>
        <v>-0.46461985758487745</v>
      </c>
      <c r="AK469">
        <f t="shared" ref="AK469:AK521" si="295">$AB$7*SIN(AL469)</f>
        <v>-0.35032347376700002</v>
      </c>
      <c r="AL469">
        <f t="shared" ref="AL469:AL521" si="296">2*ATAN(AM469)</f>
        <v>-1.2432052708996026</v>
      </c>
      <c r="AM469">
        <f t="shared" ref="AM469:AM521" si="297">SQRT((1+$AB$7)/(1-$AB$7))*TAN(AN469/2)</f>
        <v>-0.716331224440098</v>
      </c>
      <c r="AN469" s="25">
        <f t="shared" si="280"/>
        <v>5.3787997643724612</v>
      </c>
      <c r="AO469" s="25">
        <f t="shared" si="280"/>
        <v>5.3788397464758422</v>
      </c>
      <c r="AP469" s="25">
        <f t="shared" si="280"/>
        <v>5.3790145244018825</v>
      </c>
      <c r="AQ469" s="25">
        <f t="shared" si="280"/>
        <v>5.3797780940089304</v>
      </c>
      <c r="AR469" s="25">
        <f t="shared" si="280"/>
        <v>5.3831053413119765</v>
      </c>
      <c r="AS469" s="25">
        <f t="shared" si="280"/>
        <v>5.3974442877583817</v>
      </c>
      <c r="AT469" s="25">
        <f t="shared" si="280"/>
        <v>5.456588831921513</v>
      </c>
      <c r="AU469" s="25">
        <f t="shared" ref="AU469:AU519" si="298">$AB$9+$AB$18*(F469-AB$15)</f>
        <v>5.6696274414491699</v>
      </c>
    </row>
    <row r="470" spans="1:47">
      <c r="A470" s="34" t="s">
        <v>1441</v>
      </c>
      <c r="B470" s="57"/>
      <c r="C470" s="200">
        <v>57326.8</v>
      </c>
      <c r="D470" s="58">
        <v>1E-3</v>
      </c>
      <c r="E470" s="33">
        <f t="shared" si="282"/>
        <v>50163.962755575041</v>
      </c>
      <c r="F470" s="25">
        <f t="shared" si="283"/>
        <v>50164</v>
      </c>
      <c r="G470" s="25">
        <f t="shared" si="273"/>
        <v>-1.2713307994999923E-2</v>
      </c>
      <c r="K470">
        <f t="shared" si="278"/>
        <v>-1.2713307994999923E-2</v>
      </c>
      <c r="L470" s="25"/>
      <c r="N470" s="25"/>
      <c r="O470" s="25">
        <f t="shared" ca="1" si="281"/>
        <v>-1.717808961458309E-2</v>
      </c>
      <c r="P470" s="27">
        <f t="shared" si="284"/>
        <v>-3.1935951322849723E-2</v>
      </c>
      <c r="Q470" s="28">
        <f t="shared" si="285"/>
        <v>42308.3</v>
      </c>
      <c r="S470" s="25">
        <f t="shared" si="274"/>
        <v>3.6951001650972846E-4</v>
      </c>
      <c r="T470" s="128">
        <v>10</v>
      </c>
      <c r="U470">
        <f t="shared" si="275"/>
        <v>3.6951001650972846E-3</v>
      </c>
      <c r="V470" s="25">
        <f t="shared" si="276"/>
        <v>1.92226433278498E-2</v>
      </c>
      <c r="Z470">
        <f t="shared" si="286"/>
        <v>50164</v>
      </c>
      <c r="AA470" s="25">
        <f t="shared" si="287"/>
        <v>-2.4297184902008885E-3</v>
      </c>
      <c r="AB470" s="25">
        <f t="shared" si="288"/>
        <v>-1.0283589504799035E-2</v>
      </c>
      <c r="AC470" s="25">
        <f t="shared" si="289"/>
        <v>1.92226433278498E-2</v>
      </c>
      <c r="AD470" s="25"/>
      <c r="AE470" s="25">
        <f t="shared" si="290"/>
        <v>3.9076502009708506E-8</v>
      </c>
      <c r="AF470" s="28">
        <f t="shared" si="291"/>
        <v>42308.3</v>
      </c>
      <c r="AG470" s="128"/>
      <c r="AH470">
        <f t="shared" si="292"/>
        <v>-2.3483138022008894E-3</v>
      </c>
      <c r="AI470">
        <f t="shared" si="293"/>
        <v>1.1190523570863764</v>
      </c>
      <c r="AJ470">
        <f t="shared" si="294"/>
        <v>-0.46461985758487745</v>
      </c>
      <c r="AK470">
        <f t="shared" si="295"/>
        <v>-0.35032347376700002</v>
      </c>
      <c r="AL470">
        <f t="shared" si="296"/>
        <v>-1.2432052708996026</v>
      </c>
      <c r="AM470">
        <f t="shared" si="297"/>
        <v>-0.716331224440098</v>
      </c>
      <c r="AN470" s="25">
        <f t="shared" si="280"/>
        <v>5.3787997643724612</v>
      </c>
      <c r="AO470" s="25">
        <f t="shared" si="280"/>
        <v>5.3788397464758422</v>
      </c>
      <c r="AP470" s="25">
        <f t="shared" si="280"/>
        <v>5.3790145244018825</v>
      </c>
      <c r="AQ470" s="25">
        <f t="shared" si="280"/>
        <v>5.3797780940089304</v>
      </c>
      <c r="AR470" s="25">
        <f t="shared" si="280"/>
        <v>5.3831053413119765</v>
      </c>
      <c r="AS470" s="25">
        <f t="shared" si="280"/>
        <v>5.3974442877583817</v>
      </c>
      <c r="AT470" s="25">
        <f t="shared" si="280"/>
        <v>5.456588831921513</v>
      </c>
      <c r="AU470" s="25">
        <f t="shared" si="298"/>
        <v>5.6696274414491699</v>
      </c>
    </row>
    <row r="471" spans="1:47">
      <c r="A471" s="212" t="s">
        <v>22</v>
      </c>
      <c r="B471" s="213" t="s">
        <v>292</v>
      </c>
      <c r="C471" s="212">
        <v>57338.746099999997</v>
      </c>
      <c r="D471" s="212">
        <v>1E-4</v>
      </c>
      <c r="E471" s="33">
        <f t="shared" si="282"/>
        <v>50198.959597082321</v>
      </c>
      <c r="F471" s="25">
        <f t="shared" si="283"/>
        <v>50199</v>
      </c>
      <c r="G471" s="25">
        <f t="shared" si="273"/>
        <v>-1.379145299870288E-2</v>
      </c>
      <c r="K471">
        <f t="shared" si="278"/>
        <v>-1.379145299870288E-2</v>
      </c>
      <c r="L471" s="25"/>
      <c r="N471" s="25"/>
      <c r="O471" s="25">
        <f t="shared" ca="1" si="281"/>
        <v>-1.7211080652432095E-2</v>
      </c>
      <c r="P471" s="27">
        <f t="shared" si="284"/>
        <v>-3.1956473430475481E-2</v>
      </c>
      <c r="Q471" s="28">
        <f t="shared" si="285"/>
        <v>42320.246099999997</v>
      </c>
      <c r="S471" s="25">
        <f t="shared" si="274"/>
        <v>3.2996796728671602E-4</v>
      </c>
      <c r="T471" s="128">
        <v>10</v>
      </c>
      <c r="U471">
        <f t="shared" si="275"/>
        <v>3.2996796728671602E-3</v>
      </c>
      <c r="V471" s="25">
        <f t="shared" si="276"/>
        <v>1.8165020431772601E-2</v>
      </c>
      <c r="Z471">
        <f t="shared" si="286"/>
        <v>50199</v>
      </c>
      <c r="AA471" s="25">
        <f t="shared" si="287"/>
        <v>-2.3208710354871388E-3</v>
      </c>
      <c r="AB471" s="25">
        <f t="shared" si="288"/>
        <v>-1.147058196321574E-2</v>
      </c>
      <c r="AC471" s="25">
        <f t="shared" si="289"/>
        <v>1.8165020431772601E-2</v>
      </c>
      <c r="AD471" s="25"/>
      <c r="AE471" s="25">
        <f t="shared" si="290"/>
        <v>4.3415288009456363E-8</v>
      </c>
      <c r="AF471" s="28">
        <f t="shared" si="291"/>
        <v>42320.246099999997</v>
      </c>
      <c r="AG471" s="128"/>
      <c r="AH471">
        <f t="shared" si="292"/>
        <v>-2.2327432324871395E-3</v>
      </c>
      <c r="AI471">
        <f t="shared" si="293"/>
        <v>1.1212945545433319</v>
      </c>
      <c r="AJ471">
        <f t="shared" si="294"/>
        <v>-0.45893655589728566</v>
      </c>
      <c r="AK471">
        <f t="shared" si="295"/>
        <v>-0.349553473789254</v>
      </c>
      <c r="AL471">
        <f t="shared" si="296"/>
        <v>-1.2367978880196713</v>
      </c>
      <c r="AM471">
        <f t="shared" si="297"/>
        <v>-0.71149470425979178</v>
      </c>
      <c r="AN471" s="25">
        <f t="shared" ref="AN471:AT480" si="299">$AU471+$AB$7*SIN(AO471)</f>
        <v>5.3841138181267949</v>
      </c>
      <c r="AO471" s="25">
        <f t="shared" si="299"/>
        <v>5.3841550726054956</v>
      </c>
      <c r="AP471" s="25">
        <f t="shared" si="299"/>
        <v>5.384334204240302</v>
      </c>
      <c r="AQ471" s="25">
        <f t="shared" si="299"/>
        <v>5.3851115468120563</v>
      </c>
      <c r="AR471" s="25">
        <f t="shared" si="299"/>
        <v>5.3884760844832078</v>
      </c>
      <c r="AS471" s="25">
        <f t="shared" si="299"/>
        <v>5.4028792987083607</v>
      </c>
      <c r="AT471" s="25">
        <f t="shared" si="299"/>
        <v>5.4619233071669626</v>
      </c>
      <c r="AU471" s="25">
        <f t="shared" si="298"/>
        <v>5.6737215965723173</v>
      </c>
    </row>
    <row r="472" spans="1:47">
      <c r="A472" s="212" t="s">
        <v>22</v>
      </c>
      <c r="B472" s="213" t="s">
        <v>288</v>
      </c>
      <c r="C472" s="212">
        <v>57344.7189</v>
      </c>
      <c r="D472" s="212">
        <v>1E-4</v>
      </c>
      <c r="E472" s="33">
        <f t="shared" si="282"/>
        <v>50216.45728544546</v>
      </c>
      <c r="F472" s="25">
        <f t="shared" si="283"/>
        <v>50216.5</v>
      </c>
      <c r="G472" s="25">
        <f t="shared" si="273"/>
        <v>-1.4580525501514785E-2</v>
      </c>
      <c r="K472">
        <f t="shared" si="278"/>
        <v>-1.4580525501514785E-2</v>
      </c>
      <c r="L472" s="25"/>
      <c r="N472" s="25"/>
      <c r="O472" s="25">
        <f t="shared" ca="1" si="281"/>
        <v>-1.72275761713566E-2</v>
      </c>
      <c r="P472" s="27">
        <f t="shared" si="284"/>
        <v>-3.1966728558884279E-2</v>
      </c>
      <c r="Q472" s="28">
        <f t="shared" si="285"/>
        <v>42326.2189</v>
      </c>
      <c r="S472" s="25">
        <f t="shared" si="274"/>
        <v>3.0228005675208435E-4</v>
      </c>
      <c r="T472" s="128">
        <v>10</v>
      </c>
      <c r="U472">
        <f t="shared" si="275"/>
        <v>3.0228005675208437E-3</v>
      </c>
      <c r="V472" s="25">
        <f t="shared" si="276"/>
        <v>1.7386203057369494E-2</v>
      </c>
      <c r="Z472">
        <f t="shared" si="286"/>
        <v>50216.5</v>
      </c>
      <c r="AA472" s="25">
        <f t="shared" si="287"/>
        <v>-2.2663392686758468E-3</v>
      </c>
      <c r="AB472" s="25">
        <f t="shared" si="288"/>
        <v>-1.2314186232838939E-2</v>
      </c>
      <c r="AC472" s="25">
        <f t="shared" si="289"/>
        <v>1.7386203057369494E-2</v>
      </c>
      <c r="AD472" s="25"/>
      <c r="AE472" s="25">
        <f t="shared" si="290"/>
        <v>4.5837500715227351E-8</v>
      </c>
      <c r="AF472" s="28">
        <f t="shared" si="291"/>
        <v>42326.2189</v>
      </c>
      <c r="AG472" s="128"/>
      <c r="AH472">
        <f t="shared" si="292"/>
        <v>-2.1748471519258479E-3</v>
      </c>
      <c r="AI472">
        <f t="shared" si="293"/>
        <v>1.122417156403505</v>
      </c>
      <c r="AJ472">
        <f t="shared" si="294"/>
        <v>-0.45607924889337242</v>
      </c>
      <c r="AK472">
        <f t="shared" si="295"/>
        <v>-0.34916191060606794</v>
      </c>
      <c r="AL472">
        <f t="shared" si="296"/>
        <v>-1.2335845599055508</v>
      </c>
      <c r="AM472">
        <f t="shared" si="297"/>
        <v>-0.70907746829184737</v>
      </c>
      <c r="AN472" s="25">
        <f t="shared" si="299"/>
        <v>5.3867748407614489</v>
      </c>
      <c r="AO472" s="25">
        <f t="shared" si="299"/>
        <v>5.3868167403986762</v>
      </c>
      <c r="AP472" s="25">
        <f t="shared" si="299"/>
        <v>5.386998066908518</v>
      </c>
      <c r="AQ472" s="25">
        <f t="shared" si="299"/>
        <v>5.387782309228399</v>
      </c>
      <c r="AR472" s="25">
        <f t="shared" si="299"/>
        <v>5.3911653817255445</v>
      </c>
      <c r="AS472" s="25">
        <f t="shared" si="299"/>
        <v>5.4056000336803436</v>
      </c>
      <c r="AT472" s="25">
        <f t="shared" si="299"/>
        <v>5.4645918774090845</v>
      </c>
      <c r="AU472" s="25">
        <f t="shared" si="298"/>
        <v>5.6757686741338915</v>
      </c>
    </row>
    <row r="473" spans="1:47">
      <c r="A473" s="212" t="s">
        <v>22</v>
      </c>
      <c r="B473" s="213" t="s">
        <v>292</v>
      </c>
      <c r="C473" s="212">
        <v>57375.61</v>
      </c>
      <c r="D473" s="212">
        <v>1E-4</v>
      </c>
      <c r="E473" s="33">
        <f t="shared" si="282"/>
        <v>50306.954680468611</v>
      </c>
      <c r="F473" s="25">
        <f t="shared" si="283"/>
        <v>50307</v>
      </c>
      <c r="G473" s="25">
        <f t="shared" si="273"/>
        <v>-1.5469728998141363E-2</v>
      </c>
      <c r="K473">
        <f t="shared" si="278"/>
        <v>-1.5469728998141363E-2</v>
      </c>
      <c r="L473" s="25"/>
      <c r="N473" s="25"/>
      <c r="O473" s="25">
        <f t="shared" ca="1" si="281"/>
        <v>-1.7312881569223306E-2</v>
      </c>
      <c r="P473" s="27">
        <f t="shared" si="284"/>
        <v>-3.201969918631583E-2</v>
      </c>
      <c r="Q473" s="28">
        <f t="shared" si="285"/>
        <v>42357.11</v>
      </c>
      <c r="S473" s="25">
        <f t="shared" si="274"/>
        <v>2.739015132294636E-4</v>
      </c>
      <c r="T473" s="128">
        <v>10</v>
      </c>
      <c r="U473">
        <f t="shared" si="275"/>
        <v>2.7390151322946362E-3</v>
      </c>
      <c r="V473" s="25">
        <f t="shared" si="276"/>
        <v>1.6549970188174466E-2</v>
      </c>
      <c r="Z473">
        <f t="shared" si="286"/>
        <v>50307</v>
      </c>
      <c r="AA473" s="25">
        <f t="shared" si="287"/>
        <v>-1.9831964277058356E-3</v>
      </c>
      <c r="AB473" s="25">
        <f t="shared" si="288"/>
        <v>-1.3486532570435528E-2</v>
      </c>
      <c r="AC473" s="25">
        <f t="shared" si="289"/>
        <v>1.6549970188174466E-2</v>
      </c>
      <c r="AD473" s="25"/>
      <c r="AE473" s="25">
        <f t="shared" si="290"/>
        <v>4.9819004231942071E-8</v>
      </c>
      <c r="AF473" s="28">
        <f t="shared" si="291"/>
        <v>42357.11</v>
      </c>
      <c r="AG473" s="128"/>
      <c r="AH473">
        <f t="shared" si="292"/>
        <v>-1.8742766807058366E-3</v>
      </c>
      <c r="AI473">
        <f t="shared" si="293"/>
        <v>1.1282379480241007</v>
      </c>
      <c r="AJ473">
        <f t="shared" si="294"/>
        <v>-0.44113592570141014</v>
      </c>
      <c r="AK473">
        <f t="shared" si="295"/>
        <v>-0.34706631741868588</v>
      </c>
      <c r="AL473">
        <f t="shared" si="296"/>
        <v>-1.2168640197934375</v>
      </c>
      <c r="AM473">
        <f t="shared" si="297"/>
        <v>-0.69658748153381855</v>
      </c>
      <c r="AN473" s="25">
        <f t="shared" si="299"/>
        <v>5.4005787390183491</v>
      </c>
      <c r="AO473" s="25">
        <f t="shared" si="299"/>
        <v>5.4006240695398153</v>
      </c>
      <c r="AP473" s="25">
        <f t="shared" si="299"/>
        <v>5.4008169306524634</v>
      </c>
      <c r="AQ473" s="25">
        <f t="shared" si="299"/>
        <v>5.4016369637259833</v>
      </c>
      <c r="AR473" s="25">
        <f t="shared" si="299"/>
        <v>5.4051146255095057</v>
      </c>
      <c r="AS473" s="25">
        <f t="shared" si="299"/>
        <v>5.4197043220820671</v>
      </c>
      <c r="AT473" s="25">
        <f t="shared" si="299"/>
        <v>5.4784062613709965</v>
      </c>
      <c r="AU473" s="25">
        <f t="shared" si="298"/>
        <v>5.6863549895237462</v>
      </c>
    </row>
    <row r="474" spans="1:47">
      <c r="A474" s="207" t="s">
        <v>1444</v>
      </c>
      <c r="B474" s="208" t="s">
        <v>292</v>
      </c>
      <c r="C474" s="209">
        <v>57383.292300000001</v>
      </c>
      <c r="D474" s="209">
        <v>2.0999999999999999E-3</v>
      </c>
      <c r="E474" s="33">
        <f t="shared" si="282"/>
        <v>50329.460455199398</v>
      </c>
      <c r="F474" s="25">
        <f t="shared" si="283"/>
        <v>50329.5</v>
      </c>
      <c r="G474" s="25">
        <f t="shared" si="273"/>
        <v>-1.349853650026489E-2</v>
      </c>
      <c r="K474">
        <f t="shared" si="278"/>
        <v>-1.349853650026489E-2</v>
      </c>
      <c r="L474" s="25"/>
      <c r="N474" s="25"/>
      <c r="O474" s="25">
        <f t="shared" ca="1" si="281"/>
        <v>-1.733409009355481E-2</v>
      </c>
      <c r="P474" s="27">
        <f t="shared" si="284"/>
        <v>-3.2032852281674802E-2</v>
      </c>
      <c r="Q474" s="28">
        <f t="shared" si="285"/>
        <v>42364.792300000001</v>
      </c>
      <c r="S474" s="25">
        <f t="shared" si="274"/>
        <v>3.4352086148502052E-4</v>
      </c>
      <c r="T474" s="128">
        <v>10</v>
      </c>
      <c r="U474">
        <f t="shared" si="275"/>
        <v>3.435208614850205E-3</v>
      </c>
      <c r="V474" s="25">
        <f t="shared" si="276"/>
        <v>1.8534315781409912E-2</v>
      </c>
      <c r="Z474">
        <f t="shared" si="286"/>
        <v>50329.5</v>
      </c>
      <c r="AA474" s="25">
        <f t="shared" si="287"/>
        <v>-1.9125096922333743E-3</v>
      </c>
      <c r="AB474" s="25">
        <f t="shared" si="288"/>
        <v>-1.1586026808031516E-2</v>
      </c>
      <c r="AC474" s="25">
        <f t="shared" si="289"/>
        <v>1.8534315781409912E-2</v>
      </c>
      <c r="AD474" s="25"/>
      <c r="AE474" s="25">
        <f t="shared" si="290"/>
        <v>4.611287226963393E-8</v>
      </c>
      <c r="AF474" s="28">
        <f t="shared" si="291"/>
        <v>42364.792300000001</v>
      </c>
      <c r="AG474" s="128"/>
      <c r="AH474">
        <f t="shared" si="292"/>
        <v>-1.7992494814833748E-3</v>
      </c>
      <c r="AI474">
        <f t="shared" si="293"/>
        <v>1.1296889356206636</v>
      </c>
      <c r="AJ474">
        <f t="shared" si="294"/>
        <v>-0.43737721423011672</v>
      </c>
      <c r="AK474">
        <f t="shared" si="295"/>
        <v>-0.34652673775277332</v>
      </c>
      <c r="AL474">
        <f t="shared" si="296"/>
        <v>-1.2126800520646817</v>
      </c>
      <c r="AM474">
        <f t="shared" si="297"/>
        <v>-0.6934849124132646</v>
      </c>
      <c r="AN474" s="25">
        <f t="shared" si="299"/>
        <v>5.4040217546388618</v>
      </c>
      <c r="AO474" s="25">
        <f t="shared" si="299"/>
        <v>5.4040679624570593</v>
      </c>
      <c r="AP474" s="25">
        <f t="shared" si="299"/>
        <v>5.4042637371977813</v>
      </c>
      <c r="AQ474" s="25">
        <f t="shared" si="299"/>
        <v>5.4050926891723403</v>
      </c>
      <c r="AR474" s="25">
        <f t="shared" si="299"/>
        <v>5.4085935182798783</v>
      </c>
      <c r="AS474" s="25">
        <f t="shared" si="299"/>
        <v>5.4232197725140949</v>
      </c>
      <c r="AT474" s="25">
        <f t="shared" si="299"/>
        <v>5.4818444080680608</v>
      </c>
      <c r="AU474" s="25">
        <f t="shared" si="298"/>
        <v>5.6889869463886269</v>
      </c>
    </row>
    <row r="475" spans="1:47">
      <c r="A475" s="207" t="s">
        <v>1444</v>
      </c>
      <c r="B475" s="208" t="s">
        <v>292</v>
      </c>
      <c r="C475" s="209">
        <v>57383.462899999999</v>
      </c>
      <c r="D475" s="209">
        <v>1.9E-3</v>
      </c>
      <c r="E475" s="33">
        <f t="shared" si="282"/>
        <v>50329.960238489432</v>
      </c>
      <c r="F475" s="25">
        <f t="shared" si="283"/>
        <v>50330</v>
      </c>
      <c r="G475" s="25">
        <f t="shared" si="273"/>
        <v>-1.3572509997175075E-2</v>
      </c>
      <c r="K475">
        <f t="shared" si="278"/>
        <v>-1.3572509997175075E-2</v>
      </c>
      <c r="L475" s="25"/>
      <c r="N475" s="25"/>
      <c r="O475" s="25">
        <f t="shared" ca="1" si="281"/>
        <v>-1.7334561394095508E-2</v>
      </c>
      <c r="P475" s="27">
        <f t="shared" si="284"/>
        <v>-3.2033144498514465E-2</v>
      </c>
      <c r="Q475" s="28">
        <f t="shared" si="285"/>
        <v>42364.962899999999</v>
      </c>
      <c r="S475" s="25">
        <f t="shared" si="274"/>
        <v>3.4079502619204226E-4</v>
      </c>
      <c r="T475" s="128">
        <v>10</v>
      </c>
      <c r="U475">
        <f t="shared" si="275"/>
        <v>3.4079502619204227E-3</v>
      </c>
      <c r="V475" s="25">
        <f t="shared" si="276"/>
        <v>1.846063450133939E-2</v>
      </c>
      <c r="Z475">
        <f t="shared" si="286"/>
        <v>50330</v>
      </c>
      <c r="AA475" s="25">
        <f t="shared" si="287"/>
        <v>-1.9109375679855606E-3</v>
      </c>
      <c r="AB475" s="25">
        <f t="shared" si="288"/>
        <v>-1.1661572429189514E-2</v>
      </c>
      <c r="AC475" s="25">
        <f t="shared" si="289"/>
        <v>1.846063450133939E-2</v>
      </c>
      <c r="AD475" s="25"/>
      <c r="AE475" s="25">
        <f t="shared" si="290"/>
        <v>4.634548973499393E-8</v>
      </c>
      <c r="AF475" s="28">
        <f t="shared" si="291"/>
        <v>42364.962899999999</v>
      </c>
      <c r="AG475" s="128"/>
      <c r="AH475">
        <f t="shared" si="292"/>
        <v>-1.7975808679855615E-3</v>
      </c>
      <c r="AI475">
        <f t="shared" si="293"/>
        <v>1.1297211964669163</v>
      </c>
      <c r="AJ475">
        <f t="shared" si="294"/>
        <v>-0.43729349013928998</v>
      </c>
      <c r="AK475">
        <f t="shared" si="295"/>
        <v>-0.34651466229755951</v>
      </c>
      <c r="AL475">
        <f t="shared" si="296"/>
        <v>-1.2125869527311441</v>
      </c>
      <c r="AM475">
        <f t="shared" si="297"/>
        <v>-0.6934159782443815</v>
      </c>
      <c r="AN475" s="25">
        <f t="shared" si="299"/>
        <v>5.4040983164245295</v>
      </c>
      <c r="AO475" s="25">
        <f t="shared" si="299"/>
        <v>5.404144543847007</v>
      </c>
      <c r="AP475" s="25">
        <f t="shared" si="299"/>
        <v>5.4043403835346888</v>
      </c>
      <c r="AQ475" s="25">
        <f t="shared" si="299"/>
        <v>5.405169533769369</v>
      </c>
      <c r="AR475" s="25">
        <f t="shared" si="299"/>
        <v>5.408670876043395</v>
      </c>
      <c r="AS475" s="25">
        <f t="shared" si="299"/>
        <v>5.42329793355694</v>
      </c>
      <c r="AT475" s="25">
        <f t="shared" si="299"/>
        <v>5.481920827646503</v>
      </c>
      <c r="AU475" s="25">
        <f t="shared" si="298"/>
        <v>5.6890454343189578</v>
      </c>
    </row>
    <row r="476" spans="1:47">
      <c r="A476" s="212" t="s">
        <v>24</v>
      </c>
      <c r="B476" s="213" t="s">
        <v>288</v>
      </c>
      <c r="C476" s="212">
        <v>57634.864300000001</v>
      </c>
      <c r="D476" s="212">
        <v>1E-4</v>
      </c>
      <c r="E476" s="33">
        <f t="shared" si="282"/>
        <v>51066.456245597401</v>
      </c>
      <c r="F476" s="25">
        <f t="shared" si="283"/>
        <v>51066.5</v>
      </c>
      <c r="G476" s="25">
        <f t="shared" si="273"/>
        <v>-1.4935475497622974E-2</v>
      </c>
      <c r="K476">
        <f t="shared" si="278"/>
        <v>-1.4935475497622974E-2</v>
      </c>
      <c r="L476" s="25"/>
      <c r="N476" s="25"/>
      <c r="O476" s="25">
        <f t="shared" ca="1" si="281"/>
        <v>-1.8028787090546668E-2</v>
      </c>
      <c r="P476" s="27">
        <f t="shared" si="284"/>
        <v>-3.2460079155241961E-2</v>
      </c>
      <c r="Q476" s="28">
        <f t="shared" si="285"/>
        <v>42616.364300000001</v>
      </c>
      <c r="S476" s="25">
        <f t="shared" si="274"/>
        <v>3.0711173335663279E-4</v>
      </c>
      <c r="T476" s="128">
        <v>10</v>
      </c>
      <c r="U476">
        <f t="shared" si="275"/>
        <v>3.0711173335663281E-3</v>
      </c>
      <c r="V476" s="25">
        <f t="shared" si="276"/>
        <v>1.7524603657618987E-2</v>
      </c>
      <c r="Z476">
        <f t="shared" si="286"/>
        <v>51066.5</v>
      </c>
      <c r="AA476" s="25">
        <f t="shared" si="287"/>
        <v>4.6177907442229032E-4</v>
      </c>
      <c r="AB476" s="25">
        <f t="shared" si="288"/>
        <v>-1.5397254572045264E-2</v>
      </c>
      <c r="AC476" s="25">
        <f t="shared" si="289"/>
        <v>1.7524603657618987E-2</v>
      </c>
      <c r="AD476" s="25"/>
      <c r="AE476" s="25">
        <f t="shared" si="290"/>
        <v>7.2808651881025298E-8</v>
      </c>
      <c r="AF476" s="28">
        <f t="shared" si="291"/>
        <v>42616.364300000001</v>
      </c>
      <c r="AG476" s="128"/>
      <c r="AH476">
        <f t="shared" si="292"/>
        <v>7.1889284117228954E-4</v>
      </c>
      <c r="AI476">
        <f t="shared" si="293"/>
        <v>1.1777940876340596</v>
      </c>
      <c r="AJ476">
        <f t="shared" si="294"/>
        <v>-0.3046239293940598</v>
      </c>
      <c r="AK476">
        <f t="shared" si="295"/>
        <v>-0.32448306951576433</v>
      </c>
      <c r="AL476">
        <f t="shared" si="296"/>
        <v>-1.0695435682393266</v>
      </c>
      <c r="AM476">
        <f t="shared" si="297"/>
        <v>-0.59234496472427678</v>
      </c>
      <c r="AN476" s="25">
        <f t="shared" si="299"/>
        <v>5.5192705383592564</v>
      </c>
      <c r="AO476" s="25">
        <f t="shared" si="299"/>
        <v>5.5193501067754793</v>
      </c>
      <c r="AP476" s="25">
        <f t="shared" si="299"/>
        <v>5.519647839443337</v>
      </c>
      <c r="AQ476" s="25">
        <f t="shared" si="299"/>
        <v>5.5207611571363362</v>
      </c>
      <c r="AR476" s="25">
        <f t="shared" si="299"/>
        <v>5.5249137711831517</v>
      </c>
      <c r="AS476" s="25">
        <f t="shared" si="299"/>
        <v>5.540261342001882</v>
      </c>
      <c r="AT476" s="25">
        <f t="shared" si="299"/>
        <v>5.5952229197383359</v>
      </c>
      <c r="AU476" s="25">
        <f t="shared" si="298"/>
        <v>5.775198155696061</v>
      </c>
    </row>
    <row r="477" spans="1:47">
      <c r="A477" s="212" t="s">
        <v>24</v>
      </c>
      <c r="B477" s="213" t="s">
        <v>292</v>
      </c>
      <c r="C477" s="212">
        <v>57670.8753</v>
      </c>
      <c r="D477" s="212">
        <v>1E-4</v>
      </c>
      <c r="E477" s="33">
        <f t="shared" si="282"/>
        <v>51171.952705489683</v>
      </c>
      <c r="F477" s="25">
        <f t="shared" si="283"/>
        <v>51172</v>
      </c>
      <c r="G477" s="25">
        <f t="shared" si="273"/>
        <v>-1.6143884000484832E-2</v>
      </c>
      <c r="K477">
        <f t="shared" si="278"/>
        <v>-1.6143884000484832E-2</v>
      </c>
      <c r="L477" s="25"/>
      <c r="N477" s="25"/>
      <c r="O477" s="25">
        <f t="shared" ca="1" si="281"/>
        <v>-1.8128231504634374E-2</v>
      </c>
      <c r="P477" s="27">
        <f t="shared" si="284"/>
        <v>-3.2520662535100484E-2</v>
      </c>
      <c r="Q477" s="28">
        <f t="shared" si="285"/>
        <v>42652.3753</v>
      </c>
      <c r="S477" s="25">
        <f t="shared" si="274"/>
        <v>2.6819887517184801E-4</v>
      </c>
      <c r="T477" s="128">
        <v>10</v>
      </c>
      <c r="U477">
        <f t="shared" si="275"/>
        <v>2.6819887517184802E-3</v>
      </c>
      <c r="V477" s="25">
        <f t="shared" si="276"/>
        <v>1.6376778534615652E-2</v>
      </c>
      <c r="Z477">
        <f t="shared" si="286"/>
        <v>51172</v>
      </c>
      <c r="AA477" s="25">
        <f t="shared" si="287"/>
        <v>8.1001366830309716E-4</v>
      </c>
      <c r="AB477" s="25">
        <f t="shared" si="288"/>
        <v>-1.695389766878793E-2</v>
      </c>
      <c r="AC477" s="25">
        <f t="shared" si="289"/>
        <v>1.6376778534615652E-2</v>
      </c>
      <c r="AD477" s="25"/>
      <c r="AE477" s="25">
        <f t="shared" si="290"/>
        <v>7.7089648786531281E-8</v>
      </c>
      <c r="AF477" s="28">
        <f t="shared" si="291"/>
        <v>42652.3753</v>
      </c>
      <c r="AG477" s="128"/>
      <c r="AH477">
        <f t="shared" si="292"/>
        <v>1.0879864203030964E-3</v>
      </c>
      <c r="AI477">
        <f t="shared" si="293"/>
        <v>1.1847220624086856</v>
      </c>
      <c r="AJ477">
        <f t="shared" si="294"/>
        <v>-0.28409722561679457</v>
      </c>
      <c r="AK477">
        <f t="shared" si="295"/>
        <v>-0.32058970610342691</v>
      </c>
      <c r="AL477">
        <f t="shared" si="296"/>
        <v>-1.0480647252683557</v>
      </c>
      <c r="AM477">
        <f t="shared" si="297"/>
        <v>-0.57792853003065847</v>
      </c>
      <c r="AN477" s="25">
        <f t="shared" si="299"/>
        <v>5.5361630930519157</v>
      </c>
      <c r="AO477" s="25">
        <f t="shared" si="299"/>
        <v>5.5362479873011239</v>
      </c>
      <c r="AP477" s="25">
        <f t="shared" si="299"/>
        <v>5.5365606326185413</v>
      </c>
      <c r="AQ477" s="25">
        <f t="shared" si="299"/>
        <v>5.5377112520889904</v>
      </c>
      <c r="AR477" s="25">
        <f t="shared" si="299"/>
        <v>5.5419353698486145</v>
      </c>
      <c r="AS477" s="25">
        <f t="shared" si="299"/>
        <v>5.557305274711422</v>
      </c>
      <c r="AT477" s="25">
        <f t="shared" si="299"/>
        <v>5.6115670400894588</v>
      </c>
      <c r="AU477" s="25">
        <f t="shared" si="298"/>
        <v>5.7875391089958361</v>
      </c>
    </row>
    <row r="478" spans="1:47">
      <c r="A478" s="212" t="s">
        <v>24</v>
      </c>
      <c r="B478" s="213" t="s">
        <v>288</v>
      </c>
      <c r="C478" s="212">
        <v>57676.849699999999</v>
      </c>
      <c r="D478" s="212">
        <v>1E-4</v>
      </c>
      <c r="E478" s="33">
        <f t="shared" si="282"/>
        <v>51189.455081152133</v>
      </c>
      <c r="F478" s="25">
        <f t="shared" si="283"/>
        <v>51189.5</v>
      </c>
      <c r="G478" s="25">
        <f t="shared" si="273"/>
        <v>-1.5332956500060391E-2</v>
      </c>
      <c r="K478">
        <f t="shared" si="278"/>
        <v>-1.5332956500060391E-2</v>
      </c>
      <c r="L478" s="25"/>
      <c r="N478" s="25"/>
      <c r="O478" s="25">
        <f t="shared" ca="1" si="281"/>
        <v>-1.814472702355888E-2</v>
      </c>
      <c r="P478" s="27">
        <f t="shared" si="284"/>
        <v>-3.2530698028531119E-2</v>
      </c>
      <c r="Q478" s="28">
        <f t="shared" si="285"/>
        <v>42658.349699999999</v>
      </c>
      <c r="S478" s="25">
        <f t="shared" si="274"/>
        <v>2.9576231368008671E-4</v>
      </c>
      <c r="T478" s="128">
        <v>10</v>
      </c>
      <c r="U478">
        <f t="shared" si="275"/>
        <v>2.957623136800867E-3</v>
      </c>
      <c r="V478" s="25">
        <f t="shared" si="276"/>
        <v>1.7197741528470728E-2</v>
      </c>
      <c r="Z478">
        <f t="shared" si="286"/>
        <v>51189.5</v>
      </c>
      <c r="AA478" s="25">
        <f t="shared" si="287"/>
        <v>8.6795342400327333E-4</v>
      </c>
      <c r="AB478" s="25">
        <f t="shared" si="288"/>
        <v>-1.6200909924063665E-2</v>
      </c>
      <c r="AC478" s="25">
        <f t="shared" si="289"/>
        <v>1.7197741528470728E-2</v>
      </c>
      <c r="AD478" s="25"/>
      <c r="AE478" s="25">
        <f t="shared" si="290"/>
        <v>7.7628581375463357E-8</v>
      </c>
      <c r="AF478" s="28">
        <f t="shared" si="291"/>
        <v>42658.349699999999</v>
      </c>
      <c r="AG478" s="128"/>
      <c r="AH478">
        <f t="shared" si="292"/>
        <v>1.1493926547532728E-3</v>
      </c>
      <c r="AI478">
        <f t="shared" si="293"/>
        <v>1.1858709046192468</v>
      </c>
      <c r="AJ478">
        <f t="shared" si="294"/>
        <v>-0.28065597262487485</v>
      </c>
      <c r="AK478">
        <f t="shared" si="295"/>
        <v>-0.31992500186140943</v>
      </c>
      <c r="AL478">
        <f t="shared" si="296"/>
        <v>-1.044477482183058</v>
      </c>
      <c r="AM478">
        <f t="shared" si="297"/>
        <v>-0.575538311508762</v>
      </c>
      <c r="AN478" s="25">
        <f t="shared" si="299"/>
        <v>5.5389747629456823</v>
      </c>
      <c r="AO478" s="25">
        <f t="shared" si="299"/>
        <v>5.5390605479953292</v>
      </c>
      <c r="AP478" s="25">
        <f t="shared" si="299"/>
        <v>5.5393756544881638</v>
      </c>
      <c r="AQ478" s="25">
        <f t="shared" si="299"/>
        <v>5.5405323237300337</v>
      </c>
      <c r="AR478" s="25">
        <f t="shared" si="299"/>
        <v>5.5447676626671987</v>
      </c>
      <c r="AS478" s="25">
        <f t="shared" si="299"/>
        <v>5.5601392052450924</v>
      </c>
      <c r="AT478" s="25">
        <f t="shared" si="299"/>
        <v>5.6142807580078111</v>
      </c>
      <c r="AU478" s="25">
        <f t="shared" si="298"/>
        <v>5.7895861865574103</v>
      </c>
    </row>
    <row r="479" spans="1:47">
      <c r="A479" s="214" t="s">
        <v>29</v>
      </c>
      <c r="B479" s="215" t="s">
        <v>292</v>
      </c>
      <c r="C479" s="214">
        <v>57697.843000000001</v>
      </c>
      <c r="D479" s="214">
        <v>1E-4</v>
      </c>
      <c r="E479" s="33">
        <f t="shared" si="282"/>
        <v>51250.956256666752</v>
      </c>
      <c r="F479" s="25">
        <f t="shared" si="283"/>
        <v>51251</v>
      </c>
      <c r="G479" s="25">
        <f t="shared" si="273"/>
        <v>-1.493169699824648E-2</v>
      </c>
      <c r="K479">
        <f t="shared" si="278"/>
        <v>-1.493169699824648E-2</v>
      </c>
      <c r="L479" s="25"/>
      <c r="N479" s="25"/>
      <c r="O479" s="25">
        <f t="shared" ca="1" si="281"/>
        <v>-1.8202696990064982E-2</v>
      </c>
      <c r="P479" s="27">
        <f t="shared" si="284"/>
        <v>-3.2565934285225945E-2</v>
      </c>
      <c r="Q479" s="28">
        <f t="shared" si="285"/>
        <v>42679.343000000001</v>
      </c>
      <c r="S479" s="25">
        <f t="shared" si="274"/>
        <v>3.1096632469349689E-4</v>
      </c>
      <c r="T479" s="128">
        <v>10</v>
      </c>
      <c r="U479">
        <f t="shared" si="275"/>
        <v>3.1096632469349689E-3</v>
      </c>
      <c r="V479" s="25">
        <f t="shared" si="276"/>
        <v>1.7634237286979465E-2</v>
      </c>
      <c r="Z479">
        <f t="shared" si="286"/>
        <v>51251</v>
      </c>
      <c r="AA479" s="25">
        <f t="shared" si="287"/>
        <v>1.0719524815229796E-3</v>
      </c>
      <c r="AB479" s="25">
        <f t="shared" si="288"/>
        <v>-1.6003649479769459E-2</v>
      </c>
      <c r="AC479" s="25">
        <f t="shared" si="289"/>
        <v>1.7634237286979465E-2</v>
      </c>
      <c r="AD479" s="25"/>
      <c r="AE479" s="25">
        <f t="shared" si="290"/>
        <v>7.9643698953153653E-8</v>
      </c>
      <c r="AF479" s="28">
        <f t="shared" si="291"/>
        <v>42679.343000000001</v>
      </c>
      <c r="AG479" s="128"/>
      <c r="AH479">
        <f t="shared" si="292"/>
        <v>1.3655884845229782E-3</v>
      </c>
      <c r="AI479">
        <f t="shared" si="293"/>
        <v>1.1899067356273256</v>
      </c>
      <c r="AJ479">
        <f t="shared" si="294"/>
        <v>-0.26848086075785882</v>
      </c>
      <c r="AK479">
        <f t="shared" si="295"/>
        <v>-0.3175459522075082</v>
      </c>
      <c r="AL479">
        <f t="shared" si="296"/>
        <v>-1.0318156438271324</v>
      </c>
      <c r="AM479">
        <f t="shared" si="297"/>
        <v>-0.56714079685383001</v>
      </c>
      <c r="AN479" s="25">
        <f t="shared" si="299"/>
        <v>5.5488774037945054</v>
      </c>
      <c r="AO479" s="25">
        <f t="shared" si="299"/>
        <v>5.5489663323388028</v>
      </c>
      <c r="AP479" s="25">
        <f t="shared" si="299"/>
        <v>5.5492900488233339</v>
      </c>
      <c r="AQ479" s="25">
        <f t="shared" si="299"/>
        <v>5.5504676400316297</v>
      </c>
      <c r="AR479" s="25">
        <f t="shared" si="299"/>
        <v>5.5547409184173242</v>
      </c>
      <c r="AS479" s="25">
        <f t="shared" si="299"/>
        <v>5.5701135100446351</v>
      </c>
      <c r="AT479" s="25">
        <f t="shared" si="299"/>
        <v>5.6238233467210712</v>
      </c>
      <c r="AU479" s="25">
        <f t="shared" si="298"/>
        <v>5.7967802019880841</v>
      </c>
    </row>
    <row r="480" spans="1:47">
      <c r="A480" s="214" t="s">
        <v>29</v>
      </c>
      <c r="B480" s="215" t="s">
        <v>288</v>
      </c>
      <c r="C480" s="214">
        <v>57698.013599999998</v>
      </c>
      <c r="D480" s="214">
        <v>2.9999999999999997E-4</v>
      </c>
      <c r="E480" s="33">
        <f t="shared" si="282"/>
        <v>51251.456039956785</v>
      </c>
      <c r="F480" s="25">
        <f t="shared" si="283"/>
        <v>51251.5</v>
      </c>
      <c r="G480" s="25">
        <f t="shared" si="273"/>
        <v>-1.5005670502432622E-2</v>
      </c>
      <c r="K480">
        <f t="shared" si="278"/>
        <v>-1.5005670502432622E-2</v>
      </c>
      <c r="L480" s="25"/>
      <c r="N480" s="25"/>
      <c r="O480" s="25">
        <f t="shared" ca="1" si="281"/>
        <v>-1.8203168290605681E-2</v>
      </c>
      <c r="P480" s="27">
        <f t="shared" si="284"/>
        <v>-3.2566220558925614E-2</v>
      </c>
      <c r="Q480" s="28">
        <f t="shared" si="285"/>
        <v>42679.513599999998</v>
      </c>
      <c r="S480" s="25">
        <f t="shared" si="274"/>
        <v>3.0837291828659602E-4</v>
      </c>
      <c r="T480" s="128">
        <v>10</v>
      </c>
      <c r="U480">
        <f t="shared" si="275"/>
        <v>3.0837291828659601E-3</v>
      </c>
      <c r="V480" s="25">
        <f t="shared" si="276"/>
        <v>1.7560550056492992E-2</v>
      </c>
      <c r="Z480">
        <f t="shared" si="286"/>
        <v>51251.5</v>
      </c>
      <c r="AA480" s="25">
        <f t="shared" si="287"/>
        <v>1.0736134085832186E-3</v>
      </c>
      <c r="AB480" s="25">
        <f t="shared" si="288"/>
        <v>-1.6079283911015839E-2</v>
      </c>
      <c r="AC480" s="25">
        <f t="shared" si="289"/>
        <v>1.7560550056492992E-2</v>
      </c>
      <c r="AD480" s="25"/>
      <c r="AE480" s="25">
        <f t="shared" si="290"/>
        <v>7.9727773847002303E-8</v>
      </c>
      <c r="AF480" s="28">
        <f t="shared" si="291"/>
        <v>42679.513599999998</v>
      </c>
      <c r="AG480" s="128"/>
      <c r="AH480">
        <f t="shared" si="292"/>
        <v>1.3673486653332182E-3</v>
      </c>
      <c r="AI480">
        <f t="shared" si="293"/>
        <v>1.1899395354151059</v>
      </c>
      <c r="AJ480">
        <f t="shared" si="294"/>
        <v>-0.26838135712781847</v>
      </c>
      <c r="AK480">
        <f t="shared" si="295"/>
        <v>-0.31752633416189874</v>
      </c>
      <c r="AL480">
        <f t="shared" si="296"/>
        <v>-1.0317123491677527</v>
      </c>
      <c r="AM480">
        <f t="shared" si="297"/>
        <v>-0.56707253922783574</v>
      </c>
      <c r="AN480" s="25">
        <f t="shared" si="299"/>
        <v>5.5489580510360907</v>
      </c>
      <c r="AO480" s="25">
        <f t="shared" si="299"/>
        <v>5.5490470052095002</v>
      </c>
      <c r="AP480" s="25">
        <f t="shared" si="299"/>
        <v>5.5493707914121799</v>
      </c>
      <c r="AQ480" s="25">
        <f t="shared" si="299"/>
        <v>5.5505485504802721</v>
      </c>
      <c r="AR480" s="25">
        <f t="shared" si="299"/>
        <v>5.5548221276392074</v>
      </c>
      <c r="AS480" s="25">
        <f t="shared" si="299"/>
        <v>5.5701946976602805</v>
      </c>
      <c r="AT480" s="25">
        <f t="shared" si="299"/>
        <v>5.6239009655907344</v>
      </c>
      <c r="AU480" s="25">
        <f t="shared" si="298"/>
        <v>5.796838689918415</v>
      </c>
    </row>
    <row r="481" spans="1:47">
      <c r="A481" s="212" t="s">
        <v>24</v>
      </c>
      <c r="B481" s="213" t="s">
        <v>288</v>
      </c>
      <c r="C481" s="212">
        <v>57702.792300000001</v>
      </c>
      <c r="D481" s="212">
        <v>1E-4</v>
      </c>
      <c r="E481" s="33">
        <f t="shared" si="282"/>
        <v>51265.455538245849</v>
      </c>
      <c r="F481" s="25">
        <f t="shared" si="283"/>
        <v>51265.5</v>
      </c>
      <c r="G481" s="25">
        <f t="shared" si="273"/>
        <v>-1.5176928500295617E-2</v>
      </c>
      <c r="K481">
        <f t="shared" si="278"/>
        <v>-1.5176928500295617E-2</v>
      </c>
      <c r="L481" s="25"/>
      <c r="N481" s="25"/>
      <c r="O481" s="25">
        <f t="shared" ca="1" si="281"/>
        <v>-1.8216364705745284E-2</v>
      </c>
      <c r="P481" s="27">
        <f t="shared" si="284"/>
        <v>-3.2574234913284053E-2</v>
      </c>
      <c r="Q481" s="28">
        <f t="shared" si="285"/>
        <v>42684.292300000001</v>
      </c>
      <c r="S481" s="25">
        <f t="shared" si="274"/>
        <v>3.0266627042740859E-4</v>
      </c>
      <c r="T481" s="128">
        <v>10</v>
      </c>
      <c r="U481">
        <f t="shared" si="275"/>
        <v>3.0266627042740859E-3</v>
      </c>
      <c r="V481" s="25">
        <f t="shared" si="276"/>
        <v>1.7397306412988436E-2</v>
      </c>
      <c r="Z481">
        <f t="shared" si="286"/>
        <v>51265.5</v>
      </c>
      <c r="AA481" s="25">
        <f t="shared" si="287"/>
        <v>1.1201348137814097E-3</v>
      </c>
      <c r="AB481" s="25">
        <f t="shared" si="288"/>
        <v>-1.6297063314077025E-2</v>
      </c>
      <c r="AC481" s="25">
        <f t="shared" si="289"/>
        <v>1.7397306412988436E-2</v>
      </c>
      <c r="AD481" s="25"/>
      <c r="AE481" s="25">
        <f t="shared" si="290"/>
        <v>8.0386427953801122E-8</v>
      </c>
      <c r="AF481" s="28">
        <f t="shared" si="291"/>
        <v>42684.292300000001</v>
      </c>
      <c r="AG481" s="128"/>
      <c r="AH481">
        <f t="shared" si="292"/>
        <v>1.4166497845314087E-3</v>
      </c>
      <c r="AI481">
        <f t="shared" si="293"/>
        <v>1.1908578386487572</v>
      </c>
      <c r="AJ481">
        <f t="shared" si="294"/>
        <v>-0.26559186653793615</v>
      </c>
      <c r="AK481">
        <f t="shared" si="295"/>
        <v>-0.31697521263708461</v>
      </c>
      <c r="AL481">
        <f t="shared" si="296"/>
        <v>-1.0288177854046947</v>
      </c>
      <c r="AM481">
        <f t="shared" si="297"/>
        <v>-0.56516142022861793</v>
      </c>
      <c r="AN481" s="25">
        <f t="shared" ref="AN481:AT490" si="300">$AU481+$AB$7*SIN(AO481)</f>
        <v>5.551217076950933</v>
      </c>
      <c r="AO481" s="25">
        <f t="shared" si="300"/>
        <v>5.5513067491455885</v>
      </c>
      <c r="AP481" s="25">
        <f t="shared" si="300"/>
        <v>5.55163248541432</v>
      </c>
      <c r="AQ481" s="25">
        <f t="shared" si="300"/>
        <v>5.5528149294243079</v>
      </c>
      <c r="AR481" s="25">
        <f t="shared" si="300"/>
        <v>5.5570968079999279</v>
      </c>
      <c r="AS481" s="25">
        <f t="shared" si="300"/>
        <v>5.572468575067802</v>
      </c>
      <c r="AT481" s="25">
        <f t="shared" si="300"/>
        <v>5.6260745338884259</v>
      </c>
      <c r="AU481" s="25">
        <f t="shared" si="298"/>
        <v>5.7984763519676745</v>
      </c>
    </row>
    <row r="482" spans="1:47">
      <c r="A482" s="212" t="s">
        <v>24</v>
      </c>
      <c r="B482" s="213" t="s">
        <v>288</v>
      </c>
      <c r="C482" s="212">
        <v>57728.734600000003</v>
      </c>
      <c r="D482" s="212">
        <v>1E-4</v>
      </c>
      <c r="E482" s="33">
        <f t="shared" si="282"/>
        <v>51341.455116470948</v>
      </c>
      <c r="F482" s="25">
        <f t="shared" si="283"/>
        <v>51341.5</v>
      </c>
      <c r="G482" s="25">
        <f t="shared" si="273"/>
        <v>-1.5320900500228163E-2</v>
      </c>
      <c r="K482">
        <f t="shared" si="278"/>
        <v>-1.5320900500228163E-2</v>
      </c>
      <c r="L482" s="25"/>
      <c r="N482" s="25"/>
      <c r="O482" s="25">
        <f t="shared" ca="1" si="281"/>
        <v>-1.8288002387931688E-2</v>
      </c>
      <c r="P482" s="27">
        <f t="shared" si="284"/>
        <v>-3.2617697294343904E-2</v>
      </c>
      <c r="Q482" s="28">
        <f t="shared" si="285"/>
        <v>42710.234600000003</v>
      </c>
      <c r="S482" s="25">
        <f t="shared" si="274"/>
        <v>2.9917917933693262E-4</v>
      </c>
      <c r="T482" s="128">
        <v>10</v>
      </c>
      <c r="U482">
        <f t="shared" si="275"/>
        <v>2.9917917933693261E-3</v>
      </c>
      <c r="V482" s="25">
        <f t="shared" si="276"/>
        <v>1.7296796794115742E-2</v>
      </c>
      <c r="Z482">
        <f t="shared" si="286"/>
        <v>51341.5</v>
      </c>
      <c r="AA482" s="25">
        <f t="shared" si="287"/>
        <v>1.3731896160896495E-3</v>
      </c>
      <c r="AB482" s="25">
        <f t="shared" si="288"/>
        <v>-1.6694090116317811E-2</v>
      </c>
      <c r="AC482" s="25">
        <f t="shared" si="289"/>
        <v>1.7296796794115742E-2</v>
      </c>
      <c r="AD482" s="25"/>
      <c r="AE482" s="25">
        <f t="shared" si="290"/>
        <v>8.3379036762015635E-8</v>
      </c>
      <c r="AF482" s="28">
        <f t="shared" si="291"/>
        <v>42710.234600000003</v>
      </c>
      <c r="AG482" s="128"/>
      <c r="AH482">
        <f t="shared" si="292"/>
        <v>1.6848149828396482E-3</v>
      </c>
      <c r="AI482">
        <f t="shared" si="293"/>
        <v>1.1958393114788728</v>
      </c>
      <c r="AJ482">
        <f t="shared" si="294"/>
        <v>-0.25033513979733074</v>
      </c>
      <c r="AK482">
        <f t="shared" si="295"/>
        <v>-0.31392190761315308</v>
      </c>
      <c r="AL482">
        <f t="shared" si="296"/>
        <v>-1.0130264015116626</v>
      </c>
      <c r="AM482">
        <f t="shared" si="297"/>
        <v>-0.55478985154405314</v>
      </c>
      <c r="AN482" s="25">
        <f t="shared" si="300"/>
        <v>5.5635107766215715</v>
      </c>
      <c r="AO482" s="25">
        <f t="shared" si="300"/>
        <v>5.5636043575560929</v>
      </c>
      <c r="AP482" s="25">
        <f t="shared" si="300"/>
        <v>5.5639406030706695</v>
      </c>
      <c r="AQ482" s="25">
        <f t="shared" si="300"/>
        <v>5.5651479504414256</v>
      </c>
      <c r="AR482" s="25">
        <f t="shared" si="300"/>
        <v>5.5694726954235358</v>
      </c>
      <c r="AS482" s="25">
        <f t="shared" si="300"/>
        <v>5.5848334083864888</v>
      </c>
      <c r="AT482" s="25">
        <f t="shared" si="300"/>
        <v>5.6378819354640619</v>
      </c>
      <c r="AU482" s="25">
        <f t="shared" si="298"/>
        <v>5.8073665173779387</v>
      </c>
    </row>
    <row r="483" spans="1:47">
      <c r="A483" s="212" t="s">
        <v>24</v>
      </c>
      <c r="B483" s="213" t="s">
        <v>292</v>
      </c>
      <c r="C483" s="212">
        <v>57731.633999999998</v>
      </c>
      <c r="D483" s="212">
        <v>2.0000000000000001E-4</v>
      </c>
      <c r="E483" s="33">
        <f t="shared" si="282"/>
        <v>51349.94908875195</v>
      </c>
      <c r="F483" s="25">
        <f t="shared" si="283"/>
        <v>51350</v>
      </c>
      <c r="G483" s="25">
        <f t="shared" si="273"/>
        <v>-1.7378450000251178E-2</v>
      </c>
      <c r="K483">
        <f t="shared" ref="K483:K519" si="301">G483</f>
        <v>-1.7378450000251178E-2</v>
      </c>
      <c r="L483" s="25"/>
      <c r="N483" s="25"/>
      <c r="O483" s="25">
        <f t="shared" ca="1" si="281"/>
        <v>-1.8296014497123588E-2</v>
      </c>
      <c r="P483" s="27">
        <f t="shared" si="284"/>
        <v>-3.2622553586245884E-2</v>
      </c>
      <c r="Q483" s="28">
        <f t="shared" si="285"/>
        <v>42713.133999999998</v>
      </c>
      <c r="S483" s="25">
        <f t="shared" si="274"/>
        <v>2.3238269414053666E-4</v>
      </c>
      <c r="T483" s="128">
        <v>10</v>
      </c>
      <c r="U483">
        <f t="shared" si="275"/>
        <v>2.3238269414053666E-3</v>
      </c>
      <c r="V483" s="25">
        <f t="shared" si="276"/>
        <v>1.5244103585994706E-2</v>
      </c>
      <c r="Z483">
        <f t="shared" si="286"/>
        <v>51350</v>
      </c>
      <c r="AA483" s="25">
        <f t="shared" si="287"/>
        <v>1.4015441454498089E-3</v>
      </c>
      <c r="AB483" s="25">
        <f t="shared" si="288"/>
        <v>-1.8779994145700987E-2</v>
      </c>
      <c r="AC483" s="25">
        <f t="shared" si="289"/>
        <v>1.5244103585994706E-2</v>
      </c>
      <c r="AD483" s="25"/>
      <c r="AE483" s="25">
        <f t="shared" si="290"/>
        <v>8.1958629486080316E-8</v>
      </c>
      <c r="AF483" s="28">
        <f t="shared" si="291"/>
        <v>42713.133999999998</v>
      </c>
      <c r="AG483" s="128"/>
      <c r="AH483">
        <f t="shared" si="292"/>
        <v>1.7148616454498082E-3</v>
      </c>
      <c r="AI483">
        <f t="shared" si="293"/>
        <v>1.196396009022558</v>
      </c>
      <c r="AJ483">
        <f t="shared" si="294"/>
        <v>-0.24861689704498202</v>
      </c>
      <c r="AK483">
        <f t="shared" si="295"/>
        <v>-0.31357392691359293</v>
      </c>
      <c r="AL483">
        <f t="shared" si="296"/>
        <v>-1.0112520553981126</v>
      </c>
      <c r="AM483">
        <f t="shared" si="297"/>
        <v>-0.55363018439119016</v>
      </c>
      <c r="AN483" s="25">
        <f t="shared" si="300"/>
        <v>5.5648889218457063</v>
      </c>
      <c r="AO483" s="25">
        <f t="shared" si="300"/>
        <v>5.5649829407644793</v>
      </c>
      <c r="AP483" s="25">
        <f t="shared" si="300"/>
        <v>5.5653203526627752</v>
      </c>
      <c r="AQ483" s="25">
        <f t="shared" si="300"/>
        <v>5.5665304275031842</v>
      </c>
      <c r="AR483" s="25">
        <f t="shared" si="300"/>
        <v>5.5708597320449176</v>
      </c>
      <c r="AS483" s="25">
        <f t="shared" si="300"/>
        <v>5.5862185029588272</v>
      </c>
      <c r="AT483" s="25">
        <f t="shared" si="300"/>
        <v>5.6392033372158039</v>
      </c>
      <c r="AU483" s="25">
        <f t="shared" si="298"/>
        <v>5.8083608121935608</v>
      </c>
    </row>
    <row r="484" spans="1:47">
      <c r="A484" s="212" t="s">
        <v>24</v>
      </c>
      <c r="B484" s="213" t="s">
        <v>292</v>
      </c>
      <c r="C484" s="212">
        <v>57731.636200000001</v>
      </c>
      <c r="D484" s="212">
        <v>1E-4</v>
      </c>
      <c r="E484" s="33">
        <f t="shared" si="282"/>
        <v>51349.955533788518</v>
      </c>
      <c r="F484" s="25">
        <f t="shared" si="283"/>
        <v>51350</v>
      </c>
      <c r="G484" s="25">
        <f t="shared" si="273"/>
        <v>-1.5178449997620191E-2</v>
      </c>
      <c r="K484">
        <f t="shared" si="301"/>
        <v>-1.5178449997620191E-2</v>
      </c>
      <c r="L484" s="25"/>
      <c r="N484" s="25"/>
      <c r="O484" s="25">
        <f t="shared" ca="1" si="281"/>
        <v>-1.8296014497123588E-2</v>
      </c>
      <c r="P484" s="27">
        <f t="shared" si="284"/>
        <v>-3.2622553586245884E-2</v>
      </c>
      <c r="Q484" s="28">
        <f t="shared" si="285"/>
        <v>42713.136200000001</v>
      </c>
      <c r="S484" s="25">
        <f t="shared" si="274"/>
        <v>3.0429675001070373E-4</v>
      </c>
      <c r="T484" s="128">
        <v>10</v>
      </c>
      <c r="U484">
        <f t="shared" si="275"/>
        <v>3.0429675001070371E-3</v>
      </c>
      <c r="V484" s="25">
        <f t="shared" si="276"/>
        <v>1.7444103588625692E-2</v>
      </c>
      <c r="Z484">
        <f t="shared" si="286"/>
        <v>51350</v>
      </c>
      <c r="AA484" s="25">
        <f t="shared" si="287"/>
        <v>1.4015441454498089E-3</v>
      </c>
      <c r="AB484" s="25">
        <f t="shared" si="288"/>
        <v>-1.6579994143070001E-2</v>
      </c>
      <c r="AC484" s="25">
        <f t="shared" si="289"/>
        <v>1.7444103588625692E-2</v>
      </c>
      <c r="AD484" s="25"/>
      <c r="AE484" s="25">
        <f t="shared" si="290"/>
        <v>8.3650022010416492E-8</v>
      </c>
      <c r="AF484" s="28">
        <f t="shared" si="291"/>
        <v>42713.136200000001</v>
      </c>
      <c r="AG484" s="128"/>
      <c r="AH484">
        <f t="shared" si="292"/>
        <v>1.7148616454498082E-3</v>
      </c>
      <c r="AI484">
        <f t="shared" si="293"/>
        <v>1.196396009022558</v>
      </c>
      <c r="AJ484">
        <f t="shared" si="294"/>
        <v>-0.24861689704498202</v>
      </c>
      <c r="AK484">
        <f t="shared" si="295"/>
        <v>-0.31357392691359293</v>
      </c>
      <c r="AL484">
        <f t="shared" si="296"/>
        <v>-1.0112520553981126</v>
      </c>
      <c r="AM484">
        <f t="shared" si="297"/>
        <v>-0.55363018439119016</v>
      </c>
      <c r="AN484" s="25">
        <f t="shared" si="300"/>
        <v>5.5648889218457063</v>
      </c>
      <c r="AO484" s="25">
        <f t="shared" si="300"/>
        <v>5.5649829407644793</v>
      </c>
      <c r="AP484" s="25">
        <f t="shared" si="300"/>
        <v>5.5653203526627752</v>
      </c>
      <c r="AQ484" s="25">
        <f t="shared" si="300"/>
        <v>5.5665304275031842</v>
      </c>
      <c r="AR484" s="25">
        <f t="shared" si="300"/>
        <v>5.5708597320449176</v>
      </c>
      <c r="AS484" s="25">
        <f t="shared" si="300"/>
        <v>5.5862185029588272</v>
      </c>
      <c r="AT484" s="25">
        <f t="shared" si="300"/>
        <v>5.6392033372158039</v>
      </c>
      <c r="AU484" s="25">
        <f t="shared" si="298"/>
        <v>5.8083608121935608</v>
      </c>
    </row>
    <row r="485" spans="1:47">
      <c r="A485" s="34" t="s">
        <v>1443</v>
      </c>
      <c r="B485" s="57"/>
      <c r="C485" s="58">
        <v>57737.609499999999</v>
      </c>
      <c r="D485" s="58">
        <v>2.0000000000000001E-4</v>
      </c>
      <c r="E485" s="33">
        <f t="shared" si="282"/>
        <v>51367.45468693268</v>
      </c>
      <c r="F485" s="25">
        <f t="shared" si="283"/>
        <v>51367.5</v>
      </c>
      <c r="G485" s="25">
        <f t="shared" si="273"/>
        <v>-1.5467522498511244E-2</v>
      </c>
      <c r="K485">
        <f t="shared" si="301"/>
        <v>-1.5467522498511244E-2</v>
      </c>
      <c r="L485" s="25"/>
      <c r="N485" s="25"/>
      <c r="O485" s="25">
        <f t="shared" ca="1" si="281"/>
        <v>-1.8312510016048094E-2</v>
      </c>
      <c r="P485" s="27">
        <f t="shared" si="284"/>
        <v>-3.263254889979357E-2</v>
      </c>
      <c r="Q485" s="28">
        <f t="shared" si="285"/>
        <v>42719.109499999999</v>
      </c>
      <c r="S485" s="25">
        <f t="shared" si="274"/>
        <v>2.9463813135671929E-4</v>
      </c>
      <c r="T485" s="128">
        <v>10</v>
      </c>
      <c r="U485">
        <f t="shared" si="275"/>
        <v>2.9463813135671927E-3</v>
      </c>
      <c r="V485" s="25">
        <f t="shared" si="276"/>
        <v>1.7165026401282327E-2</v>
      </c>
      <c r="Z485">
        <f t="shared" si="286"/>
        <v>51367.5</v>
      </c>
      <c r="AA485" s="25">
        <f t="shared" si="287"/>
        <v>1.4599534753113503E-3</v>
      </c>
      <c r="AB485" s="25">
        <f t="shared" si="288"/>
        <v>-1.6927475973822593E-2</v>
      </c>
      <c r="AC485" s="25">
        <f t="shared" si="289"/>
        <v>1.7165026401282327E-2</v>
      </c>
      <c r="AD485" s="25"/>
      <c r="AE485" s="25">
        <f t="shared" si="290"/>
        <v>8.4425445999652154E-8</v>
      </c>
      <c r="AF485" s="28">
        <f t="shared" si="291"/>
        <v>42719.109499999999</v>
      </c>
      <c r="AG485" s="128"/>
      <c r="AH485">
        <f t="shared" si="292"/>
        <v>1.776756144061349E-3</v>
      </c>
      <c r="AI485">
        <f t="shared" si="293"/>
        <v>1.1975418300765308</v>
      </c>
      <c r="AJ485">
        <f t="shared" si="294"/>
        <v>-0.24507183500050383</v>
      </c>
      <c r="AK485">
        <f t="shared" si="295"/>
        <v>-0.31285336080984494</v>
      </c>
      <c r="AL485">
        <f t="shared" si="296"/>
        <v>-1.0075937863585684</v>
      </c>
      <c r="AM485">
        <f t="shared" si="297"/>
        <v>-0.55124282340150654</v>
      </c>
      <c r="AN485" s="25">
        <f t="shared" si="300"/>
        <v>5.5677283002813791</v>
      </c>
      <c r="AO485" s="25">
        <f t="shared" si="300"/>
        <v>5.5678232212368481</v>
      </c>
      <c r="AP485" s="25">
        <f t="shared" si="300"/>
        <v>5.5681630282036085</v>
      </c>
      <c r="AQ485" s="25">
        <f t="shared" si="300"/>
        <v>5.569378680375622</v>
      </c>
      <c r="AR485" s="25">
        <f t="shared" si="300"/>
        <v>5.5737172210594723</v>
      </c>
      <c r="AS485" s="25">
        <f t="shared" si="300"/>
        <v>5.5890715448808193</v>
      </c>
      <c r="AT485" s="25">
        <f t="shared" si="300"/>
        <v>5.641924396455364</v>
      </c>
      <c r="AU485" s="25">
        <f t="shared" si="298"/>
        <v>5.810407889755135</v>
      </c>
    </row>
    <row r="486" spans="1:47">
      <c r="A486" s="216" t="s">
        <v>27</v>
      </c>
      <c r="B486" s="217" t="s">
        <v>288</v>
      </c>
      <c r="C486" s="216">
        <v>57807.584600000002</v>
      </c>
      <c r="D486" s="216">
        <v>1E-4</v>
      </c>
      <c r="E486" s="33">
        <f t="shared" si="282"/>
        <v>51572.451086105408</v>
      </c>
      <c r="F486" s="25">
        <f t="shared" si="283"/>
        <v>51572.5</v>
      </c>
      <c r="G486" s="25">
        <f t="shared" si="273"/>
        <v>-1.6696657497959677E-2</v>
      </c>
      <c r="K486">
        <f t="shared" si="301"/>
        <v>-1.6696657497959677E-2</v>
      </c>
      <c r="L486" s="25"/>
      <c r="N486" s="25"/>
      <c r="O486" s="25">
        <f t="shared" ca="1" si="281"/>
        <v>-1.8505743237735111E-2</v>
      </c>
      <c r="P486" s="27">
        <f t="shared" si="284"/>
        <v>-3.274934268435184E-2</v>
      </c>
      <c r="Q486" s="28">
        <f t="shared" si="285"/>
        <v>42789.084600000002</v>
      </c>
      <c r="S486" s="25">
        <f t="shared" si="274"/>
        <v>2.5768870169341437E-4</v>
      </c>
      <c r="T486" s="128">
        <v>10</v>
      </c>
      <c r="U486">
        <f t="shared" si="275"/>
        <v>2.5768870169341437E-3</v>
      </c>
      <c r="V486" s="25">
        <f t="shared" si="276"/>
        <v>1.6052685186392163E-2</v>
      </c>
      <c r="Z486">
        <f t="shared" si="286"/>
        <v>51572.5</v>
      </c>
      <c r="AA486" s="25">
        <f t="shared" si="287"/>
        <v>2.1472321379776551E-3</v>
      </c>
      <c r="AB486" s="25">
        <f t="shared" si="288"/>
        <v>-1.8843889635937333E-2</v>
      </c>
      <c r="AC486" s="25">
        <f t="shared" si="289"/>
        <v>1.6052685186392163E-2</v>
      </c>
      <c r="AD486" s="25"/>
      <c r="AE486" s="25">
        <f t="shared" si="290"/>
        <v>9.1503241972476763E-8</v>
      </c>
      <c r="AF486" s="28">
        <f t="shared" si="291"/>
        <v>42789.084600000002</v>
      </c>
      <c r="AG486" s="128"/>
      <c r="AH486">
        <f t="shared" si="292"/>
        <v>2.5049979067276549E-3</v>
      </c>
      <c r="AI486">
        <f t="shared" si="293"/>
        <v>1.2109223259228172</v>
      </c>
      <c r="AJ486">
        <f t="shared" si="294"/>
        <v>-0.20280052341816926</v>
      </c>
      <c r="AK486">
        <f t="shared" si="295"/>
        <v>-0.30399304667592131</v>
      </c>
      <c r="AL486">
        <f t="shared" si="296"/>
        <v>-0.96421703123743896</v>
      </c>
      <c r="AM486">
        <f t="shared" si="297"/>
        <v>-0.52329379180429458</v>
      </c>
      <c r="AN486" s="25">
        <f t="shared" si="300"/>
        <v>5.6011917218877363</v>
      </c>
      <c r="AO486" s="25">
        <f t="shared" si="300"/>
        <v>5.6012971881524578</v>
      </c>
      <c r="AP486" s="25">
        <f t="shared" si="300"/>
        <v>5.6016642764288767</v>
      </c>
      <c r="AQ486" s="25">
        <f t="shared" si="300"/>
        <v>5.6029411210603728</v>
      </c>
      <c r="AR486" s="25">
        <f t="shared" si="300"/>
        <v>5.6073721515678709</v>
      </c>
      <c r="AS486" s="25">
        <f t="shared" si="300"/>
        <v>5.6226290598468456</v>
      </c>
      <c r="AT486" s="25">
        <f t="shared" si="300"/>
        <v>5.6738514859319222</v>
      </c>
      <c r="AU486" s="25">
        <f t="shared" si="298"/>
        <v>5.8343879411907169</v>
      </c>
    </row>
    <row r="487" spans="1:47">
      <c r="A487" s="216" t="s">
        <v>28</v>
      </c>
      <c r="B487" s="218" t="s">
        <v>292</v>
      </c>
      <c r="C487" s="216">
        <v>58009.833400000003</v>
      </c>
      <c r="D487" s="216">
        <v>1E-4</v>
      </c>
      <c r="E487" s="33">
        <f t="shared" si="282"/>
        <v>52164.951500352814</v>
      </c>
      <c r="F487" s="25">
        <f t="shared" si="283"/>
        <v>52165</v>
      </c>
      <c r="G487" s="25">
        <f t="shared" si="273"/>
        <v>-1.6555254995182622E-2</v>
      </c>
      <c r="K487">
        <f t="shared" si="301"/>
        <v>-1.6555254995182622E-2</v>
      </c>
      <c r="L487" s="25"/>
      <c r="N487" s="25"/>
      <c r="O487" s="25">
        <f t="shared" ca="1" si="281"/>
        <v>-1.9064234378464658E-2</v>
      </c>
      <c r="P487" s="27">
        <f t="shared" si="284"/>
        <v>-3.3083857736414091E-2</v>
      </c>
      <c r="Q487" s="28">
        <f t="shared" si="285"/>
        <v>42991.333400000003</v>
      </c>
      <c r="S487" s="25">
        <f t="shared" si="274"/>
        <v>2.7319470857744443E-4</v>
      </c>
      <c r="T487" s="128">
        <v>10</v>
      </c>
      <c r="U487">
        <f t="shared" si="275"/>
        <v>2.7319470857744442E-3</v>
      </c>
      <c r="V487" s="25">
        <f t="shared" si="276"/>
        <v>1.6528602741231468E-2</v>
      </c>
      <c r="Z487">
        <f t="shared" si="286"/>
        <v>52165</v>
      </c>
      <c r="AA487" s="25">
        <f t="shared" si="287"/>
        <v>4.1577665324451238E-3</v>
      </c>
      <c r="AB487" s="25">
        <f t="shared" si="288"/>
        <v>-2.0713021527627745E-2</v>
      </c>
      <c r="AC487" s="25">
        <f t="shared" si="289"/>
        <v>1.6528602741231468E-2</v>
      </c>
      <c r="AD487" s="25"/>
      <c r="AE487" s="25">
        <f t="shared" si="290"/>
        <v>1.1720852387653709E-7</v>
      </c>
      <c r="AF487" s="28">
        <f t="shared" si="291"/>
        <v>42991.333400000003</v>
      </c>
      <c r="AG487" s="128"/>
      <c r="AH487">
        <f t="shared" si="292"/>
        <v>4.6353432074451237E-3</v>
      </c>
      <c r="AI487">
        <f t="shared" si="293"/>
        <v>1.2487682674130691</v>
      </c>
      <c r="AJ487">
        <f t="shared" si="294"/>
        <v>-7.3355974884481631E-2</v>
      </c>
      <c r="AK487">
        <f t="shared" si="295"/>
        <v>-0.27388747530381835</v>
      </c>
      <c r="AL487">
        <f t="shared" si="296"/>
        <v>-0.83342192399952353</v>
      </c>
      <c r="AM487">
        <f t="shared" si="297"/>
        <v>-0.44263335682820365</v>
      </c>
      <c r="AN487" s="25">
        <f t="shared" si="300"/>
        <v>5.6999764873615275</v>
      </c>
      <c r="AO487" s="25">
        <f t="shared" si="300"/>
        <v>5.700110082388723</v>
      </c>
      <c r="AP487" s="25">
        <f t="shared" si="300"/>
        <v>5.7005425544377166</v>
      </c>
      <c r="AQ487" s="25">
        <f t="shared" si="300"/>
        <v>5.7019417031561632</v>
      </c>
      <c r="AR487" s="25">
        <f t="shared" si="300"/>
        <v>5.7064595073241717</v>
      </c>
      <c r="AS487" s="25">
        <f t="shared" si="300"/>
        <v>5.7209579996023372</v>
      </c>
      <c r="AT487" s="25">
        <f t="shared" si="300"/>
        <v>5.7666311075574246</v>
      </c>
      <c r="AU487" s="25">
        <f t="shared" si="298"/>
        <v>5.9036961386325819</v>
      </c>
    </row>
    <row r="488" spans="1:47">
      <c r="A488" s="216" t="s">
        <v>28</v>
      </c>
      <c r="B488" s="218" t="s">
        <v>292</v>
      </c>
      <c r="C488" s="216">
        <v>58025.876400000001</v>
      </c>
      <c r="D488" s="216">
        <v>1E-4</v>
      </c>
      <c r="E488" s="33">
        <f t="shared" si="282"/>
        <v>52211.950464726251</v>
      </c>
      <c r="F488" s="25">
        <f t="shared" si="283"/>
        <v>52212</v>
      </c>
      <c r="G488" s="25">
        <f t="shared" si="273"/>
        <v>-1.6908764002437238E-2</v>
      </c>
      <c r="K488">
        <f t="shared" si="301"/>
        <v>-1.6908764002437238E-2</v>
      </c>
      <c r="L488" s="25"/>
      <c r="N488" s="25"/>
      <c r="O488" s="25">
        <f t="shared" ca="1" si="281"/>
        <v>-1.9108536629290459E-2</v>
      </c>
      <c r="P488" s="27">
        <f t="shared" si="284"/>
        <v>-3.3110199260657891E-2</v>
      </c>
      <c r="Q488" s="28">
        <f t="shared" si="285"/>
        <v>43007.376400000001</v>
      </c>
      <c r="S488" s="25">
        <f t="shared" si="274"/>
        <v>2.6248650442631531E-4</v>
      </c>
      <c r="T488" s="128">
        <v>10</v>
      </c>
      <c r="U488">
        <f t="shared" si="275"/>
        <v>2.6248650442631531E-3</v>
      </c>
      <c r="V488" s="25">
        <f t="shared" si="276"/>
        <v>1.6201435258220653E-2</v>
      </c>
      <c r="Z488">
        <f t="shared" si="286"/>
        <v>52212</v>
      </c>
      <c r="AA488" s="25">
        <f t="shared" si="287"/>
        <v>4.3182481526260639E-3</v>
      </c>
      <c r="AB488" s="25">
        <f t="shared" si="288"/>
        <v>-2.1227012155063302E-2</v>
      </c>
      <c r="AC488" s="25">
        <f t="shared" si="289"/>
        <v>1.6201435258220653E-2</v>
      </c>
      <c r="AD488" s="25"/>
      <c r="AE488" s="25">
        <f t="shared" si="290"/>
        <v>1.1827275590351934E-7</v>
      </c>
      <c r="AF488" s="28">
        <f t="shared" si="291"/>
        <v>43007.376400000001</v>
      </c>
      <c r="AG488" s="128"/>
      <c r="AH488">
        <f t="shared" si="292"/>
        <v>4.8054189846260635E-3</v>
      </c>
      <c r="AI488">
        <f t="shared" si="293"/>
        <v>1.2516896707865777</v>
      </c>
      <c r="AJ488">
        <f t="shared" si="294"/>
        <v>-6.2662024790375775E-2</v>
      </c>
      <c r="AK488">
        <f t="shared" si="295"/>
        <v>-0.27120529054453235</v>
      </c>
      <c r="AL488">
        <f t="shared" si="296"/>
        <v>-0.82270310479760544</v>
      </c>
      <c r="AM488">
        <f t="shared" si="297"/>
        <v>-0.43623901648775432</v>
      </c>
      <c r="AN488" s="25">
        <f t="shared" si="300"/>
        <v>5.7079415154473407</v>
      </c>
      <c r="AO488" s="25">
        <f t="shared" si="300"/>
        <v>5.708077039424146</v>
      </c>
      <c r="AP488" s="25">
        <f t="shared" si="300"/>
        <v>5.708513476848097</v>
      </c>
      <c r="AQ488" s="25">
        <f t="shared" si="300"/>
        <v>5.7099181300241755</v>
      </c>
      <c r="AR488" s="25">
        <f t="shared" si="300"/>
        <v>5.7144303317058132</v>
      </c>
      <c r="AS488" s="25">
        <f t="shared" si="300"/>
        <v>5.7288381886073649</v>
      </c>
      <c r="AT488" s="25">
        <f t="shared" si="300"/>
        <v>5.7740205192653411</v>
      </c>
      <c r="AU488" s="25">
        <f t="shared" si="298"/>
        <v>5.9091940040836661</v>
      </c>
    </row>
    <row r="489" spans="1:47">
      <c r="A489" s="216" t="s">
        <v>28</v>
      </c>
      <c r="B489" s="218" t="s">
        <v>288</v>
      </c>
      <c r="C489" s="216">
        <v>58057.791799999999</v>
      </c>
      <c r="D489" s="216">
        <v>2.0000000000000001E-4</v>
      </c>
      <c r="E489" s="33">
        <f t="shared" si="282"/>
        <v>52305.448610183084</v>
      </c>
      <c r="F489" s="25">
        <f t="shared" si="283"/>
        <v>52305.5</v>
      </c>
      <c r="G489" s="25">
        <f t="shared" si="273"/>
        <v>-1.7541808505484369E-2</v>
      </c>
      <c r="K489">
        <f t="shared" si="301"/>
        <v>-1.7541808505484369E-2</v>
      </c>
      <c r="L489" s="25"/>
      <c r="N489" s="25"/>
      <c r="O489" s="25">
        <f t="shared" ca="1" si="281"/>
        <v>-1.9196669830401369E-2</v>
      </c>
      <c r="P489" s="27">
        <f t="shared" si="284"/>
        <v>-3.3162517355753693E-2</v>
      </c>
      <c r="Q489" s="28">
        <f t="shared" si="285"/>
        <v>43039.291799999999</v>
      </c>
      <c r="S489" s="25">
        <f t="shared" si="274"/>
        <v>2.440065449848824E-4</v>
      </c>
      <c r="T489" s="128">
        <v>10</v>
      </c>
      <c r="U489">
        <f t="shared" si="275"/>
        <v>2.4400654498488239E-3</v>
      </c>
      <c r="V489" s="25">
        <f t="shared" si="276"/>
        <v>1.5620708850269324E-2</v>
      </c>
      <c r="Z489">
        <f t="shared" si="286"/>
        <v>52305.5</v>
      </c>
      <c r="AA489" s="25">
        <f t="shared" si="287"/>
        <v>4.63771724099497E-3</v>
      </c>
      <c r="AB489" s="25">
        <f t="shared" si="288"/>
        <v>-2.2179525746479339E-2</v>
      </c>
      <c r="AC489" s="25">
        <f t="shared" si="289"/>
        <v>1.5620708850269324E-2</v>
      </c>
      <c r="AD489" s="25"/>
      <c r="AE489" s="25">
        <f t="shared" si="290"/>
        <v>1.2003447209398222E-7</v>
      </c>
      <c r="AF489" s="28">
        <f t="shared" si="291"/>
        <v>43039.291799999999</v>
      </c>
      <c r="AG489" s="128"/>
      <c r="AH489">
        <f t="shared" si="292"/>
        <v>5.1440137317449695E-3</v>
      </c>
      <c r="AI489">
        <f t="shared" si="293"/>
        <v>1.2574545489634719</v>
      </c>
      <c r="AJ489">
        <f t="shared" si="294"/>
        <v>-4.1219334259040834E-2</v>
      </c>
      <c r="AK489">
        <f t="shared" si="295"/>
        <v>-0.26573888540824292</v>
      </c>
      <c r="AL489">
        <f t="shared" si="296"/>
        <v>-0.80123101536395225</v>
      </c>
      <c r="AM489">
        <f t="shared" si="297"/>
        <v>-0.42351893989330741</v>
      </c>
      <c r="AN489" s="25">
        <f t="shared" si="300"/>
        <v>5.7238418629257604</v>
      </c>
      <c r="AO489" s="25">
        <f t="shared" si="300"/>
        <v>5.7239810307070211</v>
      </c>
      <c r="AP489" s="25">
        <f t="shared" si="300"/>
        <v>5.7244246863797814</v>
      </c>
      <c r="AQ489" s="25">
        <f t="shared" si="300"/>
        <v>5.7258382045726499</v>
      </c>
      <c r="AR489" s="25">
        <f t="shared" si="300"/>
        <v>5.7303335055206466</v>
      </c>
      <c r="AS489" s="25">
        <f t="shared" si="300"/>
        <v>5.744547827799888</v>
      </c>
      <c r="AT489" s="25">
        <f t="shared" si="300"/>
        <v>5.7887328247404746</v>
      </c>
      <c r="AU489" s="25">
        <f t="shared" si="298"/>
        <v>5.9201312470555045</v>
      </c>
    </row>
    <row r="490" spans="1:47">
      <c r="A490" s="216" t="s">
        <v>28</v>
      </c>
      <c r="B490" s="218" t="s">
        <v>292</v>
      </c>
      <c r="C490" s="216">
        <v>58066.8387</v>
      </c>
      <c r="D490" s="216">
        <v>1E-4</v>
      </c>
      <c r="E490" s="33">
        <f t="shared" si="282"/>
        <v>52331.952065321784</v>
      </c>
      <c r="F490" s="25">
        <f t="shared" si="283"/>
        <v>52332</v>
      </c>
      <c r="G490" s="25">
        <f t="shared" si="273"/>
        <v>-1.6362403999664821E-2</v>
      </c>
      <c r="K490">
        <f t="shared" si="301"/>
        <v>-1.6362403999664821E-2</v>
      </c>
      <c r="L490" s="25"/>
      <c r="N490" s="25"/>
      <c r="O490" s="25">
        <f t="shared" ca="1" si="281"/>
        <v>-1.9221648759058473E-2</v>
      </c>
      <c r="P490" s="27">
        <f t="shared" si="284"/>
        <v>-3.3177324969808922E-2</v>
      </c>
      <c r="Q490" s="28">
        <f t="shared" si="285"/>
        <v>43048.3387</v>
      </c>
      <c r="S490" s="25">
        <f t="shared" si="274"/>
        <v>2.8274156723219181E-4</v>
      </c>
      <c r="T490" s="128">
        <v>10</v>
      </c>
      <c r="U490">
        <f t="shared" si="275"/>
        <v>2.827415672321918E-3</v>
      </c>
      <c r="V490" s="25">
        <f t="shared" si="276"/>
        <v>1.6814920970144101E-2</v>
      </c>
      <c r="Z490">
        <f t="shared" si="286"/>
        <v>52332</v>
      </c>
      <c r="AA490" s="25">
        <f t="shared" si="287"/>
        <v>4.7283004874709338E-3</v>
      </c>
      <c r="AB490" s="25">
        <f t="shared" si="288"/>
        <v>-2.1090704487135754E-2</v>
      </c>
      <c r="AC490" s="25">
        <f t="shared" si="289"/>
        <v>1.6814920970144101E-2</v>
      </c>
      <c r="AD490" s="25"/>
      <c r="AE490" s="25">
        <f t="shared" si="290"/>
        <v>1.2576848636182556E-7</v>
      </c>
      <c r="AF490" s="28">
        <f t="shared" si="291"/>
        <v>43048.3387</v>
      </c>
      <c r="AG490" s="128"/>
      <c r="AH490">
        <f t="shared" si="292"/>
        <v>5.2400271594709325E-3</v>
      </c>
      <c r="AI490">
        <f t="shared" si="293"/>
        <v>1.2590764284352935</v>
      </c>
      <c r="AJ490">
        <f t="shared" si="294"/>
        <v>-3.5102329942111217E-2</v>
      </c>
      <c r="AK490">
        <f t="shared" si="295"/>
        <v>-0.26415791532568583</v>
      </c>
      <c r="AL490">
        <f t="shared" si="296"/>
        <v>-0.79510954263595945</v>
      </c>
      <c r="AM490">
        <f t="shared" si="297"/>
        <v>-0.41991386640050682</v>
      </c>
      <c r="AN490" s="25">
        <f t="shared" si="300"/>
        <v>5.7283616083523832</v>
      </c>
      <c r="AO490" s="25">
        <f t="shared" si="300"/>
        <v>5.7285017585663702</v>
      </c>
      <c r="AP490" s="25">
        <f t="shared" si="300"/>
        <v>5.7289472905490104</v>
      </c>
      <c r="AQ490" s="25">
        <f t="shared" si="300"/>
        <v>5.7303628041368206</v>
      </c>
      <c r="AR490" s="25">
        <f t="shared" si="300"/>
        <v>5.7348519094394126</v>
      </c>
      <c r="AS490" s="25">
        <f t="shared" si="300"/>
        <v>5.7490081891351092</v>
      </c>
      <c r="AT490" s="25">
        <f t="shared" si="300"/>
        <v>5.7929055009590451</v>
      </c>
      <c r="AU490" s="25">
        <f t="shared" si="298"/>
        <v>5.9232311073630308</v>
      </c>
    </row>
    <row r="491" spans="1:47">
      <c r="A491" s="219" t="s">
        <v>31</v>
      </c>
      <c r="B491" s="220" t="s">
        <v>288</v>
      </c>
      <c r="C491" s="221">
        <v>58067.008199999997</v>
      </c>
      <c r="D491" s="222" t="s">
        <v>445</v>
      </c>
      <c r="E491" s="33">
        <f t="shared" si="282"/>
        <v>52332.44862609353</v>
      </c>
      <c r="F491" s="25">
        <f t="shared" si="283"/>
        <v>52332.5</v>
      </c>
      <c r="G491" s="25">
        <f t="shared" si="273"/>
        <v>-1.7536377505166456E-2</v>
      </c>
      <c r="K491">
        <f t="shared" si="301"/>
        <v>-1.7536377505166456E-2</v>
      </c>
      <c r="L491" s="25"/>
      <c r="N491" s="25"/>
      <c r="O491" s="25">
        <f t="shared" ca="1" si="281"/>
        <v>-1.9222120059599172E-2</v>
      </c>
      <c r="P491" s="27">
        <f t="shared" si="284"/>
        <v>-3.3177604271686187E-2</v>
      </c>
      <c r="Q491" s="28">
        <f t="shared" si="285"/>
        <v>43048.508199999997</v>
      </c>
      <c r="S491" s="25">
        <f t="shared" si="274"/>
        <v>2.4464797476169325E-4</v>
      </c>
      <c r="T491" s="128">
        <v>10</v>
      </c>
      <c r="U491">
        <f t="shared" si="275"/>
        <v>2.4464797476169324E-3</v>
      </c>
      <c r="V491" s="25">
        <f t="shared" si="276"/>
        <v>1.5641226766519731E-2</v>
      </c>
      <c r="Z491">
        <f t="shared" si="286"/>
        <v>52332.5</v>
      </c>
      <c r="AA491" s="25">
        <f t="shared" si="287"/>
        <v>4.7300097283948057E-3</v>
      </c>
      <c r="AB491" s="25">
        <f t="shared" si="288"/>
        <v>-2.2266387233561263E-2</v>
      </c>
      <c r="AC491" s="25">
        <f t="shared" si="289"/>
        <v>1.5641226766519731E-2</v>
      </c>
      <c r="AD491" s="25"/>
      <c r="AE491" s="25">
        <f t="shared" si="290"/>
        <v>1.212945088094468E-7</v>
      </c>
      <c r="AF491" s="28">
        <f t="shared" si="291"/>
        <v>43048.508199999997</v>
      </c>
      <c r="AG491" s="128"/>
      <c r="AH491">
        <f t="shared" si="292"/>
        <v>5.2418388971448059E-3</v>
      </c>
      <c r="AI491">
        <f t="shared" si="293"/>
        <v>1.2591069768284593</v>
      </c>
      <c r="AJ491">
        <f t="shared" si="294"/>
        <v>-3.4986749985318068E-2</v>
      </c>
      <c r="AK491">
        <f t="shared" si="295"/>
        <v>-0.26412795111236576</v>
      </c>
      <c r="AL491">
        <f t="shared" si="296"/>
        <v>-0.79499389164064649</v>
      </c>
      <c r="AM491">
        <f t="shared" si="297"/>
        <v>-0.41984584632000732</v>
      </c>
      <c r="AN491" s="25">
        <f t="shared" ref="AN491:AT500" si="302">$AU491+$AB$7*SIN(AO491)</f>
        <v>5.7284469424442426</v>
      </c>
      <c r="AO491" s="25">
        <f t="shared" si="302"/>
        <v>5.7285871109706097</v>
      </c>
      <c r="AP491" s="25">
        <f t="shared" si="302"/>
        <v>5.7290326776138647</v>
      </c>
      <c r="AQ491" s="25">
        <f t="shared" si="302"/>
        <v>5.7304482266185373</v>
      </c>
      <c r="AR491" s="25">
        <f t="shared" si="302"/>
        <v>5.7349372090199262</v>
      </c>
      <c r="AS491" s="25">
        <f t="shared" si="302"/>
        <v>5.7490923800677827</v>
      </c>
      <c r="AT491" s="25">
        <f t="shared" si="302"/>
        <v>5.7929842427686493</v>
      </c>
      <c r="AU491" s="25">
        <f t="shared" si="298"/>
        <v>5.9232895952933617</v>
      </c>
    </row>
    <row r="492" spans="1:47">
      <c r="A492" s="216" t="s">
        <v>28</v>
      </c>
      <c r="B492" s="218" t="s">
        <v>292</v>
      </c>
      <c r="C492" s="216">
        <v>58086.635999999999</v>
      </c>
      <c r="D492" s="216">
        <v>1E-4</v>
      </c>
      <c r="E492" s="33">
        <f t="shared" si="282"/>
        <v>52389.949484594377</v>
      </c>
      <c r="F492" s="25">
        <f t="shared" si="283"/>
        <v>52390</v>
      </c>
      <c r="G492" s="25">
        <f t="shared" si="273"/>
        <v>-1.7243330003111623E-2</v>
      </c>
      <c r="K492">
        <f t="shared" si="301"/>
        <v>-1.7243330003111623E-2</v>
      </c>
      <c r="L492" s="25"/>
      <c r="N492" s="25"/>
      <c r="O492" s="25">
        <f t="shared" ca="1" si="281"/>
        <v>-1.9276319621779673E-2</v>
      </c>
      <c r="P492" s="27">
        <f t="shared" si="284"/>
        <v>-3.3209702478759207E-2</v>
      </c>
      <c r="Q492" s="28">
        <f t="shared" si="285"/>
        <v>43068.135999999999</v>
      </c>
      <c r="S492" s="25">
        <f t="shared" si="274"/>
        <v>2.5492505003111676E-4</v>
      </c>
      <c r="T492" s="128">
        <v>10</v>
      </c>
      <c r="U492">
        <f t="shared" si="275"/>
        <v>2.5492505003111678E-3</v>
      </c>
      <c r="V492" s="25">
        <f t="shared" si="276"/>
        <v>1.5966372475647583E-2</v>
      </c>
      <c r="Z492">
        <f t="shared" si="286"/>
        <v>52390</v>
      </c>
      <c r="AA492" s="25">
        <f t="shared" si="287"/>
        <v>4.926595722141206E-3</v>
      </c>
      <c r="AB492" s="25">
        <f t="shared" si="288"/>
        <v>-2.216992572525283E-2</v>
      </c>
      <c r="AC492" s="25">
        <f t="shared" si="289"/>
        <v>1.5966372475647583E-2</v>
      </c>
      <c r="AD492" s="25"/>
      <c r="AE492" s="25">
        <f t="shared" si="290"/>
        <v>1.2529709136919757E-7</v>
      </c>
      <c r="AF492" s="28">
        <f t="shared" si="291"/>
        <v>43068.135999999999</v>
      </c>
      <c r="AG492" s="128"/>
      <c r="AH492">
        <f t="shared" si="292"/>
        <v>5.4502220221412058E-3</v>
      </c>
      <c r="AI492">
        <f t="shared" si="293"/>
        <v>1.2626065560671971</v>
      </c>
      <c r="AJ492">
        <f t="shared" si="294"/>
        <v>-2.1654994524357762E-2</v>
      </c>
      <c r="AK492">
        <f t="shared" si="295"/>
        <v>-0.26064879955704018</v>
      </c>
      <c r="AL492">
        <f t="shared" si="296"/>
        <v>-0.78165668735942218</v>
      </c>
      <c r="AM492">
        <f t="shared" si="297"/>
        <v>-0.41202355090571235</v>
      </c>
      <c r="AN492" s="25">
        <f t="shared" si="302"/>
        <v>5.7382741143889895</v>
      </c>
      <c r="AO492" s="25">
        <f t="shared" si="302"/>
        <v>5.7384163316633154</v>
      </c>
      <c r="AP492" s="25">
        <f t="shared" si="302"/>
        <v>5.7388656973866388</v>
      </c>
      <c r="AQ492" s="25">
        <f t="shared" si="302"/>
        <v>5.7402847617996597</v>
      </c>
      <c r="AR492" s="25">
        <f t="shared" si="302"/>
        <v>5.7447581222596664</v>
      </c>
      <c r="AS492" s="25">
        <f t="shared" si="302"/>
        <v>5.7587824703667092</v>
      </c>
      <c r="AT492" s="25">
        <f t="shared" si="302"/>
        <v>5.8020425064766483</v>
      </c>
      <c r="AU492" s="25">
        <f t="shared" si="298"/>
        <v>5.9300157072813908</v>
      </c>
    </row>
    <row r="493" spans="1:47">
      <c r="A493" s="216" t="s">
        <v>28</v>
      </c>
      <c r="B493" s="218" t="s">
        <v>288</v>
      </c>
      <c r="C493" s="216">
        <v>58132.5461</v>
      </c>
      <c r="D493" s="216">
        <v>1E-4</v>
      </c>
      <c r="E493" s="33">
        <f t="shared" si="282"/>
        <v>52524.4459724259</v>
      </c>
      <c r="F493" s="25">
        <f t="shared" si="283"/>
        <v>52524.5</v>
      </c>
      <c r="G493" s="25">
        <f t="shared" si="273"/>
        <v>-1.8442201500874944E-2</v>
      </c>
      <c r="K493">
        <f t="shared" si="301"/>
        <v>-1.8442201500874944E-2</v>
      </c>
      <c r="L493" s="25"/>
      <c r="N493" s="25"/>
      <c r="O493" s="25">
        <f t="shared" ca="1" si="281"/>
        <v>-1.9403099467227989E-2</v>
      </c>
      <c r="P493" s="27">
        <f t="shared" si="284"/>
        <v>-3.3284617822018692E-2</v>
      </c>
      <c r="Q493" s="28">
        <f t="shared" si="285"/>
        <v>43114.0461</v>
      </c>
      <c r="S493" s="25">
        <f t="shared" si="274"/>
        <v>2.2029732225015429E-4</v>
      </c>
      <c r="T493" s="128">
        <v>10</v>
      </c>
      <c r="U493">
        <f t="shared" si="275"/>
        <v>2.2029732225015428E-3</v>
      </c>
      <c r="V493" s="25">
        <f t="shared" si="276"/>
        <v>1.4842416321143748E-2</v>
      </c>
      <c r="Z493">
        <f t="shared" si="286"/>
        <v>52524.5</v>
      </c>
      <c r="AA493" s="25">
        <f t="shared" si="287"/>
        <v>5.3864887625452535E-3</v>
      </c>
      <c r="AB493" s="25">
        <f t="shared" si="288"/>
        <v>-2.3828690263420198E-2</v>
      </c>
      <c r="AC493" s="25">
        <f t="shared" si="289"/>
        <v>1.4842416321143748E-2</v>
      </c>
      <c r="AD493" s="25"/>
      <c r="AE493" s="25">
        <f t="shared" si="290"/>
        <v>1.2508624702759134E-7</v>
      </c>
      <c r="AF493" s="28">
        <f t="shared" si="291"/>
        <v>43114.0461</v>
      </c>
      <c r="AG493" s="128"/>
      <c r="AH493">
        <f t="shared" si="292"/>
        <v>5.9377875632952533E-3</v>
      </c>
      <c r="AI493">
        <f t="shared" si="293"/>
        <v>1.2706815459575442</v>
      </c>
      <c r="AJ493">
        <f t="shared" si="294"/>
        <v>9.8280319412511231E-3</v>
      </c>
      <c r="AK493">
        <f t="shared" si="295"/>
        <v>-0.25225285068366182</v>
      </c>
      <c r="AL493">
        <f t="shared" si="296"/>
        <v>-0.75017180983659038</v>
      </c>
      <c r="AM493">
        <f t="shared" si="297"/>
        <v>-0.39372579446884481</v>
      </c>
      <c r="AN493" s="25">
        <f t="shared" si="302"/>
        <v>5.7613666646034885</v>
      </c>
      <c r="AO493" s="25">
        <f t="shared" si="302"/>
        <v>5.7615131996140958</v>
      </c>
      <c r="AP493" s="25">
        <f t="shared" si="302"/>
        <v>5.7619699406548675</v>
      </c>
      <c r="AQ493" s="25">
        <f t="shared" si="302"/>
        <v>5.7633928082439816</v>
      </c>
      <c r="AR493" s="25">
        <f t="shared" si="302"/>
        <v>5.7678180171279738</v>
      </c>
      <c r="AS493" s="25">
        <f t="shared" si="302"/>
        <v>5.7815107343216967</v>
      </c>
      <c r="AT493" s="25">
        <f t="shared" si="302"/>
        <v>5.8232533925300629</v>
      </c>
      <c r="AU493" s="25">
        <f t="shared" si="298"/>
        <v>5.945748960540346</v>
      </c>
    </row>
    <row r="494" spans="1:47">
      <c r="A494" s="45" t="s">
        <v>1447</v>
      </c>
      <c r="B494" s="57"/>
      <c r="C494" s="58">
        <v>58395.894800000002</v>
      </c>
      <c r="D494" s="58">
        <v>2.9999999999999997E-4</v>
      </c>
      <c r="E494" s="33">
        <f t="shared" si="282"/>
        <v>53295.942336515654</v>
      </c>
      <c r="F494" s="25">
        <f t="shared" si="283"/>
        <v>53296</v>
      </c>
      <c r="G494" s="25">
        <f t="shared" si="273"/>
        <v>-1.9683311998960562E-2</v>
      </c>
      <c r="K494">
        <f t="shared" si="301"/>
        <v>-1.9683311998960562E-2</v>
      </c>
      <c r="L494" s="25"/>
      <c r="N494" s="25"/>
      <c r="O494" s="25">
        <f t="shared" ref="O494:O519" ca="1" si="303">+C$11+C$12*F494</f>
        <v>-2.0130316201528154E-2</v>
      </c>
      <c r="P494" s="27">
        <f t="shared" si="284"/>
        <v>-3.3709828678153198E-2</v>
      </c>
      <c r="Q494" s="28">
        <f t="shared" si="285"/>
        <v>43377.394800000002</v>
      </c>
      <c r="S494" s="25">
        <f t="shared" si="274"/>
        <v>1.9674317015166919E-4</v>
      </c>
      <c r="T494" s="128">
        <v>10</v>
      </c>
      <c r="U494">
        <f t="shared" si="275"/>
        <v>1.9674317015166919E-3</v>
      </c>
      <c r="V494" s="25">
        <f t="shared" si="276"/>
        <v>1.4026516679192635E-2</v>
      </c>
      <c r="Z494">
        <f t="shared" si="286"/>
        <v>53296</v>
      </c>
      <c r="AA494" s="25">
        <f t="shared" si="287"/>
        <v>8.0074446218953797E-3</v>
      </c>
      <c r="AB494" s="25">
        <f t="shared" si="288"/>
        <v>-2.769075662085594E-2</v>
      </c>
      <c r="AC494" s="25">
        <f t="shared" si="289"/>
        <v>1.4026516679192635E-2</v>
      </c>
      <c r="AD494" s="25"/>
      <c r="AE494" s="25">
        <f t="shared" si="290"/>
        <v>1.5085833496237145E-7</v>
      </c>
      <c r="AF494" s="28">
        <f t="shared" si="291"/>
        <v>43377.394800000002</v>
      </c>
      <c r="AG494" s="128"/>
      <c r="AH494">
        <f t="shared" si="292"/>
        <v>8.7195714698953784E-3</v>
      </c>
      <c r="AI494">
        <f t="shared" si="293"/>
        <v>1.3130665973804621</v>
      </c>
      <c r="AJ494">
        <f t="shared" si="294"/>
        <v>0.19658902128030645</v>
      </c>
      <c r="AK494">
        <f t="shared" si="295"/>
        <v>-0.19720371600104203</v>
      </c>
      <c r="AL494">
        <f t="shared" si="296"/>
        <v>-0.56212216573928575</v>
      </c>
      <c r="AM494">
        <f t="shared" si="297"/>
        <v>-0.28870349795658545</v>
      </c>
      <c r="AN494" s="25">
        <f t="shared" si="302"/>
        <v>5.8965215779600966</v>
      </c>
      <c r="AO494" s="25">
        <f t="shared" si="302"/>
        <v>5.8966760809811793</v>
      </c>
      <c r="AP494" s="25">
        <f t="shared" si="302"/>
        <v>5.897126873102744</v>
      </c>
      <c r="AQ494" s="25">
        <f t="shared" si="302"/>
        <v>5.8984416738756957</v>
      </c>
      <c r="AR494" s="25">
        <f t="shared" si="302"/>
        <v>5.9022724978021293</v>
      </c>
      <c r="AS494" s="25">
        <f t="shared" si="302"/>
        <v>5.9134008893890622</v>
      </c>
      <c r="AT494" s="25">
        <f t="shared" si="302"/>
        <v>5.945464300527151</v>
      </c>
      <c r="AU494" s="25">
        <f t="shared" si="298"/>
        <v>6.0359958370405966</v>
      </c>
    </row>
    <row r="495" spans="1:47">
      <c r="A495" s="232" t="s">
        <v>1454</v>
      </c>
      <c r="B495" s="233" t="s">
        <v>292</v>
      </c>
      <c r="C495" s="234">
        <v>58395.894800000002</v>
      </c>
      <c r="D495" s="232">
        <v>2.9999999999999997E-4</v>
      </c>
      <c r="E495" s="33">
        <f t="shared" si="282"/>
        <v>53295.942336515654</v>
      </c>
      <c r="F495" s="25">
        <f t="shared" si="283"/>
        <v>53296</v>
      </c>
      <c r="G495" s="25">
        <f t="shared" si="273"/>
        <v>-1.9683311998960562E-2</v>
      </c>
      <c r="K495">
        <f t="shared" si="301"/>
        <v>-1.9683311998960562E-2</v>
      </c>
      <c r="L495" s="25"/>
      <c r="N495" s="25"/>
      <c r="O495" s="25">
        <f t="shared" ca="1" si="303"/>
        <v>-2.0130316201528154E-2</v>
      </c>
      <c r="P495" s="27">
        <f t="shared" si="284"/>
        <v>-3.3709828678153198E-2</v>
      </c>
      <c r="Q495" s="28">
        <f t="shared" si="285"/>
        <v>43377.394800000002</v>
      </c>
      <c r="S495" s="25">
        <f t="shared" si="274"/>
        <v>1.9674317015166919E-4</v>
      </c>
      <c r="T495" s="128">
        <v>10</v>
      </c>
      <c r="U495">
        <f t="shared" si="275"/>
        <v>1.9674317015166919E-3</v>
      </c>
      <c r="V495" s="25">
        <f t="shared" si="276"/>
        <v>1.4026516679192635E-2</v>
      </c>
      <c r="Z495">
        <f t="shared" si="286"/>
        <v>53296</v>
      </c>
      <c r="AA495" s="25">
        <f t="shared" si="287"/>
        <v>8.0074446218953797E-3</v>
      </c>
      <c r="AB495" s="25">
        <f t="shared" si="288"/>
        <v>-2.769075662085594E-2</v>
      </c>
      <c r="AC495" s="25">
        <f t="shared" si="289"/>
        <v>1.4026516679192635E-2</v>
      </c>
      <c r="AD495" s="25"/>
      <c r="AE495" s="25">
        <f t="shared" si="290"/>
        <v>1.5085833496237145E-7</v>
      </c>
      <c r="AF495" s="28">
        <f t="shared" si="291"/>
        <v>43377.394800000002</v>
      </c>
      <c r="AG495" s="128"/>
      <c r="AH495">
        <f t="shared" si="292"/>
        <v>8.7195714698953784E-3</v>
      </c>
      <c r="AI495">
        <f t="shared" si="293"/>
        <v>1.3130665973804621</v>
      </c>
      <c r="AJ495">
        <f t="shared" si="294"/>
        <v>0.19658902128030645</v>
      </c>
      <c r="AK495">
        <f t="shared" si="295"/>
        <v>-0.19720371600104203</v>
      </c>
      <c r="AL495">
        <f t="shared" si="296"/>
        <v>-0.56212216573928575</v>
      </c>
      <c r="AM495">
        <f t="shared" si="297"/>
        <v>-0.28870349795658545</v>
      </c>
      <c r="AN495" s="25">
        <f t="shared" si="302"/>
        <v>5.8965215779600966</v>
      </c>
      <c r="AO495" s="25">
        <f t="shared" si="302"/>
        <v>5.8966760809811793</v>
      </c>
      <c r="AP495" s="25">
        <f t="shared" si="302"/>
        <v>5.897126873102744</v>
      </c>
      <c r="AQ495" s="25">
        <f t="shared" si="302"/>
        <v>5.8984416738756957</v>
      </c>
      <c r="AR495" s="25">
        <f t="shared" si="302"/>
        <v>5.9022724978021293</v>
      </c>
      <c r="AS495" s="25">
        <f t="shared" si="302"/>
        <v>5.9134008893890622</v>
      </c>
      <c r="AT495" s="25">
        <f t="shared" si="302"/>
        <v>5.945464300527151</v>
      </c>
      <c r="AU495" s="25">
        <f t="shared" si="298"/>
        <v>6.0359958370405966</v>
      </c>
    </row>
    <row r="496" spans="1:47">
      <c r="A496" s="214" t="s">
        <v>29</v>
      </c>
      <c r="B496" s="215" t="s">
        <v>292</v>
      </c>
      <c r="C496" s="214">
        <v>58406.817900000002</v>
      </c>
      <c r="D496" s="214">
        <v>1E-4</v>
      </c>
      <c r="E496" s="33">
        <f t="shared" si="282"/>
        <v>53327.942236019961</v>
      </c>
      <c r="F496" s="25">
        <f t="shared" si="283"/>
        <v>53328</v>
      </c>
      <c r="G496" s="25">
        <f t="shared" si="273"/>
        <v>-1.9717615999979898E-2</v>
      </c>
      <c r="K496">
        <f t="shared" si="301"/>
        <v>-1.9717615999979898E-2</v>
      </c>
      <c r="L496" s="25"/>
      <c r="N496" s="25"/>
      <c r="O496" s="25">
        <f t="shared" ca="1" si="303"/>
        <v>-2.0160479436132955E-2</v>
      </c>
      <c r="P496" s="27">
        <f t="shared" si="284"/>
        <v>-3.3727299593903887E-2</v>
      </c>
      <c r="Q496" s="28">
        <f t="shared" si="285"/>
        <v>43388.317900000002</v>
      </c>
      <c r="S496" s="25">
        <f t="shared" si="274"/>
        <v>1.9627123440186297E-4</v>
      </c>
      <c r="T496" s="128">
        <v>10</v>
      </c>
      <c r="U496">
        <f t="shared" si="275"/>
        <v>1.9627123440186297E-3</v>
      </c>
      <c r="V496" s="25">
        <f t="shared" si="276"/>
        <v>1.4009683593923988E-2</v>
      </c>
      <c r="Z496">
        <f t="shared" si="286"/>
        <v>53328</v>
      </c>
      <c r="AA496" s="25">
        <f t="shared" si="287"/>
        <v>8.1148293346860901E-3</v>
      </c>
      <c r="AB496" s="25">
        <f t="shared" si="288"/>
        <v>-2.7832445334665987E-2</v>
      </c>
      <c r="AC496" s="25">
        <f t="shared" si="289"/>
        <v>1.4009683593923988E-2</v>
      </c>
      <c r="AD496" s="25"/>
      <c r="AE496" s="25">
        <f t="shared" si="290"/>
        <v>1.5204053298504593E-7</v>
      </c>
      <c r="AF496" s="28">
        <f t="shared" si="291"/>
        <v>43388.317900000002</v>
      </c>
      <c r="AG496" s="128"/>
      <c r="AH496">
        <f t="shared" si="292"/>
        <v>8.8337040866860901E-3</v>
      </c>
      <c r="AI496">
        <f t="shared" si="293"/>
        <v>1.3146455623631621</v>
      </c>
      <c r="AJ496">
        <f t="shared" si="294"/>
        <v>0.20448370416687942</v>
      </c>
      <c r="AK496">
        <f t="shared" si="295"/>
        <v>-0.19467452346203248</v>
      </c>
      <c r="AL496">
        <f t="shared" si="296"/>
        <v>-0.55406376249493505</v>
      </c>
      <c r="AM496">
        <f t="shared" si="297"/>
        <v>-0.28434351168520344</v>
      </c>
      <c r="AN496" s="25">
        <f t="shared" si="302"/>
        <v>5.9022196934832776</v>
      </c>
      <c r="AO496" s="25">
        <f t="shared" si="302"/>
        <v>5.9023737884462451</v>
      </c>
      <c r="AP496" s="25">
        <f t="shared" si="302"/>
        <v>5.9028223579710799</v>
      </c>
      <c r="AQ496" s="25">
        <f t="shared" si="302"/>
        <v>5.9041276837973715</v>
      </c>
      <c r="AR496" s="25">
        <f t="shared" si="302"/>
        <v>5.9079223013297222</v>
      </c>
      <c r="AS496" s="25">
        <f t="shared" si="302"/>
        <v>5.9189214789168725</v>
      </c>
      <c r="AT496" s="25">
        <f t="shared" si="302"/>
        <v>5.9505510549944907</v>
      </c>
      <c r="AU496" s="25">
        <f t="shared" si="298"/>
        <v>6.0397390645817612</v>
      </c>
    </row>
    <row r="497" spans="1:47">
      <c r="A497" s="214" t="s">
        <v>29</v>
      </c>
      <c r="B497" s="215" t="s">
        <v>288</v>
      </c>
      <c r="C497" s="214">
        <v>58425.762300000002</v>
      </c>
      <c r="D497" s="214">
        <v>1E-4</v>
      </c>
      <c r="E497" s="33">
        <f t="shared" si="282"/>
        <v>53383.441031798568</v>
      </c>
      <c r="F497" s="25">
        <f t="shared" si="283"/>
        <v>53383.5</v>
      </c>
      <c r="G497" s="25">
        <f t="shared" si="273"/>
        <v>-2.0128674499574117E-2</v>
      </c>
      <c r="K497">
        <f t="shared" si="301"/>
        <v>-2.0128674499574117E-2</v>
      </c>
      <c r="L497" s="25"/>
      <c r="N497" s="25"/>
      <c r="O497" s="25">
        <f t="shared" ca="1" si="303"/>
        <v>-2.0212793796150656E-2</v>
      </c>
      <c r="P497" s="27">
        <f t="shared" si="284"/>
        <v>-3.3757569393415975E-2</v>
      </c>
      <c r="Q497" s="28">
        <f t="shared" si="285"/>
        <v>43407.262300000002</v>
      </c>
      <c r="S497" s="25">
        <f t="shared" si="274"/>
        <v>1.8574677602738865E-4</v>
      </c>
      <c r="T497" s="128">
        <v>10</v>
      </c>
      <c r="U497">
        <f t="shared" si="275"/>
        <v>1.8574677602738866E-3</v>
      </c>
      <c r="V497" s="25">
        <f t="shared" si="276"/>
        <v>1.3628894893841857E-2</v>
      </c>
      <c r="Z497">
        <f t="shared" si="286"/>
        <v>53383.5</v>
      </c>
      <c r="AA497" s="25">
        <f t="shared" si="287"/>
        <v>8.3006969353927873E-3</v>
      </c>
      <c r="AB497" s="25">
        <f t="shared" si="288"/>
        <v>-2.8429371434966905E-2</v>
      </c>
      <c r="AC497" s="25">
        <f t="shared" si="289"/>
        <v>1.3628894893841857E-2</v>
      </c>
      <c r="AD497" s="25"/>
      <c r="AE497" s="25">
        <f t="shared" si="290"/>
        <v>1.501259607961171E-7</v>
      </c>
      <c r="AF497" s="28">
        <f t="shared" si="291"/>
        <v>43407.262300000002</v>
      </c>
      <c r="AG497" s="128"/>
      <c r="AH497">
        <f t="shared" si="292"/>
        <v>9.0312896521427873E-3</v>
      </c>
      <c r="AI497">
        <f t="shared" si="293"/>
        <v>1.3173442238171726</v>
      </c>
      <c r="AJ497">
        <f t="shared" si="294"/>
        <v>0.21818864374055336</v>
      </c>
      <c r="AK497">
        <f t="shared" si="295"/>
        <v>-0.19024364275811234</v>
      </c>
      <c r="AL497">
        <f t="shared" si="296"/>
        <v>-0.54004199124401631</v>
      </c>
      <c r="AM497">
        <f t="shared" si="297"/>
        <v>-0.27678073978943546</v>
      </c>
      <c r="AN497" s="25">
        <f t="shared" si="302"/>
        <v>5.9121183823943797</v>
      </c>
      <c r="AO497" s="25">
        <f t="shared" si="302"/>
        <v>5.9122716142905727</v>
      </c>
      <c r="AP497" s="25">
        <f t="shared" si="302"/>
        <v>5.912715934061934</v>
      </c>
      <c r="AQ497" s="25">
        <f t="shared" si="302"/>
        <v>5.914003875509624</v>
      </c>
      <c r="AR497" s="25">
        <f t="shared" si="302"/>
        <v>5.9177335936046056</v>
      </c>
      <c r="AS497" s="25">
        <f t="shared" si="302"/>
        <v>5.9285046730222621</v>
      </c>
      <c r="AT497" s="25">
        <f t="shared" si="302"/>
        <v>5.9593763470954171</v>
      </c>
      <c r="AU497" s="25">
        <f t="shared" si="298"/>
        <v>6.0462312248484675</v>
      </c>
    </row>
    <row r="498" spans="1:47">
      <c r="A498" s="214" t="s">
        <v>29</v>
      </c>
      <c r="B498" s="215" t="s">
        <v>288</v>
      </c>
      <c r="C498" s="214">
        <v>58488.570899999999</v>
      </c>
      <c r="D498" s="214">
        <v>1E-4</v>
      </c>
      <c r="E498" s="33">
        <f t="shared" si="282"/>
        <v>53567.442724358902</v>
      </c>
      <c r="F498" s="25">
        <f t="shared" si="283"/>
        <v>53567.5</v>
      </c>
      <c r="G498" s="25">
        <f t="shared" si="273"/>
        <v>-1.9550922501366585E-2</v>
      </c>
      <c r="K498">
        <f t="shared" si="301"/>
        <v>-1.9550922501366585E-2</v>
      </c>
      <c r="L498" s="25"/>
      <c r="N498" s="25"/>
      <c r="O498" s="25">
        <f t="shared" ca="1" si="303"/>
        <v>-2.0386232395128271E-2</v>
      </c>
      <c r="P498" s="27">
        <f t="shared" si="284"/>
        <v>-3.3857639110315134E-2</v>
      </c>
      <c r="Q498" s="28">
        <f t="shared" si="285"/>
        <v>43470.070899999999</v>
      </c>
      <c r="S498" s="25">
        <f t="shared" si="274"/>
        <v>2.0468214012876425E-4</v>
      </c>
      <c r="T498" s="128">
        <v>10</v>
      </c>
      <c r="U498">
        <f t="shared" si="275"/>
        <v>2.0468214012876428E-3</v>
      </c>
      <c r="V498" s="25">
        <f t="shared" si="276"/>
        <v>1.4306716608948548E-2</v>
      </c>
      <c r="Z498">
        <f t="shared" si="286"/>
        <v>53567.5</v>
      </c>
      <c r="AA498" s="25">
        <f t="shared" si="287"/>
        <v>8.9130983829604302E-3</v>
      </c>
      <c r="AB498" s="25">
        <f t="shared" si="288"/>
        <v>-2.8464020884327014E-2</v>
      </c>
      <c r="AC498" s="25">
        <f t="shared" si="289"/>
        <v>1.4306716608948548E-2</v>
      </c>
      <c r="AD498" s="25"/>
      <c r="AE498" s="25">
        <f t="shared" si="290"/>
        <v>1.6583356918339137E-7</v>
      </c>
      <c r="AF498" s="28">
        <f t="shared" si="291"/>
        <v>43470.070899999999</v>
      </c>
      <c r="AG498" s="128"/>
      <c r="AH498">
        <f t="shared" si="292"/>
        <v>9.6826720517104291E-3</v>
      </c>
      <c r="AI498">
        <f t="shared" si="293"/>
        <v>1.3259122553585305</v>
      </c>
      <c r="AJ498">
        <f t="shared" si="294"/>
        <v>0.26369000463628273</v>
      </c>
      <c r="AK498">
        <f t="shared" si="295"/>
        <v>-0.17516050298830485</v>
      </c>
      <c r="AL498">
        <f t="shared" si="296"/>
        <v>-0.49315439083459472</v>
      </c>
      <c r="AM498">
        <f t="shared" si="297"/>
        <v>-0.25169912103080155</v>
      </c>
      <c r="AN498" s="25">
        <f t="shared" si="302"/>
        <v>5.945076424982676</v>
      </c>
      <c r="AO498" s="25">
        <f t="shared" si="302"/>
        <v>5.9452253598519285</v>
      </c>
      <c r="AP498" s="25">
        <f t="shared" si="302"/>
        <v>5.9456519895084785</v>
      </c>
      <c r="AQ498" s="25">
        <f t="shared" si="302"/>
        <v>5.9468737333940807</v>
      </c>
      <c r="AR498" s="25">
        <f t="shared" si="302"/>
        <v>5.9503695772635687</v>
      </c>
      <c r="AS498" s="25">
        <f t="shared" si="302"/>
        <v>5.960349318010933</v>
      </c>
      <c r="AT498" s="25">
        <f t="shared" si="302"/>
        <v>5.9886606157098941</v>
      </c>
      <c r="AU498" s="25">
        <f t="shared" si="298"/>
        <v>6.0677547832101606</v>
      </c>
    </row>
    <row r="499" spans="1:47">
      <c r="A499" s="235" t="s">
        <v>1455</v>
      </c>
      <c r="B499" s="233" t="s">
        <v>288</v>
      </c>
      <c r="C499" s="234">
        <v>58740.824200000003</v>
      </c>
      <c r="D499" s="232">
        <v>1E-4</v>
      </c>
      <c r="E499" s="33">
        <f t="shared" si="282"/>
        <v>54306.434425398795</v>
      </c>
      <c r="F499" s="25">
        <f t="shared" si="283"/>
        <v>54306.5</v>
      </c>
      <c r="G499" s="25">
        <f t="shared" si="273"/>
        <v>-2.2383755494956858E-2</v>
      </c>
      <c r="K499">
        <f t="shared" si="301"/>
        <v>-2.2383755494956858E-2</v>
      </c>
      <c r="L499" s="25"/>
      <c r="N499" s="25"/>
      <c r="O499" s="25">
        <f t="shared" ca="1" si="303"/>
        <v>-2.1082814594282937E-2</v>
      </c>
      <c r="P499" s="27">
        <f t="shared" si="284"/>
        <v>-3.4255150419748505E-2</v>
      </c>
      <c r="Q499" s="28">
        <f t="shared" si="285"/>
        <v>43722.324200000003</v>
      </c>
      <c r="S499" s="25">
        <f t="shared" si="274"/>
        <v>1.4093001746036887E-4</v>
      </c>
      <c r="T499" s="128">
        <v>10</v>
      </c>
      <c r="U499">
        <f t="shared" si="275"/>
        <v>1.4093001746036888E-3</v>
      </c>
      <c r="V499" s="25">
        <f t="shared" si="276"/>
        <v>1.1871394924791646E-2</v>
      </c>
      <c r="Z499">
        <f t="shared" si="286"/>
        <v>54306.5</v>
      </c>
      <c r="AA499" s="25">
        <f t="shared" si="287"/>
        <v>1.129203142407232E-2</v>
      </c>
      <c r="AB499" s="25">
        <f t="shared" si="288"/>
        <v>-3.3675786919029178E-2</v>
      </c>
      <c r="AC499" s="25">
        <f t="shared" si="289"/>
        <v>1.1871394924791646E-2</v>
      </c>
      <c r="AD499" s="25"/>
      <c r="AE499" s="25">
        <f t="shared" si="290"/>
        <v>1.5982290176819459E-7</v>
      </c>
      <c r="AF499" s="28">
        <f t="shared" si="291"/>
        <v>43722.324200000003</v>
      </c>
      <c r="AG499" s="128"/>
      <c r="AH499">
        <f t="shared" si="292"/>
        <v>1.222021075082232E-2</v>
      </c>
      <c r="AI499">
        <f t="shared" si="293"/>
        <v>1.3535406541505415</v>
      </c>
      <c r="AJ499">
        <f t="shared" si="294"/>
        <v>0.4444906764997551</v>
      </c>
      <c r="AK499">
        <f t="shared" si="295"/>
        <v>-0.10912839164400441</v>
      </c>
      <c r="AL499">
        <f t="shared" si="296"/>
        <v>-0.29939439823150682</v>
      </c>
      <c r="AM499">
        <f t="shared" si="297"/>
        <v>-0.15082551480417425</v>
      </c>
      <c r="AN499" s="25">
        <f t="shared" si="302"/>
        <v>6.0793369330797278</v>
      </c>
      <c r="AO499" s="25">
        <f t="shared" si="302"/>
        <v>6.0794462457999687</v>
      </c>
      <c r="AP499" s="25">
        <f t="shared" si="302"/>
        <v>6.0797479158566912</v>
      </c>
      <c r="AQ499" s="25">
        <f t="shared" si="302"/>
        <v>6.0805803367089091</v>
      </c>
      <c r="AR499" s="25">
        <f t="shared" si="302"/>
        <v>6.0828765619077929</v>
      </c>
      <c r="AS499" s="25">
        <f t="shared" si="302"/>
        <v>6.0892051721708977</v>
      </c>
      <c r="AT499" s="25">
        <f t="shared" si="302"/>
        <v>6.106607584009546</v>
      </c>
      <c r="AU499" s="25">
        <f t="shared" si="298"/>
        <v>6.1541999442389166</v>
      </c>
    </row>
    <row r="500" spans="1:47">
      <c r="A500" s="235" t="s">
        <v>1455</v>
      </c>
      <c r="B500" s="233" t="s">
        <v>292</v>
      </c>
      <c r="C500" s="234">
        <v>58748.8459</v>
      </c>
      <c r="D500" s="232">
        <v>1E-4</v>
      </c>
      <c r="E500" s="33">
        <f t="shared" si="282"/>
        <v>54329.934493497924</v>
      </c>
      <c r="F500" s="25">
        <f t="shared" si="283"/>
        <v>54330</v>
      </c>
      <c r="G500" s="25">
        <f t="shared" ref="G500:G519" si="304">+C500-(C$7+F500*C$8)</f>
        <v>-2.2360510003636591E-2</v>
      </c>
      <c r="K500">
        <f t="shared" si="301"/>
        <v>-2.2360510003636591E-2</v>
      </c>
      <c r="L500" s="25"/>
      <c r="N500" s="25"/>
      <c r="O500" s="25">
        <f t="shared" ca="1" si="303"/>
        <v>-2.1104965719695837E-2</v>
      </c>
      <c r="P500" s="27">
        <f t="shared" si="284"/>
        <v>-3.426767560627348E-2</v>
      </c>
      <c r="Q500" s="28">
        <f t="shared" si="285"/>
        <v>43730.3459</v>
      </c>
      <c r="S500" s="25">
        <f t="shared" ref="S500:S519" si="305">+(P500-G500)^2</f>
        <v>1.4178059268861912E-4</v>
      </c>
      <c r="T500" s="128">
        <v>10</v>
      </c>
      <c r="U500">
        <f t="shared" ref="U500:U519" si="306">+T500*S500</f>
        <v>1.4178059268861911E-3</v>
      </c>
      <c r="V500" s="25">
        <f t="shared" ref="V500:V519" si="307">+G500-P500</f>
        <v>1.1907165602636889E-2</v>
      </c>
      <c r="Z500">
        <f t="shared" si="286"/>
        <v>54330</v>
      </c>
      <c r="AA500" s="25">
        <f t="shared" si="287"/>
        <v>1.1365003354370016E-2</v>
      </c>
      <c r="AB500" s="25">
        <f t="shared" si="288"/>
        <v>-3.3725513358006609E-2</v>
      </c>
      <c r="AC500" s="25">
        <f t="shared" si="289"/>
        <v>1.1907165602636889E-2</v>
      </c>
      <c r="AD500" s="25"/>
      <c r="AE500" s="25">
        <f t="shared" si="290"/>
        <v>1.6126269955390743E-7</v>
      </c>
      <c r="AF500" s="28">
        <f t="shared" si="291"/>
        <v>43730.3459</v>
      </c>
      <c r="AG500" s="128"/>
      <c r="AH500">
        <f t="shared" si="292"/>
        <v>1.2298280054370015E-2</v>
      </c>
      <c r="AI500">
        <f t="shared" si="293"/>
        <v>1.3542192754580684</v>
      </c>
      <c r="AJ500">
        <f t="shared" si="294"/>
        <v>0.45010965867072128</v>
      </c>
      <c r="AK500">
        <f t="shared" si="295"/>
        <v>-0.10690512099034856</v>
      </c>
      <c r="AL500">
        <f t="shared" si="296"/>
        <v>-0.29311186301613601</v>
      </c>
      <c r="AM500">
        <f t="shared" si="297"/>
        <v>-0.14761429944367488</v>
      </c>
      <c r="AN500" s="25">
        <f t="shared" si="302"/>
        <v>6.0836480019830512</v>
      </c>
      <c r="AO500" s="25">
        <f t="shared" si="302"/>
        <v>6.0837554986540585</v>
      </c>
      <c r="AP500" s="25">
        <f t="shared" si="302"/>
        <v>6.0840518961880381</v>
      </c>
      <c r="AQ500" s="25">
        <f t="shared" si="302"/>
        <v>6.0848690529934677</v>
      </c>
      <c r="AR500" s="25">
        <f t="shared" si="302"/>
        <v>6.0871212304576527</v>
      </c>
      <c r="AS500" s="25">
        <f t="shared" si="302"/>
        <v>6.0933233149765504</v>
      </c>
      <c r="AT500" s="25">
        <f t="shared" si="302"/>
        <v>6.1103653512133471</v>
      </c>
      <c r="AU500" s="25">
        <f t="shared" si="298"/>
        <v>6.1569488769644591</v>
      </c>
    </row>
    <row r="501" spans="1:47">
      <c r="A501" s="235" t="s">
        <v>1455</v>
      </c>
      <c r="B501" s="233" t="s">
        <v>292</v>
      </c>
      <c r="C501" s="234">
        <v>58762.840300000003</v>
      </c>
      <c r="D501" s="232">
        <v>1E-4</v>
      </c>
      <c r="E501" s="33">
        <f t="shared" si="282"/>
        <v>54370.931957003988</v>
      </c>
      <c r="F501" s="25">
        <f t="shared" si="283"/>
        <v>54371</v>
      </c>
      <c r="G501" s="25">
        <f t="shared" si="304"/>
        <v>-2.3226336998050101E-2</v>
      </c>
      <c r="K501">
        <f t="shared" si="301"/>
        <v>-2.3226336998050101E-2</v>
      </c>
      <c r="L501" s="25"/>
      <c r="N501" s="25"/>
      <c r="O501" s="25">
        <f t="shared" ca="1" si="303"/>
        <v>-2.1143612364033237E-2</v>
      </c>
      <c r="P501" s="27">
        <f t="shared" si="284"/>
        <v>-3.4289511003869969E-2</v>
      </c>
      <c r="Q501" s="28">
        <f t="shared" si="285"/>
        <v>43744.340300000003</v>
      </c>
      <c r="S501" s="25">
        <f t="shared" si="305"/>
        <v>1.2239381908304842E-4</v>
      </c>
      <c r="T501" s="128">
        <v>10</v>
      </c>
      <c r="U501">
        <f t="shared" si="306"/>
        <v>1.2239381908304842E-3</v>
      </c>
      <c r="V501" s="25">
        <f t="shared" si="307"/>
        <v>1.1063174005819867E-2</v>
      </c>
      <c r="Z501">
        <f t="shared" si="286"/>
        <v>54371</v>
      </c>
      <c r="AA501" s="25">
        <f t="shared" si="287"/>
        <v>1.1491850858058353E-2</v>
      </c>
      <c r="AB501" s="25">
        <f t="shared" si="288"/>
        <v>-3.4718187856108453E-2</v>
      </c>
      <c r="AC501" s="25">
        <f t="shared" si="289"/>
        <v>1.1063174005819867E-2</v>
      </c>
      <c r="AD501" s="25"/>
      <c r="AE501" s="25">
        <f t="shared" si="290"/>
        <v>1.4752770414055303E-7</v>
      </c>
      <c r="AF501" s="28">
        <f t="shared" si="291"/>
        <v>43744.340300000003</v>
      </c>
      <c r="AG501" s="128"/>
      <c r="AH501">
        <f t="shared" si="292"/>
        <v>1.2434028781058351E-2</v>
      </c>
      <c r="AI501">
        <f t="shared" si="293"/>
        <v>1.3553712863793628</v>
      </c>
      <c r="AJ501">
        <f t="shared" si="294"/>
        <v>0.459883456054897</v>
      </c>
      <c r="AK501">
        <f t="shared" si="295"/>
        <v>-0.10301091600930937</v>
      </c>
      <c r="AL501">
        <f t="shared" si="296"/>
        <v>-0.28213605218568794</v>
      </c>
      <c r="AM501">
        <f t="shared" si="297"/>
        <v>-0.14201129537878562</v>
      </c>
      <c r="AN501" s="25">
        <f t="shared" ref="AN501:AT510" si="308">$AU501+$AB$7*SIN(AO501)</f>
        <v>6.0911744901082914</v>
      </c>
      <c r="AO501" s="25">
        <f t="shared" si="308"/>
        <v>6.091278744631393</v>
      </c>
      <c r="AP501" s="25">
        <f t="shared" si="308"/>
        <v>6.0915657749536027</v>
      </c>
      <c r="AQ501" s="25">
        <f t="shared" si="308"/>
        <v>6.0923559354490511</v>
      </c>
      <c r="AR501" s="25">
        <f t="shared" si="308"/>
        <v>6.0945305324554697</v>
      </c>
      <c r="AS501" s="25">
        <f t="shared" si="308"/>
        <v>6.1005106054053186</v>
      </c>
      <c r="AT501" s="25">
        <f t="shared" si="308"/>
        <v>6.1169222939907435</v>
      </c>
      <c r="AU501" s="25">
        <f t="shared" si="298"/>
        <v>6.161744887251575</v>
      </c>
    </row>
    <row r="502" spans="1:47">
      <c r="A502" s="82" t="s">
        <v>1451</v>
      </c>
      <c r="B502" s="57"/>
      <c r="C502" s="115">
        <v>58783.833599999998</v>
      </c>
      <c r="D502" s="115">
        <v>2.0000000000000001E-4</v>
      </c>
      <c r="E502" s="33">
        <f t="shared" si="282"/>
        <v>54432.433132518585</v>
      </c>
      <c r="F502" s="25">
        <f t="shared" si="283"/>
        <v>54432.5</v>
      </c>
      <c r="G502" s="25">
        <f t="shared" si="304"/>
        <v>-2.2825077503512148E-2</v>
      </c>
      <c r="K502">
        <f t="shared" si="301"/>
        <v>-2.2825077503512148E-2</v>
      </c>
      <c r="L502" s="25"/>
      <c r="N502" s="25"/>
      <c r="O502" s="25">
        <f t="shared" ca="1" si="303"/>
        <v>-2.1201582330539346E-2</v>
      </c>
      <c r="P502" s="27">
        <f t="shared" si="284"/>
        <v>-3.4322223444737059E-2</v>
      </c>
      <c r="Q502" s="28">
        <f t="shared" si="285"/>
        <v>43765.333599999998</v>
      </c>
      <c r="S502" s="25">
        <f t="shared" si="305"/>
        <v>1.3218436479382444E-4</v>
      </c>
      <c r="T502" s="128">
        <v>10</v>
      </c>
      <c r="U502">
        <f t="shared" si="306"/>
        <v>1.3218436479382444E-3</v>
      </c>
      <c r="V502" s="25">
        <f t="shared" si="307"/>
        <v>1.1497145941224911E-2</v>
      </c>
      <c r="Z502">
        <f t="shared" si="286"/>
        <v>54432.5</v>
      </c>
      <c r="AA502" s="25">
        <f t="shared" si="287"/>
        <v>1.1680987189768521E-2</v>
      </c>
      <c r="AB502" s="25">
        <f t="shared" si="288"/>
        <v>-3.4506064693280672E-2</v>
      </c>
      <c r="AC502" s="25">
        <f t="shared" si="289"/>
        <v>1.1497145941224911E-2</v>
      </c>
      <c r="AD502" s="25"/>
      <c r="AE502" s="25">
        <f t="shared" si="290"/>
        <v>1.5738775943405643E-7</v>
      </c>
      <c r="AF502" s="28">
        <f t="shared" si="291"/>
        <v>43765.333599999998</v>
      </c>
      <c r="AG502" s="128"/>
      <c r="AH502">
        <f t="shared" si="292"/>
        <v>1.2636535858518519E-2</v>
      </c>
      <c r="AI502">
        <f t="shared" si="293"/>
        <v>1.3570222957095202</v>
      </c>
      <c r="AJ502">
        <f t="shared" si="294"/>
        <v>0.47446985688004978</v>
      </c>
      <c r="AK502">
        <f t="shared" si="295"/>
        <v>-9.713434184830784E-2</v>
      </c>
      <c r="AL502">
        <f t="shared" si="296"/>
        <v>-0.26563831548524375</v>
      </c>
      <c r="AM502">
        <f t="shared" si="297"/>
        <v>-0.13360572629139508</v>
      </c>
      <c r="AN502" s="25">
        <f t="shared" si="308"/>
        <v>6.1024758233312184</v>
      </c>
      <c r="AO502" s="25">
        <f t="shared" si="308"/>
        <v>6.1025750434302912</v>
      </c>
      <c r="AP502" s="25">
        <f t="shared" si="308"/>
        <v>6.1028476330634733</v>
      </c>
      <c r="AQ502" s="25">
        <f t="shared" si="308"/>
        <v>6.1035964550932782</v>
      </c>
      <c r="AR502" s="25">
        <f t="shared" si="308"/>
        <v>6.1056529970253663</v>
      </c>
      <c r="AS502" s="25">
        <f t="shared" si="308"/>
        <v>6.1112971470302853</v>
      </c>
      <c r="AT502" s="25">
        <f t="shared" si="308"/>
        <v>6.1267596286074433</v>
      </c>
      <c r="AU502" s="25">
        <f t="shared" si="298"/>
        <v>6.1689389026822496</v>
      </c>
    </row>
    <row r="503" spans="1:47">
      <c r="A503" s="232" t="s">
        <v>1456</v>
      </c>
      <c r="B503" s="233" t="s">
        <v>292</v>
      </c>
      <c r="C503" s="234">
        <v>58908.595000000001</v>
      </c>
      <c r="D503" s="232">
        <v>2.0000000000000001E-4</v>
      </c>
      <c r="E503" s="33">
        <f t="shared" si="282"/>
        <v>54797.929398415283</v>
      </c>
      <c r="F503" s="25">
        <f t="shared" si="283"/>
        <v>54798</v>
      </c>
      <c r="G503" s="25">
        <f t="shared" si="304"/>
        <v>-2.4099706002743915E-2</v>
      </c>
      <c r="K503">
        <f t="shared" si="301"/>
        <v>-2.4099706002743915E-2</v>
      </c>
      <c r="L503" s="25"/>
      <c r="N503" s="25"/>
      <c r="O503" s="25">
        <f t="shared" ca="1" si="303"/>
        <v>-2.1546103025791071E-2</v>
      </c>
      <c r="P503" s="27">
        <f t="shared" si="284"/>
        <v>-3.4515629855099109E-2</v>
      </c>
      <c r="Q503" s="28">
        <f t="shared" si="285"/>
        <v>43890.095000000001</v>
      </c>
      <c r="S503" s="25">
        <f t="shared" si="305"/>
        <v>1.0849146969806186E-4</v>
      </c>
      <c r="T503" s="128">
        <v>10</v>
      </c>
      <c r="U503">
        <f t="shared" si="306"/>
        <v>1.0849146969806186E-3</v>
      </c>
      <c r="V503" s="25">
        <f t="shared" si="307"/>
        <v>1.0415923852355194E-2</v>
      </c>
      <c r="Z503">
        <f t="shared" si="286"/>
        <v>54798</v>
      </c>
      <c r="AA503" s="25">
        <f t="shared" si="287"/>
        <v>1.2774585544743896E-2</v>
      </c>
      <c r="AB503" s="25">
        <f t="shared" si="288"/>
        <v>-3.6874291547487809E-2</v>
      </c>
      <c r="AC503" s="25">
        <f t="shared" si="289"/>
        <v>1.0415923852355194E-2</v>
      </c>
      <c r="AD503" s="25"/>
      <c r="AE503" s="25">
        <f t="shared" si="290"/>
        <v>1.4751730265285445E-7</v>
      </c>
      <c r="AF503" s="28">
        <f t="shared" si="291"/>
        <v>43890.095000000001</v>
      </c>
      <c r="AG503" s="128"/>
      <c r="AH503">
        <f t="shared" si="292"/>
        <v>1.3810065956743894E-2</v>
      </c>
      <c r="AI503">
        <f t="shared" si="293"/>
        <v>1.364860716378429</v>
      </c>
      <c r="AJ503">
        <f t="shared" si="294"/>
        <v>0.5589619598402189</v>
      </c>
      <c r="AK503">
        <f t="shared" si="295"/>
        <v>-6.1454516870768326E-2</v>
      </c>
      <c r="AL503">
        <f t="shared" si="296"/>
        <v>-0.16686659651164032</v>
      </c>
      <c r="AM503">
        <f t="shared" si="297"/>
        <v>-8.3627435105840212E-2</v>
      </c>
      <c r="AN503" s="25">
        <f t="shared" si="308"/>
        <v>6.1698868891194909</v>
      </c>
      <c r="AO503" s="25">
        <f t="shared" si="308"/>
        <v>6.1699524338087279</v>
      </c>
      <c r="AP503" s="25">
        <f t="shared" si="308"/>
        <v>6.1701307215765784</v>
      </c>
      <c r="AQ503" s="25">
        <f t="shared" si="308"/>
        <v>6.1706156629630993</v>
      </c>
      <c r="AR503" s="25">
        <f t="shared" si="308"/>
        <v>6.1719345657356852</v>
      </c>
      <c r="AS503" s="25">
        <f t="shared" si="308"/>
        <v>6.1755206305977985</v>
      </c>
      <c r="AT503" s="25">
        <f t="shared" si="308"/>
        <v>6.1852641677881177</v>
      </c>
      <c r="AU503" s="25">
        <f t="shared" si="298"/>
        <v>6.211693579753983</v>
      </c>
    </row>
    <row r="504" spans="1:47">
      <c r="A504" s="232" t="s">
        <v>1457</v>
      </c>
      <c r="B504" s="233" t="s">
        <v>292</v>
      </c>
      <c r="C504" s="234">
        <v>59096.846299999997</v>
      </c>
      <c r="D504" s="232">
        <v>1E-4</v>
      </c>
      <c r="E504" s="33">
        <f t="shared" si="282"/>
        <v>55349.423267514183</v>
      </c>
      <c r="F504" s="25">
        <f t="shared" si="283"/>
        <v>55349.5</v>
      </c>
      <c r="G504" s="25">
        <f t="shared" si="304"/>
        <v>-2.6192476500000339E-2</v>
      </c>
      <c r="K504">
        <f t="shared" si="301"/>
        <v>-2.6192476500000339E-2</v>
      </c>
      <c r="L504" s="25"/>
      <c r="N504" s="25"/>
      <c r="O504" s="25">
        <f t="shared" ca="1" si="303"/>
        <v>-2.2065947522183219E-2</v>
      </c>
      <c r="P504" s="27">
        <f t="shared" si="284"/>
        <v>-3.4804197590826869E-2</v>
      </c>
      <c r="Q504" s="28">
        <f t="shared" si="285"/>
        <v>44078.346299999997</v>
      </c>
      <c r="S504" s="25">
        <f t="shared" si="305"/>
        <v>7.416174014618647E-5</v>
      </c>
      <c r="T504" s="128">
        <v>10</v>
      </c>
      <c r="U504">
        <f t="shared" si="306"/>
        <v>7.416174014618647E-4</v>
      </c>
      <c r="V504" s="25">
        <f t="shared" si="307"/>
        <v>8.6117210908265296E-3</v>
      </c>
      <c r="Z504">
        <f t="shared" si="286"/>
        <v>55349.5</v>
      </c>
      <c r="AA504" s="25">
        <f t="shared" si="287"/>
        <v>1.4310667881621494E-2</v>
      </c>
      <c r="AB504" s="25">
        <f t="shared" si="288"/>
        <v>-4.0503144381621836E-2</v>
      </c>
      <c r="AC504" s="25">
        <f t="shared" si="289"/>
        <v>8.6117210908265296E-3</v>
      </c>
      <c r="AD504" s="25"/>
      <c r="AE504" s="25">
        <f t="shared" si="290"/>
        <v>1.2166268362586305E-7</v>
      </c>
      <c r="AF504" s="28">
        <f t="shared" si="291"/>
        <v>44078.346299999997</v>
      </c>
      <c r="AG504" s="128"/>
      <c r="AH504">
        <f t="shared" si="292"/>
        <v>1.5468273832371492E-2</v>
      </c>
      <c r="AI504">
        <f t="shared" si="293"/>
        <v>1.3699506611808236</v>
      </c>
      <c r="AJ504">
        <f t="shared" si="294"/>
        <v>0.67699279274704716</v>
      </c>
      <c r="AK504">
        <f t="shared" si="295"/>
        <v>-6.0422091879965131E-3</v>
      </c>
      <c r="AL504">
        <f t="shared" si="296"/>
        <v>-1.6331021013014004E-2</v>
      </c>
      <c r="AM504">
        <f t="shared" si="297"/>
        <v>-8.1656919913474669E-3</v>
      </c>
      <c r="AN504" s="25">
        <f t="shared" si="308"/>
        <v>6.272110694598326</v>
      </c>
      <c r="AO504" s="25">
        <f t="shared" si="308"/>
        <v>6.2721173182077337</v>
      </c>
      <c r="AP504" s="25">
        <f t="shared" si="308"/>
        <v>6.2721352209495436</v>
      </c>
      <c r="AQ504" s="25">
        <f t="shared" si="308"/>
        <v>6.2721836096795105</v>
      </c>
      <c r="AR504" s="25">
        <f t="shared" si="308"/>
        <v>6.2723143978520985</v>
      </c>
      <c r="AS504" s="25">
        <f t="shared" si="308"/>
        <v>6.2726678996154011</v>
      </c>
      <c r="AT504" s="25">
        <f t="shared" si="308"/>
        <v>6.2736233579752048</v>
      </c>
      <c r="AU504" s="25">
        <f t="shared" si="298"/>
        <v>6.2762057669087312</v>
      </c>
    </row>
    <row r="505" spans="1:47">
      <c r="A505" s="232" t="s">
        <v>1457</v>
      </c>
      <c r="B505" s="233" t="s">
        <v>292</v>
      </c>
      <c r="C505" s="234">
        <v>59138.831100000003</v>
      </c>
      <c r="D505" s="232">
        <v>1E-4</v>
      </c>
      <c r="E505" s="33">
        <f t="shared" si="282"/>
        <v>55472.420345331688</v>
      </c>
      <c r="F505" s="25">
        <f t="shared" si="283"/>
        <v>55472.5</v>
      </c>
      <c r="G505" s="25">
        <f t="shared" si="304"/>
        <v>-2.7189957494556438E-2</v>
      </c>
      <c r="K505">
        <f t="shared" si="301"/>
        <v>-2.7189957494556438E-2</v>
      </c>
      <c r="L505" s="25"/>
      <c r="N505" s="25"/>
      <c r="O505" s="25">
        <f t="shared" ca="1" si="303"/>
        <v>-2.2181887455195431E-2</v>
      </c>
      <c r="P505" s="27">
        <f t="shared" si="284"/>
        <v>-3.4868021239731171E-2</v>
      </c>
      <c r="Q505" s="28">
        <f t="shared" si="285"/>
        <v>44120.331100000003</v>
      </c>
      <c r="S505" s="25">
        <f t="shared" si="305"/>
        <v>5.8952662874966649E-5</v>
      </c>
      <c r="T505" s="128">
        <v>10</v>
      </c>
      <c r="U505">
        <f t="shared" si="306"/>
        <v>5.8952662874966653E-4</v>
      </c>
      <c r="V505" s="25">
        <f t="shared" si="307"/>
        <v>7.6780637451747333E-3</v>
      </c>
      <c r="Z505">
        <f t="shared" si="286"/>
        <v>55472.5</v>
      </c>
      <c r="AA505" s="25">
        <f t="shared" si="287"/>
        <v>1.4632031175178738E-2</v>
      </c>
      <c r="AB505" s="25">
        <f t="shared" si="288"/>
        <v>-4.1821988669735174E-2</v>
      </c>
      <c r="AC505" s="25">
        <f t="shared" si="289"/>
        <v>7.6780637451747333E-3</v>
      </c>
      <c r="AD505" s="25"/>
      <c r="AE505" s="25">
        <f t="shared" si="290"/>
        <v>1.0311284908236298E-7</v>
      </c>
      <c r="AF505" s="28">
        <f t="shared" si="291"/>
        <v>44120.331100000003</v>
      </c>
      <c r="AG505" s="128"/>
      <c r="AH505">
        <f t="shared" si="292"/>
        <v>1.5817123443928736E-2</v>
      </c>
      <c r="AI505">
        <f t="shared" si="293"/>
        <v>1.3699444107603114</v>
      </c>
      <c r="AJ505">
        <f t="shared" si="294"/>
        <v>0.70138208607072383</v>
      </c>
      <c r="AK505">
        <f t="shared" si="295"/>
        <v>6.4134972679557537E-3</v>
      </c>
      <c r="AL505">
        <f t="shared" si="296"/>
        <v>1.7334644534440759E-2</v>
      </c>
      <c r="AM505">
        <f t="shared" si="297"/>
        <v>8.6675393106432491E-3</v>
      </c>
      <c r="AN505" s="25">
        <f t="shared" si="308"/>
        <v>6.2949405283789757</v>
      </c>
      <c r="AO505" s="25">
        <f t="shared" si="308"/>
        <v>6.2949334979898284</v>
      </c>
      <c r="AP505" s="25">
        <f t="shared" si="308"/>
        <v>6.2949144956288592</v>
      </c>
      <c r="AQ505" s="25">
        <f t="shared" si="308"/>
        <v>6.2948631343790176</v>
      </c>
      <c r="AR505" s="25">
        <f t="shared" si="308"/>
        <v>6.2947243108366449</v>
      </c>
      <c r="AS505" s="25">
        <f t="shared" si="308"/>
        <v>6.2943490878970261</v>
      </c>
      <c r="AT505" s="25">
        <f t="shared" si="308"/>
        <v>6.2933349142137054</v>
      </c>
      <c r="AU505" s="25">
        <f t="shared" si="298"/>
        <v>6.2905937977700805</v>
      </c>
    </row>
    <row r="506" spans="1:47">
      <c r="A506" s="232" t="s">
        <v>1457</v>
      </c>
      <c r="B506" s="233" t="s">
        <v>292</v>
      </c>
      <c r="C506" s="234">
        <v>59172.796499999997</v>
      </c>
      <c r="D506" s="232">
        <v>5.9999999999999995E-4</v>
      </c>
      <c r="E506" s="33">
        <f t="shared" si="282"/>
        <v>55571.924093042799</v>
      </c>
      <c r="F506" s="25">
        <f t="shared" si="283"/>
        <v>55572</v>
      </c>
      <c r="G506" s="25">
        <f t="shared" si="304"/>
        <v>-2.5910684002155904E-2</v>
      </c>
      <c r="K506">
        <f t="shared" si="301"/>
        <v>-2.5910684002155904E-2</v>
      </c>
      <c r="L506" s="25"/>
      <c r="N506" s="25"/>
      <c r="O506" s="25">
        <f t="shared" ca="1" si="303"/>
        <v>-2.2275676262794735E-2</v>
      </c>
      <c r="P506" s="27">
        <f t="shared" si="284"/>
        <v>-3.4919508157370494E-2</v>
      </c>
      <c r="Q506" s="28">
        <f t="shared" si="285"/>
        <v>44154.296499999997</v>
      </c>
      <c r="S506" s="25">
        <f t="shared" si="305"/>
        <v>8.1158912659577874E-5</v>
      </c>
      <c r="T506" s="128">
        <v>10</v>
      </c>
      <c r="U506">
        <f t="shared" si="306"/>
        <v>8.1158912659577871E-4</v>
      </c>
      <c r="V506" s="25">
        <f t="shared" si="307"/>
        <v>9.0088241552145898E-3</v>
      </c>
      <c r="Z506">
        <f t="shared" si="286"/>
        <v>55572</v>
      </c>
      <c r="AA506" s="25">
        <f t="shared" si="287"/>
        <v>1.488587242588634E-2</v>
      </c>
      <c r="AB506" s="25">
        <f t="shared" si="288"/>
        <v>-4.0796556428042245E-2</v>
      </c>
      <c r="AC506" s="25">
        <f t="shared" si="289"/>
        <v>9.0088241552145898E-3</v>
      </c>
      <c r="AD506" s="25"/>
      <c r="AE506" s="25">
        <f t="shared" si="290"/>
        <v>1.3507756804508762E-7</v>
      </c>
      <c r="AF506" s="28">
        <f t="shared" si="291"/>
        <v>44154.296499999997</v>
      </c>
      <c r="AG506" s="128"/>
      <c r="AH506">
        <f t="shared" si="292"/>
        <v>1.609326597788634E-2</v>
      </c>
      <c r="AI506">
        <f t="shared" si="293"/>
        <v>1.3696327014116203</v>
      </c>
      <c r="AJ506">
        <f t="shared" si="294"/>
        <v>0.72052663714394716</v>
      </c>
      <c r="AK506">
        <f t="shared" si="295"/>
        <v>1.6482294959984461E-2</v>
      </c>
      <c r="AL506">
        <f t="shared" si="296"/>
        <v>4.4561489491520077E-2</v>
      </c>
      <c r="AM506">
        <f t="shared" si="297"/>
        <v>2.2284432433189207E-2</v>
      </c>
      <c r="AN506" s="25">
        <f t="shared" si="308"/>
        <v>6.3134062847671037</v>
      </c>
      <c r="AO506" s="25">
        <f t="shared" si="308"/>
        <v>6.3133882471858724</v>
      </c>
      <c r="AP506" s="25">
        <f t="shared" si="308"/>
        <v>6.3133394747583838</v>
      </c>
      <c r="AQ506" s="25">
        <f t="shared" si="308"/>
        <v>6.3132075976969473</v>
      </c>
      <c r="AR506" s="25">
        <f t="shared" si="308"/>
        <v>6.3128510144184835</v>
      </c>
      <c r="AS506" s="25">
        <f t="shared" si="308"/>
        <v>6.3118868652444391</v>
      </c>
      <c r="AT506" s="25">
        <f t="shared" si="308"/>
        <v>6.3092800775845026</v>
      </c>
      <c r="AU506" s="25">
        <f t="shared" si="298"/>
        <v>6.3022328959058873</v>
      </c>
    </row>
    <row r="507" spans="1:47">
      <c r="A507" s="232" t="s">
        <v>1458</v>
      </c>
      <c r="B507" s="233" t="s">
        <v>292</v>
      </c>
      <c r="C507" s="234">
        <v>59181.667800000003</v>
      </c>
      <c r="D507" s="232">
        <v>2.0000000000000001E-4</v>
      </c>
      <c r="E507" s="33">
        <f t="shared" si="282"/>
        <v>55597.913117081094</v>
      </c>
      <c r="F507" s="25">
        <f t="shared" si="283"/>
        <v>55598</v>
      </c>
      <c r="G507" s="25">
        <f t="shared" si="304"/>
        <v>-2.9657305996806826E-2</v>
      </c>
      <c r="K507">
        <f t="shared" si="301"/>
        <v>-2.9657305996806826E-2</v>
      </c>
      <c r="L507" s="25"/>
      <c r="N507" s="25"/>
      <c r="O507" s="25">
        <f t="shared" ca="1" si="303"/>
        <v>-2.2300183890911141E-2</v>
      </c>
      <c r="P507" s="27">
        <f t="shared" si="284"/>
        <v>-3.4932940980840793E-2</v>
      </c>
      <c r="Q507" s="28">
        <f t="shared" si="285"/>
        <v>44163.167800000003</v>
      </c>
      <c r="S507" s="25">
        <f t="shared" si="305"/>
        <v>2.7832324484763071E-5</v>
      </c>
      <c r="T507" s="128">
        <v>10</v>
      </c>
      <c r="U507">
        <f t="shared" si="306"/>
        <v>2.7832324484763069E-4</v>
      </c>
      <c r="V507" s="25">
        <f t="shared" si="307"/>
        <v>5.2756349840339667E-3</v>
      </c>
      <c r="Z507">
        <f t="shared" si="286"/>
        <v>55598</v>
      </c>
      <c r="AA507" s="25">
        <f t="shared" si="287"/>
        <v>1.4951280173117408E-2</v>
      </c>
      <c r="AB507" s="25">
        <f t="shared" si="288"/>
        <v>-4.4608586169924233E-2</v>
      </c>
      <c r="AC507" s="25">
        <f t="shared" si="289"/>
        <v>5.2756349840339667E-3</v>
      </c>
      <c r="AD507" s="25"/>
      <c r="AE507" s="25">
        <f t="shared" si="290"/>
        <v>5.5384265021587869E-8</v>
      </c>
      <c r="AF507" s="28">
        <f t="shared" si="291"/>
        <v>44163.167800000003</v>
      </c>
      <c r="AG507" s="128"/>
      <c r="AH507">
        <f t="shared" si="292"/>
        <v>1.6164510985117408E-2</v>
      </c>
      <c r="AI507">
        <f t="shared" si="293"/>
        <v>1.3695061309158858</v>
      </c>
      <c r="AJ507">
        <f t="shared" si="294"/>
        <v>0.72544007590772774</v>
      </c>
      <c r="AK507">
        <f t="shared" si="295"/>
        <v>1.9110709447119484E-2</v>
      </c>
      <c r="AL507">
        <f t="shared" si="296"/>
        <v>5.1673559086743336E-2</v>
      </c>
      <c r="AM507">
        <f t="shared" si="297"/>
        <v>2.5842530099717601E-2</v>
      </c>
      <c r="AN507" s="25">
        <f t="shared" si="308"/>
        <v>6.3182306703748665</v>
      </c>
      <c r="AO507" s="25">
        <f t="shared" si="308"/>
        <v>6.3182097705187568</v>
      </c>
      <c r="AP507" s="25">
        <f t="shared" si="308"/>
        <v>6.3181532498132666</v>
      </c>
      <c r="AQ507" s="25">
        <f t="shared" si="308"/>
        <v>6.3180003981168706</v>
      </c>
      <c r="AR507" s="25">
        <f t="shared" si="308"/>
        <v>6.317587037896204</v>
      </c>
      <c r="AS507" s="25">
        <f t="shared" si="308"/>
        <v>6.316469207968022</v>
      </c>
      <c r="AT507" s="25">
        <f t="shared" si="308"/>
        <v>6.3134465192830929</v>
      </c>
      <c r="AU507" s="25">
        <f t="shared" si="298"/>
        <v>6.3052742682830827</v>
      </c>
    </row>
    <row r="508" spans="1:47">
      <c r="A508" s="232" t="s">
        <v>1457</v>
      </c>
      <c r="B508" s="233" t="s">
        <v>292</v>
      </c>
      <c r="C508" s="234">
        <v>59181.670400000003</v>
      </c>
      <c r="D508" s="232">
        <v>2.9999999999999997E-4</v>
      </c>
      <c r="E508" s="33">
        <f t="shared" si="282"/>
        <v>55597.92073394249</v>
      </c>
      <c r="F508" s="25">
        <f t="shared" si="283"/>
        <v>55598</v>
      </c>
      <c r="G508" s="25">
        <f t="shared" si="304"/>
        <v>-2.7057305997004732E-2</v>
      </c>
      <c r="K508">
        <f t="shared" si="301"/>
        <v>-2.7057305997004732E-2</v>
      </c>
      <c r="L508" s="25"/>
      <c r="N508" s="25"/>
      <c r="O508" s="25">
        <f t="shared" ca="1" si="303"/>
        <v>-2.2300183890911141E-2</v>
      </c>
      <c r="P508" s="27">
        <f t="shared" si="284"/>
        <v>-3.4932940980840793E-2</v>
      </c>
      <c r="Q508" s="28">
        <f t="shared" si="285"/>
        <v>44163.170400000003</v>
      </c>
      <c r="S508" s="25">
        <f t="shared" si="305"/>
        <v>6.2025626398622428E-5</v>
      </c>
      <c r="T508" s="128">
        <v>10</v>
      </c>
      <c r="U508">
        <f t="shared" si="306"/>
        <v>6.2025626398622428E-4</v>
      </c>
      <c r="V508" s="25">
        <f t="shared" si="307"/>
        <v>7.8756349838360606E-3</v>
      </c>
      <c r="Z508">
        <f t="shared" si="286"/>
        <v>55598</v>
      </c>
      <c r="AA508" s="25">
        <f t="shared" si="287"/>
        <v>1.4951280173117408E-2</v>
      </c>
      <c r="AB508" s="25">
        <f t="shared" si="288"/>
        <v>-4.2008586170122139E-2</v>
      </c>
      <c r="AC508" s="25">
        <f t="shared" si="289"/>
        <v>7.8756349838360606E-3</v>
      </c>
      <c r="AD508" s="25"/>
      <c r="AE508" s="25">
        <f t="shared" si="290"/>
        <v>1.0945794479657891E-7</v>
      </c>
      <c r="AF508" s="28">
        <f t="shared" si="291"/>
        <v>44163.170400000003</v>
      </c>
      <c r="AG508" s="128"/>
      <c r="AH508">
        <f t="shared" si="292"/>
        <v>1.6164510985117408E-2</v>
      </c>
      <c r="AI508">
        <f t="shared" si="293"/>
        <v>1.3695061309158858</v>
      </c>
      <c r="AJ508">
        <f t="shared" si="294"/>
        <v>0.72544007590772774</v>
      </c>
      <c r="AK508">
        <f t="shared" si="295"/>
        <v>1.9110709447119484E-2</v>
      </c>
      <c r="AL508">
        <f t="shared" si="296"/>
        <v>5.1673559086743336E-2</v>
      </c>
      <c r="AM508">
        <f t="shared" si="297"/>
        <v>2.5842530099717601E-2</v>
      </c>
      <c r="AN508" s="25">
        <f t="shared" si="308"/>
        <v>6.3182306703748665</v>
      </c>
      <c r="AO508" s="25">
        <f t="shared" si="308"/>
        <v>6.3182097705187568</v>
      </c>
      <c r="AP508" s="25">
        <f t="shared" si="308"/>
        <v>6.3181532498132666</v>
      </c>
      <c r="AQ508" s="25">
        <f t="shared" si="308"/>
        <v>6.3180003981168706</v>
      </c>
      <c r="AR508" s="25">
        <f t="shared" si="308"/>
        <v>6.317587037896204</v>
      </c>
      <c r="AS508" s="25">
        <f t="shared" si="308"/>
        <v>6.316469207968022</v>
      </c>
      <c r="AT508" s="25">
        <f t="shared" si="308"/>
        <v>6.3134465192830929</v>
      </c>
      <c r="AU508" s="25">
        <f t="shared" si="298"/>
        <v>6.3052742682830827</v>
      </c>
    </row>
    <row r="509" spans="1:47">
      <c r="A509" s="232" t="s">
        <v>1457</v>
      </c>
      <c r="B509" s="233" t="s">
        <v>292</v>
      </c>
      <c r="C509" s="234">
        <v>59194.641499999998</v>
      </c>
      <c r="D509" s="232">
        <v>1E-4</v>
      </c>
      <c r="E509" s="33">
        <f t="shared" si="282"/>
        <v>55635.92037657692</v>
      </c>
      <c r="F509" s="25">
        <f t="shared" si="283"/>
        <v>55636</v>
      </c>
      <c r="G509" s="25">
        <f t="shared" si="304"/>
        <v>-2.7179292002983857E-2</v>
      </c>
      <c r="K509">
        <f t="shared" si="301"/>
        <v>-2.7179292002983857E-2</v>
      </c>
      <c r="L509" s="25"/>
      <c r="N509" s="25"/>
      <c r="O509" s="25">
        <f t="shared" ca="1" si="303"/>
        <v>-2.2336002732004343E-2</v>
      </c>
      <c r="P509" s="27">
        <f t="shared" si="284"/>
        <v>-3.4952557884001687E-2</v>
      </c>
      <c r="Q509" s="28">
        <f t="shared" si="285"/>
        <v>44176.141499999998</v>
      </c>
      <c r="S509" s="25">
        <f t="shared" si="305"/>
        <v>6.0423662456995896E-5</v>
      </c>
      <c r="T509" s="128">
        <v>10</v>
      </c>
      <c r="U509">
        <f t="shared" si="306"/>
        <v>6.0423662456995898E-4</v>
      </c>
      <c r="V509" s="25">
        <f t="shared" si="307"/>
        <v>7.7732658810178296E-3</v>
      </c>
      <c r="Z509">
        <f t="shared" si="286"/>
        <v>55636</v>
      </c>
      <c r="AA509" s="25">
        <f t="shared" si="287"/>
        <v>1.5046178898130896E-2</v>
      </c>
      <c r="AB509" s="25">
        <f t="shared" si="288"/>
        <v>-4.2225470901114753E-2</v>
      </c>
      <c r="AC509" s="25">
        <f t="shared" si="289"/>
        <v>7.7732658810178296E-3</v>
      </c>
      <c r="AD509" s="25"/>
      <c r="AE509" s="25">
        <f t="shared" si="290"/>
        <v>1.0773480965987591E-7</v>
      </c>
      <c r="AF509" s="28">
        <f t="shared" si="291"/>
        <v>44176.141499999998</v>
      </c>
      <c r="AG509" s="128"/>
      <c r="AH509">
        <f t="shared" si="292"/>
        <v>1.6267948386130895E-2</v>
      </c>
      <c r="AI509">
        <f t="shared" si="293"/>
        <v>1.3692875843450816</v>
      </c>
      <c r="AJ509">
        <f t="shared" si="294"/>
        <v>0.73255342747681107</v>
      </c>
      <c r="AK509">
        <f t="shared" si="295"/>
        <v>2.2949510856970855E-2</v>
      </c>
      <c r="AL509">
        <f t="shared" si="296"/>
        <v>6.2065544788306774E-2</v>
      </c>
      <c r="AM509">
        <f t="shared" si="297"/>
        <v>3.1042738094000745E-2</v>
      </c>
      <c r="AN509" s="25">
        <f t="shared" si="308"/>
        <v>6.325280826239724</v>
      </c>
      <c r="AO509" s="25">
        <f t="shared" si="308"/>
        <v>6.3252557575431778</v>
      </c>
      <c r="AP509" s="25">
        <f t="shared" si="308"/>
        <v>6.3251879444027601</v>
      </c>
      <c r="AQ509" s="25">
        <f t="shared" si="308"/>
        <v>6.3250045045598648</v>
      </c>
      <c r="AR509" s="25">
        <f t="shared" si="308"/>
        <v>6.3245082924915046</v>
      </c>
      <c r="AS509" s="25">
        <f t="shared" si="308"/>
        <v>6.3231660697835395</v>
      </c>
      <c r="AT509" s="25">
        <f t="shared" si="308"/>
        <v>6.3195357952158906</v>
      </c>
      <c r="AU509" s="25">
        <f t="shared" si="298"/>
        <v>6.3097193509882148</v>
      </c>
    </row>
    <row r="510" spans="1:47">
      <c r="A510" s="232" t="s">
        <v>1457</v>
      </c>
      <c r="B510" s="233" t="s">
        <v>292</v>
      </c>
      <c r="C510" s="234">
        <v>59206.588600000003</v>
      </c>
      <c r="D510" s="232">
        <v>1E-4</v>
      </c>
      <c r="E510" s="33">
        <f t="shared" si="282"/>
        <v>55670.920147646306</v>
      </c>
      <c r="F510" s="25">
        <f t="shared" si="283"/>
        <v>55671</v>
      </c>
      <c r="G510" s="25">
        <f t="shared" si="304"/>
        <v>-2.7257436995569151E-2</v>
      </c>
      <c r="K510">
        <f t="shared" si="301"/>
        <v>-2.7257436995569151E-2</v>
      </c>
      <c r="L510" s="25"/>
      <c r="N510" s="25"/>
      <c r="O510" s="25">
        <f t="shared" ca="1" si="303"/>
        <v>-2.2368993769853348E-2</v>
      </c>
      <c r="P510" s="27">
        <f t="shared" si="284"/>
        <v>-3.4970609606014842E-2</v>
      </c>
      <c r="Q510" s="28">
        <f t="shared" si="285"/>
        <v>44188.088600000003</v>
      </c>
      <c r="S510" s="25">
        <f t="shared" si="305"/>
        <v>5.9493031718529598E-5</v>
      </c>
      <c r="T510" s="128">
        <v>10</v>
      </c>
      <c r="U510">
        <f t="shared" si="306"/>
        <v>5.9493031718529596E-4</v>
      </c>
      <c r="V510" s="25">
        <f t="shared" si="307"/>
        <v>7.7131726104456913E-3</v>
      </c>
      <c r="Z510">
        <f t="shared" si="286"/>
        <v>55671</v>
      </c>
      <c r="AA510" s="25">
        <f t="shared" si="287"/>
        <v>1.5132847207986586E-2</v>
      </c>
      <c r="AB510" s="25">
        <f t="shared" si="288"/>
        <v>-4.2390284203555735E-2</v>
      </c>
      <c r="AC510" s="25">
        <f t="shared" si="289"/>
        <v>7.7131726104456913E-3</v>
      </c>
      <c r="AD510" s="25"/>
      <c r="AE510" s="25">
        <f t="shared" si="290"/>
        <v>1.0690518203687438E-7</v>
      </c>
      <c r="AF510" s="28">
        <f t="shared" si="291"/>
        <v>44188.088600000003</v>
      </c>
      <c r="AG510" s="128"/>
      <c r="AH510">
        <f t="shared" si="292"/>
        <v>1.6362488930986584E-2</v>
      </c>
      <c r="AI510">
        <f t="shared" si="293"/>
        <v>1.3690510928861332</v>
      </c>
      <c r="AJ510">
        <f t="shared" si="294"/>
        <v>0.73903309299971931</v>
      </c>
      <c r="AK510">
        <f t="shared" si="295"/>
        <v>2.6481896449284198E-2</v>
      </c>
      <c r="AL510">
        <f t="shared" si="296"/>
        <v>7.1633941381371496E-2</v>
      </c>
      <c r="AM510">
        <f t="shared" si="297"/>
        <v>3.5832294552014553E-2</v>
      </c>
      <c r="AN510" s="25">
        <f t="shared" si="308"/>
        <v>6.3317733219118804</v>
      </c>
      <c r="AO510" s="25">
        <f t="shared" si="308"/>
        <v>6.331744431276829</v>
      </c>
      <c r="AP510" s="25">
        <f t="shared" si="308"/>
        <v>6.3316662564781048</v>
      </c>
      <c r="AQ510" s="25">
        <f t="shared" si="308"/>
        <v>6.3314547257785057</v>
      </c>
      <c r="AR510" s="25">
        <f t="shared" si="308"/>
        <v>6.330882362401451</v>
      </c>
      <c r="AS510" s="25">
        <f t="shared" si="308"/>
        <v>6.3293337296675896</v>
      </c>
      <c r="AT510" s="25">
        <f t="shared" si="308"/>
        <v>6.3251441679985962</v>
      </c>
      <c r="AU510" s="25">
        <f t="shared" si="298"/>
        <v>6.3138135061113632</v>
      </c>
    </row>
    <row r="511" spans="1:47">
      <c r="A511" s="232" t="s">
        <v>1459</v>
      </c>
      <c r="B511" s="233" t="s">
        <v>292</v>
      </c>
      <c r="C511" s="234">
        <v>59222.976699999999</v>
      </c>
      <c r="D511" s="232" t="s">
        <v>445</v>
      </c>
      <c r="E511" s="33">
        <f t="shared" si="282"/>
        <v>55718.930103891907</v>
      </c>
      <c r="F511" s="25">
        <f t="shared" si="283"/>
        <v>55719</v>
      </c>
      <c r="G511" s="25">
        <f t="shared" si="304"/>
        <v>-2.3858893000578973E-2</v>
      </c>
      <c r="K511">
        <f t="shared" si="301"/>
        <v>-2.3858893000578973E-2</v>
      </c>
      <c r="L511" s="25"/>
      <c r="N511" s="25"/>
      <c r="O511" s="25">
        <f t="shared" ca="1" si="303"/>
        <v>-2.2414238621760552E-2</v>
      </c>
      <c r="P511" s="27">
        <f t="shared" si="284"/>
        <v>-3.4995340558860236E-2</v>
      </c>
      <c r="Q511" s="28">
        <f t="shared" si="285"/>
        <v>44204.476699999999</v>
      </c>
      <c r="S511" s="25">
        <f t="shared" si="305"/>
        <v>1.2402046421834868E-4</v>
      </c>
      <c r="T511" s="128">
        <v>10</v>
      </c>
      <c r="U511">
        <f t="shared" si="306"/>
        <v>1.2402046421834869E-3</v>
      </c>
      <c r="V511" s="25">
        <f t="shared" si="307"/>
        <v>1.1136447558281262E-2</v>
      </c>
      <c r="Z511">
        <f t="shared" si="286"/>
        <v>55719</v>
      </c>
      <c r="AA511" s="25">
        <f t="shared" si="287"/>
        <v>1.5250544096822784E-2</v>
      </c>
      <c r="AB511" s="25">
        <f t="shared" si="288"/>
        <v>-3.9109437097401757E-2</v>
      </c>
      <c r="AC511" s="25">
        <f t="shared" si="289"/>
        <v>1.1136447558281262E-2</v>
      </c>
      <c r="AD511" s="25"/>
      <c r="AE511" s="25">
        <f t="shared" si="290"/>
        <v>1.896952616950583E-7</v>
      </c>
      <c r="AF511" s="28">
        <f t="shared" si="291"/>
        <v>44204.476699999999</v>
      </c>
      <c r="AG511" s="128"/>
      <c r="AH511">
        <f t="shared" si="292"/>
        <v>1.6490993979822784E-2</v>
      </c>
      <c r="AI511">
        <f t="shared" si="293"/>
        <v>1.3686720055702262</v>
      </c>
      <c r="AJ511">
        <f t="shared" si="294"/>
        <v>0.74780548477005271</v>
      </c>
      <c r="AK511">
        <f t="shared" si="295"/>
        <v>3.1320158186496264E-2</v>
      </c>
      <c r="AL511">
        <f t="shared" si="296"/>
        <v>8.4750495223821137E-2</v>
      </c>
      <c r="AM511">
        <f t="shared" si="297"/>
        <v>4.2400629711583988E-2</v>
      </c>
      <c r="AN511" s="25">
        <f t="shared" ref="AN511:AT519" si="309">$AU511+$AB$7*SIN(AO511)</f>
        <v>6.3406753529681792</v>
      </c>
      <c r="AO511" s="25">
        <f t="shared" si="309"/>
        <v>6.3406412533983296</v>
      </c>
      <c r="AP511" s="25">
        <f t="shared" si="309"/>
        <v>6.3405489403138748</v>
      </c>
      <c r="AQ511" s="25">
        <f t="shared" si="309"/>
        <v>6.3402990362259226</v>
      </c>
      <c r="AR511" s="25">
        <f t="shared" si="309"/>
        <v>6.3396225297079338</v>
      </c>
      <c r="AS511" s="25">
        <f t="shared" si="309"/>
        <v>6.3377913116811628</v>
      </c>
      <c r="AT511" s="25">
        <f t="shared" si="309"/>
        <v>6.3328353367204118</v>
      </c>
      <c r="AU511" s="25">
        <f t="shared" si="298"/>
        <v>6.3194283474231092</v>
      </c>
    </row>
    <row r="512" spans="1:47">
      <c r="A512" s="232" t="s">
        <v>1457</v>
      </c>
      <c r="B512" s="233" t="s">
        <v>292</v>
      </c>
      <c r="C512" s="234">
        <v>59225.533799999997</v>
      </c>
      <c r="D512" s="232">
        <v>2.9999999999999997E-4</v>
      </c>
      <c r="E512" s="33">
        <f t="shared" si="282"/>
        <v>55726.421287074554</v>
      </c>
      <c r="F512" s="25">
        <f t="shared" si="283"/>
        <v>55726.5</v>
      </c>
      <c r="G512" s="25">
        <f t="shared" si="304"/>
        <v>-2.6868495500821155E-2</v>
      </c>
      <c r="K512">
        <f t="shared" si="301"/>
        <v>-2.6868495500821155E-2</v>
      </c>
      <c r="L512" s="25"/>
      <c r="N512" s="25"/>
      <c r="O512" s="25">
        <f t="shared" ca="1" si="303"/>
        <v>-2.2421308129871049E-2</v>
      </c>
      <c r="P512" s="27">
        <f t="shared" si="284"/>
        <v>-3.4999202085671491E-2</v>
      </c>
      <c r="Q512" s="28">
        <f t="shared" si="285"/>
        <v>44207.033799999997</v>
      </c>
      <c r="S512" s="25">
        <f t="shared" si="305"/>
        <v>6.6108389568928614E-5</v>
      </c>
      <c r="T512" s="128">
        <v>10</v>
      </c>
      <c r="U512">
        <f t="shared" si="306"/>
        <v>6.6108389568928611E-4</v>
      </c>
      <c r="V512" s="25">
        <f t="shared" si="307"/>
        <v>8.1307065848503363E-3</v>
      </c>
      <c r="Z512">
        <f t="shared" si="286"/>
        <v>55726.5</v>
      </c>
      <c r="AA512" s="25">
        <f t="shared" si="287"/>
        <v>1.5268811922583355E-2</v>
      </c>
      <c r="AB512" s="25">
        <f t="shared" si="288"/>
        <v>-4.2137307423404512E-2</v>
      </c>
      <c r="AC512" s="25">
        <f t="shared" si="289"/>
        <v>8.1307065848503363E-3</v>
      </c>
      <c r="AD512" s="25"/>
      <c r="AE512" s="25">
        <f t="shared" si="290"/>
        <v>1.1737892806429572E-7</v>
      </c>
      <c r="AF512" s="28">
        <f t="shared" si="291"/>
        <v>44207.033799999997</v>
      </c>
      <c r="AG512" s="128"/>
      <c r="AH512">
        <f t="shared" si="292"/>
        <v>1.6510951829333355E-2</v>
      </c>
      <c r="AI512">
        <f t="shared" si="293"/>
        <v>1.368607063583194</v>
      </c>
      <c r="AJ512">
        <f t="shared" si="294"/>
        <v>0.74916413951924576</v>
      </c>
      <c r="AK512">
        <f t="shared" si="295"/>
        <v>3.2075421689749195E-2</v>
      </c>
      <c r="AL512">
        <f t="shared" si="296"/>
        <v>8.6799280468556061E-2</v>
      </c>
      <c r="AM512">
        <f t="shared" si="297"/>
        <v>4.3426908936048024E-2</v>
      </c>
      <c r="AN512" s="25">
        <f t="shared" si="309"/>
        <v>6.3420660671208049</v>
      </c>
      <c r="AO512" s="25">
        <f t="shared" si="309"/>
        <v>6.3420311574351524</v>
      </c>
      <c r="AP512" s="25">
        <f t="shared" si="309"/>
        <v>6.3419366436002793</v>
      </c>
      <c r="AQ512" s="25">
        <f t="shared" si="309"/>
        <v>6.341680761232757</v>
      </c>
      <c r="AR512" s="25">
        <f t="shared" si="309"/>
        <v>6.3409880163881223</v>
      </c>
      <c r="AS512" s="25">
        <f t="shared" si="309"/>
        <v>6.3391127015257913</v>
      </c>
      <c r="AT512" s="25">
        <f t="shared" si="309"/>
        <v>6.3340370453151067</v>
      </c>
      <c r="AU512" s="25">
        <f t="shared" si="298"/>
        <v>6.3203056663780695</v>
      </c>
    </row>
    <row r="513" spans="1:47">
      <c r="A513" s="82" t="s">
        <v>1452</v>
      </c>
      <c r="B513" s="57"/>
      <c r="C513" s="115">
        <v>59228.604800000001</v>
      </c>
      <c r="D513" s="115">
        <v>2.0000000000000001E-4</v>
      </c>
      <c r="E513" s="33">
        <f t="shared" si="282"/>
        <v>55735.417972207695</v>
      </c>
      <c r="F513" s="25">
        <f t="shared" si="283"/>
        <v>55735.5</v>
      </c>
      <c r="G513" s="25">
        <f t="shared" si="304"/>
        <v>-2.8000018501188606E-2</v>
      </c>
      <c r="K513">
        <f t="shared" si="301"/>
        <v>-2.8000018501188606E-2</v>
      </c>
      <c r="L513" s="25"/>
      <c r="N513" s="25"/>
      <c r="O513" s="25">
        <f t="shared" ca="1" si="303"/>
        <v>-2.2429791539603654E-2</v>
      </c>
      <c r="P513" s="27">
        <f t="shared" si="284"/>
        <v>-3.5003834960106221E-2</v>
      </c>
      <c r="Q513" s="28">
        <f t="shared" si="285"/>
        <v>44210.104800000001</v>
      </c>
      <c r="S513" s="25">
        <f t="shared" si="305"/>
        <v>4.905344499020528E-5</v>
      </c>
      <c r="T513" s="128">
        <v>10</v>
      </c>
      <c r="U513">
        <f t="shared" si="306"/>
        <v>4.9053444990205283E-4</v>
      </c>
      <c r="V513" s="25">
        <f t="shared" si="307"/>
        <v>7.0038164589176152E-3</v>
      </c>
      <c r="Z513">
        <f t="shared" si="286"/>
        <v>55735.5</v>
      </c>
      <c r="AA513" s="25">
        <f t="shared" si="287"/>
        <v>1.5290689463176218E-2</v>
      </c>
      <c r="AB513" s="25">
        <f t="shared" si="288"/>
        <v>-4.3290707964364822E-2</v>
      </c>
      <c r="AC513" s="25">
        <f t="shared" si="289"/>
        <v>7.0038164589176152E-3</v>
      </c>
      <c r="AD513" s="25"/>
      <c r="AE513" s="25">
        <f t="shared" si="290"/>
        <v>9.1930344882376132E-8</v>
      </c>
      <c r="AF513" s="28">
        <f t="shared" si="291"/>
        <v>44210.104800000001</v>
      </c>
      <c r="AG513" s="128"/>
      <c r="AH513">
        <f t="shared" si="292"/>
        <v>1.6534857843926217E-2</v>
      </c>
      <c r="AI513">
        <f t="shared" si="293"/>
        <v>1.3685270994021439</v>
      </c>
      <c r="AJ513">
        <f t="shared" si="294"/>
        <v>0.75079020297698984</v>
      </c>
      <c r="AK513">
        <f t="shared" si="295"/>
        <v>3.2981464586072831E-2</v>
      </c>
      <c r="AL513">
        <f t="shared" si="296"/>
        <v>8.9257564144824997E-2</v>
      </c>
      <c r="AM513">
        <f t="shared" si="297"/>
        <v>4.4658435164765316E-2</v>
      </c>
      <c r="AN513" s="25">
        <f t="shared" si="309"/>
        <v>6.3437348368270676</v>
      </c>
      <c r="AO513" s="25">
        <f t="shared" si="309"/>
        <v>6.3436989564460946</v>
      </c>
      <c r="AP513" s="25">
        <f t="shared" si="309"/>
        <v>6.3436018049032885</v>
      </c>
      <c r="AQ513" s="25">
        <f t="shared" si="309"/>
        <v>6.3433387553122982</v>
      </c>
      <c r="AR513" s="25">
        <f t="shared" si="309"/>
        <v>6.3426265374897506</v>
      </c>
      <c r="AS513" s="25">
        <f t="shared" si="309"/>
        <v>6.3406983282697302</v>
      </c>
      <c r="AT513" s="25">
        <f t="shared" si="309"/>
        <v>6.3354790816558406</v>
      </c>
      <c r="AU513" s="25">
        <f t="shared" si="298"/>
        <v>6.3213584491240216</v>
      </c>
    </row>
    <row r="514" spans="1:47">
      <c r="A514" s="235" t="s">
        <v>1460</v>
      </c>
      <c r="B514" s="233" t="s">
        <v>288</v>
      </c>
      <c r="C514" s="234">
        <v>59466.863599999997</v>
      </c>
      <c r="D514" s="232">
        <v>1E-4</v>
      </c>
      <c r="E514" s="33">
        <f t="shared" si="282"/>
        <v>56433.411916785299</v>
      </c>
      <c r="F514" s="25">
        <f t="shared" si="283"/>
        <v>56433.5</v>
      </c>
      <c r="G514" s="25">
        <f t="shared" si="304"/>
        <v>-3.0067024505115114E-2</v>
      </c>
      <c r="K514">
        <f t="shared" si="301"/>
        <v>-3.0067024505115114E-2</v>
      </c>
      <c r="L514" s="25"/>
      <c r="N514" s="25"/>
      <c r="O514" s="25">
        <f t="shared" ca="1" si="303"/>
        <v>-2.3087727094420907E-2</v>
      </c>
      <c r="P514" s="27">
        <f t="shared" si="284"/>
        <v>-3.5359957412521528E-2</v>
      </c>
      <c r="Q514" s="28">
        <f t="shared" si="285"/>
        <v>44448.363599999997</v>
      </c>
      <c r="S514" s="25">
        <f t="shared" si="305"/>
        <v>2.8015138762305715E-5</v>
      </c>
      <c r="T514" s="128">
        <v>10</v>
      </c>
      <c r="U514">
        <f t="shared" si="306"/>
        <v>2.8015138762305715E-4</v>
      </c>
      <c r="V514" s="25">
        <f t="shared" si="307"/>
        <v>5.2929329074064141E-3</v>
      </c>
      <c r="Z514">
        <f t="shared" si="286"/>
        <v>56433.5</v>
      </c>
      <c r="AA514" s="25">
        <f t="shared" si="287"/>
        <v>1.6834641369355849E-2</v>
      </c>
      <c r="AB514" s="25">
        <f t="shared" si="288"/>
        <v>-4.6901665874470963E-2</v>
      </c>
      <c r="AC514" s="25">
        <f t="shared" si="289"/>
        <v>5.2929329074064141E-3</v>
      </c>
      <c r="AD514" s="25"/>
      <c r="AE514" s="25">
        <f t="shared" si="290"/>
        <v>6.162675706897992E-8</v>
      </c>
      <c r="AF514" s="28">
        <f t="shared" si="291"/>
        <v>44448.363599999997</v>
      </c>
      <c r="AG514" s="128"/>
      <c r="AH514">
        <f t="shared" si="292"/>
        <v>1.823760963610585E-2</v>
      </c>
      <c r="AI514">
        <f t="shared" si="293"/>
        <v>1.3557507339388102</v>
      </c>
      <c r="AJ514">
        <f t="shared" si="294"/>
        <v>0.86160777458686222</v>
      </c>
      <c r="AK514">
        <f t="shared" si="295"/>
        <v>0.10169274950554663</v>
      </c>
      <c r="AL514">
        <f t="shared" si="296"/>
        <v>0.27842877001366617</v>
      </c>
      <c r="AM514">
        <f t="shared" si="297"/>
        <v>0.14012076702098186</v>
      </c>
      <c r="AN514" s="25">
        <f t="shared" si="309"/>
        <v>6.4726553445877393</v>
      </c>
      <c r="AO514" s="25">
        <f t="shared" si="309"/>
        <v>6.4725522047455977</v>
      </c>
      <c r="AP514" s="25">
        <f t="shared" si="309"/>
        <v>6.4722683822709115</v>
      </c>
      <c r="AQ514" s="25">
        <f t="shared" si="309"/>
        <v>6.4714874328721264</v>
      </c>
      <c r="AR514" s="25">
        <f t="shared" si="309"/>
        <v>6.4693392161264454</v>
      </c>
      <c r="AS514" s="25">
        <f t="shared" si="309"/>
        <v>6.4634344023106651</v>
      </c>
      <c r="AT514" s="25">
        <f t="shared" si="309"/>
        <v>6.4472358370018235</v>
      </c>
      <c r="AU514" s="25">
        <f t="shared" si="298"/>
        <v>6.4030075998656617</v>
      </c>
    </row>
    <row r="515" spans="1:47">
      <c r="A515" s="235" t="s">
        <v>1460</v>
      </c>
      <c r="B515" s="233" t="s">
        <v>292</v>
      </c>
      <c r="C515" s="234">
        <v>59473.860399999998</v>
      </c>
      <c r="D515" s="232">
        <v>1E-4</v>
      </c>
      <c r="E515" s="33">
        <f t="shared" si="282"/>
        <v>56453.909476713503</v>
      </c>
      <c r="F515" s="25">
        <f t="shared" si="283"/>
        <v>56454</v>
      </c>
      <c r="G515" s="25">
        <f t="shared" si="304"/>
        <v>-3.0899937999492977E-2</v>
      </c>
      <c r="K515">
        <f t="shared" si="301"/>
        <v>-3.0899937999492977E-2</v>
      </c>
      <c r="L515" s="25"/>
      <c r="N515" s="25"/>
      <c r="O515" s="25">
        <f t="shared" ca="1" si="303"/>
        <v>-2.3107050416589611E-2</v>
      </c>
      <c r="P515" s="27">
        <f t="shared" si="284"/>
        <v>-3.5370321601184987E-2</v>
      </c>
      <c r="Q515" s="28">
        <f t="shared" si="285"/>
        <v>44455.360399999998</v>
      </c>
      <c r="S515" s="25">
        <f t="shared" si="305"/>
        <v>1.9984329546276827E-5</v>
      </c>
      <c r="T515" s="128">
        <v>10</v>
      </c>
      <c r="U515">
        <f t="shared" si="306"/>
        <v>1.9984329546276827E-4</v>
      </c>
      <c r="V515" s="25">
        <f t="shared" si="307"/>
        <v>4.4703836016920101E-3</v>
      </c>
      <c r="Z515">
        <f t="shared" si="286"/>
        <v>56454</v>
      </c>
      <c r="AA515" s="25">
        <f t="shared" si="287"/>
        <v>1.6875237968834965E-2</v>
      </c>
      <c r="AB515" s="25">
        <f t="shared" si="288"/>
        <v>-4.7775175968327942E-2</v>
      </c>
      <c r="AC515" s="25">
        <f t="shared" si="289"/>
        <v>4.4703836016920101E-3</v>
      </c>
      <c r="AD515" s="25"/>
      <c r="AE515" s="25">
        <f t="shared" si="290"/>
        <v>4.561358147571956E-8</v>
      </c>
      <c r="AF515" s="28">
        <f t="shared" si="291"/>
        <v>44455.360399999998</v>
      </c>
      <c r="AG515" s="128"/>
      <c r="AH515">
        <f t="shared" si="292"/>
        <v>1.8282914316834965E-2</v>
      </c>
      <c r="AI515">
        <f t="shared" si="293"/>
        <v>1.3551867387446281</v>
      </c>
      <c r="AJ515">
        <f t="shared" si="294"/>
        <v>0.86438302822988855</v>
      </c>
      <c r="AK515">
        <f t="shared" si="295"/>
        <v>0.10364545634013718</v>
      </c>
      <c r="AL515">
        <f t="shared" si="296"/>
        <v>0.28392208552769288</v>
      </c>
      <c r="AM515">
        <f t="shared" si="297"/>
        <v>0.14292243749459344</v>
      </c>
      <c r="AN515" s="25">
        <f t="shared" si="309"/>
        <v>6.4764204341974239</v>
      </c>
      <c r="AO515" s="25">
        <f t="shared" si="309"/>
        <v>6.476315646162214</v>
      </c>
      <c r="AP515" s="25">
        <f t="shared" si="309"/>
        <v>6.4760270782560845</v>
      </c>
      <c r="AQ515" s="25">
        <f t="shared" si="309"/>
        <v>6.4752324967142512</v>
      </c>
      <c r="AR515" s="25">
        <f t="shared" si="309"/>
        <v>6.4730452220491479</v>
      </c>
      <c r="AS515" s="25">
        <f t="shared" si="309"/>
        <v>6.4670289402109047</v>
      </c>
      <c r="AT515" s="25">
        <f t="shared" si="309"/>
        <v>6.4505146142766669</v>
      </c>
      <c r="AU515" s="25">
        <f t="shared" si="298"/>
        <v>6.4054056050092205</v>
      </c>
    </row>
    <row r="516" spans="1:47">
      <c r="A516" s="232" t="s">
        <v>1461</v>
      </c>
      <c r="B516" s="233" t="s">
        <v>288</v>
      </c>
      <c r="C516" s="234">
        <v>59512.421300000002</v>
      </c>
      <c r="D516" s="232">
        <v>2.0000000000000001E-4</v>
      </c>
      <c r="E516" s="33">
        <f t="shared" si="282"/>
        <v>56566.876026941514</v>
      </c>
      <c r="F516" s="25">
        <f t="shared" si="283"/>
        <v>56567</v>
      </c>
      <c r="G516" s="25">
        <f t="shared" si="304"/>
        <v>-4.2317949002608657E-2</v>
      </c>
      <c r="K516">
        <f t="shared" si="301"/>
        <v>-4.2317949002608657E-2</v>
      </c>
      <c r="L516" s="25"/>
      <c r="N516" s="25"/>
      <c r="O516" s="25">
        <f t="shared" ca="1" si="303"/>
        <v>-2.321356433878782E-2</v>
      </c>
      <c r="P516" s="27">
        <f t="shared" si="284"/>
        <v>-3.5427353738662126E-2</v>
      </c>
      <c r="Q516" s="28">
        <f t="shared" si="285"/>
        <v>44493.921300000002</v>
      </c>
      <c r="S516" s="25">
        <f t="shared" si="305"/>
        <v>4.7480303091522359E-5</v>
      </c>
      <c r="T516" s="128">
        <v>10</v>
      </c>
      <c r="U516">
        <f t="shared" si="306"/>
        <v>4.748030309152236E-4</v>
      </c>
      <c r="V516" s="25">
        <f t="shared" si="307"/>
        <v>-6.8905952639465307E-3</v>
      </c>
      <c r="Z516">
        <f t="shared" si="286"/>
        <v>56567</v>
      </c>
      <c r="AA516" s="25">
        <f t="shared" si="287"/>
        <v>1.7093964967084554E-2</v>
      </c>
      <c r="AB516" s="25">
        <f t="shared" si="288"/>
        <v>-5.9411913969693211E-2</v>
      </c>
      <c r="AC516" s="25">
        <f t="shared" si="289"/>
        <v>-6.8905952639465307E-3</v>
      </c>
      <c r="AD516" s="25"/>
      <c r="AE516" s="25">
        <f t="shared" si="290"/>
        <v>1.6759481160786138E-7</v>
      </c>
      <c r="AF516" s="28">
        <f t="shared" si="291"/>
        <v>44493.921300000002</v>
      </c>
      <c r="AG516" s="128"/>
      <c r="AH516">
        <f t="shared" si="292"/>
        <v>1.8527638434084556E-2</v>
      </c>
      <c r="AI516">
        <f t="shared" si="293"/>
        <v>1.3518956544178282</v>
      </c>
      <c r="AJ516">
        <f t="shared" si="294"/>
        <v>0.87917010598400314</v>
      </c>
      <c r="AK516">
        <f t="shared" si="295"/>
        <v>0.1143216882391456</v>
      </c>
      <c r="AL516">
        <f t="shared" si="296"/>
        <v>0.31411777641815652</v>
      </c>
      <c r="AM516">
        <f t="shared" si="297"/>
        <v>0.15836317553586074</v>
      </c>
      <c r="AN516" s="25">
        <f t="shared" si="309"/>
        <v>6.4971454869595391</v>
      </c>
      <c r="AO516" s="25">
        <f t="shared" si="309"/>
        <v>6.4970320347643993</v>
      </c>
      <c r="AP516" s="25">
        <f t="shared" si="309"/>
        <v>6.4967182706674551</v>
      </c>
      <c r="AQ516" s="25">
        <f t="shared" si="309"/>
        <v>6.4958506337701749</v>
      </c>
      <c r="AR516" s="25">
        <f t="shared" si="309"/>
        <v>6.4934522426212462</v>
      </c>
      <c r="AS516" s="25">
        <f t="shared" si="309"/>
        <v>6.4868287545873748</v>
      </c>
      <c r="AT516" s="25">
        <f t="shared" si="309"/>
        <v>6.4685830820240726</v>
      </c>
      <c r="AU516" s="25">
        <f t="shared" si="298"/>
        <v>6.4186238772639559</v>
      </c>
    </row>
    <row r="517" spans="1:47">
      <c r="A517" s="235" t="s">
        <v>1460</v>
      </c>
      <c r="B517" s="233" t="s">
        <v>292</v>
      </c>
      <c r="C517" s="234">
        <v>59574.557800000002</v>
      </c>
      <c r="D517" s="232">
        <v>2.9999999999999997E-4</v>
      </c>
      <c r="E517" s="33">
        <f t="shared" si="282"/>
        <v>56748.90876083108</v>
      </c>
      <c r="F517" s="25">
        <f t="shared" si="283"/>
        <v>56749</v>
      </c>
      <c r="G517" s="25">
        <f t="shared" si="304"/>
        <v>-3.1144303000473883E-2</v>
      </c>
      <c r="K517">
        <f t="shared" si="301"/>
        <v>-3.1144303000473883E-2</v>
      </c>
      <c r="L517" s="25"/>
      <c r="N517" s="25"/>
      <c r="O517" s="25">
        <f t="shared" ca="1" si="303"/>
        <v>-2.3385117735602635E-2</v>
      </c>
      <c r="P517" s="27">
        <f t="shared" si="284"/>
        <v>-3.551886454031461E-2</v>
      </c>
      <c r="Q517" s="28">
        <f t="shared" si="285"/>
        <v>44556.057800000002</v>
      </c>
      <c r="S517" s="25">
        <f t="shared" si="305"/>
        <v>1.913678866585367E-5</v>
      </c>
      <c r="T517" s="128">
        <v>10</v>
      </c>
      <c r="U517">
        <f t="shared" si="306"/>
        <v>1.913678866585367E-4</v>
      </c>
      <c r="V517" s="25">
        <f t="shared" si="307"/>
        <v>4.3745615398407267E-3</v>
      </c>
      <c r="Z517">
        <f t="shared" si="286"/>
        <v>56749</v>
      </c>
      <c r="AA517" s="25">
        <f t="shared" si="287"/>
        <v>1.7428087611717706E-2</v>
      </c>
      <c r="AB517" s="25">
        <f t="shared" si="288"/>
        <v>-4.8572390612191589E-2</v>
      </c>
      <c r="AC517" s="25">
        <f t="shared" si="289"/>
        <v>4.3745615398407267E-3</v>
      </c>
      <c r="AD517" s="25"/>
      <c r="AE517" s="25">
        <f t="shared" si="290"/>
        <v>4.5148987836845174E-8</v>
      </c>
      <c r="AF517" s="28">
        <f t="shared" si="291"/>
        <v>44556.057800000002</v>
      </c>
      <c r="AG517" s="128"/>
      <c r="AH517">
        <f t="shared" si="292"/>
        <v>1.8903793614717702E-2</v>
      </c>
      <c r="AI517">
        <f t="shared" si="293"/>
        <v>1.3459647231482612</v>
      </c>
      <c r="AJ517">
        <f t="shared" si="294"/>
        <v>0.90115434330195299</v>
      </c>
      <c r="AK517">
        <f t="shared" si="295"/>
        <v>0.13118083067638719</v>
      </c>
      <c r="AL517">
        <f t="shared" si="296"/>
        <v>0.36242504337736936</v>
      </c>
      <c r="AM517">
        <f t="shared" si="297"/>
        <v>0.18322247791700541</v>
      </c>
      <c r="AN517" s="25">
        <f t="shared" si="309"/>
        <v>6.5304139241952992</v>
      </c>
      <c r="AO517" s="25">
        <f t="shared" si="309"/>
        <v>6.5302880997352224</v>
      </c>
      <c r="AP517" s="25">
        <f t="shared" si="309"/>
        <v>6.5299373960856713</v>
      </c>
      <c r="AQ517" s="25">
        <f t="shared" si="309"/>
        <v>6.5289600622831472</v>
      </c>
      <c r="AR517" s="25">
        <f t="shared" si="309"/>
        <v>6.5262377087739774</v>
      </c>
      <c r="AS517" s="25">
        <f t="shared" si="309"/>
        <v>6.5186642276977889</v>
      </c>
      <c r="AT517" s="25">
        <f t="shared" si="309"/>
        <v>6.4976657946860694</v>
      </c>
      <c r="AU517" s="25">
        <f t="shared" si="298"/>
        <v>6.4399134839043262</v>
      </c>
    </row>
    <row r="518" spans="1:47">
      <c r="A518" s="235" t="s">
        <v>1460</v>
      </c>
      <c r="B518" s="233" t="s">
        <v>292</v>
      </c>
      <c r="C518" s="234">
        <v>59592.308400000002</v>
      </c>
      <c r="D518" s="232">
        <v>1E-4</v>
      </c>
      <c r="E518" s="33">
        <f t="shared" si="282"/>
        <v>56800.910245404237</v>
      </c>
      <c r="F518" s="25">
        <f t="shared" si="283"/>
        <v>56801</v>
      </c>
      <c r="G518" s="25">
        <f t="shared" si="304"/>
        <v>-3.0637547002697829E-2</v>
      </c>
      <c r="K518">
        <f t="shared" si="301"/>
        <v>-3.0637547002697829E-2</v>
      </c>
      <c r="L518" s="25"/>
      <c r="N518" s="25"/>
      <c r="O518" s="25">
        <f t="shared" ca="1" si="303"/>
        <v>-2.343413299183544E-2</v>
      </c>
      <c r="P518" s="27">
        <f t="shared" si="284"/>
        <v>-3.5544932007108454E-2</v>
      </c>
      <c r="Q518" s="28">
        <f t="shared" si="285"/>
        <v>44573.808400000002</v>
      </c>
      <c r="S518" s="25">
        <f t="shared" si="305"/>
        <v>2.408242758151427E-5</v>
      </c>
      <c r="T518" s="128">
        <v>10</v>
      </c>
      <c r="U518">
        <f t="shared" si="306"/>
        <v>2.4082427581514269E-4</v>
      </c>
      <c r="V518" s="25">
        <f t="shared" si="307"/>
        <v>4.9073850044106249E-3</v>
      </c>
      <c r="Z518">
        <f t="shared" si="286"/>
        <v>56801</v>
      </c>
      <c r="AA518" s="25">
        <f t="shared" si="287"/>
        <v>1.7519392185465422E-2</v>
      </c>
      <c r="AB518" s="25">
        <f t="shared" si="288"/>
        <v>-4.8156939188163252E-2</v>
      </c>
      <c r="AC518" s="25">
        <f t="shared" si="289"/>
        <v>4.9073850044106249E-3</v>
      </c>
      <c r="AD518" s="25"/>
      <c r="AE518" s="25">
        <f t="shared" si="290"/>
        <v>5.5849336052633185E-8</v>
      </c>
      <c r="AF518" s="28">
        <f t="shared" si="291"/>
        <v>44573.808400000002</v>
      </c>
      <c r="AG518" s="128"/>
      <c r="AH518">
        <f t="shared" si="292"/>
        <v>1.9007143988465421E-2</v>
      </c>
      <c r="AI518">
        <f t="shared" si="293"/>
        <v>1.3441321591747752</v>
      </c>
      <c r="AJ518">
        <f t="shared" si="294"/>
        <v>0.90701773937905827</v>
      </c>
      <c r="AK518">
        <f t="shared" si="295"/>
        <v>0.13591562464156612</v>
      </c>
      <c r="AL518">
        <f t="shared" si="296"/>
        <v>0.37614694183298447</v>
      </c>
      <c r="AM518">
        <f t="shared" si="297"/>
        <v>0.19032278955008158</v>
      </c>
      <c r="AN518" s="25">
        <f t="shared" si="309"/>
        <v>6.5398916721025433</v>
      </c>
      <c r="AO518" s="25">
        <f t="shared" si="309"/>
        <v>6.5397626890877074</v>
      </c>
      <c r="AP518" s="25">
        <f t="shared" si="309"/>
        <v>6.5394023053691788</v>
      </c>
      <c r="AQ518" s="25">
        <f t="shared" si="309"/>
        <v>6.5383955589454663</v>
      </c>
      <c r="AR518" s="25">
        <f t="shared" si="309"/>
        <v>6.5355845691794787</v>
      </c>
      <c r="AS518" s="25">
        <f t="shared" si="309"/>
        <v>6.5277465534191377</v>
      </c>
      <c r="AT518" s="25">
        <f t="shared" si="309"/>
        <v>6.5059704876717355</v>
      </c>
      <c r="AU518" s="25">
        <f t="shared" si="298"/>
        <v>6.4459962286587178</v>
      </c>
    </row>
    <row r="519" spans="1:47">
      <c r="A519" s="235" t="s">
        <v>1460</v>
      </c>
      <c r="B519" s="233" t="s">
        <v>288</v>
      </c>
      <c r="C519" s="234">
        <v>59610.569499999998</v>
      </c>
      <c r="D519" s="232">
        <v>1E-4</v>
      </c>
      <c r="E519" s="33">
        <f t="shared" si="282"/>
        <v>56854.407271416807</v>
      </c>
      <c r="F519" s="25">
        <f t="shared" si="283"/>
        <v>56854.5</v>
      </c>
      <c r="G519" s="25">
        <f t="shared" si="304"/>
        <v>-3.1652711506467313E-2</v>
      </c>
      <c r="K519">
        <f t="shared" si="301"/>
        <v>-3.1652711506467313E-2</v>
      </c>
      <c r="L519" s="25"/>
      <c r="N519" s="25"/>
      <c r="O519" s="25">
        <f t="shared" ca="1" si="303"/>
        <v>-2.348456214969034E-2</v>
      </c>
      <c r="P519" s="27">
        <f t="shared" si="284"/>
        <v>-3.5571715017924291E-2</v>
      </c>
      <c r="Q519" s="28">
        <f t="shared" si="285"/>
        <v>44592.069499999998</v>
      </c>
      <c r="S519" s="25">
        <f t="shared" si="305"/>
        <v>1.5358588522812126E-5</v>
      </c>
      <c r="T519" s="128">
        <v>10</v>
      </c>
      <c r="U519">
        <f t="shared" si="306"/>
        <v>1.5358588522812125E-4</v>
      </c>
      <c r="V519" s="25">
        <f t="shared" si="307"/>
        <v>3.9190035114569782E-3</v>
      </c>
      <c r="Z519">
        <f t="shared" si="286"/>
        <v>56854.5</v>
      </c>
      <c r="AA519" s="25">
        <f t="shared" si="287"/>
        <v>1.7611387185478687E-2</v>
      </c>
      <c r="AB519" s="25">
        <f t="shared" si="288"/>
        <v>-4.9264098691946E-2</v>
      </c>
      <c r="AC519" s="25">
        <f t="shared" si="289"/>
        <v>3.9190035114569782E-3</v>
      </c>
      <c r="AD519" s="25"/>
      <c r="AE519" s="25">
        <f t="shared" si="290"/>
        <v>3.727454822355635E-8</v>
      </c>
      <c r="AF519" s="28">
        <f t="shared" si="291"/>
        <v>44592.069499999998</v>
      </c>
      <c r="AG519" s="128"/>
      <c r="AH519">
        <f t="shared" si="292"/>
        <v>1.9111549196228688E-2</v>
      </c>
      <c r="AI519">
        <f t="shared" si="293"/>
        <v>1.3421846663146766</v>
      </c>
      <c r="AJ519">
        <f t="shared" si="294"/>
        <v>0.91285590365768476</v>
      </c>
      <c r="AK519">
        <f t="shared" si="295"/>
        <v>0.14074677310373224</v>
      </c>
      <c r="AL519">
        <f t="shared" si="296"/>
        <v>0.39022518817406221</v>
      </c>
      <c r="AM519">
        <f t="shared" si="297"/>
        <v>0.19762679507275957</v>
      </c>
      <c r="AN519" s="25">
        <f t="shared" si="309"/>
        <v>6.5496292316250413</v>
      </c>
      <c r="AO519" s="25">
        <f t="shared" si="309"/>
        <v>6.549497178987691</v>
      </c>
      <c r="AP519" s="25">
        <f t="shared" si="309"/>
        <v>6.5491272575242174</v>
      </c>
      <c r="AQ519" s="25">
        <f t="shared" si="309"/>
        <v>6.5480911880232222</v>
      </c>
      <c r="AR519" s="25">
        <f t="shared" si="309"/>
        <v>6.5451909280606237</v>
      </c>
      <c r="AS519" s="25">
        <f t="shared" si="309"/>
        <v>6.5370841484328484</v>
      </c>
      <c r="AT519" s="25">
        <f t="shared" si="309"/>
        <v>6.5145124223178801</v>
      </c>
      <c r="AU519" s="25">
        <f t="shared" si="298"/>
        <v>6.4522544372041013</v>
      </c>
    </row>
    <row r="520" spans="1:47">
      <c r="A520" s="236" t="s">
        <v>1462</v>
      </c>
      <c r="B520" s="237" t="s">
        <v>288</v>
      </c>
      <c r="C520" s="234">
        <v>59822.885900000001</v>
      </c>
      <c r="D520" s="232">
        <v>2.0000000000000001E-4</v>
      </c>
      <c r="E520" s="33">
        <f t="shared" ref="E520:E521" si="310">+(C520-C$7)/C$8</f>
        <v>57476.40134481313</v>
      </c>
      <c r="F520" s="25">
        <f t="shared" si="283"/>
        <v>57476.5</v>
      </c>
      <c r="G520" s="25">
        <f t="shared" ref="G520:G521" si="311">+C520-(C$7+F520*C$8)</f>
        <v>-3.3675745500659104E-2</v>
      </c>
      <c r="K520">
        <f t="shared" ref="K520:K521" si="312">G520</f>
        <v>-3.3675745500659104E-2</v>
      </c>
      <c r="L520" s="25"/>
      <c r="N520" s="25"/>
      <c r="O520" s="25">
        <f t="shared" ref="O520:O521" ca="1" si="313">+C$11+C$12*F520</f>
        <v>-2.4070860022321196E-2</v>
      </c>
      <c r="P520" s="27">
        <f t="shared" ref="P520:P521" si="314">+D$11+D$12*F520+D$13*F520^2</f>
        <v>-3.5880389012711636E-2</v>
      </c>
      <c r="Q520" s="28">
        <f t="shared" ref="Q520:Q521" si="315">+C520-15018.5</f>
        <v>44804.385900000001</v>
      </c>
      <c r="S520" s="25">
        <f t="shared" ref="S520:S521" si="316">+(P520-G520)^2</f>
        <v>4.8604530152353208E-6</v>
      </c>
      <c r="T520" s="128">
        <v>10</v>
      </c>
      <c r="U520">
        <f t="shared" ref="U520:U521" si="317">+T520*S520</f>
        <v>4.8604530152353208E-5</v>
      </c>
      <c r="V520" s="25">
        <f t="shared" ref="V520:V521" si="318">+G520-P520</f>
        <v>2.2046435120525315E-3</v>
      </c>
      <c r="Z520">
        <f t="shared" ref="Z520:Z521" si="319">F520</f>
        <v>57476.5</v>
      </c>
      <c r="AA520" s="25">
        <f t="shared" ref="AA520:AA521" si="320">AB$3+AB$4*Z520+AB$5*Z520^2+AH520</f>
        <v>1.8534539976659839E-2</v>
      </c>
      <c r="AB520" s="25">
        <f t="shared" ref="AB520:AB521" si="321">+G520-AA520</f>
        <v>-5.2210285477318943E-2</v>
      </c>
      <c r="AC520" s="25">
        <f t="shared" ref="AC520:AC521" si="322">+G520-P520</f>
        <v>2.2046435120525315E-3</v>
      </c>
      <c r="AD520" s="25"/>
      <c r="AE520" s="25">
        <f t="shared" ref="AE520:AE521" si="323">+(G520-AA520)^2*S520</f>
        <v>1.32491764812997E-8</v>
      </c>
      <c r="AF520" s="28">
        <f t="shared" ref="AF520:AF521" si="324">+C520-15018.5</f>
        <v>44804.385900000001</v>
      </c>
      <c r="AG520" s="128"/>
      <c r="AH520">
        <f t="shared" ref="AH520:AH521" si="325">$AB$6*($AB$11/AI520*AJ520+$AB$12)</f>
        <v>2.0180245633409841E-2</v>
      </c>
      <c r="AI520">
        <f t="shared" ref="AI520:AI521" si="326">1+$AB$7*COS(AL520)</f>
        <v>1.315322954175933</v>
      </c>
      <c r="AJ520">
        <f t="shared" ref="AJ520:AJ521" si="327">SIN(AL520+$AB$9)</f>
        <v>0.96633287639770449</v>
      </c>
      <c r="AK520">
        <f t="shared" si="295"/>
        <v>0.19357539763555312</v>
      </c>
      <c r="AL520">
        <f t="shared" si="296"/>
        <v>0.55057430331611334</v>
      </c>
      <c r="AM520">
        <f t="shared" si="297"/>
        <v>0.28245865172912232</v>
      </c>
      <c r="AN520" s="25">
        <f t="shared" ref="AN520:AT520" si="328">$AU520+$AB$7*SIN(AO520)</f>
        <v>6.6616856307822028</v>
      </c>
      <c r="AO520" s="25">
        <f t="shared" si="328"/>
        <v>6.6615317324275942</v>
      </c>
      <c r="AP520" s="25">
        <f t="shared" si="328"/>
        <v>6.66108417518985</v>
      </c>
      <c r="AQ520" s="25">
        <f t="shared" si="328"/>
        <v>6.6597830695058384</v>
      </c>
      <c r="AR520" s="25">
        <f t="shared" si="328"/>
        <v>6.6560043787701577</v>
      </c>
      <c r="AS520" s="25">
        <f t="shared" si="328"/>
        <v>6.645061581604077</v>
      </c>
      <c r="AT520" s="25">
        <f t="shared" si="328"/>
        <v>6.6136202625939493</v>
      </c>
      <c r="AU520" s="25">
        <f t="shared" ref="AU520:AU521" si="329">$AB$9+$AB$18*(F520-AB$15)</f>
        <v>6.5250134225354763</v>
      </c>
    </row>
    <row r="521" spans="1:47">
      <c r="A521" s="236" t="s">
        <v>1462</v>
      </c>
      <c r="B521" s="237" t="s">
        <v>288</v>
      </c>
      <c r="C521" s="234">
        <v>59874.770199999999</v>
      </c>
      <c r="D521" s="232">
        <v>2.9999999999999997E-4</v>
      </c>
      <c r="E521" s="33">
        <f t="shared" si="310"/>
        <v>57628.399622394682</v>
      </c>
      <c r="F521" s="25">
        <f t="shared" si="283"/>
        <v>57628.5</v>
      </c>
      <c r="G521" s="25">
        <f t="shared" si="311"/>
        <v>-3.4263689500221517E-2</v>
      </c>
      <c r="K521">
        <f t="shared" si="312"/>
        <v>-3.4263689500221517E-2</v>
      </c>
      <c r="L521" s="25"/>
      <c r="N521" s="25"/>
      <c r="O521" s="25">
        <f t="shared" ca="1" si="313"/>
        <v>-2.4214135386694004E-2</v>
      </c>
      <c r="P521" s="27">
        <f t="shared" si="314"/>
        <v>-3.5955061838566962E-2</v>
      </c>
      <c r="Q521" s="28">
        <f t="shared" si="315"/>
        <v>44856.270199999999</v>
      </c>
      <c r="S521" s="25">
        <f t="shared" si="316"/>
        <v>2.8607403869201401E-6</v>
      </c>
      <c r="T521" s="128">
        <v>10</v>
      </c>
      <c r="U521">
        <f t="shared" si="317"/>
        <v>2.86074038692014E-5</v>
      </c>
      <c r="V521" s="25">
        <f t="shared" si="318"/>
        <v>1.6913723383454454E-3</v>
      </c>
      <c r="Z521">
        <f t="shared" si="319"/>
        <v>57628.5</v>
      </c>
      <c r="AA521" s="25">
        <f t="shared" si="320"/>
        <v>1.8718866970355463E-2</v>
      </c>
      <c r="AB521" s="25">
        <f t="shared" si="321"/>
        <v>-5.298255647057698E-2</v>
      </c>
      <c r="AC521" s="25">
        <f t="shared" si="322"/>
        <v>1.6913723383454454E-3</v>
      </c>
      <c r="AD521" s="25"/>
      <c r="AE521" s="25">
        <f t="shared" si="323"/>
        <v>8.0305310679496203E-9</v>
      </c>
      <c r="AF521" s="28">
        <f t="shared" si="324"/>
        <v>44856.270199999999</v>
      </c>
      <c r="AG521" s="128"/>
      <c r="AH521">
        <f t="shared" si="325"/>
        <v>2.0400492507105461E-2</v>
      </c>
      <c r="AI521">
        <f t="shared" si="326"/>
        <v>1.3077117615466762</v>
      </c>
      <c r="AJ521">
        <f t="shared" si="327"/>
        <v>0.97544172657619632</v>
      </c>
      <c r="AK521">
        <f t="shared" si="295"/>
        <v>0.20545917308760267</v>
      </c>
      <c r="AL521">
        <f t="shared" si="296"/>
        <v>0.58871771423337504</v>
      </c>
      <c r="AM521">
        <f t="shared" si="297"/>
        <v>0.3031660135552362</v>
      </c>
      <c r="AN521" s="25">
        <f t="shared" ref="AN521:AT521" si="330">$AU521+$AB$7*SIN(AO521)</f>
        <v>6.6887043496511627</v>
      </c>
      <c r="AO521" s="25">
        <f t="shared" si="330"/>
        <v>6.6885489539830569</v>
      </c>
      <c r="AP521" s="25">
        <f t="shared" si="330"/>
        <v>6.6880919726531518</v>
      </c>
      <c r="AQ521" s="25">
        <f t="shared" si="330"/>
        <v>6.6867486183027323</v>
      </c>
      <c r="AR521" s="25">
        <f t="shared" si="330"/>
        <v>6.6828041039081683</v>
      </c>
      <c r="AS521" s="25">
        <f t="shared" si="330"/>
        <v>6.6712593251327519</v>
      </c>
      <c r="AT521" s="25">
        <f t="shared" si="330"/>
        <v>6.63777354460239</v>
      </c>
      <c r="AU521" s="25">
        <f t="shared" si="329"/>
        <v>6.5427937533560057</v>
      </c>
    </row>
    <row r="522" spans="1:47">
      <c r="V522" s="25"/>
      <c r="AA522" s="25"/>
      <c r="AB522" s="25"/>
      <c r="AC522" s="25"/>
      <c r="AD522" s="25"/>
      <c r="AE522" s="25"/>
      <c r="AF522" s="28"/>
      <c r="AG522" s="128"/>
      <c r="AN522" s="25"/>
      <c r="AO522" s="25"/>
      <c r="AP522" s="25"/>
      <c r="AQ522" s="25"/>
      <c r="AR522" s="25"/>
      <c r="AS522" s="25"/>
      <c r="AT522" s="25"/>
      <c r="AU522" s="25"/>
    </row>
    <row r="523" spans="1:47">
      <c r="V523" s="25"/>
      <c r="AA523" s="25"/>
      <c r="AB523" s="25"/>
      <c r="AC523" s="25"/>
      <c r="AD523" s="25"/>
      <c r="AE523" s="25"/>
      <c r="AF523" s="28"/>
      <c r="AG523" s="128"/>
      <c r="AN523" s="25"/>
      <c r="AO523" s="25"/>
      <c r="AP523" s="25"/>
      <c r="AQ523" s="25"/>
      <c r="AR523" s="25"/>
      <c r="AS523" s="25"/>
      <c r="AT523" s="25"/>
      <c r="AU523" s="25"/>
    </row>
    <row r="524" spans="1:47">
      <c r="V524" s="25"/>
      <c r="AA524" s="25"/>
      <c r="AB524" s="25"/>
      <c r="AC524" s="25"/>
      <c r="AD524" s="25"/>
      <c r="AE524" s="25"/>
      <c r="AF524" s="28"/>
      <c r="AG524" s="128"/>
      <c r="AN524" s="25"/>
      <c r="AO524" s="25"/>
      <c r="AP524" s="25"/>
      <c r="AQ524" s="25"/>
      <c r="AR524" s="25"/>
      <c r="AS524" s="25"/>
      <c r="AT524" s="25"/>
      <c r="AU524" s="25"/>
    </row>
    <row r="525" spans="1:47">
      <c r="V525" s="25"/>
      <c r="AA525" s="25"/>
      <c r="AB525" s="25"/>
      <c r="AC525" s="25"/>
      <c r="AD525" s="25"/>
      <c r="AE525" s="25"/>
      <c r="AF525" s="28"/>
      <c r="AG525" s="128"/>
      <c r="AN525" s="25"/>
      <c r="AO525" s="25"/>
      <c r="AP525" s="25"/>
      <c r="AQ525" s="25"/>
      <c r="AR525" s="25"/>
      <c r="AS525" s="25"/>
      <c r="AT525" s="25"/>
      <c r="AU525" s="25"/>
    </row>
    <row r="526" spans="1:47">
      <c r="V526" s="25"/>
      <c r="AA526" s="25"/>
      <c r="AB526" s="25"/>
      <c r="AC526" s="25"/>
      <c r="AD526" s="25"/>
      <c r="AE526" s="25"/>
      <c r="AF526" s="28"/>
      <c r="AG526" s="128"/>
      <c r="AN526" s="25"/>
      <c r="AO526" s="25"/>
      <c r="AP526" s="25"/>
      <c r="AQ526" s="25"/>
      <c r="AR526" s="25"/>
      <c r="AS526" s="25"/>
      <c r="AT526" s="25"/>
      <c r="AU526" s="25"/>
    </row>
    <row r="527" spans="1:47">
      <c r="V527" s="25"/>
      <c r="AA527" s="25"/>
      <c r="AB527" s="25"/>
      <c r="AC527" s="25"/>
      <c r="AD527" s="25"/>
      <c r="AE527" s="25"/>
      <c r="AF527" s="28"/>
      <c r="AG527" s="128"/>
      <c r="AN527" s="25"/>
      <c r="AO527" s="25"/>
      <c r="AP527" s="25"/>
      <c r="AQ527" s="25"/>
      <c r="AR527" s="25"/>
      <c r="AS527" s="25"/>
      <c r="AT527" s="25"/>
      <c r="AU527" s="25"/>
    </row>
    <row r="528" spans="1:47">
      <c r="V528" s="25"/>
      <c r="AA528" s="25"/>
      <c r="AB528" s="25"/>
      <c r="AC528" s="25"/>
      <c r="AD528" s="25"/>
      <c r="AE528" s="25"/>
      <c r="AF528" s="28"/>
      <c r="AG528" s="128"/>
      <c r="AN528" s="25"/>
      <c r="AO528" s="25"/>
      <c r="AP528" s="25"/>
      <c r="AQ528" s="25"/>
      <c r="AR528" s="25"/>
      <c r="AS528" s="25"/>
      <c r="AT528" s="25"/>
      <c r="AU528" s="25"/>
    </row>
    <row r="529" spans="22:47">
      <c r="V529" s="25"/>
      <c r="AA529" s="25"/>
      <c r="AB529" s="25"/>
      <c r="AC529" s="25"/>
      <c r="AD529" s="25"/>
      <c r="AE529" s="25"/>
      <c r="AF529" s="28"/>
      <c r="AG529" s="128"/>
      <c r="AN529" s="25"/>
      <c r="AO529" s="25"/>
      <c r="AP529" s="25"/>
      <c r="AQ529" s="25"/>
      <c r="AR529" s="25"/>
      <c r="AS529" s="25"/>
      <c r="AT529" s="25"/>
      <c r="AU529" s="25"/>
    </row>
    <row r="530" spans="22:47">
      <c r="V530" s="25"/>
      <c r="AA530" s="25"/>
      <c r="AB530" s="25"/>
      <c r="AC530" s="25"/>
      <c r="AD530" s="25"/>
      <c r="AE530" s="25"/>
      <c r="AF530" s="28"/>
      <c r="AG530" s="128"/>
      <c r="AN530" s="25"/>
      <c r="AO530" s="25"/>
      <c r="AP530" s="25"/>
      <c r="AQ530" s="25"/>
      <c r="AR530" s="25"/>
      <c r="AS530" s="25"/>
      <c r="AT530" s="25"/>
      <c r="AU530" s="25"/>
    </row>
    <row r="531" spans="22:47">
      <c r="V531" s="25"/>
      <c r="AA531" s="25"/>
      <c r="AB531" s="25"/>
      <c r="AC531" s="25"/>
      <c r="AD531" s="25"/>
      <c r="AE531" s="25"/>
      <c r="AF531" s="28"/>
      <c r="AG531" s="128"/>
      <c r="AN531" s="25"/>
      <c r="AO531" s="25"/>
      <c r="AP531" s="25"/>
      <c r="AQ531" s="25"/>
      <c r="AR531" s="25"/>
      <c r="AS531" s="25"/>
      <c r="AT531" s="25"/>
      <c r="AU531" s="25"/>
    </row>
    <row r="532" spans="22:47">
      <c r="V532" s="25"/>
      <c r="AA532" s="25"/>
      <c r="AB532" s="25"/>
      <c r="AC532" s="25"/>
      <c r="AD532" s="25"/>
      <c r="AE532" s="25"/>
      <c r="AF532" s="28"/>
      <c r="AG532" s="128"/>
      <c r="AN532" s="25"/>
      <c r="AO532" s="25"/>
      <c r="AP532" s="25"/>
      <c r="AQ532" s="25"/>
      <c r="AR532" s="25"/>
      <c r="AS532" s="25"/>
      <c r="AT532" s="25"/>
      <c r="AU532" s="25"/>
    </row>
    <row r="533" spans="22:47">
      <c r="V533" s="25"/>
      <c r="AA533" s="25"/>
      <c r="AB533" s="25"/>
      <c r="AC533" s="25"/>
      <c r="AD533" s="25"/>
      <c r="AE533" s="25"/>
      <c r="AF533" s="28"/>
      <c r="AG533" s="128"/>
      <c r="AN533" s="25"/>
      <c r="AO533" s="25"/>
      <c r="AP533" s="25"/>
      <c r="AQ533" s="25"/>
      <c r="AR533" s="25"/>
      <c r="AS533" s="25"/>
      <c r="AT533" s="25"/>
      <c r="AU533" s="25"/>
    </row>
    <row r="534" spans="22:47">
      <c r="V534" s="25"/>
      <c r="AA534" s="25"/>
      <c r="AB534" s="25"/>
      <c r="AC534" s="25"/>
      <c r="AD534" s="25"/>
      <c r="AE534" s="25"/>
      <c r="AF534" s="28"/>
      <c r="AG534" s="128"/>
      <c r="AN534" s="25"/>
      <c r="AO534" s="25"/>
      <c r="AP534" s="25"/>
      <c r="AQ534" s="25"/>
      <c r="AR534" s="25"/>
      <c r="AS534" s="25"/>
      <c r="AT534" s="25"/>
      <c r="AU534" s="25"/>
    </row>
    <row r="535" spans="22:47">
      <c r="V535" s="25"/>
      <c r="AA535" s="25"/>
      <c r="AB535" s="25"/>
      <c r="AC535" s="25"/>
      <c r="AD535" s="25"/>
      <c r="AE535" s="25"/>
      <c r="AF535" s="28"/>
      <c r="AG535" s="128"/>
      <c r="AN535" s="25"/>
      <c r="AO535" s="25"/>
      <c r="AP535" s="25"/>
      <c r="AQ535" s="25"/>
      <c r="AR535" s="25"/>
      <c r="AS535" s="25"/>
      <c r="AT535" s="25"/>
      <c r="AU535" s="25"/>
    </row>
    <row r="536" spans="22:47">
      <c r="V536" s="25"/>
      <c r="AA536" s="25"/>
      <c r="AB536" s="25"/>
      <c r="AC536" s="25"/>
      <c r="AD536" s="25"/>
      <c r="AE536" s="25"/>
      <c r="AF536" s="28"/>
      <c r="AG536" s="128"/>
      <c r="AN536" s="25"/>
      <c r="AO536" s="25"/>
      <c r="AP536" s="25"/>
      <c r="AQ536" s="25"/>
      <c r="AR536" s="25"/>
      <c r="AS536" s="25"/>
      <c r="AT536" s="25"/>
      <c r="AU536" s="25"/>
    </row>
    <row r="537" spans="22:47">
      <c r="V537" s="25"/>
      <c r="AA537" s="25"/>
      <c r="AB537" s="25"/>
      <c r="AC537" s="25"/>
      <c r="AD537" s="25"/>
      <c r="AE537" s="25"/>
      <c r="AF537" s="28"/>
      <c r="AG537" s="128"/>
      <c r="AN537" s="25"/>
      <c r="AO537" s="25"/>
      <c r="AP537" s="25"/>
      <c r="AQ537" s="25"/>
      <c r="AR537" s="25"/>
      <c r="AS537" s="25"/>
      <c r="AT537" s="25"/>
      <c r="AU537" s="25"/>
    </row>
    <row r="538" spans="22:47">
      <c r="V538" s="25"/>
      <c r="AA538" s="25"/>
      <c r="AB538" s="25"/>
      <c r="AC538" s="25"/>
      <c r="AD538" s="25"/>
      <c r="AE538" s="25"/>
      <c r="AF538" s="28"/>
      <c r="AG538" s="128"/>
      <c r="AN538" s="25"/>
      <c r="AO538" s="25"/>
      <c r="AP538" s="25"/>
      <c r="AQ538" s="25"/>
      <c r="AR538" s="25"/>
      <c r="AS538" s="25"/>
      <c r="AT538" s="25"/>
      <c r="AU538" s="25"/>
    </row>
    <row r="539" spans="22:47">
      <c r="V539" s="25"/>
      <c r="AA539" s="25"/>
      <c r="AB539" s="25"/>
      <c r="AC539" s="25"/>
      <c r="AD539" s="25"/>
      <c r="AE539" s="25"/>
      <c r="AF539" s="28"/>
      <c r="AG539" s="128"/>
      <c r="AN539" s="25"/>
      <c r="AO539" s="25"/>
      <c r="AP539" s="25"/>
      <c r="AQ539" s="25"/>
      <c r="AR539" s="25"/>
      <c r="AS539" s="25"/>
      <c r="AT539" s="25"/>
      <c r="AU539" s="25"/>
    </row>
    <row r="540" spans="22:47">
      <c r="V540" s="25"/>
      <c r="AA540" s="25"/>
      <c r="AB540" s="25"/>
      <c r="AC540" s="25"/>
      <c r="AD540" s="25"/>
      <c r="AE540" s="25"/>
      <c r="AF540" s="28"/>
      <c r="AG540" s="128"/>
      <c r="AN540" s="25"/>
      <c r="AO540" s="25"/>
      <c r="AP540" s="25"/>
      <c r="AQ540" s="25"/>
      <c r="AR540" s="25"/>
      <c r="AS540" s="25"/>
      <c r="AT540" s="25"/>
      <c r="AU540" s="25"/>
    </row>
    <row r="541" spans="22:47">
      <c r="V541" s="25"/>
      <c r="AA541" s="25"/>
      <c r="AB541" s="25"/>
      <c r="AC541" s="25"/>
      <c r="AD541" s="25"/>
      <c r="AE541" s="25"/>
      <c r="AF541" s="28"/>
      <c r="AG541" s="128"/>
      <c r="AN541" s="25"/>
      <c r="AO541" s="25"/>
      <c r="AP541" s="25"/>
      <c r="AQ541" s="25"/>
      <c r="AR541" s="25"/>
      <c r="AS541" s="25"/>
      <c r="AT541" s="25"/>
      <c r="AU541" s="25"/>
    </row>
    <row r="542" spans="22:47">
      <c r="V542" s="25"/>
      <c r="AA542" s="25"/>
      <c r="AB542" s="25"/>
      <c r="AC542" s="25"/>
      <c r="AD542" s="25"/>
      <c r="AE542" s="25"/>
      <c r="AF542" s="28"/>
      <c r="AG542" s="128"/>
      <c r="AN542" s="25"/>
      <c r="AO542" s="25"/>
      <c r="AP542" s="25"/>
      <c r="AQ542" s="25"/>
      <c r="AR542" s="25"/>
      <c r="AS542" s="25"/>
      <c r="AT542" s="25"/>
      <c r="AU542" s="25"/>
    </row>
    <row r="543" spans="22:47">
      <c r="V543" s="25"/>
      <c r="AA543" s="25"/>
      <c r="AB543" s="25"/>
      <c r="AC543" s="25"/>
      <c r="AD543" s="25"/>
      <c r="AE543" s="25"/>
      <c r="AF543" s="28"/>
      <c r="AG543" s="128"/>
      <c r="AN543" s="25"/>
      <c r="AO543" s="25"/>
      <c r="AP543" s="25"/>
      <c r="AQ543" s="25"/>
      <c r="AR543" s="25"/>
      <c r="AS543" s="25"/>
      <c r="AT543" s="25"/>
      <c r="AU543" s="25"/>
    </row>
    <row r="544" spans="22:47">
      <c r="V544" s="25"/>
      <c r="AA544" s="25"/>
      <c r="AB544" s="25"/>
      <c r="AC544" s="25"/>
      <c r="AD544" s="25"/>
      <c r="AE544" s="25"/>
      <c r="AF544" s="28"/>
      <c r="AG544" s="128"/>
      <c r="AN544" s="25"/>
      <c r="AO544" s="25"/>
      <c r="AP544" s="25"/>
      <c r="AQ544" s="25"/>
      <c r="AR544" s="25"/>
      <c r="AS544" s="25"/>
      <c r="AT544" s="25"/>
      <c r="AU544" s="25"/>
    </row>
    <row r="545" spans="22:47">
      <c r="V545" s="25"/>
      <c r="AA545" s="25"/>
      <c r="AB545" s="25"/>
      <c r="AC545" s="25"/>
      <c r="AD545" s="25"/>
      <c r="AE545" s="25"/>
      <c r="AF545" s="28"/>
      <c r="AG545" s="128"/>
      <c r="AN545" s="25"/>
      <c r="AO545" s="25"/>
      <c r="AP545" s="25"/>
      <c r="AQ545" s="25"/>
      <c r="AR545" s="25"/>
      <c r="AS545" s="25"/>
      <c r="AT545" s="25"/>
      <c r="AU545" s="25"/>
    </row>
    <row r="546" spans="22:47">
      <c r="V546" s="25"/>
      <c r="AA546" s="25"/>
      <c r="AB546" s="25"/>
      <c r="AC546" s="25"/>
      <c r="AD546" s="25"/>
      <c r="AE546" s="25"/>
      <c r="AF546" s="28"/>
      <c r="AG546" s="128"/>
      <c r="AN546" s="25"/>
      <c r="AO546" s="25"/>
      <c r="AP546" s="25"/>
      <c r="AQ546" s="25"/>
      <c r="AR546" s="25"/>
      <c r="AS546" s="25"/>
      <c r="AT546" s="25"/>
      <c r="AU546" s="25"/>
    </row>
    <row r="547" spans="22:47">
      <c r="V547" s="25"/>
      <c r="AA547" s="25"/>
      <c r="AB547" s="25"/>
      <c r="AC547" s="25"/>
      <c r="AD547" s="25"/>
      <c r="AE547" s="25"/>
      <c r="AF547" s="28"/>
      <c r="AG547" s="128"/>
      <c r="AN547" s="25"/>
      <c r="AO547" s="25"/>
      <c r="AP547" s="25"/>
      <c r="AQ547" s="25"/>
      <c r="AR547" s="25"/>
      <c r="AS547" s="25"/>
      <c r="AT547" s="25"/>
      <c r="AU547" s="25"/>
    </row>
    <row r="548" spans="22:47">
      <c r="V548" s="25"/>
      <c r="AA548" s="25"/>
      <c r="AB548" s="25"/>
      <c r="AC548" s="25"/>
      <c r="AD548" s="25"/>
      <c r="AE548" s="25"/>
      <c r="AF548" s="28"/>
      <c r="AG548" s="128"/>
      <c r="AN548" s="25"/>
      <c r="AO548" s="25"/>
      <c r="AP548" s="25"/>
      <c r="AQ548" s="25"/>
      <c r="AR548" s="25"/>
      <c r="AS548" s="25"/>
      <c r="AT548" s="25"/>
      <c r="AU548" s="25"/>
    </row>
    <row r="549" spans="22:47">
      <c r="AA549" s="25"/>
      <c r="AB549" s="25"/>
      <c r="AC549" s="25"/>
      <c r="AD549" s="25"/>
      <c r="AE549" s="25"/>
      <c r="AF549" s="28"/>
      <c r="AG549" s="128"/>
      <c r="AN549" s="25"/>
      <c r="AO549" s="25"/>
      <c r="AP549" s="25"/>
      <c r="AQ549" s="25"/>
      <c r="AR549" s="25"/>
      <c r="AS549" s="25"/>
      <c r="AT549" s="25"/>
      <c r="AU549" s="25"/>
    </row>
    <row r="550" spans="22:47">
      <c r="AA550" s="25"/>
      <c r="AB550" s="25"/>
      <c r="AC550" s="25"/>
      <c r="AD550" s="25"/>
      <c r="AE550" s="25"/>
      <c r="AF550" s="28"/>
      <c r="AG550" s="128"/>
      <c r="AN550" s="25"/>
      <c r="AO550" s="25"/>
      <c r="AP550" s="25"/>
      <c r="AQ550" s="25"/>
      <c r="AR550" s="25"/>
      <c r="AS550" s="25"/>
      <c r="AT550" s="25"/>
      <c r="AU550" s="25"/>
    </row>
    <row r="551" spans="22:47">
      <c r="AA551" s="25"/>
      <c r="AB551" s="25"/>
      <c r="AC551" s="25"/>
      <c r="AD551" s="25"/>
      <c r="AE551" s="25"/>
      <c r="AF551" s="28"/>
      <c r="AG551" s="128"/>
      <c r="AN551" s="25"/>
      <c r="AO551" s="25"/>
      <c r="AP551" s="25"/>
      <c r="AQ551" s="25"/>
      <c r="AR551" s="25"/>
      <c r="AS551" s="25"/>
      <c r="AT551" s="25"/>
      <c r="AU551" s="25"/>
    </row>
    <row r="552" spans="22:47">
      <c r="AA552" s="25"/>
      <c r="AB552" s="25"/>
      <c r="AC552" s="25"/>
      <c r="AD552" s="25"/>
      <c r="AE552" s="25"/>
      <c r="AF552" s="28"/>
      <c r="AG552" s="128"/>
      <c r="AN552" s="25"/>
      <c r="AO552" s="25"/>
      <c r="AP552" s="25"/>
      <c r="AQ552" s="25"/>
      <c r="AR552" s="25"/>
      <c r="AS552" s="25"/>
      <c r="AT552" s="25"/>
      <c r="AU552" s="25"/>
    </row>
    <row r="553" spans="22:47">
      <c r="AA553" s="25"/>
      <c r="AB553" s="25"/>
      <c r="AC553" s="25"/>
      <c r="AD553" s="25"/>
      <c r="AE553" s="25"/>
      <c r="AF553" s="28"/>
      <c r="AG553" s="128"/>
      <c r="AN553" s="25"/>
      <c r="AO553" s="25"/>
      <c r="AP553" s="25"/>
      <c r="AQ553" s="25"/>
      <c r="AR553" s="25"/>
      <c r="AS553" s="25"/>
      <c r="AT553" s="25"/>
      <c r="AU553" s="25"/>
    </row>
    <row r="554" spans="22:47">
      <c r="AA554" s="25"/>
      <c r="AB554" s="25"/>
      <c r="AC554" s="25"/>
      <c r="AD554" s="25"/>
      <c r="AE554" s="25"/>
      <c r="AF554" s="28"/>
      <c r="AG554" s="128"/>
      <c r="AN554" s="25"/>
      <c r="AO554" s="25"/>
      <c r="AP554" s="25"/>
      <c r="AQ554" s="25"/>
      <c r="AR554" s="25"/>
      <c r="AS554" s="25"/>
      <c r="AT554" s="25"/>
      <c r="AU554" s="25"/>
    </row>
    <row r="555" spans="22:47">
      <c r="AA555" s="25"/>
      <c r="AB555" s="25"/>
      <c r="AC555" s="25"/>
      <c r="AD555" s="25"/>
      <c r="AE555" s="25"/>
      <c r="AF555" s="28"/>
      <c r="AG555" s="128"/>
      <c r="AN555" s="25"/>
      <c r="AO555" s="25"/>
      <c r="AP555" s="25"/>
      <c r="AQ555" s="25"/>
      <c r="AR555" s="25"/>
      <c r="AS555" s="25"/>
      <c r="AT555" s="25"/>
      <c r="AU555" s="25"/>
    </row>
    <row r="556" spans="22:47">
      <c r="AA556" s="25"/>
      <c r="AB556" s="25"/>
      <c r="AC556" s="25"/>
      <c r="AD556" s="25"/>
      <c r="AE556" s="25"/>
      <c r="AF556" s="28"/>
      <c r="AG556" s="128"/>
      <c r="AN556" s="25"/>
      <c r="AO556" s="25"/>
      <c r="AP556" s="25"/>
      <c r="AQ556" s="25"/>
      <c r="AR556" s="25"/>
      <c r="AS556" s="25"/>
      <c r="AT556" s="25"/>
      <c r="AU556" s="25"/>
    </row>
    <row r="557" spans="22:47">
      <c r="AA557" s="25"/>
      <c r="AB557" s="25"/>
      <c r="AC557" s="25"/>
      <c r="AD557" s="25"/>
      <c r="AE557" s="25"/>
      <c r="AF557" s="28"/>
      <c r="AG557" s="128"/>
      <c r="AN557" s="25"/>
      <c r="AO557" s="25"/>
      <c r="AP557" s="25"/>
      <c r="AQ557" s="25"/>
      <c r="AR557" s="25"/>
      <c r="AS557" s="25"/>
      <c r="AT557" s="25"/>
      <c r="AU557" s="25"/>
    </row>
    <row r="558" spans="22:47">
      <c r="AA558" s="25"/>
      <c r="AB558" s="25"/>
      <c r="AC558" s="25"/>
      <c r="AD558" s="25"/>
      <c r="AE558" s="25"/>
      <c r="AF558" s="28"/>
      <c r="AG558" s="128"/>
      <c r="AN558" s="25"/>
      <c r="AO558" s="25"/>
      <c r="AP558" s="25"/>
      <c r="AQ558" s="25"/>
      <c r="AR558" s="25"/>
      <c r="AS558" s="25"/>
      <c r="AT558" s="25"/>
      <c r="AU558" s="25"/>
    </row>
    <row r="559" spans="22:47">
      <c r="AA559" s="25"/>
      <c r="AB559" s="25"/>
      <c r="AC559" s="25"/>
      <c r="AD559" s="25"/>
      <c r="AE559" s="25"/>
      <c r="AF559" s="28"/>
      <c r="AG559" s="128"/>
      <c r="AN559" s="25"/>
      <c r="AO559" s="25"/>
      <c r="AP559" s="25"/>
      <c r="AQ559" s="25"/>
      <c r="AR559" s="25"/>
      <c r="AS559" s="25"/>
      <c r="AT559" s="25"/>
      <c r="AU559" s="25"/>
    </row>
    <row r="560" spans="22:47">
      <c r="AA560" s="25"/>
      <c r="AB560" s="25"/>
      <c r="AC560" s="25"/>
      <c r="AD560" s="25"/>
      <c r="AE560" s="25"/>
      <c r="AF560" s="28"/>
      <c r="AG560" s="128"/>
      <c r="AN560" s="25"/>
      <c r="AO560" s="25"/>
      <c r="AP560" s="25"/>
      <c r="AQ560" s="25"/>
      <c r="AR560" s="25"/>
      <c r="AS560" s="25"/>
      <c r="AT560" s="25"/>
      <c r="AU560" s="25"/>
    </row>
    <row r="561" spans="27:47">
      <c r="AA561" s="25"/>
      <c r="AB561" s="25"/>
      <c r="AC561" s="25"/>
      <c r="AD561" s="25"/>
      <c r="AE561" s="25"/>
      <c r="AF561" s="28"/>
      <c r="AG561" s="128"/>
      <c r="AN561" s="25"/>
      <c r="AO561" s="25"/>
      <c r="AP561" s="25"/>
      <c r="AQ561" s="25"/>
      <c r="AR561" s="25"/>
      <c r="AS561" s="25"/>
      <c r="AT561" s="25"/>
      <c r="AU561" s="25"/>
    </row>
    <row r="562" spans="27:47">
      <c r="AA562" s="25"/>
      <c r="AB562" s="25"/>
      <c r="AC562" s="25"/>
      <c r="AD562" s="25"/>
      <c r="AE562" s="25"/>
      <c r="AF562" s="28"/>
      <c r="AG562" s="128"/>
      <c r="AN562" s="25"/>
      <c r="AO562" s="25"/>
      <c r="AP562" s="25"/>
      <c r="AQ562" s="25"/>
      <c r="AR562" s="25"/>
      <c r="AS562" s="25"/>
      <c r="AT562" s="25"/>
      <c r="AU562" s="25"/>
    </row>
    <row r="563" spans="27:47">
      <c r="AA563" s="25"/>
      <c r="AB563" s="25"/>
      <c r="AC563" s="25"/>
      <c r="AD563" s="25"/>
      <c r="AE563" s="25"/>
      <c r="AF563" s="28"/>
      <c r="AG563" s="128"/>
      <c r="AN563" s="25"/>
      <c r="AO563" s="25"/>
      <c r="AP563" s="25"/>
      <c r="AQ563" s="25"/>
      <c r="AR563" s="25"/>
      <c r="AS563" s="25"/>
      <c r="AT563" s="25"/>
      <c r="AU563" s="25"/>
    </row>
    <row r="564" spans="27:47">
      <c r="AA564" s="25"/>
      <c r="AB564" s="25"/>
      <c r="AC564" s="25"/>
      <c r="AD564" s="25"/>
      <c r="AE564" s="25"/>
      <c r="AF564" s="28"/>
      <c r="AG564" s="128"/>
      <c r="AN564" s="25"/>
      <c r="AO564" s="25"/>
      <c r="AP564" s="25"/>
      <c r="AQ564" s="25"/>
      <c r="AR564" s="25"/>
      <c r="AS564" s="25"/>
      <c r="AT564" s="25"/>
      <c r="AU564" s="25"/>
    </row>
    <row r="565" spans="27:47">
      <c r="AA565" s="25"/>
      <c r="AB565" s="25"/>
      <c r="AC565" s="25"/>
      <c r="AD565" s="25"/>
      <c r="AE565" s="25"/>
      <c r="AF565" s="28"/>
      <c r="AG565" s="128"/>
      <c r="AN565" s="25"/>
      <c r="AO565" s="25"/>
      <c r="AP565" s="25"/>
      <c r="AQ565" s="25"/>
      <c r="AR565" s="25"/>
      <c r="AS565" s="25"/>
      <c r="AT565" s="25"/>
      <c r="AU565" s="25"/>
    </row>
    <row r="566" spans="27:47">
      <c r="AA566" s="25"/>
      <c r="AB566" s="25"/>
      <c r="AC566" s="25"/>
      <c r="AD566" s="25"/>
      <c r="AE566" s="25"/>
      <c r="AF566" s="28"/>
      <c r="AG566" s="128"/>
      <c r="AN566" s="25"/>
      <c r="AO566" s="25"/>
      <c r="AP566" s="25"/>
      <c r="AQ566" s="25"/>
      <c r="AR566" s="25"/>
      <c r="AS566" s="25"/>
      <c r="AT566" s="25"/>
      <c r="AU566" s="25"/>
    </row>
    <row r="567" spans="27:47">
      <c r="AA567" s="25"/>
      <c r="AB567" s="25"/>
      <c r="AC567" s="25"/>
      <c r="AD567" s="25"/>
      <c r="AE567" s="25"/>
      <c r="AF567" s="28"/>
      <c r="AG567" s="128"/>
      <c r="AN567" s="25"/>
      <c r="AO567" s="25"/>
      <c r="AP567" s="25"/>
      <c r="AQ567" s="25"/>
      <c r="AR567" s="25"/>
      <c r="AS567" s="25"/>
      <c r="AT567" s="25"/>
      <c r="AU567" s="25"/>
    </row>
    <row r="568" spans="27:47">
      <c r="AA568" s="25"/>
      <c r="AB568" s="25"/>
      <c r="AC568" s="25"/>
      <c r="AD568" s="25"/>
      <c r="AE568" s="25"/>
      <c r="AF568" s="28"/>
      <c r="AG568" s="128"/>
      <c r="AN568" s="25"/>
      <c r="AO568" s="25"/>
      <c r="AP568" s="25"/>
      <c r="AQ568" s="25"/>
      <c r="AR568" s="25"/>
      <c r="AS568" s="25"/>
      <c r="AT568" s="25"/>
      <c r="AU568" s="25"/>
    </row>
    <row r="569" spans="27:47">
      <c r="AA569" s="25"/>
      <c r="AB569" s="25"/>
      <c r="AC569" s="25"/>
      <c r="AD569" s="25"/>
      <c r="AE569" s="25"/>
      <c r="AF569" s="28"/>
      <c r="AG569" s="128"/>
      <c r="AN569" s="25"/>
      <c r="AO569" s="25"/>
      <c r="AP569" s="25"/>
      <c r="AQ569" s="25"/>
      <c r="AR569" s="25"/>
      <c r="AS569" s="25"/>
      <c r="AT569" s="25"/>
      <c r="AU569" s="25"/>
    </row>
    <row r="570" spans="27:47">
      <c r="AA570" s="25"/>
      <c r="AB570" s="25"/>
      <c r="AC570" s="25"/>
      <c r="AD570" s="25"/>
      <c r="AE570" s="25"/>
      <c r="AF570" s="28"/>
      <c r="AG570" s="128"/>
      <c r="AN570" s="25"/>
      <c r="AO570" s="25"/>
      <c r="AP570" s="25"/>
      <c r="AQ570" s="25"/>
      <c r="AR570" s="25"/>
      <c r="AS570" s="25"/>
      <c r="AT570" s="25"/>
      <c r="AU570" s="25"/>
    </row>
    <row r="571" spans="27:47">
      <c r="AA571" s="25"/>
      <c r="AB571" s="25"/>
      <c r="AC571" s="25"/>
      <c r="AD571" s="25"/>
      <c r="AE571" s="25"/>
      <c r="AF571" s="28"/>
      <c r="AG571" s="128"/>
      <c r="AN571" s="25"/>
      <c r="AO571" s="25"/>
      <c r="AP571" s="25"/>
      <c r="AQ571" s="25"/>
      <c r="AR571" s="25"/>
      <c r="AS571" s="25"/>
      <c r="AT571" s="25"/>
      <c r="AU571" s="25"/>
    </row>
    <row r="572" spans="27:47">
      <c r="AA572" s="25"/>
      <c r="AB572" s="25"/>
      <c r="AC572" s="25"/>
      <c r="AD572" s="25"/>
      <c r="AE572" s="25"/>
      <c r="AF572" s="28"/>
      <c r="AG572" s="128"/>
      <c r="AN572" s="25"/>
      <c r="AO572" s="25"/>
      <c r="AP572" s="25"/>
      <c r="AQ572" s="25"/>
      <c r="AR572" s="25"/>
      <c r="AS572" s="25"/>
      <c r="AT572" s="25"/>
      <c r="AU572" s="25"/>
    </row>
    <row r="573" spans="27:47">
      <c r="AA573" s="25"/>
      <c r="AB573" s="25"/>
      <c r="AC573" s="25"/>
      <c r="AD573" s="25"/>
      <c r="AE573" s="25"/>
      <c r="AF573" s="28"/>
      <c r="AG573" s="128"/>
      <c r="AN573" s="25"/>
      <c r="AO573" s="25"/>
      <c r="AP573" s="25"/>
      <c r="AQ573" s="25"/>
      <c r="AR573" s="25"/>
      <c r="AS573" s="25"/>
      <c r="AT573" s="25"/>
      <c r="AU573" s="25"/>
    </row>
    <row r="574" spans="27:47">
      <c r="AA574" s="25"/>
      <c r="AB574" s="25"/>
      <c r="AC574" s="25"/>
      <c r="AD574" s="25"/>
      <c r="AE574" s="25"/>
      <c r="AF574" s="28"/>
      <c r="AG574" s="128"/>
      <c r="AN574" s="25"/>
      <c r="AO574" s="25"/>
      <c r="AP574" s="25"/>
      <c r="AQ574" s="25"/>
      <c r="AR574" s="25"/>
      <c r="AS574" s="25"/>
      <c r="AT574" s="25"/>
      <c r="AU574" s="25"/>
    </row>
    <row r="575" spans="27:47">
      <c r="AA575" s="25"/>
      <c r="AB575" s="25"/>
      <c r="AC575" s="25"/>
      <c r="AD575" s="25"/>
      <c r="AE575" s="25"/>
      <c r="AF575" s="28"/>
      <c r="AG575" s="128"/>
      <c r="AN575" s="25"/>
      <c r="AO575" s="25"/>
      <c r="AP575" s="25"/>
      <c r="AQ575" s="25"/>
      <c r="AR575" s="25"/>
      <c r="AS575" s="25"/>
      <c r="AT575" s="25"/>
      <c r="AU575" s="25"/>
    </row>
    <row r="576" spans="27:47">
      <c r="AA576" s="25"/>
      <c r="AB576" s="25"/>
      <c r="AC576" s="25"/>
      <c r="AD576" s="25"/>
      <c r="AE576" s="25"/>
      <c r="AF576" s="28"/>
      <c r="AG576" s="128"/>
      <c r="AN576" s="25"/>
      <c r="AO576" s="25"/>
      <c r="AP576" s="25"/>
      <c r="AQ576" s="25"/>
      <c r="AR576" s="25"/>
      <c r="AS576" s="25"/>
      <c r="AT576" s="25"/>
      <c r="AU576" s="25"/>
    </row>
    <row r="577" spans="27:47">
      <c r="AA577" s="25"/>
      <c r="AB577" s="25"/>
      <c r="AC577" s="25"/>
      <c r="AD577" s="25"/>
      <c r="AE577" s="25"/>
      <c r="AF577" s="28"/>
      <c r="AG577" s="128"/>
      <c r="AN577" s="25"/>
      <c r="AO577" s="25"/>
      <c r="AP577" s="25"/>
      <c r="AQ577" s="25"/>
      <c r="AR577" s="25"/>
      <c r="AS577" s="25"/>
      <c r="AT577" s="25"/>
      <c r="AU577" s="25"/>
    </row>
    <row r="578" spans="27:47">
      <c r="AA578" s="25"/>
      <c r="AB578" s="25"/>
      <c r="AC578" s="25"/>
      <c r="AD578" s="25"/>
      <c r="AE578" s="25"/>
      <c r="AF578" s="28"/>
      <c r="AG578" s="128"/>
      <c r="AN578" s="25"/>
      <c r="AO578" s="25"/>
      <c r="AP578" s="25"/>
      <c r="AQ578" s="25"/>
      <c r="AR578" s="25"/>
      <c r="AS578" s="25"/>
      <c r="AT578" s="25"/>
      <c r="AU578" s="25"/>
    </row>
    <row r="579" spans="27:47">
      <c r="AA579" s="25"/>
      <c r="AB579" s="25"/>
      <c r="AC579" s="25"/>
      <c r="AD579" s="25"/>
      <c r="AE579" s="25"/>
      <c r="AF579" s="28"/>
      <c r="AG579" s="128"/>
      <c r="AN579" s="25"/>
      <c r="AO579" s="25"/>
      <c r="AP579" s="25"/>
      <c r="AQ579" s="25"/>
      <c r="AR579" s="25"/>
      <c r="AS579" s="25"/>
      <c r="AT579" s="25"/>
      <c r="AU579" s="25"/>
    </row>
    <row r="580" spans="27:47">
      <c r="AA580" s="25"/>
      <c r="AB580" s="25"/>
      <c r="AC580" s="25"/>
      <c r="AD580" s="25"/>
      <c r="AE580" s="25"/>
      <c r="AF580" s="28"/>
      <c r="AG580" s="128"/>
      <c r="AN580" s="25"/>
      <c r="AO580" s="25"/>
      <c r="AP580" s="25"/>
      <c r="AQ580" s="25"/>
      <c r="AR580" s="25"/>
      <c r="AS580" s="25"/>
      <c r="AT580" s="25"/>
      <c r="AU580" s="25"/>
    </row>
    <row r="581" spans="27:47">
      <c r="AA581" s="25"/>
      <c r="AB581" s="25"/>
      <c r="AC581" s="25"/>
      <c r="AD581" s="25"/>
      <c r="AE581" s="25"/>
      <c r="AF581" s="28"/>
      <c r="AG581" s="128"/>
      <c r="AN581" s="25"/>
      <c r="AO581" s="25"/>
      <c r="AP581" s="25"/>
      <c r="AQ581" s="25"/>
      <c r="AR581" s="25"/>
      <c r="AS581" s="25"/>
      <c r="AT581" s="25"/>
      <c r="AU581" s="25"/>
    </row>
    <row r="582" spans="27:47">
      <c r="AA582" s="25"/>
      <c r="AB582" s="25"/>
      <c r="AC582" s="25"/>
      <c r="AD582" s="25"/>
      <c r="AE582" s="25"/>
      <c r="AF582" s="28"/>
      <c r="AG582" s="128"/>
      <c r="AN582" s="25"/>
      <c r="AO582" s="25"/>
      <c r="AP582" s="25"/>
      <c r="AQ582" s="25"/>
      <c r="AR582" s="25"/>
      <c r="AS582" s="25"/>
      <c r="AT582" s="25"/>
      <c r="AU582" s="25"/>
    </row>
    <row r="583" spans="27:47">
      <c r="AA583" s="25"/>
      <c r="AB583" s="25"/>
      <c r="AC583" s="25"/>
      <c r="AD583" s="25"/>
      <c r="AE583" s="25"/>
      <c r="AF583" s="28"/>
      <c r="AG583" s="128"/>
      <c r="AN583" s="25"/>
      <c r="AO583" s="25"/>
      <c r="AP583" s="25"/>
      <c r="AQ583" s="25"/>
      <c r="AR583" s="25"/>
      <c r="AS583" s="25"/>
      <c r="AT583" s="25"/>
      <c r="AU583" s="25"/>
    </row>
    <row r="584" spans="27:47">
      <c r="AA584" s="25"/>
      <c r="AB584" s="25"/>
      <c r="AC584" s="25"/>
      <c r="AD584" s="25"/>
      <c r="AE584" s="25"/>
      <c r="AF584" s="28"/>
      <c r="AG584" s="128"/>
      <c r="AN584" s="25"/>
      <c r="AO584" s="25"/>
      <c r="AP584" s="25"/>
      <c r="AQ584" s="25"/>
      <c r="AR584" s="25"/>
      <c r="AS584" s="25"/>
      <c r="AT584" s="25"/>
      <c r="AU584" s="25"/>
    </row>
    <row r="585" spans="27:47">
      <c r="AA585" s="25"/>
      <c r="AB585" s="25"/>
      <c r="AC585" s="25"/>
      <c r="AD585" s="25"/>
      <c r="AE585" s="25"/>
      <c r="AF585" s="28"/>
      <c r="AG585" s="128"/>
      <c r="AN585" s="25"/>
      <c r="AO585" s="25"/>
      <c r="AP585" s="25"/>
      <c r="AQ585" s="25"/>
      <c r="AR585" s="25"/>
      <c r="AS585" s="25"/>
      <c r="AT585" s="25"/>
      <c r="AU585" s="25"/>
    </row>
    <row r="586" spans="27:47">
      <c r="AA586" s="25"/>
      <c r="AB586" s="25"/>
      <c r="AC586" s="25"/>
      <c r="AD586" s="25"/>
      <c r="AE586" s="25"/>
      <c r="AF586" s="28"/>
      <c r="AG586" s="128"/>
      <c r="AN586" s="25"/>
      <c r="AO586" s="25"/>
      <c r="AP586" s="25"/>
      <c r="AQ586" s="25"/>
      <c r="AR586" s="25"/>
      <c r="AS586" s="25"/>
      <c r="AT586" s="25"/>
      <c r="AU586" s="25"/>
    </row>
    <row r="587" spans="27:47">
      <c r="AA587" s="25"/>
      <c r="AB587" s="25"/>
      <c r="AC587" s="25"/>
      <c r="AD587" s="25"/>
      <c r="AE587" s="25"/>
      <c r="AF587" s="28"/>
      <c r="AG587" s="128"/>
      <c r="AN587" s="25"/>
      <c r="AO587" s="25"/>
      <c r="AP587" s="25"/>
      <c r="AQ587" s="25"/>
      <c r="AR587" s="25"/>
      <c r="AS587" s="25"/>
      <c r="AT587" s="25"/>
      <c r="AU587" s="25"/>
    </row>
    <row r="588" spans="27:47">
      <c r="AA588" s="25"/>
      <c r="AB588" s="25"/>
      <c r="AC588" s="25"/>
      <c r="AD588" s="25"/>
      <c r="AE588" s="25"/>
      <c r="AF588" s="28"/>
      <c r="AG588" s="128"/>
      <c r="AN588" s="25"/>
      <c r="AO588" s="25"/>
      <c r="AP588" s="25"/>
      <c r="AQ588" s="25"/>
      <c r="AR588" s="25"/>
      <c r="AS588" s="25"/>
      <c r="AT588" s="25"/>
      <c r="AU588" s="25"/>
    </row>
    <row r="589" spans="27:47">
      <c r="AA589" s="25"/>
      <c r="AB589" s="25"/>
      <c r="AC589" s="25"/>
      <c r="AD589" s="25"/>
      <c r="AE589" s="25"/>
      <c r="AF589" s="28"/>
      <c r="AG589" s="128"/>
      <c r="AN589" s="25"/>
      <c r="AO589" s="25"/>
      <c r="AP589" s="25"/>
      <c r="AQ589" s="25"/>
      <c r="AR589" s="25"/>
      <c r="AS589" s="25"/>
      <c r="AT589" s="25"/>
      <c r="AU589" s="25"/>
    </row>
    <row r="590" spans="27:47">
      <c r="AA590" s="25"/>
      <c r="AB590" s="25"/>
      <c r="AC590" s="25"/>
      <c r="AD590" s="25"/>
      <c r="AE590" s="25"/>
      <c r="AF590" s="28"/>
      <c r="AG590" s="128"/>
      <c r="AN590" s="25"/>
      <c r="AO590" s="25"/>
      <c r="AP590" s="25"/>
      <c r="AQ590" s="25"/>
      <c r="AR590" s="25"/>
      <c r="AS590" s="25"/>
      <c r="AT590" s="25"/>
      <c r="AU590" s="25"/>
    </row>
    <row r="591" spans="27:47">
      <c r="AA591" s="25"/>
      <c r="AB591" s="25"/>
      <c r="AC591" s="25"/>
      <c r="AD591" s="25"/>
      <c r="AE591" s="25"/>
      <c r="AF591" s="28"/>
      <c r="AG591" s="128"/>
      <c r="AN591" s="25"/>
      <c r="AO591" s="25"/>
      <c r="AP591" s="25"/>
      <c r="AQ591" s="25"/>
      <c r="AR591" s="25"/>
      <c r="AS591" s="25"/>
      <c r="AT591" s="25"/>
      <c r="AU591" s="25"/>
    </row>
    <row r="592" spans="27:47">
      <c r="AA592" s="25"/>
      <c r="AB592" s="25"/>
      <c r="AC592" s="25"/>
      <c r="AD592" s="25"/>
      <c r="AE592" s="25"/>
      <c r="AF592" s="28"/>
      <c r="AG592" s="128"/>
      <c r="AN592" s="25"/>
      <c r="AO592" s="25"/>
      <c r="AP592" s="25"/>
      <c r="AQ592" s="25"/>
      <c r="AR592" s="25"/>
      <c r="AS592" s="25"/>
      <c r="AT592" s="25"/>
      <c r="AU592" s="25"/>
    </row>
    <row r="593" spans="27:47">
      <c r="AA593" s="25"/>
      <c r="AB593" s="25"/>
      <c r="AC593" s="25"/>
      <c r="AD593" s="25"/>
      <c r="AE593" s="25"/>
      <c r="AF593" s="28"/>
      <c r="AG593" s="128"/>
      <c r="AN593" s="25"/>
      <c r="AO593" s="25"/>
      <c r="AP593" s="25"/>
      <c r="AQ593" s="25"/>
      <c r="AR593" s="25"/>
      <c r="AS593" s="25"/>
      <c r="AT593" s="25"/>
      <c r="AU593" s="25"/>
    </row>
    <row r="594" spans="27:47">
      <c r="AA594" s="25"/>
      <c r="AB594" s="25"/>
      <c r="AC594" s="25"/>
      <c r="AD594" s="25"/>
      <c r="AE594" s="25"/>
      <c r="AF594" s="28"/>
      <c r="AG594" s="128"/>
      <c r="AN594" s="25"/>
      <c r="AO594" s="25"/>
      <c r="AP594" s="25"/>
      <c r="AQ594" s="25"/>
      <c r="AR594" s="25"/>
      <c r="AS594" s="25"/>
      <c r="AT594" s="25"/>
      <c r="AU594" s="25"/>
    </row>
    <row r="595" spans="27:47">
      <c r="AA595" s="25"/>
      <c r="AB595" s="25"/>
      <c r="AC595" s="25"/>
      <c r="AD595" s="25"/>
      <c r="AE595" s="25"/>
      <c r="AF595" s="28"/>
      <c r="AG595" s="128"/>
      <c r="AN595" s="25"/>
      <c r="AO595" s="25"/>
      <c r="AP595" s="25"/>
      <c r="AQ595" s="25"/>
      <c r="AR595" s="25"/>
      <c r="AS595" s="25"/>
      <c r="AT595" s="25"/>
      <c r="AU595" s="25"/>
    </row>
    <row r="596" spans="27:47">
      <c r="AA596" s="25"/>
      <c r="AB596" s="25"/>
      <c r="AC596" s="25"/>
      <c r="AD596" s="25"/>
      <c r="AE596" s="25"/>
      <c r="AF596" s="28"/>
      <c r="AG596" s="128"/>
      <c r="AN596" s="25"/>
      <c r="AO596" s="25"/>
      <c r="AP596" s="25"/>
      <c r="AQ596" s="25"/>
      <c r="AR596" s="25"/>
      <c r="AS596" s="25"/>
      <c r="AT596" s="25"/>
      <c r="AU596" s="25"/>
    </row>
    <row r="597" spans="27:47">
      <c r="AA597" s="25"/>
      <c r="AB597" s="25"/>
      <c r="AC597" s="25"/>
      <c r="AD597" s="25"/>
      <c r="AE597" s="25"/>
      <c r="AF597" s="28"/>
      <c r="AG597" s="128"/>
      <c r="AN597" s="25"/>
      <c r="AO597" s="25"/>
      <c r="AP597" s="25"/>
      <c r="AQ597" s="25"/>
      <c r="AR597" s="25"/>
      <c r="AS597" s="25"/>
      <c r="AT597" s="25"/>
      <c r="AU597" s="25"/>
    </row>
    <row r="598" spans="27:47">
      <c r="AA598" s="25"/>
      <c r="AB598" s="25"/>
      <c r="AC598" s="25"/>
      <c r="AD598" s="25"/>
      <c r="AE598" s="25"/>
      <c r="AF598" s="28"/>
      <c r="AG598" s="128"/>
      <c r="AN598" s="25"/>
      <c r="AO598" s="25"/>
      <c r="AP598" s="25"/>
      <c r="AQ598" s="25"/>
      <c r="AR598" s="25"/>
      <c r="AS598" s="25"/>
      <c r="AT598" s="25"/>
      <c r="AU598" s="25"/>
    </row>
    <row r="599" spans="27:47">
      <c r="AA599" s="25"/>
      <c r="AB599" s="25"/>
      <c r="AC599" s="25"/>
      <c r="AD599" s="25"/>
      <c r="AE599" s="25"/>
      <c r="AF599" s="28"/>
      <c r="AG599" s="128"/>
      <c r="AN599" s="25"/>
      <c r="AO599" s="25"/>
      <c r="AP599" s="25"/>
      <c r="AQ599" s="25"/>
      <c r="AR599" s="25"/>
      <c r="AS599" s="25"/>
      <c r="AT599" s="25"/>
      <c r="AU599" s="25"/>
    </row>
    <row r="600" spans="27:47">
      <c r="AA600" s="25"/>
      <c r="AB600" s="25"/>
      <c r="AC600" s="25"/>
      <c r="AD600" s="25"/>
      <c r="AE600" s="25"/>
      <c r="AF600" s="28"/>
      <c r="AG600" s="128"/>
      <c r="AN600" s="25"/>
      <c r="AO600" s="25"/>
      <c r="AP600" s="25"/>
      <c r="AQ600" s="25"/>
      <c r="AR600" s="25"/>
      <c r="AS600" s="25"/>
      <c r="AT600" s="25"/>
      <c r="AU600" s="25"/>
    </row>
    <row r="601" spans="27:47">
      <c r="AA601" s="25"/>
      <c r="AB601" s="25"/>
      <c r="AC601" s="25"/>
      <c r="AD601" s="25"/>
      <c r="AE601" s="25"/>
      <c r="AF601" s="28"/>
      <c r="AG601" s="128"/>
      <c r="AN601" s="25"/>
      <c r="AO601" s="25"/>
      <c r="AP601" s="25"/>
      <c r="AQ601" s="25"/>
      <c r="AR601" s="25"/>
      <c r="AS601" s="25"/>
      <c r="AT601" s="25"/>
      <c r="AU601" s="25"/>
    </row>
    <row r="602" spans="27:47">
      <c r="AA602" s="25"/>
      <c r="AB602" s="25"/>
      <c r="AC602" s="25"/>
      <c r="AD602" s="25"/>
      <c r="AE602" s="25"/>
      <c r="AF602" s="28"/>
      <c r="AG602" s="128"/>
      <c r="AN602" s="25"/>
      <c r="AO602" s="25"/>
      <c r="AP602" s="25"/>
      <c r="AQ602" s="25"/>
      <c r="AR602" s="25"/>
      <c r="AS602" s="25"/>
      <c r="AT602" s="25"/>
      <c r="AU602" s="25"/>
    </row>
    <row r="603" spans="27:47">
      <c r="AA603" s="25"/>
      <c r="AB603" s="25"/>
      <c r="AC603" s="25"/>
      <c r="AD603" s="25"/>
      <c r="AE603" s="25"/>
      <c r="AF603" s="28"/>
      <c r="AG603" s="128"/>
      <c r="AN603" s="25"/>
      <c r="AO603" s="25"/>
      <c r="AP603" s="25"/>
      <c r="AQ603" s="25"/>
      <c r="AR603" s="25"/>
      <c r="AS603" s="25"/>
      <c r="AT603" s="25"/>
      <c r="AU603" s="25"/>
    </row>
    <row r="604" spans="27:47">
      <c r="AA604" s="25"/>
      <c r="AB604" s="25"/>
      <c r="AC604" s="25"/>
      <c r="AD604" s="25"/>
      <c r="AE604" s="25"/>
      <c r="AF604" s="28"/>
      <c r="AG604" s="128"/>
      <c r="AN604" s="25"/>
      <c r="AO604" s="25"/>
      <c r="AP604" s="25"/>
      <c r="AQ604" s="25"/>
      <c r="AR604" s="25"/>
      <c r="AS604" s="25"/>
      <c r="AT604" s="25"/>
      <c r="AU604" s="25"/>
    </row>
    <row r="605" spans="27:47">
      <c r="AA605" s="25"/>
      <c r="AB605" s="25"/>
      <c r="AC605" s="25"/>
      <c r="AD605" s="25"/>
      <c r="AE605" s="25"/>
      <c r="AF605" s="28"/>
      <c r="AG605" s="128"/>
      <c r="AN605" s="25"/>
      <c r="AO605" s="25"/>
      <c r="AP605" s="25"/>
      <c r="AQ605" s="25"/>
      <c r="AR605" s="25"/>
      <c r="AS605" s="25"/>
      <c r="AT605" s="25"/>
      <c r="AU605" s="25"/>
    </row>
    <row r="606" spans="27:47">
      <c r="AA606" s="25"/>
      <c r="AB606" s="25"/>
      <c r="AC606" s="25"/>
      <c r="AD606" s="25"/>
      <c r="AE606" s="25"/>
      <c r="AF606" s="28"/>
      <c r="AG606" s="128"/>
      <c r="AN606" s="25"/>
      <c r="AO606" s="25"/>
      <c r="AP606" s="25"/>
      <c r="AQ606" s="25"/>
      <c r="AR606" s="25"/>
      <c r="AS606" s="25"/>
      <c r="AT606" s="25"/>
      <c r="AU606" s="25"/>
    </row>
    <row r="607" spans="27:47">
      <c r="AA607" s="25"/>
      <c r="AB607" s="25"/>
      <c r="AC607" s="25"/>
      <c r="AD607" s="25"/>
      <c r="AE607" s="25"/>
      <c r="AF607" s="28"/>
      <c r="AG607" s="128"/>
      <c r="AN607" s="25"/>
      <c r="AO607" s="25"/>
      <c r="AP607" s="25"/>
      <c r="AQ607" s="25"/>
      <c r="AR607" s="25"/>
      <c r="AS607" s="25"/>
      <c r="AT607" s="25"/>
      <c r="AU607" s="25"/>
    </row>
    <row r="608" spans="27:47">
      <c r="AA608" s="25"/>
      <c r="AB608" s="25"/>
      <c r="AC608" s="25"/>
      <c r="AD608" s="25"/>
      <c r="AE608" s="25"/>
      <c r="AF608" s="28"/>
      <c r="AG608" s="128"/>
      <c r="AN608" s="25"/>
      <c r="AO608" s="25"/>
      <c r="AP608" s="25"/>
      <c r="AQ608" s="25"/>
      <c r="AR608" s="25"/>
      <c r="AS608" s="25"/>
      <c r="AT608" s="25"/>
      <c r="AU608" s="25"/>
    </row>
    <row r="609" spans="27:47">
      <c r="AA609" s="25"/>
      <c r="AB609" s="25"/>
      <c r="AC609" s="25"/>
      <c r="AD609" s="25"/>
      <c r="AE609" s="25"/>
      <c r="AF609" s="28"/>
      <c r="AG609" s="128"/>
      <c r="AN609" s="25"/>
      <c r="AO609" s="25"/>
      <c r="AP609" s="25"/>
      <c r="AQ609" s="25"/>
      <c r="AR609" s="25"/>
      <c r="AS609" s="25"/>
      <c r="AT609" s="25"/>
      <c r="AU609" s="25"/>
    </row>
    <row r="610" spans="27:47">
      <c r="AA610" s="25"/>
      <c r="AB610" s="25"/>
      <c r="AC610" s="25"/>
      <c r="AD610" s="25"/>
      <c r="AE610" s="25"/>
      <c r="AF610" s="28"/>
      <c r="AG610" s="128"/>
      <c r="AN610" s="25"/>
      <c r="AO610" s="25"/>
      <c r="AP610" s="25"/>
      <c r="AQ610" s="25"/>
      <c r="AR610" s="25"/>
      <c r="AS610" s="25"/>
      <c r="AT610" s="25"/>
      <c r="AU610" s="25"/>
    </row>
    <row r="611" spans="27:47">
      <c r="AA611" s="25"/>
      <c r="AB611" s="25"/>
      <c r="AC611" s="25"/>
      <c r="AD611" s="25"/>
      <c r="AE611" s="25"/>
      <c r="AF611" s="28"/>
      <c r="AG611" s="128"/>
      <c r="AN611" s="25"/>
      <c r="AO611" s="25"/>
      <c r="AP611" s="25"/>
      <c r="AQ611" s="25"/>
      <c r="AR611" s="25"/>
      <c r="AS611" s="25"/>
      <c r="AT611" s="25"/>
      <c r="AU611" s="25"/>
    </row>
    <row r="612" spans="27:47">
      <c r="AA612" s="25"/>
      <c r="AB612" s="25"/>
      <c r="AC612" s="25"/>
      <c r="AD612" s="25"/>
      <c r="AE612" s="25"/>
      <c r="AF612" s="28"/>
      <c r="AG612" s="128"/>
      <c r="AN612" s="25"/>
      <c r="AO612" s="25"/>
      <c r="AP612" s="25"/>
      <c r="AQ612" s="25"/>
      <c r="AR612" s="25"/>
      <c r="AS612" s="25"/>
      <c r="AT612" s="25"/>
      <c r="AU612" s="25"/>
    </row>
    <row r="613" spans="27:47">
      <c r="AA613" s="25"/>
      <c r="AB613" s="25"/>
      <c r="AC613" s="25"/>
      <c r="AD613" s="25"/>
      <c r="AE613" s="25"/>
      <c r="AF613" s="28"/>
      <c r="AG613" s="128"/>
      <c r="AN613" s="25"/>
      <c r="AO613" s="25"/>
      <c r="AP613" s="25"/>
      <c r="AQ613" s="25"/>
      <c r="AR613" s="25"/>
      <c r="AS613" s="25"/>
      <c r="AT613" s="25"/>
      <c r="AU613" s="25"/>
    </row>
    <row r="614" spans="27:47">
      <c r="AA614" s="25"/>
      <c r="AB614" s="25"/>
      <c r="AC614" s="25"/>
      <c r="AD614" s="25"/>
      <c r="AE614" s="25"/>
      <c r="AF614" s="28"/>
      <c r="AG614" s="128"/>
      <c r="AN614" s="25"/>
      <c r="AO614" s="25"/>
      <c r="AP614" s="25"/>
      <c r="AQ614" s="25"/>
      <c r="AR614" s="25"/>
      <c r="AS614" s="25"/>
      <c r="AT614" s="25"/>
      <c r="AU614" s="25"/>
    </row>
    <row r="615" spans="27:47">
      <c r="AA615" s="25"/>
      <c r="AB615" s="25"/>
      <c r="AC615" s="25"/>
      <c r="AD615" s="25"/>
      <c r="AE615" s="25"/>
      <c r="AF615" s="28"/>
      <c r="AG615" s="128"/>
      <c r="AN615" s="25"/>
      <c r="AO615" s="25"/>
      <c r="AP615" s="25"/>
      <c r="AQ615" s="25"/>
      <c r="AR615" s="25"/>
      <c r="AS615" s="25"/>
      <c r="AT615" s="25"/>
      <c r="AU615" s="25"/>
    </row>
    <row r="616" spans="27:47">
      <c r="AA616" s="25"/>
      <c r="AB616" s="25"/>
      <c r="AC616" s="25"/>
      <c r="AD616" s="25"/>
      <c r="AE616" s="25"/>
      <c r="AF616" s="28"/>
      <c r="AG616" s="128"/>
      <c r="AN616" s="25"/>
      <c r="AO616" s="25"/>
      <c r="AP616" s="25"/>
      <c r="AQ616" s="25"/>
      <c r="AR616" s="25"/>
      <c r="AS616" s="25"/>
      <c r="AT616" s="25"/>
      <c r="AU616" s="25"/>
    </row>
    <row r="617" spans="27:47">
      <c r="AA617" s="25"/>
      <c r="AB617" s="25"/>
      <c r="AC617" s="25"/>
      <c r="AD617" s="25"/>
      <c r="AE617" s="25"/>
      <c r="AF617" s="28"/>
      <c r="AG617" s="128"/>
      <c r="AN617" s="25"/>
      <c r="AO617" s="25"/>
      <c r="AP617" s="25"/>
      <c r="AQ617" s="25"/>
      <c r="AR617" s="25"/>
      <c r="AS617" s="25"/>
      <c r="AT617" s="25"/>
      <c r="AU617" s="25"/>
    </row>
    <row r="618" spans="27:47">
      <c r="AA618" s="25"/>
      <c r="AB618" s="25"/>
      <c r="AC618" s="25"/>
      <c r="AD618" s="25"/>
      <c r="AE618" s="25"/>
      <c r="AF618" s="28"/>
      <c r="AG618" s="128"/>
      <c r="AN618" s="25"/>
      <c r="AO618" s="25"/>
      <c r="AP618" s="25"/>
      <c r="AQ618" s="25"/>
      <c r="AR618" s="25"/>
      <c r="AS618" s="25"/>
      <c r="AT618" s="25"/>
      <c r="AU618" s="25"/>
    </row>
    <row r="619" spans="27:47">
      <c r="AA619" s="25"/>
      <c r="AB619" s="25"/>
      <c r="AC619" s="25"/>
      <c r="AD619" s="25"/>
      <c r="AE619" s="25"/>
      <c r="AF619" s="28"/>
      <c r="AG619" s="128"/>
      <c r="AN619" s="25"/>
      <c r="AO619" s="25"/>
      <c r="AP619" s="25"/>
      <c r="AQ619" s="25"/>
      <c r="AR619" s="25"/>
      <c r="AS619" s="25"/>
      <c r="AT619" s="25"/>
      <c r="AU619" s="25"/>
    </row>
    <row r="620" spans="27:47">
      <c r="AA620" s="25"/>
      <c r="AB620" s="25"/>
      <c r="AC620" s="25"/>
      <c r="AD620" s="25"/>
      <c r="AE620" s="25"/>
      <c r="AF620" s="28"/>
      <c r="AG620" s="128"/>
      <c r="AN620" s="25"/>
      <c r="AO620" s="25"/>
      <c r="AP620" s="25"/>
      <c r="AQ620" s="25"/>
      <c r="AR620" s="25"/>
      <c r="AS620" s="25"/>
      <c r="AT620" s="25"/>
      <c r="AU620" s="25"/>
    </row>
    <row r="621" spans="27:47">
      <c r="AA621" s="25"/>
      <c r="AB621" s="25"/>
      <c r="AC621" s="25"/>
      <c r="AD621" s="25"/>
      <c r="AE621" s="25"/>
      <c r="AF621" s="28"/>
      <c r="AG621" s="128"/>
      <c r="AN621" s="25"/>
      <c r="AO621" s="25"/>
      <c r="AP621" s="25"/>
      <c r="AQ621" s="25"/>
      <c r="AR621" s="25"/>
      <c r="AS621" s="25"/>
      <c r="AT621" s="25"/>
      <c r="AU621" s="25"/>
    </row>
    <row r="622" spans="27:47">
      <c r="AA622" s="25"/>
      <c r="AB622" s="25"/>
      <c r="AC622" s="25"/>
      <c r="AD622" s="25"/>
      <c r="AE622" s="25"/>
      <c r="AF622" s="28"/>
      <c r="AG622" s="128"/>
      <c r="AN622" s="25"/>
      <c r="AO622" s="25"/>
      <c r="AP622" s="25"/>
      <c r="AQ622" s="25"/>
      <c r="AR622" s="25"/>
      <c r="AS622" s="25"/>
      <c r="AT622" s="25"/>
      <c r="AU622" s="25"/>
    </row>
    <row r="623" spans="27:47">
      <c r="AA623" s="25"/>
      <c r="AB623" s="25"/>
      <c r="AC623" s="25"/>
      <c r="AD623" s="25"/>
      <c r="AE623" s="25"/>
      <c r="AF623" s="28"/>
      <c r="AG623" s="128"/>
      <c r="AN623" s="25"/>
      <c r="AO623" s="25"/>
      <c r="AP623" s="25"/>
      <c r="AQ623" s="25"/>
      <c r="AR623" s="25"/>
      <c r="AS623" s="25"/>
      <c r="AT623" s="25"/>
      <c r="AU623" s="25"/>
    </row>
    <row r="624" spans="27:47">
      <c r="AA624" s="25"/>
      <c r="AB624" s="25"/>
      <c r="AC624" s="25"/>
      <c r="AD624" s="25"/>
      <c r="AE624" s="25"/>
      <c r="AF624" s="28"/>
      <c r="AG624" s="128"/>
      <c r="AN624" s="25"/>
      <c r="AO624" s="25"/>
      <c r="AP624" s="25"/>
      <c r="AQ624" s="25"/>
      <c r="AR624" s="25"/>
      <c r="AS624" s="25"/>
      <c r="AT624" s="25"/>
      <c r="AU624" s="25"/>
    </row>
    <row r="625" spans="27:47">
      <c r="AA625" s="25"/>
      <c r="AB625" s="25"/>
      <c r="AC625" s="25"/>
      <c r="AD625" s="25"/>
      <c r="AE625" s="25"/>
      <c r="AF625" s="28"/>
      <c r="AG625" s="128"/>
      <c r="AN625" s="25"/>
      <c r="AO625" s="25"/>
      <c r="AP625" s="25"/>
      <c r="AQ625" s="25"/>
      <c r="AR625" s="25"/>
      <c r="AS625" s="25"/>
      <c r="AT625" s="25"/>
      <c r="AU625" s="25"/>
    </row>
    <row r="626" spans="27:47">
      <c r="AA626" s="25"/>
      <c r="AB626" s="25"/>
      <c r="AC626" s="25"/>
      <c r="AD626" s="25"/>
      <c r="AE626" s="25"/>
      <c r="AF626" s="28"/>
      <c r="AG626" s="128"/>
      <c r="AN626" s="25"/>
      <c r="AO626" s="25"/>
      <c r="AP626" s="25"/>
      <c r="AQ626" s="25"/>
      <c r="AR626" s="25"/>
      <c r="AS626" s="25"/>
      <c r="AT626" s="25"/>
      <c r="AU626" s="25"/>
    </row>
    <row r="627" spans="27:47">
      <c r="AA627" s="25"/>
      <c r="AB627" s="25"/>
      <c r="AC627" s="25"/>
      <c r="AD627" s="25"/>
      <c r="AE627" s="25"/>
      <c r="AF627" s="28"/>
      <c r="AG627" s="128"/>
      <c r="AN627" s="25"/>
      <c r="AO627" s="25"/>
      <c r="AP627" s="25"/>
      <c r="AQ627" s="25"/>
      <c r="AR627" s="25"/>
      <c r="AS627" s="25"/>
      <c r="AT627" s="25"/>
      <c r="AU627" s="25"/>
    </row>
    <row r="628" spans="27:47">
      <c r="AA628" s="25"/>
      <c r="AB628" s="25"/>
      <c r="AC628" s="25"/>
      <c r="AD628" s="25"/>
      <c r="AE628" s="25"/>
      <c r="AF628" s="28"/>
      <c r="AG628" s="128"/>
      <c r="AN628" s="25"/>
      <c r="AO628" s="25"/>
      <c r="AP628" s="25"/>
      <c r="AQ628" s="25"/>
      <c r="AR628" s="25"/>
      <c r="AS628" s="25"/>
      <c r="AT628" s="25"/>
      <c r="AU628" s="25"/>
    </row>
    <row r="629" spans="27:47">
      <c r="AA629" s="25"/>
      <c r="AB629" s="25"/>
      <c r="AC629" s="25"/>
      <c r="AD629" s="25"/>
      <c r="AE629" s="25"/>
      <c r="AF629" s="28"/>
      <c r="AG629" s="128"/>
      <c r="AN629" s="25"/>
      <c r="AO629" s="25"/>
      <c r="AP629" s="25"/>
      <c r="AQ629" s="25"/>
      <c r="AR629" s="25"/>
      <c r="AS629" s="25"/>
      <c r="AT629" s="25"/>
      <c r="AU629" s="25"/>
    </row>
    <row r="630" spans="27:47">
      <c r="AA630" s="25"/>
      <c r="AB630" s="25"/>
      <c r="AC630" s="25"/>
      <c r="AD630" s="25"/>
      <c r="AE630" s="25"/>
      <c r="AF630" s="28"/>
      <c r="AG630" s="128"/>
      <c r="AN630" s="25"/>
      <c r="AO630" s="25"/>
      <c r="AP630" s="25"/>
      <c r="AQ630" s="25"/>
      <c r="AR630" s="25"/>
      <c r="AS630" s="25"/>
      <c r="AT630" s="25"/>
      <c r="AU630" s="25"/>
    </row>
    <row r="631" spans="27:47">
      <c r="AA631" s="25"/>
      <c r="AB631" s="25"/>
      <c r="AC631" s="25"/>
      <c r="AD631" s="25"/>
      <c r="AE631" s="25"/>
      <c r="AF631" s="28"/>
      <c r="AG631" s="128"/>
      <c r="AN631" s="25"/>
      <c r="AO631" s="25"/>
      <c r="AP631" s="25"/>
      <c r="AQ631" s="25"/>
      <c r="AR631" s="25"/>
      <c r="AS631" s="25"/>
      <c r="AT631" s="25"/>
      <c r="AU631" s="25"/>
    </row>
    <row r="632" spans="27:47">
      <c r="AA632" s="25"/>
      <c r="AB632" s="25"/>
      <c r="AC632" s="25"/>
      <c r="AD632" s="25"/>
      <c r="AE632" s="25"/>
      <c r="AF632" s="28"/>
      <c r="AG632" s="128"/>
      <c r="AN632" s="25"/>
      <c r="AO632" s="25"/>
      <c r="AP632" s="25"/>
      <c r="AQ632" s="25"/>
      <c r="AR632" s="25"/>
      <c r="AS632" s="25"/>
      <c r="AT632" s="25"/>
      <c r="AU632" s="25"/>
    </row>
    <row r="633" spans="27:47">
      <c r="AA633" s="25"/>
      <c r="AB633" s="25"/>
      <c r="AC633" s="25"/>
      <c r="AD633" s="25"/>
      <c r="AE633" s="25"/>
      <c r="AF633" s="28"/>
      <c r="AG633" s="128"/>
      <c r="AN633" s="25"/>
      <c r="AO633" s="25"/>
      <c r="AP633" s="25"/>
      <c r="AQ633" s="25"/>
      <c r="AR633" s="25"/>
      <c r="AS633" s="25"/>
      <c r="AT633" s="25"/>
      <c r="AU633" s="25"/>
    </row>
    <row r="634" spans="27:47">
      <c r="AA634" s="25"/>
      <c r="AB634" s="25"/>
      <c r="AC634" s="25"/>
      <c r="AD634" s="25"/>
      <c r="AE634" s="25"/>
      <c r="AF634" s="28"/>
      <c r="AG634" s="128"/>
      <c r="AN634" s="25"/>
      <c r="AO634" s="25"/>
      <c r="AP634" s="25"/>
      <c r="AQ634" s="25"/>
      <c r="AR634" s="25"/>
      <c r="AS634" s="25"/>
      <c r="AT634" s="25"/>
      <c r="AU634" s="25"/>
    </row>
    <row r="635" spans="27:47">
      <c r="AA635" s="25"/>
      <c r="AB635" s="25"/>
      <c r="AC635" s="25"/>
      <c r="AD635" s="25"/>
      <c r="AE635" s="25"/>
      <c r="AF635" s="28"/>
      <c r="AG635" s="128"/>
      <c r="AN635" s="25"/>
      <c r="AO635" s="25"/>
      <c r="AP635" s="25"/>
      <c r="AQ635" s="25"/>
      <c r="AR635" s="25"/>
      <c r="AS635" s="25"/>
      <c r="AT635" s="25"/>
      <c r="AU635" s="25"/>
    </row>
    <row r="636" spans="27:47">
      <c r="AA636" s="25"/>
      <c r="AB636" s="25"/>
      <c r="AC636" s="25"/>
      <c r="AD636" s="25"/>
      <c r="AE636" s="25"/>
      <c r="AF636" s="28"/>
      <c r="AG636" s="128"/>
      <c r="AN636" s="25"/>
      <c r="AO636" s="25"/>
      <c r="AP636" s="25"/>
      <c r="AQ636" s="25"/>
      <c r="AR636" s="25"/>
      <c r="AS636" s="25"/>
      <c r="AT636" s="25"/>
      <c r="AU636" s="25"/>
    </row>
    <row r="637" spans="27:47">
      <c r="AA637" s="25"/>
      <c r="AB637" s="25"/>
      <c r="AC637" s="25"/>
      <c r="AD637" s="25"/>
      <c r="AE637" s="25"/>
      <c r="AF637" s="28"/>
      <c r="AG637" s="128"/>
      <c r="AN637" s="25"/>
      <c r="AO637" s="25"/>
      <c r="AP637" s="25"/>
      <c r="AQ637" s="25"/>
      <c r="AR637" s="25"/>
      <c r="AS637" s="25"/>
      <c r="AT637" s="25"/>
      <c r="AU637" s="25"/>
    </row>
    <row r="638" spans="27:47">
      <c r="AA638" s="25"/>
      <c r="AB638" s="25"/>
      <c r="AC638" s="25"/>
      <c r="AD638" s="25"/>
      <c r="AE638" s="25"/>
      <c r="AF638" s="28"/>
      <c r="AG638" s="128"/>
      <c r="AN638" s="25"/>
      <c r="AO638" s="25"/>
      <c r="AP638" s="25"/>
      <c r="AQ638" s="25"/>
      <c r="AR638" s="25"/>
      <c r="AS638" s="25"/>
      <c r="AT638" s="25"/>
      <c r="AU638" s="25"/>
    </row>
    <row r="639" spans="27:47">
      <c r="AA639" s="25"/>
      <c r="AB639" s="25"/>
      <c r="AC639" s="25"/>
      <c r="AD639" s="25"/>
      <c r="AE639" s="25"/>
      <c r="AF639" s="28"/>
      <c r="AG639" s="128"/>
      <c r="AN639" s="25"/>
      <c r="AO639" s="25"/>
      <c r="AP639" s="25"/>
      <c r="AQ639" s="25"/>
      <c r="AR639" s="25"/>
      <c r="AS639" s="25"/>
      <c r="AT639" s="25"/>
      <c r="AU639" s="25"/>
    </row>
    <row r="640" spans="27:47">
      <c r="AA640" s="25"/>
      <c r="AB640" s="25"/>
      <c r="AC640" s="25"/>
      <c r="AD640" s="25"/>
      <c r="AE640" s="25"/>
      <c r="AF640" s="28"/>
      <c r="AG640" s="128"/>
      <c r="AN640" s="25"/>
      <c r="AO640" s="25"/>
      <c r="AP640" s="25"/>
      <c r="AQ640" s="25"/>
      <c r="AR640" s="25"/>
      <c r="AS640" s="25"/>
      <c r="AT640" s="25"/>
      <c r="AU640" s="25"/>
    </row>
    <row r="641" spans="27:47">
      <c r="AA641" s="25"/>
      <c r="AB641" s="25"/>
      <c r="AC641" s="25"/>
      <c r="AD641" s="25"/>
      <c r="AE641" s="25"/>
      <c r="AF641" s="28"/>
      <c r="AG641" s="128"/>
      <c r="AN641" s="25"/>
      <c r="AO641" s="25"/>
      <c r="AP641" s="25"/>
      <c r="AQ641" s="25"/>
      <c r="AR641" s="25"/>
      <c r="AS641" s="25"/>
      <c r="AT641" s="25"/>
      <c r="AU641" s="25"/>
    </row>
    <row r="642" spans="27:47">
      <c r="AA642" s="25"/>
      <c r="AB642" s="25"/>
      <c r="AC642" s="25"/>
      <c r="AD642" s="25"/>
      <c r="AE642" s="25"/>
      <c r="AF642" s="28"/>
      <c r="AG642" s="128"/>
      <c r="AN642" s="25"/>
      <c r="AO642" s="25"/>
      <c r="AP642" s="25"/>
      <c r="AQ642" s="25"/>
      <c r="AR642" s="25"/>
      <c r="AS642" s="25"/>
      <c r="AT642" s="25"/>
      <c r="AU642" s="25"/>
    </row>
    <row r="643" spans="27:47">
      <c r="AA643" s="25"/>
      <c r="AB643" s="25"/>
      <c r="AC643" s="25"/>
      <c r="AD643" s="25"/>
      <c r="AE643" s="25"/>
      <c r="AF643" s="28"/>
      <c r="AG643" s="128"/>
      <c r="AN643" s="25"/>
      <c r="AO643" s="25"/>
      <c r="AP643" s="25"/>
      <c r="AQ643" s="25"/>
      <c r="AR643" s="25"/>
      <c r="AS643" s="25"/>
      <c r="AT643" s="25"/>
      <c r="AU643" s="25"/>
    </row>
    <row r="644" spans="27:47">
      <c r="AA644" s="25"/>
      <c r="AB644" s="25"/>
      <c r="AC644" s="25"/>
      <c r="AD644" s="25"/>
      <c r="AE644" s="25"/>
      <c r="AF644" s="28"/>
      <c r="AG644" s="128"/>
      <c r="AN644" s="25"/>
      <c r="AO644" s="25"/>
      <c r="AP644" s="25"/>
      <c r="AQ644" s="25"/>
      <c r="AR644" s="25"/>
      <c r="AS644" s="25"/>
      <c r="AT644" s="25"/>
      <c r="AU644" s="25"/>
    </row>
    <row r="645" spans="27:47">
      <c r="AA645" s="25"/>
      <c r="AB645" s="25"/>
      <c r="AC645" s="25"/>
      <c r="AD645" s="25"/>
      <c r="AE645" s="25"/>
      <c r="AF645" s="28"/>
      <c r="AG645" s="128"/>
      <c r="AN645" s="25"/>
      <c r="AO645" s="25"/>
      <c r="AP645" s="25"/>
      <c r="AQ645" s="25"/>
      <c r="AR645" s="25"/>
      <c r="AS645" s="25"/>
      <c r="AT645" s="25"/>
      <c r="AU645" s="25"/>
    </row>
    <row r="646" spans="27:47">
      <c r="AA646" s="25"/>
      <c r="AB646" s="25"/>
      <c r="AC646" s="25"/>
      <c r="AD646" s="25"/>
      <c r="AE646" s="25"/>
      <c r="AF646" s="28"/>
      <c r="AG646" s="128"/>
      <c r="AN646" s="25"/>
      <c r="AO646" s="25"/>
      <c r="AP646" s="25"/>
      <c r="AQ646" s="25"/>
      <c r="AR646" s="25"/>
      <c r="AS646" s="25"/>
      <c r="AT646" s="25"/>
      <c r="AU646" s="25"/>
    </row>
    <row r="647" spans="27:47">
      <c r="AA647" s="25"/>
      <c r="AB647" s="25"/>
      <c r="AC647" s="25"/>
      <c r="AD647" s="25"/>
      <c r="AE647" s="25"/>
      <c r="AF647" s="28"/>
      <c r="AG647" s="128"/>
      <c r="AN647" s="25"/>
      <c r="AO647" s="25"/>
      <c r="AP647" s="25"/>
      <c r="AQ647" s="25"/>
      <c r="AR647" s="25"/>
      <c r="AS647" s="25"/>
      <c r="AT647" s="25"/>
      <c r="AU647" s="25"/>
    </row>
    <row r="648" spans="27:47">
      <c r="AA648" s="25"/>
      <c r="AB648" s="25"/>
      <c r="AC648" s="25"/>
      <c r="AD648" s="25"/>
      <c r="AE648" s="25"/>
      <c r="AF648" s="28"/>
      <c r="AG648" s="128"/>
      <c r="AN648" s="25"/>
      <c r="AO648" s="25"/>
      <c r="AP648" s="25"/>
      <c r="AQ648" s="25"/>
      <c r="AR648" s="25"/>
      <c r="AS648" s="25"/>
      <c r="AT648" s="25"/>
      <c r="AU648" s="25"/>
    </row>
    <row r="649" spans="27:47">
      <c r="AA649" s="25"/>
      <c r="AB649" s="25"/>
      <c r="AC649" s="25"/>
      <c r="AD649" s="25"/>
      <c r="AE649" s="25"/>
      <c r="AF649" s="28"/>
      <c r="AG649" s="128"/>
      <c r="AN649" s="25"/>
      <c r="AO649" s="25"/>
      <c r="AP649" s="25"/>
      <c r="AQ649" s="25"/>
      <c r="AR649" s="25"/>
      <c r="AS649" s="25"/>
      <c r="AT649" s="25"/>
      <c r="AU649" s="25"/>
    </row>
    <row r="650" spans="27:47">
      <c r="AA650" s="25"/>
      <c r="AB650" s="25"/>
      <c r="AC650" s="25"/>
      <c r="AD650" s="25"/>
      <c r="AE650" s="25"/>
      <c r="AF650" s="28"/>
      <c r="AG650" s="128"/>
      <c r="AN650" s="25"/>
      <c r="AO650" s="25"/>
      <c r="AP650" s="25"/>
      <c r="AQ650" s="25"/>
      <c r="AR650" s="25"/>
      <c r="AS650" s="25"/>
      <c r="AT650" s="25"/>
      <c r="AU650" s="25"/>
    </row>
    <row r="651" spans="27:47">
      <c r="AA651" s="25"/>
      <c r="AB651" s="25"/>
      <c r="AC651" s="25"/>
      <c r="AD651" s="25"/>
      <c r="AE651" s="25"/>
      <c r="AF651" s="28"/>
      <c r="AG651" s="128"/>
      <c r="AN651" s="25"/>
      <c r="AO651" s="25"/>
      <c r="AP651" s="25"/>
      <c r="AQ651" s="25"/>
      <c r="AR651" s="25"/>
      <c r="AS651" s="25"/>
      <c r="AT651" s="25"/>
      <c r="AU651" s="25"/>
    </row>
    <row r="652" spans="27:47">
      <c r="AA652" s="25"/>
      <c r="AB652" s="25"/>
      <c r="AC652" s="25"/>
      <c r="AD652" s="25"/>
      <c r="AE652" s="25"/>
      <c r="AF652" s="28"/>
      <c r="AG652" s="128"/>
      <c r="AN652" s="25"/>
      <c r="AO652" s="25"/>
      <c r="AP652" s="25"/>
      <c r="AQ652" s="25"/>
      <c r="AR652" s="25"/>
      <c r="AS652" s="25"/>
      <c r="AT652" s="25"/>
      <c r="AU652" s="25"/>
    </row>
    <row r="653" spans="27:47">
      <c r="AA653" s="25"/>
      <c r="AB653" s="25"/>
      <c r="AC653" s="25"/>
      <c r="AD653" s="25"/>
      <c r="AE653" s="25"/>
      <c r="AF653" s="28"/>
      <c r="AG653" s="128"/>
      <c r="AN653" s="25"/>
      <c r="AO653" s="25"/>
      <c r="AP653" s="25"/>
      <c r="AQ653" s="25"/>
      <c r="AR653" s="25"/>
      <c r="AS653" s="25"/>
      <c r="AT653" s="25"/>
      <c r="AU653" s="25"/>
    </row>
    <row r="654" spans="27:47">
      <c r="AA654" s="25"/>
      <c r="AB654" s="25"/>
      <c r="AC654" s="25"/>
      <c r="AD654" s="25"/>
      <c r="AE654" s="25"/>
      <c r="AF654" s="28"/>
      <c r="AG654" s="128"/>
      <c r="AN654" s="25"/>
      <c r="AO654" s="25"/>
      <c r="AP654" s="25"/>
      <c r="AQ654" s="25"/>
      <c r="AR654" s="25"/>
      <c r="AS654" s="25"/>
      <c r="AT654" s="25"/>
      <c r="AU654" s="25"/>
    </row>
    <row r="655" spans="27:47">
      <c r="AA655" s="25"/>
      <c r="AB655" s="25"/>
      <c r="AC655" s="25"/>
      <c r="AD655" s="25"/>
      <c r="AE655" s="25"/>
      <c r="AF655" s="28"/>
      <c r="AG655" s="128"/>
      <c r="AN655" s="25"/>
      <c r="AO655" s="25"/>
      <c r="AP655" s="25"/>
      <c r="AQ655" s="25"/>
      <c r="AR655" s="25"/>
      <c r="AS655" s="25"/>
      <c r="AT655" s="25"/>
      <c r="AU655" s="25"/>
    </row>
    <row r="656" spans="27:47">
      <c r="AA656" s="25"/>
      <c r="AB656" s="25"/>
      <c r="AC656" s="25"/>
      <c r="AD656" s="25"/>
      <c r="AE656" s="25"/>
      <c r="AF656" s="28"/>
      <c r="AG656" s="128"/>
      <c r="AN656" s="25"/>
      <c r="AO656" s="25"/>
      <c r="AP656" s="25"/>
      <c r="AQ656" s="25"/>
      <c r="AR656" s="25"/>
      <c r="AS656" s="25"/>
      <c r="AT656" s="25"/>
      <c r="AU656" s="25"/>
    </row>
    <row r="657" spans="27:47">
      <c r="AA657" s="25"/>
      <c r="AB657" s="25"/>
      <c r="AC657" s="25"/>
      <c r="AD657" s="25"/>
      <c r="AE657" s="25"/>
      <c r="AF657" s="28"/>
      <c r="AG657" s="128"/>
      <c r="AN657" s="25"/>
      <c r="AO657" s="25"/>
      <c r="AP657" s="25"/>
      <c r="AQ657" s="25"/>
      <c r="AR657" s="25"/>
      <c r="AS657" s="25"/>
      <c r="AT657" s="25"/>
      <c r="AU657" s="25"/>
    </row>
    <row r="658" spans="27:47">
      <c r="AA658" s="25"/>
      <c r="AB658" s="25"/>
      <c r="AC658" s="25"/>
      <c r="AD658" s="25"/>
      <c r="AE658" s="25"/>
      <c r="AF658" s="28"/>
      <c r="AG658" s="128"/>
      <c r="AN658" s="25"/>
      <c r="AO658" s="25"/>
      <c r="AP658" s="25"/>
      <c r="AQ658" s="25"/>
      <c r="AR658" s="25"/>
      <c r="AS658" s="25"/>
      <c r="AT658" s="25"/>
      <c r="AU658" s="25"/>
    </row>
    <row r="659" spans="27:47">
      <c r="AA659" s="25"/>
      <c r="AB659" s="25"/>
      <c r="AC659" s="25"/>
      <c r="AD659" s="25"/>
      <c r="AE659" s="25"/>
      <c r="AF659" s="28"/>
      <c r="AG659" s="128"/>
      <c r="AN659" s="25"/>
      <c r="AO659" s="25"/>
      <c r="AP659" s="25"/>
      <c r="AQ659" s="25"/>
      <c r="AR659" s="25"/>
      <c r="AS659" s="25"/>
      <c r="AT659" s="25"/>
      <c r="AU659" s="25"/>
    </row>
    <row r="660" spans="27:47">
      <c r="AA660" s="25"/>
      <c r="AB660" s="25"/>
      <c r="AC660" s="25"/>
      <c r="AD660" s="25"/>
      <c r="AE660" s="25"/>
      <c r="AF660" s="28"/>
      <c r="AG660" s="128"/>
      <c r="AN660" s="25"/>
      <c r="AO660" s="25"/>
      <c r="AP660" s="25"/>
      <c r="AQ660" s="25"/>
      <c r="AR660" s="25"/>
      <c r="AS660" s="25"/>
      <c r="AT660" s="25"/>
      <c r="AU660" s="25"/>
    </row>
    <row r="661" spans="27:47">
      <c r="AA661" s="25"/>
      <c r="AB661" s="25"/>
      <c r="AC661" s="25"/>
      <c r="AD661" s="25"/>
      <c r="AE661" s="25"/>
      <c r="AF661" s="28"/>
      <c r="AG661" s="128"/>
      <c r="AN661" s="25"/>
      <c r="AO661" s="25"/>
      <c r="AP661" s="25"/>
      <c r="AQ661" s="25"/>
      <c r="AR661" s="25"/>
      <c r="AS661" s="25"/>
      <c r="AT661" s="25"/>
      <c r="AU661" s="25"/>
    </row>
    <row r="662" spans="27:47">
      <c r="AA662" s="25"/>
      <c r="AB662" s="25"/>
      <c r="AC662" s="25"/>
      <c r="AD662" s="25"/>
      <c r="AE662" s="25"/>
      <c r="AF662" s="28"/>
      <c r="AG662" s="128"/>
      <c r="AN662" s="25"/>
      <c r="AO662" s="25"/>
      <c r="AP662" s="25"/>
      <c r="AQ662" s="25"/>
      <c r="AR662" s="25"/>
      <c r="AS662" s="25"/>
      <c r="AT662" s="25"/>
      <c r="AU662" s="25"/>
    </row>
    <row r="663" spans="27:47">
      <c r="AA663" s="25"/>
      <c r="AB663" s="25"/>
      <c r="AC663" s="25"/>
      <c r="AD663" s="25"/>
      <c r="AE663" s="25"/>
      <c r="AF663" s="28"/>
      <c r="AG663" s="128"/>
      <c r="AN663" s="25"/>
      <c r="AO663" s="25"/>
      <c r="AP663" s="25"/>
      <c r="AQ663" s="25"/>
      <c r="AR663" s="25"/>
      <c r="AS663" s="25"/>
      <c r="AT663" s="25"/>
      <c r="AU663" s="25"/>
    </row>
    <row r="664" spans="27:47">
      <c r="AA664" s="25"/>
      <c r="AB664" s="25"/>
      <c r="AC664" s="25"/>
      <c r="AD664" s="25"/>
      <c r="AE664" s="25"/>
      <c r="AF664" s="28"/>
      <c r="AG664" s="128"/>
      <c r="AN664" s="25"/>
      <c r="AO664" s="25"/>
      <c r="AP664" s="25"/>
      <c r="AQ664" s="25"/>
      <c r="AR664" s="25"/>
      <c r="AS664" s="25"/>
      <c r="AT664" s="25"/>
      <c r="AU664" s="25"/>
    </row>
    <row r="665" spans="27:47">
      <c r="AA665" s="25"/>
      <c r="AB665" s="25"/>
      <c r="AC665" s="25"/>
      <c r="AD665" s="25"/>
      <c r="AE665" s="25"/>
      <c r="AF665" s="28"/>
      <c r="AG665" s="128"/>
      <c r="AN665" s="25"/>
      <c r="AO665" s="25"/>
      <c r="AP665" s="25"/>
      <c r="AQ665" s="25"/>
      <c r="AR665" s="25"/>
      <c r="AS665" s="25"/>
      <c r="AT665" s="25"/>
      <c r="AU665" s="25"/>
    </row>
    <row r="666" spans="27:47">
      <c r="AA666" s="25"/>
      <c r="AB666" s="25"/>
      <c r="AC666" s="25"/>
      <c r="AD666" s="25"/>
      <c r="AE666" s="25"/>
      <c r="AF666" s="28"/>
      <c r="AG666" s="128"/>
      <c r="AN666" s="25"/>
      <c r="AO666" s="25"/>
      <c r="AP666" s="25"/>
      <c r="AQ666" s="25"/>
      <c r="AR666" s="25"/>
      <c r="AS666" s="25"/>
      <c r="AT666" s="25"/>
      <c r="AU666" s="25"/>
    </row>
    <row r="667" spans="27:47">
      <c r="AA667" s="25"/>
      <c r="AB667" s="25"/>
      <c r="AC667" s="25"/>
      <c r="AD667" s="25"/>
      <c r="AE667" s="25"/>
      <c r="AF667" s="28"/>
      <c r="AG667" s="128"/>
      <c r="AN667" s="25"/>
      <c r="AO667" s="25"/>
      <c r="AP667" s="25"/>
      <c r="AQ667" s="25"/>
      <c r="AR667" s="25"/>
      <c r="AS667" s="25"/>
      <c r="AT667" s="25"/>
      <c r="AU667" s="25"/>
    </row>
    <row r="668" spans="27:47">
      <c r="AA668" s="25"/>
      <c r="AB668" s="25"/>
      <c r="AC668" s="25"/>
      <c r="AD668" s="25"/>
      <c r="AE668" s="25"/>
      <c r="AF668" s="28"/>
      <c r="AG668" s="128"/>
      <c r="AN668" s="25"/>
      <c r="AO668" s="25"/>
      <c r="AP668" s="25"/>
      <c r="AQ668" s="25"/>
      <c r="AR668" s="25"/>
      <c r="AS668" s="25"/>
      <c r="AT668" s="25"/>
      <c r="AU668" s="25"/>
    </row>
    <row r="669" spans="27:47">
      <c r="AA669" s="25"/>
      <c r="AB669" s="25"/>
      <c r="AC669" s="25"/>
      <c r="AD669" s="25"/>
      <c r="AE669" s="25"/>
      <c r="AF669" s="28"/>
      <c r="AG669" s="128"/>
      <c r="AN669" s="25"/>
      <c r="AO669" s="25"/>
      <c r="AP669" s="25"/>
      <c r="AQ669" s="25"/>
      <c r="AR669" s="25"/>
      <c r="AS669" s="25"/>
      <c r="AT669" s="25"/>
      <c r="AU669" s="25"/>
    </row>
    <row r="670" spans="27:47">
      <c r="AA670" s="25"/>
      <c r="AB670" s="25"/>
      <c r="AC670" s="25"/>
      <c r="AD670" s="25"/>
      <c r="AE670" s="25"/>
      <c r="AF670" s="28"/>
      <c r="AG670" s="128"/>
      <c r="AN670" s="25"/>
      <c r="AO670" s="25"/>
      <c r="AP670" s="25"/>
      <c r="AQ670" s="25"/>
      <c r="AR670" s="25"/>
      <c r="AS670" s="25"/>
      <c r="AT670" s="25"/>
      <c r="AU670" s="25"/>
    </row>
    <row r="671" spans="27:47">
      <c r="AA671" s="25"/>
      <c r="AB671" s="25"/>
      <c r="AC671" s="25"/>
      <c r="AD671" s="25"/>
      <c r="AE671" s="25"/>
      <c r="AF671" s="28"/>
      <c r="AG671" s="128"/>
      <c r="AN671" s="25"/>
      <c r="AO671" s="25"/>
      <c r="AP671" s="25"/>
      <c r="AQ671" s="25"/>
      <c r="AR671" s="25"/>
      <c r="AS671" s="25"/>
      <c r="AT671" s="25"/>
      <c r="AU671" s="25"/>
    </row>
    <row r="672" spans="27:47">
      <c r="AA672" s="25"/>
      <c r="AB672" s="25"/>
      <c r="AC672" s="25"/>
      <c r="AD672" s="25"/>
      <c r="AE672" s="25"/>
      <c r="AF672" s="28"/>
      <c r="AG672" s="128"/>
      <c r="AN672" s="25"/>
      <c r="AO672" s="25"/>
      <c r="AP672" s="25"/>
      <c r="AQ672" s="25"/>
      <c r="AR672" s="25"/>
      <c r="AS672" s="25"/>
      <c r="AT672" s="25"/>
      <c r="AU672" s="25"/>
    </row>
    <row r="673" spans="27:47">
      <c r="AA673" s="25"/>
      <c r="AB673" s="25"/>
      <c r="AC673" s="25"/>
      <c r="AD673" s="25"/>
      <c r="AE673" s="25"/>
      <c r="AF673" s="28"/>
      <c r="AG673" s="128"/>
      <c r="AN673" s="25"/>
      <c r="AO673" s="25"/>
      <c r="AP673" s="25"/>
      <c r="AQ673" s="25"/>
      <c r="AR673" s="25"/>
      <c r="AS673" s="25"/>
      <c r="AT673" s="25"/>
      <c r="AU673" s="25"/>
    </row>
    <row r="674" spans="27:47">
      <c r="AA674" s="25"/>
      <c r="AB674" s="25"/>
      <c r="AC674" s="25"/>
      <c r="AD674" s="25"/>
      <c r="AE674" s="25"/>
      <c r="AF674" s="28"/>
      <c r="AG674" s="128"/>
      <c r="AN674" s="25"/>
      <c r="AO674" s="25"/>
      <c r="AP674" s="25"/>
      <c r="AQ674" s="25"/>
      <c r="AR674" s="25"/>
      <c r="AS674" s="25"/>
      <c r="AT674" s="25"/>
      <c r="AU674" s="25"/>
    </row>
    <row r="675" spans="27:47">
      <c r="AA675" s="25"/>
      <c r="AB675" s="25"/>
      <c r="AC675" s="25"/>
      <c r="AD675" s="25"/>
      <c r="AE675" s="25"/>
      <c r="AF675" s="28"/>
      <c r="AG675" s="128"/>
      <c r="AN675" s="25"/>
      <c r="AO675" s="25"/>
      <c r="AP675" s="25"/>
      <c r="AQ675" s="25"/>
      <c r="AR675" s="25"/>
      <c r="AS675" s="25"/>
      <c r="AT675" s="25"/>
      <c r="AU675" s="25"/>
    </row>
    <row r="676" spans="27:47">
      <c r="AA676" s="25"/>
      <c r="AB676" s="25"/>
      <c r="AC676" s="25"/>
      <c r="AD676" s="25"/>
      <c r="AE676" s="25"/>
      <c r="AF676" s="28"/>
      <c r="AG676" s="128"/>
      <c r="AN676" s="25"/>
      <c r="AO676" s="25"/>
      <c r="AP676" s="25"/>
      <c r="AQ676" s="25"/>
      <c r="AR676" s="25"/>
      <c r="AS676" s="25"/>
      <c r="AT676" s="25"/>
      <c r="AU676" s="25"/>
    </row>
    <row r="677" spans="27:47">
      <c r="AA677" s="25"/>
      <c r="AB677" s="25"/>
      <c r="AC677" s="25"/>
      <c r="AD677" s="25"/>
      <c r="AE677" s="25"/>
      <c r="AF677" s="28"/>
      <c r="AG677" s="128"/>
      <c r="AN677" s="25"/>
      <c r="AO677" s="25"/>
      <c r="AP677" s="25"/>
      <c r="AQ677" s="25"/>
      <c r="AR677" s="25"/>
      <c r="AS677" s="25"/>
      <c r="AT677" s="25"/>
      <c r="AU677" s="25"/>
    </row>
    <row r="678" spans="27:47">
      <c r="AA678" s="25"/>
      <c r="AB678" s="25"/>
      <c r="AC678" s="25"/>
      <c r="AD678" s="25"/>
      <c r="AE678" s="25"/>
      <c r="AF678" s="28"/>
      <c r="AG678" s="128"/>
      <c r="AN678" s="25"/>
      <c r="AO678" s="25"/>
      <c r="AP678" s="25"/>
      <c r="AQ678" s="25"/>
      <c r="AR678" s="25"/>
      <c r="AS678" s="25"/>
      <c r="AT678" s="25"/>
      <c r="AU678" s="25"/>
    </row>
    <row r="679" spans="27:47">
      <c r="AA679" s="25"/>
      <c r="AB679" s="25"/>
      <c r="AC679" s="25"/>
      <c r="AD679" s="25"/>
      <c r="AE679" s="25"/>
      <c r="AF679" s="28"/>
      <c r="AG679" s="128"/>
      <c r="AN679" s="25"/>
      <c r="AO679" s="25"/>
      <c r="AP679" s="25"/>
      <c r="AQ679" s="25"/>
      <c r="AR679" s="25"/>
      <c r="AS679" s="25"/>
      <c r="AT679" s="25"/>
      <c r="AU679" s="25"/>
    </row>
    <row r="680" spans="27:47">
      <c r="AA680" s="25"/>
      <c r="AB680" s="25"/>
      <c r="AC680" s="25"/>
      <c r="AD680" s="25"/>
      <c r="AE680" s="25"/>
      <c r="AF680" s="28"/>
      <c r="AG680" s="128"/>
      <c r="AN680" s="25"/>
      <c r="AO680" s="25"/>
      <c r="AP680" s="25"/>
      <c r="AQ680" s="25"/>
      <c r="AR680" s="25"/>
      <c r="AS680" s="25"/>
      <c r="AT680" s="25"/>
      <c r="AU680" s="25"/>
    </row>
    <row r="681" spans="27:47">
      <c r="AA681" s="25"/>
      <c r="AB681" s="25"/>
      <c r="AC681" s="25"/>
      <c r="AD681" s="25"/>
      <c r="AE681" s="25"/>
      <c r="AF681" s="28"/>
      <c r="AG681" s="128"/>
      <c r="AN681" s="25"/>
      <c r="AO681" s="25"/>
      <c r="AP681" s="25"/>
      <c r="AQ681" s="25"/>
      <c r="AR681" s="25"/>
      <c r="AS681" s="25"/>
      <c r="AT681" s="25"/>
      <c r="AU681" s="25"/>
    </row>
    <row r="682" spans="27:47">
      <c r="AA682" s="25"/>
      <c r="AB682" s="25"/>
      <c r="AC682" s="25"/>
      <c r="AD682" s="25"/>
      <c r="AE682" s="25"/>
      <c r="AF682" s="28"/>
      <c r="AG682" s="128"/>
      <c r="AN682" s="25"/>
      <c r="AO682" s="25"/>
      <c r="AP682" s="25"/>
      <c r="AQ682" s="25"/>
      <c r="AR682" s="25"/>
      <c r="AS682" s="25"/>
      <c r="AT682" s="25"/>
      <c r="AU682" s="25"/>
    </row>
    <row r="683" spans="27:47">
      <c r="AA683" s="25"/>
      <c r="AB683" s="25"/>
      <c r="AC683" s="25"/>
      <c r="AD683" s="25"/>
      <c r="AE683" s="25"/>
      <c r="AF683" s="28"/>
      <c r="AG683" s="128"/>
      <c r="AN683" s="25"/>
      <c r="AO683" s="25"/>
      <c r="AP683" s="25"/>
      <c r="AQ683" s="25"/>
      <c r="AR683" s="25"/>
      <c r="AS683" s="25"/>
      <c r="AT683" s="25"/>
      <c r="AU683" s="25"/>
    </row>
    <row r="684" spans="27:47">
      <c r="AA684" s="25"/>
      <c r="AB684" s="25"/>
      <c r="AC684" s="25"/>
      <c r="AD684" s="25"/>
      <c r="AE684" s="25"/>
      <c r="AF684" s="28"/>
      <c r="AG684" s="128"/>
      <c r="AN684" s="25"/>
      <c r="AO684" s="25"/>
      <c r="AP684" s="25"/>
      <c r="AQ684" s="25"/>
      <c r="AR684" s="25"/>
      <c r="AS684" s="25"/>
      <c r="AT684" s="25"/>
      <c r="AU684" s="25"/>
    </row>
    <row r="685" spans="27:47">
      <c r="AA685" s="25"/>
      <c r="AB685" s="25"/>
      <c r="AC685" s="25"/>
      <c r="AD685" s="25"/>
      <c r="AE685" s="25"/>
      <c r="AF685" s="28"/>
      <c r="AG685" s="128"/>
      <c r="AN685" s="25"/>
      <c r="AO685" s="25"/>
      <c r="AP685" s="25"/>
      <c r="AQ685" s="25"/>
      <c r="AR685" s="25"/>
      <c r="AS685" s="25"/>
      <c r="AT685" s="25"/>
      <c r="AU685" s="25"/>
    </row>
    <row r="686" spans="27:47">
      <c r="AA686" s="25"/>
      <c r="AB686" s="25"/>
      <c r="AC686" s="25"/>
      <c r="AD686" s="25"/>
      <c r="AE686" s="25"/>
      <c r="AF686" s="28"/>
      <c r="AG686" s="128"/>
      <c r="AN686" s="25"/>
      <c r="AO686" s="25"/>
      <c r="AP686" s="25"/>
      <c r="AQ686" s="25"/>
      <c r="AR686" s="25"/>
      <c r="AS686" s="25"/>
      <c r="AT686" s="25"/>
      <c r="AU686" s="25"/>
    </row>
    <row r="687" spans="27:47">
      <c r="AA687" s="25"/>
      <c r="AB687" s="25"/>
      <c r="AC687" s="25"/>
      <c r="AD687" s="25"/>
      <c r="AE687" s="25"/>
      <c r="AF687" s="28"/>
      <c r="AG687" s="128"/>
      <c r="AN687" s="25"/>
      <c r="AO687" s="25"/>
      <c r="AP687" s="25"/>
      <c r="AQ687" s="25"/>
      <c r="AR687" s="25"/>
      <c r="AS687" s="25"/>
      <c r="AT687" s="25"/>
      <c r="AU687" s="25"/>
    </row>
    <row r="688" spans="27:47">
      <c r="AA688" s="25"/>
      <c r="AB688" s="25"/>
      <c r="AC688" s="25"/>
      <c r="AD688" s="25"/>
      <c r="AE688" s="25"/>
      <c r="AF688" s="28"/>
      <c r="AG688" s="128"/>
      <c r="AN688" s="25"/>
      <c r="AO688" s="25"/>
      <c r="AP688" s="25"/>
      <c r="AQ688" s="25"/>
      <c r="AR688" s="25"/>
      <c r="AS688" s="25"/>
      <c r="AT688" s="25"/>
      <c r="AU688" s="25"/>
    </row>
    <row r="689" spans="27:47">
      <c r="AA689" s="25"/>
      <c r="AB689" s="25"/>
      <c r="AC689" s="25"/>
      <c r="AD689" s="25"/>
      <c r="AE689" s="25"/>
      <c r="AF689" s="28"/>
      <c r="AG689" s="128"/>
      <c r="AN689" s="25"/>
      <c r="AO689" s="25"/>
      <c r="AP689" s="25"/>
      <c r="AQ689" s="25"/>
      <c r="AR689" s="25"/>
      <c r="AS689" s="25"/>
      <c r="AT689" s="25"/>
      <c r="AU689" s="25"/>
    </row>
    <row r="690" spans="27:47">
      <c r="AA690" s="25"/>
      <c r="AB690" s="25"/>
      <c r="AC690" s="25"/>
      <c r="AD690" s="25"/>
      <c r="AE690" s="25"/>
      <c r="AF690" s="28"/>
      <c r="AG690" s="128"/>
      <c r="AN690" s="25"/>
      <c r="AO690" s="25"/>
      <c r="AP690" s="25"/>
      <c r="AQ690" s="25"/>
      <c r="AR690" s="25"/>
      <c r="AS690" s="25"/>
      <c r="AT690" s="25"/>
      <c r="AU690" s="25"/>
    </row>
    <row r="691" spans="27:47">
      <c r="AA691" s="25"/>
      <c r="AB691" s="25"/>
      <c r="AC691" s="25"/>
      <c r="AD691" s="25"/>
      <c r="AE691" s="25"/>
      <c r="AF691" s="28"/>
      <c r="AG691" s="128"/>
      <c r="AN691" s="25"/>
      <c r="AO691" s="25"/>
      <c r="AP691" s="25"/>
      <c r="AQ691" s="25"/>
      <c r="AR691" s="25"/>
      <c r="AS691" s="25"/>
      <c r="AT691" s="25"/>
      <c r="AU691" s="25"/>
    </row>
    <row r="692" spans="27:47">
      <c r="AA692" s="25"/>
      <c r="AB692" s="25"/>
      <c r="AC692" s="25"/>
      <c r="AD692" s="25"/>
      <c r="AE692" s="25"/>
      <c r="AF692" s="28"/>
      <c r="AG692" s="128"/>
      <c r="AN692" s="25"/>
      <c r="AO692" s="25"/>
      <c r="AP692" s="25"/>
      <c r="AQ692" s="25"/>
      <c r="AR692" s="25"/>
      <c r="AS692" s="25"/>
      <c r="AT692" s="25"/>
      <c r="AU692" s="25"/>
    </row>
    <row r="693" spans="27:47">
      <c r="AA693" s="25"/>
      <c r="AB693" s="25"/>
      <c r="AC693" s="25"/>
      <c r="AD693" s="25"/>
      <c r="AE693" s="25"/>
      <c r="AF693" s="28"/>
      <c r="AG693" s="128"/>
      <c r="AN693" s="25"/>
      <c r="AO693" s="25"/>
      <c r="AP693" s="25"/>
      <c r="AQ693" s="25"/>
      <c r="AR693" s="25"/>
      <c r="AS693" s="25"/>
      <c r="AT693" s="25"/>
      <c r="AU693" s="25"/>
    </row>
    <row r="694" spans="27:47">
      <c r="AA694" s="25"/>
      <c r="AB694" s="25"/>
      <c r="AC694" s="25"/>
      <c r="AD694" s="25"/>
      <c r="AE694" s="25"/>
      <c r="AF694" s="28"/>
      <c r="AG694" s="128"/>
      <c r="AN694" s="25"/>
      <c r="AO694" s="25"/>
      <c r="AP694" s="25"/>
      <c r="AQ694" s="25"/>
      <c r="AR694" s="25"/>
      <c r="AS694" s="25"/>
      <c r="AT694" s="25"/>
      <c r="AU694" s="25"/>
    </row>
    <row r="695" spans="27:47">
      <c r="AA695" s="25"/>
      <c r="AB695" s="25"/>
      <c r="AC695" s="25"/>
      <c r="AD695" s="25"/>
      <c r="AE695" s="25"/>
      <c r="AF695" s="28"/>
      <c r="AG695" s="128"/>
      <c r="AN695" s="25"/>
      <c r="AO695" s="25"/>
      <c r="AP695" s="25"/>
      <c r="AQ695" s="25"/>
      <c r="AR695" s="25"/>
      <c r="AS695" s="25"/>
      <c r="AT695" s="25"/>
      <c r="AU695" s="25"/>
    </row>
    <row r="696" spans="27:47">
      <c r="AA696" s="25"/>
      <c r="AB696" s="25"/>
      <c r="AC696" s="25"/>
      <c r="AD696" s="25"/>
      <c r="AE696" s="25"/>
      <c r="AF696" s="28"/>
      <c r="AG696" s="128"/>
      <c r="AN696" s="25"/>
      <c r="AO696" s="25"/>
      <c r="AP696" s="25"/>
      <c r="AQ696" s="25"/>
      <c r="AR696" s="25"/>
      <c r="AS696" s="25"/>
      <c r="AT696" s="25"/>
      <c r="AU696" s="25"/>
    </row>
    <row r="697" spans="27:47">
      <c r="AA697" s="25"/>
      <c r="AB697" s="25"/>
      <c r="AC697" s="25"/>
      <c r="AD697" s="25"/>
      <c r="AE697" s="25"/>
      <c r="AF697" s="28"/>
      <c r="AG697" s="128"/>
      <c r="AN697" s="25"/>
      <c r="AO697" s="25"/>
      <c r="AP697" s="25"/>
      <c r="AQ697" s="25"/>
      <c r="AR697" s="25"/>
      <c r="AS697" s="25"/>
      <c r="AT697" s="25"/>
      <c r="AU697" s="25"/>
    </row>
    <row r="698" spans="27:47">
      <c r="AA698" s="25"/>
      <c r="AB698" s="25"/>
      <c r="AC698" s="25"/>
      <c r="AD698" s="25"/>
      <c r="AE698" s="25"/>
      <c r="AF698" s="28"/>
      <c r="AG698" s="128"/>
      <c r="AN698" s="25"/>
      <c r="AO698" s="25"/>
      <c r="AP698" s="25"/>
      <c r="AQ698" s="25"/>
      <c r="AR698" s="25"/>
      <c r="AS698" s="25"/>
      <c r="AT698" s="25"/>
      <c r="AU698" s="25"/>
    </row>
    <row r="699" spans="27:47">
      <c r="AA699" s="25"/>
      <c r="AB699" s="25"/>
      <c r="AC699" s="25"/>
      <c r="AD699" s="25"/>
      <c r="AE699" s="25"/>
      <c r="AF699" s="28"/>
      <c r="AG699" s="128"/>
      <c r="AN699" s="25"/>
      <c r="AO699" s="25"/>
      <c r="AP699" s="25"/>
      <c r="AQ699" s="25"/>
      <c r="AR699" s="25"/>
      <c r="AS699" s="25"/>
      <c r="AT699" s="25"/>
      <c r="AU699" s="25"/>
    </row>
    <row r="700" spans="27:47">
      <c r="AA700" s="25"/>
      <c r="AB700" s="25"/>
      <c r="AC700" s="25"/>
      <c r="AD700" s="25"/>
      <c r="AE700" s="25"/>
      <c r="AF700" s="28"/>
      <c r="AG700" s="128"/>
      <c r="AN700" s="25"/>
      <c r="AO700" s="25"/>
      <c r="AP700" s="25"/>
      <c r="AQ700" s="25"/>
      <c r="AR700" s="25"/>
      <c r="AS700" s="25"/>
      <c r="AT700" s="25"/>
      <c r="AU700" s="25"/>
    </row>
    <row r="701" spans="27:47">
      <c r="AA701" s="25"/>
      <c r="AB701" s="25"/>
      <c r="AC701" s="25"/>
      <c r="AD701" s="25"/>
      <c r="AE701" s="25"/>
      <c r="AF701" s="28"/>
      <c r="AG701" s="128"/>
      <c r="AN701" s="25"/>
      <c r="AO701" s="25"/>
      <c r="AP701" s="25"/>
      <c r="AQ701" s="25"/>
      <c r="AR701" s="25"/>
      <c r="AS701" s="25"/>
      <c r="AT701" s="25"/>
      <c r="AU701" s="25"/>
    </row>
    <row r="702" spans="27:47">
      <c r="AA702" s="25"/>
      <c r="AB702" s="25"/>
      <c r="AC702" s="25"/>
      <c r="AD702" s="25"/>
      <c r="AE702" s="25"/>
      <c r="AF702" s="28"/>
      <c r="AG702" s="128"/>
      <c r="AN702" s="25"/>
      <c r="AO702" s="25"/>
      <c r="AP702" s="25"/>
      <c r="AQ702" s="25"/>
      <c r="AR702" s="25"/>
      <c r="AS702" s="25"/>
      <c r="AT702" s="25"/>
      <c r="AU702" s="25"/>
    </row>
    <row r="703" spans="27:47">
      <c r="AA703" s="25"/>
      <c r="AB703" s="25"/>
      <c r="AC703" s="25"/>
      <c r="AD703" s="25"/>
      <c r="AE703" s="25"/>
      <c r="AF703" s="28"/>
      <c r="AG703" s="128"/>
      <c r="AN703" s="25"/>
      <c r="AO703" s="25"/>
      <c r="AP703" s="25"/>
      <c r="AQ703" s="25"/>
      <c r="AR703" s="25"/>
      <c r="AS703" s="25"/>
      <c r="AT703" s="25"/>
      <c r="AU703" s="25"/>
    </row>
    <row r="704" spans="27:47">
      <c r="AA704" s="25"/>
      <c r="AB704" s="25"/>
      <c r="AC704" s="25"/>
      <c r="AD704" s="25"/>
      <c r="AE704" s="25"/>
      <c r="AF704" s="28"/>
      <c r="AG704" s="128"/>
      <c r="AN704" s="25"/>
      <c r="AO704" s="25"/>
      <c r="AP704" s="25"/>
      <c r="AQ704" s="25"/>
      <c r="AR704" s="25"/>
      <c r="AS704" s="25"/>
      <c r="AT704" s="25"/>
      <c r="AU704" s="25"/>
    </row>
    <row r="705" spans="27:47">
      <c r="AA705" s="25"/>
      <c r="AB705" s="25"/>
      <c r="AC705" s="25"/>
      <c r="AD705" s="25"/>
      <c r="AE705" s="25"/>
      <c r="AF705" s="28"/>
      <c r="AG705" s="128"/>
      <c r="AN705" s="25"/>
      <c r="AO705" s="25"/>
      <c r="AP705" s="25"/>
      <c r="AQ705" s="25"/>
      <c r="AR705" s="25"/>
      <c r="AS705" s="25"/>
      <c r="AT705" s="25"/>
      <c r="AU705" s="25"/>
    </row>
    <row r="706" spans="27:47">
      <c r="AA706" s="25"/>
      <c r="AB706" s="25"/>
      <c r="AC706" s="25"/>
      <c r="AD706" s="25"/>
      <c r="AE706" s="25"/>
      <c r="AF706" s="28"/>
      <c r="AG706" s="128"/>
      <c r="AN706" s="25"/>
      <c r="AO706" s="25"/>
      <c r="AP706" s="25"/>
      <c r="AQ706" s="25"/>
      <c r="AR706" s="25"/>
      <c r="AS706" s="25"/>
      <c r="AT706" s="25"/>
      <c r="AU706" s="25"/>
    </row>
    <row r="707" spans="27:47">
      <c r="AA707" s="25"/>
      <c r="AB707" s="25"/>
      <c r="AC707" s="25"/>
      <c r="AD707" s="25"/>
      <c r="AE707" s="25"/>
      <c r="AF707" s="28"/>
      <c r="AG707" s="128"/>
      <c r="AN707" s="25"/>
      <c r="AO707" s="25"/>
      <c r="AP707" s="25"/>
      <c r="AQ707" s="25"/>
      <c r="AR707" s="25"/>
      <c r="AS707" s="25"/>
      <c r="AT707" s="25"/>
      <c r="AU707" s="25"/>
    </row>
    <row r="708" spans="27:47">
      <c r="AA708" s="25"/>
      <c r="AB708" s="25"/>
      <c r="AC708" s="25"/>
      <c r="AD708" s="25"/>
      <c r="AE708" s="25"/>
      <c r="AF708" s="28"/>
      <c r="AG708" s="128"/>
      <c r="AN708" s="25"/>
      <c r="AO708" s="25"/>
      <c r="AP708" s="25"/>
      <c r="AQ708" s="25"/>
      <c r="AR708" s="25"/>
      <c r="AS708" s="25"/>
      <c r="AT708" s="25"/>
      <c r="AU708" s="25"/>
    </row>
    <row r="709" spans="27:47">
      <c r="AA709" s="25"/>
      <c r="AB709" s="25"/>
      <c r="AC709" s="25"/>
      <c r="AD709" s="25"/>
      <c r="AE709" s="25"/>
      <c r="AF709" s="28"/>
      <c r="AG709" s="128"/>
      <c r="AN709" s="25"/>
      <c r="AO709" s="25"/>
      <c r="AP709" s="25"/>
      <c r="AQ709" s="25"/>
      <c r="AR709" s="25"/>
      <c r="AS709" s="25"/>
      <c r="AT709" s="25"/>
      <c r="AU709" s="25"/>
    </row>
    <row r="710" spans="27:47">
      <c r="AA710" s="25"/>
      <c r="AB710" s="25"/>
      <c r="AC710" s="25"/>
      <c r="AD710" s="25"/>
      <c r="AE710" s="25"/>
      <c r="AF710" s="28"/>
      <c r="AG710" s="128"/>
      <c r="AN710" s="25"/>
      <c r="AO710" s="25"/>
      <c r="AP710" s="25"/>
      <c r="AQ710" s="25"/>
      <c r="AR710" s="25"/>
      <c r="AS710" s="25"/>
      <c r="AT710" s="25"/>
      <c r="AU710" s="25"/>
    </row>
    <row r="711" spans="27:47">
      <c r="AA711" s="25"/>
      <c r="AB711" s="25"/>
      <c r="AC711" s="25"/>
      <c r="AD711" s="25"/>
      <c r="AE711" s="25"/>
      <c r="AF711" s="28"/>
      <c r="AG711" s="128"/>
      <c r="AN711" s="25"/>
      <c r="AO711" s="25"/>
      <c r="AP711" s="25"/>
      <c r="AQ711" s="25"/>
      <c r="AR711" s="25"/>
      <c r="AS711" s="25"/>
      <c r="AT711" s="25"/>
      <c r="AU711" s="25"/>
    </row>
    <row r="712" spans="27:47">
      <c r="AA712" s="25"/>
      <c r="AB712" s="25"/>
      <c r="AC712" s="25"/>
      <c r="AD712" s="25"/>
      <c r="AE712" s="25"/>
      <c r="AF712" s="28"/>
      <c r="AG712" s="128"/>
      <c r="AN712" s="25"/>
      <c r="AO712" s="25"/>
      <c r="AP712" s="25"/>
      <c r="AQ712" s="25"/>
      <c r="AR712" s="25"/>
      <c r="AS712" s="25"/>
      <c r="AT712" s="25"/>
      <c r="AU712" s="25"/>
    </row>
    <row r="713" spans="27:47">
      <c r="AA713" s="25"/>
      <c r="AB713" s="25"/>
      <c r="AC713" s="25"/>
      <c r="AD713" s="25"/>
      <c r="AE713" s="25"/>
      <c r="AF713" s="28"/>
      <c r="AG713" s="128"/>
      <c r="AN713" s="25"/>
      <c r="AO713" s="25"/>
      <c r="AP713" s="25"/>
      <c r="AQ713" s="25"/>
      <c r="AR713" s="25"/>
      <c r="AS713" s="25"/>
      <c r="AT713" s="25"/>
      <c r="AU713" s="25"/>
    </row>
    <row r="714" spans="27:47">
      <c r="AA714" s="25"/>
      <c r="AB714" s="25"/>
      <c r="AC714" s="25"/>
      <c r="AD714" s="25"/>
      <c r="AE714" s="25"/>
      <c r="AF714" s="28"/>
      <c r="AG714" s="128"/>
      <c r="AN714" s="25"/>
      <c r="AO714" s="25"/>
      <c r="AP714" s="25"/>
      <c r="AQ714" s="25"/>
      <c r="AR714" s="25"/>
      <c r="AS714" s="25"/>
      <c r="AT714" s="25"/>
      <c r="AU714" s="25"/>
    </row>
    <row r="715" spans="27:47">
      <c r="AA715" s="25"/>
      <c r="AB715" s="25"/>
      <c r="AC715" s="25"/>
      <c r="AD715" s="25"/>
      <c r="AE715" s="25"/>
      <c r="AF715" s="28"/>
      <c r="AG715" s="128"/>
      <c r="AN715" s="25"/>
      <c r="AO715" s="25"/>
      <c r="AP715" s="25"/>
      <c r="AQ715" s="25"/>
      <c r="AR715" s="25"/>
      <c r="AS715" s="25"/>
      <c r="AT715" s="25"/>
      <c r="AU715" s="25"/>
    </row>
    <row r="716" spans="27:47">
      <c r="AA716" s="25"/>
      <c r="AB716" s="25"/>
      <c r="AC716" s="25"/>
      <c r="AD716" s="25"/>
      <c r="AE716" s="25"/>
      <c r="AF716" s="28"/>
      <c r="AG716" s="128"/>
      <c r="AN716" s="25"/>
      <c r="AO716" s="25"/>
      <c r="AP716" s="25"/>
      <c r="AQ716" s="25"/>
      <c r="AR716" s="25"/>
      <c r="AS716" s="25"/>
      <c r="AT716" s="25"/>
      <c r="AU716" s="25"/>
    </row>
    <row r="717" spans="27:47">
      <c r="AA717" s="25"/>
      <c r="AB717" s="25"/>
      <c r="AC717" s="25"/>
      <c r="AD717" s="25"/>
      <c r="AE717" s="25"/>
      <c r="AF717" s="28"/>
      <c r="AG717" s="128"/>
      <c r="AN717" s="25"/>
      <c r="AO717" s="25"/>
      <c r="AP717" s="25"/>
      <c r="AQ717" s="25"/>
      <c r="AR717" s="25"/>
      <c r="AS717" s="25"/>
      <c r="AT717" s="25"/>
      <c r="AU717" s="25"/>
    </row>
    <row r="718" spans="27:47">
      <c r="AA718" s="25"/>
      <c r="AB718" s="25"/>
      <c r="AC718" s="25"/>
      <c r="AD718" s="25"/>
      <c r="AE718" s="25"/>
      <c r="AF718" s="28"/>
      <c r="AG718" s="128"/>
      <c r="AN718" s="25"/>
      <c r="AO718" s="25"/>
      <c r="AP718" s="25"/>
      <c r="AQ718" s="25"/>
      <c r="AR718" s="25"/>
      <c r="AS718" s="25"/>
      <c r="AT718" s="25"/>
      <c r="AU718" s="25"/>
    </row>
    <row r="719" spans="27:47">
      <c r="AA719" s="25"/>
      <c r="AB719" s="25"/>
      <c r="AC719" s="25"/>
      <c r="AD719" s="25"/>
      <c r="AE719" s="25"/>
      <c r="AF719" s="28"/>
      <c r="AG719" s="128"/>
      <c r="AN719" s="25"/>
      <c r="AO719" s="25"/>
      <c r="AP719" s="25"/>
      <c r="AQ719" s="25"/>
      <c r="AR719" s="25"/>
      <c r="AS719" s="25"/>
      <c r="AT719" s="25"/>
      <c r="AU719" s="25"/>
    </row>
    <row r="720" spans="27:47">
      <c r="AA720" s="25"/>
      <c r="AB720" s="25"/>
      <c r="AC720" s="25"/>
      <c r="AD720" s="25"/>
      <c r="AE720" s="25"/>
      <c r="AF720" s="28"/>
      <c r="AG720" s="128"/>
      <c r="AN720" s="25"/>
      <c r="AO720" s="25"/>
      <c r="AP720" s="25"/>
      <c r="AQ720" s="25"/>
      <c r="AR720" s="25"/>
      <c r="AS720" s="25"/>
      <c r="AT720" s="25"/>
      <c r="AU720" s="25"/>
    </row>
    <row r="721" spans="27:47">
      <c r="AA721" s="25"/>
      <c r="AB721" s="25"/>
      <c r="AC721" s="25"/>
      <c r="AD721" s="25"/>
      <c r="AE721" s="25"/>
      <c r="AF721" s="28"/>
      <c r="AG721" s="128"/>
      <c r="AN721" s="25"/>
      <c r="AO721" s="25"/>
      <c r="AP721" s="25"/>
      <c r="AQ721" s="25"/>
      <c r="AR721" s="25"/>
      <c r="AS721" s="25"/>
      <c r="AT721" s="25"/>
      <c r="AU721" s="25"/>
    </row>
    <row r="722" spans="27:47">
      <c r="AA722" s="25"/>
      <c r="AB722" s="25"/>
      <c r="AC722" s="25"/>
      <c r="AD722" s="25"/>
      <c r="AE722" s="25"/>
      <c r="AF722" s="28"/>
      <c r="AG722" s="128"/>
      <c r="AN722" s="25"/>
      <c r="AO722" s="25"/>
      <c r="AP722" s="25"/>
      <c r="AQ722" s="25"/>
      <c r="AR722" s="25"/>
      <c r="AS722" s="25"/>
      <c r="AT722" s="25"/>
      <c r="AU722" s="25"/>
    </row>
    <row r="723" spans="27:47">
      <c r="AA723" s="25"/>
      <c r="AB723" s="25"/>
      <c r="AC723" s="25"/>
      <c r="AD723" s="25"/>
      <c r="AE723" s="25"/>
      <c r="AF723" s="28"/>
      <c r="AG723" s="128"/>
      <c r="AN723" s="25"/>
      <c r="AO723" s="25"/>
      <c r="AP723" s="25"/>
      <c r="AQ723" s="25"/>
      <c r="AR723" s="25"/>
      <c r="AS723" s="25"/>
      <c r="AT723" s="25"/>
      <c r="AU723" s="25"/>
    </row>
    <row r="724" spans="27:47">
      <c r="AA724" s="25"/>
      <c r="AB724" s="25"/>
      <c r="AC724" s="25"/>
      <c r="AD724" s="25"/>
      <c r="AE724" s="25"/>
      <c r="AF724" s="28"/>
      <c r="AG724" s="128"/>
      <c r="AN724" s="25"/>
      <c r="AO724" s="25"/>
      <c r="AP724" s="25"/>
      <c r="AQ724" s="25"/>
      <c r="AR724" s="25"/>
      <c r="AS724" s="25"/>
      <c r="AT724" s="25"/>
      <c r="AU724" s="25"/>
    </row>
    <row r="725" spans="27:47">
      <c r="AA725" s="25"/>
      <c r="AB725" s="25"/>
      <c r="AC725" s="25"/>
      <c r="AD725" s="25"/>
      <c r="AE725" s="25"/>
      <c r="AF725" s="28"/>
      <c r="AG725" s="128"/>
      <c r="AN725" s="25"/>
      <c r="AO725" s="25"/>
      <c r="AP725" s="25"/>
      <c r="AQ725" s="25"/>
      <c r="AR725" s="25"/>
      <c r="AS725" s="25"/>
      <c r="AT725" s="25"/>
      <c r="AU725" s="25"/>
    </row>
    <row r="726" spans="27:47">
      <c r="AA726" s="25"/>
      <c r="AB726" s="25"/>
      <c r="AC726" s="25"/>
      <c r="AD726" s="25"/>
      <c r="AE726" s="25"/>
      <c r="AF726" s="28"/>
      <c r="AG726" s="128"/>
      <c r="AN726" s="25"/>
      <c r="AO726" s="25"/>
      <c r="AP726" s="25"/>
      <c r="AQ726" s="25"/>
      <c r="AR726" s="25"/>
      <c r="AS726" s="25"/>
      <c r="AT726" s="25"/>
      <c r="AU726" s="25"/>
    </row>
    <row r="727" spans="27:47">
      <c r="AA727" s="25"/>
      <c r="AB727" s="25"/>
      <c r="AC727" s="25"/>
      <c r="AD727" s="25"/>
      <c r="AE727" s="25"/>
      <c r="AF727" s="28"/>
      <c r="AG727" s="128"/>
      <c r="AN727" s="25"/>
      <c r="AO727" s="25"/>
      <c r="AP727" s="25"/>
      <c r="AQ727" s="25"/>
      <c r="AR727" s="25"/>
      <c r="AS727" s="25"/>
      <c r="AT727" s="25"/>
      <c r="AU727" s="25"/>
    </row>
    <row r="728" spans="27:47">
      <c r="AA728" s="25"/>
      <c r="AB728" s="25"/>
      <c r="AC728" s="25"/>
      <c r="AD728" s="25"/>
      <c r="AE728" s="25"/>
      <c r="AF728" s="28"/>
      <c r="AG728" s="128"/>
      <c r="AN728" s="25"/>
      <c r="AO728" s="25"/>
      <c r="AP728" s="25"/>
      <c r="AQ728" s="25"/>
      <c r="AR728" s="25"/>
      <c r="AS728" s="25"/>
      <c r="AT728" s="25"/>
      <c r="AU728" s="25"/>
    </row>
    <row r="729" spans="27:47">
      <c r="AA729" s="25"/>
      <c r="AB729" s="25"/>
      <c r="AC729" s="25"/>
      <c r="AD729" s="25"/>
      <c r="AE729" s="25"/>
      <c r="AF729" s="28"/>
      <c r="AG729" s="128"/>
      <c r="AN729" s="25"/>
      <c r="AO729" s="25"/>
      <c r="AP729" s="25"/>
      <c r="AQ729" s="25"/>
      <c r="AR729" s="25"/>
      <c r="AS729" s="25"/>
      <c r="AT729" s="25"/>
      <c r="AU729" s="25"/>
    </row>
    <row r="730" spans="27:47">
      <c r="AA730" s="25"/>
      <c r="AB730" s="25"/>
      <c r="AC730" s="25"/>
      <c r="AD730" s="25"/>
      <c r="AE730" s="25"/>
      <c r="AF730" s="28"/>
      <c r="AG730" s="128"/>
      <c r="AN730" s="25"/>
      <c r="AO730" s="25"/>
      <c r="AP730" s="25"/>
      <c r="AQ730" s="25"/>
      <c r="AR730" s="25"/>
      <c r="AS730" s="25"/>
      <c r="AT730" s="25"/>
      <c r="AU730" s="25"/>
    </row>
    <row r="731" spans="27:47">
      <c r="AA731" s="25"/>
      <c r="AB731" s="25"/>
      <c r="AC731" s="25"/>
      <c r="AD731" s="25"/>
      <c r="AE731" s="25"/>
      <c r="AF731" s="28"/>
      <c r="AG731" s="128"/>
      <c r="AN731" s="25"/>
      <c r="AO731" s="25"/>
      <c r="AP731" s="25"/>
      <c r="AQ731" s="25"/>
      <c r="AR731" s="25"/>
      <c r="AS731" s="25"/>
      <c r="AT731" s="25"/>
      <c r="AU731" s="25"/>
    </row>
    <row r="732" spans="27:47">
      <c r="AA732" s="25"/>
      <c r="AB732" s="25"/>
      <c r="AC732" s="25"/>
      <c r="AD732" s="25"/>
      <c r="AE732" s="25"/>
      <c r="AF732" s="28"/>
      <c r="AG732" s="128"/>
      <c r="AN732" s="25"/>
      <c r="AO732" s="25"/>
      <c r="AP732" s="25"/>
      <c r="AQ732" s="25"/>
      <c r="AR732" s="25"/>
      <c r="AS732" s="25"/>
      <c r="AT732" s="25"/>
      <c r="AU732" s="25"/>
    </row>
    <row r="733" spans="27:47">
      <c r="AA733" s="25"/>
      <c r="AB733" s="25"/>
      <c r="AC733" s="25"/>
      <c r="AD733" s="25"/>
      <c r="AE733" s="25"/>
      <c r="AF733" s="28"/>
      <c r="AG733" s="128"/>
      <c r="AN733" s="25"/>
      <c r="AO733" s="25"/>
      <c r="AP733" s="25"/>
      <c r="AQ733" s="25"/>
      <c r="AR733" s="25"/>
      <c r="AS733" s="25"/>
      <c r="AT733" s="25"/>
      <c r="AU733" s="25"/>
    </row>
    <row r="734" spans="27:47">
      <c r="AA734" s="25"/>
      <c r="AB734" s="25"/>
      <c r="AC734" s="25"/>
      <c r="AD734" s="25"/>
      <c r="AE734" s="25"/>
      <c r="AF734" s="28"/>
      <c r="AG734" s="128"/>
      <c r="AN734" s="25"/>
      <c r="AO734" s="25"/>
      <c r="AP734" s="25"/>
      <c r="AQ734" s="25"/>
      <c r="AR734" s="25"/>
      <c r="AS734" s="25"/>
      <c r="AT734" s="25"/>
      <c r="AU734" s="25"/>
    </row>
    <row r="735" spans="27:47">
      <c r="AA735" s="25"/>
      <c r="AB735" s="25"/>
      <c r="AC735" s="25"/>
      <c r="AD735" s="25"/>
      <c r="AE735" s="25"/>
      <c r="AF735" s="28"/>
      <c r="AG735" s="128"/>
      <c r="AN735" s="25"/>
      <c r="AO735" s="25"/>
      <c r="AP735" s="25"/>
      <c r="AQ735" s="25"/>
      <c r="AR735" s="25"/>
      <c r="AS735" s="25"/>
      <c r="AT735" s="25"/>
      <c r="AU735" s="25"/>
    </row>
    <row r="736" spans="27:47">
      <c r="AA736" s="25"/>
      <c r="AB736" s="25"/>
      <c r="AC736" s="25"/>
      <c r="AD736" s="25"/>
      <c r="AE736" s="25"/>
      <c r="AF736" s="28"/>
      <c r="AG736" s="128"/>
      <c r="AN736" s="25"/>
      <c r="AO736" s="25"/>
      <c r="AP736" s="25"/>
      <c r="AQ736" s="25"/>
      <c r="AR736" s="25"/>
      <c r="AS736" s="25"/>
      <c r="AT736" s="25"/>
      <c r="AU736" s="25"/>
    </row>
    <row r="737" spans="27:47">
      <c r="AA737" s="25"/>
      <c r="AB737" s="25"/>
      <c r="AC737" s="25"/>
      <c r="AD737" s="25"/>
      <c r="AE737" s="25"/>
      <c r="AF737" s="28"/>
      <c r="AG737" s="128"/>
      <c r="AN737" s="25"/>
      <c r="AO737" s="25"/>
      <c r="AP737" s="25"/>
      <c r="AQ737" s="25"/>
      <c r="AR737" s="25"/>
      <c r="AS737" s="25"/>
      <c r="AT737" s="25"/>
      <c r="AU737" s="25"/>
    </row>
    <row r="738" spans="27:47">
      <c r="AA738" s="25"/>
      <c r="AB738" s="25"/>
      <c r="AC738" s="25"/>
      <c r="AD738" s="25"/>
      <c r="AE738" s="25"/>
      <c r="AF738" s="28"/>
      <c r="AG738" s="128"/>
      <c r="AN738" s="25"/>
      <c r="AO738" s="25"/>
      <c r="AP738" s="25"/>
      <c r="AQ738" s="25"/>
      <c r="AR738" s="25"/>
      <c r="AS738" s="25"/>
      <c r="AT738" s="25"/>
      <c r="AU738" s="25"/>
    </row>
    <row r="739" spans="27:47">
      <c r="AA739" s="25"/>
      <c r="AB739" s="25"/>
      <c r="AC739" s="25"/>
      <c r="AD739" s="25"/>
      <c r="AE739" s="25"/>
      <c r="AF739" s="28"/>
      <c r="AG739" s="128"/>
      <c r="AN739" s="25"/>
      <c r="AO739" s="25"/>
      <c r="AP739" s="25"/>
      <c r="AQ739" s="25"/>
      <c r="AR739" s="25"/>
      <c r="AS739" s="25"/>
      <c r="AT739" s="25"/>
      <c r="AU739" s="25"/>
    </row>
    <row r="740" spans="27:47">
      <c r="AA740" s="25"/>
      <c r="AB740" s="25"/>
      <c r="AC740" s="25"/>
      <c r="AD740" s="25"/>
      <c r="AE740" s="25"/>
      <c r="AF740" s="28"/>
      <c r="AG740" s="128"/>
      <c r="AN740" s="25"/>
      <c r="AO740" s="25"/>
      <c r="AP740" s="25"/>
      <c r="AQ740" s="25"/>
      <c r="AR740" s="25"/>
      <c r="AS740" s="25"/>
      <c r="AT740" s="25"/>
      <c r="AU740" s="25"/>
    </row>
    <row r="741" spans="27:47">
      <c r="AA741" s="25"/>
      <c r="AB741" s="25"/>
      <c r="AC741" s="25"/>
      <c r="AD741" s="25"/>
      <c r="AE741" s="25"/>
      <c r="AF741" s="28"/>
      <c r="AG741" s="128"/>
      <c r="AN741" s="25"/>
      <c r="AO741" s="25"/>
      <c r="AP741" s="25"/>
      <c r="AQ741" s="25"/>
      <c r="AR741" s="25"/>
      <c r="AS741" s="25"/>
      <c r="AT741" s="25"/>
      <c r="AU741" s="25"/>
    </row>
    <row r="742" spans="27:47">
      <c r="AA742" s="25"/>
      <c r="AB742" s="25"/>
      <c r="AC742" s="25"/>
      <c r="AD742" s="25"/>
      <c r="AE742" s="25"/>
      <c r="AF742" s="28"/>
      <c r="AG742" s="128"/>
      <c r="AN742" s="25"/>
      <c r="AO742" s="25"/>
      <c r="AP742" s="25"/>
      <c r="AQ742" s="25"/>
      <c r="AR742" s="25"/>
      <c r="AS742" s="25"/>
      <c r="AT742" s="25"/>
      <c r="AU742" s="25"/>
    </row>
    <row r="743" spans="27:47">
      <c r="AA743" s="25"/>
      <c r="AB743" s="25"/>
      <c r="AC743" s="25"/>
      <c r="AD743" s="25"/>
      <c r="AE743" s="25"/>
      <c r="AF743" s="28"/>
      <c r="AG743" s="128"/>
      <c r="AN743" s="25"/>
      <c r="AO743" s="25"/>
      <c r="AP743" s="25"/>
      <c r="AQ743" s="25"/>
      <c r="AR743" s="25"/>
      <c r="AS743" s="25"/>
      <c r="AT743" s="25"/>
      <c r="AU743" s="25"/>
    </row>
    <row r="744" spans="27:47">
      <c r="AA744" s="25"/>
      <c r="AB744" s="25"/>
      <c r="AC744" s="25"/>
      <c r="AD744" s="25"/>
      <c r="AE744" s="25"/>
      <c r="AF744" s="28"/>
      <c r="AG744" s="128"/>
      <c r="AN744" s="25"/>
      <c r="AO744" s="25"/>
      <c r="AP744" s="25"/>
      <c r="AQ744" s="25"/>
      <c r="AR744" s="25"/>
      <c r="AS744" s="25"/>
      <c r="AT744" s="25"/>
      <c r="AU744" s="25"/>
    </row>
    <row r="745" spans="27:47">
      <c r="AA745" s="25"/>
      <c r="AB745" s="25"/>
      <c r="AC745" s="25"/>
      <c r="AD745" s="25"/>
      <c r="AE745" s="25"/>
      <c r="AF745" s="28"/>
      <c r="AG745" s="128"/>
      <c r="AN745" s="25"/>
      <c r="AO745" s="25"/>
      <c r="AP745" s="25"/>
      <c r="AQ745" s="25"/>
      <c r="AR745" s="25"/>
      <c r="AS745" s="25"/>
      <c r="AT745" s="25"/>
      <c r="AU745" s="25"/>
    </row>
    <row r="746" spans="27:47">
      <c r="AA746" s="25"/>
      <c r="AB746" s="25"/>
      <c r="AC746" s="25"/>
      <c r="AD746" s="25"/>
      <c r="AE746" s="25"/>
      <c r="AF746" s="28"/>
      <c r="AG746" s="128"/>
      <c r="AN746" s="25"/>
      <c r="AO746" s="25"/>
      <c r="AP746" s="25"/>
      <c r="AQ746" s="25"/>
      <c r="AR746" s="25"/>
      <c r="AS746" s="25"/>
      <c r="AT746" s="25"/>
      <c r="AU746" s="25"/>
    </row>
    <row r="747" spans="27:47">
      <c r="AA747" s="25"/>
      <c r="AB747" s="25"/>
      <c r="AC747" s="25"/>
      <c r="AD747" s="25"/>
      <c r="AE747" s="25"/>
      <c r="AF747" s="28"/>
      <c r="AG747" s="128"/>
      <c r="AN747" s="25"/>
      <c r="AO747" s="25"/>
      <c r="AP747" s="25"/>
      <c r="AQ747" s="25"/>
      <c r="AR747" s="25"/>
      <c r="AS747" s="25"/>
      <c r="AT747" s="25"/>
      <c r="AU747" s="25"/>
    </row>
    <row r="748" spans="27:47">
      <c r="AA748" s="25"/>
      <c r="AB748" s="25"/>
      <c r="AC748" s="25"/>
      <c r="AD748" s="25"/>
      <c r="AE748" s="25"/>
      <c r="AF748" s="28"/>
      <c r="AG748" s="128"/>
      <c r="AN748" s="25"/>
      <c r="AO748" s="25"/>
      <c r="AP748" s="25"/>
      <c r="AQ748" s="25"/>
      <c r="AR748" s="25"/>
      <c r="AS748" s="25"/>
      <c r="AT748" s="25"/>
      <c r="AU748" s="25"/>
    </row>
    <row r="749" spans="27:47">
      <c r="AA749" s="25"/>
      <c r="AB749" s="25"/>
      <c r="AC749" s="25"/>
      <c r="AD749" s="25"/>
      <c r="AE749" s="25"/>
      <c r="AF749" s="28"/>
      <c r="AG749" s="128"/>
      <c r="AN749" s="25"/>
      <c r="AO749" s="25"/>
      <c r="AP749" s="25"/>
      <c r="AQ749" s="25"/>
      <c r="AR749" s="25"/>
      <c r="AS749" s="25"/>
      <c r="AT749" s="25"/>
      <c r="AU749" s="25"/>
    </row>
    <row r="750" spans="27:47">
      <c r="AA750" s="25"/>
      <c r="AB750" s="25"/>
      <c r="AC750" s="25"/>
      <c r="AD750" s="25"/>
      <c r="AE750" s="25"/>
      <c r="AF750" s="28"/>
      <c r="AG750" s="128"/>
      <c r="AN750" s="25"/>
      <c r="AO750" s="25"/>
      <c r="AP750" s="25"/>
      <c r="AQ750" s="25"/>
      <c r="AR750" s="25"/>
      <c r="AS750" s="25"/>
      <c r="AT750" s="25"/>
      <c r="AU750" s="25"/>
    </row>
    <row r="751" spans="27:47">
      <c r="AA751" s="25"/>
      <c r="AB751" s="25"/>
      <c r="AC751" s="25"/>
      <c r="AD751" s="25"/>
      <c r="AE751" s="25"/>
      <c r="AF751" s="28"/>
      <c r="AG751" s="128"/>
      <c r="AN751" s="25"/>
      <c r="AO751" s="25"/>
      <c r="AP751" s="25"/>
      <c r="AQ751" s="25"/>
      <c r="AR751" s="25"/>
      <c r="AS751" s="25"/>
      <c r="AT751" s="25"/>
      <c r="AU751" s="25"/>
    </row>
    <row r="752" spans="27:47">
      <c r="AA752" s="25"/>
      <c r="AB752" s="25"/>
      <c r="AC752" s="25"/>
      <c r="AD752" s="25"/>
      <c r="AE752" s="25"/>
      <c r="AF752" s="28"/>
      <c r="AG752" s="128"/>
      <c r="AN752" s="25"/>
      <c r="AO752" s="25"/>
      <c r="AP752" s="25"/>
      <c r="AQ752" s="25"/>
      <c r="AR752" s="25"/>
      <c r="AS752" s="25"/>
      <c r="AT752" s="25"/>
      <c r="AU752" s="25"/>
    </row>
    <row r="753" spans="27:47">
      <c r="AA753" s="25"/>
      <c r="AB753" s="25"/>
      <c r="AC753" s="25"/>
      <c r="AD753" s="25"/>
      <c r="AE753" s="25"/>
      <c r="AF753" s="28"/>
      <c r="AG753" s="128"/>
      <c r="AN753" s="25"/>
      <c r="AO753" s="25"/>
      <c r="AP753" s="25"/>
      <c r="AQ753" s="25"/>
      <c r="AR753" s="25"/>
      <c r="AS753" s="25"/>
      <c r="AT753" s="25"/>
      <c r="AU753" s="25"/>
    </row>
    <row r="754" spans="27:47">
      <c r="AA754" s="25"/>
      <c r="AB754" s="25"/>
      <c r="AC754" s="25"/>
      <c r="AD754" s="25"/>
      <c r="AE754" s="25"/>
      <c r="AF754" s="28"/>
      <c r="AG754" s="128"/>
      <c r="AN754" s="25"/>
      <c r="AO754" s="25"/>
      <c r="AP754" s="25"/>
      <c r="AQ754" s="25"/>
      <c r="AR754" s="25"/>
      <c r="AS754" s="25"/>
      <c r="AT754" s="25"/>
      <c r="AU754" s="25"/>
    </row>
    <row r="755" spans="27:47">
      <c r="AA755" s="25"/>
      <c r="AB755" s="25"/>
      <c r="AC755" s="25"/>
      <c r="AD755" s="25"/>
      <c r="AE755" s="25"/>
      <c r="AF755" s="28"/>
      <c r="AG755" s="128"/>
      <c r="AN755" s="25"/>
      <c r="AO755" s="25"/>
      <c r="AP755" s="25"/>
      <c r="AQ755" s="25"/>
      <c r="AR755" s="25"/>
      <c r="AS755" s="25"/>
      <c r="AT755" s="25"/>
      <c r="AU755" s="25"/>
    </row>
    <row r="756" spans="27:47">
      <c r="AA756" s="25"/>
      <c r="AB756" s="25"/>
      <c r="AC756" s="25"/>
      <c r="AD756" s="25"/>
      <c r="AE756" s="25"/>
      <c r="AF756" s="28"/>
      <c r="AG756" s="128"/>
      <c r="AN756" s="25"/>
      <c r="AO756" s="25"/>
      <c r="AP756" s="25"/>
      <c r="AQ756" s="25"/>
      <c r="AR756" s="25"/>
      <c r="AS756" s="25"/>
      <c r="AT756" s="25"/>
      <c r="AU756" s="25"/>
    </row>
    <row r="757" spans="27:47">
      <c r="AA757" s="25"/>
      <c r="AB757" s="25"/>
      <c r="AC757" s="25"/>
      <c r="AD757" s="25"/>
      <c r="AE757" s="25"/>
      <c r="AF757" s="28"/>
      <c r="AG757" s="128"/>
      <c r="AN757" s="25"/>
      <c r="AO757" s="25"/>
      <c r="AP757" s="25"/>
      <c r="AQ757" s="25"/>
      <c r="AR757" s="25"/>
      <c r="AS757" s="25"/>
      <c r="AT757" s="25"/>
      <c r="AU757" s="25"/>
    </row>
    <row r="758" spans="27:47">
      <c r="AA758" s="25"/>
      <c r="AB758" s="25"/>
      <c r="AC758" s="25"/>
      <c r="AD758" s="25"/>
      <c r="AE758" s="25"/>
      <c r="AF758" s="28"/>
      <c r="AG758" s="128"/>
      <c r="AN758" s="25"/>
      <c r="AO758" s="25"/>
      <c r="AP758" s="25"/>
      <c r="AQ758" s="25"/>
      <c r="AR758" s="25"/>
      <c r="AS758" s="25"/>
      <c r="AT758" s="25"/>
      <c r="AU758" s="25"/>
    </row>
    <row r="759" spans="27:47">
      <c r="AA759" s="25"/>
      <c r="AB759" s="25"/>
      <c r="AC759" s="25"/>
      <c r="AD759" s="25"/>
      <c r="AE759" s="25"/>
      <c r="AF759" s="28"/>
      <c r="AG759" s="128"/>
      <c r="AN759" s="25"/>
      <c r="AO759" s="25"/>
      <c r="AP759" s="25"/>
      <c r="AQ759" s="25"/>
      <c r="AR759" s="25"/>
      <c r="AS759" s="25"/>
      <c r="AT759" s="25"/>
      <c r="AU759" s="25"/>
    </row>
    <row r="760" spans="27:47">
      <c r="AA760" s="25"/>
      <c r="AB760" s="25"/>
      <c r="AC760" s="25"/>
      <c r="AD760" s="25"/>
      <c r="AE760" s="25"/>
      <c r="AF760" s="28"/>
      <c r="AG760" s="128"/>
      <c r="AN760" s="25"/>
      <c r="AO760" s="25"/>
      <c r="AP760" s="25"/>
      <c r="AQ760" s="25"/>
      <c r="AR760" s="25"/>
      <c r="AS760" s="25"/>
      <c r="AT760" s="25"/>
      <c r="AU760" s="25"/>
    </row>
    <row r="761" spans="27:47">
      <c r="AA761" s="25"/>
      <c r="AB761" s="25"/>
      <c r="AC761" s="25"/>
      <c r="AD761" s="25"/>
      <c r="AE761" s="25"/>
      <c r="AF761" s="28"/>
      <c r="AG761" s="128"/>
      <c r="AN761" s="25"/>
      <c r="AO761" s="25"/>
      <c r="AP761" s="25"/>
      <c r="AQ761" s="25"/>
      <c r="AR761" s="25"/>
      <c r="AS761" s="25"/>
      <c r="AT761" s="25"/>
      <c r="AU761" s="25"/>
    </row>
    <row r="762" spans="27:47">
      <c r="AA762" s="25"/>
      <c r="AB762" s="25"/>
      <c r="AC762" s="25"/>
      <c r="AD762" s="25"/>
      <c r="AE762" s="25"/>
      <c r="AF762" s="28"/>
      <c r="AG762" s="128"/>
      <c r="AN762" s="25"/>
      <c r="AO762" s="25"/>
      <c r="AP762" s="25"/>
      <c r="AQ762" s="25"/>
      <c r="AR762" s="25"/>
      <c r="AS762" s="25"/>
      <c r="AT762" s="25"/>
      <c r="AU762" s="25"/>
    </row>
    <row r="763" spans="27:47">
      <c r="AA763" s="25"/>
      <c r="AB763" s="25"/>
      <c r="AC763" s="25"/>
      <c r="AD763" s="25"/>
      <c r="AE763" s="25"/>
      <c r="AF763" s="28"/>
      <c r="AG763" s="128"/>
      <c r="AN763" s="25"/>
      <c r="AO763" s="25"/>
      <c r="AP763" s="25"/>
      <c r="AQ763" s="25"/>
      <c r="AR763" s="25"/>
      <c r="AS763" s="25"/>
      <c r="AT763" s="25"/>
      <c r="AU763" s="25"/>
    </row>
    <row r="764" spans="27:47">
      <c r="AA764" s="25"/>
      <c r="AB764" s="25"/>
      <c r="AC764" s="25"/>
      <c r="AD764" s="25"/>
      <c r="AE764" s="25"/>
      <c r="AF764" s="28"/>
      <c r="AG764" s="128"/>
      <c r="AN764" s="25"/>
      <c r="AO764" s="25"/>
      <c r="AP764" s="25"/>
      <c r="AQ764" s="25"/>
      <c r="AR764" s="25"/>
      <c r="AS764" s="25"/>
      <c r="AT764" s="25"/>
      <c r="AU764" s="25"/>
    </row>
    <row r="765" spans="27:47">
      <c r="AA765" s="25"/>
      <c r="AB765" s="25"/>
      <c r="AC765" s="25"/>
      <c r="AD765" s="25"/>
      <c r="AE765" s="25"/>
      <c r="AF765" s="28"/>
      <c r="AG765" s="128"/>
      <c r="AN765" s="25"/>
      <c r="AO765" s="25"/>
      <c r="AP765" s="25"/>
      <c r="AQ765" s="25"/>
      <c r="AR765" s="25"/>
      <c r="AS765" s="25"/>
      <c r="AT765" s="25"/>
      <c r="AU765" s="25"/>
    </row>
  </sheetData>
  <sortState xmlns:xlrd2="http://schemas.microsoft.com/office/spreadsheetml/2017/richdata2" ref="A21:AU519">
    <sortCondition ref="C21:C519"/>
  </sortState>
  <phoneticPr fontId="8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2"/>
  </sheetPr>
  <dimension ref="A1:CD2540"/>
  <sheetViews>
    <sheetView workbookViewId="0">
      <pane xSplit="14" ySplit="19" topLeftCell="AJ507" activePane="bottomRight" state="frozen"/>
      <selection pane="topRight" activeCell="O1" sqref="O1"/>
      <selection pane="bottomLeft" activeCell="A20" sqref="A20"/>
      <selection pane="bottomRight" activeCell="F10" sqref="F10"/>
    </sheetView>
  </sheetViews>
  <sheetFormatPr defaultColWidth="10.28515625" defaultRowHeight="12.75"/>
  <cols>
    <col min="1" max="1" width="18.28515625" customWidth="1"/>
    <col min="2" max="2" width="5.140625" style="2" customWidth="1"/>
    <col min="3" max="3" width="11.85546875" style="24" customWidth="1"/>
    <col min="4" max="4" width="9.42578125" style="24" customWidth="1"/>
    <col min="5" max="5" width="10.5703125" customWidth="1"/>
    <col min="6" max="6" width="15.2851562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  <col min="18" max="19" width="10.28515625" customWidth="1"/>
    <col min="20" max="20" width="10.28515625" style="2" customWidth="1"/>
    <col min="21" max="26" width="10.28515625" customWidth="1"/>
    <col min="27" max="27" width="12.140625" customWidth="1"/>
    <col min="28" max="28" width="9.42578125" customWidth="1"/>
    <col min="29" max="31" width="10.42578125" customWidth="1"/>
    <col min="32" max="32" width="10.5703125" customWidth="1"/>
    <col min="33" max="33" width="10.28515625" customWidth="1"/>
    <col min="34" max="37" width="9.42578125" customWidth="1"/>
    <col min="38" max="52" width="10.28515625" customWidth="1"/>
    <col min="53" max="53" width="11.85546875" customWidth="1"/>
    <col min="54" max="54" width="14.7109375" customWidth="1"/>
    <col min="55" max="79" width="10.28515625" customWidth="1"/>
  </cols>
  <sheetData>
    <row r="1" spans="1:64" ht="21" thickBot="1">
      <c r="A1" s="30" t="s">
        <v>284</v>
      </c>
      <c r="W1" s="3"/>
      <c r="X1" s="5"/>
      <c r="AA1" s="154" t="s">
        <v>43</v>
      </c>
      <c r="AB1" s="155"/>
      <c r="AC1" s="155" t="s">
        <v>44</v>
      </c>
      <c r="AD1" s="155" t="s">
        <v>45</v>
      </c>
      <c r="AE1" s="18"/>
      <c r="AG1" t="s">
        <v>9</v>
      </c>
      <c r="AM1" s="188"/>
      <c r="AW1" s="156" t="s">
        <v>260</v>
      </c>
      <c r="AX1" s="157" t="s">
        <v>7</v>
      </c>
      <c r="AY1" s="5" t="s">
        <v>47</v>
      </c>
      <c r="AZ1" s="158" t="s">
        <v>48</v>
      </c>
      <c r="BA1" s="159" t="s">
        <v>49</v>
      </c>
      <c r="BB1" s="158" t="s">
        <v>50</v>
      </c>
      <c r="BC1" s="159" t="s">
        <v>51</v>
      </c>
      <c r="BD1" s="158" t="s">
        <v>52</v>
      </c>
      <c r="BE1" s="160" t="s">
        <v>10</v>
      </c>
      <c r="BF1" s="159" t="s">
        <v>11</v>
      </c>
      <c r="BG1" s="158" t="s">
        <v>12</v>
      </c>
      <c r="BH1" s="160" t="s">
        <v>13</v>
      </c>
      <c r="BI1" s="159" t="s">
        <v>14</v>
      </c>
      <c r="BJ1" s="158" t="s">
        <v>15</v>
      </c>
      <c r="BK1" s="160" t="s">
        <v>16</v>
      </c>
      <c r="BL1" s="159" t="s">
        <v>412</v>
      </c>
    </row>
    <row r="2" spans="1:64" ht="16.5" thickBot="1">
      <c r="A2" t="s">
        <v>274</v>
      </c>
      <c r="B2" s="2" t="s">
        <v>285</v>
      </c>
      <c r="D2" s="24" t="s">
        <v>286</v>
      </c>
      <c r="W2" s="25"/>
      <c r="X2" s="25"/>
      <c r="AA2" s="161" t="s">
        <v>79</v>
      </c>
      <c r="AB2" s="162">
        <f>C7</f>
        <v>50000.124799999998</v>
      </c>
      <c r="AC2" s="163" t="s">
        <v>80</v>
      </c>
      <c r="AD2" s="162">
        <f>C8</f>
        <v>0.34134803000000002</v>
      </c>
      <c r="AE2" s="164" t="s">
        <v>40</v>
      </c>
      <c r="AG2" s="188" t="s">
        <v>1450</v>
      </c>
      <c r="AH2" s="188" t="s">
        <v>1453</v>
      </c>
      <c r="AL2" s="2"/>
      <c r="AW2">
        <v>-60000</v>
      </c>
      <c r="AX2">
        <f>AB$3+AB$4*AW2+AB$5*AW2^2+AZ2</f>
        <v>-6.7082738984736781E-3</v>
      </c>
      <c r="AY2">
        <f>AB$3+AB$4*AW2+AB$5*AW2^2</f>
        <v>-1.4574368386080047E-2</v>
      </c>
      <c r="AZ2" s="25">
        <f>$AB$6*($AB$11/BA2*BB2+$AB$12)</f>
        <v>7.866094487606369E-3</v>
      </c>
      <c r="BA2">
        <f>1+$AB$7*COS(BC2)</f>
        <v>0.56770321932924039</v>
      </c>
      <c r="BB2">
        <f>SIN(BC2+RADIANS($AB$9))</f>
        <v>0.49443267511968042</v>
      </c>
      <c r="BC2">
        <f>2*ATAN(BD2)</f>
        <v>2.6244227911633908</v>
      </c>
      <c r="BD2">
        <f>SQRT((1+$AB$7)/(1-$AB$7))*TAN(BE2/2)</f>
        <v>3.7806196934241498</v>
      </c>
      <c r="BE2">
        <f t="shared" ref="BE2:BK4" si="0">$BL2+$AB$7*SIN(BF2)</f>
        <v>-3.9981161352918648</v>
      </c>
      <c r="BF2">
        <f t="shared" si="0"/>
        <v>-3.9985869310655779</v>
      </c>
      <c r="BG2">
        <f t="shared" si="0"/>
        <v>-3.9971422605730762</v>
      </c>
      <c r="BH2">
        <f t="shared" si="0"/>
        <v>-4.0015830126625485</v>
      </c>
      <c r="BI2">
        <f t="shared" si="0"/>
        <v>-3.988004153975925</v>
      </c>
      <c r="BJ2">
        <f t="shared" si="0"/>
        <v>-4.0302251896142245</v>
      </c>
      <c r="BK2">
        <f t="shared" si="0"/>
        <v>-3.9049017383931264</v>
      </c>
      <c r="BL2">
        <f>RADIANS($AB$9)+$AB$18*(AW2-AB$15)</f>
        <v>-4.3740427567032256</v>
      </c>
    </row>
    <row r="3" spans="1:64" ht="13.5" thickBot="1">
      <c r="B3"/>
      <c r="C3"/>
      <c r="D3" t="s">
        <v>1449</v>
      </c>
      <c r="W3" s="25"/>
      <c r="X3" s="25"/>
      <c r="AA3" s="165" t="s">
        <v>60</v>
      </c>
      <c r="AB3" s="166">
        <f t="shared" ref="AB3:AB10" si="1">AC3*AD3</f>
        <v>-4.6392447424644526E-3</v>
      </c>
      <c r="AC3" s="167">
        <v>-0.46392447424644528</v>
      </c>
      <c r="AD3">
        <v>0.01</v>
      </c>
      <c r="AE3" s="168"/>
      <c r="AF3" s="167">
        <v>-0.9079264573607182</v>
      </c>
      <c r="AG3" s="167">
        <v>-0.46548467646255165</v>
      </c>
      <c r="AH3" s="167">
        <v>-0.46392447424644528</v>
      </c>
      <c r="AI3" s="167"/>
      <c r="AJ3" s="167"/>
      <c r="AK3" s="167"/>
      <c r="AL3" s="167"/>
      <c r="AM3" s="167"/>
      <c r="AW3">
        <v>-59500</v>
      </c>
      <c r="AX3">
        <f>AB$3+AB$4*AW3+AB$5*AW3^2+AZ3</f>
        <v>-6.5115199756099135E-3</v>
      </c>
      <c r="AY3">
        <f>AB$3+AB$4*AW3+AB$5*AW3^2</f>
        <v>-1.3990619899461043E-2</v>
      </c>
      <c r="AZ3" s="25">
        <f>$AB$6*($AB$11/BA3*BB3+$AB$12)</f>
        <v>7.4790999238511296E-3</v>
      </c>
      <c r="BA3">
        <f>1+$AB$7*COS(BC3)</f>
        <v>0.55919381712772209</v>
      </c>
      <c r="BB3">
        <f>SIN(BC3+RADIANS($AB$9))</f>
        <v>0.46306136945427923</v>
      </c>
      <c r="BC3">
        <f>2*ATAN(BD3)</f>
        <v>2.6601587227105568</v>
      </c>
      <c r="BD3">
        <f>SQRT((1+$AB$7)/(1-$AB$7))*TAN(BE3/2)</f>
        <v>4.0737057534561663</v>
      </c>
      <c r="BE3">
        <f t="shared" si="0"/>
        <v>-3.9430869612118213</v>
      </c>
      <c r="BF3">
        <f t="shared" si="0"/>
        <v>-3.9437655101859459</v>
      </c>
      <c r="BG3">
        <f t="shared" si="0"/>
        <v>-3.9418047980499935</v>
      </c>
      <c r="BH3">
        <f t="shared" si="0"/>
        <v>-3.9474813068237369</v>
      </c>
      <c r="BI3">
        <f t="shared" si="0"/>
        <v>-3.9311370167237625</v>
      </c>
      <c r="BJ3">
        <f t="shared" si="0"/>
        <v>-3.9789790134565903</v>
      </c>
      <c r="BK3">
        <f t="shared" si="0"/>
        <v>-3.8448424438835742</v>
      </c>
      <c r="BL3">
        <f>RADIANS($AB$9)+$AB$18*(AW3-AB$15)</f>
        <v>-4.3006071882930055</v>
      </c>
    </row>
    <row r="4" spans="1:64" ht="14.25" thickTop="1" thickBot="1">
      <c r="A4" s="4" t="s">
        <v>250</v>
      </c>
      <c r="C4" s="141">
        <v>40213.324999999997</v>
      </c>
      <c r="D4" s="116">
        <v>0.34134848000000001</v>
      </c>
      <c r="W4" s="25"/>
      <c r="X4" s="25"/>
      <c r="AA4" s="169" t="s">
        <v>61</v>
      </c>
      <c r="AB4" s="170">
        <f t="shared" si="1"/>
        <v>-8.4474561015258462E-7</v>
      </c>
      <c r="AC4" s="171">
        <v>-8.4474561015258463</v>
      </c>
      <c r="AD4">
        <v>9.9999999999999995E-8</v>
      </c>
      <c r="AE4" s="168"/>
      <c r="AF4" s="171">
        <v>-6.5338045550110859</v>
      </c>
      <c r="AG4" s="171">
        <v>-8.4415952256155098</v>
      </c>
      <c r="AH4" s="171">
        <v>-8.4474561015258463</v>
      </c>
      <c r="AI4" s="171"/>
      <c r="AJ4" s="171"/>
      <c r="AK4" s="171"/>
      <c r="AL4" s="171"/>
      <c r="AM4" s="171"/>
      <c r="AW4">
        <v>-59000</v>
      </c>
      <c r="AX4">
        <f t="shared" ref="AX4:AX67" si="2">AB$3+AB$4*AW4+AB$5*AW4^2+AZ4</f>
        <v>-6.3398941377910785E-3</v>
      </c>
      <c r="AY4">
        <f>AB$3+AB$4*AW4+AB$5*AW4^2</f>
        <v>-1.3415290837877153E-2</v>
      </c>
      <c r="AZ4" s="25">
        <f>$AB$6*($AB$11/BA4*BB4+$AB$12)</f>
        <v>7.0753967000860745E-3</v>
      </c>
      <c r="BA4">
        <f>1+$AB$7*COS(BC4)</f>
        <v>0.55146447379854435</v>
      </c>
      <c r="BB4">
        <f>SIN(BC4+RADIANS($AB$9))</f>
        <v>0.4320116218765257</v>
      </c>
      <c r="BC4">
        <f>2*ATAN(BD4)</f>
        <v>2.6948827215191349</v>
      </c>
      <c r="BD4">
        <f>SQRT((1+$AB$7)/(1-$AB$7))*TAN(BE4/2)</f>
        <v>4.4024778168700749</v>
      </c>
      <c r="BE4">
        <f t="shared" si="0"/>
        <v>-3.8888345203113666</v>
      </c>
      <c r="BF4">
        <f t="shared" si="0"/>
        <v>-3.8897598871018753</v>
      </c>
      <c r="BG4">
        <f t="shared" si="0"/>
        <v>-3.8872242582001926</v>
      </c>
      <c r="BH4">
        <f t="shared" si="0"/>
        <v>-3.8941865167003766</v>
      </c>
      <c r="BI4">
        <f t="shared" si="0"/>
        <v>-3.8751756518010394</v>
      </c>
      <c r="BJ4">
        <f t="shared" si="0"/>
        <v>-3.9279158513603485</v>
      </c>
      <c r="BK4">
        <f t="shared" si="0"/>
        <v>-3.7872398852551425</v>
      </c>
      <c r="BL4">
        <f>RADIANS($AB$9)+$AB$18*(AW4-AB$15)</f>
        <v>-4.2271716198827853</v>
      </c>
    </row>
    <row r="5" spans="1:64" ht="13.5" thickTop="1">
      <c r="A5" s="97" t="s">
        <v>450</v>
      </c>
      <c r="B5" s="198"/>
      <c r="C5" s="231">
        <v>8</v>
      </c>
      <c r="D5" s="117" t="s">
        <v>451</v>
      </c>
      <c r="W5" s="25"/>
      <c r="X5" s="25"/>
      <c r="AA5" s="169" t="s">
        <v>283</v>
      </c>
      <c r="AB5" s="170">
        <f t="shared" si="1"/>
        <v>-1.6838850070214075E-11</v>
      </c>
      <c r="AC5" s="171">
        <v>-1.6838850070214075</v>
      </c>
      <c r="AD5">
        <v>9.9999999999999994E-12</v>
      </c>
      <c r="AE5" s="168"/>
      <c r="AF5" s="171">
        <v>-1.3776532313029617</v>
      </c>
      <c r="AG5" s="171">
        <v>-1.6781534738829496</v>
      </c>
      <c r="AH5" s="171">
        <v>-1.6838850070214075</v>
      </c>
      <c r="AI5" s="171"/>
      <c r="AJ5" s="171"/>
      <c r="AK5" s="171"/>
      <c r="AL5" s="171"/>
      <c r="AM5" s="171"/>
      <c r="AW5">
        <v>-58500</v>
      </c>
      <c r="AX5">
        <f t="shared" si="2"/>
        <v>-6.1918589256356174E-3</v>
      </c>
      <c r="AY5">
        <f t="shared" ref="AY5:AY68" si="3">AB$3+AB$4*AW5+AB$5*AW5^2</f>
        <v>-1.284838120132837E-2</v>
      </c>
      <c r="AZ5" s="25">
        <f t="shared" ref="AZ5:AZ68" si="4">$AB$6*($AB$11/BA5*BB5+$AB$12)</f>
        <v>6.6565222756927523E-3</v>
      </c>
      <c r="BA5">
        <f t="shared" ref="BA5:BA68" si="5">1+$AB$7*COS(BC5)</f>
        <v>0.5444565495094208</v>
      </c>
      <c r="BB5">
        <f t="shared" ref="BB5:BB68" si="6">SIN(BC5+RADIANS($AB$9))</f>
        <v>0.4012712015155071</v>
      </c>
      <c r="BC5">
        <f t="shared" ref="BC5:BC68" si="7">2*ATAN(BD5)</f>
        <v>2.7287005546313714</v>
      </c>
      <c r="BD5">
        <f t="shared" ref="BD5:BD68" si="8">SQRT((1+$AB$7)/(1-$AB$7))*TAN(BE5/2)</f>
        <v>4.7748688580005147</v>
      </c>
      <c r="BE5">
        <f t="shared" ref="BE5:BE68" si="9">$BL5+$AB$7*SIN(BF5)</f>
        <v>-3.8352875823203383</v>
      </c>
      <c r="BF5">
        <f t="shared" ref="BF5:BF68" si="10">$BL5+$AB$7*SIN(BG5)</f>
        <v>-3.8364897529174069</v>
      </c>
      <c r="BG5">
        <f t="shared" ref="BG5:BG68" si="11">$BL5+$AB$7*SIN(BH5)</f>
        <v>-3.8333469428913896</v>
      </c>
      <c r="BH5">
        <f t="shared" ref="BH5:BH68" si="12">$BL5+$AB$7*SIN(BI5)</f>
        <v>-3.8415805883527279</v>
      </c>
      <c r="BI5">
        <f t="shared" ref="BI5:BI68" si="13">$BL5+$AB$7*SIN(BJ5)</f>
        <v>-3.8201274085203734</v>
      </c>
      <c r="BJ5">
        <f t="shared" ref="BJ5:BJ68" si="14">$BL5+$AB$7*SIN(BK5)</f>
        <v>-3.876864861124421</v>
      </c>
      <c r="BK5">
        <f t="shared" ref="BK5:BK68" si="15">$BL5+$AB$7*SIN(BL5)</f>
        <v>-3.7320087168910105</v>
      </c>
      <c r="BL5">
        <f t="shared" ref="BL5:BL68" si="16">RADIANS($AB$9)+$AB$18*(AW5-AB$15)</f>
        <v>-4.1537360514725652</v>
      </c>
    </row>
    <row r="6" spans="1:64">
      <c r="A6" s="4" t="s">
        <v>251</v>
      </c>
      <c r="W6" s="25"/>
      <c r="X6" s="25"/>
      <c r="AA6" s="169" t="s">
        <v>62</v>
      </c>
      <c r="AB6" s="170">
        <f t="shared" si="1"/>
        <v>1.2E-2</v>
      </c>
      <c r="AC6" s="173">
        <v>1.2</v>
      </c>
      <c r="AD6">
        <v>0.01</v>
      </c>
      <c r="AE6" s="168" t="s">
        <v>40</v>
      </c>
      <c r="AF6" s="171">
        <v>1.2</v>
      </c>
      <c r="AG6" s="171">
        <v>1.2</v>
      </c>
      <c r="AH6" s="171">
        <v>1.2</v>
      </c>
      <c r="AI6" s="171"/>
      <c r="AJ6" s="171"/>
      <c r="AK6" s="171"/>
      <c r="AL6" s="171"/>
      <c r="AM6" s="171"/>
      <c r="AW6">
        <v>-58000</v>
      </c>
      <c r="AX6">
        <f t="shared" si="2"/>
        <v>-6.0659700369736988E-3</v>
      </c>
      <c r="AY6">
        <f t="shared" si="3"/>
        <v>-1.2289890989814686E-2</v>
      </c>
      <c r="AZ6" s="25">
        <f t="shared" si="4"/>
        <v>6.2239209528409875E-3</v>
      </c>
      <c r="BA6">
        <f t="shared" si="5"/>
        <v>0.53811912955454289</v>
      </c>
      <c r="BB6">
        <f t="shared" si="6"/>
        <v>0.37082602393357689</v>
      </c>
      <c r="BC6">
        <f t="shared" si="7"/>
        <v>2.7617065140025381</v>
      </c>
      <c r="BD6">
        <f t="shared" si="8"/>
        <v>5.2012682144289881</v>
      </c>
      <c r="BE6">
        <f t="shared" si="9"/>
        <v>-3.7823821185418804</v>
      </c>
      <c r="BF6">
        <f t="shared" si="10"/>
        <v>-3.7838773024034089</v>
      </c>
      <c r="BG6">
        <f t="shared" si="11"/>
        <v>-3.7801280045291428</v>
      </c>
      <c r="BH6">
        <f t="shared" si="12"/>
        <v>-3.789549660242125</v>
      </c>
      <c r="BI6">
        <f t="shared" si="13"/>
        <v>-3.7659975542241715</v>
      </c>
      <c r="BJ6">
        <f t="shared" si="14"/>
        <v>-3.8256864081666904</v>
      </c>
      <c r="BK6">
        <f t="shared" si="15"/>
        <v>-3.6790508105279978</v>
      </c>
      <c r="BL6">
        <f t="shared" si="16"/>
        <v>-4.0803004830623451</v>
      </c>
    </row>
    <row r="7" spans="1:64">
      <c r="A7" t="s">
        <v>252</v>
      </c>
      <c r="C7" s="24">
        <v>50000.124799999998</v>
      </c>
      <c r="D7" s="151" t="s">
        <v>37</v>
      </c>
      <c r="W7" s="25"/>
      <c r="X7" s="25"/>
      <c r="AA7" s="172" t="s">
        <v>73</v>
      </c>
      <c r="AB7" s="223">
        <f t="shared" si="1"/>
        <v>0.49733763040734952</v>
      </c>
      <c r="AC7" s="173">
        <v>0.49733763040734952</v>
      </c>
      <c r="AD7">
        <v>1</v>
      </c>
      <c r="AE7" s="168"/>
      <c r="AF7" s="171">
        <v>0.49733763040734952</v>
      </c>
      <c r="AG7" s="171">
        <v>0.49733763040734952</v>
      </c>
      <c r="AH7" s="171">
        <v>0.49733763040734952</v>
      </c>
      <c r="AI7" s="171"/>
      <c r="AJ7" s="171"/>
      <c r="AK7" s="171"/>
      <c r="AL7" s="171"/>
      <c r="AM7" s="171"/>
      <c r="AW7">
        <v>-57500</v>
      </c>
      <c r="AX7">
        <f t="shared" si="2"/>
        <v>-5.9608607745306984E-3</v>
      </c>
      <c r="AY7">
        <f t="shared" si="3"/>
        <v>-1.1739820203336124E-2</v>
      </c>
      <c r="AZ7" s="25">
        <f t="shared" si="4"/>
        <v>5.7789594288054254E-3</v>
      </c>
      <c r="BA7">
        <f t="shared" si="5"/>
        <v>0.53240794348216947</v>
      </c>
      <c r="BB7">
        <f t="shared" si="6"/>
        <v>0.34066088261268268</v>
      </c>
      <c r="BC7">
        <f t="shared" si="7"/>
        <v>2.7939850803267867</v>
      </c>
      <c r="BD7">
        <f t="shared" si="8"/>
        <v>5.6955629714430245</v>
      </c>
      <c r="BE7">
        <f t="shared" si="9"/>
        <v>-3.7300604603018228</v>
      </c>
      <c r="BF7">
        <f t="shared" si="10"/>
        <v>-3.7318471931542136</v>
      </c>
      <c r="BG7">
        <f t="shared" si="11"/>
        <v>-3.7275291600605756</v>
      </c>
      <c r="BH7">
        <f t="shared" si="12"/>
        <v>-3.7379861283701517</v>
      </c>
      <c r="BI7">
        <f t="shared" si="13"/>
        <v>-3.7127859717069116</v>
      </c>
      <c r="BJ7">
        <f t="shared" si="14"/>
        <v>-3.7742705271208017</v>
      </c>
      <c r="BK7">
        <f t="shared" si="15"/>
        <v>-3.6282557842031946</v>
      </c>
      <c r="BL7">
        <f t="shared" si="16"/>
        <v>-4.0068649146521249</v>
      </c>
    </row>
    <row r="8" spans="1:64" ht="15.75">
      <c r="A8" t="s">
        <v>253</v>
      </c>
      <c r="C8" s="24">
        <v>0.34134803000000002</v>
      </c>
      <c r="D8" s="151" t="s">
        <v>37</v>
      </c>
      <c r="W8" s="25"/>
      <c r="X8" s="25"/>
      <c r="AA8" s="169" t="s">
        <v>81</v>
      </c>
      <c r="AB8" s="223">
        <f t="shared" si="1"/>
        <v>39.98157171442908</v>
      </c>
      <c r="AC8" s="171">
        <v>3.9981571714429078</v>
      </c>
      <c r="AD8" s="174">
        <v>10</v>
      </c>
      <c r="AE8" s="168" t="s">
        <v>41</v>
      </c>
      <c r="AF8" s="171">
        <v>3.9981571714429078</v>
      </c>
      <c r="AG8" s="171">
        <v>3.9981571714429078</v>
      </c>
      <c r="AH8" s="171">
        <v>3.9981571714429078</v>
      </c>
      <c r="AI8" s="171"/>
      <c r="AJ8" s="171"/>
      <c r="AK8" s="171"/>
      <c r="AL8" s="171"/>
      <c r="AM8" s="171"/>
      <c r="AW8">
        <v>-57000</v>
      </c>
      <c r="AX8">
        <f t="shared" si="2"/>
        <v>-5.8752312134650615E-3</v>
      </c>
      <c r="AY8">
        <f t="shared" si="3"/>
        <v>-1.1198168841892661E-2</v>
      </c>
      <c r="AZ8" s="25">
        <f t="shared" si="4"/>
        <v>5.3229376284275997E-3</v>
      </c>
      <c r="BA8">
        <f t="shared" si="5"/>
        <v>0.5272844402654151</v>
      </c>
      <c r="BB8">
        <f t="shared" si="6"/>
        <v>0.31075984474143625</v>
      </c>
      <c r="BC8">
        <f t="shared" si="7"/>
        <v>2.8256124621519976</v>
      </c>
      <c r="BD8">
        <f t="shared" si="8"/>
        <v>6.2767594824911672</v>
      </c>
      <c r="BE8">
        <f t="shared" si="9"/>
        <v>-3.678270331199339</v>
      </c>
      <c r="BF8">
        <f t="shared" si="10"/>
        <v>-3.6803268471996011</v>
      </c>
      <c r="BG8">
        <f t="shared" si="11"/>
        <v>-3.6755163532204556</v>
      </c>
      <c r="BH8">
        <f t="shared" si="12"/>
        <v>-3.6867905749558063</v>
      </c>
      <c r="BI8">
        <f t="shared" si="13"/>
        <v>-3.660484524769323</v>
      </c>
      <c r="BJ8">
        <f t="shared" si="14"/>
        <v>-3.7225349908786942</v>
      </c>
      <c r="BK8">
        <f t="shared" si="15"/>
        <v>-3.5795015972524404</v>
      </c>
      <c r="BL8">
        <f t="shared" si="16"/>
        <v>-3.9334293462419052</v>
      </c>
    </row>
    <row r="9" spans="1:64" ht="15.75">
      <c r="A9" s="19" t="s">
        <v>452</v>
      </c>
      <c r="B9" s="87">
        <v>495</v>
      </c>
      <c r="C9" s="118" t="str">
        <f>"F"&amp;B9</f>
        <v>F495</v>
      </c>
      <c r="D9" s="118" t="str">
        <f>"G"&amp;B9</f>
        <v>G495</v>
      </c>
      <c r="W9" s="25"/>
      <c r="X9" s="25"/>
      <c r="AA9" s="175" t="s">
        <v>0</v>
      </c>
      <c r="AB9" s="223">
        <f t="shared" si="1"/>
        <v>-6.9684101673113776E-4</v>
      </c>
      <c r="AC9" s="171">
        <v>-6.9684101673113776E-4</v>
      </c>
      <c r="AD9">
        <v>1</v>
      </c>
      <c r="AE9" s="168" t="s">
        <v>8</v>
      </c>
      <c r="AF9" s="171">
        <v>-6.9684101673113776E-4</v>
      </c>
      <c r="AG9" s="171">
        <v>-6.9684101673113776E-4</v>
      </c>
      <c r="AH9" s="171">
        <v>-6.9684101673113776E-4</v>
      </c>
      <c r="AI9" s="171"/>
      <c r="AJ9" s="171"/>
      <c r="AK9" s="171"/>
      <c r="AL9" s="171"/>
      <c r="AM9" s="171"/>
      <c r="AW9">
        <v>-56500</v>
      </c>
      <c r="AX9">
        <f t="shared" si="2"/>
        <v>-5.8078417597509169E-3</v>
      </c>
      <c r="AY9">
        <f t="shared" si="3"/>
        <v>-1.0664936905484299E-2</v>
      </c>
      <c r="AZ9" s="25">
        <f t="shared" si="4"/>
        <v>4.8570951457333816E-3</v>
      </c>
      <c r="BA9">
        <f t="shared" si="5"/>
        <v>0.52271500739572652</v>
      </c>
      <c r="BB9">
        <f t="shared" si="6"/>
        <v>0.28110638526661819</v>
      </c>
      <c r="BC9">
        <f t="shared" si="7"/>
        <v>2.8566580278795088</v>
      </c>
      <c r="BD9">
        <f t="shared" si="8"/>
        <v>6.9716004499169406</v>
      </c>
      <c r="BE9">
        <f t="shared" si="9"/>
        <v>-3.626963774811971</v>
      </c>
      <c r="BF9">
        <f t="shared" si="10"/>
        <v>-3.6292469895449879</v>
      </c>
      <c r="BG9">
        <f t="shared" si="11"/>
        <v>-3.6240574857642867</v>
      </c>
      <c r="BH9">
        <f t="shared" si="12"/>
        <v>-3.6358734287705778</v>
      </c>
      <c r="BI9">
        <f t="shared" si="13"/>
        <v>-3.6090750532582656</v>
      </c>
      <c r="BJ9">
        <f t="shared" si="14"/>
        <v>-3.6704231124928541</v>
      </c>
      <c r="BK9">
        <f t="shared" si="15"/>
        <v>-3.5326552081533893</v>
      </c>
      <c r="BL9">
        <f t="shared" si="16"/>
        <v>-3.8599937778316851</v>
      </c>
    </row>
    <row r="10" spans="1:64" ht="13.5" thickBot="1">
      <c r="C10" s="119" t="s">
        <v>270</v>
      </c>
      <c r="D10" s="119" t="s">
        <v>271</v>
      </c>
      <c r="W10" s="25"/>
      <c r="X10" s="25"/>
      <c r="AA10" s="176" t="s">
        <v>75</v>
      </c>
      <c r="AB10" s="177">
        <f t="shared" si="1"/>
        <v>39685.07107845346</v>
      </c>
      <c r="AC10" s="178">
        <v>3.9685071078453458</v>
      </c>
      <c r="AD10">
        <v>10000</v>
      </c>
      <c r="AE10" s="168" t="s">
        <v>74</v>
      </c>
      <c r="AF10" s="178">
        <v>3.9685071078453458</v>
      </c>
      <c r="AG10" s="178">
        <v>3.9685071078453458</v>
      </c>
      <c r="AH10" s="178">
        <v>3.9685071078453458</v>
      </c>
      <c r="AI10" s="178"/>
      <c r="AJ10" s="178"/>
      <c r="AK10" s="178"/>
      <c r="AL10" s="178"/>
      <c r="AM10" s="178"/>
      <c r="AW10">
        <v>-56000</v>
      </c>
      <c r="AX10">
        <f t="shared" si="2"/>
        <v>-5.7575103997959997E-3</v>
      </c>
      <c r="AY10">
        <f t="shared" si="3"/>
        <v>-1.014012439411105E-2</v>
      </c>
      <c r="AZ10" s="25">
        <f t="shared" si="4"/>
        <v>4.38261399431505E-3</v>
      </c>
      <c r="BA10">
        <f t="shared" si="5"/>
        <v>0.5186703243558396</v>
      </c>
      <c r="BB10">
        <f t="shared" si="6"/>
        <v>0.25168333206405719</v>
      </c>
      <c r="BC10">
        <f t="shared" si="7"/>
        <v>2.8871856314809476</v>
      </c>
      <c r="BD10">
        <f t="shared" si="8"/>
        <v>7.8189712445623183</v>
      </c>
      <c r="BE10">
        <f t="shared" si="9"/>
        <v>-3.5760960227857232</v>
      </c>
      <c r="BF10">
        <f t="shared" si="10"/>
        <v>-3.5785423097289608</v>
      </c>
      <c r="BG10">
        <f t="shared" si="11"/>
        <v>-3.5731203278683026</v>
      </c>
      <c r="BH10">
        <f t="shared" si="12"/>
        <v>-3.5851562607051792</v>
      </c>
      <c r="BI10">
        <f t="shared" si="13"/>
        <v>-3.5585279602172424</v>
      </c>
      <c r="BJ10">
        <f t="shared" si="14"/>
        <v>-3.6179013860631226</v>
      </c>
      <c r="BK10">
        <f t="shared" si="15"/>
        <v>-3.4875732916671676</v>
      </c>
      <c r="BL10">
        <f t="shared" si="16"/>
        <v>-3.7865582094214654</v>
      </c>
    </row>
    <row r="11" spans="1:64" ht="14.25">
      <c r="A11" t="s">
        <v>266</v>
      </c>
      <c r="C11" s="142">
        <f ca="1">INTERCEPT(INDIRECT(D9):G881,INDIRECT(C9):$F881)</f>
        <v>6.1530671156283114E-2</v>
      </c>
      <c r="D11" s="228">
        <f>AB3</f>
        <v>-4.6392447424644526E-3</v>
      </c>
      <c r="E11" s="8">
        <v>1.3718322000603984</v>
      </c>
      <c r="F11">
        <v>0.01</v>
      </c>
      <c r="W11" s="25"/>
      <c r="X11" s="25"/>
      <c r="AA11" s="179" t="s">
        <v>1</v>
      </c>
      <c r="AB11" s="6">
        <f>1-AB7^2</f>
        <v>0.75265528138080262</v>
      </c>
      <c r="AC11" s="6">
        <f>SUM(AE21:AE600)</f>
        <v>8.7538698350203461E-4</v>
      </c>
      <c r="AD11" s="179" t="s">
        <v>2</v>
      </c>
      <c r="AE11" s="168"/>
      <c r="AF11" s="6">
        <v>2.3908828677015777E-3</v>
      </c>
      <c r="AG11" s="6">
        <v>6.1944664816539609E-4</v>
      </c>
      <c r="AH11" s="6">
        <v>6.2209131055400403E-4</v>
      </c>
      <c r="AI11" s="6"/>
      <c r="AJ11" s="6"/>
      <c r="AK11" s="6"/>
      <c r="AL11" s="6"/>
      <c r="AM11" s="6"/>
      <c r="AW11">
        <v>-55500</v>
      </c>
      <c r="AX11">
        <f t="shared" si="2"/>
        <v>-5.7231126335093967E-3</v>
      </c>
      <c r="AY11">
        <f t="shared" si="3"/>
        <v>-9.6237313077729078E-3</v>
      </c>
      <c r="AZ11" s="25">
        <f t="shared" si="4"/>
        <v>3.9006186742635116E-3</v>
      </c>
      <c r="BA11">
        <f t="shared" si="5"/>
        <v>0.51512484126478175</v>
      </c>
      <c r="BB11">
        <f t="shared" si="6"/>
        <v>0.22247269269867664</v>
      </c>
      <c r="BC11">
        <f t="shared" si="7"/>
        <v>2.9172548220955501</v>
      </c>
      <c r="BD11">
        <f t="shared" si="8"/>
        <v>8.8777048086323962</v>
      </c>
      <c r="BE11">
        <f t="shared" si="9"/>
        <v>-3.5256243633611946</v>
      </c>
      <c r="BF11">
        <f t="shared" si="10"/>
        <v>-3.5281521337880637</v>
      </c>
      <c r="BG11">
        <f t="shared" si="11"/>
        <v>-3.5226707017625101</v>
      </c>
      <c r="BH11">
        <f t="shared" si="12"/>
        <v>-3.5345726513136588</v>
      </c>
      <c r="BI11">
        <f t="shared" si="13"/>
        <v>-3.5088013550491235</v>
      </c>
      <c r="BJ11">
        <f t="shared" si="14"/>
        <v>-3.5649570528277565</v>
      </c>
      <c r="BK11">
        <f t="shared" si="15"/>
        <v>-3.4441030114129507</v>
      </c>
      <c r="BL11">
        <f t="shared" si="16"/>
        <v>-3.7131226410112452</v>
      </c>
    </row>
    <row r="12" spans="1:64">
      <c r="A12" t="s">
        <v>267</v>
      </c>
      <c r="C12" s="142">
        <f ca="1">SLOPE(INDIRECT(D9):G881,INDIRECT(C9):$F881)</f>
        <v>-3.5625447852534779E-6</v>
      </c>
      <c r="D12" s="228">
        <f>AB4</f>
        <v>-8.4474561015258462E-7</v>
      </c>
      <c r="E12" s="9">
        <v>-1.2336290128808727</v>
      </c>
      <c r="F12">
        <v>9.9999999999999995E-7</v>
      </c>
      <c r="W12" s="25"/>
      <c r="X12" s="25"/>
      <c r="AA12" s="180" t="s">
        <v>66</v>
      </c>
      <c r="AB12" s="6">
        <f>AB7*SIN(RADIANS(AB9))</f>
        <v>-6.0487048604345682E-6</v>
      </c>
      <c r="AE12" s="168"/>
      <c r="AW12">
        <v>-55000</v>
      </c>
      <c r="AX12">
        <f t="shared" si="2"/>
        <v>-5.7035828829756947E-3</v>
      </c>
      <c r="AY12">
        <f t="shared" si="3"/>
        <v>-9.1157576464698728E-3</v>
      </c>
      <c r="AZ12" s="25">
        <f t="shared" si="4"/>
        <v>3.4121747634941781E-3</v>
      </c>
      <c r="BA12">
        <f t="shared" si="5"/>
        <v>0.51205637237293633</v>
      </c>
      <c r="BB12">
        <f t="shared" si="6"/>
        <v>0.19345542838529459</v>
      </c>
      <c r="BC12">
        <f t="shared" si="7"/>
        <v>2.946921922511931</v>
      </c>
      <c r="BD12">
        <f t="shared" si="8"/>
        <v>10.241292465677573</v>
      </c>
      <c r="BE12">
        <f t="shared" si="9"/>
        <v>-3.4755070767865921</v>
      </c>
      <c r="BF12">
        <f t="shared" si="10"/>
        <v>-3.4780210038186277</v>
      </c>
      <c r="BG12">
        <f t="shared" si="11"/>
        <v>-3.4726710128699123</v>
      </c>
      <c r="BH12">
        <f t="shared" si="12"/>
        <v>-3.4840685970723375</v>
      </c>
      <c r="BI12">
        <f t="shared" si="13"/>
        <v>-3.4598407168745475</v>
      </c>
      <c r="BJ12">
        <f t="shared" si="14"/>
        <v>-3.5115956592632722</v>
      </c>
      <c r="BK12">
        <f t="shared" si="15"/>
        <v>-3.4020828437110251</v>
      </c>
      <c r="BL12">
        <f t="shared" si="16"/>
        <v>-3.6396870726010251</v>
      </c>
    </row>
    <row r="13" spans="1:64" ht="16.5" thickBot="1">
      <c r="A13" t="s">
        <v>269</v>
      </c>
      <c r="C13" s="24" t="s">
        <v>264</v>
      </c>
      <c r="D13" s="228">
        <f>AB5</f>
        <v>-1.6838850070214075E-11</v>
      </c>
      <c r="E13" s="10">
        <v>0.64494194146867834</v>
      </c>
      <c r="F13">
        <v>9.9999999999999994E-12</v>
      </c>
      <c r="W13" s="25"/>
      <c r="X13" s="25"/>
      <c r="AA13" s="181" t="s">
        <v>3</v>
      </c>
      <c r="AB13" s="224">
        <f>AB6*86400*300000/149600000</f>
        <v>2.0791443850267379</v>
      </c>
      <c r="AC13" t="s">
        <v>86</v>
      </c>
      <c r="AE13" s="168"/>
      <c r="AL13" s="2"/>
      <c r="AW13">
        <v>-54500</v>
      </c>
      <c r="AX13">
        <f t="shared" si="2"/>
        <v>-5.6979161031469666E-3</v>
      </c>
      <c r="AY13">
        <f t="shared" si="3"/>
        <v>-8.6162034102019447E-3</v>
      </c>
      <c r="AZ13" s="25">
        <f t="shared" si="4"/>
        <v>2.9182873070549781E-3</v>
      </c>
      <c r="BA13">
        <f t="shared" si="5"/>
        <v>0.50944579226198561</v>
      </c>
      <c r="BB13">
        <f t="shared" si="6"/>
        <v>0.16461123303686137</v>
      </c>
      <c r="BC13">
        <f t="shared" si="7"/>
        <v>2.9762409610880383</v>
      </c>
      <c r="BD13">
        <f t="shared" si="8"/>
        <v>12.067859894589558</v>
      </c>
      <c r="BE13">
        <f t="shared" si="9"/>
        <v>-3.4257025020633272</v>
      </c>
      <c r="BF13">
        <f t="shared" si="10"/>
        <v>-3.4280990789763703</v>
      </c>
      <c r="BG13">
        <f t="shared" si="11"/>
        <v>-3.4230791806984517</v>
      </c>
      <c r="BH13">
        <f t="shared" si="12"/>
        <v>-3.4336024482306584</v>
      </c>
      <c r="BI13">
        <f t="shared" si="13"/>
        <v>-3.411579041155762</v>
      </c>
      <c r="BJ13">
        <f t="shared" si="14"/>
        <v>-3.4578386558727692</v>
      </c>
      <c r="BK13">
        <f t="shared" si="15"/>
        <v>-3.3613434482535092</v>
      </c>
      <c r="BL13">
        <f t="shared" si="16"/>
        <v>-3.5662515041908049</v>
      </c>
    </row>
    <row r="14" spans="1:64">
      <c r="A14" t="s">
        <v>273</v>
      </c>
      <c r="E14">
        <f>SUM(U21:U850)</f>
        <v>1.9436976563519393E-2</v>
      </c>
      <c r="W14" s="25"/>
      <c r="X14" s="25"/>
      <c r="AA14" s="181" t="s">
        <v>68</v>
      </c>
      <c r="AB14" s="6">
        <f>2*AB5*365.24/C8</f>
        <v>-3.6034903143545248E-8</v>
      </c>
      <c r="AC14" t="s">
        <v>42</v>
      </c>
      <c r="AE14" s="168"/>
      <c r="AL14" s="2"/>
      <c r="AW14">
        <v>-54000</v>
      </c>
      <c r="AX14">
        <f t="shared" si="2"/>
        <v>-5.7051683956861731E-3</v>
      </c>
      <c r="AY14">
        <f t="shared" si="3"/>
        <v>-8.1250685989691235E-3</v>
      </c>
      <c r="AZ14" s="25">
        <f t="shared" si="4"/>
        <v>2.4199002032829508E-3</v>
      </c>
      <c r="BA14">
        <f t="shared" si="5"/>
        <v>0.50727682070758662</v>
      </c>
      <c r="BB14">
        <f t="shared" si="6"/>
        <v>0.13591836488015166</v>
      </c>
      <c r="BC14">
        <f t="shared" si="7"/>
        <v>3.0052644449977284</v>
      </c>
      <c r="BD14">
        <f t="shared" si="8"/>
        <v>14.647749701244811</v>
      </c>
      <c r="BE14">
        <f t="shared" si="9"/>
        <v>-3.3761682900696242</v>
      </c>
      <c r="BF14">
        <f t="shared" si="10"/>
        <v>-3.378342293337556</v>
      </c>
      <c r="BG14">
        <f t="shared" si="11"/>
        <v>-3.3738479986163963</v>
      </c>
      <c r="BH14">
        <f t="shared" si="12"/>
        <v>-3.3831443930189171</v>
      </c>
      <c r="BI14">
        <f t="shared" si="13"/>
        <v>-3.3639374301507625</v>
      </c>
      <c r="BJ14">
        <f t="shared" si="14"/>
        <v>-3.4037210690322741</v>
      </c>
      <c r="BK14">
        <f t="shared" si="15"/>
        <v>-3.3217085809095144</v>
      </c>
      <c r="BL14">
        <f t="shared" si="16"/>
        <v>-3.4928159357805852</v>
      </c>
    </row>
    <row r="15" spans="1:64" ht="15.75">
      <c r="A15" s="1" t="s">
        <v>268</v>
      </c>
      <c r="C15" s="94">
        <f ca="1">(C7+C11)+(C8+C12)*INT(MAX(F21:F3433))</f>
        <v>59874.59908521561</v>
      </c>
      <c r="D15" s="94">
        <f>+C7+INT(MAX(F21:F1488))*C8+D11+D12*INT(MAX(F21:F3923))+D13*INT(MAX(F21:F3950)^2)</f>
        <v>59874.59744406597</v>
      </c>
      <c r="E15" s="99" t="s">
        <v>453</v>
      </c>
      <c r="F15" s="98">
        <v>1</v>
      </c>
      <c r="W15" s="25"/>
      <c r="X15" s="25"/>
      <c r="AA15" s="180" t="s">
        <v>83</v>
      </c>
      <c r="AB15" s="225">
        <f>(AB10-AB2)/AD2</f>
        <v>-30218.582839181865</v>
      </c>
      <c r="AC15" t="s">
        <v>76</v>
      </c>
      <c r="AE15" s="168"/>
      <c r="AW15">
        <v>-53500</v>
      </c>
      <c r="AX15">
        <f t="shared" si="2"/>
        <v>-5.7244556301269435E-3</v>
      </c>
      <c r="AY15">
        <f t="shared" si="3"/>
        <v>-7.6423532127714092E-3</v>
      </c>
      <c r="AZ15" s="25">
        <f t="shared" si="4"/>
        <v>1.9178975826444659E-3</v>
      </c>
      <c r="BA15">
        <f t="shared" si="5"/>
        <v>0.505535880688883</v>
      </c>
      <c r="BB15">
        <f t="shared" si="6"/>
        <v>0.10735356560824948</v>
      </c>
      <c r="BC15">
        <f t="shared" si="7"/>
        <v>3.0340439688339971</v>
      </c>
      <c r="BD15">
        <f t="shared" si="8"/>
        <v>18.578301038265764</v>
      </c>
      <c r="BE15">
        <f t="shared" si="9"/>
        <v>-3.3268608828300668</v>
      </c>
      <c r="BF15">
        <f t="shared" si="10"/>
        <v>-3.3287122305481476</v>
      </c>
      <c r="BG15">
        <f t="shared" si="11"/>
        <v>-3.3249249283922264</v>
      </c>
      <c r="BH15">
        <f t="shared" si="12"/>
        <v>-3.3326755205124763</v>
      </c>
      <c r="BI15">
        <f t="shared" si="13"/>
        <v>-3.3168260841196315</v>
      </c>
      <c r="BJ15">
        <f t="shared" si="14"/>
        <v>-3.3492892640590912</v>
      </c>
      <c r="BK15">
        <f t="shared" si="15"/>
        <v>-3.2829960437443928</v>
      </c>
      <c r="BL15">
        <f t="shared" si="16"/>
        <v>-3.4193803673703651</v>
      </c>
    </row>
    <row r="16" spans="1:64" ht="15.75">
      <c r="A16" s="4" t="s">
        <v>254</v>
      </c>
      <c r="C16" s="143">
        <f ca="1">+C8+C12</f>
        <v>0.3413444674552148</v>
      </c>
      <c r="D16" s="94">
        <f>+C8+D12+2*D13*MAX(F21:F120)</f>
        <v>0.34134754452809501</v>
      </c>
      <c r="E16" s="99" t="s">
        <v>454</v>
      </c>
      <c r="F16" s="100">
        <f ca="1">NOW()+15018.5+$C$5/24</f>
        <v>60163.539303356483</v>
      </c>
      <c r="W16" s="25"/>
      <c r="X16" s="25"/>
      <c r="AA16" s="179" t="s">
        <v>4</v>
      </c>
      <c r="AB16" s="225">
        <f>365.24*AB8</f>
        <v>14602.869252978078</v>
      </c>
      <c r="AC16" t="s">
        <v>40</v>
      </c>
      <c r="AD16" s="6"/>
      <c r="AE16" s="168"/>
      <c r="AW16">
        <v>-53000</v>
      </c>
      <c r="AX16">
        <f t="shared" si="2"/>
        <v>-5.7549493808190764E-3</v>
      </c>
      <c r="AY16">
        <f t="shared" si="3"/>
        <v>-7.1680572516088017E-3</v>
      </c>
      <c r="AZ16" s="25">
        <f t="shared" si="4"/>
        <v>1.4131078707897249E-3</v>
      </c>
      <c r="BA16">
        <f t="shared" si="5"/>
        <v>0.50421201332624643</v>
      </c>
      <c r="BB16">
        <f t="shared" si="6"/>
        <v>7.8892088246417844E-2</v>
      </c>
      <c r="BC16">
        <f t="shared" si="7"/>
        <v>3.0626306605655671</v>
      </c>
      <c r="BD16">
        <f t="shared" si="8"/>
        <v>25.315479629889808</v>
      </c>
      <c r="BE16">
        <f t="shared" si="9"/>
        <v>-3.2777352393929418</v>
      </c>
      <c r="BF16">
        <f t="shared" si="10"/>
        <v>-3.2791757006602182</v>
      </c>
      <c r="BG16">
        <f t="shared" si="11"/>
        <v>-3.2762523128476846</v>
      </c>
      <c r="BH16">
        <f t="shared" si="12"/>
        <v>-3.2821865078230483</v>
      </c>
      <c r="BI16">
        <f t="shared" si="13"/>
        <v>-3.2701456458091798</v>
      </c>
      <c r="BJ16">
        <f t="shared" si="14"/>
        <v>-3.2945988056696005</v>
      </c>
      <c r="BK16">
        <f t="shared" si="15"/>
        <v>-3.2450186671321313</v>
      </c>
      <c r="BL16">
        <f t="shared" si="16"/>
        <v>-3.345944798960145</v>
      </c>
    </row>
    <row r="17" spans="1:82" ht="16.5" thickBot="1">
      <c r="A17" t="s">
        <v>281</v>
      </c>
      <c r="C17" s="230">
        <f>COUNT(C21:C4639)</f>
        <v>505</v>
      </c>
      <c r="E17" s="99" t="s">
        <v>455</v>
      </c>
      <c r="F17" s="100">
        <f ca="1">ROUND(2*(F16-$C$7)/$C$8,0)/2+F15</f>
        <v>29775.5</v>
      </c>
      <c r="W17" s="25"/>
      <c r="X17" s="25"/>
      <c r="AA17" s="179" t="s">
        <v>5</v>
      </c>
      <c r="AB17" s="226">
        <f>AB13^3/AB8^2</f>
        <v>5.6225616212107234E-3</v>
      </c>
      <c r="AC17" s="188" t="s">
        <v>6</v>
      </c>
      <c r="AE17" s="168"/>
      <c r="AW17">
        <v>-52500</v>
      </c>
      <c r="AX17">
        <f t="shared" si="2"/>
        <v>-5.7958698563051496E-3</v>
      </c>
      <c r="AY17">
        <f t="shared" si="3"/>
        <v>-6.7021807154813012E-3</v>
      </c>
      <c r="AZ17" s="25">
        <f t="shared" si="4"/>
        <v>9.0631085917615146E-4</v>
      </c>
      <c r="BA17">
        <f t="shared" si="5"/>
        <v>0.50329683379871892</v>
      </c>
      <c r="BB17">
        <f t="shared" si="6"/>
        <v>5.0507840782028329E-2</v>
      </c>
      <c r="BC17">
        <f t="shared" si="7"/>
        <v>3.0910754756844976</v>
      </c>
      <c r="BD17">
        <f t="shared" si="8"/>
        <v>39.582073542975913</v>
      </c>
      <c r="BE17">
        <f t="shared" si="9"/>
        <v>-3.2287448074599361</v>
      </c>
      <c r="BF17">
        <f t="shared" si="10"/>
        <v>-3.2297040292347017</v>
      </c>
      <c r="BG17">
        <f t="shared" si="11"/>
        <v>-3.2277679689540113</v>
      </c>
      <c r="BH17">
        <f t="shared" si="12"/>
        <v>-3.2316759869316622</v>
      </c>
      <c r="BI17">
        <f t="shared" si="13"/>
        <v>-3.2237888460275239</v>
      </c>
      <c r="BJ17">
        <f t="shared" si="14"/>
        <v>-3.2397124121749239</v>
      </c>
      <c r="BK17">
        <f t="shared" si="15"/>
        <v>-3.2075853186669483</v>
      </c>
      <c r="BL17">
        <f t="shared" si="16"/>
        <v>-3.2725092305499253</v>
      </c>
    </row>
    <row r="18" spans="1:82" ht="17.25" thickTop="1" thickBot="1">
      <c r="A18" s="4" t="s">
        <v>458</v>
      </c>
      <c r="C18" s="144">
        <f ca="1">+C15</f>
        <v>59874.59908521561</v>
      </c>
      <c r="D18" s="124">
        <f ca="1">C16</f>
        <v>0.3413444674552148</v>
      </c>
      <c r="E18" s="99" t="s">
        <v>456</v>
      </c>
      <c r="F18" s="6">
        <f ca="1">ROUND(2*(F16-$C$15)/$C$16,0)/2+F15</f>
        <v>847.5</v>
      </c>
      <c r="W18" s="25"/>
      <c r="X18" s="25"/>
      <c r="AA18" s="182" t="s">
        <v>84</v>
      </c>
      <c r="AB18" s="227">
        <f>2*PI()/(AB8*365.2422)*AD2</f>
        <v>1.4687113682044001E-4</v>
      </c>
      <c r="AC18" s="184" t="s">
        <v>63</v>
      </c>
      <c r="AD18" s="184"/>
      <c r="AE18" s="185"/>
      <c r="AH18" s="2" t="s">
        <v>18</v>
      </c>
      <c r="AW18">
        <v>-52000</v>
      </c>
      <c r="AX18">
        <f t="shared" si="2"/>
        <v>-5.8464758870489632E-3</v>
      </c>
      <c r="AY18">
        <f t="shared" si="3"/>
        <v>-6.2447236043889076E-3</v>
      </c>
      <c r="AZ18" s="25">
        <f t="shared" si="4"/>
        <v>3.982477173399444E-4</v>
      </c>
      <c r="BA18">
        <f t="shared" si="5"/>
        <v>0.50278451360369292</v>
      </c>
      <c r="BB18">
        <f t="shared" si="6"/>
        <v>2.2173639131616591E-2</v>
      </c>
      <c r="BC18">
        <f t="shared" si="7"/>
        <v>3.1194293592062801</v>
      </c>
      <c r="BD18">
        <f t="shared" si="8"/>
        <v>90.235598378120002</v>
      </c>
      <c r="BE18">
        <f t="shared" si="9"/>
        <v>-3.1798417186211165</v>
      </c>
      <c r="BF18">
        <f t="shared" si="10"/>
        <v>-3.1802720911814295</v>
      </c>
      <c r="BG18">
        <f t="shared" si="11"/>
        <v>-3.1794061049542575</v>
      </c>
      <c r="BH18">
        <f t="shared" si="12"/>
        <v>-3.1811486530056632</v>
      </c>
      <c r="BI18">
        <f t="shared" si="13"/>
        <v>-3.1776423935150104</v>
      </c>
      <c r="BJ18">
        <f t="shared" si="14"/>
        <v>-3.1846979920021936</v>
      </c>
      <c r="BK18">
        <f t="shared" si="15"/>
        <v>-3.170501933435697</v>
      </c>
      <c r="BL18">
        <f t="shared" si="16"/>
        <v>-3.1990736621397051</v>
      </c>
    </row>
    <row r="19" spans="1:82" ht="13.5" thickBot="1">
      <c r="A19" s="4" t="s">
        <v>459</v>
      </c>
      <c r="C19" s="145">
        <f>+D15</f>
        <v>59874.59744406597</v>
      </c>
      <c r="D19" s="120">
        <f>+D16</f>
        <v>0.34134754452809501</v>
      </c>
      <c r="E19" s="99" t="s">
        <v>457</v>
      </c>
      <c r="F19" s="101">
        <f ca="1">+$C$15+$C$16*F18-15018.5-$C$5/24</f>
        <v>45145.055188050566</v>
      </c>
      <c r="S19" t="s">
        <v>503</v>
      </c>
      <c r="T19" s="2">
        <v>0</v>
      </c>
      <c r="W19" s="25"/>
      <c r="X19" s="25"/>
      <c r="AA19" s="186"/>
      <c r="AC19" s="186"/>
      <c r="AE19">
        <f>COUNT(AE21:AE2604)</f>
        <v>505</v>
      </c>
      <c r="AH19" s="2" t="s">
        <v>19</v>
      </c>
      <c r="AW19">
        <v>-51500</v>
      </c>
      <c r="AX19">
        <f t="shared" si="2"/>
        <v>-5.906052404569013E-3</v>
      </c>
      <c r="AY19">
        <f t="shared" si="3"/>
        <v>-5.7956859183316209E-3</v>
      </c>
      <c r="AZ19" s="25">
        <f t="shared" si="4"/>
        <v>-1.1036648623739233E-4</v>
      </c>
      <c r="BA19">
        <f t="shared" si="5"/>
        <v>0.50267177682623165</v>
      </c>
      <c r="BB19">
        <f t="shared" si="6"/>
        <v>-6.1384488747037143E-3</v>
      </c>
      <c r="BC19">
        <f t="shared" si="7"/>
        <v>-3.1354420039943047</v>
      </c>
      <c r="BD19">
        <f t="shared" si="8"/>
        <v>-325.16788086599246</v>
      </c>
      <c r="BE19">
        <f t="shared" si="9"/>
        <v>-3.1309771657027041</v>
      </c>
      <c r="BF19">
        <f t="shared" si="10"/>
        <v>-3.1308571407230117</v>
      </c>
      <c r="BG19">
        <f t="shared" si="11"/>
        <v>-3.1310984893257676</v>
      </c>
      <c r="BH19">
        <f t="shared" si="12"/>
        <v>-3.1306131801468871</v>
      </c>
      <c r="BI19">
        <f t="shared" si="13"/>
        <v>-3.1315890482076632</v>
      </c>
      <c r="BJ19">
        <f t="shared" si="14"/>
        <v>-3.1296267452626387</v>
      </c>
      <c r="BK19">
        <f t="shared" si="15"/>
        <v>-3.1335725600975413</v>
      </c>
      <c r="BL19">
        <f t="shared" si="16"/>
        <v>-3.125638093729485</v>
      </c>
    </row>
    <row r="20" spans="1:82" ht="15" thickBot="1">
      <c r="A20" s="3" t="s">
        <v>256</v>
      </c>
      <c r="B20" s="3" t="s">
        <v>257</v>
      </c>
      <c r="C20" s="119" t="s">
        <v>258</v>
      </c>
      <c r="D20" s="119" t="s">
        <v>263</v>
      </c>
      <c r="E20" s="3" t="s">
        <v>259</v>
      </c>
      <c r="F20" s="3" t="s">
        <v>260</v>
      </c>
      <c r="G20" s="3" t="s">
        <v>261</v>
      </c>
      <c r="H20" s="51" t="s">
        <v>289</v>
      </c>
      <c r="I20" s="51" t="s">
        <v>503</v>
      </c>
      <c r="J20" s="51" t="s">
        <v>465</v>
      </c>
      <c r="K20" s="51" t="s">
        <v>485</v>
      </c>
      <c r="L20" s="51" t="s">
        <v>504</v>
      </c>
      <c r="M20" s="51" t="s">
        <v>505</v>
      </c>
      <c r="N20" s="51" t="s">
        <v>275</v>
      </c>
      <c r="O20" s="5" t="s">
        <v>355</v>
      </c>
      <c r="P20" s="14" t="s">
        <v>272</v>
      </c>
      <c r="Q20" s="3" t="s">
        <v>265</v>
      </c>
      <c r="R20" s="229" t="s">
        <v>1448</v>
      </c>
      <c r="S20" s="5" t="s">
        <v>506</v>
      </c>
      <c r="T20" s="5" t="s">
        <v>508</v>
      </c>
      <c r="U20" s="5" t="s">
        <v>507</v>
      </c>
      <c r="V20" s="62" t="s">
        <v>32</v>
      </c>
      <c r="W20" s="25"/>
      <c r="X20" s="25"/>
      <c r="Z20" s="3" t="s">
        <v>260</v>
      </c>
      <c r="AA20" s="5" t="s">
        <v>77</v>
      </c>
      <c r="AB20" s="5" t="s">
        <v>17</v>
      </c>
      <c r="AC20" s="5" t="s">
        <v>21</v>
      </c>
      <c r="AD20" s="5" t="s">
        <v>70</v>
      </c>
      <c r="AE20" s="5" t="s">
        <v>507</v>
      </c>
      <c r="AF20" s="5" t="s">
        <v>20</v>
      </c>
      <c r="AG20" s="159"/>
      <c r="AH20" s="5" t="s">
        <v>48</v>
      </c>
      <c r="AI20" s="5" t="s">
        <v>49</v>
      </c>
      <c r="AJ20" s="5" t="s">
        <v>50</v>
      </c>
      <c r="AK20" s="5" t="s">
        <v>72</v>
      </c>
      <c r="AL20" s="5" t="s">
        <v>51</v>
      </c>
      <c r="AM20" s="5" t="s">
        <v>52</v>
      </c>
      <c r="AN20" s="3" t="s">
        <v>53</v>
      </c>
      <c r="AO20" s="3" t="s">
        <v>54</v>
      </c>
      <c r="AP20" s="3" t="s">
        <v>55</v>
      </c>
      <c r="AQ20" s="3" t="s">
        <v>56</v>
      </c>
      <c r="AR20" s="3" t="s">
        <v>57</v>
      </c>
      <c r="AS20" s="3" t="s">
        <v>58</v>
      </c>
      <c r="AT20" s="3" t="s">
        <v>59</v>
      </c>
      <c r="AU20" s="3" t="s">
        <v>412</v>
      </c>
      <c r="AV20" s="187"/>
      <c r="AW20">
        <v>-51000</v>
      </c>
      <c r="AX20">
        <f t="shared" si="2"/>
        <v>-5.973896150698709E-3</v>
      </c>
      <c r="AY20">
        <f t="shared" si="3"/>
        <v>-5.355067657309448E-3</v>
      </c>
      <c r="AZ20" s="25">
        <f t="shared" si="4"/>
        <v>-6.1882849338926096E-4</v>
      </c>
      <c r="BA20">
        <f t="shared" si="5"/>
        <v>0.5029579012426737</v>
      </c>
      <c r="BB20">
        <f t="shared" si="6"/>
        <v>-3.4456696294226451E-2</v>
      </c>
      <c r="BC20">
        <f t="shared" si="7"/>
        <v>-3.107116973281419</v>
      </c>
      <c r="BD20">
        <f t="shared" si="8"/>
        <v>-58.006162105170816</v>
      </c>
      <c r="BE20">
        <f t="shared" si="9"/>
        <v>-3.0821019050167986</v>
      </c>
      <c r="BF20">
        <f t="shared" si="10"/>
        <v>-3.0814375034265922</v>
      </c>
      <c r="BG20">
        <f t="shared" si="11"/>
        <v>-3.0827757872315766</v>
      </c>
      <c r="BH20">
        <f t="shared" si="12"/>
        <v>-3.0800800128806833</v>
      </c>
      <c r="BI20">
        <f t="shared" si="13"/>
        <v>-3.0855098136959715</v>
      </c>
      <c r="BJ20">
        <f t="shared" si="14"/>
        <v>-3.0745713089433409</v>
      </c>
      <c r="BK20">
        <f t="shared" si="15"/>
        <v>-3.0966004171321537</v>
      </c>
      <c r="BL20">
        <f t="shared" si="16"/>
        <v>-3.0522025253192653</v>
      </c>
    </row>
    <row r="21" spans="1:82" s="25" customFormat="1">
      <c r="A21" s="33" t="s">
        <v>287</v>
      </c>
      <c r="B21" s="57" t="s">
        <v>288</v>
      </c>
      <c r="C21" s="58">
        <v>30647.217000000001</v>
      </c>
      <c r="D21" s="58" t="s">
        <v>289</v>
      </c>
      <c r="E21" s="33">
        <f t="shared" ref="E21:E84" si="17">+(C21-C$7)/C$8</f>
        <v>-56695.53095121128</v>
      </c>
      <c r="F21" s="25">
        <f t="shared" ref="F21:F84" si="18">ROUND(2*E21,0)/2</f>
        <v>-56695.5</v>
      </c>
      <c r="G21" s="25">
        <f t="shared" ref="G21:G28" si="19">+C21-(C$7+F21*C$8)</f>
        <v>-1.0565134994976688E-2</v>
      </c>
      <c r="H21" s="25">
        <f>G21</f>
        <v>-1.0565134994976688E-2</v>
      </c>
      <c r="J21" s="26"/>
      <c r="P21" s="27">
        <f t="shared" ref="P21:P84" si="20">+D$11+D$12*F21+D$13*F21^2</f>
        <v>-1.0872428180084999E-2</v>
      </c>
      <c r="Q21" s="28">
        <f t="shared" ref="Q21:Q84" si="21">+C21-15018.5</f>
        <v>15628.717000000001</v>
      </c>
      <c r="S21" s="25">
        <f t="shared" ref="S21:S28" si="22">+(P21-G21)^2</f>
        <v>9.4429101614010544E-8</v>
      </c>
      <c r="T21" s="11">
        <f t="shared" ref="T21:T28" si="23">T$19</f>
        <v>0</v>
      </c>
      <c r="U21">
        <f t="shared" ref="U21:U28" si="24">+T21*S21</f>
        <v>0</v>
      </c>
      <c r="V21" s="25">
        <f t="shared" ref="V21:V28" si="25">+G21-P21</f>
        <v>3.0729318510831077E-4</v>
      </c>
      <c r="Z21">
        <f t="shared" ref="Z21:Z84" si="26">F21</f>
        <v>-56695.5</v>
      </c>
      <c r="AA21" s="25">
        <f t="shared" ref="AA21:AA84" si="27">AB$3+AB$4*Z21+AB$5*Z21^2+AH21</f>
        <v>-5.8320961244451679E-3</v>
      </c>
      <c r="AB21" s="25">
        <f t="shared" ref="AB21:AB84" si="28">IF(S21&lt;&gt;0,G21-AH21, -9999)</f>
        <v>-1.5605467050616519E-2</v>
      </c>
      <c r="AC21" s="25">
        <f t="shared" ref="AC21:AC84" si="29">+G21-P21</f>
        <v>3.0729318510831077E-4</v>
      </c>
      <c r="AD21" s="25">
        <f t="shared" ref="AD21:AD84" si="30">IF(S21&lt;&gt;0,G21-AA21, -9999)</f>
        <v>-4.7330388705315203E-3</v>
      </c>
      <c r="AE21" s="25">
        <f t="shared" ref="AE21:AE84" si="31">+(G21-AA21)^2*T21</f>
        <v>0</v>
      </c>
      <c r="AF21">
        <f t="shared" ref="AF21:AF84" si="32">IF(S21&lt;&gt;0,G21-P21, -9999)</f>
        <v>3.0729318510831077E-4</v>
      </c>
      <c r="AG21" s="128"/>
      <c r="AH21">
        <f t="shared" ref="AH21:AH84" si="33">$AB$6*($AB$11/AI21*AJ21+$AB$12)</f>
        <v>5.0403320556398311E-3</v>
      </c>
      <c r="AI21">
        <f t="shared" ref="AI21:AI84" si="34">1+$AB$7*COS(AL21)</f>
        <v>0.52443764929890924</v>
      </c>
      <c r="AJ21">
        <f t="shared" ref="AJ21:AJ84" si="35">SIN(AL21+RADIANS($AB$9))</f>
        <v>0.29267249190524913</v>
      </c>
      <c r="AK21">
        <f t="shared" ref="AK21:AK84" si="36">$AB$7*SIN(AL21)</f>
        <v>0.14555125975013111</v>
      </c>
      <c r="AL21">
        <f t="shared" ref="AL21:AL84" si="37">2*ATAN(AM21)</f>
        <v>2.8445842971141113</v>
      </c>
      <c r="AM21">
        <f t="shared" ref="AM21:AM84" si="38">SQRT((1+$AB$7)/(1-$AB$7))*TAN(AN21/2)</f>
        <v>6.6842429449159333</v>
      </c>
      <c r="AN21" s="25">
        <f t="shared" ref="AN21:AT30" si="39">$AU21+$AB$7*SIN(AO21)</f>
        <v>-3.6469699806678255</v>
      </c>
      <c r="AO21" s="25">
        <f t="shared" si="39"/>
        <v>-3.6491710360406038</v>
      </c>
      <c r="AP21" s="25">
        <f t="shared" si="39"/>
        <v>-3.6441139838197314</v>
      </c>
      <c r="AQ21" s="25">
        <f t="shared" si="39"/>
        <v>-3.6557541535952205</v>
      </c>
      <c r="AR21" s="25">
        <f t="shared" si="39"/>
        <v>-3.6290715820278385</v>
      </c>
      <c r="AS21" s="25">
        <f t="shared" si="39"/>
        <v>-3.690846290306609</v>
      </c>
      <c r="AT21" s="25">
        <f t="shared" si="39"/>
        <v>-3.5507539372963843</v>
      </c>
      <c r="AU21" s="25">
        <f t="shared" ref="AU21:AU84" si="40">RADIANS($AB$9)+$AB$18*(F21-AB$15)</f>
        <v>-3.8887070850800813</v>
      </c>
      <c r="AV21"/>
      <c r="AW21">
        <v>-50500</v>
      </c>
      <c r="AX21">
        <f t="shared" si="2"/>
        <v>-6.0493005680842026E-3</v>
      </c>
      <c r="AY21">
        <f t="shared" si="3"/>
        <v>-4.9228688213223751E-3</v>
      </c>
      <c r="AZ21" s="25">
        <f t="shared" si="4"/>
        <v>-1.1264317467618275E-3</v>
      </c>
      <c r="BA21">
        <f t="shared" si="5"/>
        <v>0.50364471887923212</v>
      </c>
      <c r="BB21">
        <f t="shared" si="6"/>
        <v>-6.2809280876307244E-2</v>
      </c>
      <c r="BC21">
        <f t="shared" si="7"/>
        <v>-3.0787298398953511</v>
      </c>
      <c r="BD21">
        <f t="shared" si="8"/>
        <v>-31.804833682939243</v>
      </c>
      <c r="BE21">
        <f t="shared" si="9"/>
        <v>-3.0331668155445191</v>
      </c>
      <c r="BF21">
        <f t="shared" si="10"/>
        <v>-3.031991205845221</v>
      </c>
      <c r="BG21">
        <f t="shared" si="11"/>
        <v>-3.0343689720516904</v>
      </c>
      <c r="BH21">
        <f t="shared" si="12"/>
        <v>-3.0295591028957629</v>
      </c>
      <c r="BI21">
        <f t="shared" si="13"/>
        <v>-3.0392861824501143</v>
      </c>
      <c r="BJ21">
        <f t="shared" si="14"/>
        <v>-3.0196039217266741</v>
      </c>
      <c r="BK21">
        <f t="shared" si="15"/>
        <v>-3.0593889535628778</v>
      </c>
      <c r="BL21">
        <f t="shared" si="16"/>
        <v>-2.9787669569090451</v>
      </c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</row>
    <row r="22" spans="1:82" s="25" customFormat="1">
      <c r="A22" s="33" t="s">
        <v>290</v>
      </c>
      <c r="B22" s="57"/>
      <c r="C22" s="58">
        <v>30647.238000000001</v>
      </c>
      <c r="D22" s="58"/>
      <c r="E22" s="33">
        <f t="shared" si="17"/>
        <v>-56695.469430422658</v>
      </c>
      <c r="F22" s="25">
        <f t="shared" si="18"/>
        <v>-56695.5</v>
      </c>
      <c r="G22" s="25">
        <f t="shared" si="19"/>
        <v>1.0434865005663596E-2</v>
      </c>
      <c r="I22" s="127">
        <f t="shared" ref="I22:I28" si="41">G22</f>
        <v>1.0434865005663596E-2</v>
      </c>
      <c r="P22" s="27">
        <f t="shared" si="20"/>
        <v>-1.0872428180084999E-2</v>
      </c>
      <c r="Q22" s="28">
        <f t="shared" si="21"/>
        <v>15628.738000000001</v>
      </c>
      <c r="S22" s="25">
        <f t="shared" si="22"/>
        <v>4.5400074290344853E-4</v>
      </c>
      <c r="T22" s="11">
        <f t="shared" si="23"/>
        <v>0</v>
      </c>
      <c r="U22">
        <f t="shared" si="24"/>
        <v>0</v>
      </c>
      <c r="V22" s="25">
        <f t="shared" si="25"/>
        <v>2.1307293185748595E-2</v>
      </c>
      <c r="Z22">
        <f t="shared" si="26"/>
        <v>-56695.5</v>
      </c>
      <c r="AA22" s="25">
        <f t="shared" si="27"/>
        <v>-5.8320961244451679E-3</v>
      </c>
      <c r="AB22" s="25">
        <f t="shared" si="28"/>
        <v>5.394532950023765E-3</v>
      </c>
      <c r="AC22" s="25">
        <f t="shared" si="29"/>
        <v>2.1307293185748595E-2</v>
      </c>
      <c r="AD22" s="25">
        <f t="shared" si="30"/>
        <v>1.6266961130108764E-2</v>
      </c>
      <c r="AE22" s="25">
        <f t="shared" si="31"/>
        <v>0</v>
      </c>
      <c r="AF22">
        <f t="shared" si="32"/>
        <v>2.1307293185748595E-2</v>
      </c>
      <c r="AG22" s="128"/>
      <c r="AH22">
        <f t="shared" si="33"/>
        <v>5.0403320556398311E-3</v>
      </c>
      <c r="AI22">
        <f t="shared" si="34"/>
        <v>0.52443764929890924</v>
      </c>
      <c r="AJ22">
        <f t="shared" si="35"/>
        <v>0.29267249190524913</v>
      </c>
      <c r="AK22">
        <f t="shared" si="36"/>
        <v>0.14555125975013111</v>
      </c>
      <c r="AL22">
        <f t="shared" si="37"/>
        <v>2.8445842971141113</v>
      </c>
      <c r="AM22">
        <f t="shared" si="38"/>
        <v>6.6842429449159333</v>
      </c>
      <c r="AN22" s="25">
        <f t="shared" si="39"/>
        <v>-3.6469699806678255</v>
      </c>
      <c r="AO22" s="25">
        <f t="shared" si="39"/>
        <v>-3.6491710360406038</v>
      </c>
      <c r="AP22" s="25">
        <f t="shared" si="39"/>
        <v>-3.6441139838197314</v>
      </c>
      <c r="AQ22" s="25">
        <f t="shared" si="39"/>
        <v>-3.6557541535952205</v>
      </c>
      <c r="AR22" s="25">
        <f t="shared" si="39"/>
        <v>-3.6290715820278385</v>
      </c>
      <c r="AS22" s="25">
        <f t="shared" si="39"/>
        <v>-3.690846290306609</v>
      </c>
      <c r="AT22" s="25">
        <f t="shared" si="39"/>
        <v>-3.5507539372963843</v>
      </c>
      <c r="AU22" s="25">
        <f t="shared" si="40"/>
        <v>-3.8887070850800813</v>
      </c>
      <c r="AV22"/>
      <c r="AW22">
        <v>-50000</v>
      </c>
      <c r="AX22">
        <f t="shared" si="2"/>
        <v>-6.1315409204847297E-3</v>
      </c>
      <c r="AY22">
        <f t="shared" si="3"/>
        <v>-4.499089410370409E-3</v>
      </c>
      <c r="AZ22" s="25">
        <f t="shared" si="4"/>
        <v>-1.6324515101143211E-3</v>
      </c>
      <c r="BA22">
        <f t="shared" si="5"/>
        <v>0.50473661481786025</v>
      </c>
      <c r="BB22">
        <f t="shared" si="6"/>
        <v>-9.1223856992016891E-2</v>
      </c>
      <c r="BC22">
        <f t="shared" si="7"/>
        <v>-3.0502296339296833</v>
      </c>
      <c r="BD22">
        <f t="shared" si="8"/>
        <v>-21.875465736860182</v>
      </c>
      <c r="BE22">
        <f t="shared" si="9"/>
        <v>-2.9841234421868283</v>
      </c>
      <c r="BF22">
        <f t="shared" si="10"/>
        <v>-2.982494622588951</v>
      </c>
      <c r="BG22">
        <f t="shared" si="11"/>
        <v>-2.9858107159800773</v>
      </c>
      <c r="BH22">
        <f t="shared" si="12"/>
        <v>-2.979057660991264</v>
      </c>
      <c r="BI22">
        <f t="shared" si="13"/>
        <v>-2.9928023663725027</v>
      </c>
      <c r="BJ22">
        <f t="shared" si="14"/>
        <v>-2.9647945833330493</v>
      </c>
      <c r="BK22">
        <f t="shared" si="15"/>
        <v>-3.0217429084371816</v>
      </c>
      <c r="BL22">
        <f t="shared" si="16"/>
        <v>-2.905331388498825</v>
      </c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</row>
    <row r="23" spans="1:82" s="25" customFormat="1">
      <c r="A23" s="33" t="s">
        <v>290</v>
      </c>
      <c r="B23" s="57"/>
      <c r="C23" s="58">
        <v>30647.411</v>
      </c>
      <c r="D23" s="58"/>
      <c r="E23" s="33">
        <f t="shared" si="17"/>
        <v>-56694.962616306868</v>
      </c>
      <c r="F23" s="25">
        <f t="shared" si="18"/>
        <v>-56695</v>
      </c>
      <c r="G23" s="25">
        <f t="shared" si="19"/>
        <v>1.2760850004269741E-2</v>
      </c>
      <c r="I23" s="127">
        <f t="shared" si="41"/>
        <v>1.2760850004269741E-2</v>
      </c>
      <c r="P23" s="27">
        <f t="shared" si="20"/>
        <v>-1.0871895870075636E-2</v>
      </c>
      <c r="Q23" s="28">
        <f t="shared" si="21"/>
        <v>15628.911</v>
      </c>
      <c r="S23" s="25">
        <f t="shared" si="22"/>
        <v>5.5850667756138846E-4</v>
      </c>
      <c r="T23" s="11">
        <f t="shared" si="23"/>
        <v>0</v>
      </c>
      <c r="U23">
        <f t="shared" si="24"/>
        <v>0</v>
      </c>
      <c r="V23" s="25">
        <f t="shared" si="25"/>
        <v>2.3632745874345377E-2</v>
      </c>
      <c r="Z23">
        <f t="shared" si="26"/>
        <v>-56695</v>
      </c>
      <c r="AA23" s="25">
        <f t="shared" si="27"/>
        <v>-5.8320307084426736E-3</v>
      </c>
      <c r="AB23" s="25">
        <f t="shared" si="28"/>
        <v>7.7209848426367791E-3</v>
      </c>
      <c r="AC23" s="25">
        <f t="shared" si="29"/>
        <v>2.3632745874345377E-2</v>
      </c>
      <c r="AD23" s="25">
        <f t="shared" si="30"/>
        <v>1.8592880712712416E-2</v>
      </c>
      <c r="AE23" s="25">
        <f t="shared" si="31"/>
        <v>0</v>
      </c>
      <c r="AF23">
        <f t="shared" si="32"/>
        <v>2.3632745874345377E-2</v>
      </c>
      <c r="AG23" s="128"/>
      <c r="AH23">
        <f t="shared" si="33"/>
        <v>5.0398651616329624E-3</v>
      </c>
      <c r="AI23">
        <f t="shared" si="34"/>
        <v>0.52443313988480356</v>
      </c>
      <c r="AJ23">
        <f t="shared" si="35"/>
        <v>0.29264286524343619</v>
      </c>
      <c r="AK23">
        <f t="shared" si="36"/>
        <v>0.14553652524150285</v>
      </c>
      <c r="AL23">
        <f t="shared" si="37"/>
        <v>2.8446152803043225</v>
      </c>
      <c r="AM23">
        <f t="shared" si="38"/>
        <v>6.6849506603796671</v>
      </c>
      <c r="AN23" s="25">
        <f t="shared" si="39"/>
        <v>-3.6469187261449485</v>
      </c>
      <c r="AO23" s="25">
        <f t="shared" si="39"/>
        <v>-3.6491200030757249</v>
      </c>
      <c r="AP23" s="25">
        <f t="shared" si="39"/>
        <v>-3.6440625850115573</v>
      </c>
      <c r="AQ23" s="25">
        <f t="shared" si="39"/>
        <v>-3.6557032651780244</v>
      </c>
      <c r="AR23" s="25">
        <f t="shared" si="39"/>
        <v>-3.6290202699303071</v>
      </c>
      <c r="AS23" s="25">
        <f t="shared" si="39"/>
        <v>-3.6907941360734475</v>
      </c>
      <c r="AT23" s="25">
        <f t="shared" si="39"/>
        <v>-3.550707297303648</v>
      </c>
      <c r="AU23" s="25">
        <f t="shared" si="40"/>
        <v>-3.8886336495116711</v>
      </c>
      <c r="AV23"/>
      <c r="AW23">
        <v>-49500</v>
      </c>
      <c r="AX23">
        <f t="shared" si="2"/>
        <v>-6.2198606641358668E-3</v>
      </c>
      <c r="AY23">
        <f t="shared" si="3"/>
        <v>-4.0837294244535499E-3</v>
      </c>
      <c r="AZ23" s="25">
        <f t="shared" si="4"/>
        <v>-2.1361312396823164E-3</v>
      </c>
      <c r="BA23">
        <f t="shared" si="5"/>
        <v>0.50624052729758351</v>
      </c>
      <c r="BB23">
        <f t="shared" si="6"/>
        <v>-0.11972717199912615</v>
      </c>
      <c r="BC23">
        <f t="shared" si="7"/>
        <v>-3.0215654182995864</v>
      </c>
      <c r="BD23">
        <f t="shared" si="8"/>
        <v>-16.642875501663976</v>
      </c>
      <c r="BE23">
        <f t="shared" si="9"/>
        <v>-2.9349244515873334</v>
      </c>
      <c r="BF23">
        <f t="shared" si="10"/>
        <v>-2.9329212194543932</v>
      </c>
      <c r="BG23">
        <f t="shared" si="11"/>
        <v>-2.9370366646780197</v>
      </c>
      <c r="BH23">
        <f t="shared" si="12"/>
        <v>-2.928577994068537</v>
      </c>
      <c r="BI23">
        <f t="shared" si="13"/>
        <v>-2.9459474455207779</v>
      </c>
      <c r="BJ23">
        <f t="shared" si="14"/>
        <v>-2.9102091835889019</v>
      </c>
      <c r="BK23">
        <f t="shared" si="15"/>
        <v>-2.9834693633534122</v>
      </c>
      <c r="BL23">
        <f t="shared" si="16"/>
        <v>-2.8318958200886053</v>
      </c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</row>
    <row r="24" spans="1:82" s="25" customFormat="1">
      <c r="A24" s="33" t="s">
        <v>291</v>
      </c>
      <c r="B24" s="57"/>
      <c r="C24" s="58">
        <v>34389.235000000001</v>
      </c>
      <c r="D24" s="58"/>
      <c r="E24" s="33">
        <f t="shared" si="17"/>
        <v>-45733.059599025648</v>
      </c>
      <c r="F24" s="25">
        <f t="shared" si="18"/>
        <v>-45733</v>
      </c>
      <c r="G24" s="25">
        <f t="shared" si="19"/>
        <v>-2.0344009994005319E-2</v>
      </c>
      <c r="I24" s="127">
        <f t="shared" si="41"/>
        <v>-2.0344009994005319E-2</v>
      </c>
      <c r="P24" s="27">
        <f t="shared" si="20"/>
        <v>-1.2250714135872004E-3</v>
      </c>
      <c r="Q24" s="28">
        <f t="shared" si="21"/>
        <v>19370.735000000001</v>
      </c>
      <c r="S24" s="25">
        <f t="shared" si="22"/>
        <v>3.6553381244180038E-4</v>
      </c>
      <c r="T24" s="11">
        <f t="shared" si="23"/>
        <v>0</v>
      </c>
      <c r="U24">
        <f t="shared" si="24"/>
        <v>0</v>
      </c>
      <c r="V24" s="25">
        <f t="shared" si="25"/>
        <v>-1.9118938580418118E-2</v>
      </c>
      <c r="Z24">
        <f t="shared" si="26"/>
        <v>-45733</v>
      </c>
      <c r="AA24" s="25">
        <f t="shared" si="27"/>
        <v>-6.9895935420836285E-3</v>
      </c>
      <c r="AB24" s="25">
        <f t="shared" si="28"/>
        <v>-1.4579487865508891E-2</v>
      </c>
      <c r="AC24" s="25">
        <f t="shared" si="29"/>
        <v>-1.9118938580418118E-2</v>
      </c>
      <c r="AD24" s="25">
        <f t="shared" si="30"/>
        <v>-1.335441645192169E-2</v>
      </c>
      <c r="AE24" s="25">
        <f t="shared" si="31"/>
        <v>0</v>
      </c>
      <c r="AF24">
        <f t="shared" si="32"/>
        <v>-1.9118938580418118E-2</v>
      </c>
      <c r="AG24" s="128"/>
      <c r="AH24">
        <f t="shared" si="33"/>
        <v>-5.7645221284964281E-3</v>
      </c>
      <c r="AI24">
        <f t="shared" si="34"/>
        <v>0.53223787724108018</v>
      </c>
      <c r="AJ24">
        <f t="shared" si="35"/>
        <v>-0.3396927367990617</v>
      </c>
      <c r="AK24">
        <f t="shared" si="36"/>
        <v>-0.16894766980123346</v>
      </c>
      <c r="AL24">
        <f t="shared" si="37"/>
        <v>-2.7949903024748508</v>
      </c>
      <c r="AM24">
        <f t="shared" si="38"/>
        <v>-5.7124182553195739</v>
      </c>
      <c r="AN24" s="25">
        <f t="shared" si="39"/>
        <v>-2.5547631150101253</v>
      </c>
      <c r="AO24" s="25">
        <f t="shared" si="39"/>
        <v>-2.5529674462350163</v>
      </c>
      <c r="AP24" s="25">
        <f t="shared" si="39"/>
        <v>-2.5573023468064173</v>
      </c>
      <c r="AQ24" s="25">
        <f t="shared" si="39"/>
        <v>-2.5468160003831981</v>
      </c>
      <c r="AR24" s="25">
        <f t="shared" si="39"/>
        <v>-2.5720596663251882</v>
      </c>
      <c r="AS24" s="25">
        <f t="shared" si="39"/>
        <v>-2.5105382538261063</v>
      </c>
      <c r="AT24" s="25">
        <f t="shared" si="39"/>
        <v>-2.6564948166973945</v>
      </c>
      <c r="AU24" s="25">
        <f t="shared" si="40"/>
        <v>-2.2786322476860077</v>
      </c>
      <c r="AV24"/>
      <c r="AW24">
        <v>-49000</v>
      </c>
      <c r="AX24">
        <f t="shared" si="2"/>
        <v>-6.3134599421202451E-3</v>
      </c>
      <c r="AY24">
        <f t="shared" si="3"/>
        <v>-3.6767888635718046E-3</v>
      </c>
      <c r="AZ24" s="25">
        <f t="shared" si="4"/>
        <v>-2.6366710785484405E-3</v>
      </c>
      <c r="BA24">
        <f t="shared" si="5"/>
        <v>0.50816595620253535</v>
      </c>
      <c r="BB24">
        <f t="shared" si="6"/>
        <v>-0.1483447588841125</v>
      </c>
      <c r="BC24">
        <f t="shared" si="7"/>
        <v>-2.9926861896823835</v>
      </c>
      <c r="BD24">
        <f t="shared" si="8"/>
        <v>-13.406423460114926</v>
      </c>
      <c r="BE24">
        <f t="shared" si="9"/>
        <v>-2.8855239365549856</v>
      </c>
      <c r="BF24">
        <f t="shared" si="10"/>
        <v>-2.8832404646215974</v>
      </c>
      <c r="BG24">
        <f t="shared" si="11"/>
        <v>-2.8879865065452286</v>
      </c>
      <c r="BH24">
        <f t="shared" si="12"/>
        <v>-2.8781154962680442</v>
      </c>
      <c r="BI24">
        <f t="shared" si="13"/>
        <v>-2.8986173693994015</v>
      </c>
      <c r="BJ24">
        <f t="shared" si="14"/>
        <v>-2.8559075781568741</v>
      </c>
      <c r="BK24">
        <f t="shared" si="15"/>
        <v>-2.9443787823603604</v>
      </c>
      <c r="BL24">
        <f t="shared" si="16"/>
        <v>-2.7584602516783852</v>
      </c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</row>
    <row r="25" spans="1:82" s="25" customFormat="1">
      <c r="A25" s="33" t="s">
        <v>291</v>
      </c>
      <c r="B25" s="57"/>
      <c r="C25" s="58">
        <v>35093.275000000001</v>
      </c>
      <c r="D25" s="58"/>
      <c r="E25" s="33">
        <f t="shared" si="17"/>
        <v>-43670.531217068972</v>
      </c>
      <c r="F25" s="25">
        <f t="shared" si="18"/>
        <v>-43670.5</v>
      </c>
      <c r="G25" s="25">
        <f t="shared" si="19"/>
        <v>-1.0655884994775988E-2</v>
      </c>
      <c r="I25" s="127">
        <f t="shared" si="41"/>
        <v>-1.0655884994775988E-2</v>
      </c>
      <c r="P25" s="27">
        <f t="shared" si="20"/>
        <v>1.3763578824364103E-4</v>
      </c>
      <c r="Q25" s="28">
        <f t="shared" si="21"/>
        <v>20074.775000000001</v>
      </c>
      <c r="S25" s="25">
        <f t="shared" si="22"/>
        <v>1.1650009089347666E-4</v>
      </c>
      <c r="T25" s="11">
        <f t="shared" si="23"/>
        <v>0</v>
      </c>
      <c r="U25">
        <f t="shared" si="24"/>
        <v>0</v>
      </c>
      <c r="V25" s="25">
        <f t="shared" si="25"/>
        <v>-1.0793520783019629E-2</v>
      </c>
      <c r="Z25">
        <f t="shared" si="26"/>
        <v>-43670.5</v>
      </c>
      <c r="AA25" s="25">
        <f t="shared" si="27"/>
        <v>-7.3781861682729382E-3</v>
      </c>
      <c r="AB25" s="25">
        <f t="shared" si="28"/>
        <v>-3.1400630382594089E-3</v>
      </c>
      <c r="AC25" s="25">
        <f t="shared" si="29"/>
        <v>-1.0793520783019629E-2</v>
      </c>
      <c r="AD25" s="25">
        <f t="shared" si="30"/>
        <v>-3.2776988265030499E-3</v>
      </c>
      <c r="AE25" s="25">
        <f t="shared" si="31"/>
        <v>0</v>
      </c>
      <c r="AF25">
        <f t="shared" si="32"/>
        <v>-1.0793520783019629E-2</v>
      </c>
      <c r="AG25" s="128"/>
      <c r="AH25">
        <f t="shared" si="33"/>
        <v>-7.5158219565165793E-3</v>
      </c>
      <c r="AI25">
        <f t="shared" si="34"/>
        <v>0.55995556608081021</v>
      </c>
      <c r="AJ25">
        <f t="shared" si="35"/>
        <v>-0.46595984889120273</v>
      </c>
      <c r="AK25">
        <f t="shared" si="36"/>
        <v>-0.23174471902491592</v>
      </c>
      <c r="AL25">
        <f t="shared" si="37"/>
        <v>-2.6568613766983717</v>
      </c>
      <c r="AM25">
        <f t="shared" si="38"/>
        <v>-4.0448907240287841</v>
      </c>
      <c r="AN25" s="25">
        <f t="shared" si="39"/>
        <v>-2.3349861806179852</v>
      </c>
      <c r="AO25" s="25">
        <f t="shared" si="39"/>
        <v>-2.334328816341396</v>
      </c>
      <c r="AP25" s="25">
        <f t="shared" si="39"/>
        <v>-2.3362384230138016</v>
      </c>
      <c r="AQ25" s="25">
        <f t="shared" si="39"/>
        <v>-2.3306805347762394</v>
      </c>
      <c r="AR25" s="25">
        <f t="shared" si="39"/>
        <v>-2.3467684368753434</v>
      </c>
      <c r="AS25" s="25">
        <f t="shared" si="39"/>
        <v>-2.2994244787404825</v>
      </c>
      <c r="AT25" s="25">
        <f t="shared" si="39"/>
        <v>-2.4328315477831497</v>
      </c>
      <c r="AU25" s="25">
        <f t="shared" si="40"/>
        <v>-1.9757105279938501</v>
      </c>
      <c r="AV25"/>
      <c r="AW25">
        <v>-48500</v>
      </c>
      <c r="AX25">
        <f t="shared" si="2"/>
        <v>-6.4114868174678773E-3</v>
      </c>
      <c r="AY25">
        <f t="shared" si="3"/>
        <v>-3.2782677277251523E-3</v>
      </c>
      <c r="AZ25" s="25">
        <f t="shared" si="4"/>
        <v>-3.1332190897427254E-3</v>
      </c>
      <c r="BA25">
        <f t="shared" si="5"/>
        <v>0.51052499057635281</v>
      </c>
      <c r="BB25">
        <f t="shared" si="6"/>
        <v>-0.17710072920657619</v>
      </c>
      <c r="BC25">
        <f t="shared" si="7"/>
        <v>-2.9635406620530751</v>
      </c>
      <c r="BD25">
        <f t="shared" si="8"/>
        <v>-11.202983111412337</v>
      </c>
      <c r="BE25">
        <f t="shared" si="9"/>
        <v>-2.835877518165546</v>
      </c>
      <c r="BF25">
        <f t="shared" si="10"/>
        <v>-2.8334169681168118</v>
      </c>
      <c r="BG25">
        <f t="shared" si="11"/>
        <v>-2.8386047570652582</v>
      </c>
      <c r="BH25">
        <f t="shared" si="12"/>
        <v>-2.8276568617080993</v>
      </c>
      <c r="BI25">
        <f t="shared" si="13"/>
        <v>-2.8507167479357438</v>
      </c>
      <c r="BJ25">
        <f t="shared" si="14"/>
        <v>-2.8019415911047294</v>
      </c>
      <c r="BK25">
        <f t="shared" si="15"/>
        <v>-2.9042860336242033</v>
      </c>
      <c r="BL25">
        <f t="shared" si="16"/>
        <v>-2.685024683268165</v>
      </c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</row>
    <row r="26" spans="1:82" s="25" customFormat="1">
      <c r="A26" s="33" t="s">
        <v>291</v>
      </c>
      <c r="B26" s="57"/>
      <c r="C26" s="58">
        <v>35093.455000000002</v>
      </c>
      <c r="D26" s="58"/>
      <c r="E26" s="33">
        <f t="shared" si="17"/>
        <v>-43670.003896023642</v>
      </c>
      <c r="F26" s="25">
        <f t="shared" si="18"/>
        <v>-43670</v>
      </c>
      <c r="G26" s="25">
        <f t="shared" si="19"/>
        <v>-1.3298999983817339E-3</v>
      </c>
      <c r="I26" s="127">
        <f t="shared" si="41"/>
        <v>-1.3298999983817339E-3</v>
      </c>
      <c r="P26" s="27">
        <f t="shared" si="20"/>
        <v>1.3794877223084062E-4</v>
      </c>
      <c r="Q26" s="28">
        <f t="shared" si="21"/>
        <v>20074.955000000002</v>
      </c>
      <c r="S26" s="25">
        <f t="shared" si="22"/>
        <v>2.1545800133888465E-6</v>
      </c>
      <c r="T26" s="11">
        <f t="shared" si="23"/>
        <v>0</v>
      </c>
      <c r="U26">
        <f t="shared" si="24"/>
        <v>0</v>
      </c>
      <c r="V26" s="25">
        <f t="shared" si="25"/>
        <v>-1.4678487706125745E-3</v>
      </c>
      <c r="Z26">
        <f t="shared" si="26"/>
        <v>-43670</v>
      </c>
      <c r="AA26" s="25">
        <f t="shared" si="27"/>
        <v>-7.3782672325718385E-3</v>
      </c>
      <c r="AB26" s="25">
        <f t="shared" si="28"/>
        <v>6.1863160064209452E-3</v>
      </c>
      <c r="AC26" s="25">
        <f t="shared" si="29"/>
        <v>-1.4678487706125745E-3</v>
      </c>
      <c r="AD26" s="25">
        <f t="shared" si="30"/>
        <v>6.0483672341901046E-3</v>
      </c>
      <c r="AE26" s="25">
        <f t="shared" si="31"/>
        <v>0</v>
      </c>
      <c r="AF26">
        <f t="shared" si="32"/>
        <v>-1.4678487706125745E-3</v>
      </c>
      <c r="AG26" s="128"/>
      <c r="AH26">
        <f t="shared" si="33"/>
        <v>-7.5162160048026791E-3</v>
      </c>
      <c r="AI26">
        <f t="shared" si="34"/>
        <v>0.55996374852555353</v>
      </c>
      <c r="AJ26">
        <f t="shared" si="35"/>
        <v>-0.4659910882875003</v>
      </c>
      <c r="AK26">
        <f t="shared" si="36"/>
        <v>-0.2317602554527308</v>
      </c>
      <c r="AL26">
        <f t="shared" si="37"/>
        <v>-2.6568260698723702</v>
      </c>
      <c r="AM26">
        <f t="shared" si="38"/>
        <v>-4.0445842625202841</v>
      </c>
      <c r="AN26" s="25">
        <f t="shared" si="39"/>
        <v>-2.334931479022329</v>
      </c>
      <c r="AO26" s="25">
        <f t="shared" si="39"/>
        <v>-2.3342743393900274</v>
      </c>
      <c r="AP26" s="25">
        <f t="shared" si="39"/>
        <v>-2.3361834024699575</v>
      </c>
      <c r="AQ26" s="25">
        <f t="shared" si="39"/>
        <v>-2.330626780071861</v>
      </c>
      <c r="AR26" s="25">
        <f t="shared" si="39"/>
        <v>-2.346711936301872</v>
      </c>
      <c r="AS26" s="25">
        <f t="shared" si="39"/>
        <v>-2.2993733374226024</v>
      </c>
      <c r="AT26" s="25">
        <f t="shared" si="39"/>
        <v>-2.4327724985622017</v>
      </c>
      <c r="AU26" s="25">
        <f t="shared" si="40"/>
        <v>-1.9756370924254398</v>
      </c>
      <c r="AV26"/>
      <c r="AW26">
        <v>-48000</v>
      </c>
      <c r="AX26">
        <f t="shared" si="2"/>
        <v>-6.5130315239156859E-3</v>
      </c>
      <c r="AY26">
        <f t="shared" si="3"/>
        <v>-2.8881660169136208E-3</v>
      </c>
      <c r="AZ26" s="25">
        <f t="shared" si="4"/>
        <v>-3.6248655070020646E-3</v>
      </c>
      <c r="BA26">
        <f t="shared" si="5"/>
        <v>0.51333236861197407</v>
      </c>
      <c r="BB26">
        <f t="shared" si="6"/>
        <v>-0.20601767974971452</v>
      </c>
      <c r="BC26">
        <f t="shared" si="7"/>
        <v>-2.9340769084804452</v>
      </c>
      <c r="BD26">
        <f t="shared" si="8"/>
        <v>-9.603212092641261</v>
      </c>
      <c r="BE26">
        <f t="shared" si="9"/>
        <v>-2.78594221210153</v>
      </c>
      <c r="BF26">
        <f t="shared" si="10"/>
        <v>-2.7834098931989213</v>
      </c>
      <c r="BG26">
        <f t="shared" si="11"/>
        <v>-2.7888411924828258</v>
      </c>
      <c r="BH26">
        <f t="shared" si="12"/>
        <v>-2.7771785832416205</v>
      </c>
      <c r="BI26">
        <f t="shared" si="13"/>
        <v>-2.8021603729397122</v>
      </c>
      <c r="BJ26">
        <f t="shared" si="14"/>
        <v>-2.7483529293618272</v>
      </c>
      <c r="BK26">
        <f t="shared" si="15"/>
        <v>-2.8630113873556682</v>
      </c>
      <c r="BL26">
        <f t="shared" si="16"/>
        <v>-2.6115891148579449</v>
      </c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</row>
    <row r="27" spans="1:82" s="25" customFormat="1">
      <c r="A27" s="33" t="s">
        <v>291</v>
      </c>
      <c r="B27" s="57"/>
      <c r="C27" s="58">
        <v>35429.339</v>
      </c>
      <c r="D27" s="58"/>
      <c r="E27" s="33">
        <f t="shared" si="17"/>
        <v>-42686.011107197533</v>
      </c>
      <c r="F27" s="25">
        <f t="shared" si="18"/>
        <v>-42686</v>
      </c>
      <c r="G27" s="25">
        <f t="shared" si="19"/>
        <v>-3.7914200001978315E-3</v>
      </c>
      <c r="I27" s="127">
        <f t="shared" si="41"/>
        <v>-3.7914200001978315E-3</v>
      </c>
      <c r="P27" s="27">
        <f t="shared" si="20"/>
        <v>7.3758865671749024E-4</v>
      </c>
      <c r="Q27" s="28">
        <f t="shared" si="21"/>
        <v>20410.839</v>
      </c>
      <c r="S27" s="25">
        <f t="shared" si="22"/>
        <v>2.0511919414413927E-5</v>
      </c>
      <c r="T27" s="11">
        <f t="shared" si="23"/>
        <v>0</v>
      </c>
      <c r="U27">
        <f t="shared" si="24"/>
        <v>0</v>
      </c>
      <c r="V27" s="25">
        <f t="shared" si="25"/>
        <v>-4.5290086569153218E-3</v>
      </c>
      <c r="Z27">
        <f t="shared" si="26"/>
        <v>-42686</v>
      </c>
      <c r="AA27" s="25">
        <f t="shared" si="27"/>
        <v>-7.5193598513992217E-3</v>
      </c>
      <c r="AB27" s="25">
        <f t="shared" si="28"/>
        <v>4.4655285079188804E-3</v>
      </c>
      <c r="AC27" s="25">
        <f t="shared" si="29"/>
        <v>-4.5290086569153218E-3</v>
      </c>
      <c r="AD27" s="25">
        <f t="shared" si="30"/>
        <v>3.7279398512013902E-3</v>
      </c>
      <c r="AE27" s="25">
        <f t="shared" si="31"/>
        <v>0</v>
      </c>
      <c r="AF27">
        <f t="shared" si="32"/>
        <v>-4.5290086569153218E-3</v>
      </c>
      <c r="AG27" s="128"/>
      <c r="AH27">
        <f t="shared" si="33"/>
        <v>-8.256948508116712E-3</v>
      </c>
      <c r="AI27">
        <f t="shared" si="34"/>
        <v>0.57767516712385159</v>
      </c>
      <c r="AJ27">
        <f t="shared" si="35"/>
        <v>-0.52810721113142745</v>
      </c>
      <c r="AK27">
        <f t="shared" si="36"/>
        <v>-0.2626527253910203</v>
      </c>
      <c r="AL27">
        <f t="shared" si="37"/>
        <v>-2.585210441725672</v>
      </c>
      <c r="AM27">
        <f t="shared" si="38"/>
        <v>-3.5014388749035987</v>
      </c>
      <c r="AN27" s="25">
        <f t="shared" si="39"/>
        <v>-2.2256598714580709</v>
      </c>
      <c r="AO27" s="25">
        <f t="shared" si="39"/>
        <v>-2.2253624795097671</v>
      </c>
      <c r="AP27" s="25">
        <f t="shared" si="39"/>
        <v>-2.226344035047966</v>
      </c>
      <c r="AQ27" s="25">
        <f t="shared" si="39"/>
        <v>-2.2230995848438178</v>
      </c>
      <c r="AR27" s="25">
        <f t="shared" si="39"/>
        <v>-2.2337722447300745</v>
      </c>
      <c r="AS27" s="25">
        <f t="shared" si="39"/>
        <v>-2.1980818705903293</v>
      </c>
      <c r="AT27" s="25">
        <f t="shared" si="39"/>
        <v>-2.3116971125236234</v>
      </c>
      <c r="AU27" s="25">
        <f t="shared" si="40"/>
        <v>-1.8311158937941268</v>
      </c>
      <c r="AV27"/>
      <c r="AW27">
        <v>-47500</v>
      </c>
      <c r="AX27">
        <f t="shared" si="2"/>
        <v>-6.617123631348228E-3</v>
      </c>
      <c r="AY27">
        <f t="shared" si="3"/>
        <v>-2.5064837311371893E-3</v>
      </c>
      <c r="AZ27" s="25">
        <f t="shared" si="4"/>
        <v>-4.1106399002110387E-3</v>
      </c>
      <c r="BA27">
        <f t="shared" si="5"/>
        <v>0.5166055854512619</v>
      </c>
      <c r="BB27">
        <f t="shared" si="6"/>
        <v>-0.23511671358981401</v>
      </c>
      <c r="BC27">
        <f t="shared" si="7"/>
        <v>-2.904241845300342</v>
      </c>
      <c r="BD27">
        <f t="shared" si="8"/>
        <v>-8.3867501963290678</v>
      </c>
      <c r="BE27">
        <f t="shared" si="9"/>
        <v>-2.7356760462046958</v>
      </c>
      <c r="BF27">
        <f t="shared" si="10"/>
        <v>-2.7331726627753143</v>
      </c>
      <c r="BG27">
        <f t="shared" si="11"/>
        <v>-2.7386508842160726</v>
      </c>
      <c r="BH27">
        <f t="shared" si="12"/>
        <v>-2.7266457965759958</v>
      </c>
      <c r="BI27">
        <f t="shared" si="13"/>
        <v>-2.7528744152149569</v>
      </c>
      <c r="BJ27">
        <f t="shared" si="14"/>
        <v>-2.6951710007801539</v>
      </c>
      <c r="BK27">
        <f t="shared" si="15"/>
        <v>-2.8203814846182316</v>
      </c>
      <c r="BL27">
        <f t="shared" si="16"/>
        <v>-2.5381535464477252</v>
      </c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</row>
    <row r="28" spans="1:82" s="25" customFormat="1">
      <c r="A28" s="33" t="s">
        <v>291</v>
      </c>
      <c r="B28" s="57"/>
      <c r="C28" s="58">
        <v>35476.421000000002</v>
      </c>
      <c r="D28" s="58"/>
      <c r="E28" s="33">
        <f t="shared" si="17"/>
        <v>-42548.081499108092</v>
      </c>
      <c r="F28" s="25">
        <f t="shared" si="18"/>
        <v>-42548</v>
      </c>
      <c r="G28" s="25">
        <f t="shared" si="19"/>
        <v>-2.7819559996714815E-2</v>
      </c>
      <c r="I28" s="127">
        <f t="shared" si="41"/>
        <v>-2.7819559996714815E-2</v>
      </c>
      <c r="P28" s="27">
        <f t="shared" si="20"/>
        <v>8.1907723398651558E-4</v>
      </c>
      <c r="Q28" s="28">
        <f t="shared" si="21"/>
        <v>20457.921000000002</v>
      </c>
      <c r="S28" s="25">
        <f t="shared" si="22"/>
        <v>8.2017154243171236E-4</v>
      </c>
      <c r="T28" s="11">
        <f t="shared" si="23"/>
        <v>0</v>
      </c>
      <c r="U28">
        <f t="shared" si="24"/>
        <v>0</v>
      </c>
      <c r="V28" s="25">
        <f t="shared" si="25"/>
        <v>-2.8638637230701331E-2</v>
      </c>
      <c r="Z28">
        <f t="shared" si="26"/>
        <v>-42548</v>
      </c>
      <c r="AA28" s="25">
        <f t="shared" si="27"/>
        <v>-7.535797175347813E-3</v>
      </c>
      <c r="AB28" s="25">
        <f t="shared" si="28"/>
        <v>-1.9464685587380487E-2</v>
      </c>
      <c r="AC28" s="25">
        <f t="shared" si="29"/>
        <v>-2.8638637230701331E-2</v>
      </c>
      <c r="AD28" s="25">
        <f t="shared" si="30"/>
        <v>-2.0283762821367003E-2</v>
      </c>
      <c r="AE28" s="25">
        <f t="shared" si="31"/>
        <v>0</v>
      </c>
      <c r="AF28">
        <f t="shared" si="32"/>
        <v>-2.8638637230701331E-2</v>
      </c>
      <c r="AG28" s="128"/>
      <c r="AH28">
        <f t="shared" si="33"/>
        <v>-8.3548744093343286E-3</v>
      </c>
      <c r="AI28">
        <f t="shared" si="34"/>
        <v>0.5804333412200402</v>
      </c>
      <c r="AJ28">
        <f t="shared" si="35"/>
        <v>-0.53692193252439424</v>
      </c>
      <c r="AK28">
        <f t="shared" si="36"/>
        <v>-0.26703658449624107</v>
      </c>
      <c r="AL28">
        <f t="shared" si="37"/>
        <v>-2.5747962267648976</v>
      </c>
      <c r="AM28">
        <f t="shared" si="38"/>
        <v>-3.433627983660104</v>
      </c>
      <c r="AN28" s="25">
        <f t="shared" si="39"/>
        <v>-2.2100568389826467</v>
      </c>
      <c r="AO28" s="25">
        <f t="shared" si="39"/>
        <v>-2.2097964946127147</v>
      </c>
      <c r="AP28" s="25">
        <f t="shared" si="39"/>
        <v>-2.2106737134602468</v>
      </c>
      <c r="AQ28" s="25">
        <f t="shared" si="39"/>
        <v>-2.207713816090334</v>
      </c>
      <c r="AR28" s="25">
        <f t="shared" si="39"/>
        <v>-2.2176543945136751</v>
      </c>
      <c r="AS28" s="25">
        <f t="shared" si="39"/>
        <v>-2.1837212752128545</v>
      </c>
      <c r="AT28" s="25">
        <f t="shared" si="39"/>
        <v>-2.2939245324816642</v>
      </c>
      <c r="AU28" s="25">
        <f t="shared" si="40"/>
        <v>-1.810847676912906</v>
      </c>
      <c r="AV28"/>
      <c r="AW28">
        <v>-47000</v>
      </c>
      <c r="AX28">
        <f t="shared" si="2"/>
        <v>-6.7227316374391007E-3</v>
      </c>
      <c r="AY28">
        <f t="shared" si="3"/>
        <v>-2.1332208703958647E-3</v>
      </c>
      <c r="AZ28" s="25">
        <f t="shared" si="4"/>
        <v>-4.589510767043236E-3</v>
      </c>
      <c r="BA28">
        <f t="shared" si="5"/>
        <v>0.52036506498709478</v>
      </c>
      <c r="BB28">
        <f t="shared" si="6"/>
        <v>-0.26441756241911851</v>
      </c>
      <c r="BC28">
        <f t="shared" si="7"/>
        <v>-2.8739805517186241</v>
      </c>
      <c r="BD28">
        <f t="shared" si="8"/>
        <v>-7.4288482297604226</v>
      </c>
      <c r="BE28">
        <f t="shared" si="9"/>
        <v>-2.6850374377636932</v>
      </c>
      <c r="BF28">
        <f t="shared" si="10"/>
        <v>-2.682652960402514</v>
      </c>
      <c r="BG28">
        <f t="shared" si="11"/>
        <v>-2.6879938052312853</v>
      </c>
      <c r="BH28">
        <f t="shared" si="12"/>
        <v>-2.6760115213018656</v>
      </c>
      <c r="BI28">
        <f t="shared" si="13"/>
        <v>-2.7027972471928887</v>
      </c>
      <c r="BJ28">
        <f t="shared" si="14"/>
        <v>-2.6424106361534947</v>
      </c>
      <c r="BK28">
        <f t="shared" si="15"/>
        <v>-2.7762302717951353</v>
      </c>
      <c r="BL28">
        <f t="shared" si="16"/>
        <v>-2.464717978037505</v>
      </c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</row>
    <row r="29" spans="1:82" s="25" customFormat="1">
      <c r="A29" s="33" t="s">
        <v>291</v>
      </c>
      <c r="B29" s="57"/>
      <c r="C29" s="58">
        <v>35832.362000000001</v>
      </c>
      <c r="D29" s="58"/>
      <c r="E29" s="33">
        <f t="shared" si="17"/>
        <v>-41505.330498025709</v>
      </c>
      <c r="F29" s="25">
        <f t="shared" si="18"/>
        <v>-41505.5</v>
      </c>
      <c r="I29" s="127"/>
      <c r="P29" s="27">
        <f t="shared" si="20"/>
        <v>1.4139472018651934E-3</v>
      </c>
      <c r="Q29" s="28">
        <f t="shared" si="21"/>
        <v>20813.862000000001</v>
      </c>
      <c r="R29" s="25">
        <f>+C29-(C$7+F29*C$8)</f>
        <v>5.7859165004629176E-2</v>
      </c>
      <c r="S29" s="25">
        <f>+(P29-R29)^2</f>
        <v>3.1860626128014644E-3</v>
      </c>
      <c r="T29" s="57">
        <v>0</v>
      </c>
      <c r="U29"/>
      <c r="Z29">
        <f t="shared" si="26"/>
        <v>-41505.5</v>
      </c>
      <c r="AA29" s="25">
        <f t="shared" si="27"/>
        <v>-7.6265574943983911E-3</v>
      </c>
      <c r="AB29" s="25">
        <f t="shared" si="28"/>
        <v>9.0405046962635845E-3</v>
      </c>
      <c r="AC29" s="25">
        <f t="shared" si="29"/>
        <v>-1.4139472018651934E-3</v>
      </c>
      <c r="AD29" s="25">
        <f t="shared" si="30"/>
        <v>7.6265574943983911E-3</v>
      </c>
      <c r="AE29" s="25">
        <f t="shared" si="31"/>
        <v>0</v>
      </c>
      <c r="AF29">
        <f t="shared" si="32"/>
        <v>-1.4139472018651934E-3</v>
      </c>
      <c r="AG29" s="128"/>
      <c r="AH29">
        <f t="shared" si="33"/>
        <v>-9.0405046962635845E-3</v>
      </c>
      <c r="AI29">
        <f t="shared" si="34"/>
        <v>0.60375816019316275</v>
      </c>
      <c r="AJ29">
        <f t="shared" si="35"/>
        <v>-0.60433095936043824</v>
      </c>
      <c r="AK29">
        <f t="shared" si="36"/>
        <v>-0.30056134649300814</v>
      </c>
      <c r="AL29">
        <f t="shared" si="37"/>
        <v>-2.4926546213331222</v>
      </c>
      <c r="AM29">
        <f t="shared" si="38"/>
        <v>-2.9730352243912832</v>
      </c>
      <c r="AN29" s="25">
        <f t="shared" si="39"/>
        <v>-2.0896381516600209</v>
      </c>
      <c r="AO29" s="25">
        <f t="shared" si="39"/>
        <v>-2.0895627870264302</v>
      </c>
      <c r="AP29" s="25">
        <f t="shared" si="39"/>
        <v>-2.0898683392412023</v>
      </c>
      <c r="AQ29" s="25">
        <f t="shared" si="39"/>
        <v>-2.0886285190210296</v>
      </c>
      <c r="AR29" s="25">
        <f t="shared" si="39"/>
        <v>-2.0936426880314518</v>
      </c>
      <c r="AS29" s="25">
        <f t="shared" si="39"/>
        <v>-2.0730842275483812</v>
      </c>
      <c r="AT29" s="25">
        <f t="shared" si="39"/>
        <v>-2.1531938299045916</v>
      </c>
      <c r="AU29" s="25">
        <f t="shared" si="40"/>
        <v>-1.6577345167775974</v>
      </c>
      <c r="AV29"/>
      <c r="AW29">
        <v>-46500</v>
      </c>
      <c r="AX29">
        <f t="shared" si="2"/>
        <v>-6.8287641515283664E-3</v>
      </c>
      <c r="AY29">
        <f t="shared" si="3"/>
        <v>-1.7683774346896469E-3</v>
      </c>
      <c r="AZ29" s="25">
        <f t="shared" si="4"/>
        <v>-5.0603867168387195E-3</v>
      </c>
      <c r="BA29">
        <f t="shared" si="5"/>
        <v>0.52463441169210046</v>
      </c>
      <c r="BB29">
        <f t="shared" si="6"/>
        <v>-0.29393878285467689</v>
      </c>
      <c r="BC29">
        <f t="shared" si="7"/>
        <v>-2.8432354264709345</v>
      </c>
      <c r="BD29">
        <f t="shared" si="8"/>
        <v>-6.6535735993963083</v>
      </c>
      <c r="BE29">
        <f t="shared" si="9"/>
        <v>-2.6339843597552419</v>
      </c>
      <c r="BF29">
        <f t="shared" si="10"/>
        <v>-2.6317930002017245</v>
      </c>
      <c r="BG29">
        <f t="shared" si="11"/>
        <v>-2.6368340013794009</v>
      </c>
      <c r="BH29">
        <f t="shared" si="12"/>
        <v>-2.6252163391799455</v>
      </c>
      <c r="BI29">
        <f t="shared" si="13"/>
        <v>-2.6518798455906789</v>
      </c>
      <c r="BJ29">
        <f t="shared" si="14"/>
        <v>-2.5900697263030179</v>
      </c>
      <c r="BK29">
        <f t="shared" si="15"/>
        <v>-2.7303998956780986</v>
      </c>
      <c r="BL29">
        <f t="shared" si="16"/>
        <v>-2.3912824096272849</v>
      </c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</row>
    <row r="30" spans="1:82" s="25" customFormat="1">
      <c r="A30" s="33" t="s">
        <v>291</v>
      </c>
      <c r="B30" s="57"/>
      <c r="C30" s="58">
        <v>36491.408000000003</v>
      </c>
      <c r="D30" s="58"/>
      <c r="E30" s="33">
        <f t="shared" si="17"/>
        <v>-39574.614800032665</v>
      </c>
      <c r="F30" s="25">
        <f t="shared" si="18"/>
        <v>-39574.5</v>
      </c>
      <c r="G30" s="25">
        <f>+C30-(C$7+F30*C$8)</f>
        <v>-3.9186764995974954E-2</v>
      </c>
      <c r="I30" s="127">
        <f>G30</f>
        <v>-3.9186764995974954E-2</v>
      </c>
      <c r="P30" s="27">
        <f t="shared" si="20"/>
        <v>2.4191260725516493E-3</v>
      </c>
      <c r="Q30" s="28">
        <f t="shared" si="21"/>
        <v>21472.908000000003</v>
      </c>
      <c r="S30" s="25">
        <f>+(P30-G30)^2</f>
        <v>1.7310501716061022E-3</v>
      </c>
      <c r="T30" s="11">
        <f>T$19</f>
        <v>0</v>
      </c>
      <c r="U30">
        <f>+T30*S30</f>
        <v>0</v>
      </c>
      <c r="V30" s="25">
        <f>+G30-P30</f>
        <v>-4.1605891068526607E-2</v>
      </c>
      <c r="Z30">
        <f t="shared" si="26"/>
        <v>-39574.5</v>
      </c>
      <c r="AA30" s="25">
        <f t="shared" si="27"/>
        <v>-7.5827870119588407E-3</v>
      </c>
      <c r="AB30" s="25">
        <f t="shared" si="28"/>
        <v>-2.9184851911464464E-2</v>
      </c>
      <c r="AC30" s="25">
        <f t="shared" si="29"/>
        <v>-4.1605891068526607E-2</v>
      </c>
      <c r="AD30" s="25">
        <f t="shared" si="30"/>
        <v>-3.160397798401611E-2</v>
      </c>
      <c r="AE30" s="25">
        <f t="shared" si="31"/>
        <v>0</v>
      </c>
      <c r="AF30">
        <f t="shared" si="32"/>
        <v>-4.1605891068526607E-2</v>
      </c>
      <c r="AG30" s="128"/>
      <c r="AH30">
        <f t="shared" si="33"/>
        <v>-1.000191308451049E-2</v>
      </c>
      <c r="AI30">
        <f t="shared" si="34"/>
        <v>0.66139136869252591</v>
      </c>
      <c r="AJ30">
        <f t="shared" si="35"/>
        <v>-0.73242150616834445</v>
      </c>
      <c r="AK30">
        <f t="shared" si="36"/>
        <v>-0.36426489457985989</v>
      </c>
      <c r="AL30">
        <f t="shared" si="37"/>
        <v>-2.3197087261334266</v>
      </c>
      <c r="AM30">
        <f t="shared" si="38"/>
        <v>-2.2948856015318113</v>
      </c>
      <c r="AN30" s="25">
        <f t="shared" si="39"/>
        <v>-1.8519382107403963</v>
      </c>
      <c r="AO30" s="25">
        <f t="shared" si="39"/>
        <v>-1.8519376364377722</v>
      </c>
      <c r="AP30" s="25">
        <f t="shared" si="39"/>
        <v>-1.8519417983984614</v>
      </c>
      <c r="AQ30" s="25">
        <f t="shared" si="39"/>
        <v>-1.8519116353870726</v>
      </c>
      <c r="AR30" s="25">
        <f t="shared" si="39"/>
        <v>-1.8521301647531714</v>
      </c>
      <c r="AS30" s="25">
        <f t="shared" si="39"/>
        <v>-1.8505431720353003</v>
      </c>
      <c r="AT30" s="25">
        <f t="shared" si="39"/>
        <v>-1.8618766634421406</v>
      </c>
      <c r="AU30" s="25">
        <f t="shared" si="40"/>
        <v>-1.3741263515773277</v>
      </c>
      <c r="AV30"/>
      <c r="AW30">
        <v>-46000</v>
      </c>
      <c r="AX30">
        <f t="shared" si="2"/>
        <v>-6.9340715723658162E-3</v>
      </c>
      <c r="AY30">
        <f t="shared" si="3"/>
        <v>-1.411953424018543E-3</v>
      </c>
      <c r="AZ30" s="25">
        <f t="shared" si="4"/>
        <v>-5.5221181483472732E-3</v>
      </c>
      <c r="BA30">
        <f t="shared" si="5"/>
        <v>0.52944075742729535</v>
      </c>
      <c r="BB30">
        <f t="shared" si="6"/>
        <v>-0.32369798611854161</v>
      </c>
      <c r="BC30">
        <f t="shared" si="7"/>
        <v>-2.811945190459431</v>
      </c>
      <c r="BD30">
        <f t="shared" si="8"/>
        <v>-6.0120464835825294</v>
      </c>
      <c r="BE30">
        <f t="shared" si="9"/>
        <v>-2.5824733430542746</v>
      </c>
      <c r="BF30">
        <f t="shared" si="10"/>
        <v>-2.5805300147382377</v>
      </c>
      <c r="BG30">
        <f t="shared" si="11"/>
        <v>-2.5851383436379907</v>
      </c>
      <c r="BH30">
        <f t="shared" si="12"/>
        <v>-2.574188534895367</v>
      </c>
      <c r="BI30">
        <f t="shared" si="13"/>
        <v>-2.6000857327151081</v>
      </c>
      <c r="BJ30">
        <f t="shared" si="14"/>
        <v>-2.5381267982968874</v>
      </c>
      <c r="BK30">
        <f t="shared" si="15"/>
        <v>-2.6827415543528796</v>
      </c>
      <c r="BL30">
        <f t="shared" si="16"/>
        <v>-2.3178468412170652</v>
      </c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</row>
    <row r="31" spans="1:82" s="25" customFormat="1">
      <c r="A31" s="33" t="s">
        <v>291</v>
      </c>
      <c r="B31" s="57"/>
      <c r="C31" s="58">
        <v>36541.362000000001</v>
      </c>
      <c r="D31" s="58"/>
      <c r="E31" s="33">
        <f t="shared" si="17"/>
        <v>-39428.271491708903</v>
      </c>
      <c r="F31" s="25">
        <f t="shared" si="18"/>
        <v>-39428.5</v>
      </c>
      <c r="I31" s="127"/>
      <c r="P31" s="27">
        <f t="shared" si="20"/>
        <v>2.4900198855955548E-3</v>
      </c>
      <c r="Q31" s="28">
        <f t="shared" si="21"/>
        <v>21522.862000000001</v>
      </c>
      <c r="S31" s="25">
        <f>+(P31-R32)^2</f>
        <v>5.701886220640405E-3</v>
      </c>
      <c r="T31" s="11">
        <f>T$19</f>
        <v>0</v>
      </c>
      <c r="U31">
        <f>+T31*S31</f>
        <v>0</v>
      </c>
      <c r="V31" s="25">
        <f>+G31-P31</f>
        <v>-2.4900198855955548E-3</v>
      </c>
      <c r="Z31">
        <f t="shared" si="26"/>
        <v>-39428.5</v>
      </c>
      <c r="AA31" s="25">
        <f t="shared" si="27"/>
        <v>-7.5647480646317232E-3</v>
      </c>
      <c r="AB31" s="25">
        <f t="shared" si="28"/>
        <v>1.0054767950227278E-2</v>
      </c>
      <c r="AC31" s="25">
        <f t="shared" si="29"/>
        <v>-2.4900198855955548E-3</v>
      </c>
      <c r="AD31" s="25">
        <f t="shared" si="30"/>
        <v>7.5647480646317232E-3</v>
      </c>
      <c r="AE31" s="25">
        <f t="shared" si="31"/>
        <v>0</v>
      </c>
      <c r="AF31">
        <f t="shared" si="32"/>
        <v>-2.4900198855955548E-3</v>
      </c>
      <c r="AG31" s="128"/>
      <c r="AH31">
        <f t="shared" si="33"/>
        <v>-1.0054767950227278E-2</v>
      </c>
      <c r="AI31">
        <f t="shared" si="34"/>
        <v>0.66670135835308908</v>
      </c>
      <c r="AJ31">
        <f t="shared" si="35"/>
        <v>-0.74220332822734769</v>
      </c>
      <c r="AK31">
        <f t="shared" si="36"/>
        <v>-0.3691296982031132</v>
      </c>
      <c r="AL31">
        <f t="shared" si="37"/>
        <v>-2.3052283988189752</v>
      </c>
      <c r="AM31">
        <f t="shared" si="38"/>
        <v>-2.2502558750967903</v>
      </c>
      <c r="AN31" s="25">
        <f t="shared" ref="AN31:AT40" si="42">$AU31+$AB$7*SIN(AO31)</f>
        <v>-1.8330198202116181</v>
      </c>
      <c r="AO31" s="25">
        <f t="shared" si="42"/>
        <v>-1.8330196086011814</v>
      </c>
      <c r="AP31" s="25">
        <f t="shared" si="42"/>
        <v>-1.8330212499532039</v>
      </c>
      <c r="AQ31" s="25">
        <f t="shared" si="42"/>
        <v>-1.8330085185768008</v>
      </c>
      <c r="AR31" s="25">
        <f t="shared" si="42"/>
        <v>-1.8331072554580854</v>
      </c>
      <c r="AS31" s="25">
        <f t="shared" si="42"/>
        <v>-1.8323405577886178</v>
      </c>
      <c r="AT31" s="25">
        <f t="shared" si="42"/>
        <v>-1.8382376122805375</v>
      </c>
      <c r="AU31" s="25">
        <f t="shared" si="40"/>
        <v>-1.3526831656015434</v>
      </c>
      <c r="AV31"/>
      <c r="AW31">
        <v>-45500</v>
      </c>
      <c r="AX31">
        <f t="shared" si="2"/>
        <v>-7.0374470115190579E-3</v>
      </c>
      <c r="AY31">
        <f t="shared" si="3"/>
        <v>-1.0639488383825391E-3</v>
      </c>
      <c r="AZ31" s="25">
        <f t="shared" si="4"/>
        <v>-5.9734981731365188E-3</v>
      </c>
      <c r="BA31">
        <f t="shared" si="5"/>
        <v>0.53481521647469799</v>
      </c>
      <c r="BB31">
        <f t="shared" si="6"/>
        <v>-0.3537120487885182</v>
      </c>
      <c r="BC31">
        <f t="shared" si="7"/>
        <v>-2.780043749329884</v>
      </c>
      <c r="BD31">
        <f t="shared" si="8"/>
        <v>-5.4713652730612097</v>
      </c>
      <c r="BE31">
        <f t="shared" si="9"/>
        <v>-2.5304583745638167</v>
      </c>
      <c r="BF31">
        <f t="shared" si="10"/>
        <v>-2.5287968864331698</v>
      </c>
      <c r="BG31">
        <f t="shared" si="11"/>
        <v>-2.5328749005030886</v>
      </c>
      <c r="BH31">
        <f t="shared" si="12"/>
        <v>-2.5228447050696228</v>
      </c>
      <c r="BI31">
        <f t="shared" si="13"/>
        <v>-2.5473904182244009</v>
      </c>
      <c r="BJ31">
        <f t="shared" si="14"/>
        <v>-2.4865385700141514</v>
      </c>
      <c r="BK31">
        <f t="shared" si="15"/>
        <v>-2.6331162992951085</v>
      </c>
      <c r="BL31">
        <f t="shared" si="16"/>
        <v>-2.244411272806845</v>
      </c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</row>
    <row r="32" spans="1:82" s="25" customFormat="1">
      <c r="A32" s="33" t="s">
        <v>291</v>
      </c>
      <c r="B32" s="57"/>
      <c r="C32" s="58">
        <v>36596.232000000004</v>
      </c>
      <c r="D32" s="58"/>
      <c r="E32" s="33">
        <f t="shared" si="17"/>
        <v>-39267.52645972497</v>
      </c>
      <c r="F32" s="25">
        <f t="shared" si="18"/>
        <v>-39267.5</v>
      </c>
      <c r="G32" s="25">
        <f t="shared" ref="G32:G39" si="43">+C32-(C$7+F32*C$8)</f>
        <v>-9.0319749942864291E-3</v>
      </c>
      <c r="I32" s="127">
        <f t="shared" ref="I32:I39" si="44">G32</f>
        <v>-9.0319749942864291E-3</v>
      </c>
      <c r="P32" s="27">
        <f t="shared" si="20"/>
        <v>2.5673650157262071E-3</v>
      </c>
      <c r="Q32" s="28">
        <f t="shared" si="21"/>
        <v>21577.732000000004</v>
      </c>
      <c r="R32" s="25">
        <f>+C31-(C$7+F31*C$8)</f>
        <v>7.8000855006393977E-2</v>
      </c>
      <c r="S32" s="25">
        <f t="shared" ref="S32:S39" si="45">+(P32-G32)^2</f>
        <v>1.3454468866787994E-4</v>
      </c>
      <c r="T32" s="11"/>
      <c r="U32"/>
      <c r="Z32">
        <f t="shared" si="26"/>
        <v>-39267.5</v>
      </c>
      <c r="AA32" s="25">
        <f t="shared" si="27"/>
        <v>-7.5419584335007193E-3</v>
      </c>
      <c r="AB32" s="25">
        <f t="shared" si="28"/>
        <v>1.0773484549404973E-3</v>
      </c>
      <c r="AC32" s="25">
        <f t="shared" si="29"/>
        <v>-1.1599340010012636E-2</v>
      </c>
      <c r="AD32" s="25">
        <f t="shared" si="30"/>
        <v>-1.4900165607857098E-3</v>
      </c>
      <c r="AE32" s="25">
        <f t="shared" si="31"/>
        <v>0</v>
      </c>
      <c r="AF32">
        <f t="shared" si="32"/>
        <v>-1.1599340010012636E-2</v>
      </c>
      <c r="AG32" s="128"/>
      <c r="AH32">
        <f t="shared" si="33"/>
        <v>-1.0109323449226926E-2</v>
      </c>
      <c r="AI32">
        <f t="shared" si="34"/>
        <v>0.67274044153811396</v>
      </c>
      <c r="AJ32">
        <f t="shared" si="35"/>
        <v>-0.75298989885374257</v>
      </c>
      <c r="AK32">
        <f t="shared" si="36"/>
        <v>-0.37449419223070574</v>
      </c>
      <c r="AL32">
        <f t="shared" si="37"/>
        <v>-2.2889864504294666</v>
      </c>
      <c r="AM32">
        <f t="shared" si="38"/>
        <v>-2.2018957996583439</v>
      </c>
      <c r="AN32" s="25">
        <f t="shared" si="42"/>
        <v>-1.8119796144802551</v>
      </c>
      <c r="AO32" s="25">
        <f t="shared" si="42"/>
        <v>-1.811979616293264</v>
      </c>
      <c r="AP32" s="25">
        <f t="shared" si="42"/>
        <v>-1.8119796010309623</v>
      </c>
      <c r="AQ32" s="25">
        <f t="shared" si="42"/>
        <v>-1.8119797295122979</v>
      </c>
      <c r="AR32" s="25">
        <f t="shared" si="42"/>
        <v>-1.8119786479266966</v>
      </c>
      <c r="AS32" s="25">
        <f t="shared" si="42"/>
        <v>-1.8119877528159629</v>
      </c>
      <c r="AT32" s="25">
        <f t="shared" si="42"/>
        <v>-1.8119110964761957</v>
      </c>
      <c r="AU32" s="25">
        <f t="shared" si="40"/>
        <v>-1.3290369125734527</v>
      </c>
      <c r="AV32"/>
      <c r="AW32">
        <v>-45000</v>
      </c>
      <c r="AX32">
        <f t="shared" si="2"/>
        <v>-7.1376252000681806E-3</v>
      </c>
      <c r="AY32">
        <f t="shared" si="3"/>
        <v>-7.2436367778164201E-4</v>
      </c>
      <c r="AZ32" s="25">
        <f t="shared" si="4"/>
        <v>-6.4132615222865386E-3</v>
      </c>
      <c r="BA32">
        <f t="shared" si="5"/>
        <v>0.54079346010345164</v>
      </c>
      <c r="BB32">
        <f t="shared" si="6"/>
        <v>-0.38399724302545324</v>
      </c>
      <c r="BC32">
        <f t="shared" si="7"/>
        <v>-2.7474589317609994</v>
      </c>
      <c r="BD32">
        <f t="shared" si="8"/>
        <v>-5.0085602413419554</v>
      </c>
      <c r="BE32">
        <f t="shared" si="9"/>
        <v>-2.4778897575631906</v>
      </c>
      <c r="BF32">
        <f t="shared" si="10"/>
        <v>-2.4765228283903755</v>
      </c>
      <c r="BG32">
        <f t="shared" si="11"/>
        <v>-2.4800109925439182</v>
      </c>
      <c r="BH32">
        <f t="shared" si="12"/>
        <v>-2.4710908175546309</v>
      </c>
      <c r="BI32">
        <f t="shared" si="13"/>
        <v>-2.4937803050801932</v>
      </c>
      <c r="BJ32">
        <f t="shared" si="14"/>
        <v>-2.4352375394101475</v>
      </c>
      <c r="BK32">
        <f t="shared" si="15"/>
        <v>-2.5813957843528041</v>
      </c>
      <c r="BL32">
        <f t="shared" si="16"/>
        <v>-2.1709757043966249</v>
      </c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</row>
    <row r="33" spans="1:82" s="25" customFormat="1">
      <c r="A33" s="33" t="s">
        <v>291</v>
      </c>
      <c r="B33" s="57"/>
      <c r="C33" s="58">
        <v>36598.281999999999</v>
      </c>
      <c r="D33" s="58"/>
      <c r="E33" s="33">
        <f t="shared" si="17"/>
        <v>-39261.520858930977</v>
      </c>
      <c r="F33" s="25">
        <f t="shared" si="18"/>
        <v>-39261.5</v>
      </c>
      <c r="G33" s="25">
        <f t="shared" si="43"/>
        <v>-7.1201549944817089E-3</v>
      </c>
      <c r="I33" s="127">
        <f t="shared" si="44"/>
        <v>-7.1201549944817089E-3</v>
      </c>
      <c r="P33" s="27">
        <f t="shared" si="20"/>
        <v>2.570230570408269E-3</v>
      </c>
      <c r="Q33" s="28">
        <f t="shared" si="21"/>
        <v>21579.781999999999</v>
      </c>
      <c r="S33" s="25">
        <f t="shared" si="45"/>
        <v>9.3903572396228057E-5</v>
      </c>
      <c r="T33" s="11">
        <f t="shared" ref="T33:T39" si="46">T$19</f>
        <v>0</v>
      </c>
      <c r="U33">
        <f t="shared" ref="U33:U39" si="47">+T33*S33</f>
        <v>0</v>
      </c>
      <c r="V33" s="25">
        <f t="shared" ref="V33:V39" si="48">+G33-P33</f>
        <v>-9.6903855648899778E-3</v>
      </c>
      <c r="Z33">
        <f t="shared" si="26"/>
        <v>-39261.5</v>
      </c>
      <c r="AA33" s="25">
        <f t="shared" si="27"/>
        <v>-7.5410487933638814E-3</v>
      </c>
      <c r="AB33" s="25">
        <f t="shared" si="28"/>
        <v>2.9911243692904415E-3</v>
      </c>
      <c r="AC33" s="25">
        <f t="shared" si="29"/>
        <v>-9.6903855648899778E-3</v>
      </c>
      <c r="AD33" s="25">
        <f t="shared" si="30"/>
        <v>4.2089379888217253E-4</v>
      </c>
      <c r="AE33" s="25">
        <f t="shared" si="31"/>
        <v>0</v>
      </c>
      <c r="AF33">
        <f t="shared" si="32"/>
        <v>-9.6903855648899778E-3</v>
      </c>
      <c r="AG33" s="128"/>
      <c r="AH33">
        <f t="shared" si="33"/>
        <v>-1.011127936377215E-2</v>
      </c>
      <c r="AI33">
        <f t="shared" si="34"/>
        <v>0.67296931614307787</v>
      </c>
      <c r="AJ33">
        <f t="shared" si="35"/>
        <v>-0.75339181162863089</v>
      </c>
      <c r="AK33">
        <f t="shared" si="36"/>
        <v>-0.374694075794202</v>
      </c>
      <c r="AL33">
        <f t="shared" si="37"/>
        <v>-2.288375456884554</v>
      </c>
      <c r="AM33">
        <f t="shared" si="38"/>
        <v>-2.200110350068758</v>
      </c>
      <c r="AN33" s="25">
        <f t="shared" si="42"/>
        <v>-1.8111918193649608</v>
      </c>
      <c r="AO33" s="25">
        <f t="shared" si="42"/>
        <v>-1.8111918263142042</v>
      </c>
      <c r="AP33" s="25">
        <f t="shared" si="42"/>
        <v>-1.8111917676259781</v>
      </c>
      <c r="AQ33" s="25">
        <f t="shared" si="42"/>
        <v>-1.8111922632633666</v>
      </c>
      <c r="AR33" s="25">
        <f t="shared" si="42"/>
        <v>-1.8111880774447324</v>
      </c>
      <c r="AS33" s="25">
        <f t="shared" si="42"/>
        <v>-1.811223425795039</v>
      </c>
      <c r="AT33" s="25">
        <f t="shared" si="42"/>
        <v>-1.8109247560688579</v>
      </c>
      <c r="AU33" s="25">
        <f t="shared" si="40"/>
        <v>-1.3281556857525301</v>
      </c>
      <c r="AV33"/>
      <c r="AW33">
        <v>-44500</v>
      </c>
      <c r="AX33">
        <f t="shared" si="2"/>
        <v>-7.2332782422224583E-3</v>
      </c>
      <c r="AY33">
        <f t="shared" si="3"/>
        <v>-3.931979422158588E-4</v>
      </c>
      <c r="AZ33" s="25">
        <f t="shared" si="4"/>
        <v>-6.8400803000065995E-3</v>
      </c>
      <c r="BA33">
        <f t="shared" si="5"/>
        <v>0.54741642037847549</v>
      </c>
      <c r="BB33">
        <f t="shared" si="6"/>
        <v>-0.41456921821028642</v>
      </c>
      <c r="BC33">
        <f t="shared" si="7"/>
        <v>-2.7141111168494669</v>
      </c>
      <c r="BD33">
        <f t="shared" si="8"/>
        <v>-4.6070997690239954</v>
      </c>
      <c r="BE33">
        <f t="shared" si="9"/>
        <v>-2.4247129990137277</v>
      </c>
      <c r="BF33">
        <f t="shared" si="10"/>
        <v>-2.4236340066232618</v>
      </c>
      <c r="BG33">
        <f t="shared" si="11"/>
        <v>-2.4265110123450935</v>
      </c>
      <c r="BH33">
        <f t="shared" si="12"/>
        <v>-2.4188236751539711</v>
      </c>
      <c r="BI33">
        <f t="shared" si="13"/>
        <v>-2.4392510239098262</v>
      </c>
      <c r="BJ33">
        <f t="shared" si="14"/>
        <v>-2.3841296836059338</v>
      </c>
      <c r="BK33">
        <f t="shared" si="15"/>
        <v>-2.5274629575782912</v>
      </c>
      <c r="BL33">
        <f t="shared" si="16"/>
        <v>-2.0975401359864052</v>
      </c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</row>
    <row r="34" spans="1:82" s="25" customFormat="1">
      <c r="A34" s="33" t="s">
        <v>291</v>
      </c>
      <c r="B34" s="57"/>
      <c r="C34" s="58">
        <v>36599.281000000003</v>
      </c>
      <c r="D34" s="58"/>
      <c r="E34" s="33">
        <f t="shared" si="17"/>
        <v>-39258.594227129404</v>
      </c>
      <c r="F34" s="25">
        <f t="shared" si="18"/>
        <v>-39258.5</v>
      </c>
      <c r="G34" s="25">
        <f t="shared" si="43"/>
        <v>-3.2164244992600288E-2</v>
      </c>
      <c r="I34" s="127">
        <f t="shared" si="44"/>
        <v>-3.2164244992600288E-2</v>
      </c>
      <c r="P34" s="27">
        <f t="shared" si="20"/>
        <v>2.571662893100353E-3</v>
      </c>
      <c r="Q34" s="28">
        <f t="shared" si="21"/>
        <v>21580.781000000003</v>
      </c>
      <c r="S34" s="25">
        <f t="shared" si="45"/>
        <v>1.20658329664388E-3</v>
      </c>
      <c r="T34" s="11">
        <f t="shared" si="46"/>
        <v>0</v>
      </c>
      <c r="U34">
        <f t="shared" si="47"/>
        <v>0</v>
      </c>
      <c r="V34" s="25">
        <f t="shared" si="48"/>
        <v>-3.4735907885700641E-2</v>
      </c>
      <c r="Z34">
        <f t="shared" si="26"/>
        <v>-39258.5</v>
      </c>
      <c r="AA34" s="25">
        <f t="shared" si="27"/>
        <v>-7.5405923235652723E-3</v>
      </c>
      <c r="AB34" s="25">
        <f t="shared" si="28"/>
        <v>-2.2051989775934665E-2</v>
      </c>
      <c r="AC34" s="25">
        <f t="shared" si="29"/>
        <v>-3.4735907885700641E-2</v>
      </c>
      <c r="AD34" s="25">
        <f t="shared" si="30"/>
        <v>-2.4623652669035018E-2</v>
      </c>
      <c r="AE34" s="25">
        <f t="shared" si="31"/>
        <v>0</v>
      </c>
      <c r="AF34">
        <f t="shared" si="32"/>
        <v>-3.4735907885700641E-2</v>
      </c>
      <c r="AG34" s="128"/>
      <c r="AH34">
        <f t="shared" si="33"/>
        <v>-1.0112255216665625E-2</v>
      </c>
      <c r="AI34">
        <f t="shared" si="34"/>
        <v>0.67308385768135026</v>
      </c>
      <c r="AJ34">
        <f t="shared" si="35"/>
        <v>-0.75359276506788142</v>
      </c>
      <c r="AK34">
        <f t="shared" si="36"/>
        <v>-0.37479401610843482</v>
      </c>
      <c r="AL34">
        <f t="shared" si="37"/>
        <v>-2.2880698041634018</v>
      </c>
      <c r="AM34">
        <f t="shared" si="38"/>
        <v>-2.1992180699265158</v>
      </c>
      <c r="AN34" s="25">
        <f t="shared" si="42"/>
        <v>-1.8107978212851583</v>
      </c>
      <c r="AO34" s="25">
        <f t="shared" si="42"/>
        <v>-1.8107978307389065</v>
      </c>
      <c r="AP34" s="25">
        <f t="shared" si="42"/>
        <v>-1.8107977507709245</v>
      </c>
      <c r="AQ34" s="25">
        <f t="shared" si="42"/>
        <v>-1.8107984272084747</v>
      </c>
      <c r="AR34" s="25">
        <f t="shared" si="42"/>
        <v>-1.8107927052624526</v>
      </c>
      <c r="AS34" s="25">
        <f t="shared" si="42"/>
        <v>-1.8108411026522009</v>
      </c>
      <c r="AT34" s="25">
        <f t="shared" si="42"/>
        <v>-1.8104314452727757</v>
      </c>
      <c r="AU34" s="25">
        <f t="shared" si="40"/>
        <v>-1.3277150723420688</v>
      </c>
      <c r="AV34"/>
      <c r="AW34">
        <v>-44000</v>
      </c>
      <c r="AX34">
        <f t="shared" si="2"/>
        <v>-7.3230073309294135E-3</v>
      </c>
      <c r="AY34">
        <f t="shared" si="3"/>
        <v>-7.0451631685175542E-5</v>
      </c>
      <c r="AZ34" s="25">
        <f t="shared" si="4"/>
        <v>-7.252555699244238E-3</v>
      </c>
      <c r="BA34">
        <f t="shared" si="5"/>
        <v>0.55473113234061611</v>
      </c>
      <c r="BB34">
        <f t="shared" si="6"/>
        <v>-0.44544276223035834</v>
      </c>
      <c r="BC34">
        <f t="shared" si="7"/>
        <v>-2.6799117565088832</v>
      </c>
      <c r="BD34">
        <f t="shared" si="8"/>
        <v>-4.2547748709566253</v>
      </c>
      <c r="BE34">
        <f t="shared" si="9"/>
        <v>-2.3708677783633583</v>
      </c>
      <c r="BF34">
        <f t="shared" si="10"/>
        <v>-2.3700539893795614</v>
      </c>
      <c r="BG34">
        <f t="shared" si="11"/>
        <v>-2.3723341114549599</v>
      </c>
      <c r="BH34">
        <f t="shared" si="12"/>
        <v>-2.3659327064457867</v>
      </c>
      <c r="BI34">
        <f t="shared" si="13"/>
        <v>-2.3838051592054663</v>
      </c>
      <c r="BJ34">
        <f t="shared" si="14"/>
        <v>-2.3330923626681415</v>
      </c>
      <c r="BK34">
        <f t="shared" si="15"/>
        <v>-2.4712126921802926</v>
      </c>
      <c r="BL34">
        <f t="shared" si="16"/>
        <v>-2.0241045675761851</v>
      </c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</row>
    <row r="35" spans="1:82" s="25" customFormat="1">
      <c r="A35" s="33" t="s">
        <v>291</v>
      </c>
      <c r="B35" s="57"/>
      <c r="C35" s="58">
        <v>36605.26</v>
      </c>
      <c r="D35" s="58"/>
      <c r="E35" s="33">
        <f t="shared" si="17"/>
        <v>-39241.078379740451</v>
      </c>
      <c r="F35" s="25">
        <f t="shared" si="18"/>
        <v>-39241</v>
      </c>
      <c r="G35" s="25">
        <f t="shared" si="43"/>
        <v>-2.6754769998660777E-2</v>
      </c>
      <c r="I35" s="127">
        <f t="shared" si="44"/>
        <v>-2.6754769998660777E-2</v>
      </c>
      <c r="P35" s="27">
        <f t="shared" si="20"/>
        <v>2.5800120678667049E-3</v>
      </c>
      <c r="Q35" s="28">
        <f t="shared" si="21"/>
        <v>21586.760000000002</v>
      </c>
      <c r="S35" s="25">
        <f t="shared" si="45"/>
        <v>8.6052943889066238E-4</v>
      </c>
      <c r="T35" s="11">
        <f t="shared" si="46"/>
        <v>0</v>
      </c>
      <c r="U35">
        <f t="shared" si="47"/>
        <v>0</v>
      </c>
      <c r="V35" s="25">
        <f t="shared" si="48"/>
        <v>-2.9334782066527482E-2</v>
      </c>
      <c r="Z35">
        <f t="shared" si="26"/>
        <v>-39241</v>
      </c>
      <c r="AA35" s="25">
        <f t="shared" si="27"/>
        <v>-7.5379076130198189E-3</v>
      </c>
      <c r="AB35" s="25">
        <f t="shared" si="28"/>
        <v>-1.6636850317774253E-2</v>
      </c>
      <c r="AC35" s="25">
        <f t="shared" si="29"/>
        <v>-2.9334782066527482E-2</v>
      </c>
      <c r="AD35" s="25">
        <f t="shared" si="30"/>
        <v>-1.9216862385640958E-2</v>
      </c>
      <c r="AE35" s="25">
        <f t="shared" si="31"/>
        <v>0</v>
      </c>
      <c r="AF35">
        <f t="shared" si="32"/>
        <v>-2.9334782066527482E-2</v>
      </c>
      <c r="AG35" s="128"/>
      <c r="AH35">
        <f t="shared" si="33"/>
        <v>-1.0117919680886524E-2</v>
      </c>
      <c r="AI35">
        <f t="shared" si="34"/>
        <v>0.67375340462387023</v>
      </c>
      <c r="AJ35">
        <f t="shared" si="35"/>
        <v>-0.75476495208803296</v>
      </c>
      <c r="AK35">
        <f t="shared" si="36"/>
        <v>-0.3753769806803306</v>
      </c>
      <c r="AL35">
        <f t="shared" si="37"/>
        <v>-2.2862847531081125</v>
      </c>
      <c r="AM35">
        <f t="shared" si="38"/>
        <v>-2.1940189946938702</v>
      </c>
      <c r="AN35" s="25">
        <f t="shared" si="42"/>
        <v>-1.8084981611173325</v>
      </c>
      <c r="AO35" s="25">
        <f t="shared" si="42"/>
        <v>-1.8084981843588435</v>
      </c>
      <c r="AP35" s="25">
        <f t="shared" si="42"/>
        <v>-1.8084979858964916</v>
      </c>
      <c r="AQ35" s="25">
        <f t="shared" si="42"/>
        <v>-1.8084996805876687</v>
      </c>
      <c r="AR35" s="25">
        <f t="shared" si="42"/>
        <v>-1.8084852090574948</v>
      </c>
      <c r="AS35" s="25">
        <f t="shared" si="42"/>
        <v>-1.808608758442559</v>
      </c>
      <c r="AT35" s="25">
        <f t="shared" si="42"/>
        <v>-1.8075519315070956</v>
      </c>
      <c r="AU35" s="25">
        <f t="shared" si="40"/>
        <v>-1.3251448274477111</v>
      </c>
      <c r="AV35"/>
      <c r="AW35">
        <v>-43500</v>
      </c>
      <c r="AX35">
        <f t="shared" si="2"/>
        <v>-7.4053298825195934E-3</v>
      </c>
      <c r="AY35">
        <f t="shared" si="3"/>
        <v>2.4387525381039388E-4</v>
      </c>
      <c r="AZ35" s="25">
        <f t="shared" si="4"/>
        <v>-7.6492051363299873E-3</v>
      </c>
      <c r="BA35">
        <f t="shared" si="5"/>
        <v>0.56279172489973006</v>
      </c>
      <c r="BB35">
        <f t="shared" si="6"/>
        <v>-0.47663126902718356</v>
      </c>
      <c r="BC35">
        <f t="shared" si="7"/>
        <v>-2.6447617855391514</v>
      </c>
      <c r="BD35">
        <f t="shared" si="8"/>
        <v>-3.9423669541167055</v>
      </c>
      <c r="BE35">
        <f t="shared" si="9"/>
        <v>-2.3162870335997745</v>
      </c>
      <c r="BF35">
        <f t="shared" si="10"/>
        <v>-2.3157039120580731</v>
      </c>
      <c r="BG35">
        <f t="shared" si="11"/>
        <v>-2.3174318699200773</v>
      </c>
      <c r="BH35">
        <f t="shared" si="12"/>
        <v>-2.3123019720962934</v>
      </c>
      <c r="BI35">
        <f t="shared" si="13"/>
        <v>-2.3274493293463938</v>
      </c>
      <c r="BJ35">
        <f t="shared" si="14"/>
        <v>-2.2819725427375177</v>
      </c>
      <c r="BK35">
        <f t="shared" si="15"/>
        <v>-2.4125523531951432</v>
      </c>
      <c r="BL35">
        <f t="shared" si="16"/>
        <v>-1.9506689991659649</v>
      </c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</row>
    <row r="36" spans="1:82" s="25" customFormat="1">
      <c r="A36" s="33" t="s">
        <v>291</v>
      </c>
      <c r="B36" s="57"/>
      <c r="C36" s="58">
        <v>36606.269999999997</v>
      </c>
      <c r="D36" s="58"/>
      <c r="E36" s="33">
        <f t="shared" si="17"/>
        <v>-39238.119522763911</v>
      </c>
      <c r="F36" s="25">
        <f t="shared" si="18"/>
        <v>-39238</v>
      </c>
      <c r="G36" s="25">
        <f t="shared" si="43"/>
        <v>-4.079885999817634E-2</v>
      </c>
      <c r="I36" s="127">
        <f t="shared" si="44"/>
        <v>-4.079885999817634E-2</v>
      </c>
      <c r="P36" s="27">
        <f t="shared" si="20"/>
        <v>2.5814423193802269E-3</v>
      </c>
      <c r="Q36" s="28">
        <f t="shared" si="21"/>
        <v>21587.769999999997</v>
      </c>
      <c r="S36" s="25">
        <f t="shared" si="45"/>
        <v>1.8818506291626035E-3</v>
      </c>
      <c r="T36" s="11">
        <f t="shared" si="46"/>
        <v>0</v>
      </c>
      <c r="U36">
        <f t="shared" si="47"/>
        <v>0</v>
      </c>
      <c r="V36" s="25">
        <f t="shared" si="48"/>
        <v>-4.3380302317556567E-2</v>
      </c>
      <c r="Z36">
        <f t="shared" si="26"/>
        <v>-39238</v>
      </c>
      <c r="AA36" s="25">
        <f t="shared" si="27"/>
        <v>-7.5374436030124312E-3</v>
      </c>
      <c r="AB36" s="25">
        <f t="shared" si="28"/>
        <v>-3.0679974075783684E-2</v>
      </c>
      <c r="AC36" s="25">
        <f t="shared" si="29"/>
        <v>-4.3380302317556567E-2</v>
      </c>
      <c r="AD36" s="25">
        <f t="shared" si="30"/>
        <v>-3.3261416395163911E-2</v>
      </c>
      <c r="AE36" s="25">
        <f t="shared" si="31"/>
        <v>0</v>
      </c>
      <c r="AF36">
        <f t="shared" si="32"/>
        <v>-4.3380302317556567E-2</v>
      </c>
      <c r="AG36" s="128"/>
      <c r="AH36">
        <f t="shared" si="33"/>
        <v>-1.0118885922392658E-2</v>
      </c>
      <c r="AI36">
        <f t="shared" si="34"/>
        <v>0.67386842249206547</v>
      </c>
      <c r="AJ36">
        <f t="shared" si="35"/>
        <v>-0.75496589100479627</v>
      </c>
      <c r="AK36">
        <f t="shared" si="36"/>
        <v>-0.3754769137661908</v>
      </c>
      <c r="AL36">
        <f t="shared" si="37"/>
        <v>-2.2859783876003985</v>
      </c>
      <c r="AM36">
        <f t="shared" si="38"/>
        <v>-2.1931287323514592</v>
      </c>
      <c r="AN36" s="25">
        <f t="shared" si="42"/>
        <v>-1.8081037039178627</v>
      </c>
      <c r="AO36" s="25">
        <f t="shared" si="42"/>
        <v>-1.8081037293856046</v>
      </c>
      <c r="AP36" s="25">
        <f t="shared" si="42"/>
        <v>-1.8081035115585049</v>
      </c>
      <c r="AQ36" s="25">
        <f t="shared" si="42"/>
        <v>-1.8081053746402114</v>
      </c>
      <c r="AR36" s="25">
        <f t="shared" si="42"/>
        <v>-1.8080894391830087</v>
      </c>
      <c r="AS36" s="25">
        <f t="shared" si="42"/>
        <v>-1.8082257056929263</v>
      </c>
      <c r="AT36" s="25">
        <f t="shared" si="42"/>
        <v>-1.8070579805324842</v>
      </c>
      <c r="AU36" s="25">
        <f t="shared" si="40"/>
        <v>-1.3247042140372498</v>
      </c>
      <c r="AV36"/>
      <c r="AW36">
        <v>-43000</v>
      </c>
      <c r="AX36">
        <f t="shared" si="2"/>
        <v>-7.4786619266153619E-3</v>
      </c>
      <c r="AY36">
        <f t="shared" si="3"/>
        <v>5.4978271427085987E-4</v>
      </c>
      <c r="AZ36" s="25">
        <f t="shared" si="4"/>
        <v>-8.0284446408862217E-3</v>
      </c>
      <c r="BA36">
        <f t="shared" si="5"/>
        <v>0.57166057457393515</v>
      </c>
      <c r="BB36">
        <f t="shared" si="6"/>
        <v>-0.50814583783197398</v>
      </c>
      <c r="BC36">
        <f t="shared" si="7"/>
        <v>-2.6085498925055495</v>
      </c>
      <c r="BD36">
        <f t="shared" si="8"/>
        <v>-3.6627801623666447</v>
      </c>
      <c r="BE36">
        <f t="shared" si="9"/>
        <v>-2.2608961739125424</v>
      </c>
      <c r="BF36">
        <f t="shared" si="10"/>
        <v>-2.2605022590119015</v>
      </c>
      <c r="BG36">
        <f t="shared" si="11"/>
        <v>-2.2617460714260207</v>
      </c>
      <c r="BH36">
        <f t="shared" si="12"/>
        <v>-2.2578122389362156</v>
      </c>
      <c r="BI36">
        <f t="shared" si="13"/>
        <v>-2.27019058167369</v>
      </c>
      <c r="BJ36">
        <f t="shared" si="14"/>
        <v>-2.2305854717614557</v>
      </c>
      <c r="BK36">
        <f t="shared" si="15"/>
        <v>-2.3514022968225596</v>
      </c>
      <c r="BL36">
        <f t="shared" si="16"/>
        <v>-1.877233430755745</v>
      </c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</row>
    <row r="37" spans="1:82" s="25" customFormat="1">
      <c r="A37" s="33" t="s">
        <v>291</v>
      </c>
      <c r="B37" s="57"/>
      <c r="C37" s="58">
        <v>36608.351000000002</v>
      </c>
      <c r="D37" s="58"/>
      <c r="E37" s="33">
        <f t="shared" si="17"/>
        <v>-39232.023105567634</v>
      </c>
      <c r="F37" s="25">
        <f t="shared" si="18"/>
        <v>-39232</v>
      </c>
      <c r="G37" s="25">
        <f t="shared" si="43"/>
        <v>-7.8870399956940673E-3</v>
      </c>
      <c r="I37" s="127">
        <f t="shared" si="44"/>
        <v>-7.8870399956940673E-3</v>
      </c>
      <c r="P37" s="27">
        <f t="shared" si="20"/>
        <v>2.5843019131093665E-3</v>
      </c>
      <c r="Q37" s="28">
        <f t="shared" si="21"/>
        <v>21589.851000000002</v>
      </c>
      <c r="S37" s="25">
        <f t="shared" si="45"/>
        <v>1.0964900137106314E-4</v>
      </c>
      <c r="T37" s="11">
        <f t="shared" si="46"/>
        <v>0</v>
      </c>
      <c r="U37">
        <f t="shared" si="47"/>
        <v>0</v>
      </c>
      <c r="V37" s="25">
        <f t="shared" si="48"/>
        <v>-1.0471341908803434E-2</v>
      </c>
      <c r="Z37">
        <f t="shared" si="26"/>
        <v>-39232</v>
      </c>
      <c r="AA37" s="25">
        <f t="shared" si="27"/>
        <v>-7.5365122617596977E-3</v>
      </c>
      <c r="AB37" s="25">
        <f t="shared" si="28"/>
        <v>2.2337741791749969E-3</v>
      </c>
      <c r="AC37" s="25">
        <f t="shared" si="29"/>
        <v>-1.0471341908803434E-2</v>
      </c>
      <c r="AD37" s="25">
        <f t="shared" si="30"/>
        <v>-3.5052773393436966E-4</v>
      </c>
      <c r="AE37" s="25">
        <f t="shared" si="31"/>
        <v>0</v>
      </c>
      <c r="AF37">
        <f t="shared" si="32"/>
        <v>-1.0471341908803434E-2</v>
      </c>
      <c r="AG37" s="128"/>
      <c r="AH37">
        <f t="shared" si="33"/>
        <v>-1.0120814174869064E-2</v>
      </c>
      <c r="AI37">
        <f t="shared" si="34"/>
        <v>0.67409866799985318</v>
      </c>
      <c r="AJ37">
        <f t="shared" si="35"/>
        <v>-0.75536776197978595</v>
      </c>
      <c r="AK37">
        <f t="shared" si="36"/>
        <v>-0.37567677652435133</v>
      </c>
      <c r="AL37">
        <f t="shared" si="37"/>
        <v>-2.2853653426175864</v>
      </c>
      <c r="AM37">
        <f t="shared" si="38"/>
        <v>-2.1913490900977588</v>
      </c>
      <c r="AN37" s="25">
        <f t="shared" si="42"/>
        <v>-1.8073145874324938</v>
      </c>
      <c r="AO37" s="25">
        <f t="shared" si="42"/>
        <v>-1.8073146172354864</v>
      </c>
      <c r="AP37" s="25">
        <f t="shared" si="42"/>
        <v>-1.8073143614942462</v>
      </c>
      <c r="AQ37" s="25">
        <f t="shared" si="42"/>
        <v>-1.807316556016116</v>
      </c>
      <c r="AR37" s="25">
        <f t="shared" si="42"/>
        <v>-1.8072977241200432</v>
      </c>
      <c r="AS37" s="25">
        <f t="shared" si="42"/>
        <v>-1.8074592788283859</v>
      </c>
      <c r="AT37" s="25">
        <f t="shared" si="42"/>
        <v>-1.8060697976609017</v>
      </c>
      <c r="AU37" s="25">
        <f t="shared" si="40"/>
        <v>-1.323822987216327</v>
      </c>
      <c r="AV37"/>
      <c r="AW37">
        <v>-42500</v>
      </c>
      <c r="AX37">
        <f t="shared" si="2"/>
        <v>-7.5412959367423104E-3</v>
      </c>
      <c r="AY37">
        <f t="shared" si="3"/>
        <v>8.472707496962259E-4</v>
      </c>
      <c r="AZ37" s="25">
        <f t="shared" si="4"/>
        <v>-8.3885666864385363E-3</v>
      </c>
      <c r="BA37">
        <f t="shared" si="5"/>
        <v>0.58140964327478084</v>
      </c>
      <c r="BB37">
        <f t="shared" si="6"/>
        <v>-0.53999392595963913</v>
      </c>
      <c r="BC37">
        <f t="shared" si="7"/>
        <v>-2.5711505986988255</v>
      </c>
      <c r="BD37">
        <f t="shared" si="8"/>
        <v>-3.4104595372050004</v>
      </c>
      <c r="BE37">
        <f t="shared" si="9"/>
        <v>-2.2046123964176507</v>
      </c>
      <c r="BF37">
        <f t="shared" si="10"/>
        <v>-2.2043641864982972</v>
      </c>
      <c r="BG37">
        <f t="shared" si="11"/>
        <v>-2.2052067053421132</v>
      </c>
      <c r="BH37">
        <f t="shared" si="12"/>
        <v>-2.2023429372969523</v>
      </c>
      <c r="BI37">
        <f t="shared" si="13"/>
        <v>-2.2120320660262935</v>
      </c>
      <c r="BJ37">
        <f t="shared" si="14"/>
        <v>-2.1787139569352769</v>
      </c>
      <c r="BK37">
        <f t="shared" si="15"/>
        <v>-2.2876962997343644</v>
      </c>
      <c r="BL37">
        <f t="shared" si="16"/>
        <v>-1.8037978623455251</v>
      </c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</row>
    <row r="38" spans="1:82" s="25" customFormat="1">
      <c r="A38" s="33" t="s">
        <v>291</v>
      </c>
      <c r="B38" s="57"/>
      <c r="C38" s="58">
        <v>36609.339</v>
      </c>
      <c r="D38" s="58"/>
      <c r="E38" s="33">
        <f t="shared" si="17"/>
        <v>-39229.128698941066</v>
      </c>
      <c r="F38" s="25">
        <f t="shared" si="18"/>
        <v>-39229</v>
      </c>
      <c r="G38" s="25">
        <f t="shared" si="43"/>
        <v>-4.3931129992415663E-2</v>
      </c>
      <c r="I38" s="127">
        <f t="shared" si="44"/>
        <v>-4.3931129992415663E-2</v>
      </c>
      <c r="P38" s="27">
        <f t="shared" si="20"/>
        <v>2.5857312553249877E-3</v>
      </c>
      <c r="Q38" s="28">
        <f t="shared" si="21"/>
        <v>21590.839</v>
      </c>
      <c r="S38" s="25">
        <f t="shared" si="45"/>
        <v>2.1638183803415561E-3</v>
      </c>
      <c r="T38" s="11">
        <f t="shared" si="46"/>
        <v>0</v>
      </c>
      <c r="U38">
        <f t="shared" si="47"/>
        <v>0</v>
      </c>
      <c r="V38" s="25">
        <f t="shared" si="48"/>
        <v>-4.6516861247740654E-2</v>
      </c>
      <c r="Z38">
        <f t="shared" si="26"/>
        <v>-39229</v>
      </c>
      <c r="AA38" s="25">
        <f t="shared" si="27"/>
        <v>-7.536044928800131E-3</v>
      </c>
      <c r="AB38" s="25">
        <f t="shared" si="28"/>
        <v>-3.3809353808290546E-2</v>
      </c>
      <c r="AC38" s="25">
        <f t="shared" si="29"/>
        <v>-4.6516861247740654E-2</v>
      </c>
      <c r="AD38" s="25">
        <f t="shared" si="30"/>
        <v>-3.639508506361553E-2</v>
      </c>
      <c r="AE38" s="25">
        <f t="shared" si="31"/>
        <v>0</v>
      </c>
      <c r="AF38">
        <f t="shared" si="32"/>
        <v>-4.6516861247740654E-2</v>
      </c>
      <c r="AG38" s="128"/>
      <c r="AH38">
        <f t="shared" si="33"/>
        <v>-1.0121776184125119E-2</v>
      </c>
      <c r="AI38">
        <f t="shared" si="34"/>
        <v>0.67421389574186175</v>
      </c>
      <c r="AJ38">
        <f t="shared" si="35"/>
        <v>-0.75556869396176074</v>
      </c>
      <c r="AK38">
        <f t="shared" si="36"/>
        <v>-0.37577670615872777</v>
      </c>
      <c r="AL38">
        <f t="shared" si="37"/>
        <v>-2.2850586629793632</v>
      </c>
      <c r="AM38">
        <f t="shared" si="38"/>
        <v>-2.1904597096494882</v>
      </c>
      <c r="AN38" s="25">
        <f t="shared" si="42"/>
        <v>-1.8069199280645707</v>
      </c>
      <c r="AO38" s="25">
        <f t="shared" si="42"/>
        <v>-1.8069199599773462</v>
      </c>
      <c r="AP38" s="25">
        <f t="shared" si="42"/>
        <v>-1.8069196856827767</v>
      </c>
      <c r="AQ38" s="25">
        <f t="shared" si="42"/>
        <v>-1.8069220432710464</v>
      </c>
      <c r="AR38" s="25">
        <f t="shared" si="42"/>
        <v>-1.8069017788185198</v>
      </c>
      <c r="AS38" s="25">
        <f t="shared" si="42"/>
        <v>-1.8070759045488076</v>
      </c>
      <c r="AT38" s="25">
        <f t="shared" si="42"/>
        <v>-1.8055755657846952</v>
      </c>
      <c r="AU38" s="25">
        <f t="shared" si="40"/>
        <v>-1.3233823738058657</v>
      </c>
      <c r="AV38"/>
      <c r="AW38">
        <v>-42000</v>
      </c>
      <c r="AX38">
        <f t="shared" si="2"/>
        <v>-7.5913745330556635E-3</v>
      </c>
      <c r="AY38">
        <f t="shared" si="3"/>
        <v>1.1363393600864746E-3</v>
      </c>
      <c r="AZ38" s="25">
        <f t="shared" si="4"/>
        <v>-8.7277138931421382E-3</v>
      </c>
      <c r="BA38">
        <f t="shared" si="5"/>
        <v>0.5921220321334002</v>
      </c>
      <c r="BB38">
        <f t="shared" si="6"/>
        <v>-0.57217746681549642</v>
      </c>
      <c r="BC38">
        <f t="shared" si="7"/>
        <v>-2.5324220605907928</v>
      </c>
      <c r="BD38">
        <f t="shared" si="8"/>
        <v>-3.180990606701072</v>
      </c>
      <c r="BE38">
        <f t="shared" si="9"/>
        <v>-2.1473440501810819</v>
      </c>
      <c r="BF38">
        <f t="shared" si="10"/>
        <v>-2.147200343319859</v>
      </c>
      <c r="BG38">
        <f t="shared" si="11"/>
        <v>-2.1477303028998063</v>
      </c>
      <c r="BH38">
        <f t="shared" si="12"/>
        <v>-2.1457737810791606</v>
      </c>
      <c r="BI38">
        <f t="shared" si="13"/>
        <v>-2.152967958661371</v>
      </c>
      <c r="BJ38">
        <f t="shared" si="14"/>
        <v>-2.1261084042306622</v>
      </c>
      <c r="BK38">
        <f t="shared" si="15"/>
        <v>-2.2213819160420405</v>
      </c>
      <c r="BL38">
        <f t="shared" si="16"/>
        <v>-1.7303622939353049</v>
      </c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</row>
    <row r="39" spans="1:82" s="25" customFormat="1">
      <c r="A39" s="33" t="s">
        <v>291</v>
      </c>
      <c r="B39" s="57"/>
      <c r="C39" s="58">
        <v>36627.277000000002</v>
      </c>
      <c r="D39" s="58"/>
      <c r="E39" s="33">
        <f t="shared" si="17"/>
        <v>-39176.578227212842</v>
      </c>
      <c r="F39" s="25">
        <f t="shared" si="18"/>
        <v>-39176.5</v>
      </c>
      <c r="G39" s="25">
        <f t="shared" si="43"/>
        <v>-2.6702704999479465E-2</v>
      </c>
      <c r="I39" s="127">
        <f t="shared" si="44"/>
        <v>-2.6702704999479465E-2</v>
      </c>
      <c r="J39" s="26"/>
      <c r="P39" s="27">
        <f t="shared" si="20"/>
        <v>2.6106956798989354E-3</v>
      </c>
      <c r="Q39" s="28">
        <f t="shared" si="21"/>
        <v>21608.777000000002</v>
      </c>
      <c r="S39" s="25">
        <f t="shared" si="45"/>
        <v>8.5927545938978213E-4</v>
      </c>
      <c r="T39" s="11">
        <f t="shared" si="46"/>
        <v>0</v>
      </c>
      <c r="U39">
        <f t="shared" si="47"/>
        <v>0</v>
      </c>
      <c r="V39" s="25">
        <f t="shared" si="48"/>
        <v>-2.9313400679378401E-2</v>
      </c>
      <c r="Z39">
        <f t="shared" si="26"/>
        <v>-39176.5</v>
      </c>
      <c r="AA39" s="25">
        <f t="shared" si="27"/>
        <v>-7.5276862567082038E-3</v>
      </c>
      <c r="AB39" s="25">
        <f t="shared" si="28"/>
        <v>-1.6564323062872324E-2</v>
      </c>
      <c r="AC39" s="25">
        <f t="shared" si="29"/>
        <v>-2.9313400679378401E-2</v>
      </c>
      <c r="AD39" s="25">
        <f t="shared" si="30"/>
        <v>-1.9175018742771263E-2</v>
      </c>
      <c r="AE39" s="25">
        <f t="shared" si="31"/>
        <v>0</v>
      </c>
      <c r="AF39">
        <f t="shared" si="32"/>
        <v>-2.9313400679378401E-2</v>
      </c>
      <c r="AG39" s="128"/>
      <c r="AH39">
        <f t="shared" si="33"/>
        <v>-1.0138381936607139E-2</v>
      </c>
      <c r="AI39">
        <f t="shared" si="34"/>
        <v>0.67624176812372361</v>
      </c>
      <c r="AJ39">
        <f t="shared" si="35"/>
        <v>-0.75908458268622936</v>
      </c>
      <c r="AK39">
        <f t="shared" si="36"/>
        <v>-0.37752526526253133</v>
      </c>
      <c r="AL39">
        <f t="shared" si="37"/>
        <v>-2.2796747198587437</v>
      </c>
      <c r="AM39">
        <f t="shared" si="38"/>
        <v>-2.1749428126688031</v>
      </c>
      <c r="AN39" s="25">
        <f t="shared" si="42"/>
        <v>-1.800002430485669</v>
      </c>
      <c r="AO39" s="25">
        <f t="shared" si="42"/>
        <v>-1.800002493486613</v>
      </c>
      <c r="AP39" s="25">
        <f t="shared" si="42"/>
        <v>-1.800001935942438</v>
      </c>
      <c r="AQ39" s="25">
        <f t="shared" si="42"/>
        <v>-1.8000068700366201</v>
      </c>
      <c r="AR39" s="25">
        <f t="shared" si="42"/>
        <v>-1.7999632011981563</v>
      </c>
      <c r="AS39" s="25">
        <f t="shared" si="42"/>
        <v>-1.800349405525175</v>
      </c>
      <c r="AT39" s="25">
        <f t="shared" si="42"/>
        <v>-1.7969113636818757</v>
      </c>
      <c r="AU39" s="25">
        <f t="shared" si="40"/>
        <v>-1.3156716391227927</v>
      </c>
      <c r="AV39"/>
      <c r="AW39">
        <v>-41500</v>
      </c>
      <c r="AX39">
        <f t="shared" si="2"/>
        <v>-7.6268605630491829E-3</v>
      </c>
      <c r="AY39">
        <f t="shared" si="3"/>
        <v>1.4169885454416165E-3</v>
      </c>
      <c r="AZ39" s="25">
        <f t="shared" si="4"/>
        <v>-9.0438491084907993E-3</v>
      </c>
      <c r="BA39">
        <f t="shared" si="5"/>
        <v>0.60389379789793707</v>
      </c>
      <c r="BB39">
        <f t="shared" si="6"/>
        <v>-0.60469034181875381</v>
      </c>
      <c r="BC39">
        <f t="shared" si="7"/>
        <v>-2.4922034742156738</v>
      </c>
      <c r="BD39">
        <f t="shared" si="8"/>
        <v>-2.9708173074141593</v>
      </c>
      <c r="BE39">
        <f t="shared" si="9"/>
        <v>-2.0889899584819007</v>
      </c>
      <c r="BF39">
        <f t="shared" si="10"/>
        <v>-2.0889151851561105</v>
      </c>
      <c r="BG39">
        <f t="shared" si="11"/>
        <v>-2.0892186847683485</v>
      </c>
      <c r="BH39">
        <f t="shared" si="12"/>
        <v>-2.0879857965737867</v>
      </c>
      <c r="BI39">
        <f t="shared" si="13"/>
        <v>-2.0929776280260839</v>
      </c>
      <c r="BJ39">
        <f t="shared" si="14"/>
        <v>-2.0724877850572754</v>
      </c>
      <c r="BK39">
        <f t="shared" si="15"/>
        <v>-2.1524207599989356</v>
      </c>
      <c r="BL39">
        <f t="shared" si="16"/>
        <v>-1.656926725525085</v>
      </c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</row>
    <row r="40" spans="1:82" s="25" customFormat="1">
      <c r="A40" s="33" t="s">
        <v>291</v>
      </c>
      <c r="B40" s="57"/>
      <c r="C40" s="58">
        <v>36629.286</v>
      </c>
      <c r="D40" s="58"/>
      <c r="E40" s="33">
        <f t="shared" si="17"/>
        <v>-39170.692738434722</v>
      </c>
      <c r="F40" s="25">
        <f t="shared" si="18"/>
        <v>-39170.5</v>
      </c>
      <c r="I40" s="127"/>
      <c r="J40" s="26"/>
      <c r="P40" s="27">
        <f t="shared" si="20"/>
        <v>2.613542846556724E-3</v>
      </c>
      <c r="Q40" s="28">
        <f t="shared" si="21"/>
        <v>21610.786</v>
      </c>
      <c r="R40" s="25">
        <f>+C40-(C$7+F40*C$8)</f>
        <v>-6.5790884997113608E-2</v>
      </c>
      <c r="S40" s="25">
        <f>+(P40-R40)^2</f>
        <v>4.6791657486199012E-3</v>
      </c>
      <c r="T40" s="11"/>
      <c r="U40"/>
      <c r="Z40">
        <f t="shared" si="26"/>
        <v>-39170.5</v>
      </c>
      <c r="AA40" s="25">
        <f t="shared" si="27"/>
        <v>-7.5267091397666231E-3</v>
      </c>
      <c r="AB40" s="25">
        <f t="shared" si="28"/>
        <v>1.0140251986323347E-2</v>
      </c>
      <c r="AC40" s="25">
        <f t="shared" si="29"/>
        <v>-2.613542846556724E-3</v>
      </c>
      <c r="AD40" s="25">
        <f t="shared" si="30"/>
        <v>7.5267091397666231E-3</v>
      </c>
      <c r="AE40" s="25">
        <f t="shared" si="31"/>
        <v>0</v>
      </c>
      <c r="AF40">
        <f t="shared" si="32"/>
        <v>-2.613542846556724E-3</v>
      </c>
      <c r="AG40" s="128"/>
      <c r="AH40">
        <f t="shared" si="33"/>
        <v>-1.0140251986323347E-2</v>
      </c>
      <c r="AI40">
        <f t="shared" si="34"/>
        <v>0.67647490356485274</v>
      </c>
      <c r="AJ40">
        <f t="shared" si="35"/>
        <v>-0.7594863426302475</v>
      </c>
      <c r="AK40">
        <f t="shared" si="36"/>
        <v>-0.37772507276566381</v>
      </c>
      <c r="AL40">
        <f t="shared" si="37"/>
        <v>-2.2790573472552893</v>
      </c>
      <c r="AM40">
        <f t="shared" si="38"/>
        <v>-2.1731751107550927</v>
      </c>
      <c r="AN40" s="25">
        <f t="shared" si="42"/>
        <v>-1.7992105337111883</v>
      </c>
      <c r="AO40" s="25">
        <f t="shared" si="42"/>
        <v>-1.799210599610052</v>
      </c>
      <c r="AP40" s="25">
        <f t="shared" si="42"/>
        <v>-1.7992100144334975</v>
      </c>
      <c r="AQ40" s="25">
        <f t="shared" si="42"/>
        <v>-1.7992152107022055</v>
      </c>
      <c r="AR40" s="25">
        <f t="shared" si="42"/>
        <v>-1.7991690646517522</v>
      </c>
      <c r="AS40" s="25">
        <f t="shared" si="42"/>
        <v>-1.7995785498405996</v>
      </c>
      <c r="AT40" s="25">
        <f t="shared" si="42"/>
        <v>-1.7959193462369432</v>
      </c>
      <c r="AU40" s="25">
        <f t="shared" si="40"/>
        <v>-1.3147904123018701</v>
      </c>
      <c r="AV40"/>
      <c r="AW40">
        <v>-41000</v>
      </c>
      <c r="AX40">
        <f t="shared" si="2"/>
        <v>-7.6455039197066907E-3</v>
      </c>
      <c r="AY40">
        <f t="shared" si="3"/>
        <v>1.6892183057616618E-3</v>
      </c>
      <c r="AZ40" s="25">
        <f t="shared" si="4"/>
        <v>-9.3347222254683525E-3</v>
      </c>
      <c r="BA40">
        <f t="shared" si="5"/>
        <v>0.61683609601221301</v>
      </c>
      <c r="BB40">
        <f t="shared" si="6"/>
        <v>-0.63751505111776197</v>
      </c>
      <c r="BC40">
        <f t="shared" si="7"/>
        <v>-2.4503119191080946</v>
      </c>
      <c r="BD40">
        <f t="shared" si="8"/>
        <v>-2.7770389470762686</v>
      </c>
      <c r="BE40">
        <f t="shared" si="9"/>
        <v>-2.0294385848098639</v>
      </c>
      <c r="BF40">
        <f t="shared" si="10"/>
        <v>-2.0294048213971996</v>
      </c>
      <c r="BG40">
        <f t="shared" si="11"/>
        <v>-2.0295581479121778</v>
      </c>
      <c r="BH40">
        <f t="shared" si="12"/>
        <v>-2.0288614777501461</v>
      </c>
      <c r="BI40">
        <f t="shared" si="13"/>
        <v>-2.0320190704231074</v>
      </c>
      <c r="BJ40">
        <f t="shared" si="14"/>
        <v>-2.0175416910519193</v>
      </c>
      <c r="BK40">
        <f t="shared" si="15"/>
        <v>-2.080788712913237</v>
      </c>
      <c r="BL40">
        <f t="shared" si="16"/>
        <v>-1.5834911571148651</v>
      </c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</row>
    <row r="41" spans="1:82" s="25" customFormat="1">
      <c r="A41" s="33" t="s">
        <v>287</v>
      </c>
      <c r="B41" s="57" t="s">
        <v>292</v>
      </c>
      <c r="C41" s="58">
        <v>36646.567999999999</v>
      </c>
      <c r="D41" s="58" t="s">
        <v>289</v>
      </c>
      <c r="E41" s="33">
        <f t="shared" si="17"/>
        <v>-39120.064058960575</v>
      </c>
      <c r="F41" s="25">
        <f t="shared" si="18"/>
        <v>-39120</v>
      </c>
      <c r="G41" s="25">
        <f t="shared" ref="G41:G72" si="49">+C41-(C$7+F41*C$8)</f>
        <v>-2.1866399998543784E-2</v>
      </c>
      <c r="H41" s="25">
        <f t="shared" ref="H41:H46" si="50">G41</f>
        <v>-2.1866399998543784E-2</v>
      </c>
      <c r="J41" s="26"/>
      <c r="P41" s="27">
        <f t="shared" si="20"/>
        <v>2.6374584538108349E-3</v>
      </c>
      <c r="Q41" s="28">
        <f t="shared" si="21"/>
        <v>21628.067999999999</v>
      </c>
      <c r="S41" s="25">
        <f t="shared" ref="S41:S72" si="51">+(P41-G41)^2</f>
        <v>6.0043907905303086E-4</v>
      </c>
      <c r="T41" s="11">
        <f t="shared" ref="T41:T56" si="52">T$19</f>
        <v>0</v>
      </c>
      <c r="U41">
        <f t="shared" ref="U41:U72" si="53">+T41*S41</f>
        <v>0</v>
      </c>
      <c r="V41" s="25">
        <f t="shared" ref="V41:V72" si="54">+G41-P41</f>
        <v>-2.4503858452354619E-2</v>
      </c>
      <c r="Z41">
        <f t="shared" si="26"/>
        <v>-39120</v>
      </c>
      <c r="AA41" s="25">
        <f t="shared" si="27"/>
        <v>-7.5183058652809765E-3</v>
      </c>
      <c r="AB41" s="25">
        <f t="shared" si="28"/>
        <v>-1.1710635679451973E-2</v>
      </c>
      <c r="AC41" s="25">
        <f t="shared" si="29"/>
        <v>-2.4503858452354619E-2</v>
      </c>
      <c r="AD41" s="25">
        <f t="shared" si="30"/>
        <v>-1.4348094133262808E-2</v>
      </c>
      <c r="AE41" s="25">
        <f t="shared" si="31"/>
        <v>0</v>
      </c>
      <c r="AF41">
        <f t="shared" si="32"/>
        <v>-2.4503858452354619E-2</v>
      </c>
      <c r="AG41" s="128"/>
      <c r="AH41">
        <f t="shared" si="33"/>
        <v>-1.0155764319091811E-2</v>
      </c>
      <c r="AI41">
        <f t="shared" si="34"/>
        <v>0.67844843356392548</v>
      </c>
      <c r="AJ41">
        <f t="shared" si="35"/>
        <v>-0.76286729126067787</v>
      </c>
      <c r="AK41">
        <f t="shared" si="36"/>
        <v>-0.37940652174376782</v>
      </c>
      <c r="AL41">
        <f t="shared" si="37"/>
        <v>-2.2738441834042029</v>
      </c>
      <c r="AM41">
        <f t="shared" si="38"/>
        <v>-2.1583424372353326</v>
      </c>
      <c r="AN41" s="25">
        <f t="shared" ref="AN41:AT50" si="55">$AU41+$AB$7*SIN(AO41)</f>
        <v>-1.7925345467497427</v>
      </c>
      <c r="AO41" s="25">
        <f t="shared" si="55"/>
        <v>-1.7925346323632212</v>
      </c>
      <c r="AP41" s="25">
        <f t="shared" si="55"/>
        <v>-1.79253384962671</v>
      </c>
      <c r="AQ41" s="25">
        <f t="shared" si="55"/>
        <v>-1.7925410058338427</v>
      </c>
      <c r="AR41" s="25">
        <f t="shared" si="55"/>
        <v>-1.7924755713999945</v>
      </c>
      <c r="AS41" s="25">
        <f t="shared" si="55"/>
        <v>-1.7930731808688378</v>
      </c>
      <c r="AT41" s="25">
        <f t="shared" si="55"/>
        <v>-1.7875550683586467</v>
      </c>
      <c r="AU41" s="25">
        <f t="shared" si="40"/>
        <v>-1.3073734198924378</v>
      </c>
      <c r="AV41"/>
      <c r="AW41">
        <v>-40500</v>
      </c>
      <c r="AX41">
        <f t="shared" si="2"/>
        <v>-7.6448050745367042E-3</v>
      </c>
      <c r="AY41">
        <f t="shared" si="3"/>
        <v>1.9530286410465898E-3</v>
      </c>
      <c r="AZ41" s="25">
        <f t="shared" si="4"/>
        <v>-9.5978337155832941E-3</v>
      </c>
      <c r="BA41">
        <f t="shared" si="5"/>
        <v>0.63107773336951445</v>
      </c>
      <c r="BB41">
        <f t="shared" si="6"/>
        <v>-0.67061835277150095</v>
      </c>
      <c r="BC41">
        <f t="shared" si="7"/>
        <v>-2.4065384363734768</v>
      </c>
      <c r="BD41">
        <f t="shared" si="8"/>
        <v>-2.5972611032324004</v>
      </c>
      <c r="BE41">
        <f t="shared" si="9"/>
        <v>-1.9685669145079618</v>
      </c>
      <c r="BF41">
        <f t="shared" si="10"/>
        <v>-1.9685544736061413</v>
      </c>
      <c r="BG41">
        <f t="shared" si="11"/>
        <v>-1.9686190480726111</v>
      </c>
      <c r="BH41">
        <f t="shared" si="12"/>
        <v>-1.9682837664763344</v>
      </c>
      <c r="BI41">
        <f t="shared" si="13"/>
        <v>-1.9700217042636279</v>
      </c>
      <c r="BJ41">
        <f t="shared" si="14"/>
        <v>-1.960933623187872</v>
      </c>
      <c r="BK41">
        <f t="shared" si="15"/>
        <v>-2.0064760531563968</v>
      </c>
      <c r="BL41">
        <f t="shared" si="16"/>
        <v>-1.510055588704645</v>
      </c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</row>
    <row r="42" spans="1:82" s="25" customFormat="1">
      <c r="A42" s="33" t="s">
        <v>287</v>
      </c>
      <c r="B42" s="57" t="s">
        <v>292</v>
      </c>
      <c r="C42" s="58">
        <v>36905.652999999998</v>
      </c>
      <c r="D42" s="58" t="s">
        <v>289</v>
      </c>
      <c r="E42" s="33">
        <f t="shared" si="17"/>
        <v>-38361.058653246066</v>
      </c>
      <c r="F42" s="25">
        <f t="shared" si="18"/>
        <v>-38361</v>
      </c>
      <c r="G42" s="25">
        <f t="shared" si="49"/>
        <v>-2.0021169999381527E-2</v>
      </c>
      <c r="H42" s="25">
        <f t="shared" si="50"/>
        <v>-2.0021169999381527E-2</v>
      </c>
      <c r="J42" s="26"/>
      <c r="P42" s="27">
        <f t="shared" si="20"/>
        <v>2.9865569609033339E-3</v>
      </c>
      <c r="Q42" s="28">
        <f t="shared" si="21"/>
        <v>21887.152999999998</v>
      </c>
      <c r="S42" s="25">
        <f t="shared" si="51"/>
        <v>5.2935549987901884E-4</v>
      </c>
      <c r="T42" s="11">
        <f t="shared" si="52"/>
        <v>0</v>
      </c>
      <c r="U42">
        <f t="shared" si="53"/>
        <v>0</v>
      </c>
      <c r="V42" s="25">
        <f t="shared" si="54"/>
        <v>-2.3007726960284861E-2</v>
      </c>
      <c r="Z42">
        <f t="shared" si="26"/>
        <v>-38361</v>
      </c>
      <c r="AA42" s="25">
        <f t="shared" si="27"/>
        <v>-7.3505754064875639E-3</v>
      </c>
      <c r="AB42" s="25">
        <f t="shared" si="28"/>
        <v>-9.6840376319906295E-3</v>
      </c>
      <c r="AC42" s="25">
        <f t="shared" si="29"/>
        <v>-2.3007726960284861E-2</v>
      </c>
      <c r="AD42" s="25">
        <f t="shared" si="30"/>
        <v>-1.2670594592893963E-2</v>
      </c>
      <c r="AE42" s="25">
        <f t="shared" si="31"/>
        <v>0</v>
      </c>
      <c r="AF42">
        <f t="shared" si="32"/>
        <v>-2.3007726960284861E-2</v>
      </c>
      <c r="AG42" s="128"/>
      <c r="AH42">
        <f t="shared" si="33"/>
        <v>-1.0337132367390898E-2</v>
      </c>
      <c r="AI42">
        <f t="shared" si="34"/>
        <v>0.71071770867355233</v>
      </c>
      <c r="AJ42">
        <f t="shared" si="35"/>
        <v>-0.81342366874217598</v>
      </c>
      <c r="AK42">
        <f t="shared" si="36"/>
        <v>-0.40454971825984209</v>
      </c>
      <c r="AL42">
        <f t="shared" si="37"/>
        <v>-2.1915664562292791</v>
      </c>
      <c r="AM42">
        <f t="shared" si="38"/>
        <v>-1.944433245726676</v>
      </c>
      <c r="AN42" s="25">
        <f t="shared" si="55"/>
        <v>-1.6897229422854483</v>
      </c>
      <c r="AO42" s="25">
        <f t="shared" si="55"/>
        <v>-1.6897229628658264</v>
      </c>
      <c r="AP42" s="25">
        <f t="shared" si="55"/>
        <v>-1.6897226140888959</v>
      </c>
      <c r="AQ42" s="25">
        <f t="shared" si="55"/>
        <v>-1.6897285246954228</v>
      </c>
      <c r="AR42" s="25">
        <f t="shared" si="55"/>
        <v>-1.689628320077599</v>
      </c>
      <c r="AS42" s="25">
        <f t="shared" si="55"/>
        <v>-1.6913159116376453</v>
      </c>
      <c r="AT42" s="25">
        <f t="shared" si="55"/>
        <v>-1.6586932426638561</v>
      </c>
      <c r="AU42" s="25">
        <f t="shared" si="40"/>
        <v>-1.1958982270457239</v>
      </c>
      <c r="AV42"/>
      <c r="AW42">
        <v>-40000</v>
      </c>
      <c r="AX42">
        <f t="shared" si="2"/>
        <v>-7.6219747199846553E-3</v>
      </c>
      <c r="AY42">
        <f t="shared" si="3"/>
        <v>2.208419551296411E-3</v>
      </c>
      <c r="AZ42" s="25">
        <f t="shared" si="4"/>
        <v>-9.8303942712810663E-3</v>
      </c>
      <c r="BA42">
        <f t="shared" si="5"/>
        <v>0.64676823070746137</v>
      </c>
      <c r="BB42">
        <f t="shared" si="6"/>
        <v>-0.70394552038566427</v>
      </c>
      <c r="BC42">
        <f t="shared" si="7"/>
        <v>-2.3606430915256982</v>
      </c>
      <c r="BD42">
        <f t="shared" si="8"/>
        <v>-2.4294840641929309</v>
      </c>
      <c r="BE42">
        <f t="shared" si="9"/>
        <v>-1.9062389263603512</v>
      </c>
      <c r="BF42">
        <f t="shared" si="10"/>
        <v>-1.9062356543620795</v>
      </c>
      <c r="BG42">
        <f t="shared" si="11"/>
        <v>-1.9062556396551245</v>
      </c>
      <c r="BH42">
        <f t="shared" si="12"/>
        <v>-1.9061335520491944</v>
      </c>
      <c r="BI42">
        <f t="shared" si="13"/>
        <v>-1.9068787037349826</v>
      </c>
      <c r="BJ42">
        <f t="shared" si="14"/>
        <v>-1.9023056341069515</v>
      </c>
      <c r="BK42">
        <f t="shared" si="15"/>
        <v>-1.9294875085662064</v>
      </c>
      <c r="BL42">
        <f t="shared" si="16"/>
        <v>-1.436620020294425</v>
      </c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</row>
    <row r="43" spans="1:82" s="25" customFormat="1">
      <c r="A43" s="33" t="s">
        <v>287</v>
      </c>
      <c r="B43" s="57" t="s">
        <v>288</v>
      </c>
      <c r="C43" s="58">
        <v>36910.601999999999</v>
      </c>
      <c r="D43" s="58" t="s">
        <v>289</v>
      </c>
      <c r="E43" s="33">
        <f t="shared" si="17"/>
        <v>-38346.560254060932</v>
      </c>
      <c r="F43" s="25">
        <f t="shared" si="18"/>
        <v>-38346.5</v>
      </c>
      <c r="G43" s="25">
        <f t="shared" si="49"/>
        <v>-2.0567604995449074E-2</v>
      </c>
      <c r="H43" s="25">
        <f t="shared" si="50"/>
        <v>-2.0567604995449074E-2</v>
      </c>
      <c r="P43" s="27">
        <f t="shared" si="20"/>
        <v>2.9930373078866472E-3</v>
      </c>
      <c r="Q43" s="28">
        <f t="shared" si="21"/>
        <v>21892.101999999999</v>
      </c>
      <c r="S43" s="25">
        <f t="shared" si="51"/>
        <v>5.5510386574573274E-4</v>
      </c>
      <c r="T43" s="11">
        <f t="shared" si="52"/>
        <v>0</v>
      </c>
      <c r="U43">
        <f t="shared" si="53"/>
        <v>0</v>
      </c>
      <c r="V43" s="25">
        <f t="shared" si="54"/>
        <v>-2.3560642303335721E-2</v>
      </c>
      <c r="Z43">
        <f t="shared" si="26"/>
        <v>-38346.5</v>
      </c>
      <c r="AA43" s="25">
        <f t="shared" si="27"/>
        <v>-7.3465595253056262E-3</v>
      </c>
      <c r="AB43" s="25">
        <f t="shared" si="28"/>
        <v>-1.02280081622568E-2</v>
      </c>
      <c r="AC43" s="25">
        <f t="shared" si="29"/>
        <v>-2.3560642303335721E-2</v>
      </c>
      <c r="AD43" s="25">
        <f t="shared" si="30"/>
        <v>-1.3221045470143447E-2</v>
      </c>
      <c r="AE43" s="25">
        <f t="shared" si="31"/>
        <v>0</v>
      </c>
      <c r="AF43">
        <f t="shared" si="32"/>
        <v>-2.3560642303335721E-2</v>
      </c>
      <c r="AG43" s="128"/>
      <c r="AH43">
        <f t="shared" si="33"/>
        <v>-1.0339596833192273E-2</v>
      </c>
      <c r="AI43">
        <f t="shared" si="34"/>
        <v>0.71138519107493758</v>
      </c>
      <c r="AJ43">
        <f t="shared" si="35"/>
        <v>-0.81438172020967592</v>
      </c>
      <c r="AK43">
        <f t="shared" si="36"/>
        <v>-0.40502618518849753</v>
      </c>
      <c r="AL43">
        <f t="shared" si="37"/>
        <v>-2.189917488548061</v>
      </c>
      <c r="AM43">
        <f t="shared" si="38"/>
        <v>-1.9404978445199361</v>
      </c>
      <c r="AN43" s="25">
        <f t="shared" si="55"/>
        <v>-1.6877110290572728</v>
      </c>
      <c r="AO43" s="25">
        <f t="shared" si="55"/>
        <v>-1.6877110481568747</v>
      </c>
      <c r="AP43" s="25">
        <f t="shared" si="55"/>
        <v>-1.6877107189307763</v>
      </c>
      <c r="AQ43" s="25">
        <f t="shared" si="55"/>
        <v>-1.6877163937797914</v>
      </c>
      <c r="AR43" s="25">
        <f t="shared" si="55"/>
        <v>-1.6876185383733948</v>
      </c>
      <c r="AS43" s="25">
        <f t="shared" si="55"/>
        <v>-1.6892946626685881</v>
      </c>
      <c r="AT43" s="25">
        <f t="shared" si="55"/>
        <v>-1.6561747263999069</v>
      </c>
      <c r="AU43" s="25">
        <f t="shared" si="40"/>
        <v>-1.1937685955618274</v>
      </c>
      <c r="AV43"/>
      <c r="AW43">
        <v>-39500</v>
      </c>
      <c r="AX43">
        <f t="shared" si="2"/>
        <v>-7.5738882256591606E-3</v>
      </c>
      <c r="AY43">
        <f t="shared" si="3"/>
        <v>2.4553910365111321E-3</v>
      </c>
      <c r="AZ43" s="25">
        <f t="shared" si="4"/>
        <v>-1.0029279262170293E-2</v>
      </c>
      <c r="BA43">
        <f t="shared" si="5"/>
        <v>0.66408150441237801</v>
      </c>
      <c r="BB43">
        <f t="shared" si="6"/>
        <v>-0.73741268893365708</v>
      </c>
      <c r="BC43">
        <f t="shared" si="7"/>
        <v>-2.3123487283291886</v>
      </c>
      <c r="BD43">
        <f t="shared" si="8"/>
        <v>-2.2720179071779083</v>
      </c>
      <c r="BE43">
        <f t="shared" si="9"/>
        <v>-1.8423035486586816</v>
      </c>
      <c r="BF43">
        <f t="shared" si="10"/>
        <v>-1.8423031837149246</v>
      </c>
      <c r="BG43">
        <f t="shared" si="11"/>
        <v>-1.8423059198692826</v>
      </c>
      <c r="BH43">
        <f t="shared" si="12"/>
        <v>-1.8422854049828179</v>
      </c>
      <c r="BI43">
        <f t="shared" si="13"/>
        <v>-1.8424391828036981</v>
      </c>
      <c r="BJ43">
        <f t="shared" si="14"/>
        <v>-1.8412844015965231</v>
      </c>
      <c r="BK43">
        <f t="shared" si="15"/>
        <v>-1.8498422309620477</v>
      </c>
      <c r="BL43">
        <f t="shared" si="16"/>
        <v>-1.3631844518842049</v>
      </c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</row>
    <row r="44" spans="1:82" s="25" customFormat="1">
      <c r="A44" s="33" t="s">
        <v>287</v>
      </c>
      <c r="B44" s="57" t="s">
        <v>292</v>
      </c>
      <c r="C44" s="58">
        <v>36946.616000000002</v>
      </c>
      <c r="D44" s="58" t="s">
        <v>289</v>
      </c>
      <c r="E44" s="33">
        <f t="shared" si="17"/>
        <v>-38241.055031136391</v>
      </c>
      <c r="F44" s="25">
        <f t="shared" si="18"/>
        <v>-38241</v>
      </c>
      <c r="G44" s="25">
        <f t="shared" si="49"/>
        <v>-1.878476999263512E-2</v>
      </c>
      <c r="H44" s="25">
        <f t="shared" si="50"/>
        <v>-1.878476999263512E-2</v>
      </c>
      <c r="P44" s="27">
        <f t="shared" si="20"/>
        <v>3.0399742388544405E-3</v>
      </c>
      <c r="Q44" s="28">
        <f t="shared" si="21"/>
        <v>21928.116000000002</v>
      </c>
      <c r="S44" s="25">
        <f t="shared" si="51"/>
        <v>4.7631946076993686E-4</v>
      </c>
      <c r="T44" s="11">
        <f t="shared" si="52"/>
        <v>0</v>
      </c>
      <c r="U44">
        <f t="shared" si="53"/>
        <v>0</v>
      </c>
      <c r="V44" s="25">
        <f t="shared" si="54"/>
        <v>-2.182474423148956E-2</v>
      </c>
      <c r="Z44">
        <f t="shared" si="26"/>
        <v>-38241</v>
      </c>
      <c r="AA44" s="25">
        <f t="shared" si="27"/>
        <v>-7.3163539604556797E-3</v>
      </c>
      <c r="AB44" s="25">
        <f t="shared" si="28"/>
        <v>-8.4284417933249995E-3</v>
      </c>
      <c r="AC44" s="25">
        <f t="shared" si="29"/>
        <v>-2.182474423148956E-2</v>
      </c>
      <c r="AD44" s="25">
        <f t="shared" si="30"/>
        <v>-1.146841603217944E-2</v>
      </c>
      <c r="AE44" s="25">
        <f t="shared" si="31"/>
        <v>0</v>
      </c>
      <c r="AF44">
        <f t="shared" si="32"/>
        <v>-2.182474423148956E-2</v>
      </c>
      <c r="AG44" s="128"/>
      <c r="AH44">
        <f t="shared" si="33"/>
        <v>-1.035632819931012E-2</v>
      </c>
      <c r="AI44">
        <f t="shared" si="34"/>
        <v>0.71630368399865496</v>
      </c>
      <c r="AJ44">
        <f t="shared" si="35"/>
        <v>-0.82133926744223995</v>
      </c>
      <c r="AK44">
        <f t="shared" si="36"/>
        <v>-0.40848637542329647</v>
      </c>
      <c r="AL44">
        <f t="shared" si="37"/>
        <v>-2.1778256457594414</v>
      </c>
      <c r="AM44">
        <f t="shared" si="38"/>
        <v>-1.9120195761715266</v>
      </c>
      <c r="AN44" s="25">
        <f t="shared" si="55"/>
        <v>-1.6730153110940136</v>
      </c>
      <c r="AO44" s="25">
        <f t="shared" si="55"/>
        <v>-1.673015321482894</v>
      </c>
      <c r="AP44" s="25">
        <f t="shared" si="55"/>
        <v>-1.67301511677112</v>
      </c>
      <c r="AQ44" s="25">
        <f t="shared" si="55"/>
        <v>-1.6730191505193739</v>
      </c>
      <c r="AR44" s="25">
        <f t="shared" si="55"/>
        <v>-1.672939638173081</v>
      </c>
      <c r="AS44" s="25">
        <f t="shared" si="55"/>
        <v>-1.6744957640309464</v>
      </c>
      <c r="AT44" s="25">
        <f t="shared" si="55"/>
        <v>-1.6377873225757409</v>
      </c>
      <c r="AU44" s="25">
        <f t="shared" si="40"/>
        <v>-1.1782736906272711</v>
      </c>
      <c r="AV44"/>
      <c r="AW44">
        <v>-39000</v>
      </c>
      <c r="AX44">
        <f t="shared" si="2"/>
        <v>-7.4970329669875047E-3</v>
      </c>
      <c r="AY44">
        <f t="shared" si="3"/>
        <v>2.6939430966907429E-3</v>
      </c>
      <c r="AZ44" s="25">
        <f t="shared" si="4"/>
        <v>-1.0190976063678248E-2</v>
      </c>
      <c r="BA44">
        <f t="shared" si="5"/>
        <v>0.68322027202323188</v>
      </c>
      <c r="BB44">
        <f t="shared" si="6"/>
        <v>-0.77089649798041948</v>
      </c>
      <c r="BC44">
        <f t="shared" si="7"/>
        <v>-2.2613330734009898</v>
      </c>
      <c r="BD44">
        <f t="shared" si="8"/>
        <v>-2.1234168385380072</v>
      </c>
      <c r="BE44">
        <f t="shared" si="9"/>
        <v>-1.7765920303612943</v>
      </c>
      <c r="BF44">
        <f t="shared" si="10"/>
        <v>-1.7765921359473971</v>
      </c>
      <c r="BG44">
        <f t="shared" si="11"/>
        <v>-1.7765910970088328</v>
      </c>
      <c r="BH44">
        <f t="shared" si="12"/>
        <v>-1.7766013196571615</v>
      </c>
      <c r="BI44">
        <f t="shared" si="13"/>
        <v>-1.7765007120074334</v>
      </c>
      <c r="BJ44">
        <f t="shared" si="14"/>
        <v>-1.777488756058127</v>
      </c>
      <c r="BK44">
        <f t="shared" si="15"/>
        <v>-1.7675736929097032</v>
      </c>
      <c r="BL44">
        <f t="shared" si="16"/>
        <v>-1.289748883473985</v>
      </c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</row>
    <row r="45" spans="1:82" s="25" customFormat="1">
      <c r="A45" s="33" t="s">
        <v>287</v>
      </c>
      <c r="B45" s="57" t="s">
        <v>292</v>
      </c>
      <c r="C45" s="58">
        <v>37257.584000000003</v>
      </c>
      <c r="D45" s="58" t="s">
        <v>289</v>
      </c>
      <c r="E45" s="33">
        <f t="shared" si="17"/>
        <v>-37330.055193229018</v>
      </c>
      <c r="F45" s="25">
        <f t="shared" si="18"/>
        <v>-37330</v>
      </c>
      <c r="G45" s="25">
        <f t="shared" si="49"/>
        <v>-1.8840099990484305E-2</v>
      </c>
      <c r="H45" s="25">
        <f t="shared" si="50"/>
        <v>-1.8840099990484305E-2</v>
      </c>
      <c r="P45" s="27">
        <f t="shared" si="20"/>
        <v>3.4296846689211916E-3</v>
      </c>
      <c r="Q45" s="28">
        <f t="shared" si="21"/>
        <v>22239.084000000003</v>
      </c>
      <c r="S45" s="25">
        <f t="shared" si="51"/>
        <v>4.959433087762924E-4</v>
      </c>
      <c r="T45" s="11">
        <f t="shared" si="52"/>
        <v>0</v>
      </c>
      <c r="U45">
        <f t="shared" si="53"/>
        <v>0</v>
      </c>
      <c r="V45" s="25">
        <f t="shared" si="54"/>
        <v>-2.2269784659405496E-2</v>
      </c>
      <c r="Z45">
        <f t="shared" si="26"/>
        <v>-37330</v>
      </c>
      <c r="AA45" s="25">
        <f t="shared" si="27"/>
        <v>-6.9765675857292181E-3</v>
      </c>
      <c r="AB45" s="25">
        <f t="shared" si="28"/>
        <v>-8.4338477358338951E-3</v>
      </c>
      <c r="AC45" s="25">
        <f t="shared" si="29"/>
        <v>-2.2269784659405496E-2</v>
      </c>
      <c r="AD45" s="25">
        <f t="shared" si="30"/>
        <v>-1.1863532404755087E-2</v>
      </c>
      <c r="AE45" s="25">
        <f t="shared" si="31"/>
        <v>0</v>
      </c>
      <c r="AF45">
        <f t="shared" si="32"/>
        <v>-2.2269784659405496E-2</v>
      </c>
      <c r="AG45" s="128"/>
      <c r="AH45">
        <f t="shared" si="33"/>
        <v>-1.040625225465041E-2</v>
      </c>
      <c r="AI45">
        <f t="shared" si="34"/>
        <v>0.76374368708345886</v>
      </c>
      <c r="AJ45">
        <f t="shared" si="35"/>
        <v>-0.87995729102625242</v>
      </c>
      <c r="AK45">
        <f t="shared" si="36"/>
        <v>-0.43763874740050018</v>
      </c>
      <c r="AL45">
        <f t="shared" si="37"/>
        <v>-2.0658082020877684</v>
      </c>
      <c r="AM45">
        <f t="shared" si="38"/>
        <v>-1.6762545539701728</v>
      </c>
      <c r="AN45" s="25">
        <f t="shared" si="55"/>
        <v>-1.5415997552548655</v>
      </c>
      <c r="AO45" s="25">
        <f t="shared" si="55"/>
        <v>-1.5415997551599305</v>
      </c>
      <c r="AP45" s="25">
        <f t="shared" si="55"/>
        <v>-1.5415997486210229</v>
      </c>
      <c r="AQ45" s="25">
        <f t="shared" si="55"/>
        <v>-1.5415992982397948</v>
      </c>
      <c r="AR45" s="25">
        <f t="shared" si="55"/>
        <v>-1.5415682939670079</v>
      </c>
      <c r="AS45" s="25">
        <f t="shared" si="55"/>
        <v>-1.5395077036616356</v>
      </c>
      <c r="AT45" s="25">
        <f t="shared" si="55"/>
        <v>-1.4745022695616476</v>
      </c>
      <c r="AU45" s="25">
        <f t="shared" si="40"/>
        <v>-1.0444740849838501</v>
      </c>
      <c r="AV45"/>
      <c r="AW45">
        <v>-38500</v>
      </c>
      <c r="AX45">
        <f t="shared" si="2"/>
        <v>-7.3874461725143836E-3</v>
      </c>
      <c r="AY45">
        <f t="shared" si="3"/>
        <v>2.9240757318352434E-3</v>
      </c>
      <c r="AZ45" s="25">
        <f t="shared" si="4"/>
        <v>-1.0311521904349627E-2</v>
      </c>
      <c r="BA45">
        <f t="shared" si="5"/>
        <v>0.70442125264048083</v>
      </c>
      <c r="BB45">
        <f t="shared" si="6"/>
        <v>-0.80421987618854307</v>
      </c>
      <c r="BC45">
        <f t="shared" si="7"/>
        <v>-2.20721879771241</v>
      </c>
      <c r="BD45">
        <f t="shared" si="8"/>
        <v>-1.9824277197444042</v>
      </c>
      <c r="BE45">
        <f t="shared" si="9"/>
        <v>-1.7089147025125433</v>
      </c>
      <c r="BF45">
        <f t="shared" si="10"/>
        <v>-1.7089147408634822</v>
      </c>
      <c r="BG45">
        <f t="shared" si="11"/>
        <v>-1.708914180776258</v>
      </c>
      <c r="BH45">
        <f t="shared" si="12"/>
        <v>-1.7089223602136279</v>
      </c>
      <c r="BI45">
        <f t="shared" si="13"/>
        <v>-1.7088028609777446</v>
      </c>
      <c r="BJ45">
        <f t="shared" si="14"/>
        <v>-1.7105386162877747</v>
      </c>
      <c r="BK45">
        <f t="shared" si="15"/>
        <v>-1.6827295072921844</v>
      </c>
      <c r="BL45">
        <f t="shared" si="16"/>
        <v>-1.2163133150637651</v>
      </c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</row>
    <row r="46" spans="1:82" s="25" customFormat="1">
      <c r="A46" s="33" t="s">
        <v>287</v>
      </c>
      <c r="B46" s="57" t="s">
        <v>288</v>
      </c>
      <c r="C46" s="58">
        <v>37267.658000000003</v>
      </c>
      <c r="D46" s="58" t="s">
        <v>289</v>
      </c>
      <c r="E46" s="33">
        <f t="shared" si="17"/>
        <v>-37300.54279205887</v>
      </c>
      <c r="F46" s="25">
        <f t="shared" si="18"/>
        <v>-37300.5</v>
      </c>
      <c r="G46" s="25">
        <f t="shared" si="49"/>
        <v>-1.4606984994316008E-2</v>
      </c>
      <c r="H46" s="25">
        <f t="shared" si="50"/>
        <v>-1.4606984994316008E-2</v>
      </c>
      <c r="P46" s="27">
        <f t="shared" si="20"/>
        <v>3.4418370815265595E-3</v>
      </c>
      <c r="Q46" s="28">
        <f t="shared" si="21"/>
        <v>22249.158000000003</v>
      </c>
      <c r="S46" s="25">
        <f t="shared" si="51"/>
        <v>3.2575997832542199E-4</v>
      </c>
      <c r="T46" s="11">
        <f t="shared" si="52"/>
        <v>0</v>
      </c>
      <c r="U46">
        <f t="shared" si="53"/>
        <v>0</v>
      </c>
      <c r="V46" s="25">
        <f t="shared" si="54"/>
        <v>-1.8048822075842567E-2</v>
      </c>
      <c r="Z46">
        <f t="shared" si="26"/>
        <v>-37300.5</v>
      </c>
      <c r="AA46" s="25">
        <f t="shared" si="27"/>
        <v>-6.9629773744134989E-3</v>
      </c>
      <c r="AB46" s="25">
        <f t="shared" si="28"/>
        <v>-4.2021705383759496E-3</v>
      </c>
      <c r="AC46" s="25">
        <f t="shared" si="29"/>
        <v>-1.8048822075842567E-2</v>
      </c>
      <c r="AD46" s="25">
        <f t="shared" si="30"/>
        <v>-7.6440076199025091E-3</v>
      </c>
      <c r="AE46" s="25">
        <f t="shared" si="31"/>
        <v>0</v>
      </c>
      <c r="AF46">
        <f t="shared" si="32"/>
        <v>-1.8048822075842567E-2</v>
      </c>
      <c r="AG46" s="128"/>
      <c r="AH46">
        <f t="shared" si="33"/>
        <v>-1.0404814455940058E-2</v>
      </c>
      <c r="AI46">
        <f t="shared" si="34"/>
        <v>0.76544307945291834</v>
      </c>
      <c r="AJ46">
        <f t="shared" si="35"/>
        <v>-0.88179341592792948</v>
      </c>
      <c r="AK46">
        <f t="shared" si="36"/>
        <v>-0.43855190074000067</v>
      </c>
      <c r="AL46">
        <f t="shared" si="37"/>
        <v>-2.0619291599131606</v>
      </c>
      <c r="AM46">
        <f t="shared" si="38"/>
        <v>-1.6688892459922124</v>
      </c>
      <c r="AN46" s="25">
        <f t="shared" si="55"/>
        <v>-1.5371983397473041</v>
      </c>
      <c r="AO46" s="25">
        <f t="shared" si="55"/>
        <v>-1.5371983395658337</v>
      </c>
      <c r="AP46" s="25">
        <f t="shared" si="55"/>
        <v>-1.5371983287035145</v>
      </c>
      <c r="AQ46" s="25">
        <f t="shared" si="55"/>
        <v>-1.5371976785209025</v>
      </c>
      <c r="AR46" s="25">
        <f t="shared" si="55"/>
        <v>-1.5371587836146974</v>
      </c>
      <c r="AS46" s="25">
        <f t="shared" si="55"/>
        <v>-1.5349086083990289</v>
      </c>
      <c r="AT46" s="25">
        <f t="shared" si="55"/>
        <v>-1.4690830527800798</v>
      </c>
      <c r="AU46" s="25">
        <f t="shared" si="40"/>
        <v>-1.0401413864476472</v>
      </c>
      <c r="AV46"/>
      <c r="AW46">
        <v>-38000</v>
      </c>
      <c r="AX46">
        <f t="shared" si="2"/>
        <v>-7.2406409422041303E-3</v>
      </c>
      <c r="AY46">
        <f t="shared" si="3"/>
        <v>3.1457889419446439E-3</v>
      </c>
      <c r="AZ46" s="25">
        <f t="shared" si="4"/>
        <v>-1.0386429884148774E-2</v>
      </c>
      <c r="BA46">
        <f t="shared" si="5"/>
        <v>0.72796115353561253</v>
      </c>
      <c r="BB46">
        <f t="shared" si="6"/>
        <v>-0.83713230876919675</v>
      </c>
      <c r="BC46">
        <f t="shared" si="7"/>
        <v>-2.149561070827732</v>
      </c>
      <c r="BD46">
        <f t="shared" si="8"/>
        <v>-1.8479491993158172</v>
      </c>
      <c r="BE46">
        <f t="shared" si="9"/>
        <v>-1.6390571447452857</v>
      </c>
      <c r="BF46">
        <f t="shared" si="10"/>
        <v>-1.6390571461352437</v>
      </c>
      <c r="BG46">
        <f t="shared" si="11"/>
        <v>-1.6390571051604923</v>
      </c>
      <c r="BH46">
        <f t="shared" si="12"/>
        <v>-1.6390583130501244</v>
      </c>
      <c r="BI46">
        <f t="shared" si="13"/>
        <v>-1.6390226968583383</v>
      </c>
      <c r="BJ46">
        <f t="shared" si="14"/>
        <v>-1.6400652078139892</v>
      </c>
      <c r="BK46">
        <f t="shared" si="15"/>
        <v>-1.5953711706591718</v>
      </c>
      <c r="BL46">
        <f t="shared" si="16"/>
        <v>-1.1428777466535449</v>
      </c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</row>
    <row r="47" spans="1:82" s="25" customFormat="1">
      <c r="A47" s="33" t="s">
        <v>291</v>
      </c>
      <c r="B47" s="57"/>
      <c r="C47" s="58">
        <v>37285.411999999997</v>
      </c>
      <c r="D47" s="58"/>
      <c r="E47" s="33">
        <f t="shared" si="17"/>
        <v>-37248.53135962144</v>
      </c>
      <c r="F47" s="25">
        <f t="shared" si="18"/>
        <v>-37248.5</v>
      </c>
      <c r="G47" s="25">
        <f t="shared" si="49"/>
        <v>-1.0704544998588972E-2</v>
      </c>
      <c r="I47" s="127">
        <f>G47</f>
        <v>-1.0704544998588972E-2</v>
      </c>
      <c r="P47" s="27">
        <f t="shared" si="20"/>
        <v>3.4631869203606107E-3</v>
      </c>
      <c r="Q47" s="28">
        <f t="shared" si="21"/>
        <v>22266.911999999997</v>
      </c>
      <c r="S47" s="25">
        <f t="shared" si="51"/>
        <v>2.0072462772722282E-4</v>
      </c>
      <c r="T47" s="11">
        <f t="shared" si="52"/>
        <v>0</v>
      </c>
      <c r="U47">
        <f t="shared" si="53"/>
        <v>0</v>
      </c>
      <c r="V47" s="25">
        <f t="shared" si="54"/>
        <v>-1.4167731918949582E-2</v>
      </c>
      <c r="Z47">
        <f t="shared" si="26"/>
        <v>-37248.5</v>
      </c>
      <c r="AA47" s="25">
        <f t="shared" si="27"/>
        <v>-6.9385920264322231E-3</v>
      </c>
      <c r="AB47" s="25">
        <f t="shared" si="28"/>
        <v>-3.0276605179613801E-4</v>
      </c>
      <c r="AC47" s="25">
        <f t="shared" si="29"/>
        <v>-1.4167731918949582E-2</v>
      </c>
      <c r="AD47" s="25">
        <f t="shared" si="30"/>
        <v>-3.7659529721567487E-3</v>
      </c>
      <c r="AE47" s="25">
        <f t="shared" si="31"/>
        <v>0</v>
      </c>
      <c r="AF47">
        <f t="shared" si="32"/>
        <v>-1.4167731918949582E-2</v>
      </c>
      <c r="AG47" s="128"/>
      <c r="AH47">
        <f t="shared" si="33"/>
        <v>-1.0401778946792834E-2</v>
      </c>
      <c r="AI47">
        <f t="shared" si="34"/>
        <v>0.7684657993556302</v>
      </c>
      <c r="AJ47">
        <f t="shared" si="35"/>
        <v>-0.8850173282215732</v>
      </c>
      <c r="AK47">
        <f t="shared" si="36"/>
        <v>-0.44015523687804753</v>
      </c>
      <c r="AL47">
        <f t="shared" si="37"/>
        <v>-2.0550492613657823</v>
      </c>
      <c r="AM47">
        <f t="shared" si="38"/>
        <v>-1.6559426538270763</v>
      </c>
      <c r="AN47" s="25">
        <f t="shared" si="55"/>
        <v>-1.5294159745308678</v>
      </c>
      <c r="AO47" s="25">
        <f t="shared" si="55"/>
        <v>-1.5294159740504669</v>
      </c>
      <c r="AP47" s="25">
        <f t="shared" si="55"/>
        <v>-1.5294159507007308</v>
      </c>
      <c r="AQ47" s="25">
        <f t="shared" si="55"/>
        <v>-1.5294148158095582</v>
      </c>
      <c r="AR47" s="25">
        <f t="shared" si="55"/>
        <v>-1.5293596929781312</v>
      </c>
      <c r="AS47" s="25">
        <f t="shared" si="55"/>
        <v>-1.5267652714254643</v>
      </c>
      <c r="AT47" s="25">
        <f t="shared" si="55"/>
        <v>-1.4595109412168543</v>
      </c>
      <c r="AU47" s="25">
        <f t="shared" si="40"/>
        <v>-1.0325040873329843</v>
      </c>
      <c r="AV47"/>
      <c r="AW47">
        <v>-37500</v>
      </c>
      <c r="AX47">
        <f t="shared" si="2"/>
        <v>-7.0515186369149302E-3</v>
      </c>
      <c r="AY47">
        <f t="shared" si="3"/>
        <v>3.3590827270189305E-3</v>
      </c>
      <c r="AZ47" s="25">
        <f t="shared" si="4"/>
        <v>-1.0410601363933861E-2</v>
      </c>
      <c r="BA47">
        <f t="shared" si="5"/>
        <v>0.7541632756146297</v>
      </c>
      <c r="BB47">
        <f t="shared" si="6"/>
        <v>-0.86928224640523744</v>
      </c>
      <c r="BC47">
        <f t="shared" si="7"/>
        <v>-2.0878320434303976</v>
      </c>
      <c r="BD47">
        <f t="shared" si="8"/>
        <v>-1.7189988273227572</v>
      </c>
      <c r="BE47">
        <f t="shared" si="9"/>
        <v>-1.5667757889932707</v>
      </c>
      <c r="BF47">
        <f t="shared" si="10"/>
        <v>-1.5667757889932517</v>
      </c>
      <c r="BG47">
        <f t="shared" si="11"/>
        <v>-1.5667757889837426</v>
      </c>
      <c r="BH47">
        <f t="shared" si="12"/>
        <v>-1.5667757842281731</v>
      </c>
      <c r="BI47">
        <f t="shared" si="13"/>
        <v>-1.5667734066252337</v>
      </c>
      <c r="BJ47">
        <f t="shared" si="14"/>
        <v>-1.5657223497146813</v>
      </c>
      <c r="BK47">
        <f t="shared" si="15"/>
        <v>-1.5055737317384954</v>
      </c>
      <c r="BL47">
        <f t="shared" si="16"/>
        <v>-1.069442178243325</v>
      </c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</row>
    <row r="48" spans="1:82" s="25" customFormat="1">
      <c r="A48" s="33" t="s">
        <v>291</v>
      </c>
      <c r="B48" s="57"/>
      <c r="C48" s="58">
        <v>37290.355000000003</v>
      </c>
      <c r="D48" s="58"/>
      <c r="E48" s="33">
        <f t="shared" si="17"/>
        <v>-37234.050537804462</v>
      </c>
      <c r="F48" s="25">
        <f t="shared" si="18"/>
        <v>-37234</v>
      </c>
      <c r="G48" s="25">
        <f t="shared" si="49"/>
        <v>-1.7250979995878879E-2</v>
      </c>
      <c r="I48" s="127">
        <f>G48</f>
        <v>-1.7250979995878879E-2</v>
      </c>
      <c r="P48" s="27">
        <f t="shared" si="20"/>
        <v>3.4691240039435439E-3</v>
      </c>
      <c r="Q48" s="28">
        <f t="shared" si="21"/>
        <v>22271.855000000003</v>
      </c>
      <c r="S48" s="25">
        <f t="shared" si="51"/>
        <v>4.2932270976345715E-4</v>
      </c>
      <c r="T48" s="11">
        <f t="shared" si="52"/>
        <v>0</v>
      </c>
      <c r="U48">
        <f t="shared" si="53"/>
        <v>0</v>
      </c>
      <c r="V48" s="25">
        <f t="shared" si="54"/>
        <v>-2.0720103999822423E-2</v>
      </c>
      <c r="Z48">
        <f t="shared" si="26"/>
        <v>-37234</v>
      </c>
      <c r="AA48" s="25">
        <f t="shared" si="27"/>
        <v>-6.9316936821278655E-3</v>
      </c>
      <c r="AB48" s="25">
        <f t="shared" si="28"/>
        <v>-6.8501623098074695E-3</v>
      </c>
      <c r="AC48" s="25">
        <f t="shared" si="29"/>
        <v>-2.0720103999822423E-2</v>
      </c>
      <c r="AD48" s="25">
        <f t="shared" si="30"/>
        <v>-1.0319286313751013E-2</v>
      </c>
      <c r="AE48" s="25">
        <f t="shared" si="31"/>
        <v>0</v>
      </c>
      <c r="AF48">
        <f t="shared" si="32"/>
        <v>-2.0720103999822423E-2</v>
      </c>
      <c r="AG48" s="128"/>
      <c r="AH48">
        <f t="shared" si="33"/>
        <v>-1.0400817686071409E-2</v>
      </c>
      <c r="AI48">
        <f t="shared" si="34"/>
        <v>0.76931491079923731</v>
      </c>
      <c r="AJ48">
        <f t="shared" si="35"/>
        <v>-0.88591334439915803</v>
      </c>
      <c r="AK48">
        <f t="shared" si="36"/>
        <v>-0.44060084911360931</v>
      </c>
      <c r="AL48">
        <f t="shared" si="37"/>
        <v>-2.0531211198654322</v>
      </c>
      <c r="AM48">
        <f t="shared" si="38"/>
        <v>-1.6523407094487714</v>
      </c>
      <c r="AN48" s="25">
        <f t="shared" si="55"/>
        <v>-1.5272404066904215</v>
      </c>
      <c r="AO48" s="25">
        <f t="shared" si="55"/>
        <v>-1.5272404060786982</v>
      </c>
      <c r="AP48" s="25">
        <f t="shared" si="55"/>
        <v>-1.5272403778303021</v>
      </c>
      <c r="AQ48" s="25">
        <f t="shared" si="55"/>
        <v>-1.5272390733851589</v>
      </c>
      <c r="AR48" s="25">
        <f t="shared" si="55"/>
        <v>-1.5271788796136245</v>
      </c>
      <c r="AS48" s="25">
        <f t="shared" si="55"/>
        <v>-1.5244862051145982</v>
      </c>
      <c r="AT48" s="25">
        <f t="shared" si="55"/>
        <v>-1.4568373490089599</v>
      </c>
      <c r="AU48" s="25">
        <f t="shared" si="40"/>
        <v>-1.0303744558490879</v>
      </c>
      <c r="AV48"/>
      <c r="AW48">
        <v>-37000</v>
      </c>
      <c r="AX48">
        <f t="shared" si="2"/>
        <v>-6.8142669456127333E-3</v>
      </c>
      <c r="AY48">
        <f t="shared" si="3"/>
        <v>3.5639570870581103E-3</v>
      </c>
      <c r="AZ48" s="25">
        <f t="shared" si="4"/>
        <v>-1.0378224032670844E-2</v>
      </c>
      <c r="BA48">
        <f t="shared" si="5"/>
        <v>0.78340427560141179</v>
      </c>
      <c r="BB48">
        <f t="shared" si="6"/>
        <v>-0.90017838826705265</v>
      </c>
      <c r="BC48">
        <f t="shared" si="7"/>
        <v>-2.0214015526035096</v>
      </c>
      <c r="BD48">
        <f t="shared" si="8"/>
        <v>-1.5946861202040383</v>
      </c>
      <c r="BE48">
        <f t="shared" si="9"/>
        <v>-1.4917929730802986</v>
      </c>
      <c r="BF48">
        <f t="shared" si="10"/>
        <v>-1.491792962286457</v>
      </c>
      <c r="BG48">
        <f t="shared" si="11"/>
        <v>-1.491792687288007</v>
      </c>
      <c r="BH48">
        <f t="shared" si="12"/>
        <v>-1.4917856813791188</v>
      </c>
      <c r="BI48">
        <f t="shared" si="13"/>
        <v>-1.4916074062138449</v>
      </c>
      <c r="BJ48">
        <f t="shared" si="14"/>
        <v>-1.4871985039647777</v>
      </c>
      <c r="BK48">
        <f t="shared" si="15"/>
        <v>-1.4134253868964999</v>
      </c>
      <c r="BL48">
        <f t="shared" si="16"/>
        <v>-0.99600660983310507</v>
      </c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</row>
    <row r="49" spans="1:82" s="25" customFormat="1">
      <c r="A49" s="33" t="s">
        <v>287</v>
      </c>
      <c r="B49" s="57" t="s">
        <v>288</v>
      </c>
      <c r="C49" s="58">
        <v>37295.650999999998</v>
      </c>
      <c r="D49" s="58" t="s">
        <v>289</v>
      </c>
      <c r="E49" s="33">
        <f t="shared" si="17"/>
        <v>-37218.535580826407</v>
      </c>
      <c r="F49" s="25">
        <f t="shared" si="18"/>
        <v>-37218.5</v>
      </c>
      <c r="G49" s="25">
        <f t="shared" si="49"/>
        <v>-1.2145444998168387E-2</v>
      </c>
      <c r="H49" s="25">
        <f>G49</f>
        <v>-1.2145444998168387E-2</v>
      </c>
      <c r="P49" s="27">
        <f t="shared" si="20"/>
        <v>3.4754627115013981E-3</v>
      </c>
      <c r="Q49" s="28">
        <f t="shared" si="21"/>
        <v>22277.150999999998</v>
      </c>
      <c r="S49" s="25">
        <f t="shared" si="51"/>
        <v>2.440127576740209E-4</v>
      </c>
      <c r="T49" s="11">
        <f t="shared" si="52"/>
        <v>0</v>
      </c>
      <c r="U49">
        <f t="shared" si="53"/>
        <v>0</v>
      </c>
      <c r="V49" s="25">
        <f t="shared" si="54"/>
        <v>-1.5620907709669785E-2</v>
      </c>
      <c r="Z49">
        <f t="shared" si="26"/>
        <v>-37218.5</v>
      </c>
      <c r="AA49" s="25">
        <f t="shared" si="27"/>
        <v>-6.9242717120670781E-3</v>
      </c>
      <c r="AB49" s="25">
        <f t="shared" si="28"/>
        <v>-1.7457105745999103E-3</v>
      </c>
      <c r="AC49" s="25">
        <f t="shared" si="29"/>
        <v>-1.5620907709669785E-2</v>
      </c>
      <c r="AD49" s="25">
        <f t="shared" si="30"/>
        <v>-5.2211732861013084E-3</v>
      </c>
      <c r="AE49" s="25">
        <f t="shared" si="31"/>
        <v>0</v>
      </c>
      <c r="AF49">
        <f t="shared" si="32"/>
        <v>-1.5620907709669785E-2</v>
      </c>
      <c r="AG49" s="128"/>
      <c r="AH49">
        <f t="shared" si="33"/>
        <v>-1.0399734423568476E-2</v>
      </c>
      <c r="AI49">
        <f t="shared" si="34"/>
        <v>0.77022561182263105</v>
      </c>
      <c r="AJ49">
        <f t="shared" si="35"/>
        <v>-0.88686969330789123</v>
      </c>
      <c r="AK49">
        <f t="shared" si="36"/>
        <v>-0.44107646633765574</v>
      </c>
      <c r="AL49">
        <f t="shared" si="37"/>
        <v>-2.0510552831164266</v>
      </c>
      <c r="AM49">
        <f t="shared" si="38"/>
        <v>-1.6484942500380309</v>
      </c>
      <c r="AN49" s="25">
        <f t="shared" si="55"/>
        <v>-1.524912138399575</v>
      </c>
      <c r="AO49" s="25">
        <f t="shared" si="55"/>
        <v>-1.5249121376168544</v>
      </c>
      <c r="AP49" s="25">
        <f t="shared" si="55"/>
        <v>-1.5249121033049722</v>
      </c>
      <c r="AQ49" s="25">
        <f t="shared" si="55"/>
        <v>-1.5249105992104584</v>
      </c>
      <c r="AR49" s="25">
        <f t="shared" si="55"/>
        <v>-1.5248447141216883</v>
      </c>
      <c r="AS49" s="25">
        <f t="shared" si="55"/>
        <v>-1.5220459321386368</v>
      </c>
      <c r="AT49" s="25">
        <f t="shared" si="55"/>
        <v>-1.4539772323610547</v>
      </c>
      <c r="AU49" s="25">
        <f t="shared" si="40"/>
        <v>-1.0280979532283712</v>
      </c>
      <c r="AV49"/>
      <c r="AW49">
        <v>-36500</v>
      </c>
      <c r="AX49">
        <f t="shared" si="2"/>
        <v>-6.5222445569821045E-3</v>
      </c>
      <c r="AY49">
        <f t="shared" si="3"/>
        <v>3.7604120220621866E-3</v>
      </c>
      <c r="AZ49" s="25">
        <f t="shared" si="4"/>
        <v>-1.0282656579044291E-2</v>
      </c>
      <c r="BA49">
        <f t="shared" si="5"/>
        <v>0.81612008137300951</v>
      </c>
      <c r="BB49">
        <f t="shared" si="6"/>
        <v>-0.92913532197091098</v>
      </c>
      <c r="BC49">
        <f t="shared" si="7"/>
        <v>-1.9495131735335689</v>
      </c>
      <c r="BD49">
        <f t="shared" si="8"/>
        <v>-1.4741899095262985</v>
      </c>
      <c r="BE49">
        <f t="shared" si="9"/>
        <v>-1.4137914056550644</v>
      </c>
      <c r="BF49">
        <f t="shared" si="10"/>
        <v>-1.4137910725584779</v>
      </c>
      <c r="BG49">
        <f t="shared" si="11"/>
        <v>-1.4137867891988241</v>
      </c>
      <c r="BH49">
        <f t="shared" si="12"/>
        <v>-1.4137317188920104</v>
      </c>
      <c r="BI49">
        <f t="shared" si="13"/>
        <v>-1.4130253890318267</v>
      </c>
      <c r="BJ49">
        <f t="shared" si="14"/>
        <v>-1.4042291919411398</v>
      </c>
      <c r="BK49">
        <f t="shared" si="15"/>
        <v>-1.3190270047279142</v>
      </c>
      <c r="BL49">
        <f t="shared" si="16"/>
        <v>-0.92257104142288504</v>
      </c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</row>
    <row r="50" spans="1:82" s="25" customFormat="1">
      <c r="A50" s="33" t="s">
        <v>291</v>
      </c>
      <c r="B50" s="57"/>
      <c r="C50" s="58">
        <v>37314.237999999998</v>
      </c>
      <c r="D50" s="58"/>
      <c r="E50" s="33">
        <f t="shared" si="17"/>
        <v>-37164.083823773639</v>
      </c>
      <c r="F50" s="25">
        <f t="shared" si="18"/>
        <v>-37164</v>
      </c>
      <c r="G50" s="25">
        <f t="shared" si="49"/>
        <v>-2.8613080001377966E-2</v>
      </c>
      <c r="I50" s="127">
        <f>G50</f>
        <v>-2.8613080001377966E-2</v>
      </c>
      <c r="P50" s="27">
        <f t="shared" si="20"/>
        <v>3.4976861849595302E-3</v>
      </c>
      <c r="Q50" s="28">
        <f t="shared" si="21"/>
        <v>22295.737999999998</v>
      </c>
      <c r="S50" s="25">
        <f t="shared" si="51"/>
        <v>1.0311013050736358E-3</v>
      </c>
      <c r="T50" s="11">
        <f t="shared" si="52"/>
        <v>0</v>
      </c>
      <c r="U50">
        <f t="shared" si="53"/>
        <v>0</v>
      </c>
      <c r="V50" s="25">
        <f t="shared" si="54"/>
        <v>-3.21107661863375E-2</v>
      </c>
      <c r="Z50">
        <f t="shared" si="26"/>
        <v>-37164</v>
      </c>
      <c r="AA50" s="25">
        <f t="shared" si="27"/>
        <v>-6.8977794294256701E-3</v>
      </c>
      <c r="AB50" s="25">
        <f t="shared" si="28"/>
        <v>-1.8217614386992764E-2</v>
      </c>
      <c r="AC50" s="25">
        <f t="shared" si="29"/>
        <v>-3.21107661863375E-2</v>
      </c>
      <c r="AD50" s="25">
        <f t="shared" si="30"/>
        <v>-2.1715300571952298E-2</v>
      </c>
      <c r="AE50" s="25">
        <f t="shared" si="31"/>
        <v>0</v>
      </c>
      <c r="AF50">
        <f t="shared" si="32"/>
        <v>-3.21107661863375E-2</v>
      </c>
      <c r="AG50" s="128"/>
      <c r="AH50">
        <f t="shared" si="33"/>
        <v>-1.03954656143852E-2</v>
      </c>
      <c r="AI50">
        <f t="shared" si="34"/>
        <v>0.77345280353795109</v>
      </c>
      <c r="AJ50">
        <f t="shared" si="35"/>
        <v>-0.89022005179285602</v>
      </c>
      <c r="AK50">
        <f t="shared" si="36"/>
        <v>-0.44274268643805192</v>
      </c>
      <c r="AL50">
        <f t="shared" si="37"/>
        <v>-2.0437524828483982</v>
      </c>
      <c r="AM50">
        <f t="shared" si="38"/>
        <v>-1.6350012073450337</v>
      </c>
      <c r="AN50" s="25">
        <f t="shared" si="55"/>
        <v>-1.5167036753636016</v>
      </c>
      <c r="AO50" s="25">
        <f t="shared" si="55"/>
        <v>-1.5167036736477408</v>
      </c>
      <c r="AP50" s="25">
        <f t="shared" si="55"/>
        <v>-1.5167036098354989</v>
      </c>
      <c r="AQ50" s="25">
        <f t="shared" si="55"/>
        <v>-1.516701236734715</v>
      </c>
      <c r="AR50" s="25">
        <f t="shared" si="55"/>
        <v>-1.5166130576941503</v>
      </c>
      <c r="AS50" s="25">
        <f t="shared" si="55"/>
        <v>-1.5134324440049598</v>
      </c>
      <c r="AT50" s="25">
        <f t="shared" si="55"/>
        <v>-1.4439031898072123</v>
      </c>
      <c r="AU50" s="25">
        <f t="shared" si="40"/>
        <v>-1.0200934762716571</v>
      </c>
      <c r="AV50"/>
      <c r="AW50">
        <v>-36000</v>
      </c>
      <c r="AX50">
        <f t="shared" si="2"/>
        <v>-6.1678556664841681E-3</v>
      </c>
      <c r="AY50">
        <f t="shared" si="3"/>
        <v>3.948447532031156E-3</v>
      </c>
      <c r="AZ50" s="25">
        <f t="shared" si="4"/>
        <v>-1.0116303198515324E-2</v>
      </c>
      <c r="BA50">
        <f t="shared" si="5"/>
        <v>0.85280894911357519</v>
      </c>
      <c r="BB50">
        <f t="shared" si="6"/>
        <v>-0.95519735399731054</v>
      </c>
      <c r="BC50">
        <f t="shared" si="7"/>
        <v>-1.8712546211563283</v>
      </c>
      <c r="BD50">
        <f t="shared" si="8"/>
        <v>-1.3567385963218779</v>
      </c>
      <c r="BE50">
        <f t="shared" si="9"/>
        <v>-1.3324079759223975</v>
      </c>
      <c r="BF50">
        <f t="shared" si="10"/>
        <v>-1.3324052252332648</v>
      </c>
      <c r="BG50">
        <f t="shared" si="11"/>
        <v>-1.3323818044961611</v>
      </c>
      <c r="BH50">
        <f t="shared" si="12"/>
        <v>-1.3321824800213662</v>
      </c>
      <c r="BI50">
        <f t="shared" si="13"/>
        <v>-1.3304926732226123</v>
      </c>
      <c r="BJ50">
        <f t="shared" si="14"/>
        <v>-1.3166093027016574</v>
      </c>
      <c r="BK50">
        <f t="shared" si="15"/>
        <v>-1.2224915823378482</v>
      </c>
      <c r="BL50">
        <f t="shared" si="16"/>
        <v>-0.84913547301266501</v>
      </c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</row>
    <row r="51" spans="1:82" s="25" customFormat="1">
      <c r="A51" s="33" t="s">
        <v>291</v>
      </c>
      <c r="B51" s="57"/>
      <c r="C51" s="58">
        <v>37316.288</v>
      </c>
      <c r="D51" s="58"/>
      <c r="E51" s="33">
        <f t="shared" si="17"/>
        <v>-37158.078222979624</v>
      </c>
      <c r="F51" s="25">
        <f t="shared" si="18"/>
        <v>-37158</v>
      </c>
      <c r="G51" s="25">
        <f t="shared" si="49"/>
        <v>-2.6701259994297288E-2</v>
      </c>
      <c r="I51" s="127">
        <f>G51</f>
        <v>-2.6701259994297288E-2</v>
      </c>
      <c r="P51" s="27">
        <f t="shared" si="20"/>
        <v>3.5001266933881205E-3</v>
      </c>
      <c r="Q51" s="28">
        <f t="shared" si="21"/>
        <v>22297.788</v>
      </c>
      <c r="S51" s="25">
        <f t="shared" si="51"/>
        <v>9.1212375785910146E-4</v>
      </c>
      <c r="T51" s="11">
        <f t="shared" si="52"/>
        <v>0</v>
      </c>
      <c r="U51">
        <f t="shared" si="53"/>
        <v>0</v>
      </c>
      <c r="V51" s="25">
        <f t="shared" si="54"/>
        <v>-3.0201386687685409E-2</v>
      </c>
      <c r="Z51">
        <f t="shared" si="26"/>
        <v>-37158</v>
      </c>
      <c r="AA51" s="25">
        <f t="shared" si="27"/>
        <v>-6.8948249513482614E-3</v>
      </c>
      <c r="AB51" s="25">
        <f t="shared" si="28"/>
        <v>-1.6306308349560907E-2</v>
      </c>
      <c r="AC51" s="25">
        <f t="shared" si="29"/>
        <v>-3.0201386687685409E-2</v>
      </c>
      <c r="AD51" s="25">
        <f t="shared" si="30"/>
        <v>-1.9806435042949027E-2</v>
      </c>
      <c r="AE51" s="25">
        <f t="shared" si="31"/>
        <v>0</v>
      </c>
      <c r="AF51">
        <f t="shared" si="32"/>
        <v>-3.0201386687685409E-2</v>
      </c>
      <c r="AG51" s="128"/>
      <c r="AH51">
        <f t="shared" si="33"/>
        <v>-1.0394951644736382E-2</v>
      </c>
      <c r="AI51">
        <f t="shared" si="34"/>
        <v>0.77381049044509498</v>
      </c>
      <c r="AJ51">
        <f t="shared" si="35"/>
        <v>-0.89058770359813111</v>
      </c>
      <c r="AK51">
        <f t="shared" si="36"/>
        <v>-0.44292552916546696</v>
      </c>
      <c r="AL51">
        <f t="shared" si="37"/>
        <v>-2.04294476076603</v>
      </c>
      <c r="AM51">
        <f t="shared" si="38"/>
        <v>-1.6335187121082857</v>
      </c>
      <c r="AN51" s="25">
        <f t="shared" ref="AN51:AT60" si="56">$AU51+$AB$7*SIN(AO51)</f>
        <v>-1.5157978889535657</v>
      </c>
      <c r="AO51" s="25">
        <f t="shared" si="56"/>
        <v>-1.5157978870953759</v>
      </c>
      <c r="AP51" s="25">
        <f t="shared" si="56"/>
        <v>-1.515797819126969</v>
      </c>
      <c r="AQ51" s="25">
        <f t="shared" si="56"/>
        <v>-1.5157953330531222</v>
      </c>
      <c r="AR51" s="25">
        <f t="shared" si="56"/>
        <v>-1.5157044771896235</v>
      </c>
      <c r="AS51" s="25">
        <f t="shared" si="56"/>
        <v>-1.5124810040404864</v>
      </c>
      <c r="AT51" s="25">
        <f t="shared" si="56"/>
        <v>-1.4427924592079178</v>
      </c>
      <c r="AU51" s="25">
        <f t="shared" si="40"/>
        <v>-1.0192122494507345</v>
      </c>
      <c r="AV51"/>
      <c r="AW51">
        <v>-35500</v>
      </c>
      <c r="AX51">
        <f t="shared" si="2"/>
        <v>-5.7424216558750255E-3</v>
      </c>
      <c r="AY51">
        <f t="shared" si="3"/>
        <v>4.1280636169650151E-3</v>
      </c>
      <c r="AZ51" s="25">
        <f t="shared" si="4"/>
        <v>-9.8704852728400405E-3</v>
      </c>
      <c r="BA51">
        <f t="shared" si="5"/>
        <v>0.89402774385621409</v>
      </c>
      <c r="BB51">
        <f t="shared" si="6"/>
        <v>-0.97703235963642687</v>
      </c>
      <c r="BC51">
        <f t="shared" si="7"/>
        <v>-1.7855216862579542</v>
      </c>
      <c r="BD51">
        <f t="shared" si="8"/>
        <v>-1.2415923314007509</v>
      </c>
      <c r="BE51">
        <f t="shared" si="9"/>
        <v>-1.2472269889173133</v>
      </c>
      <c r="BF51">
        <f t="shared" si="10"/>
        <v>-1.2472143712437147</v>
      </c>
      <c r="BG51">
        <f t="shared" si="11"/>
        <v>-1.2471345906123583</v>
      </c>
      <c r="BH51">
        <f t="shared" si="12"/>
        <v>-1.2466305820776191</v>
      </c>
      <c r="BI51">
        <f t="shared" si="13"/>
        <v>-1.243463848398946</v>
      </c>
      <c r="BJ51">
        <f t="shared" si="14"/>
        <v>-1.2242047545486798</v>
      </c>
      <c r="BK51">
        <f t="shared" si="15"/>
        <v>-1.123943636246759</v>
      </c>
      <c r="BL51">
        <f t="shared" si="16"/>
        <v>-0.77569990460244509</v>
      </c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</row>
    <row r="52" spans="1:82" s="25" customFormat="1">
      <c r="A52" s="33" t="s">
        <v>287</v>
      </c>
      <c r="B52" s="57" t="s">
        <v>292</v>
      </c>
      <c r="C52" s="58">
        <v>37355.553999999996</v>
      </c>
      <c r="D52" s="58" t="s">
        <v>289</v>
      </c>
      <c r="E52" s="33">
        <f t="shared" si="17"/>
        <v>-37043.046066502859</v>
      </c>
      <c r="F52" s="25">
        <f t="shared" si="18"/>
        <v>-37043</v>
      </c>
      <c r="G52" s="25">
        <f t="shared" si="49"/>
        <v>-1.5724709999631159E-2</v>
      </c>
      <c r="H52" s="25">
        <f>G52</f>
        <v>-1.5724709999631159E-2</v>
      </c>
      <c r="P52" s="27">
        <f t="shared" si="20"/>
        <v>3.5466687923374693E-3</v>
      </c>
      <c r="Q52" s="28">
        <f t="shared" si="21"/>
        <v>22337.053999999996</v>
      </c>
      <c r="S52" s="25">
        <f t="shared" si="51"/>
        <v>3.7138604054353822E-4</v>
      </c>
      <c r="T52" s="11">
        <f t="shared" si="52"/>
        <v>0</v>
      </c>
      <c r="U52">
        <f t="shared" si="53"/>
        <v>0</v>
      </c>
      <c r="V52" s="25">
        <f t="shared" si="54"/>
        <v>-1.9271378791968628E-2</v>
      </c>
      <c r="Z52">
        <f t="shared" si="26"/>
        <v>-37043</v>
      </c>
      <c r="AA52" s="25">
        <f t="shared" si="27"/>
        <v>-6.836722569461353E-3</v>
      </c>
      <c r="AB52" s="25">
        <f t="shared" si="28"/>
        <v>-5.3413186378323367E-3</v>
      </c>
      <c r="AC52" s="25">
        <f t="shared" si="29"/>
        <v>-1.9271378791968628E-2</v>
      </c>
      <c r="AD52" s="25">
        <f t="shared" si="30"/>
        <v>-8.887987430169806E-3</v>
      </c>
      <c r="AE52" s="25">
        <f t="shared" si="31"/>
        <v>0</v>
      </c>
      <c r="AF52">
        <f t="shared" si="32"/>
        <v>-1.9271378791968628E-2</v>
      </c>
      <c r="AG52" s="128"/>
      <c r="AH52">
        <f t="shared" si="33"/>
        <v>-1.0383391361798822E-2</v>
      </c>
      <c r="AI52">
        <f t="shared" si="34"/>
        <v>0.78075960669778677</v>
      </c>
      <c r="AJ52">
        <f t="shared" si="35"/>
        <v>-0.89758619531877404</v>
      </c>
      <c r="AK52">
        <f t="shared" si="36"/>
        <v>-0.44640605793816041</v>
      </c>
      <c r="AL52">
        <f t="shared" si="37"/>
        <v>-2.0273173504072175</v>
      </c>
      <c r="AM52">
        <f t="shared" si="38"/>
        <v>-1.6052157244891792</v>
      </c>
      <c r="AN52" s="25">
        <f t="shared" si="56"/>
        <v>-1.4983553306036741</v>
      </c>
      <c r="AO52" s="25">
        <f t="shared" si="56"/>
        <v>-1.4983553235459743</v>
      </c>
      <c r="AP52" s="25">
        <f t="shared" si="56"/>
        <v>-1.4983551274779732</v>
      </c>
      <c r="AQ52" s="25">
        <f t="shared" si="56"/>
        <v>-1.4983496807789141</v>
      </c>
      <c r="AR52" s="25">
        <f t="shared" si="56"/>
        <v>-1.4981985364902386</v>
      </c>
      <c r="AS52" s="25">
        <f t="shared" si="56"/>
        <v>-1.4941228773447748</v>
      </c>
      <c r="AT52" s="25">
        <f t="shared" si="56"/>
        <v>-1.4214400948146035</v>
      </c>
      <c r="AU52" s="25">
        <f t="shared" si="40"/>
        <v>-1.0023220687163839</v>
      </c>
      <c r="AV52"/>
      <c r="AW52">
        <v>-35000</v>
      </c>
      <c r="AX52">
        <f t="shared" si="2"/>
        <v>-5.2360666557860151E-3</v>
      </c>
      <c r="AY52">
        <f t="shared" si="3"/>
        <v>4.2992602768637672E-3</v>
      </c>
      <c r="AZ52" s="25">
        <f t="shared" si="4"/>
        <v>-9.5353269326497823E-3</v>
      </c>
      <c r="BA52">
        <f t="shared" si="5"/>
        <v>0.94037390783762198</v>
      </c>
      <c r="BB52">
        <f t="shared" si="6"/>
        <v>-0.99278565449692369</v>
      </c>
      <c r="BC52">
        <f t="shared" si="7"/>
        <v>-1.6909759837601557</v>
      </c>
      <c r="BD52">
        <f t="shared" si="8"/>
        <v>-1.1280269012528705</v>
      </c>
      <c r="BE52">
        <f t="shared" si="9"/>
        <v>-1.1577735359987487</v>
      </c>
      <c r="BF52">
        <f t="shared" si="10"/>
        <v>-1.1577326319209145</v>
      </c>
      <c r="BG52">
        <f t="shared" si="11"/>
        <v>-1.1575277904907033</v>
      </c>
      <c r="BH52">
        <f t="shared" si="12"/>
        <v>-1.1565034114933102</v>
      </c>
      <c r="BI52">
        <f t="shared" si="13"/>
        <v>-1.1514160305218102</v>
      </c>
      <c r="BJ52">
        <f t="shared" si="14"/>
        <v>-1.1269629325638428</v>
      </c>
      <c r="BK52">
        <f t="shared" si="15"/>
        <v>-1.0235185312016251</v>
      </c>
      <c r="BL52">
        <f t="shared" si="16"/>
        <v>-0.70226433619222506</v>
      </c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</row>
    <row r="53" spans="1:82" s="25" customFormat="1">
      <c r="A53" s="33" t="s">
        <v>287</v>
      </c>
      <c r="B53" s="57" t="s">
        <v>292</v>
      </c>
      <c r="C53" s="58">
        <v>37357.607000000004</v>
      </c>
      <c r="D53" s="58" t="s">
        <v>289</v>
      </c>
      <c r="E53" s="33">
        <f t="shared" si="17"/>
        <v>-37037.031677024745</v>
      </c>
      <c r="F53" s="25">
        <f t="shared" si="18"/>
        <v>-37037</v>
      </c>
      <c r="G53" s="25">
        <f t="shared" si="49"/>
        <v>-1.0812889995577279E-2</v>
      </c>
      <c r="H53" s="25">
        <f>G53</f>
        <v>-1.0812889995577279E-2</v>
      </c>
      <c r="P53" s="27">
        <f t="shared" si="20"/>
        <v>3.5490848507557654E-3</v>
      </c>
      <c r="Q53" s="28">
        <f t="shared" si="21"/>
        <v>22339.107000000004</v>
      </c>
      <c r="S53" s="25">
        <f t="shared" si="51"/>
        <v>2.062663214867031E-4</v>
      </c>
      <c r="T53" s="11">
        <f t="shared" si="52"/>
        <v>0</v>
      </c>
      <c r="U53">
        <f t="shared" si="53"/>
        <v>0</v>
      </c>
      <c r="V53" s="25">
        <f t="shared" si="54"/>
        <v>-1.4361974846333045E-2</v>
      </c>
      <c r="Z53">
        <f t="shared" si="26"/>
        <v>-37037</v>
      </c>
      <c r="AA53" s="25">
        <f t="shared" si="27"/>
        <v>-6.8336133423672202E-3</v>
      </c>
      <c r="AB53" s="25">
        <f t="shared" si="28"/>
        <v>-4.3019180245429389E-4</v>
      </c>
      <c r="AC53" s="25">
        <f t="shared" si="29"/>
        <v>-1.4361974846333045E-2</v>
      </c>
      <c r="AD53" s="25">
        <f t="shared" si="30"/>
        <v>-3.9792766532100593E-3</v>
      </c>
      <c r="AE53" s="25">
        <f t="shared" si="31"/>
        <v>0</v>
      </c>
      <c r="AF53">
        <f t="shared" si="32"/>
        <v>-1.4361974846333045E-2</v>
      </c>
      <c r="AG53" s="128"/>
      <c r="AH53">
        <f t="shared" si="33"/>
        <v>-1.0382698193122986E-2</v>
      </c>
      <c r="AI53">
        <f t="shared" si="34"/>
        <v>0.78112710079930459</v>
      </c>
      <c r="AJ53">
        <f t="shared" si="35"/>
        <v>-0.89794872909837309</v>
      </c>
      <c r="AK53">
        <f t="shared" si="36"/>
        <v>-0.44658635515953637</v>
      </c>
      <c r="AL53">
        <f t="shared" si="37"/>
        <v>-2.0264942883623855</v>
      </c>
      <c r="AM53">
        <f t="shared" si="38"/>
        <v>-1.60374476589682</v>
      </c>
      <c r="AN53" s="25">
        <f t="shared" si="56"/>
        <v>-1.4974409834584725</v>
      </c>
      <c r="AO53" s="25">
        <f t="shared" si="56"/>
        <v>-1.4974409759544796</v>
      </c>
      <c r="AP53" s="25">
        <f t="shared" si="56"/>
        <v>-1.4974407700820245</v>
      </c>
      <c r="AQ53" s="25">
        <f t="shared" si="56"/>
        <v>-1.4974351221848785</v>
      </c>
      <c r="AR53" s="25">
        <f t="shared" si="56"/>
        <v>-1.4972803469183429</v>
      </c>
      <c r="AS53" s="25">
        <f t="shared" si="56"/>
        <v>-1.4931586560233303</v>
      </c>
      <c r="AT53" s="25">
        <f t="shared" si="56"/>
        <v>-1.4203227654697823</v>
      </c>
      <c r="AU53" s="25">
        <f t="shared" si="40"/>
        <v>-1.0014408418954612</v>
      </c>
      <c r="AV53"/>
      <c r="AW53">
        <v>-34500</v>
      </c>
      <c r="AX53">
        <f t="shared" si="2"/>
        <v>-4.6376561161466778E-3</v>
      </c>
      <c r="AY53">
        <f t="shared" si="3"/>
        <v>4.4620375117274159E-3</v>
      </c>
      <c r="AZ53" s="25">
        <f t="shared" si="4"/>
        <v>-9.0996936278740937E-3</v>
      </c>
      <c r="BA53">
        <f t="shared" si="5"/>
        <v>0.99243889468210766</v>
      </c>
      <c r="BB53">
        <f t="shared" si="6"/>
        <v>-0.99988424025337319</v>
      </c>
      <c r="BC53">
        <f t="shared" si="7"/>
        <v>-1.5860000760389803</v>
      </c>
      <c r="BD53">
        <f t="shared" si="8"/>
        <v>-1.0153205089498021</v>
      </c>
      <c r="BE53">
        <f t="shared" si="9"/>
        <v>-1.0635093121567187</v>
      </c>
      <c r="BF53">
        <f t="shared" si="10"/>
        <v>-1.0634049158304939</v>
      </c>
      <c r="BG53">
        <f t="shared" si="11"/>
        <v>-1.0629730793762615</v>
      </c>
      <c r="BH53">
        <f t="shared" si="12"/>
        <v>-1.061190331207484</v>
      </c>
      <c r="BI53">
        <f t="shared" si="13"/>
        <v>-1.0538899826982644</v>
      </c>
      <c r="BJ53">
        <f t="shared" si="14"/>
        <v>-1.0249213168057483</v>
      </c>
      <c r="BK53">
        <f t="shared" si="15"/>
        <v>-0.92136175051127933</v>
      </c>
      <c r="BL53">
        <f t="shared" si="16"/>
        <v>-0.62882876778200503</v>
      </c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</row>
    <row r="54" spans="1:82" s="25" customFormat="1">
      <c r="A54" s="33" t="s">
        <v>287</v>
      </c>
      <c r="B54" s="57" t="s">
        <v>288</v>
      </c>
      <c r="C54" s="58">
        <v>37367.675999999999</v>
      </c>
      <c r="D54" s="58" t="s">
        <v>289</v>
      </c>
      <c r="E54" s="33">
        <f t="shared" si="17"/>
        <v>-37007.533923661424</v>
      </c>
      <c r="F54" s="25">
        <f t="shared" si="18"/>
        <v>-37007.5</v>
      </c>
      <c r="G54" s="25">
        <f t="shared" si="49"/>
        <v>-1.1579774996789638E-2</v>
      </c>
      <c r="H54" s="25">
        <f>G54</f>
        <v>-1.1579774996789638E-2</v>
      </c>
      <c r="P54" s="27">
        <f t="shared" si="20"/>
        <v>3.5609461701599718E-3</v>
      </c>
      <c r="Q54" s="28">
        <f t="shared" si="21"/>
        <v>22349.175999999999</v>
      </c>
      <c r="S54" s="25">
        <f t="shared" si="51"/>
        <v>2.2924143745531596E-4</v>
      </c>
      <c r="T54" s="11">
        <f t="shared" si="52"/>
        <v>0</v>
      </c>
      <c r="U54">
        <f t="shared" si="53"/>
        <v>0</v>
      </c>
      <c r="V54" s="25">
        <f t="shared" si="54"/>
        <v>-1.514072116694961E-2</v>
      </c>
      <c r="Z54">
        <f t="shared" si="26"/>
        <v>-37007.5</v>
      </c>
      <c r="AA54" s="25">
        <f t="shared" si="27"/>
        <v>-6.8182126205938113E-3</v>
      </c>
      <c r="AB54" s="25">
        <f t="shared" si="28"/>
        <v>-1.2006162060358549E-3</v>
      </c>
      <c r="AC54" s="25">
        <f t="shared" si="29"/>
        <v>-1.514072116694961E-2</v>
      </c>
      <c r="AD54" s="25">
        <f t="shared" si="30"/>
        <v>-4.7615623761958267E-3</v>
      </c>
      <c r="AE54" s="25">
        <f t="shared" si="31"/>
        <v>0</v>
      </c>
      <c r="AF54">
        <f t="shared" si="32"/>
        <v>-1.514072116694961E-2</v>
      </c>
      <c r="AG54" s="128"/>
      <c r="AH54">
        <f t="shared" si="33"/>
        <v>-1.0379158790753783E-2</v>
      </c>
      <c r="AI54">
        <f t="shared" si="34"/>
        <v>0.78294115695488853</v>
      </c>
      <c r="AJ54">
        <f t="shared" si="35"/>
        <v>-0.89972726819278859</v>
      </c>
      <c r="AK54">
        <f t="shared" si="36"/>
        <v>-0.44747086751554566</v>
      </c>
      <c r="AL54">
        <f t="shared" si="37"/>
        <v>-2.0224362624997227</v>
      </c>
      <c r="AM54">
        <f t="shared" si="38"/>
        <v>-1.5965206347822003</v>
      </c>
      <c r="AN54" s="25">
        <f t="shared" si="56"/>
        <v>-1.4929391697269554</v>
      </c>
      <c r="AO54" s="25">
        <f t="shared" si="56"/>
        <v>-1.4929391596804691</v>
      </c>
      <c r="AP54" s="25">
        <f t="shared" si="56"/>
        <v>-1.4929388999622559</v>
      </c>
      <c r="AQ54" s="25">
        <f t="shared" si="56"/>
        <v>-1.492932186118856</v>
      </c>
      <c r="AR54" s="25">
        <f t="shared" si="56"/>
        <v>-1.4927588300242964</v>
      </c>
      <c r="AS54" s="25">
        <f t="shared" si="56"/>
        <v>-1.4884086090697974</v>
      </c>
      <c r="AT54" s="25">
        <f t="shared" si="56"/>
        <v>-1.4148245016665495</v>
      </c>
      <c r="AU54" s="25">
        <f t="shared" si="40"/>
        <v>-0.99710814335925835</v>
      </c>
      <c r="AV54"/>
      <c r="AW54">
        <v>-34000</v>
      </c>
      <c r="AX54">
        <f t="shared" si="2"/>
        <v>-3.9348762463353223E-3</v>
      </c>
      <c r="AY54">
        <f t="shared" si="3"/>
        <v>4.6163953215559543E-3</v>
      </c>
      <c r="AZ54" s="25">
        <f t="shared" si="4"/>
        <v>-8.5512715678912766E-3</v>
      </c>
      <c r="BA54">
        <f t="shared" si="5"/>
        <v>1.0507073129571287</v>
      </c>
      <c r="BB54">
        <f t="shared" si="6"/>
        <v>-0.99478999314281735</v>
      </c>
      <c r="BC54">
        <f t="shared" si="7"/>
        <v>-1.4686613250472</v>
      </c>
      <c r="BD54">
        <f t="shared" si="8"/>
        <v>-0.90274691384057892</v>
      </c>
      <c r="BE54">
        <f t="shared" si="9"/>
        <v>-0.96383634989672906</v>
      </c>
      <c r="BF54">
        <f t="shared" si="10"/>
        <v>-0.96361466126924156</v>
      </c>
      <c r="BG54">
        <f t="shared" si="11"/>
        <v>-0.96283384199531519</v>
      </c>
      <c r="BH54">
        <f t="shared" si="12"/>
        <v>-0.96009063068396938</v>
      </c>
      <c r="BI54">
        <f t="shared" si="13"/>
        <v>-0.95053699888687571</v>
      </c>
      <c r="BJ54">
        <f t="shared" si="14"/>
        <v>-0.91821374362860686</v>
      </c>
      <c r="BK54">
        <f t="shared" si="15"/>
        <v>-0.81762811183905182</v>
      </c>
      <c r="BL54">
        <f t="shared" si="16"/>
        <v>-0.555393199371785</v>
      </c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</row>
    <row r="55" spans="1:82" s="25" customFormat="1">
      <c r="A55" s="33" t="s">
        <v>287</v>
      </c>
      <c r="B55" s="57" t="s">
        <v>292</v>
      </c>
      <c r="C55" s="58">
        <v>37371.595999999998</v>
      </c>
      <c r="D55" s="58" t="s">
        <v>289</v>
      </c>
      <c r="E55" s="33">
        <f t="shared" si="17"/>
        <v>-36996.050043118747</v>
      </c>
      <c r="F55" s="25">
        <f t="shared" si="18"/>
        <v>-36996</v>
      </c>
      <c r="G55" s="25">
        <f t="shared" si="49"/>
        <v>-1.7082120000850409E-2</v>
      </c>
      <c r="H55" s="25">
        <f>G55</f>
        <v>-1.7082120000850409E-2</v>
      </c>
      <c r="P55" s="27">
        <f t="shared" si="20"/>
        <v>3.5655621348166869E-3</v>
      </c>
      <c r="Q55" s="28">
        <f t="shared" si="21"/>
        <v>22353.095999999998</v>
      </c>
      <c r="S55" s="25">
        <f t="shared" si="51"/>
        <v>4.2632677757554614E-4</v>
      </c>
      <c r="T55" s="11">
        <f t="shared" si="52"/>
        <v>0</v>
      </c>
      <c r="U55">
        <f t="shared" si="53"/>
        <v>0</v>
      </c>
      <c r="V55" s="25">
        <f t="shared" si="54"/>
        <v>-2.0647682135667096E-2</v>
      </c>
      <c r="Z55">
        <f t="shared" si="26"/>
        <v>-36996</v>
      </c>
      <c r="AA55" s="25">
        <f t="shared" si="27"/>
        <v>-6.8121575555521782E-3</v>
      </c>
      <c r="AB55" s="25">
        <f t="shared" si="28"/>
        <v>-6.7044003104815442E-3</v>
      </c>
      <c r="AC55" s="25">
        <f t="shared" si="29"/>
        <v>-2.0647682135667096E-2</v>
      </c>
      <c r="AD55" s="25">
        <f t="shared" si="30"/>
        <v>-1.0269962445298231E-2</v>
      </c>
      <c r="AE55" s="25">
        <f t="shared" si="31"/>
        <v>0</v>
      </c>
      <c r="AF55">
        <f t="shared" si="32"/>
        <v>-2.0647682135667096E-2</v>
      </c>
      <c r="AG55" s="128"/>
      <c r="AH55">
        <f t="shared" si="33"/>
        <v>-1.0377719690368865E-2</v>
      </c>
      <c r="AI55">
        <f t="shared" si="34"/>
        <v>0.78365159131066042</v>
      </c>
      <c r="AJ55">
        <f t="shared" si="35"/>
        <v>-0.90041880944572394</v>
      </c>
      <c r="AK55">
        <f t="shared" si="36"/>
        <v>-0.44781478836321148</v>
      </c>
      <c r="AL55">
        <f t="shared" si="37"/>
        <v>-2.0208492065651393</v>
      </c>
      <c r="AM55">
        <f t="shared" si="38"/>
        <v>-1.5937080633385334</v>
      </c>
      <c r="AN55" s="25">
        <f t="shared" si="56"/>
        <v>-1.491181390900169</v>
      </c>
      <c r="AO55" s="25">
        <f t="shared" si="56"/>
        <v>-1.4911813796895552</v>
      </c>
      <c r="AP55" s="25">
        <f t="shared" si="56"/>
        <v>-1.4911810962623187</v>
      </c>
      <c r="AQ55" s="25">
        <f t="shared" si="56"/>
        <v>-1.4911739309767711</v>
      </c>
      <c r="AR55" s="25">
        <f t="shared" si="56"/>
        <v>-1.4909929996332261</v>
      </c>
      <c r="AS55" s="25">
        <f t="shared" si="56"/>
        <v>-1.48655270518786</v>
      </c>
      <c r="AT55" s="25">
        <f t="shared" si="56"/>
        <v>-1.4126789852330173</v>
      </c>
      <c r="AU55" s="25">
        <f t="shared" si="40"/>
        <v>-0.99541912528582333</v>
      </c>
      <c r="AV55"/>
      <c r="AW55">
        <v>-33500</v>
      </c>
      <c r="AX55">
        <f t="shared" si="2"/>
        <v>-3.1146323470804919E-3</v>
      </c>
      <c r="AY55">
        <f t="shared" si="3"/>
        <v>4.7623337063493892E-3</v>
      </c>
      <c r="AZ55" s="25">
        <f t="shared" si="4"/>
        <v>-7.8769660534298812E-3</v>
      </c>
      <c r="BA55">
        <f t="shared" si="5"/>
        <v>1.11535888365048</v>
      </c>
      <c r="BB55">
        <f t="shared" si="6"/>
        <v>-0.97272984985327493</v>
      </c>
      <c r="BC55">
        <f t="shared" si="7"/>
        <v>-1.3367115136737562</v>
      </c>
      <c r="BD55">
        <f t="shared" si="8"/>
        <v>-0.78958137425974839</v>
      </c>
      <c r="BE55">
        <f t="shared" si="9"/>
        <v>-0.85811911593641943</v>
      </c>
      <c r="BF55">
        <f t="shared" si="10"/>
        <v>-0.85771587452897213</v>
      </c>
      <c r="BG55">
        <f t="shared" si="11"/>
        <v>-0.85647732156375156</v>
      </c>
      <c r="BH55">
        <f t="shared" si="12"/>
        <v>-0.85268412145995542</v>
      </c>
      <c r="BI55">
        <f t="shared" si="13"/>
        <v>-0.84116792669473794</v>
      </c>
      <c r="BJ55">
        <f t="shared" si="14"/>
        <v>-0.80707380870804224</v>
      </c>
      <c r="BK55">
        <f t="shared" si="15"/>
        <v>-0.71248093267988843</v>
      </c>
      <c r="BL55">
        <f t="shared" si="16"/>
        <v>-0.48195763096156502</v>
      </c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</row>
    <row r="56" spans="1:82" s="25" customFormat="1">
      <c r="A56" s="33" t="s">
        <v>287</v>
      </c>
      <c r="B56" s="57" t="s">
        <v>288</v>
      </c>
      <c r="C56" s="58">
        <v>37706.633000000002</v>
      </c>
      <c r="D56" s="58" t="s">
        <v>289</v>
      </c>
      <c r="E56" s="33">
        <f t="shared" si="17"/>
        <v>-36014.538592767021</v>
      </c>
      <c r="F56" s="25">
        <f t="shared" si="18"/>
        <v>-36014.5</v>
      </c>
      <c r="G56" s="25">
        <f t="shared" si="49"/>
        <v>-1.3173564992030151E-2</v>
      </c>
      <c r="H56" s="25">
        <f>G56</f>
        <v>-1.3173564992030151E-2</v>
      </c>
      <c r="P56" s="27">
        <f t="shared" si="20"/>
        <v>3.9431130435368354E-3</v>
      </c>
      <c r="Q56" s="28">
        <f t="shared" si="21"/>
        <v>22688.133000000002</v>
      </c>
      <c r="S56" s="25">
        <f t="shared" si="51"/>
        <v>2.9298066697326132E-4</v>
      </c>
      <c r="T56" s="11">
        <f t="shared" si="52"/>
        <v>0</v>
      </c>
      <c r="U56">
        <f t="shared" si="53"/>
        <v>0</v>
      </c>
      <c r="V56" s="25">
        <f t="shared" si="54"/>
        <v>-1.7116678035566987E-2</v>
      </c>
      <c r="Z56">
        <f t="shared" si="26"/>
        <v>-36014.5</v>
      </c>
      <c r="AA56" s="25">
        <f t="shared" si="27"/>
        <v>-6.1790885603756687E-3</v>
      </c>
      <c r="AB56" s="25">
        <f t="shared" si="28"/>
        <v>-3.051363388117647E-3</v>
      </c>
      <c r="AC56" s="25">
        <f t="shared" si="29"/>
        <v>-1.7116678035566987E-2</v>
      </c>
      <c r="AD56" s="25">
        <f t="shared" si="30"/>
        <v>-6.9944764316544825E-3</v>
      </c>
      <c r="AE56" s="25">
        <f t="shared" si="31"/>
        <v>0</v>
      </c>
      <c r="AF56">
        <f t="shared" si="32"/>
        <v>-1.7116678035566987E-2</v>
      </c>
      <c r="AG56" s="128"/>
      <c r="AH56">
        <f t="shared" si="33"/>
        <v>-1.0122201603912504E-2</v>
      </c>
      <c r="AI56">
        <f t="shared" si="34"/>
        <v>0.85168400584464043</v>
      </c>
      <c r="AJ56">
        <f t="shared" si="35"/>
        <v>-0.95449355592879681</v>
      </c>
      <c r="AK56">
        <f t="shared" si="36"/>
        <v>-0.47470736722417184</v>
      </c>
      <c r="AL56">
        <f t="shared" si="37"/>
        <v>-1.873623508288796</v>
      </c>
      <c r="AM56">
        <f t="shared" si="38"/>
        <v>-1.3601087093679145</v>
      </c>
      <c r="AN56" s="25">
        <f t="shared" si="56"/>
        <v>-1.3348194206335975</v>
      </c>
      <c r="AO56" s="25">
        <f t="shared" si="56"/>
        <v>-1.3348168072728992</v>
      </c>
      <c r="AP56" s="25">
        <f t="shared" si="56"/>
        <v>-1.334794332689679</v>
      </c>
      <c r="AQ56" s="25">
        <f t="shared" si="56"/>
        <v>-1.3346011406461253</v>
      </c>
      <c r="AR56" s="25">
        <f t="shared" si="56"/>
        <v>-1.3329468084638454</v>
      </c>
      <c r="AS56" s="25">
        <f t="shared" si="56"/>
        <v>-1.3192171821045542</v>
      </c>
      <c r="AT56" s="25">
        <f t="shared" si="56"/>
        <v>-1.2253200727298741</v>
      </c>
      <c r="AU56" s="25">
        <f t="shared" si="40"/>
        <v>-0.85126510449656145</v>
      </c>
      <c r="AV56"/>
      <c r="AW56">
        <v>-33000</v>
      </c>
      <c r="AX56">
        <f t="shared" si="2"/>
        <v>-2.1640754546199108E-3</v>
      </c>
      <c r="AY56">
        <f t="shared" si="3"/>
        <v>4.8998526661077138E-3</v>
      </c>
      <c r="AZ56" s="25">
        <f t="shared" si="4"/>
        <v>-7.0639281207276246E-3</v>
      </c>
      <c r="BA56">
        <f t="shared" si="5"/>
        <v>1.1859130377511504</v>
      </c>
      <c r="BB56">
        <f t="shared" si="6"/>
        <v>-0.92750720731496472</v>
      </c>
      <c r="BC56">
        <f t="shared" si="7"/>
        <v>-1.1876758328796744</v>
      </c>
      <c r="BD56">
        <f t="shared" si="8"/>
        <v>-0.67512846616475064</v>
      </c>
      <c r="BE56">
        <f t="shared" si="9"/>
        <v>-0.74574116272293134</v>
      </c>
      <c r="BF56">
        <f t="shared" si="10"/>
        <v>-0.74510451228058749</v>
      </c>
      <c r="BG56">
        <f t="shared" si="11"/>
        <v>-0.74336429258726877</v>
      </c>
      <c r="BH56">
        <f t="shared" si="12"/>
        <v>-0.73862170541524397</v>
      </c>
      <c r="BI56">
        <f t="shared" si="13"/>
        <v>-0.72579928277145966</v>
      </c>
      <c r="BJ56">
        <f t="shared" si="14"/>
        <v>-0.69183502452814216</v>
      </c>
      <c r="BK56">
        <f t="shared" si="15"/>
        <v>-0.60609115002031677</v>
      </c>
      <c r="BL56">
        <f t="shared" si="16"/>
        <v>-0.40852206255134504</v>
      </c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</row>
    <row r="57" spans="1:82">
      <c r="A57" s="36" t="s">
        <v>464</v>
      </c>
      <c r="B57" s="102" t="s">
        <v>292</v>
      </c>
      <c r="C57" s="36">
        <v>40212.491999999998</v>
      </c>
      <c r="D57" s="36" t="s">
        <v>465</v>
      </c>
      <c r="E57" s="33">
        <f t="shared" si="17"/>
        <v>-28673.47088541861</v>
      </c>
      <c r="F57" s="25">
        <f t="shared" si="18"/>
        <v>-28673.5</v>
      </c>
      <c r="G57" s="25">
        <f t="shared" si="49"/>
        <v>9.9382050029817037E-3</v>
      </c>
      <c r="J57">
        <f>G57</f>
        <v>9.9382050029817037E-3</v>
      </c>
      <c r="K57" s="25"/>
      <c r="O57" s="25"/>
      <c r="P57" s="27">
        <f t="shared" si="20"/>
        <v>5.7381778456703936E-3</v>
      </c>
      <c r="Q57" s="28">
        <f t="shared" si="21"/>
        <v>25193.991999999998</v>
      </c>
      <c r="S57" s="25">
        <f t="shared" si="51"/>
        <v>1.7640228122152523E-5</v>
      </c>
      <c r="T57" s="128">
        <v>1</v>
      </c>
      <c r="U57">
        <f t="shared" si="53"/>
        <v>1.7640228122152523E-5</v>
      </c>
      <c r="V57" s="25">
        <f t="shared" si="54"/>
        <v>4.2000271573113101E-3</v>
      </c>
      <c r="Z57">
        <f t="shared" si="26"/>
        <v>-28673.5</v>
      </c>
      <c r="AA57" s="25">
        <f t="shared" si="27"/>
        <v>1.0142858025660312E-2</v>
      </c>
      <c r="AB57" s="25">
        <f t="shared" si="28"/>
        <v>5.5335248229917856E-3</v>
      </c>
      <c r="AC57" s="25">
        <f t="shared" si="29"/>
        <v>4.2000271573113101E-3</v>
      </c>
      <c r="AD57" s="25">
        <f t="shared" si="30"/>
        <v>-2.0465302267860808E-4</v>
      </c>
      <c r="AE57" s="25">
        <f t="shared" si="31"/>
        <v>4.1882859691490874E-8</v>
      </c>
      <c r="AF57">
        <f t="shared" si="32"/>
        <v>4.2000271573113101E-3</v>
      </c>
      <c r="AG57" s="128"/>
      <c r="AH57">
        <f t="shared" si="33"/>
        <v>4.4046801799899182E-3</v>
      </c>
      <c r="AI57">
        <f t="shared" si="34"/>
        <v>1.3700285135729666</v>
      </c>
      <c r="AJ57">
        <f t="shared" si="35"/>
        <v>0.6681497085295196</v>
      </c>
      <c r="AK57">
        <f t="shared" si="36"/>
        <v>0.33230049317173482</v>
      </c>
      <c r="AL57">
        <f t="shared" si="37"/>
        <v>0.73173130281783016</v>
      </c>
      <c r="AM57">
        <f t="shared" si="38"/>
        <v>0.3831144384386716</v>
      </c>
      <c r="AN57" s="25">
        <f t="shared" si="56"/>
        <v>0.43686939156880272</v>
      </c>
      <c r="AO57" s="25">
        <f t="shared" si="56"/>
        <v>0.43582102880428536</v>
      </c>
      <c r="AP57" s="25">
        <f t="shared" si="56"/>
        <v>0.4334969731594861</v>
      </c>
      <c r="AQ57" s="25">
        <f t="shared" si="56"/>
        <v>0.42835378160559412</v>
      </c>
      <c r="AR57" s="25">
        <f t="shared" si="56"/>
        <v>0.4170143038116681</v>
      </c>
      <c r="AS57" s="25">
        <f t="shared" si="56"/>
        <v>0.39221058206539916</v>
      </c>
      <c r="AT57" s="25">
        <f t="shared" si="56"/>
        <v>0.33880373319323692</v>
      </c>
      <c r="AU57" s="25">
        <f t="shared" si="40"/>
        <v>0.22691591090228869</v>
      </c>
      <c r="AW57">
        <v>-32500</v>
      </c>
      <c r="AX57">
        <f t="shared" si="2"/>
        <v>-1.0726837782607463E-3</v>
      </c>
      <c r="AY57">
        <f t="shared" si="3"/>
        <v>5.0289522008309315E-3</v>
      </c>
      <c r="AZ57" s="25">
        <f t="shared" si="4"/>
        <v>-6.1016359790916777E-3</v>
      </c>
      <c r="BA57">
        <f t="shared" si="5"/>
        <v>1.2606627866621938</v>
      </c>
      <c r="BB57">
        <f t="shared" si="6"/>
        <v>-0.85165304116856555</v>
      </c>
      <c r="BC57">
        <f t="shared" si="7"/>
        <v>-1.0191191162333455</v>
      </c>
      <c r="BD57">
        <f t="shared" si="8"/>
        <v>-0.55878060973586829</v>
      </c>
      <c r="BE57">
        <f t="shared" si="9"/>
        <v>-0.62621511979284317</v>
      </c>
      <c r="BF57">
        <f t="shared" si="10"/>
        <v>-0.62534154145290199</v>
      </c>
      <c r="BG57">
        <f t="shared" si="11"/>
        <v>-0.62317674254383948</v>
      </c>
      <c r="BH57">
        <f t="shared" si="12"/>
        <v>-0.61782663103826208</v>
      </c>
      <c r="BI57">
        <f t="shared" si="13"/>
        <v>-0.60469043065110184</v>
      </c>
      <c r="BJ57">
        <f t="shared" si="14"/>
        <v>-0.57292748369940316</v>
      </c>
      <c r="BK57">
        <f t="shared" si="15"/>
        <v>-0.49863639892661521</v>
      </c>
      <c r="BL57">
        <f t="shared" si="16"/>
        <v>-0.33508649414112501</v>
      </c>
    </row>
    <row r="58" spans="1:82">
      <c r="A58" s="33" t="s">
        <v>262</v>
      </c>
      <c r="B58" s="57"/>
      <c r="C58" s="58">
        <v>40213.324999999997</v>
      </c>
      <c r="D58" s="58" t="s">
        <v>264</v>
      </c>
      <c r="E58" s="33">
        <f t="shared" si="17"/>
        <v>-28671.030560803294</v>
      </c>
      <c r="F58" s="25">
        <f t="shared" si="18"/>
        <v>-28671</v>
      </c>
      <c r="G58" s="25">
        <f t="shared" si="49"/>
        <v>-1.043187000323087E-2</v>
      </c>
      <c r="H58" s="25">
        <f>G58</f>
        <v>-1.043187000323087E-2</v>
      </c>
      <c r="I58" s="25"/>
      <c r="J58" s="25"/>
      <c r="K58" s="25"/>
      <c r="L58" s="25"/>
      <c r="M58" s="25"/>
      <c r="N58" s="25"/>
      <c r="O58" s="25"/>
      <c r="P58" s="27">
        <f t="shared" si="20"/>
        <v>5.7384800202396405E-3</v>
      </c>
      <c r="Q58" s="28">
        <f t="shared" si="21"/>
        <v>25194.824999999997</v>
      </c>
      <c r="R58" s="25"/>
      <c r="S58" s="25">
        <f t="shared" si="51"/>
        <v>2.6148021988155271E-4</v>
      </c>
      <c r="T58" s="11">
        <f>T$19</f>
        <v>0</v>
      </c>
      <c r="U58">
        <f t="shared" si="53"/>
        <v>0</v>
      </c>
      <c r="V58" s="25">
        <f t="shared" si="54"/>
        <v>-1.617035002347051E-2</v>
      </c>
      <c r="W58" s="111"/>
      <c r="X58" s="109"/>
      <c r="Y58" s="109"/>
      <c r="Z58">
        <f t="shared" si="26"/>
        <v>-28671</v>
      </c>
      <c r="AA58" s="25">
        <f t="shared" si="27"/>
        <v>1.0149465206743605E-2</v>
      </c>
      <c r="AB58" s="25">
        <f t="shared" si="28"/>
        <v>-1.4842855189734834E-2</v>
      </c>
      <c r="AC58" s="25">
        <f t="shared" si="29"/>
        <v>-1.617035002347051E-2</v>
      </c>
      <c r="AD58" s="25">
        <f t="shared" si="30"/>
        <v>-2.0581335209974475E-2</v>
      </c>
      <c r="AE58" s="25">
        <f t="shared" si="31"/>
        <v>0</v>
      </c>
      <c r="AF58">
        <f t="shared" si="32"/>
        <v>-1.617035002347051E-2</v>
      </c>
      <c r="AG58" s="128"/>
      <c r="AH58">
        <f t="shared" si="33"/>
        <v>4.4109851865039651E-3</v>
      </c>
      <c r="AI58">
        <f t="shared" si="34"/>
        <v>1.3696775465296254</v>
      </c>
      <c r="AJ58">
        <f t="shared" si="35"/>
        <v>0.66893469635573266</v>
      </c>
      <c r="AK58">
        <f t="shared" si="36"/>
        <v>0.33269089288863019</v>
      </c>
      <c r="AL58">
        <f t="shared" si="37"/>
        <v>0.73278685637269181</v>
      </c>
      <c r="AM58">
        <f t="shared" si="38"/>
        <v>0.38371980299580638</v>
      </c>
      <c r="AN58" s="25">
        <f t="shared" si="56"/>
        <v>0.43753789608596527</v>
      </c>
      <c r="AO58" s="25">
        <f t="shared" si="56"/>
        <v>0.43648948770036589</v>
      </c>
      <c r="AP58" s="25">
        <f t="shared" si="56"/>
        <v>0.43416460932713585</v>
      </c>
      <c r="AQ58" s="25">
        <f t="shared" si="56"/>
        <v>0.42901802023177549</v>
      </c>
      <c r="AR58" s="25">
        <f t="shared" si="56"/>
        <v>0.417667685666535</v>
      </c>
      <c r="AS58" s="25">
        <f t="shared" si="56"/>
        <v>0.39283342309223496</v>
      </c>
      <c r="AT58" s="25">
        <f t="shared" si="56"/>
        <v>0.33934883358028928</v>
      </c>
      <c r="AU58" s="25">
        <f t="shared" si="40"/>
        <v>0.22728308874433978</v>
      </c>
      <c r="AW58">
        <v>-32000</v>
      </c>
      <c r="AX58">
        <f t="shared" si="2"/>
        <v>1.6423656254436082E-4</v>
      </c>
      <c r="AY58">
        <f t="shared" si="3"/>
        <v>5.1496323105190457E-3</v>
      </c>
      <c r="AZ58" s="25">
        <f t="shared" si="4"/>
        <v>-4.9853957479746849E-3</v>
      </c>
      <c r="BA58">
        <f t="shared" si="5"/>
        <v>1.3359357773164782</v>
      </c>
      <c r="BB58">
        <f t="shared" si="6"/>
        <v>-0.73739728978890029</v>
      </c>
      <c r="BC58">
        <f t="shared" si="7"/>
        <v>-0.82919680260096607</v>
      </c>
      <c r="BD58">
        <f t="shared" si="8"/>
        <v>-0.44010925068787804</v>
      </c>
      <c r="BE58">
        <f t="shared" si="9"/>
        <v>-0.49935645610700019</v>
      </c>
      <c r="BF58">
        <f t="shared" si="10"/>
        <v>-0.49832629341497614</v>
      </c>
      <c r="BG58">
        <f t="shared" si="11"/>
        <v>-0.49596965885039435</v>
      </c>
      <c r="BH58">
        <f t="shared" si="12"/>
        <v>-0.49058978940122289</v>
      </c>
      <c r="BI58">
        <f t="shared" si="13"/>
        <v>-0.4783656039797301</v>
      </c>
      <c r="BJ58">
        <f t="shared" si="14"/>
        <v>-0.45087094563916047</v>
      </c>
      <c r="BK58">
        <f t="shared" si="15"/>
        <v>-0.39030005502792164</v>
      </c>
      <c r="BL58">
        <f t="shared" si="16"/>
        <v>-0.26165092573090498</v>
      </c>
    </row>
    <row r="59" spans="1:82" s="25" customFormat="1">
      <c r="A59" s="36" t="s">
        <v>464</v>
      </c>
      <c r="B59" s="102" t="s">
        <v>292</v>
      </c>
      <c r="C59" s="36">
        <v>40213.345999999998</v>
      </c>
      <c r="D59" s="36" t="s">
        <v>465</v>
      </c>
      <c r="E59" s="33">
        <f t="shared" si="17"/>
        <v>-28670.969040014672</v>
      </c>
      <c r="F59" s="25">
        <f t="shared" si="18"/>
        <v>-28671</v>
      </c>
      <c r="G59" s="25">
        <f t="shared" si="49"/>
        <v>1.0568129997409414E-2</v>
      </c>
      <c r="H59"/>
      <c r="I59"/>
      <c r="J59">
        <f t="shared" ref="J59:J66" si="57">G59</f>
        <v>1.0568129997409414E-2</v>
      </c>
      <c r="L59"/>
      <c r="M59"/>
      <c r="N59"/>
      <c r="P59" s="27">
        <f t="shared" si="20"/>
        <v>5.7384800202396405E-3</v>
      </c>
      <c r="Q59" s="28">
        <f t="shared" si="21"/>
        <v>25194.845999999998</v>
      </c>
      <c r="R59"/>
      <c r="S59" s="25">
        <f t="shared" si="51"/>
        <v>2.3325518901975998E-5</v>
      </c>
      <c r="T59" s="128">
        <v>1</v>
      </c>
      <c r="U59">
        <f t="shared" si="53"/>
        <v>2.3325518901975998E-5</v>
      </c>
      <c r="V59" s="25">
        <f t="shared" si="54"/>
        <v>4.829649977169774E-3</v>
      </c>
      <c r="Z59">
        <f t="shared" si="26"/>
        <v>-28671</v>
      </c>
      <c r="AA59" s="25">
        <f t="shared" si="27"/>
        <v>1.0149465206743605E-2</v>
      </c>
      <c r="AB59" s="25">
        <f t="shared" si="28"/>
        <v>6.1571448109054494E-3</v>
      </c>
      <c r="AC59" s="25">
        <f t="shared" si="29"/>
        <v>4.829649977169774E-3</v>
      </c>
      <c r="AD59" s="25">
        <f t="shared" si="30"/>
        <v>4.1866479066580975E-4</v>
      </c>
      <c r="AE59" s="25">
        <f t="shared" si="31"/>
        <v>1.7528020694324631E-7</v>
      </c>
      <c r="AF59">
        <f t="shared" si="32"/>
        <v>4.829649977169774E-3</v>
      </c>
      <c r="AG59" s="128"/>
      <c r="AH59">
        <f t="shared" si="33"/>
        <v>4.4109851865039651E-3</v>
      </c>
      <c r="AI59">
        <f t="shared" si="34"/>
        <v>1.3696775465296254</v>
      </c>
      <c r="AJ59">
        <f t="shared" si="35"/>
        <v>0.66893469635573266</v>
      </c>
      <c r="AK59">
        <f t="shared" si="36"/>
        <v>0.33269089288863019</v>
      </c>
      <c r="AL59">
        <f t="shared" si="37"/>
        <v>0.73278685637269181</v>
      </c>
      <c r="AM59">
        <f t="shared" si="38"/>
        <v>0.38371980299580638</v>
      </c>
      <c r="AN59" s="25">
        <f t="shared" si="56"/>
        <v>0.43753789608596527</v>
      </c>
      <c r="AO59" s="25">
        <f t="shared" si="56"/>
        <v>0.43648948770036589</v>
      </c>
      <c r="AP59" s="25">
        <f t="shared" si="56"/>
        <v>0.43416460932713585</v>
      </c>
      <c r="AQ59" s="25">
        <f t="shared" si="56"/>
        <v>0.42901802023177549</v>
      </c>
      <c r="AR59" s="25">
        <f t="shared" si="56"/>
        <v>0.417667685666535</v>
      </c>
      <c r="AS59" s="25">
        <f t="shared" si="56"/>
        <v>0.39283342309223496</v>
      </c>
      <c r="AT59" s="25">
        <f t="shared" si="56"/>
        <v>0.33934883358028928</v>
      </c>
      <c r="AU59" s="25">
        <f t="shared" si="40"/>
        <v>0.22728308874433978</v>
      </c>
      <c r="AV59"/>
      <c r="AW59">
        <v>-31500</v>
      </c>
      <c r="AX59">
        <f t="shared" si="2"/>
        <v>1.5407759940865942E-3</v>
      </c>
      <c r="AY59">
        <f t="shared" si="3"/>
        <v>5.2618929951720461E-3</v>
      </c>
      <c r="AZ59" s="25">
        <f t="shared" si="4"/>
        <v>-3.721117001085452E-3</v>
      </c>
      <c r="BA59">
        <f t="shared" si="5"/>
        <v>1.4054806522195882</v>
      </c>
      <c r="BB59">
        <f t="shared" si="6"/>
        <v>-0.57904506695555102</v>
      </c>
      <c r="BC59">
        <f t="shared" si="7"/>
        <v>-0.61754476839554462</v>
      </c>
      <c r="BD59">
        <f t="shared" si="8"/>
        <v>-0.31897445536597335</v>
      </c>
      <c r="BE59">
        <f t="shared" si="9"/>
        <v>-0.36550330032722123</v>
      </c>
      <c r="BF59">
        <f t="shared" si="10"/>
        <v>-0.36449125464618626</v>
      </c>
      <c r="BG59">
        <f t="shared" si="11"/>
        <v>-0.36231414642031001</v>
      </c>
      <c r="BH59">
        <f t="shared" si="12"/>
        <v>-0.35763682609644798</v>
      </c>
      <c r="BI59">
        <f t="shared" si="13"/>
        <v>-0.34761544245473086</v>
      </c>
      <c r="BJ59">
        <f t="shared" si="14"/>
        <v>-0.32626444796152554</v>
      </c>
      <c r="BK59">
        <f t="shared" si="15"/>
        <v>-0.28127024605564421</v>
      </c>
      <c r="BL59">
        <f t="shared" si="16"/>
        <v>-0.18821535732068501</v>
      </c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</row>
    <row r="60" spans="1:82">
      <c r="A60" s="36" t="s">
        <v>464</v>
      </c>
      <c r="B60" s="102" t="s">
        <v>292</v>
      </c>
      <c r="C60" s="36">
        <v>40229.218000000001</v>
      </c>
      <c r="D60" s="36" t="s">
        <v>465</v>
      </c>
      <c r="E60" s="33">
        <f t="shared" si="17"/>
        <v>-28624.47104206225</v>
      </c>
      <c r="F60" s="25">
        <f t="shared" si="18"/>
        <v>-28624.5</v>
      </c>
      <c r="G60" s="25">
        <f t="shared" si="49"/>
        <v>9.8847350018331781E-3</v>
      </c>
      <c r="J60">
        <f t="shared" si="57"/>
        <v>9.8847350018331781E-3</v>
      </c>
      <c r="K60" s="25"/>
      <c r="O60" s="25"/>
      <c r="P60" s="27">
        <f t="shared" si="20"/>
        <v>5.7440620999077482E-3</v>
      </c>
      <c r="Q60" s="28">
        <f t="shared" si="21"/>
        <v>25210.718000000001</v>
      </c>
      <c r="S60" s="25">
        <f t="shared" si="51"/>
        <v>1.714517208073956E-5</v>
      </c>
      <c r="T60" s="128">
        <v>1</v>
      </c>
      <c r="U60">
        <f t="shared" si="53"/>
        <v>1.714517208073956E-5</v>
      </c>
      <c r="V60" s="25">
        <f t="shared" si="54"/>
        <v>4.1406729019254299E-3</v>
      </c>
      <c r="Z60">
        <f t="shared" si="26"/>
        <v>-28624.5</v>
      </c>
      <c r="AA60" s="25">
        <f t="shared" si="27"/>
        <v>1.0271672145205558E-2</v>
      </c>
      <c r="AB60" s="25">
        <f t="shared" si="28"/>
        <v>5.357124956535367E-3</v>
      </c>
      <c r="AC60" s="25">
        <f t="shared" si="29"/>
        <v>4.1406729019254299E-3</v>
      </c>
      <c r="AD60" s="25">
        <f t="shared" si="30"/>
        <v>-3.8693714337238033E-4</v>
      </c>
      <c r="AE60" s="25">
        <f t="shared" si="31"/>
        <v>1.49720352921178E-7</v>
      </c>
      <c r="AF60">
        <f t="shared" si="32"/>
        <v>4.1406729019254299E-3</v>
      </c>
      <c r="AG60" s="128"/>
      <c r="AH60">
        <f t="shared" si="33"/>
        <v>4.5276100452978111E-3</v>
      </c>
      <c r="AI60">
        <f t="shared" si="34"/>
        <v>1.3631080387492474</v>
      </c>
      <c r="AJ60">
        <f t="shared" si="35"/>
        <v>0.68332749646507462</v>
      </c>
      <c r="AK60">
        <f t="shared" si="36"/>
        <v>0.33984889409099528</v>
      </c>
      <c r="AL60">
        <f t="shared" si="37"/>
        <v>0.75232264881219002</v>
      </c>
      <c r="AM60">
        <f t="shared" si="38"/>
        <v>0.39496845213261739</v>
      </c>
      <c r="AN60" s="25">
        <f t="shared" si="56"/>
        <v>0.44994157911061039</v>
      </c>
      <c r="AO60" s="25">
        <f t="shared" si="56"/>
        <v>0.4488932913440295</v>
      </c>
      <c r="AP60" s="25">
        <f t="shared" si="56"/>
        <v>0.44655501932968966</v>
      </c>
      <c r="AQ60" s="25">
        <f t="shared" si="56"/>
        <v>0.44134874616591652</v>
      </c>
      <c r="AR60" s="25">
        <f t="shared" si="56"/>
        <v>0.42980227649696345</v>
      </c>
      <c r="AS60" s="25">
        <f t="shared" si="56"/>
        <v>0.40440791970096662</v>
      </c>
      <c r="AT60" s="25">
        <f t="shared" si="56"/>
        <v>0.34948492113349494</v>
      </c>
      <c r="AU60" s="25">
        <f t="shared" si="40"/>
        <v>0.23411259660649025</v>
      </c>
      <c r="AW60">
        <v>-31000</v>
      </c>
      <c r="AX60">
        <f t="shared" si="2"/>
        <v>3.0356235965673206E-3</v>
      </c>
      <c r="AY60">
        <f t="shared" si="3"/>
        <v>5.3657342547899466E-3</v>
      </c>
      <c r="AZ60" s="25">
        <f t="shared" si="4"/>
        <v>-2.330110658222626E-3</v>
      </c>
      <c r="BA60">
        <f t="shared" si="5"/>
        <v>1.4606783095276614</v>
      </c>
      <c r="BB60">
        <f t="shared" si="6"/>
        <v>-0.3768254603529862</v>
      </c>
      <c r="BC60">
        <f t="shared" si="7"/>
        <v>-0.38635455869760765</v>
      </c>
      <c r="BD60">
        <f t="shared" si="8"/>
        <v>-0.19561666031122826</v>
      </c>
      <c r="BE60">
        <f t="shared" si="9"/>
        <v>-0.22571726210315451</v>
      </c>
      <c r="BF60">
        <f t="shared" si="10"/>
        <v>-0.22495520609083497</v>
      </c>
      <c r="BG60">
        <f t="shared" si="11"/>
        <v>-0.22338361224270961</v>
      </c>
      <c r="BH60">
        <f t="shared" si="12"/>
        <v>-0.22014426858659164</v>
      </c>
      <c r="BI60">
        <f t="shared" si="13"/>
        <v>-0.21347474527378091</v>
      </c>
      <c r="BJ60">
        <f t="shared" si="14"/>
        <v>-0.19977273318385369</v>
      </c>
      <c r="BK60">
        <f t="shared" si="15"/>
        <v>-0.17173883776733112</v>
      </c>
      <c r="BL60">
        <f t="shared" si="16"/>
        <v>-0.11477978891046499</v>
      </c>
    </row>
    <row r="61" spans="1:82">
      <c r="A61" s="36" t="s">
        <v>464</v>
      </c>
      <c r="B61" s="102" t="s">
        <v>292</v>
      </c>
      <c r="C61" s="36">
        <v>40504.517999999996</v>
      </c>
      <c r="D61" s="36" t="s">
        <v>465</v>
      </c>
      <c r="E61" s="33">
        <f t="shared" si="17"/>
        <v>-27817.962798847853</v>
      </c>
      <c r="F61" s="25">
        <f t="shared" si="18"/>
        <v>-27818</v>
      </c>
      <c r="G61" s="25">
        <f t="shared" si="49"/>
        <v>1.269853999838233E-2</v>
      </c>
      <c r="J61">
        <f t="shared" si="57"/>
        <v>1.269853999838233E-2</v>
      </c>
      <c r="K61" s="25"/>
      <c r="O61" s="25"/>
      <c r="P61" s="27">
        <f t="shared" si="20"/>
        <v>5.8292939755582099E-3</v>
      </c>
      <c r="Q61" s="28">
        <f t="shared" si="21"/>
        <v>25486.017999999996</v>
      </c>
      <c r="S61" s="25">
        <f t="shared" si="51"/>
        <v>4.7186540922084988E-5</v>
      </c>
      <c r="T61" s="128">
        <v>1</v>
      </c>
      <c r="U61">
        <f t="shared" si="53"/>
        <v>4.7186540922084988E-5</v>
      </c>
      <c r="V61" s="25">
        <f t="shared" si="54"/>
        <v>6.8692460228241201E-3</v>
      </c>
      <c r="W61" s="112"/>
      <c r="X61" s="109"/>
      <c r="Y61" s="109"/>
      <c r="Z61">
        <f t="shared" si="26"/>
        <v>-27818</v>
      </c>
      <c r="AA61" s="25">
        <f t="shared" si="27"/>
        <v>1.2173644714440501E-2</v>
      </c>
      <c r="AB61" s="25">
        <f t="shared" si="28"/>
        <v>6.3541892595000383E-3</v>
      </c>
      <c r="AC61" s="25">
        <f t="shared" si="29"/>
        <v>6.8692460228241201E-3</v>
      </c>
      <c r="AD61" s="25">
        <f t="shared" si="30"/>
        <v>5.248952839418293E-4</v>
      </c>
      <c r="AE61" s="25">
        <f t="shared" si="31"/>
        <v>2.7551505910437361E-7</v>
      </c>
      <c r="AF61">
        <f t="shared" si="32"/>
        <v>6.8692460228241201E-3</v>
      </c>
      <c r="AG61" s="128"/>
      <c r="AH61">
        <f t="shared" si="33"/>
        <v>6.3443507388822916E-3</v>
      </c>
      <c r="AI61">
        <f t="shared" si="34"/>
        <v>1.2426480912890931</v>
      </c>
      <c r="AJ61">
        <f t="shared" si="35"/>
        <v>0.8728968989424174</v>
      </c>
      <c r="AK61">
        <f t="shared" si="36"/>
        <v>0.43412742646941505</v>
      </c>
      <c r="AL61">
        <f t="shared" si="37"/>
        <v>1.0611207399900493</v>
      </c>
      <c r="AM61">
        <f t="shared" si="38"/>
        <v>0.5866700042186801</v>
      </c>
      <c r="AN61" s="25">
        <f t="shared" ref="AN61:AT70" si="58">$AU61+$AB$7*SIN(AO61)</f>
        <v>0.65532725132113978</v>
      </c>
      <c r="AO61" s="25">
        <f t="shared" si="58"/>
        <v>0.65450636755269831</v>
      </c>
      <c r="AP61" s="25">
        <f t="shared" si="58"/>
        <v>0.65242753079132254</v>
      </c>
      <c r="AQ61" s="25">
        <f t="shared" si="58"/>
        <v>0.64717769612627918</v>
      </c>
      <c r="AR61" s="25">
        <f t="shared" si="58"/>
        <v>0.63401140086275054</v>
      </c>
      <c r="AS61" s="25">
        <f t="shared" si="58"/>
        <v>0.60153388204037561</v>
      </c>
      <c r="AT61" s="25">
        <f t="shared" si="58"/>
        <v>0.52429753159952452</v>
      </c>
      <c r="AU61" s="25">
        <f t="shared" si="40"/>
        <v>0.35256416845217514</v>
      </c>
      <c r="AW61">
        <v>-30500</v>
      </c>
      <c r="AX61">
        <f t="shared" si="2"/>
        <v>4.6097622651463544E-3</v>
      </c>
      <c r="AY61">
        <f t="shared" si="3"/>
        <v>5.4611560893727366E-3</v>
      </c>
      <c r="AZ61" s="25">
        <f t="shared" si="4"/>
        <v>-8.5139382422638201E-4</v>
      </c>
      <c r="BA61">
        <f t="shared" si="5"/>
        <v>1.4923932720422448</v>
      </c>
      <c r="BB61">
        <f t="shared" si="6"/>
        <v>-0.14066932122472586</v>
      </c>
      <c r="BC61">
        <f t="shared" si="7"/>
        <v>-0.14112526349631369</v>
      </c>
      <c r="BD61">
        <f t="shared" si="8"/>
        <v>-7.0679977911388803E-2</v>
      </c>
      <c r="BE61">
        <f t="shared" si="9"/>
        <v>-8.1858185702473163E-2</v>
      </c>
      <c r="BF61">
        <f t="shared" si="10"/>
        <v>-8.1552059518442827E-2</v>
      </c>
      <c r="BG61">
        <f t="shared" si="11"/>
        <v>-8.0934492609297401E-2</v>
      </c>
      <c r="BH61">
        <f t="shared" si="12"/>
        <v>-7.9688731345137043E-2</v>
      </c>
      <c r="BI61">
        <f t="shared" si="13"/>
        <v>-7.7176146122118636E-2</v>
      </c>
      <c r="BJ61">
        <f t="shared" si="14"/>
        <v>-7.2109962524570276E-2</v>
      </c>
      <c r="BK61">
        <f t="shared" si="15"/>
        <v>-6.1900399721237065E-2</v>
      </c>
      <c r="BL61">
        <f t="shared" si="16"/>
        <v>-4.1344220500244985E-2</v>
      </c>
    </row>
    <row r="62" spans="1:82">
      <c r="A62" s="36" t="s">
        <v>464</v>
      </c>
      <c r="B62" s="102" t="s">
        <v>292</v>
      </c>
      <c r="C62" s="36">
        <v>40508.444000000003</v>
      </c>
      <c r="D62" s="36" t="s">
        <v>465</v>
      </c>
      <c r="E62" s="33">
        <f t="shared" si="17"/>
        <v>-27806.461340936974</v>
      </c>
      <c r="F62" s="25">
        <f t="shared" si="18"/>
        <v>-27806.5</v>
      </c>
      <c r="G62" s="25">
        <f t="shared" si="49"/>
        <v>1.3196195010095835E-2</v>
      </c>
      <c r="J62">
        <f t="shared" si="57"/>
        <v>1.3196195010095835E-2</v>
      </c>
      <c r="K62" s="25"/>
      <c r="O62" s="25"/>
      <c r="P62" s="27">
        <f t="shared" si="20"/>
        <v>5.8303509061223575E-3</v>
      </c>
      <c r="Q62" s="28">
        <f t="shared" si="21"/>
        <v>25489.944000000003</v>
      </c>
      <c r="S62" s="25">
        <f t="shared" si="51"/>
        <v>5.425565936404084E-5</v>
      </c>
      <c r="T62" s="128">
        <v>1</v>
      </c>
      <c r="U62">
        <f t="shared" si="53"/>
        <v>5.425565936404084E-5</v>
      </c>
      <c r="V62" s="25">
        <f t="shared" si="54"/>
        <v>7.3658441039734773E-3</v>
      </c>
      <c r="Z62">
        <f t="shared" si="26"/>
        <v>-27806.5</v>
      </c>
      <c r="AA62" s="25">
        <f t="shared" si="27"/>
        <v>1.2197716231815082E-2</v>
      </c>
      <c r="AB62" s="25">
        <f t="shared" si="28"/>
        <v>6.8288296844031112E-3</v>
      </c>
      <c r="AC62" s="25">
        <f t="shared" si="29"/>
        <v>7.3658441039734773E-3</v>
      </c>
      <c r="AD62" s="25">
        <f t="shared" si="30"/>
        <v>9.984787782807529E-4</v>
      </c>
      <c r="AE62" s="25">
        <f t="shared" si="31"/>
        <v>9.9695987067702481E-7</v>
      </c>
      <c r="AF62">
        <f t="shared" si="32"/>
        <v>7.3658441039734773E-3</v>
      </c>
      <c r="AG62" s="128"/>
      <c r="AH62">
        <f t="shared" si="33"/>
        <v>6.3673653256927235E-3</v>
      </c>
      <c r="AI62">
        <f t="shared" si="34"/>
        <v>1.240911718511897</v>
      </c>
      <c r="AJ62">
        <f t="shared" si="35"/>
        <v>0.87483922089666954</v>
      </c>
      <c r="AK62">
        <f t="shared" si="36"/>
        <v>0.43509339514964129</v>
      </c>
      <c r="AL62">
        <f t="shared" si="37"/>
        <v>1.0651159743985184</v>
      </c>
      <c r="AM62">
        <f t="shared" si="38"/>
        <v>0.58935831882085965</v>
      </c>
      <c r="AN62" s="25">
        <f t="shared" si="58"/>
        <v>0.65811848150424179</v>
      </c>
      <c r="AO62" s="25">
        <f t="shared" si="58"/>
        <v>0.65730287913189911</v>
      </c>
      <c r="AP62" s="25">
        <f t="shared" si="58"/>
        <v>0.65523296977762424</v>
      </c>
      <c r="AQ62" s="25">
        <f t="shared" si="58"/>
        <v>0.64999446930327887</v>
      </c>
      <c r="AR62" s="25">
        <f t="shared" si="58"/>
        <v>0.63682889854596736</v>
      </c>
      <c r="AS62" s="25">
        <f t="shared" si="58"/>
        <v>0.60428861581092286</v>
      </c>
      <c r="AT62" s="25">
        <f t="shared" si="58"/>
        <v>0.52677464774978855</v>
      </c>
      <c r="AU62" s="25">
        <f t="shared" si="40"/>
        <v>0.35425318652561016</v>
      </c>
      <c r="AW62">
        <v>-30000</v>
      </c>
      <c r="AX62">
        <f t="shared" si="2"/>
        <v>6.2093147865825218E-3</v>
      </c>
      <c r="AY62">
        <f t="shared" si="3"/>
        <v>5.5481584989204181E-3</v>
      </c>
      <c r="AZ62" s="25">
        <f t="shared" si="4"/>
        <v>6.6115628766210408E-4</v>
      </c>
      <c r="BA62">
        <f t="shared" si="5"/>
        <v>1.4943517148589338</v>
      </c>
      <c r="BB62">
        <f t="shared" si="6"/>
        <v>0.10940250729774578</v>
      </c>
      <c r="BC62">
        <f t="shared" si="7"/>
        <v>0.10963409144501203</v>
      </c>
      <c r="BD62">
        <f t="shared" si="8"/>
        <v>5.4872018534336812E-2</v>
      </c>
      <c r="BE62">
        <f t="shared" si="9"/>
        <v>6.3564258877743668E-2</v>
      </c>
      <c r="BF62">
        <f t="shared" si="10"/>
        <v>6.3325100779709695E-2</v>
      </c>
      <c r="BG62">
        <f t="shared" si="11"/>
        <v>6.2843265594623735E-2</v>
      </c>
      <c r="BH62">
        <f t="shared" si="12"/>
        <v>6.1872549716917011E-2</v>
      </c>
      <c r="BI62">
        <f t="shared" si="13"/>
        <v>5.99171002341716E-2</v>
      </c>
      <c r="BJ62">
        <f t="shared" si="14"/>
        <v>5.5978652013403504E-2</v>
      </c>
      <c r="BK62">
        <f t="shared" si="15"/>
        <v>4.8048843523570639E-2</v>
      </c>
      <c r="BL62">
        <f t="shared" si="16"/>
        <v>3.2091347909975025E-2</v>
      </c>
    </row>
    <row r="63" spans="1:82">
      <c r="A63" s="36" t="s">
        <v>464</v>
      </c>
      <c r="B63" s="102" t="s">
        <v>292</v>
      </c>
      <c r="C63" s="36">
        <v>40509.468000000001</v>
      </c>
      <c r="D63" s="36" t="s">
        <v>465</v>
      </c>
      <c r="E63" s="33">
        <f t="shared" si="17"/>
        <v>-27803.461470101342</v>
      </c>
      <c r="F63" s="25">
        <f t="shared" si="18"/>
        <v>-27803.5</v>
      </c>
      <c r="G63" s="25">
        <f t="shared" si="49"/>
        <v>1.3152105006156489E-2</v>
      </c>
      <c r="J63">
        <f t="shared" si="57"/>
        <v>1.3152105006156489E-2</v>
      </c>
      <c r="K63" s="25"/>
      <c r="O63" s="25"/>
      <c r="P63" s="27">
        <f t="shared" si="20"/>
        <v>5.8306258946491107E-3</v>
      </c>
      <c r="Q63" s="28">
        <f t="shared" si="21"/>
        <v>25490.968000000001</v>
      </c>
      <c r="S63" s="25">
        <f t="shared" si="51"/>
        <v>5.3604056380238874E-5</v>
      </c>
      <c r="T63" s="128">
        <v>1</v>
      </c>
      <c r="U63">
        <f t="shared" si="53"/>
        <v>5.3604056380238874E-5</v>
      </c>
      <c r="V63" s="25">
        <f t="shared" si="54"/>
        <v>7.3214791115073785E-3</v>
      </c>
      <c r="W63" s="111"/>
      <c r="X63" s="109"/>
      <c r="Y63" s="109"/>
      <c r="Z63">
        <f t="shared" si="26"/>
        <v>-27803.5</v>
      </c>
      <c r="AA63" s="25">
        <f t="shared" si="27"/>
        <v>1.2203981599936471E-2</v>
      </c>
      <c r="AB63" s="25">
        <f t="shared" si="28"/>
        <v>6.7787493008691279E-3</v>
      </c>
      <c r="AC63" s="25">
        <f t="shared" si="29"/>
        <v>7.3214791115073785E-3</v>
      </c>
      <c r="AD63" s="25">
        <f t="shared" si="30"/>
        <v>9.4812340622001806E-4</v>
      </c>
      <c r="AE63" s="25">
        <f t="shared" si="31"/>
        <v>8.9893799342224937E-7</v>
      </c>
      <c r="AF63">
        <f t="shared" si="32"/>
        <v>7.3214791115073785E-3</v>
      </c>
      <c r="AG63" s="128"/>
      <c r="AH63">
        <f t="shared" si="33"/>
        <v>6.3733557052873613E-3</v>
      </c>
      <c r="AI63">
        <f t="shared" si="34"/>
        <v>1.2404589170499332</v>
      </c>
      <c r="AJ63">
        <f t="shared" si="35"/>
        <v>0.87534273101417193</v>
      </c>
      <c r="AK63">
        <f t="shared" si="36"/>
        <v>0.43534380417133617</v>
      </c>
      <c r="AL63">
        <f t="shared" si="37"/>
        <v>1.0661563743756173</v>
      </c>
      <c r="AM63">
        <f t="shared" si="38"/>
        <v>0.59005942176293791</v>
      </c>
      <c r="AN63" s="25">
        <f t="shared" si="58"/>
        <v>0.65884598778165826</v>
      </c>
      <c r="AO63" s="25">
        <f t="shared" si="58"/>
        <v>0.65803176790714479</v>
      </c>
      <c r="AP63" s="25">
        <f t="shared" si="58"/>
        <v>0.65596420414053624</v>
      </c>
      <c r="AQ63" s="25">
        <f t="shared" si="58"/>
        <v>0.65072870627500246</v>
      </c>
      <c r="AR63" s="25">
        <f t="shared" si="58"/>
        <v>0.63756342830708546</v>
      </c>
      <c r="AS63" s="25">
        <f t="shared" si="58"/>
        <v>0.60500695520714887</v>
      </c>
      <c r="AT63" s="25">
        <f t="shared" si="58"/>
        <v>0.52742077111173125</v>
      </c>
      <c r="AU63" s="25">
        <f t="shared" si="40"/>
        <v>0.35469379993607147</v>
      </c>
      <c r="AW63">
        <v>-29500</v>
      </c>
      <c r="AX63">
        <f t="shared" si="2"/>
        <v>7.7740833014838398E-3</v>
      </c>
      <c r="AY63">
        <f t="shared" si="3"/>
        <v>5.6267414834329961E-3</v>
      </c>
      <c r="AZ63" s="25">
        <f t="shared" si="4"/>
        <v>2.1473418180508437E-3</v>
      </c>
      <c r="BA63">
        <f t="shared" si="5"/>
        <v>1.4661403065100163</v>
      </c>
      <c r="BB63">
        <f t="shared" si="6"/>
        <v>0.3485892865105103</v>
      </c>
      <c r="BC63">
        <f t="shared" si="7"/>
        <v>0.35607772238492852</v>
      </c>
      <c r="BD63">
        <f t="shared" si="8"/>
        <v>0.1799441714085854</v>
      </c>
      <c r="BE63">
        <f t="shared" si="9"/>
        <v>0.20776857302977075</v>
      </c>
      <c r="BF63">
        <f t="shared" si="10"/>
        <v>0.20705424739897893</v>
      </c>
      <c r="BG63">
        <f t="shared" si="11"/>
        <v>0.20558682600910491</v>
      </c>
      <c r="BH63">
        <f t="shared" si="12"/>
        <v>0.20257374306720036</v>
      </c>
      <c r="BI63">
        <f t="shared" si="13"/>
        <v>0.19639273308553409</v>
      </c>
      <c r="BJ63">
        <f t="shared" si="14"/>
        <v>0.18373654088482572</v>
      </c>
      <c r="BK63">
        <f t="shared" si="15"/>
        <v>0.15791207012815414</v>
      </c>
      <c r="BL63">
        <f t="shared" si="16"/>
        <v>0.10552691632019504</v>
      </c>
    </row>
    <row r="64" spans="1:82">
      <c r="A64" s="36" t="s">
        <v>464</v>
      </c>
      <c r="B64" s="102" t="s">
        <v>292</v>
      </c>
      <c r="C64" s="36">
        <v>40510.491999999998</v>
      </c>
      <c r="D64" s="36" t="s">
        <v>465</v>
      </c>
      <c r="E64" s="33">
        <f t="shared" si="17"/>
        <v>-27800.461599265709</v>
      </c>
      <c r="F64" s="25">
        <f t="shared" si="18"/>
        <v>-27800.5</v>
      </c>
      <c r="G64" s="25">
        <f t="shared" si="49"/>
        <v>1.3108015002217144E-2</v>
      </c>
      <c r="J64">
        <f t="shared" si="57"/>
        <v>1.3108015002217144E-2</v>
      </c>
      <c r="K64" s="25"/>
      <c r="O64" s="25"/>
      <c r="P64" s="27">
        <f t="shared" si="20"/>
        <v>5.8309005800765666E-3</v>
      </c>
      <c r="Q64" s="28">
        <f t="shared" si="21"/>
        <v>25491.991999999998</v>
      </c>
      <c r="S64" s="25">
        <f t="shared" si="51"/>
        <v>5.2956394312926385E-5</v>
      </c>
      <c r="T64" s="128">
        <v>1</v>
      </c>
      <c r="U64">
        <f t="shared" si="53"/>
        <v>5.2956394312926385E-5</v>
      </c>
      <c r="V64" s="25">
        <f t="shared" si="54"/>
        <v>7.2771144221405772E-3</v>
      </c>
      <c r="Z64">
        <f t="shared" si="26"/>
        <v>-27800.5</v>
      </c>
      <c r="AA64" s="25">
        <f t="shared" si="27"/>
        <v>1.2210241110882827E-2</v>
      </c>
      <c r="AB64" s="25">
        <f t="shared" si="28"/>
        <v>6.7286744714108839E-3</v>
      </c>
      <c r="AC64" s="25">
        <f t="shared" si="29"/>
        <v>7.2771144221405772E-3</v>
      </c>
      <c r="AD64" s="25">
        <f t="shared" si="30"/>
        <v>8.977738913343164E-4</v>
      </c>
      <c r="AE64" s="25">
        <f t="shared" si="31"/>
        <v>8.0599795996156091E-7</v>
      </c>
      <c r="AF64">
        <f t="shared" si="32"/>
        <v>7.2771144221405772E-3</v>
      </c>
      <c r="AG64" s="128"/>
      <c r="AH64">
        <f t="shared" si="33"/>
        <v>6.3793405308062599E-3</v>
      </c>
      <c r="AI64">
        <f t="shared" si="34"/>
        <v>1.2400061857617264</v>
      </c>
      <c r="AJ64">
        <f t="shared" si="35"/>
        <v>0.8758449275239194</v>
      </c>
      <c r="AK64">
        <f t="shared" si="36"/>
        <v>0.43559355988731641</v>
      </c>
      <c r="AL64">
        <f t="shared" si="37"/>
        <v>1.0671960157232316</v>
      </c>
      <c r="AM64">
        <f t="shared" si="38"/>
        <v>0.59076044354786184</v>
      </c>
      <c r="AN64" s="25">
        <f t="shared" si="58"/>
        <v>0.65957322897657678</v>
      </c>
      <c r="AO64" s="25">
        <f t="shared" si="58"/>
        <v>0.65876039352286331</v>
      </c>
      <c r="AP64" s="25">
        <f t="shared" si="58"/>
        <v>0.65669518218455591</v>
      </c>
      <c r="AQ64" s="25">
        <f t="shared" si="58"/>
        <v>0.65146270580758492</v>
      </c>
      <c r="AR64" s="25">
        <f t="shared" si="58"/>
        <v>0.63829776348913569</v>
      </c>
      <c r="AS64" s="25">
        <f t="shared" si="58"/>
        <v>0.60572517569819251</v>
      </c>
      <c r="AT64" s="25">
        <f t="shared" si="58"/>
        <v>0.52806686094042976</v>
      </c>
      <c r="AU64" s="25">
        <f t="shared" si="40"/>
        <v>0.35513441334653284</v>
      </c>
      <c r="AW64">
        <v>-29000</v>
      </c>
      <c r="AX64">
        <f t="shared" si="2"/>
        <v>9.2488242968807432E-3</v>
      </c>
      <c r="AY64">
        <f t="shared" si="3"/>
        <v>5.6969050429104672E-3</v>
      </c>
      <c r="AZ64" s="25">
        <f t="shared" si="4"/>
        <v>3.5519192539702755E-3</v>
      </c>
      <c r="BA64">
        <f t="shared" si="5"/>
        <v>1.4134211155773058</v>
      </c>
      <c r="BB64">
        <f t="shared" si="6"/>
        <v>0.55586096218165393</v>
      </c>
      <c r="BC64">
        <f t="shared" si="7"/>
        <v>0.58941048257079454</v>
      </c>
      <c r="BD64">
        <f t="shared" si="8"/>
        <v>0.30354427350227148</v>
      </c>
      <c r="BE64">
        <f t="shared" si="9"/>
        <v>0.34818613385779179</v>
      </c>
      <c r="BF64">
        <f t="shared" si="10"/>
        <v>0.34719241332877593</v>
      </c>
      <c r="BG64">
        <f t="shared" si="11"/>
        <v>0.34506836049934575</v>
      </c>
      <c r="BH64">
        <f t="shared" si="12"/>
        <v>0.34053366738066326</v>
      </c>
      <c r="BI64">
        <f t="shared" si="13"/>
        <v>0.33087662184793531</v>
      </c>
      <c r="BJ64">
        <f t="shared" si="14"/>
        <v>0.31041595826866153</v>
      </c>
      <c r="BK64">
        <f t="shared" si="15"/>
        <v>0.26749292191420093</v>
      </c>
      <c r="BL64">
        <f t="shared" si="16"/>
        <v>0.17896248473041504</v>
      </c>
    </row>
    <row r="65" spans="1:82">
      <c r="A65" s="36" t="s">
        <v>464</v>
      </c>
      <c r="B65" s="102" t="s">
        <v>292</v>
      </c>
      <c r="C65" s="36">
        <v>40511.516000000003</v>
      </c>
      <c r="D65" s="36" t="s">
        <v>465</v>
      </c>
      <c r="E65" s="33">
        <f t="shared" si="17"/>
        <v>-27797.461728430055</v>
      </c>
      <c r="F65" s="25">
        <f t="shared" si="18"/>
        <v>-27797.5</v>
      </c>
      <c r="G65" s="25">
        <f t="shared" si="49"/>
        <v>1.3063925005553756E-2</v>
      </c>
      <c r="J65">
        <f t="shared" si="57"/>
        <v>1.3063925005553756E-2</v>
      </c>
      <c r="K65" s="25"/>
      <c r="O65" s="25"/>
      <c r="P65" s="27">
        <f t="shared" si="20"/>
        <v>5.8311749624047216E-3</v>
      </c>
      <c r="Q65" s="28">
        <f t="shared" si="21"/>
        <v>25493.016000000003</v>
      </c>
      <c r="S65" s="25">
        <f t="shared" si="51"/>
        <v>5.2312673186672357E-5</v>
      </c>
      <c r="T65" s="128">
        <v>1</v>
      </c>
      <c r="U65">
        <f t="shared" si="53"/>
        <v>5.2312673186672357E-5</v>
      </c>
      <c r="V65" s="25">
        <f t="shared" si="54"/>
        <v>7.2327500431490343E-3</v>
      </c>
      <c r="W65" s="112"/>
      <c r="X65" s="109"/>
      <c r="Y65" s="109"/>
      <c r="Z65">
        <f t="shared" si="26"/>
        <v>-27797.5</v>
      </c>
      <c r="AA65" s="25">
        <f t="shared" si="27"/>
        <v>1.221649476537889E-2</v>
      </c>
      <c r="AB65" s="25">
        <f t="shared" si="28"/>
        <v>6.6786052025795866E-3</v>
      </c>
      <c r="AC65" s="25">
        <f t="shared" si="29"/>
        <v>7.2327500431490343E-3</v>
      </c>
      <c r="AD65" s="25">
        <f t="shared" si="30"/>
        <v>8.4743024017486582E-4</v>
      </c>
      <c r="AE65" s="25">
        <f t="shared" si="31"/>
        <v>7.181380119628308E-7</v>
      </c>
      <c r="AF65">
        <f t="shared" si="32"/>
        <v>7.2327500431490343E-3</v>
      </c>
      <c r="AG65" s="128"/>
      <c r="AH65">
        <f t="shared" si="33"/>
        <v>6.3853198029741693E-3</v>
      </c>
      <c r="AI65">
        <f t="shared" si="34"/>
        <v>1.2395535255433194</v>
      </c>
      <c r="AJ65">
        <f t="shared" si="35"/>
        <v>0.87634581213357676</v>
      </c>
      <c r="AK65">
        <f t="shared" si="36"/>
        <v>0.43584266314687869</v>
      </c>
      <c r="AL65">
        <f t="shared" si="37"/>
        <v>1.0682348988123891</v>
      </c>
      <c r="AM65">
        <f t="shared" si="38"/>
        <v>0.59146138425911043</v>
      </c>
      <c r="AN65" s="25">
        <f t="shared" si="58"/>
        <v>0.66030020511360377</v>
      </c>
      <c r="AO65" s="25">
        <f t="shared" si="58"/>
        <v>0.65948875598346812</v>
      </c>
      <c r="AP65" s="25">
        <f t="shared" si="58"/>
        <v>0.65742590387849587</v>
      </c>
      <c r="AQ65" s="25">
        <f t="shared" si="58"/>
        <v>0.65219646781919671</v>
      </c>
      <c r="AR65" s="25">
        <f t="shared" si="58"/>
        <v>0.63903190396540954</v>
      </c>
      <c r="AS65" s="25">
        <f t="shared" si="58"/>
        <v>0.60644327716731961</v>
      </c>
      <c r="AT65" s="25">
        <f t="shared" si="58"/>
        <v>0.52871291719599256</v>
      </c>
      <c r="AU65" s="25">
        <f t="shared" si="40"/>
        <v>0.35557502675699415</v>
      </c>
      <c r="AW65">
        <v>-28500</v>
      </c>
      <c r="AX65">
        <f t="shared" si="2"/>
        <v>1.0592364491860398E-2</v>
      </c>
      <c r="AY65">
        <f t="shared" si="3"/>
        <v>5.7586491773528262E-3</v>
      </c>
      <c r="AZ65" s="25">
        <f t="shared" si="4"/>
        <v>4.8337153145075716E-3</v>
      </c>
      <c r="BA65">
        <f t="shared" si="5"/>
        <v>1.3451728439775394</v>
      </c>
      <c r="BB65">
        <f t="shared" si="6"/>
        <v>0.71992676861170413</v>
      </c>
      <c r="BC65">
        <f t="shared" si="7"/>
        <v>0.80370896220261834</v>
      </c>
      <c r="BD65">
        <f t="shared" si="8"/>
        <v>0.42498091374697833</v>
      </c>
      <c r="BE65">
        <f t="shared" si="9"/>
        <v>0.48286183182717701</v>
      </c>
      <c r="BF65">
        <f t="shared" si="10"/>
        <v>0.48182256655202432</v>
      </c>
      <c r="BG65">
        <f t="shared" si="11"/>
        <v>0.47946589078593888</v>
      </c>
      <c r="BH65">
        <f t="shared" si="12"/>
        <v>0.47413245563740369</v>
      </c>
      <c r="BI65">
        <f t="shared" si="13"/>
        <v>0.46211560102517879</v>
      </c>
      <c r="BJ65">
        <f t="shared" si="14"/>
        <v>0.43529778403664954</v>
      </c>
      <c r="BK65">
        <f t="shared" si="15"/>
        <v>0.37659656280522219</v>
      </c>
      <c r="BL65">
        <f t="shared" si="16"/>
        <v>0.25239805314063501</v>
      </c>
    </row>
    <row r="66" spans="1:82">
      <c r="A66" s="36" t="s">
        <v>464</v>
      </c>
      <c r="B66" s="102" t="s">
        <v>292</v>
      </c>
      <c r="C66" s="36">
        <v>40512.54</v>
      </c>
      <c r="D66" s="36" t="s">
        <v>465</v>
      </c>
      <c r="E66" s="33">
        <f t="shared" si="17"/>
        <v>-27794.461857594422</v>
      </c>
      <c r="F66" s="25">
        <f t="shared" si="18"/>
        <v>-27794.5</v>
      </c>
      <c r="G66" s="25">
        <f t="shared" si="49"/>
        <v>1.301983500161441E-2</v>
      </c>
      <c r="J66">
        <f t="shared" si="57"/>
        <v>1.301983500161441E-2</v>
      </c>
      <c r="K66" s="25"/>
      <c r="O66" s="25"/>
      <c r="P66" s="27">
        <f t="shared" si="20"/>
        <v>5.8314490416335723E-3</v>
      </c>
      <c r="Q66" s="28">
        <f t="shared" si="21"/>
        <v>25494.04</v>
      </c>
      <c r="S66" s="25">
        <f t="shared" si="51"/>
        <v>5.1672892709649634E-5</v>
      </c>
      <c r="T66" s="128">
        <v>1</v>
      </c>
      <c r="U66">
        <f t="shared" si="53"/>
        <v>5.1672892709649634E-5</v>
      </c>
      <c r="V66" s="25">
        <f t="shared" si="54"/>
        <v>7.1883859599808381E-3</v>
      </c>
      <c r="Z66">
        <f t="shared" si="26"/>
        <v>-27794.5</v>
      </c>
      <c r="AA66" s="25">
        <f t="shared" si="27"/>
        <v>1.2222742564161195E-2</v>
      </c>
      <c r="AB66" s="25">
        <f t="shared" si="28"/>
        <v>6.6285414790867884E-3</v>
      </c>
      <c r="AC66" s="25">
        <f t="shared" si="29"/>
        <v>7.1883859599808381E-3</v>
      </c>
      <c r="AD66" s="25">
        <f t="shared" si="30"/>
        <v>7.9709243745321526E-4</v>
      </c>
      <c r="AE66" s="25">
        <f t="shared" si="31"/>
        <v>6.353563538451079E-7</v>
      </c>
      <c r="AF66">
        <f t="shared" si="32"/>
        <v>7.1883859599808381E-3</v>
      </c>
      <c r="AG66" s="128"/>
      <c r="AH66">
        <f t="shared" si="33"/>
        <v>6.391293522527622E-3</v>
      </c>
      <c r="AI66">
        <f t="shared" si="34"/>
        <v>1.2391009372874588</v>
      </c>
      <c r="AJ66">
        <f t="shared" si="35"/>
        <v>0.87684538655205901</v>
      </c>
      <c r="AK66">
        <f t="shared" si="36"/>
        <v>0.43609111479994184</v>
      </c>
      <c r="AL66">
        <f t="shared" si="37"/>
        <v>1.0692730240156125</v>
      </c>
      <c r="AM66">
        <f t="shared" si="38"/>
        <v>0.59216224398049822</v>
      </c>
      <c r="AN66" s="25">
        <f t="shared" si="58"/>
        <v>0.66102691621793985</v>
      </c>
      <c r="AO66" s="25">
        <f t="shared" si="58"/>
        <v>0.66021685529399921</v>
      </c>
      <c r="AP66" s="25">
        <f t="shared" si="58"/>
        <v>0.65815636919180109</v>
      </c>
      <c r="AQ66" s="25">
        <f t="shared" si="58"/>
        <v>0.65292999222856385</v>
      </c>
      <c r="AR66" s="25">
        <f t="shared" si="58"/>
        <v>0.63976584960955152</v>
      </c>
      <c r="AS66" s="25">
        <f t="shared" si="58"/>
        <v>0.60716125949790367</v>
      </c>
      <c r="AT66" s="25">
        <f t="shared" si="58"/>
        <v>0.52935893983853521</v>
      </c>
      <c r="AU66" s="25">
        <f t="shared" si="40"/>
        <v>0.35601564016745546</v>
      </c>
      <c r="AW66">
        <v>-28000</v>
      </c>
      <c r="AX66">
        <f t="shared" si="2"/>
        <v>1.1781203259505876E-2</v>
      </c>
      <c r="AY66">
        <f t="shared" si="3"/>
        <v>5.8119738867600836E-3</v>
      </c>
      <c r="AZ66" s="25">
        <f t="shared" si="4"/>
        <v>5.9692293727457921E-3</v>
      </c>
      <c r="BA66">
        <f t="shared" si="5"/>
        <v>1.2702210306918857</v>
      </c>
      <c r="BB66">
        <f t="shared" si="6"/>
        <v>0.83950925390002196</v>
      </c>
      <c r="BC66">
        <f t="shared" si="7"/>
        <v>0.99639155969435844</v>
      </c>
      <c r="BD66">
        <f t="shared" si="8"/>
        <v>0.54396211091769497</v>
      </c>
      <c r="BE66">
        <f t="shared" si="9"/>
        <v>0.61063371057891191</v>
      </c>
      <c r="BF66">
        <f t="shared" si="10"/>
        <v>0.60973396733525831</v>
      </c>
      <c r="BG66">
        <f t="shared" si="11"/>
        <v>0.60752888321951082</v>
      </c>
      <c r="BH66">
        <f t="shared" si="12"/>
        <v>0.60213889922778607</v>
      </c>
      <c r="BI66">
        <f t="shared" si="13"/>
        <v>0.58904691637771389</v>
      </c>
      <c r="BJ66">
        <f t="shared" si="14"/>
        <v>0.55771010244470254</v>
      </c>
      <c r="BK66">
        <f t="shared" si="15"/>
        <v>0.48503072906307487</v>
      </c>
      <c r="BL66">
        <f t="shared" si="16"/>
        <v>0.32583362155085505</v>
      </c>
    </row>
    <row r="67" spans="1:82">
      <c r="A67" s="33" t="s">
        <v>294</v>
      </c>
      <c r="B67" s="57" t="s">
        <v>288</v>
      </c>
      <c r="C67" s="58">
        <v>41932.525000000001</v>
      </c>
      <c r="D67" s="58"/>
      <c r="E67" s="33">
        <f t="shared" si="17"/>
        <v>-23634.528665655391</v>
      </c>
      <c r="F67" s="25">
        <f t="shared" si="18"/>
        <v>-23634.5</v>
      </c>
      <c r="G67" s="25">
        <f t="shared" si="49"/>
        <v>-9.7849649973795749E-3</v>
      </c>
      <c r="H67" s="25"/>
      <c r="I67" s="127">
        <f t="shared" ref="I67:I94" si="59">G67</f>
        <v>-9.7849649973795749E-3</v>
      </c>
      <c r="J67" s="25"/>
      <c r="K67" s="25"/>
      <c r="L67" s="25"/>
      <c r="M67" s="25"/>
      <c r="N67" s="25"/>
      <c r="O67" s="25"/>
      <c r="P67" s="27">
        <f t="shared" si="20"/>
        <v>5.919889019684748E-3</v>
      </c>
      <c r="Q67" s="28">
        <f t="shared" si="21"/>
        <v>26914.025000000001</v>
      </c>
      <c r="R67" s="25"/>
      <c r="S67" s="25">
        <f t="shared" si="51"/>
        <v>2.466424396973014E-4</v>
      </c>
      <c r="T67" s="11">
        <f t="shared" ref="T67:T94" si="60">T$19</f>
        <v>0</v>
      </c>
      <c r="U67">
        <f t="shared" si="53"/>
        <v>0</v>
      </c>
      <c r="V67" s="25">
        <f t="shared" si="54"/>
        <v>-1.5704854017064323E-2</v>
      </c>
      <c r="W67" s="108"/>
      <c r="X67" s="109"/>
      <c r="Y67" s="109"/>
      <c r="Z67">
        <f t="shared" si="26"/>
        <v>-23634.5</v>
      </c>
      <c r="AA67" s="25">
        <f t="shared" si="27"/>
        <v>1.6268281844436114E-2</v>
      </c>
      <c r="AB67" s="25">
        <f t="shared" si="28"/>
        <v>-2.0133357822130941E-2</v>
      </c>
      <c r="AC67" s="25">
        <f t="shared" si="29"/>
        <v>-1.5704854017064323E-2</v>
      </c>
      <c r="AD67" s="25">
        <f t="shared" si="30"/>
        <v>-2.6053246841815689E-2</v>
      </c>
      <c r="AE67" s="25">
        <f t="shared" si="31"/>
        <v>0</v>
      </c>
      <c r="AF67">
        <f t="shared" si="32"/>
        <v>-1.5704854017064323E-2</v>
      </c>
      <c r="AG67" s="128"/>
      <c r="AH67">
        <f t="shared" si="33"/>
        <v>1.0348392824751366E-2</v>
      </c>
      <c r="AI67">
        <f t="shared" si="34"/>
        <v>0.7958855284922367</v>
      </c>
      <c r="AJ67">
        <f t="shared" si="35"/>
        <v>0.91190416837556865</v>
      </c>
      <c r="AK67">
        <f t="shared" si="36"/>
        <v>0.45352177581710879</v>
      </c>
      <c r="AL67">
        <f t="shared" si="37"/>
        <v>1.9937046604147608</v>
      </c>
      <c r="AM67">
        <f t="shared" si="38"/>
        <v>1.5466778869687319</v>
      </c>
      <c r="AN67" s="25">
        <f t="shared" si="58"/>
        <v>1.4613621499250651</v>
      </c>
      <c r="AO67" s="25">
        <f t="shared" si="58"/>
        <v>1.461362095679942</v>
      </c>
      <c r="AP67" s="25">
        <f t="shared" si="58"/>
        <v>1.4613610970113298</v>
      </c>
      <c r="AQ67" s="25">
        <f t="shared" si="58"/>
        <v>1.4613427128510783</v>
      </c>
      <c r="AR67" s="25">
        <f t="shared" si="58"/>
        <v>1.4610048326548524</v>
      </c>
      <c r="AS67" s="25">
        <f t="shared" si="58"/>
        <v>1.4549696621730732</v>
      </c>
      <c r="AT67" s="25">
        <f t="shared" si="58"/>
        <v>1.3764008747303973</v>
      </c>
      <c r="AU67" s="25">
        <f t="shared" si="40"/>
        <v>0.96699956934048592</v>
      </c>
      <c r="AW67">
        <v>-27500</v>
      </c>
      <c r="AX67">
        <f t="shared" si="2"/>
        <v>1.2807730628173633E-2</v>
      </c>
      <c r="AY67">
        <f t="shared" si="3"/>
        <v>5.8568791711322322E-3</v>
      </c>
      <c r="AZ67" s="25">
        <f t="shared" si="4"/>
        <v>6.9508514570414005E-3</v>
      </c>
      <c r="BA67">
        <f t="shared" si="5"/>
        <v>1.1951541365504836</v>
      </c>
      <c r="BB67">
        <f t="shared" si="6"/>
        <v>0.91979088640752049</v>
      </c>
      <c r="BC67">
        <f t="shared" si="7"/>
        <v>1.1675594169201509</v>
      </c>
      <c r="BD67">
        <f t="shared" si="8"/>
        <v>0.66058401742079398</v>
      </c>
      <c r="BE67">
        <f t="shared" si="9"/>
        <v>0.73108207821881077</v>
      </c>
      <c r="BF67">
        <f t="shared" si="10"/>
        <v>0.73041433165512548</v>
      </c>
      <c r="BG67">
        <f t="shared" si="11"/>
        <v>0.72861333207690582</v>
      </c>
      <c r="BH67">
        <f t="shared" si="12"/>
        <v>0.7237701551228457</v>
      </c>
      <c r="BI67">
        <f t="shared" si="13"/>
        <v>0.71084743052156862</v>
      </c>
      <c r="BJ67">
        <f t="shared" si="14"/>
        <v>0.67704478835154691</v>
      </c>
      <c r="BK67">
        <f t="shared" si="15"/>
        <v>0.59260676565865478</v>
      </c>
      <c r="BL67">
        <f t="shared" si="16"/>
        <v>0.39926918996107502</v>
      </c>
    </row>
    <row r="68" spans="1:82">
      <c r="A68" s="33" t="s">
        <v>295</v>
      </c>
      <c r="B68" s="57" t="s">
        <v>288</v>
      </c>
      <c r="C68" s="58">
        <v>41972.508999999998</v>
      </c>
      <c r="D68" s="58"/>
      <c r="E68" s="33">
        <f t="shared" si="17"/>
        <v>-23517.393084120038</v>
      </c>
      <c r="F68" s="25">
        <f t="shared" si="18"/>
        <v>-23517.5</v>
      </c>
      <c r="G68" s="25">
        <f t="shared" si="49"/>
        <v>3.6495525004283991E-2</v>
      </c>
      <c r="H68" s="25"/>
      <c r="I68" s="127">
        <f t="shared" si="59"/>
        <v>3.6495525004283991E-2</v>
      </c>
      <c r="J68" s="25"/>
      <c r="K68" s="25"/>
      <c r="L68" s="25"/>
      <c r="M68" s="25"/>
      <c r="N68" s="25"/>
      <c r="O68" s="25"/>
      <c r="P68" s="27">
        <f t="shared" si="20"/>
        <v>5.9139500819426517E-3</v>
      </c>
      <c r="Q68" s="28">
        <f t="shared" si="21"/>
        <v>26954.008999999998</v>
      </c>
      <c r="R68" s="25"/>
      <c r="S68" s="25">
        <f t="shared" si="51"/>
        <v>9.3523272473077673E-4</v>
      </c>
      <c r="T68" s="11">
        <f t="shared" si="60"/>
        <v>0</v>
      </c>
      <c r="U68">
        <f t="shared" si="53"/>
        <v>0</v>
      </c>
      <c r="V68" s="25">
        <f t="shared" si="54"/>
        <v>3.0581574922341339E-2</v>
      </c>
      <c r="Z68">
        <f t="shared" si="26"/>
        <v>-23517.5</v>
      </c>
      <c r="AA68" s="25">
        <f t="shared" si="27"/>
        <v>1.6281215362347508E-2</v>
      </c>
      <c r="AB68" s="25">
        <f t="shared" si="28"/>
        <v>2.6128259723879135E-2</v>
      </c>
      <c r="AC68" s="25">
        <f t="shared" si="29"/>
        <v>3.0581574922341339E-2</v>
      </c>
      <c r="AD68" s="25">
        <f t="shared" si="30"/>
        <v>2.0214309641936483E-2</v>
      </c>
      <c r="AE68" s="25">
        <f t="shared" si="31"/>
        <v>0</v>
      </c>
      <c r="AF68">
        <f t="shared" si="32"/>
        <v>3.0581574922341339E-2</v>
      </c>
      <c r="AG68" s="128"/>
      <c r="AH68">
        <f t="shared" si="33"/>
        <v>1.0367265280404856E-2</v>
      </c>
      <c r="AI68">
        <f t="shared" si="34"/>
        <v>0.78842455870496919</v>
      </c>
      <c r="AJ68">
        <f t="shared" si="35"/>
        <v>0.90500303650015634</v>
      </c>
      <c r="AK68">
        <f t="shared" si="36"/>
        <v>0.4500894925012251</v>
      </c>
      <c r="AL68">
        <f t="shared" si="37"/>
        <v>2.0102179565729945</v>
      </c>
      <c r="AM68">
        <f t="shared" si="38"/>
        <v>1.5750491480323787</v>
      </c>
      <c r="AN68" s="25">
        <f t="shared" si="58"/>
        <v>1.4794475214543628</v>
      </c>
      <c r="AO68" s="25">
        <f t="shared" si="58"/>
        <v>1.4794474993658198</v>
      </c>
      <c r="AP68" s="25">
        <f t="shared" si="58"/>
        <v>1.4794470124927073</v>
      </c>
      <c r="AQ68" s="25">
        <f t="shared" si="58"/>
        <v>1.4794362815489366</v>
      </c>
      <c r="AR68" s="25">
        <f t="shared" si="58"/>
        <v>1.4792000841350399</v>
      </c>
      <c r="AS68" s="25">
        <f t="shared" si="58"/>
        <v>1.4741468366513102</v>
      </c>
      <c r="AT68" s="25">
        <f t="shared" si="58"/>
        <v>1.3983764145245807</v>
      </c>
      <c r="AU68" s="25">
        <f t="shared" si="40"/>
        <v>0.98418349234847735</v>
      </c>
      <c r="AW68">
        <v>-27000</v>
      </c>
      <c r="AX68">
        <f t="shared" ref="AX68:AX131" si="61">AB$3+AB$4*AW68+AB$5*AW68^2+AZ68</f>
        <v>1.3675584788740799E-2</v>
      </c>
      <c r="AY68">
        <f t="shared" si="3"/>
        <v>5.8933650304692723E-3</v>
      </c>
      <c r="AZ68" s="25">
        <f t="shared" si="4"/>
        <v>7.782219758271528E-3</v>
      </c>
      <c r="BA68">
        <f t="shared" si="5"/>
        <v>1.1239442815227174</v>
      </c>
      <c r="BB68">
        <f t="shared" si="6"/>
        <v>0.96844500531753763</v>
      </c>
      <c r="BC68">
        <f t="shared" si="7"/>
        <v>1.3189261418516665</v>
      </c>
      <c r="BD68">
        <f t="shared" si="8"/>
        <v>0.77524492882021945</v>
      </c>
      <c r="BE68">
        <f t="shared" si="9"/>
        <v>0.84433817053926874</v>
      </c>
      <c r="BF68">
        <f t="shared" si="10"/>
        <v>0.84390776084484753</v>
      </c>
      <c r="BG68">
        <f t="shared" si="11"/>
        <v>0.84260643228659093</v>
      </c>
      <c r="BH68">
        <f t="shared" si="12"/>
        <v>0.83868340336880576</v>
      </c>
      <c r="BI68">
        <f t="shared" si="13"/>
        <v>0.82695895689990728</v>
      </c>
      <c r="BJ68">
        <f t="shared" si="14"/>
        <v>0.79277145187532283</v>
      </c>
      <c r="BK68">
        <f t="shared" si="15"/>
        <v>0.69914064319035063</v>
      </c>
      <c r="BL68">
        <f t="shared" si="16"/>
        <v>0.47270475837129505</v>
      </c>
    </row>
    <row r="69" spans="1:82">
      <c r="A69" s="33" t="s">
        <v>295</v>
      </c>
      <c r="B69" s="57"/>
      <c r="C69" s="58">
        <v>41972.629000000001</v>
      </c>
      <c r="D69" s="58"/>
      <c r="E69" s="33">
        <f t="shared" si="17"/>
        <v>-23517.041536756478</v>
      </c>
      <c r="F69" s="25">
        <f t="shared" si="18"/>
        <v>-23517</v>
      </c>
      <c r="G69" s="25">
        <f t="shared" si="49"/>
        <v>-1.4178489996993449E-2</v>
      </c>
      <c r="H69" s="25"/>
      <c r="I69" s="127">
        <f t="shared" si="59"/>
        <v>-1.4178489996993449E-2</v>
      </c>
      <c r="J69" s="25"/>
      <c r="K69" s="25"/>
      <c r="L69" s="25"/>
      <c r="M69" s="25"/>
      <c r="N69" s="25"/>
      <c r="O69" s="25"/>
      <c r="P69" s="27">
        <f t="shared" si="20"/>
        <v>5.9139237125843871E-3</v>
      </c>
      <c r="Q69" s="28">
        <f t="shared" si="21"/>
        <v>26954.129000000001</v>
      </c>
      <c r="R69" s="25"/>
      <c r="S69" s="25">
        <f t="shared" si="51"/>
        <v>4.0370508867683142E-4</v>
      </c>
      <c r="T69" s="11">
        <f t="shared" si="60"/>
        <v>0</v>
      </c>
      <c r="U69">
        <f t="shared" si="53"/>
        <v>0</v>
      </c>
      <c r="V69" s="25">
        <f t="shared" si="54"/>
        <v>-2.0092413709577837E-2</v>
      </c>
      <c r="W69" s="108"/>
      <c r="X69" s="109"/>
      <c r="Y69" s="109"/>
      <c r="Z69">
        <f t="shared" si="26"/>
        <v>-23517</v>
      </c>
      <c r="AA69" s="25">
        <f t="shared" si="27"/>
        <v>1.6281262026799352E-2</v>
      </c>
      <c r="AB69" s="25">
        <f t="shared" si="28"/>
        <v>-2.4545828311208415E-2</v>
      </c>
      <c r="AC69" s="25">
        <f t="shared" si="29"/>
        <v>-2.0092413709577837E-2</v>
      </c>
      <c r="AD69" s="25">
        <f t="shared" si="30"/>
        <v>-3.0459752023792801E-2</v>
      </c>
      <c r="AE69" s="25">
        <f t="shared" si="31"/>
        <v>0</v>
      </c>
      <c r="AF69">
        <f t="shared" si="32"/>
        <v>-2.0092413709577837E-2</v>
      </c>
      <c r="AG69" s="128"/>
      <c r="AH69">
        <f t="shared" si="33"/>
        <v>1.0367338314214967E-2</v>
      </c>
      <c r="AI69">
        <f t="shared" si="34"/>
        <v>0.78839309520625789</v>
      </c>
      <c r="AJ69">
        <f t="shared" si="35"/>
        <v>0.90497329586317554</v>
      </c>
      <c r="AK69">
        <f t="shared" si="36"/>
        <v>0.45007470098063673</v>
      </c>
      <c r="AL69">
        <f t="shared" si="37"/>
        <v>2.0102878627055119</v>
      </c>
      <c r="AM69">
        <f t="shared" si="38"/>
        <v>1.5751708186583719</v>
      </c>
      <c r="AN69" s="25">
        <f t="shared" si="58"/>
        <v>1.4795244454535788</v>
      </c>
      <c r="AO69" s="25">
        <f t="shared" si="58"/>
        <v>1.4795244234569791</v>
      </c>
      <c r="AP69" s="25">
        <f t="shared" si="58"/>
        <v>1.4795239382029772</v>
      </c>
      <c r="AQ69" s="25">
        <f t="shared" si="58"/>
        <v>1.4795132339551942</v>
      </c>
      <c r="AR69" s="25">
        <f t="shared" si="58"/>
        <v>1.4792774258314609</v>
      </c>
      <c r="AS69" s="25">
        <f t="shared" si="58"/>
        <v>1.4742282610080688</v>
      </c>
      <c r="AT69" s="25">
        <f t="shared" si="58"/>
        <v>1.3984700656349949</v>
      </c>
      <c r="AU69" s="25">
        <f t="shared" si="40"/>
        <v>0.98425692791688757</v>
      </c>
      <c r="AW69">
        <v>-26500</v>
      </c>
      <c r="AX69">
        <f t="shared" si="61"/>
        <v>1.4394776431772829E-2</v>
      </c>
      <c r="AY69">
        <f t="shared" ref="AY69:AY132" si="62">AB$3+AB$4*AW69+AB$5*AW69^2</f>
        <v>5.9214314647712072E-3</v>
      </c>
      <c r="AZ69" s="25">
        <f t="shared" ref="AZ69:AZ132" si="63">$AB$6*($AB$11/BA69*BB69+$AB$12)</f>
        <v>8.4733449670016218E-3</v>
      </c>
      <c r="BA69">
        <f t="shared" ref="BA69:BA132" si="64">1+$AB$7*COS(BC69)</f>
        <v>1.0585035881125167</v>
      </c>
      <c r="BB69">
        <f t="shared" ref="BB69:BB132" si="65">SIN(BC69+RADIANS($AB$9))</f>
        <v>0.99305564176973593</v>
      </c>
      <c r="BC69">
        <f t="shared" ref="BC69:BC132" si="66">2*ATAN(BD69)</f>
        <v>1.452889783924278</v>
      </c>
      <c r="BD69">
        <f t="shared" ref="BD69:BD132" si="67">SQRT((1+$AB$7)/(1-$AB$7))*TAN(BE69/2)</f>
        <v>0.88853549332429715</v>
      </c>
      <c r="BE69">
        <f t="shared" ref="BE69:BE132" si="68">$BL69+$AB$7*SIN(BF69)</f>
        <v>0.95086205725080852</v>
      </c>
      <c r="BF69">
        <f t="shared" ref="BF69:BF132" si="69">$BL69+$AB$7*SIN(BG69)</f>
        <v>0.95062106197037521</v>
      </c>
      <c r="BG69">
        <f t="shared" ref="BG69:BG132" si="70">$BL69+$AB$7*SIN(BH69)</f>
        <v>0.94978777428632188</v>
      </c>
      <c r="BH69">
        <f t="shared" ref="BH69:BH132" si="71">$BL69+$AB$7*SIN(BI69)</f>
        <v>0.94691396751492252</v>
      </c>
      <c r="BI69">
        <f t="shared" ref="BI69:BI132" si="72">$BL69+$AB$7*SIN(BJ69)</f>
        <v>0.93708959309340278</v>
      </c>
      <c r="BJ69">
        <f t="shared" ref="BJ69:BJ132" si="73">$BL69+$AB$7*SIN(BK69)</f>
        <v>0.9044482481543511</v>
      </c>
      <c r="BK69">
        <f t="shared" ref="BK69:BK132" si="74">$BL69+$AB$7*SIN(BL69)</f>
        <v>0.80445394986870178</v>
      </c>
      <c r="BL69">
        <f t="shared" ref="BL69:BL132" si="75">RADIANS($AB$9)+$AB$18*(AW69-AB$15)</f>
        <v>0.54614032678151503</v>
      </c>
    </row>
    <row r="70" spans="1:82">
      <c r="A70" s="33" t="s">
        <v>295</v>
      </c>
      <c r="B70" s="57"/>
      <c r="C70" s="58">
        <v>41974.671999999999</v>
      </c>
      <c r="D70" s="58"/>
      <c r="E70" s="33">
        <f t="shared" si="17"/>
        <v>-23511.056442892019</v>
      </c>
      <c r="F70" s="25">
        <f t="shared" si="18"/>
        <v>-23511</v>
      </c>
      <c r="G70" s="25">
        <f t="shared" si="49"/>
        <v>-1.9266669994976837E-2</v>
      </c>
      <c r="H70" s="25"/>
      <c r="I70" s="127">
        <f t="shared" si="59"/>
        <v>-1.9266669994976837E-2</v>
      </c>
      <c r="J70" s="25"/>
      <c r="K70" s="25"/>
      <c r="L70" s="25"/>
      <c r="M70" s="25"/>
      <c r="N70" s="25"/>
      <c r="O70" s="25"/>
      <c r="P70" s="27">
        <f t="shared" si="20"/>
        <v>5.9136066235700828E-3</v>
      </c>
      <c r="Q70" s="28">
        <f t="shared" si="21"/>
        <v>26956.171999999999</v>
      </c>
      <c r="R70" s="25"/>
      <c r="S70" s="25">
        <f t="shared" si="51"/>
        <v>6.3404633058654076E-4</v>
      </c>
      <c r="T70" s="11">
        <f t="shared" si="60"/>
        <v>0</v>
      </c>
      <c r="U70">
        <f t="shared" si="53"/>
        <v>0</v>
      </c>
      <c r="V70" s="25">
        <f t="shared" si="54"/>
        <v>-2.518027661854692E-2</v>
      </c>
      <c r="Z70">
        <f t="shared" si="26"/>
        <v>-23511</v>
      </c>
      <c r="AA70" s="25">
        <f t="shared" si="27"/>
        <v>1.6281816333494695E-2</v>
      </c>
      <c r="AB70" s="25">
        <f t="shared" si="28"/>
        <v>-2.9634879704901446E-2</v>
      </c>
      <c r="AC70" s="25">
        <f t="shared" si="29"/>
        <v>-2.518027661854692E-2</v>
      </c>
      <c r="AD70" s="25">
        <f t="shared" si="30"/>
        <v>-3.5548486328471532E-2</v>
      </c>
      <c r="AE70" s="25">
        <f t="shared" si="31"/>
        <v>0</v>
      </c>
      <c r="AF70">
        <f t="shared" si="32"/>
        <v>-2.518027661854692E-2</v>
      </c>
      <c r="AG70" s="128"/>
      <c r="AH70">
        <f t="shared" si="33"/>
        <v>1.036820970992461E-2</v>
      </c>
      <c r="AI70">
        <f t="shared" si="34"/>
        <v>0.78801580959953155</v>
      </c>
      <c r="AJ70">
        <f t="shared" si="35"/>
        <v>0.90461624868685997</v>
      </c>
      <c r="AK70">
        <f t="shared" si="36"/>
        <v>0.4498971233953995</v>
      </c>
      <c r="AL70">
        <f t="shared" si="37"/>
        <v>2.0111263013641576</v>
      </c>
      <c r="AM70">
        <f t="shared" si="38"/>
        <v>1.5766311539280924</v>
      </c>
      <c r="AN70" s="25">
        <f t="shared" si="58"/>
        <v>1.4804472941064017</v>
      </c>
      <c r="AO70" s="25">
        <f t="shared" si="58"/>
        <v>1.4804472731889173</v>
      </c>
      <c r="AP70" s="25">
        <f t="shared" si="58"/>
        <v>1.4804468070402739</v>
      </c>
      <c r="AQ70" s="25">
        <f t="shared" si="58"/>
        <v>1.4804364194842372</v>
      </c>
      <c r="AR70" s="25">
        <f t="shared" si="58"/>
        <v>1.4802052535762051</v>
      </c>
      <c r="AS70" s="25">
        <f t="shared" si="58"/>
        <v>1.4752050033136492</v>
      </c>
      <c r="AT70" s="25">
        <f t="shared" si="58"/>
        <v>1.3995937046954032</v>
      </c>
      <c r="AU70" s="25">
        <f t="shared" si="40"/>
        <v>0.9851381547378103</v>
      </c>
      <c r="AW70">
        <v>-26000</v>
      </c>
      <c r="AX70">
        <f t="shared" si="61"/>
        <v>1.4978002151753581E-2</v>
      </c>
      <c r="AY70">
        <f t="shared" si="62"/>
        <v>5.9410784740380352E-3</v>
      </c>
      <c r="AZ70" s="25">
        <f t="shared" si="63"/>
        <v>9.0369236777155457E-3</v>
      </c>
      <c r="BA70">
        <f t="shared" si="64"/>
        <v>0.99943137477748545</v>
      </c>
      <c r="BB70">
        <f t="shared" si="65"/>
        <v>0.99999936021992786</v>
      </c>
      <c r="BC70">
        <f t="shared" si="66"/>
        <v>1.5719396654679336</v>
      </c>
      <c r="BD70">
        <f t="shared" si="67"/>
        <v>1.0011439927832535</v>
      </c>
      <c r="BE70">
        <f t="shared" si="68"/>
        <v>1.0512612658762819</v>
      </c>
      <c r="BF70">
        <f t="shared" si="69"/>
        <v>1.0511454022242888</v>
      </c>
      <c r="BG70">
        <f t="shared" si="70"/>
        <v>1.0506764471979877</v>
      </c>
      <c r="BH70">
        <f t="shared" si="71"/>
        <v>1.0487822726518143</v>
      </c>
      <c r="BI70">
        <f t="shared" si="72"/>
        <v>1.0411940165071347</v>
      </c>
      <c r="BJ70">
        <f t="shared" si="73"/>
        <v>1.0117292380459899</v>
      </c>
      <c r="BK70">
        <f t="shared" si="74"/>
        <v>0.90837485322010647</v>
      </c>
      <c r="BL70">
        <f t="shared" si="75"/>
        <v>0.61957589519173506</v>
      </c>
    </row>
    <row r="71" spans="1:82">
      <c r="A71" s="33" t="s">
        <v>296</v>
      </c>
      <c r="B71" s="57"/>
      <c r="C71" s="58">
        <v>42832.677000000003</v>
      </c>
      <c r="D71" s="58" t="s">
        <v>264</v>
      </c>
      <c r="E71" s="33">
        <f t="shared" si="17"/>
        <v>-20997.478145691934</v>
      </c>
      <c r="F71" s="25">
        <f t="shared" si="18"/>
        <v>-20997.5</v>
      </c>
      <c r="G71" s="25">
        <f t="shared" si="49"/>
        <v>7.4599250074243173E-3</v>
      </c>
      <c r="H71" s="25"/>
      <c r="I71" s="25">
        <f t="shared" si="59"/>
        <v>7.4599250074243173E-3</v>
      </c>
      <c r="J71" s="25"/>
      <c r="K71" s="25"/>
      <c r="L71" s="25"/>
      <c r="M71" s="25"/>
      <c r="N71" s="25"/>
      <c r="O71" s="25"/>
      <c r="P71" s="27">
        <f t="shared" si="20"/>
        <v>5.6741362997645966E-3</v>
      </c>
      <c r="Q71" s="28">
        <f t="shared" si="21"/>
        <v>27814.177000000003</v>
      </c>
      <c r="R71" s="25"/>
      <c r="S71" s="25">
        <f t="shared" si="51"/>
        <v>3.1890413084049756E-6</v>
      </c>
      <c r="T71" s="11">
        <f t="shared" si="60"/>
        <v>0</v>
      </c>
      <c r="U71">
        <f t="shared" si="53"/>
        <v>0</v>
      </c>
      <c r="V71" s="25">
        <f t="shared" si="54"/>
        <v>1.7857887076597207E-3</v>
      </c>
      <c r="W71" s="108"/>
      <c r="X71" s="109"/>
      <c r="Y71" s="109"/>
      <c r="Z71">
        <f t="shared" si="26"/>
        <v>-20997.5</v>
      </c>
      <c r="AA71" s="25">
        <f t="shared" si="27"/>
        <v>1.5725108847879088E-2</v>
      </c>
      <c r="AB71" s="25">
        <f t="shared" si="28"/>
        <v>-2.591047540690174E-3</v>
      </c>
      <c r="AC71" s="25">
        <f t="shared" si="29"/>
        <v>1.7857887076597207E-3</v>
      </c>
      <c r="AD71" s="25">
        <f t="shared" si="30"/>
        <v>-8.2651838404547706E-3</v>
      </c>
      <c r="AE71" s="25">
        <f t="shared" si="31"/>
        <v>0</v>
      </c>
      <c r="AF71">
        <f t="shared" si="32"/>
        <v>1.7857887076597207E-3</v>
      </c>
      <c r="AG71" s="128"/>
      <c r="AH71">
        <f t="shared" si="33"/>
        <v>1.0050972548114491E-2</v>
      </c>
      <c r="AI71">
        <f t="shared" si="34"/>
        <v>0.66629584989489077</v>
      </c>
      <c r="AJ71">
        <f t="shared" si="35"/>
        <v>0.74148261324597986</v>
      </c>
      <c r="AK71">
        <f t="shared" si="36"/>
        <v>0.36876314732064008</v>
      </c>
      <c r="AL71">
        <f t="shared" si="37"/>
        <v>2.306327497203887</v>
      </c>
      <c r="AM71">
        <f t="shared" si="38"/>
        <v>2.2535922761009162</v>
      </c>
      <c r="AN71" s="25">
        <f t="shared" ref="AN71:AT80" si="76">$AU71+$AB$7*SIN(AO71)</f>
        <v>1.834450476860253</v>
      </c>
      <c r="AO71" s="25">
        <f t="shared" si="76"/>
        <v>1.8344502443705639</v>
      </c>
      <c r="AP71" s="25">
        <f t="shared" si="76"/>
        <v>1.8344520381124985</v>
      </c>
      <c r="AQ71" s="25">
        <f t="shared" si="76"/>
        <v>1.8344381984367151</v>
      </c>
      <c r="AR71" s="25">
        <f t="shared" si="76"/>
        <v>1.8345449605413788</v>
      </c>
      <c r="AS71" s="25">
        <f t="shared" si="76"/>
        <v>1.8337202791681091</v>
      </c>
      <c r="AT71" s="25">
        <f t="shared" si="76"/>
        <v>1.8400264365174837</v>
      </c>
      <c r="AU71" s="25">
        <f t="shared" si="40"/>
        <v>1.3542987571359864</v>
      </c>
      <c r="AW71">
        <v>-25500</v>
      </c>
      <c r="AX71">
        <f t="shared" si="61"/>
        <v>1.5438399209976601E-2</v>
      </c>
      <c r="AY71">
        <f t="shared" si="62"/>
        <v>5.9523060582697528E-3</v>
      </c>
      <c r="AZ71" s="25">
        <f t="shared" si="63"/>
        <v>9.4860931517068477E-3</v>
      </c>
      <c r="BA71">
        <f t="shared" si="64"/>
        <v>0.94660757362602388</v>
      </c>
      <c r="BB71">
        <f t="shared" si="65"/>
        <v>0.99422189598445698</v>
      </c>
      <c r="BC71">
        <f t="shared" si="66"/>
        <v>1.6783601232588528</v>
      </c>
      <c r="BD71">
        <f t="shared" si="67"/>
        <v>1.1137935673692723</v>
      </c>
      <c r="BE71">
        <f t="shared" si="68"/>
        <v>1.1461729689824973</v>
      </c>
      <c r="BF71">
        <f t="shared" si="69"/>
        <v>1.146126398653029</v>
      </c>
      <c r="BG71">
        <f t="shared" si="70"/>
        <v>1.1458991870296924</v>
      </c>
      <c r="BH71">
        <f t="shared" si="71"/>
        <v>1.1447922780910074</v>
      </c>
      <c r="BI71">
        <f t="shared" si="72"/>
        <v>1.1394378807805958</v>
      </c>
      <c r="BJ71">
        <f t="shared" si="73"/>
        <v>1.1143681745980634</v>
      </c>
      <c r="BK71">
        <f t="shared" si="74"/>
        <v>1.0107390263256519</v>
      </c>
      <c r="BL71">
        <f t="shared" si="75"/>
        <v>0.69301146360195509</v>
      </c>
    </row>
    <row r="72" spans="1:82">
      <c r="A72" s="33" t="s">
        <v>296</v>
      </c>
      <c r="B72" s="57"/>
      <c r="C72" s="58">
        <v>42844.614000000001</v>
      </c>
      <c r="D72" s="58" t="s">
        <v>264</v>
      </c>
      <c r="E72" s="33">
        <f t="shared" si="17"/>
        <v>-20962.507971702653</v>
      </c>
      <c r="F72" s="25">
        <f t="shared" si="18"/>
        <v>-20962.5</v>
      </c>
      <c r="G72" s="25">
        <f t="shared" si="49"/>
        <v>-2.7211249980609864E-3</v>
      </c>
      <c r="H72" s="25"/>
      <c r="I72" s="25">
        <f t="shared" si="59"/>
        <v>-2.7211249980609864E-3</v>
      </c>
      <c r="J72" s="25"/>
      <c r="K72" s="25"/>
      <c r="L72" s="25"/>
      <c r="M72" s="25"/>
      <c r="N72" s="25"/>
      <c r="O72" s="25"/>
      <c r="P72" s="27">
        <f t="shared" si="20"/>
        <v>5.6692997386223708E-3</v>
      </c>
      <c r="Q72" s="28">
        <f t="shared" si="21"/>
        <v>27826.114000000001</v>
      </c>
      <c r="R72" s="25"/>
      <c r="S72" s="25">
        <f t="shared" si="51"/>
        <v>7.0399227261947977E-5</v>
      </c>
      <c r="T72" s="11">
        <f t="shared" si="60"/>
        <v>0</v>
      </c>
      <c r="U72">
        <f t="shared" si="53"/>
        <v>0</v>
      </c>
      <c r="V72" s="25">
        <f t="shared" si="54"/>
        <v>-8.3904247366833572E-3</v>
      </c>
      <c r="Z72">
        <f t="shared" si="26"/>
        <v>-20962.5</v>
      </c>
      <c r="AA72" s="25">
        <f t="shared" si="27"/>
        <v>1.5707834423414786E-2</v>
      </c>
      <c r="AB72" s="25">
        <f t="shared" si="28"/>
        <v>-1.2759659682853402E-2</v>
      </c>
      <c r="AC72" s="25">
        <f t="shared" si="29"/>
        <v>-8.3904247366833572E-3</v>
      </c>
      <c r="AD72" s="25">
        <f t="shared" si="30"/>
        <v>-1.8428959421475773E-2</v>
      </c>
      <c r="AE72" s="25">
        <f t="shared" si="31"/>
        <v>0</v>
      </c>
      <c r="AF72">
        <f t="shared" si="32"/>
        <v>-8.3904247366833572E-3</v>
      </c>
      <c r="AG72" s="128"/>
      <c r="AH72">
        <f t="shared" si="33"/>
        <v>1.0038534684792415E-2</v>
      </c>
      <c r="AI72">
        <f t="shared" si="34"/>
        <v>0.66501154636300108</v>
      </c>
      <c r="AJ72">
        <f t="shared" si="35"/>
        <v>0.7391375915598507</v>
      </c>
      <c r="AK72">
        <f t="shared" si="36"/>
        <v>0.36759686417200249</v>
      </c>
      <c r="AL72">
        <f t="shared" si="37"/>
        <v>2.3098157426533312</v>
      </c>
      <c r="AM72">
        <f t="shared" si="38"/>
        <v>2.2642360835126554</v>
      </c>
      <c r="AN72" s="25">
        <f t="shared" si="76"/>
        <v>1.8389967664904523</v>
      </c>
      <c r="AO72" s="25">
        <f t="shared" si="76"/>
        <v>1.8389964611519807</v>
      </c>
      <c r="AP72" s="25">
        <f t="shared" si="76"/>
        <v>1.8389987779516783</v>
      </c>
      <c r="AQ72" s="25">
        <f t="shared" si="76"/>
        <v>1.8389811984116178</v>
      </c>
      <c r="AR72" s="25">
        <f t="shared" si="76"/>
        <v>1.8391145613181852</v>
      </c>
      <c r="AS72" s="25">
        <f t="shared" si="76"/>
        <v>1.8381012138564679</v>
      </c>
      <c r="AT72" s="25">
        <f t="shared" si="76"/>
        <v>1.8457096814669691</v>
      </c>
      <c r="AU72" s="25">
        <f t="shared" si="40"/>
        <v>1.3594392469247016</v>
      </c>
      <c r="AW72">
        <v>-25000</v>
      </c>
      <c r="AX72">
        <f t="shared" si="61"/>
        <v>1.5788410851587803E-2</v>
      </c>
      <c r="AY72">
        <f t="shared" si="62"/>
        <v>5.955114217466367E-3</v>
      </c>
      <c r="AZ72" s="25">
        <f t="shared" si="63"/>
        <v>9.8332966341214342E-3</v>
      </c>
      <c r="BA72">
        <f t="shared" si="64"/>
        <v>0.89957247183607425</v>
      </c>
      <c r="BB72">
        <f t="shared" si="65"/>
        <v>0.97940235426748345</v>
      </c>
      <c r="BC72">
        <f t="shared" si="66"/>
        <v>1.7741247313879618</v>
      </c>
      <c r="BD72">
        <f t="shared" si="67"/>
        <v>1.227210952689185</v>
      </c>
      <c r="BE72">
        <f t="shared" si="68"/>
        <v>1.2362016192970378</v>
      </c>
      <c r="BF72">
        <f t="shared" si="69"/>
        <v>1.2361867484199784</v>
      </c>
      <c r="BG72">
        <f t="shared" si="70"/>
        <v>1.2360957100033594</v>
      </c>
      <c r="BH72">
        <f t="shared" si="71"/>
        <v>1.2355388981572697</v>
      </c>
      <c r="BI72">
        <f t="shared" si="72"/>
        <v>1.2321524815218821</v>
      </c>
      <c r="BJ72">
        <f t="shared" si="73"/>
        <v>1.2122187753391773</v>
      </c>
      <c r="BK72">
        <f t="shared" si="74"/>
        <v>1.111390533602304</v>
      </c>
      <c r="BL72">
        <f t="shared" si="75"/>
        <v>0.76644703201217512</v>
      </c>
    </row>
    <row r="73" spans="1:82">
      <c r="A73" s="33" t="s">
        <v>296</v>
      </c>
      <c r="B73" s="57"/>
      <c r="C73" s="58">
        <v>42844.620999999999</v>
      </c>
      <c r="D73" s="58" t="s">
        <v>264</v>
      </c>
      <c r="E73" s="33">
        <f t="shared" si="17"/>
        <v>-20962.487464773116</v>
      </c>
      <c r="F73" s="25">
        <f t="shared" si="18"/>
        <v>-20962.5</v>
      </c>
      <c r="G73" s="25">
        <f t="shared" ref="G73:G94" si="77">+C73-(C$7+F73*C$8)</f>
        <v>4.2788749997271225E-3</v>
      </c>
      <c r="H73" s="25"/>
      <c r="I73" s="25">
        <f t="shared" si="59"/>
        <v>4.2788749997271225E-3</v>
      </c>
      <c r="J73" s="25"/>
      <c r="K73" s="25"/>
      <c r="L73" s="25"/>
      <c r="M73" s="25"/>
      <c r="N73" s="25"/>
      <c r="O73" s="25"/>
      <c r="P73" s="27">
        <f t="shared" si="20"/>
        <v>5.6692997386223708E-3</v>
      </c>
      <c r="Q73" s="28">
        <f t="shared" si="21"/>
        <v>27826.120999999999</v>
      </c>
      <c r="R73" s="25"/>
      <c r="S73" s="25">
        <f t="shared" ref="S73:S94" si="78">+(P73-G73)^2</f>
        <v>1.9332809545319193E-6</v>
      </c>
      <c r="T73" s="11">
        <f t="shared" si="60"/>
        <v>0</v>
      </c>
      <c r="U73">
        <f t="shared" ref="U73:U94" si="79">+T73*S73</f>
        <v>0</v>
      </c>
      <c r="V73" s="25">
        <f t="shared" ref="V73:V94" si="80">+G73-P73</f>
        <v>-1.3904247388952483E-3</v>
      </c>
      <c r="W73" s="108"/>
      <c r="X73" s="109"/>
      <c r="Y73" s="109"/>
      <c r="Z73">
        <f t="shared" si="26"/>
        <v>-20962.5</v>
      </c>
      <c r="AA73" s="25">
        <f t="shared" si="27"/>
        <v>1.5707834423414786E-2</v>
      </c>
      <c r="AB73" s="25">
        <f t="shared" si="28"/>
        <v>-5.759659685065293E-3</v>
      </c>
      <c r="AC73" s="25">
        <f t="shared" si="29"/>
        <v>-1.3904247388952483E-3</v>
      </c>
      <c r="AD73" s="25">
        <f t="shared" si="30"/>
        <v>-1.1428959423687664E-2</v>
      </c>
      <c r="AE73" s="25">
        <f t="shared" si="31"/>
        <v>0</v>
      </c>
      <c r="AF73">
        <f t="shared" si="32"/>
        <v>-1.3904247388952483E-3</v>
      </c>
      <c r="AG73" s="128"/>
      <c r="AH73">
        <f t="shared" si="33"/>
        <v>1.0038534684792415E-2</v>
      </c>
      <c r="AI73">
        <f t="shared" si="34"/>
        <v>0.66501154636300108</v>
      </c>
      <c r="AJ73">
        <f t="shared" si="35"/>
        <v>0.7391375915598507</v>
      </c>
      <c r="AK73">
        <f t="shared" si="36"/>
        <v>0.36759686417200249</v>
      </c>
      <c r="AL73">
        <f t="shared" si="37"/>
        <v>2.3098157426533312</v>
      </c>
      <c r="AM73">
        <f t="shared" si="38"/>
        <v>2.2642360835126554</v>
      </c>
      <c r="AN73" s="25">
        <f t="shared" si="76"/>
        <v>1.8389967664904523</v>
      </c>
      <c r="AO73" s="25">
        <f t="shared" si="76"/>
        <v>1.8389964611519807</v>
      </c>
      <c r="AP73" s="25">
        <f t="shared" si="76"/>
        <v>1.8389987779516783</v>
      </c>
      <c r="AQ73" s="25">
        <f t="shared" si="76"/>
        <v>1.8389811984116178</v>
      </c>
      <c r="AR73" s="25">
        <f t="shared" si="76"/>
        <v>1.8391145613181852</v>
      </c>
      <c r="AS73" s="25">
        <f t="shared" si="76"/>
        <v>1.8381012138564679</v>
      </c>
      <c r="AT73" s="25">
        <f t="shared" si="76"/>
        <v>1.8457096814669691</v>
      </c>
      <c r="AU73" s="25">
        <f t="shared" si="40"/>
        <v>1.3594392469247016</v>
      </c>
      <c r="AW73">
        <v>-24500</v>
      </c>
      <c r="AX73">
        <f t="shared" si="61"/>
        <v>1.6039328791048683E-2</v>
      </c>
      <c r="AY73">
        <f t="shared" si="62"/>
        <v>5.9495029516278709E-3</v>
      </c>
      <c r="AZ73" s="25">
        <f t="shared" si="63"/>
        <v>1.0089825839420814E-2</v>
      </c>
      <c r="BA73">
        <f t="shared" si="64"/>
        <v>0.85774101253569868</v>
      </c>
      <c r="BB73">
        <f t="shared" si="65"/>
        <v>0.95822083767696387</v>
      </c>
      <c r="BC73">
        <f t="shared" si="66"/>
        <v>1.8608890434237666</v>
      </c>
      <c r="BD73">
        <f t="shared" si="67"/>
        <v>1.3421183170143076</v>
      </c>
      <c r="BE73">
        <f t="shared" si="68"/>
        <v>1.3218934992175357</v>
      </c>
      <c r="BF73">
        <f t="shared" si="69"/>
        <v>1.3218900813646397</v>
      </c>
      <c r="BG73">
        <f t="shared" si="70"/>
        <v>1.321862185737988</v>
      </c>
      <c r="BH73">
        <f t="shared" si="71"/>
        <v>1.3216346232321239</v>
      </c>
      <c r="BI73">
        <f t="shared" si="72"/>
        <v>1.3197857958776582</v>
      </c>
      <c r="BJ73">
        <f t="shared" si="73"/>
        <v>1.3052317094210686</v>
      </c>
      <c r="BK73">
        <f t="shared" si="74"/>
        <v>1.2101826713517805</v>
      </c>
      <c r="BL73">
        <f t="shared" si="75"/>
        <v>0.83988260042239504</v>
      </c>
    </row>
    <row r="74" spans="1:82">
      <c r="A74" s="33" t="s">
        <v>296</v>
      </c>
      <c r="B74" s="57"/>
      <c r="C74" s="58">
        <v>43045.847000000002</v>
      </c>
      <c r="D74" s="58" t="s">
        <v>264</v>
      </c>
      <c r="E74" s="33">
        <f t="shared" si="17"/>
        <v>-20372.98354995632</v>
      </c>
      <c r="F74" s="25">
        <f t="shared" si="18"/>
        <v>-20373</v>
      </c>
      <c r="G74" s="25">
        <f t="shared" si="77"/>
        <v>5.6151900062104687E-3</v>
      </c>
      <c r="H74" s="25"/>
      <c r="I74" s="25">
        <f t="shared" si="59"/>
        <v>5.6151900062104687E-3</v>
      </c>
      <c r="J74" s="25"/>
      <c r="K74" s="25"/>
      <c r="L74" s="25"/>
      <c r="M74" s="25"/>
      <c r="N74" s="25"/>
      <c r="O74" s="25"/>
      <c r="P74" s="27">
        <f t="shared" si="20"/>
        <v>5.5816391296695132E-3</v>
      </c>
      <c r="Q74" s="28">
        <f t="shared" si="21"/>
        <v>28027.347000000002</v>
      </c>
      <c r="R74" s="25"/>
      <c r="S74" s="25">
        <f t="shared" si="78"/>
        <v>1.1256613166664393E-9</v>
      </c>
      <c r="T74" s="11">
        <f t="shared" si="60"/>
        <v>0</v>
      </c>
      <c r="U74">
        <f t="shared" si="79"/>
        <v>0</v>
      </c>
      <c r="V74" s="25">
        <f t="shared" si="80"/>
        <v>3.3550876540955517E-5</v>
      </c>
      <c r="Z74">
        <f t="shared" si="26"/>
        <v>-20373</v>
      </c>
      <c r="AA74" s="25">
        <f t="shared" si="27"/>
        <v>1.538417415532085E-2</v>
      </c>
      <c r="AB74" s="25">
        <f t="shared" si="28"/>
        <v>-4.1873450194408676E-3</v>
      </c>
      <c r="AC74" s="25">
        <f t="shared" si="29"/>
        <v>3.3550876540955517E-5</v>
      </c>
      <c r="AD74" s="25">
        <f t="shared" si="30"/>
        <v>-9.7689841491103817E-3</v>
      </c>
      <c r="AE74" s="25">
        <f t="shared" si="31"/>
        <v>0</v>
      </c>
      <c r="AF74">
        <f t="shared" si="32"/>
        <v>3.3550876540955517E-5</v>
      </c>
      <c r="AG74" s="128"/>
      <c r="AH74">
        <f t="shared" si="33"/>
        <v>9.8025350256513363E-3</v>
      </c>
      <c r="AI74">
        <f t="shared" si="34"/>
        <v>0.64467319344966578</v>
      </c>
      <c r="AJ74">
        <f t="shared" si="35"/>
        <v>0.6996871064876069</v>
      </c>
      <c r="AK74">
        <f t="shared" si="36"/>
        <v>0.34797640604779329</v>
      </c>
      <c r="AL74">
        <f t="shared" si="37"/>
        <v>2.3666453636754974</v>
      </c>
      <c r="AM74">
        <f t="shared" si="38"/>
        <v>2.4503512943362402</v>
      </c>
      <c r="AN74" s="25">
        <f t="shared" si="76"/>
        <v>1.9143032903001491</v>
      </c>
      <c r="AO74" s="25">
        <f t="shared" si="76"/>
        <v>1.9142992981089355</v>
      </c>
      <c r="AP74" s="25">
        <f t="shared" si="76"/>
        <v>1.9143231317066143</v>
      </c>
      <c r="AQ74" s="25">
        <f t="shared" si="76"/>
        <v>1.9141808202692625</v>
      </c>
      <c r="AR74" s="25">
        <f t="shared" si="76"/>
        <v>1.9150297294344569</v>
      </c>
      <c r="AS74" s="25">
        <f t="shared" si="76"/>
        <v>1.9099356410106259</v>
      </c>
      <c r="AT74" s="25">
        <f t="shared" si="76"/>
        <v>1.9394908619185585</v>
      </c>
      <c r="AU74" s="25">
        <f t="shared" si="40"/>
        <v>1.4460197820803511</v>
      </c>
      <c r="AW74">
        <v>-24000</v>
      </c>
      <c r="AX74">
        <f t="shared" si="61"/>
        <v>1.6201185760856215E-2</v>
      </c>
      <c r="AY74">
        <f t="shared" si="62"/>
        <v>5.9354722607542713E-3</v>
      </c>
      <c r="AZ74" s="25">
        <f t="shared" si="63"/>
        <v>1.0265713500101943E-2</v>
      </c>
      <c r="BA74">
        <f t="shared" si="64"/>
        <v>0.82051313150309624</v>
      </c>
      <c r="BB74">
        <f t="shared" si="65"/>
        <v>0.93261068468272745</v>
      </c>
      <c r="BC74">
        <f t="shared" si="66"/>
        <v>1.940024158838739</v>
      </c>
      <c r="BD74">
        <f t="shared" si="67"/>
        <v>1.4592389280722948</v>
      </c>
      <c r="BE74">
        <f t="shared" si="68"/>
        <v>1.4037313686589619</v>
      </c>
      <c r="BF74">
        <f t="shared" si="69"/>
        <v>1.4037309126843778</v>
      </c>
      <c r="BG74">
        <f t="shared" si="70"/>
        <v>1.4037253993059571</v>
      </c>
      <c r="BH74">
        <f t="shared" si="71"/>
        <v>1.4036587490137267</v>
      </c>
      <c r="BI74">
        <f t="shared" si="72"/>
        <v>1.4028550981353536</v>
      </c>
      <c r="BJ74">
        <f t="shared" si="73"/>
        <v>1.3934486711789478</v>
      </c>
      <c r="BK74">
        <f t="shared" si="74"/>
        <v>1.306978758546244</v>
      </c>
      <c r="BL74">
        <f t="shared" si="75"/>
        <v>0.91331816883261507</v>
      </c>
    </row>
    <row r="75" spans="1:82">
      <c r="A75" s="33" t="s">
        <v>296</v>
      </c>
      <c r="B75" s="57"/>
      <c r="C75" s="58">
        <v>43045.85</v>
      </c>
      <c r="D75" s="58" t="s">
        <v>264</v>
      </c>
      <c r="E75" s="33">
        <f t="shared" si="17"/>
        <v>-20372.974761272239</v>
      </c>
      <c r="F75" s="25">
        <f t="shared" si="18"/>
        <v>-20373</v>
      </c>
      <c r="G75" s="25">
        <f t="shared" si="77"/>
        <v>8.6151900031836703E-3</v>
      </c>
      <c r="H75" s="25"/>
      <c r="I75" s="25">
        <f t="shared" si="59"/>
        <v>8.6151900031836703E-3</v>
      </c>
      <c r="J75" s="25"/>
      <c r="K75" s="25"/>
      <c r="L75" s="25"/>
      <c r="M75" s="25"/>
      <c r="N75" s="25"/>
      <c r="O75" s="25"/>
      <c r="P75" s="27">
        <f t="shared" si="20"/>
        <v>5.5816391296695132E-3</v>
      </c>
      <c r="Q75" s="28">
        <f t="shared" si="21"/>
        <v>28027.35</v>
      </c>
      <c r="R75" s="25"/>
      <c r="S75" s="25">
        <f t="shared" si="78"/>
        <v>9.2024309021985062E-6</v>
      </c>
      <c r="T75" s="11">
        <f t="shared" si="60"/>
        <v>0</v>
      </c>
      <c r="U75">
        <f t="shared" si="79"/>
        <v>0</v>
      </c>
      <c r="V75" s="25">
        <f t="shared" si="80"/>
        <v>3.0335508735141571E-3</v>
      </c>
      <c r="W75" s="108"/>
      <c r="X75" s="109"/>
      <c r="Y75" s="109"/>
      <c r="Z75">
        <f t="shared" si="26"/>
        <v>-20373</v>
      </c>
      <c r="AA75" s="25">
        <f t="shared" si="27"/>
        <v>1.538417415532085E-2</v>
      </c>
      <c r="AB75" s="25">
        <f t="shared" si="28"/>
        <v>-1.187345022467666E-3</v>
      </c>
      <c r="AC75" s="25">
        <f t="shared" si="29"/>
        <v>3.0335508735141571E-3</v>
      </c>
      <c r="AD75" s="25">
        <f t="shared" si="30"/>
        <v>-6.76898415213718E-3</v>
      </c>
      <c r="AE75" s="25">
        <f t="shared" si="31"/>
        <v>0</v>
      </c>
      <c r="AF75">
        <f t="shared" si="32"/>
        <v>3.0335508735141571E-3</v>
      </c>
      <c r="AG75" s="128"/>
      <c r="AH75">
        <f t="shared" si="33"/>
        <v>9.8025350256513363E-3</v>
      </c>
      <c r="AI75">
        <f t="shared" si="34"/>
        <v>0.64467319344966578</v>
      </c>
      <c r="AJ75">
        <f t="shared" si="35"/>
        <v>0.6996871064876069</v>
      </c>
      <c r="AK75">
        <f t="shared" si="36"/>
        <v>0.34797640604779329</v>
      </c>
      <c r="AL75">
        <f t="shared" si="37"/>
        <v>2.3666453636754974</v>
      </c>
      <c r="AM75">
        <f t="shared" si="38"/>
        <v>2.4503512943362402</v>
      </c>
      <c r="AN75" s="25">
        <f t="shared" si="76"/>
        <v>1.9143032903001491</v>
      </c>
      <c r="AO75" s="25">
        <f t="shared" si="76"/>
        <v>1.9142992981089355</v>
      </c>
      <c r="AP75" s="25">
        <f t="shared" si="76"/>
        <v>1.9143231317066143</v>
      </c>
      <c r="AQ75" s="25">
        <f t="shared" si="76"/>
        <v>1.9141808202692625</v>
      </c>
      <c r="AR75" s="25">
        <f t="shared" si="76"/>
        <v>1.9150297294344569</v>
      </c>
      <c r="AS75" s="25">
        <f t="shared" si="76"/>
        <v>1.9099356410106259</v>
      </c>
      <c r="AT75" s="25">
        <f t="shared" si="76"/>
        <v>1.9394908619185585</v>
      </c>
      <c r="AU75" s="25">
        <f t="shared" si="40"/>
        <v>1.4460197820803511</v>
      </c>
      <c r="AW75">
        <v>-23500</v>
      </c>
      <c r="AX75">
        <f t="shared" si="61"/>
        <v>1.6282805422752272E-2</v>
      </c>
      <c r="AY75">
        <f t="shared" si="62"/>
        <v>5.9130221448455648E-3</v>
      </c>
      <c r="AZ75" s="25">
        <f t="shared" si="63"/>
        <v>1.0369783277906707E-2</v>
      </c>
      <c r="BA75">
        <f t="shared" si="64"/>
        <v>0.78732544243839664</v>
      </c>
      <c r="BB75">
        <f t="shared" si="65"/>
        <v>0.90396090091875025</v>
      </c>
      <c r="BC75">
        <f t="shared" si="66"/>
        <v>2.0126613571708845</v>
      </c>
      <c r="BD75">
        <f t="shared" si="67"/>
        <v>1.5793098184411947</v>
      </c>
      <c r="BE75">
        <f t="shared" si="68"/>
        <v>1.4821380372165986</v>
      </c>
      <c r="BF75">
        <f t="shared" si="69"/>
        <v>1.4821380181649968</v>
      </c>
      <c r="BG75">
        <f t="shared" si="70"/>
        <v>1.4821375855228967</v>
      </c>
      <c r="BH75">
        <f t="shared" si="71"/>
        <v>1.4821277612368389</v>
      </c>
      <c r="BI75">
        <f t="shared" si="72"/>
        <v>1.4819049662680295</v>
      </c>
      <c r="BJ75">
        <f t="shared" si="73"/>
        <v>1.4769940204512937</v>
      </c>
      <c r="BK75">
        <f t="shared" si="74"/>
        <v>1.4016528735881981</v>
      </c>
      <c r="BL75">
        <f t="shared" si="75"/>
        <v>0.98675373724283511</v>
      </c>
    </row>
    <row r="76" spans="1:82" s="25" customFormat="1">
      <c r="A76" s="33" t="s">
        <v>296</v>
      </c>
      <c r="B76" s="57"/>
      <c r="C76" s="58">
        <v>43066.828000000001</v>
      </c>
      <c r="D76" s="58" t="s">
        <v>264</v>
      </c>
      <c r="E76" s="33">
        <f t="shared" si="17"/>
        <v>-20311.5184230007</v>
      </c>
      <c r="F76" s="25">
        <f t="shared" si="18"/>
        <v>-20311.5</v>
      </c>
      <c r="G76" s="25">
        <f t="shared" si="77"/>
        <v>-6.288654993113596E-3</v>
      </c>
      <c r="I76" s="25">
        <f t="shared" si="59"/>
        <v>-6.288654993113596E-3</v>
      </c>
      <c r="P76" s="27">
        <f t="shared" si="20"/>
        <v>5.5718197066795469E-3</v>
      </c>
      <c r="Q76" s="28">
        <f t="shared" si="21"/>
        <v>28048.328000000001</v>
      </c>
      <c r="S76" s="25">
        <f t="shared" si="78"/>
        <v>1.4067086010443325E-4</v>
      </c>
      <c r="T76" s="11">
        <f t="shared" si="60"/>
        <v>0</v>
      </c>
      <c r="U76">
        <f t="shared" si="79"/>
        <v>0</v>
      </c>
      <c r="V76" s="25">
        <f t="shared" si="80"/>
        <v>-1.1860474699793143E-2</v>
      </c>
      <c r="Z76">
        <f t="shared" si="26"/>
        <v>-20311.5</v>
      </c>
      <c r="AA76" s="25">
        <f t="shared" si="27"/>
        <v>1.5346978471317137E-2</v>
      </c>
      <c r="AB76" s="25">
        <f t="shared" si="28"/>
        <v>-1.6063813757751184E-2</v>
      </c>
      <c r="AC76" s="25">
        <f t="shared" si="29"/>
        <v>-1.1860474699793143E-2</v>
      </c>
      <c r="AD76" s="25">
        <f t="shared" si="30"/>
        <v>-2.1635633464430731E-2</v>
      </c>
      <c r="AE76" s="25">
        <f t="shared" si="31"/>
        <v>0</v>
      </c>
      <c r="AF76">
        <f t="shared" si="32"/>
        <v>-1.1860474699793143E-2</v>
      </c>
      <c r="AG76" s="128"/>
      <c r="AH76">
        <f t="shared" si="33"/>
        <v>9.7751587646375902E-3</v>
      </c>
      <c r="AI76">
        <f t="shared" si="34"/>
        <v>0.64268464777375034</v>
      </c>
      <c r="AJ76">
        <f t="shared" si="35"/>
        <v>0.69558084025034583</v>
      </c>
      <c r="AK76">
        <f t="shared" si="36"/>
        <v>0.34593418114235042</v>
      </c>
      <c r="AL76">
        <f t="shared" si="37"/>
        <v>2.3723767655856252</v>
      </c>
      <c r="AM76">
        <f t="shared" si="38"/>
        <v>2.4705652960090498</v>
      </c>
      <c r="AN76" s="25">
        <f t="shared" si="76"/>
        <v>1.9220281506567782</v>
      </c>
      <c r="AO76" s="25">
        <f t="shared" si="76"/>
        <v>1.9220233626530387</v>
      </c>
      <c r="AP76" s="25">
        <f t="shared" si="76"/>
        <v>1.9220513437523261</v>
      </c>
      <c r="AQ76" s="25">
        <f t="shared" si="76"/>
        <v>1.9218877919210207</v>
      </c>
      <c r="AR76" s="25">
        <f t="shared" si="76"/>
        <v>1.9228427345524153</v>
      </c>
      <c r="AS76" s="25">
        <f t="shared" si="76"/>
        <v>1.9172313992291161</v>
      </c>
      <c r="AT76" s="25">
        <f t="shared" si="76"/>
        <v>1.9490623716076749</v>
      </c>
      <c r="AU76" s="25">
        <f t="shared" si="40"/>
        <v>1.4550523569948082</v>
      </c>
      <c r="AV76"/>
      <c r="AW76">
        <v>-23000</v>
      </c>
      <c r="AX76">
        <f t="shared" si="61"/>
        <v>1.6291912955971079E-2</v>
      </c>
      <c r="AY76">
        <f t="shared" si="62"/>
        <v>5.8821526039017479E-3</v>
      </c>
      <c r="AZ76" s="25">
        <f t="shared" si="63"/>
        <v>1.0409760352069331E-2</v>
      </c>
      <c r="BA76">
        <f t="shared" si="64"/>
        <v>0.75767189682644609</v>
      </c>
      <c r="BB76">
        <f t="shared" si="65"/>
        <v>0.87326806638000254</v>
      </c>
      <c r="BC76">
        <f t="shared" si="66"/>
        <v>2.0797349819116087</v>
      </c>
      <c r="BD76">
        <f t="shared" si="67"/>
        <v>1.7030976385528169</v>
      </c>
      <c r="BE76">
        <f t="shared" si="68"/>
        <v>1.5574828605660131</v>
      </c>
      <c r="BF76">
        <f t="shared" si="69"/>
        <v>1.5574828605631601</v>
      </c>
      <c r="BG76">
        <f t="shared" si="70"/>
        <v>1.5574828601322595</v>
      </c>
      <c r="BH76">
        <f t="shared" si="71"/>
        <v>1.5574827950524399</v>
      </c>
      <c r="BI76">
        <f t="shared" si="72"/>
        <v>1.557472969559345</v>
      </c>
      <c r="BJ76">
        <f t="shared" si="73"/>
        <v>1.5560645410047329</v>
      </c>
      <c r="BK76">
        <f t="shared" si="74"/>
        <v>1.4940905330731817</v>
      </c>
      <c r="BL76">
        <f t="shared" si="75"/>
        <v>1.0601893056530551</v>
      </c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</row>
    <row r="77" spans="1:82" s="25" customFormat="1">
      <c r="A77" s="33" t="s">
        <v>296</v>
      </c>
      <c r="B77" s="57"/>
      <c r="C77" s="58">
        <v>43085.779000000002</v>
      </c>
      <c r="D77" s="58" t="s">
        <v>264</v>
      </c>
      <c r="E77" s="33">
        <f t="shared" si="17"/>
        <v>-20256.000305611826</v>
      </c>
      <c r="F77" s="25">
        <f t="shared" si="18"/>
        <v>-20256</v>
      </c>
      <c r="G77" s="25">
        <f t="shared" si="77"/>
        <v>-1.0431999544380233E-4</v>
      </c>
      <c r="I77" s="25">
        <f t="shared" si="59"/>
        <v>-1.0431999544380233E-4</v>
      </c>
      <c r="P77" s="27">
        <f t="shared" si="20"/>
        <v>5.5628489331034803E-3</v>
      </c>
      <c r="Q77" s="28">
        <f t="shared" si="21"/>
        <v>28067.279000000002</v>
      </c>
      <c r="S77" s="25">
        <f t="shared" si="78"/>
        <v>3.2116803664691757E-5</v>
      </c>
      <c r="T77" s="11">
        <f t="shared" si="60"/>
        <v>0</v>
      </c>
      <c r="U77">
        <f t="shared" si="79"/>
        <v>0</v>
      </c>
      <c r="V77" s="25">
        <f t="shared" si="80"/>
        <v>-5.6671689285472827E-3</v>
      </c>
      <c r="Z77">
        <f t="shared" si="26"/>
        <v>-20256</v>
      </c>
      <c r="AA77" s="25">
        <f t="shared" si="27"/>
        <v>1.5312875797833437E-2</v>
      </c>
      <c r="AB77" s="25">
        <f t="shared" si="28"/>
        <v>-9.8543468601737585E-3</v>
      </c>
      <c r="AC77" s="25">
        <f t="shared" si="29"/>
        <v>-5.6671689285472827E-3</v>
      </c>
      <c r="AD77" s="25">
        <f t="shared" si="30"/>
        <v>-1.5417195793277239E-2</v>
      </c>
      <c r="AE77" s="25">
        <f t="shared" si="31"/>
        <v>0</v>
      </c>
      <c r="AF77">
        <f t="shared" si="32"/>
        <v>-5.6671689285472827E-3</v>
      </c>
      <c r="AG77" s="128"/>
      <c r="AH77">
        <f t="shared" si="33"/>
        <v>9.7500268647299562E-3</v>
      </c>
      <c r="AI77">
        <f t="shared" si="34"/>
        <v>0.64091056186904583</v>
      </c>
      <c r="AJ77">
        <f t="shared" si="35"/>
        <v>0.69187735196142097</v>
      </c>
      <c r="AK77">
        <f t="shared" si="36"/>
        <v>0.34409227547562438</v>
      </c>
      <c r="AL77">
        <f t="shared" si="37"/>
        <v>2.3775188350777592</v>
      </c>
      <c r="AM77">
        <f t="shared" si="38"/>
        <v>2.4889459298512313</v>
      </c>
      <c r="AN77" s="25">
        <f t="shared" si="76"/>
        <v>1.9289790134678908</v>
      </c>
      <c r="AO77" s="25">
        <f t="shared" si="76"/>
        <v>1.9289734117120463</v>
      </c>
      <c r="AP77" s="25">
        <f t="shared" si="76"/>
        <v>1.9290055396207368</v>
      </c>
      <c r="AQ77" s="25">
        <f t="shared" si="76"/>
        <v>1.9288212380565406</v>
      </c>
      <c r="AR77" s="25">
        <f t="shared" si="76"/>
        <v>1.9298772532371671</v>
      </c>
      <c r="AS77" s="25">
        <f t="shared" si="76"/>
        <v>1.9237855169276554</v>
      </c>
      <c r="AT77" s="25">
        <f t="shared" si="76"/>
        <v>1.9576654783500866</v>
      </c>
      <c r="AU77" s="25">
        <f t="shared" si="40"/>
        <v>1.4632037050883426</v>
      </c>
      <c r="AV77"/>
      <c r="AW77">
        <v>-22500</v>
      </c>
      <c r="AX77">
        <f t="shared" si="61"/>
        <v>1.6235262833745524E-2</v>
      </c>
      <c r="AY77">
        <f t="shared" si="62"/>
        <v>5.8428636379228276E-3</v>
      </c>
      <c r="AZ77" s="25">
        <f t="shared" si="63"/>
        <v>1.0392399195822695E-2</v>
      </c>
      <c r="BA77">
        <f t="shared" si="64"/>
        <v>0.73110879023663766</v>
      </c>
      <c r="BB77">
        <f t="shared" si="65"/>
        <v>0.84124694474014938</v>
      </c>
      <c r="BC77">
        <f t="shared" si="66"/>
        <v>2.1420193388463389</v>
      </c>
      <c r="BD77">
        <f t="shared" si="67"/>
        <v>1.8314162709811346</v>
      </c>
      <c r="BE77">
        <f t="shared" si="68"/>
        <v>1.6300885485150745</v>
      </c>
      <c r="BF77">
        <f t="shared" si="69"/>
        <v>1.6300885491635106</v>
      </c>
      <c r="BG77">
        <f t="shared" si="70"/>
        <v>1.6300885271609784</v>
      </c>
      <c r="BH77">
        <f t="shared" si="71"/>
        <v>1.630089273739582</v>
      </c>
      <c r="BI77">
        <f t="shared" si="72"/>
        <v>1.6300639359702043</v>
      </c>
      <c r="BJ77">
        <f t="shared" si="73"/>
        <v>1.630917900922195</v>
      </c>
      <c r="BK77">
        <f t="shared" si="74"/>
        <v>1.5841893088964938</v>
      </c>
      <c r="BL77">
        <f t="shared" si="75"/>
        <v>1.1336248740632753</v>
      </c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</row>
    <row r="78" spans="1:82" s="25" customFormat="1">
      <c r="A78" s="33" t="s">
        <v>296</v>
      </c>
      <c r="B78" s="57"/>
      <c r="C78" s="58">
        <v>43098.925000000003</v>
      </c>
      <c r="D78" s="58" t="s">
        <v>264</v>
      </c>
      <c r="E78" s="33">
        <f t="shared" si="17"/>
        <v>-20217.488291934758</v>
      </c>
      <c r="F78" s="25">
        <f t="shared" si="18"/>
        <v>-20217.5</v>
      </c>
      <c r="G78" s="25">
        <f t="shared" si="77"/>
        <v>3.9965250034583732E-3</v>
      </c>
      <c r="I78" s="25">
        <f t="shared" si="59"/>
        <v>3.9965250034583732E-3</v>
      </c>
      <c r="P78" s="27">
        <f t="shared" si="20"/>
        <v>5.5565650242478002E-3</v>
      </c>
      <c r="Q78" s="28">
        <f t="shared" si="21"/>
        <v>28080.425000000003</v>
      </c>
      <c r="S78" s="25">
        <f t="shared" si="78"/>
        <v>2.4337248664646758E-6</v>
      </c>
      <c r="T78" s="11">
        <f t="shared" si="60"/>
        <v>0</v>
      </c>
      <c r="U78">
        <f t="shared" si="79"/>
        <v>0</v>
      </c>
      <c r="V78" s="25">
        <f t="shared" si="80"/>
        <v>-1.560040020789427E-3</v>
      </c>
      <c r="Z78">
        <f t="shared" si="26"/>
        <v>-20217.5</v>
      </c>
      <c r="AA78" s="25">
        <f t="shared" si="27"/>
        <v>1.5288922748055329E-2</v>
      </c>
      <c r="AB78" s="25">
        <f t="shared" si="28"/>
        <v>-5.7358327203491551E-3</v>
      </c>
      <c r="AC78" s="25">
        <f t="shared" si="29"/>
        <v>-1.560040020789427E-3</v>
      </c>
      <c r="AD78" s="25">
        <f t="shared" si="30"/>
        <v>-1.1292397744596956E-2</v>
      </c>
      <c r="AE78" s="25">
        <f t="shared" si="31"/>
        <v>0</v>
      </c>
      <c r="AF78">
        <f t="shared" si="32"/>
        <v>-1.560040020789427E-3</v>
      </c>
      <c r="AG78" s="128"/>
      <c r="AH78">
        <f t="shared" si="33"/>
        <v>9.7323577238075283E-3</v>
      </c>
      <c r="AI78">
        <f t="shared" si="34"/>
        <v>0.63969115573948487</v>
      </c>
      <c r="AJ78">
        <f t="shared" si="35"/>
        <v>0.68930954028814828</v>
      </c>
      <c r="AK78">
        <f t="shared" si="36"/>
        <v>0.34281519127198734</v>
      </c>
      <c r="AL78">
        <f t="shared" si="37"/>
        <v>2.381069254625245</v>
      </c>
      <c r="AM78">
        <f t="shared" si="38"/>
        <v>2.5017749986097129</v>
      </c>
      <c r="AN78" s="25">
        <f t="shared" si="76"/>
        <v>1.9337895557466147</v>
      </c>
      <c r="AO78" s="25">
        <f t="shared" si="76"/>
        <v>1.9337833320830065</v>
      </c>
      <c r="AP78" s="25">
        <f t="shared" si="76"/>
        <v>1.9338185742723546</v>
      </c>
      <c r="AQ78" s="25">
        <f t="shared" si="76"/>
        <v>1.9336189682564284</v>
      </c>
      <c r="AR78" s="25">
        <f t="shared" si="76"/>
        <v>1.9347481223834295</v>
      </c>
      <c r="AS78" s="25">
        <f t="shared" si="76"/>
        <v>1.9283157082483791</v>
      </c>
      <c r="AT78" s="25">
        <f t="shared" si="76"/>
        <v>1.9636141007553591</v>
      </c>
      <c r="AU78" s="25">
        <f t="shared" si="40"/>
        <v>1.4688582438559294</v>
      </c>
      <c r="AV78"/>
      <c r="AW78">
        <v>-22000</v>
      </c>
      <c r="AX78">
        <f t="shared" si="61"/>
        <v>1.6118765191700038E-2</v>
      </c>
      <c r="AY78">
        <f t="shared" si="62"/>
        <v>5.7951552469087987E-3</v>
      </c>
      <c r="AZ78" s="25">
        <f t="shared" si="63"/>
        <v>1.0323609944791239E-2</v>
      </c>
      <c r="BA78">
        <f t="shared" si="64"/>
        <v>0.70725228946545315</v>
      </c>
      <c r="BB78">
        <f t="shared" si="65"/>
        <v>0.80840993714183029</v>
      </c>
      <c r="BC78">
        <f t="shared" si="66"/>
        <v>2.2001590743009003</v>
      </c>
      <c r="BD78">
        <f t="shared" si="67"/>
        <v>1.9651462905313988</v>
      </c>
      <c r="BE78">
        <f t="shared" si="68"/>
        <v>1.7002374387754311</v>
      </c>
      <c r="BF78">
        <f t="shared" si="69"/>
        <v>1.70023746828093</v>
      </c>
      <c r="BG78">
        <f t="shared" si="70"/>
        <v>1.7002370086666421</v>
      </c>
      <c r="BH78">
        <f t="shared" si="71"/>
        <v>1.7002441680052418</v>
      </c>
      <c r="BI78">
        <f t="shared" si="72"/>
        <v>1.7001326033868647</v>
      </c>
      <c r="BJ78">
        <f t="shared" si="73"/>
        <v>1.7018603950928763</v>
      </c>
      <c r="BK78">
        <f t="shared" si="74"/>
        <v>1.6718593803775117</v>
      </c>
      <c r="BL78">
        <f t="shared" si="75"/>
        <v>1.2070604424734952</v>
      </c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</row>
    <row r="79" spans="1:82" s="25" customFormat="1">
      <c r="A79" s="33" t="s">
        <v>296</v>
      </c>
      <c r="B79" s="57"/>
      <c r="C79" s="58">
        <v>43154.739000000001</v>
      </c>
      <c r="D79" s="58" t="s">
        <v>264</v>
      </c>
      <c r="E79" s="33">
        <f t="shared" si="17"/>
        <v>-20053.977754024232</v>
      </c>
      <c r="F79" s="25">
        <f t="shared" si="18"/>
        <v>-20054</v>
      </c>
      <c r="G79" s="25">
        <f t="shared" si="77"/>
        <v>7.5936200009891763E-3</v>
      </c>
      <c r="I79" s="25">
        <f t="shared" si="59"/>
        <v>7.5936200009891763E-3</v>
      </c>
      <c r="P79" s="27">
        <f t="shared" si="20"/>
        <v>5.5293226772113839E-3</v>
      </c>
      <c r="Q79" s="28">
        <f t="shared" si="21"/>
        <v>28136.239000000001</v>
      </c>
      <c r="S79" s="25">
        <f t="shared" si="78"/>
        <v>4.2613234409561559E-6</v>
      </c>
      <c r="T79" s="11">
        <f t="shared" si="60"/>
        <v>0</v>
      </c>
      <c r="U79">
        <f t="shared" si="79"/>
        <v>0</v>
      </c>
      <c r="V79" s="25">
        <f t="shared" si="80"/>
        <v>2.0642973237777924E-3</v>
      </c>
      <c r="Z79">
        <f t="shared" si="26"/>
        <v>-20054</v>
      </c>
      <c r="AA79" s="25">
        <f t="shared" si="27"/>
        <v>1.5184532112290077E-2</v>
      </c>
      <c r="AB79" s="25">
        <f t="shared" si="28"/>
        <v>-2.0615894340895169E-3</v>
      </c>
      <c r="AC79" s="25">
        <f t="shared" si="29"/>
        <v>2.0642973237777924E-3</v>
      </c>
      <c r="AD79" s="25">
        <f t="shared" si="30"/>
        <v>-7.5909121113009008E-3</v>
      </c>
      <c r="AE79" s="25">
        <f t="shared" si="31"/>
        <v>0</v>
      </c>
      <c r="AF79">
        <f t="shared" si="32"/>
        <v>2.0642973237777924E-3</v>
      </c>
      <c r="AG79" s="128"/>
      <c r="AH79">
        <f t="shared" si="33"/>
        <v>9.6552094350786932E-3</v>
      </c>
      <c r="AI79">
        <f t="shared" si="34"/>
        <v>0.63461347331477258</v>
      </c>
      <c r="AJ79">
        <f t="shared" si="35"/>
        <v>0.67841726593735086</v>
      </c>
      <c r="AK79">
        <f t="shared" si="36"/>
        <v>0.33739799160057699</v>
      </c>
      <c r="AL79">
        <f t="shared" si="37"/>
        <v>2.3959986568766012</v>
      </c>
      <c r="AM79">
        <f t="shared" si="38"/>
        <v>2.5569925683312857</v>
      </c>
      <c r="AN79" s="25">
        <f t="shared" si="76"/>
        <v>1.9541179981571597</v>
      </c>
      <c r="AO79" s="25">
        <f t="shared" si="76"/>
        <v>1.9541085430964051</v>
      </c>
      <c r="AP79" s="25">
        <f t="shared" si="76"/>
        <v>1.9541593731504694</v>
      </c>
      <c r="AQ79" s="25">
        <f t="shared" si="76"/>
        <v>1.9538860372688989</v>
      </c>
      <c r="AR79" s="25">
        <f t="shared" si="76"/>
        <v>1.9553537126968501</v>
      </c>
      <c r="AS79" s="25">
        <f t="shared" si="76"/>
        <v>1.9474092722466299</v>
      </c>
      <c r="AT79" s="25">
        <f t="shared" si="76"/>
        <v>1.9887000894988047</v>
      </c>
      <c r="AU79" s="25">
        <f t="shared" si="40"/>
        <v>1.4928716747260715</v>
      </c>
      <c r="AV79"/>
      <c r="AW79">
        <v>-21500</v>
      </c>
      <c r="AX79">
        <f t="shared" si="61"/>
        <v>1.5947602669980975E-2</v>
      </c>
      <c r="AY79">
        <f t="shared" si="62"/>
        <v>5.7390274308596603E-3</v>
      </c>
      <c r="AZ79" s="25">
        <f t="shared" si="63"/>
        <v>1.0208575239121316E-2</v>
      </c>
      <c r="BA79">
        <f t="shared" si="64"/>
        <v>0.68577273830010066</v>
      </c>
      <c r="BB79">
        <f t="shared" si="65"/>
        <v>0.77512381226658156</v>
      </c>
      <c r="BC79">
        <f t="shared" si="66"/>
        <v>2.2546937797149686</v>
      </c>
      <c r="BD79">
        <f t="shared" si="67"/>
        <v>2.1052571797502528</v>
      </c>
      <c r="BE79">
        <f t="shared" si="68"/>
        <v>1.7681771113581966</v>
      </c>
      <c r="BF79">
        <f t="shared" si="69"/>
        <v>1.7681772166094301</v>
      </c>
      <c r="BG79">
        <f t="shared" si="70"/>
        <v>1.768176137425236</v>
      </c>
      <c r="BH79">
        <f t="shared" si="71"/>
        <v>1.7681872024684655</v>
      </c>
      <c r="BI79">
        <f t="shared" si="72"/>
        <v>1.7680737218036688</v>
      </c>
      <c r="BJ79">
        <f t="shared" si="73"/>
        <v>1.7692345146691799</v>
      </c>
      <c r="BK79">
        <f t="shared" si="74"/>
        <v>1.7570240184254649</v>
      </c>
      <c r="BL79">
        <f t="shared" si="75"/>
        <v>1.2804960108837151</v>
      </c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</row>
    <row r="80" spans="1:82" s="25" customFormat="1">
      <c r="A80" s="33" t="s">
        <v>296</v>
      </c>
      <c r="B80" s="57"/>
      <c r="C80" s="58">
        <v>43165.654999999999</v>
      </c>
      <c r="D80" s="58" t="s">
        <v>264</v>
      </c>
      <c r="E80" s="33">
        <f t="shared" si="17"/>
        <v>-20021.998662186503</v>
      </c>
      <c r="F80" s="25">
        <f t="shared" si="18"/>
        <v>-20022</v>
      </c>
      <c r="G80" s="25">
        <f t="shared" si="77"/>
        <v>4.5666000369237736E-4</v>
      </c>
      <c r="I80" s="25">
        <f t="shared" si="59"/>
        <v>4.5666000369237736E-4</v>
      </c>
      <c r="P80" s="27">
        <f t="shared" si="20"/>
        <v>5.5238854978597466E-3</v>
      </c>
      <c r="Q80" s="28">
        <f t="shared" si="21"/>
        <v>28147.154999999999</v>
      </c>
      <c r="S80" s="25">
        <f t="shared" si="78"/>
        <v>2.567677420873974E-5</v>
      </c>
      <c r="T80" s="11">
        <f t="shared" si="60"/>
        <v>0</v>
      </c>
      <c r="U80">
        <f t="shared" si="79"/>
        <v>0</v>
      </c>
      <c r="V80" s="25">
        <f t="shared" si="80"/>
        <v>-5.0672254941673692E-3</v>
      </c>
      <c r="Z80">
        <f t="shared" si="26"/>
        <v>-20022</v>
      </c>
      <c r="AA80" s="25">
        <f t="shared" si="27"/>
        <v>1.5163601570966249E-2</v>
      </c>
      <c r="AB80" s="25">
        <f t="shared" si="28"/>
        <v>-9.1830560694141257E-3</v>
      </c>
      <c r="AC80" s="25">
        <f t="shared" si="29"/>
        <v>-5.0672254941673692E-3</v>
      </c>
      <c r="AD80" s="25">
        <f t="shared" si="30"/>
        <v>-1.4706941567273871E-2</v>
      </c>
      <c r="AE80" s="25">
        <f t="shared" si="31"/>
        <v>0</v>
      </c>
      <c r="AF80">
        <f t="shared" si="32"/>
        <v>-5.0672254941673692E-3</v>
      </c>
      <c r="AG80" s="128"/>
      <c r="AH80">
        <f t="shared" si="33"/>
        <v>9.6397160731065031E-3</v>
      </c>
      <c r="AI80">
        <f t="shared" si="34"/>
        <v>0.63363844293739746</v>
      </c>
      <c r="AJ80">
        <f t="shared" si="35"/>
        <v>0.67628798405771273</v>
      </c>
      <c r="AK80">
        <f t="shared" si="36"/>
        <v>0.33633900773752484</v>
      </c>
      <c r="AL80">
        <f t="shared" si="37"/>
        <v>2.3988930494886715</v>
      </c>
      <c r="AM80">
        <f t="shared" si="38"/>
        <v>2.5679423664827277</v>
      </c>
      <c r="AN80" s="25">
        <f t="shared" si="76"/>
        <v>1.9580778617574843</v>
      </c>
      <c r="AO80" s="25">
        <f t="shared" si="76"/>
        <v>1.9580676504463428</v>
      </c>
      <c r="AP80" s="25">
        <f t="shared" si="76"/>
        <v>1.9581220125869898</v>
      </c>
      <c r="AQ80" s="25">
        <f t="shared" si="76"/>
        <v>1.9578325204414475</v>
      </c>
      <c r="AR80" s="25">
        <f t="shared" si="76"/>
        <v>1.9593717809010514</v>
      </c>
      <c r="AS80" s="25">
        <f t="shared" si="76"/>
        <v>1.951119493231696</v>
      </c>
      <c r="AT80" s="25">
        <f t="shared" si="76"/>
        <v>1.9935764478596207</v>
      </c>
      <c r="AU80" s="25">
        <f t="shared" si="40"/>
        <v>1.4975715511043255</v>
      </c>
      <c r="AV80"/>
      <c r="AW80">
        <v>-21000</v>
      </c>
      <c r="AX80">
        <f t="shared" si="61"/>
        <v>1.5726334121037529E-2</v>
      </c>
      <c r="AY80">
        <f t="shared" si="62"/>
        <v>5.6744801897754184E-3</v>
      </c>
      <c r="AZ80" s="25">
        <f t="shared" si="63"/>
        <v>1.0051853931262109E-2</v>
      </c>
      <c r="BA80">
        <f t="shared" si="64"/>
        <v>0.6663879317105541</v>
      </c>
      <c r="BB80">
        <f t="shared" si="65"/>
        <v>0.74165011595442765</v>
      </c>
      <c r="BC80">
        <f t="shared" si="66"/>
        <v>2.3060778209116046</v>
      </c>
      <c r="BD80">
        <f t="shared" si="67"/>
        <v>2.2528336386168588</v>
      </c>
      <c r="BE80">
        <f t="shared" si="68"/>
        <v>1.8341254058446697</v>
      </c>
      <c r="BF80">
        <f t="shared" si="69"/>
        <v>1.8341251781822128</v>
      </c>
      <c r="BG80">
        <f t="shared" si="70"/>
        <v>1.8341269367982791</v>
      </c>
      <c r="BH80">
        <f t="shared" si="71"/>
        <v>1.8341133517814632</v>
      </c>
      <c r="BI80">
        <f t="shared" si="72"/>
        <v>1.8342182760035883</v>
      </c>
      <c r="BJ80">
        <f t="shared" si="73"/>
        <v>1.8334068279122875</v>
      </c>
      <c r="BK80">
        <f t="shared" si="74"/>
        <v>1.8396199991368278</v>
      </c>
      <c r="BL80">
        <f t="shared" si="75"/>
        <v>1.3539315792939353</v>
      </c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</row>
    <row r="81" spans="1:82" s="25" customFormat="1">
      <c r="A81" s="33" t="s">
        <v>296</v>
      </c>
      <c r="B81" s="57"/>
      <c r="C81" s="58">
        <v>43190.574000000001</v>
      </c>
      <c r="D81" s="58" t="s">
        <v>264</v>
      </c>
      <c r="E81" s="33">
        <f t="shared" si="17"/>
        <v>-19948.996922583665</v>
      </c>
      <c r="F81" s="25">
        <f t="shared" si="18"/>
        <v>-19949</v>
      </c>
      <c r="G81" s="25">
        <f t="shared" si="77"/>
        <v>1.050470003974624E-3</v>
      </c>
      <c r="I81" s="25">
        <f t="shared" si="59"/>
        <v>1.050470003974624E-3</v>
      </c>
      <c r="P81" s="27">
        <f t="shared" si="20"/>
        <v>5.5113528626780329E-3</v>
      </c>
      <c r="Q81" s="28">
        <f t="shared" si="21"/>
        <v>28172.074000000001</v>
      </c>
      <c r="S81" s="25">
        <f t="shared" si="78"/>
        <v>1.9899475879073899E-5</v>
      </c>
      <c r="T81" s="11">
        <f t="shared" si="60"/>
        <v>0</v>
      </c>
      <c r="U81">
        <f t="shared" si="79"/>
        <v>0</v>
      </c>
      <c r="V81" s="25">
        <f t="shared" si="80"/>
        <v>-4.4608828587034089E-3</v>
      </c>
      <c r="Z81">
        <f t="shared" si="26"/>
        <v>-19949</v>
      </c>
      <c r="AA81" s="25">
        <f t="shared" si="27"/>
        <v>1.5115250274454244E-2</v>
      </c>
      <c r="AB81" s="25">
        <f t="shared" si="28"/>
        <v>-8.5534274078015865E-3</v>
      </c>
      <c r="AC81" s="25">
        <f t="shared" si="29"/>
        <v>-4.4608828587034089E-3</v>
      </c>
      <c r="AD81" s="25">
        <f t="shared" si="30"/>
        <v>-1.406478027047962E-2</v>
      </c>
      <c r="AE81" s="25">
        <f t="shared" si="31"/>
        <v>0</v>
      </c>
      <c r="AF81">
        <f t="shared" si="32"/>
        <v>-4.4608828587034089E-3</v>
      </c>
      <c r="AG81" s="128"/>
      <c r="AH81">
        <f t="shared" si="33"/>
        <v>9.6038974117762105E-3</v>
      </c>
      <c r="AI81">
        <f t="shared" si="34"/>
        <v>0.63143669054811735</v>
      </c>
      <c r="AJ81">
        <f t="shared" si="35"/>
        <v>0.67143387556965195</v>
      </c>
      <c r="AK81">
        <f t="shared" si="36"/>
        <v>0.33392485014606688</v>
      </c>
      <c r="AL81">
        <f t="shared" si="37"/>
        <v>2.4054628337431239</v>
      </c>
      <c r="AM81">
        <f t="shared" si="38"/>
        <v>2.5931012306525441</v>
      </c>
      <c r="AN81" s="25">
        <f t="shared" ref="AN81:AT90" si="81">$AU81+$AB$7*SIN(AO81)</f>
        <v>1.9670886791171762</v>
      </c>
      <c r="AO81" s="25">
        <f t="shared" si="81"/>
        <v>1.9670765732505813</v>
      </c>
      <c r="AP81" s="25">
        <f t="shared" si="81"/>
        <v>1.9671396306865661</v>
      </c>
      <c r="AQ81" s="25">
        <f t="shared" si="81"/>
        <v>1.9668110708028324</v>
      </c>
      <c r="AR81" s="25">
        <f t="shared" si="81"/>
        <v>1.9685202075848867</v>
      </c>
      <c r="AS81" s="25">
        <f t="shared" si="81"/>
        <v>1.9595516833583291</v>
      </c>
      <c r="AT81" s="25">
        <f t="shared" si="81"/>
        <v>2.0046596292297765</v>
      </c>
      <c r="AU81" s="25">
        <f t="shared" si="40"/>
        <v>1.5082931440922176</v>
      </c>
      <c r="AV81"/>
      <c r="AW81">
        <v>-20500</v>
      </c>
      <c r="AX81">
        <f t="shared" si="61"/>
        <v>1.5458984013020659E-2</v>
      </c>
      <c r="AY81">
        <f t="shared" si="62"/>
        <v>5.6015135236560697E-3</v>
      </c>
      <c r="AZ81" s="25">
        <f t="shared" si="63"/>
        <v>9.8574704893645889E-3</v>
      </c>
      <c r="BA81">
        <f t="shared" si="64"/>
        <v>0.64885645701398409</v>
      </c>
      <c r="BB81">
        <f t="shared" si="65"/>
        <v>0.70817396223422191</v>
      </c>
      <c r="BC81">
        <f t="shared" si="66"/>
        <v>2.3546962892789769</v>
      </c>
      <c r="BD81">
        <f t="shared" si="67"/>
        <v>2.4091076175827881</v>
      </c>
      <c r="BE81">
        <f t="shared" si="68"/>
        <v>1.898274886842781</v>
      </c>
      <c r="BF81">
        <f t="shared" si="69"/>
        <v>1.8982722263428169</v>
      </c>
      <c r="BG81">
        <f t="shared" si="70"/>
        <v>1.8982888571077177</v>
      </c>
      <c r="BH81">
        <f t="shared" si="71"/>
        <v>1.8981848849578711</v>
      </c>
      <c r="BI81">
        <f t="shared" si="72"/>
        <v>1.8988343761123356</v>
      </c>
      <c r="BJ81">
        <f t="shared" si="73"/>
        <v>1.8947565785515197</v>
      </c>
      <c r="BK81">
        <f t="shared" si="74"/>
        <v>1.9195979445948954</v>
      </c>
      <c r="BL81">
        <f t="shared" si="75"/>
        <v>1.4273671477041552</v>
      </c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</row>
    <row r="82" spans="1:82" s="25" customFormat="1">
      <c r="A82" s="33" t="s">
        <v>296</v>
      </c>
      <c r="B82" s="57"/>
      <c r="C82" s="58">
        <v>43420.807000000001</v>
      </c>
      <c r="D82" s="58" t="s">
        <v>264</v>
      </c>
      <c r="E82" s="33">
        <f t="shared" si="17"/>
        <v>-19274.515221312384</v>
      </c>
      <c r="F82" s="25">
        <f t="shared" si="18"/>
        <v>-19274.5</v>
      </c>
      <c r="G82" s="25">
        <f t="shared" si="77"/>
        <v>-5.195764999371022E-3</v>
      </c>
      <c r="I82" s="25">
        <f t="shared" si="59"/>
        <v>-5.195764999371022E-3</v>
      </c>
      <c r="P82" s="27">
        <f t="shared" si="20"/>
        <v>5.3870647884293518E-3</v>
      </c>
      <c r="Q82" s="28">
        <f t="shared" si="21"/>
        <v>28402.307000000001</v>
      </c>
      <c r="S82" s="25">
        <f t="shared" si="78"/>
        <v>1.119962863175549E-4</v>
      </c>
      <c r="T82" s="11">
        <f t="shared" si="60"/>
        <v>0</v>
      </c>
      <c r="U82">
        <f t="shared" si="79"/>
        <v>0</v>
      </c>
      <c r="V82" s="25">
        <f t="shared" si="80"/>
        <v>-1.0582829787800374E-2</v>
      </c>
      <c r="Z82">
        <f t="shared" si="26"/>
        <v>-19274.5</v>
      </c>
      <c r="AA82" s="25">
        <f t="shared" si="27"/>
        <v>1.4630306055973529E-2</v>
      </c>
      <c r="AB82" s="25">
        <f t="shared" si="28"/>
        <v>-1.4439006266915199E-2</v>
      </c>
      <c r="AC82" s="25">
        <f t="shared" si="29"/>
        <v>-1.0582829787800374E-2</v>
      </c>
      <c r="AD82" s="25">
        <f t="shared" si="30"/>
        <v>-1.9826071055344549E-2</v>
      </c>
      <c r="AE82" s="25">
        <f t="shared" si="31"/>
        <v>0</v>
      </c>
      <c r="AF82">
        <f t="shared" si="32"/>
        <v>-1.0582829787800374E-2</v>
      </c>
      <c r="AG82" s="128"/>
      <c r="AH82">
        <f t="shared" si="33"/>
        <v>9.243241267544177E-3</v>
      </c>
      <c r="AI82">
        <f t="shared" si="34"/>
        <v>0.61249395526531014</v>
      </c>
      <c r="AJ82">
        <f t="shared" si="35"/>
        <v>0.62683342572016543</v>
      </c>
      <c r="AK82">
        <f t="shared" si="36"/>
        <v>0.3117431377164121</v>
      </c>
      <c r="AL82">
        <f t="shared" si="37"/>
        <v>2.464122403628966</v>
      </c>
      <c r="AM82">
        <f t="shared" si="38"/>
        <v>2.8383741872354151</v>
      </c>
      <c r="AN82" s="25">
        <f t="shared" si="81"/>
        <v>2.0489314017003171</v>
      </c>
      <c r="AO82" s="25">
        <f t="shared" si="81"/>
        <v>2.0488868654018102</v>
      </c>
      <c r="AP82" s="25">
        <f t="shared" si="81"/>
        <v>2.0490814657061027</v>
      </c>
      <c r="AQ82" s="25">
        <f t="shared" si="81"/>
        <v>2.0482306255723777</v>
      </c>
      <c r="AR82" s="25">
        <f t="shared" si="81"/>
        <v>2.0519404725670474</v>
      </c>
      <c r="AS82" s="25">
        <f t="shared" si="81"/>
        <v>2.0355646895370434</v>
      </c>
      <c r="AT82" s="25">
        <f t="shared" si="81"/>
        <v>2.104362988778183</v>
      </c>
      <c r="AU82" s="25">
        <f t="shared" si="40"/>
        <v>1.6073577258776044</v>
      </c>
      <c r="AV82"/>
      <c r="AW82">
        <v>-20000</v>
      </c>
      <c r="AX82">
        <f t="shared" si="61"/>
        <v>1.5149118045674408E-2</v>
      </c>
      <c r="AY82">
        <f t="shared" si="62"/>
        <v>5.5201274325016097E-3</v>
      </c>
      <c r="AZ82" s="25">
        <f t="shared" si="63"/>
        <v>9.6289906131727977E-3</v>
      </c>
      <c r="BA82">
        <f t="shared" si="64"/>
        <v>0.63297161561758852</v>
      </c>
      <c r="BB82">
        <f t="shared" si="65"/>
        <v>0.67482461093242663</v>
      </c>
      <c r="BC82">
        <f t="shared" si="66"/>
        <v>2.4008778009901834</v>
      </c>
      <c r="BD82">
        <f t="shared" si="67"/>
        <v>2.5754980505423561</v>
      </c>
      <c r="BE82">
        <f t="shared" si="68"/>
        <v>1.9607967501563606</v>
      </c>
      <c r="BF82">
        <f t="shared" si="69"/>
        <v>1.9607859932107226</v>
      </c>
      <c r="BG82">
        <f t="shared" si="70"/>
        <v>1.9608428810764</v>
      </c>
      <c r="BH82">
        <f t="shared" si="71"/>
        <v>1.9605419415393275</v>
      </c>
      <c r="BI82">
        <f t="shared" si="72"/>
        <v>1.9621314345452081</v>
      </c>
      <c r="BJ82">
        <f t="shared" si="73"/>
        <v>1.9536653191438742</v>
      </c>
      <c r="BK82">
        <f t="shared" si="74"/>
        <v>1.9969225890345157</v>
      </c>
      <c r="BL82">
        <f t="shared" si="75"/>
        <v>1.5008027161143753</v>
      </c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</row>
    <row r="83" spans="1:82" s="25" customFormat="1">
      <c r="A83" s="33" t="s">
        <v>297</v>
      </c>
      <c r="B83" s="57"/>
      <c r="C83" s="58">
        <v>43483.281000000003</v>
      </c>
      <c r="D83" s="58"/>
      <c r="E83" s="33">
        <f t="shared" si="17"/>
        <v>-19091.493804724741</v>
      </c>
      <c r="F83" s="25">
        <f t="shared" si="18"/>
        <v>-19091.5</v>
      </c>
      <c r="G83" s="25">
        <f t="shared" si="77"/>
        <v>2.1147450024727732E-3</v>
      </c>
      <c r="I83" s="127">
        <f t="shared" si="59"/>
        <v>2.1147450024727732E-3</v>
      </c>
      <c r="P83" s="27">
        <f t="shared" si="20"/>
        <v>5.3507015376597035E-3</v>
      </c>
      <c r="Q83" s="28">
        <f t="shared" si="21"/>
        <v>28464.781000000003</v>
      </c>
      <c r="S83" s="25">
        <f t="shared" si="78"/>
        <v>1.0471414697619003E-5</v>
      </c>
      <c r="T83" s="11">
        <f t="shared" si="60"/>
        <v>0</v>
      </c>
      <c r="U83">
        <f t="shared" si="79"/>
        <v>0</v>
      </c>
      <c r="V83" s="25">
        <f t="shared" si="80"/>
        <v>-3.2359565351869303E-3</v>
      </c>
      <c r="Z83">
        <f t="shared" si="26"/>
        <v>-19091.5</v>
      </c>
      <c r="AA83" s="25">
        <f t="shared" si="27"/>
        <v>1.4487378467104777E-2</v>
      </c>
      <c r="AB83" s="25">
        <f t="shared" si="28"/>
        <v>-7.0219319269723014E-3</v>
      </c>
      <c r="AC83" s="25">
        <f t="shared" si="29"/>
        <v>-3.2359565351869303E-3</v>
      </c>
      <c r="AD83" s="25">
        <f t="shared" si="30"/>
        <v>-1.2372633464632004E-2</v>
      </c>
      <c r="AE83" s="25">
        <f t="shared" si="31"/>
        <v>0</v>
      </c>
      <c r="AF83">
        <f t="shared" si="32"/>
        <v>-3.2359565351869303E-3</v>
      </c>
      <c r="AG83" s="128"/>
      <c r="AH83">
        <f t="shared" si="33"/>
        <v>9.1366769294450745E-3</v>
      </c>
      <c r="AI83">
        <f t="shared" si="34"/>
        <v>0.60776237399930277</v>
      </c>
      <c r="AJ83">
        <f t="shared" si="35"/>
        <v>0.61482025842113286</v>
      </c>
      <c r="AK83">
        <f t="shared" si="36"/>
        <v>0.3057684800114861</v>
      </c>
      <c r="AL83">
        <f t="shared" si="37"/>
        <v>2.4794467749742215</v>
      </c>
      <c r="AM83">
        <f t="shared" si="38"/>
        <v>2.9093098686124557</v>
      </c>
      <c r="AN83" s="25">
        <f t="shared" si="81"/>
        <v>2.0707219048572214</v>
      </c>
      <c r="AO83" s="25">
        <f t="shared" si="81"/>
        <v>2.0706623999129339</v>
      </c>
      <c r="AP83" s="25">
        <f t="shared" si="81"/>
        <v>2.0709119673028829</v>
      </c>
      <c r="AQ83" s="25">
        <f t="shared" si="81"/>
        <v>2.0698645012659398</v>
      </c>
      <c r="AR83" s="25">
        <f t="shared" si="81"/>
        <v>2.0742474654216823</v>
      </c>
      <c r="AS83" s="25">
        <f t="shared" si="81"/>
        <v>2.0556661535092959</v>
      </c>
      <c r="AT83" s="25">
        <f t="shared" si="81"/>
        <v>2.1305723463596222</v>
      </c>
      <c r="AU83" s="25">
        <f t="shared" si="40"/>
        <v>1.634235143915745</v>
      </c>
      <c r="AV83"/>
      <c r="AW83">
        <v>-19500</v>
      </c>
      <c r="AX83">
        <f t="shared" si="61"/>
        <v>1.4799906668852746E-2</v>
      </c>
      <c r="AY83">
        <f t="shared" si="62"/>
        <v>5.4303219163120472E-3</v>
      </c>
      <c r="AZ83" s="25">
        <f t="shared" si="63"/>
        <v>9.3695847525406984E-3</v>
      </c>
      <c r="BA83">
        <f t="shared" si="64"/>
        <v>0.61855612072309607</v>
      </c>
      <c r="BB83">
        <f t="shared" si="65"/>
        <v>0.64169027511131871</v>
      </c>
      <c r="BC83">
        <f t="shared" si="66"/>
        <v>2.4449047241352861</v>
      </c>
      <c r="BD83">
        <f t="shared" si="67"/>
        <v>2.7536608195411518</v>
      </c>
      <c r="BE83">
        <f t="shared" si="68"/>
        <v>2.0218441377903771</v>
      </c>
      <c r="BF83">
        <f t="shared" si="69"/>
        <v>2.0218139777958415</v>
      </c>
      <c r="BG83">
        <f t="shared" si="70"/>
        <v>2.0219530847966714</v>
      </c>
      <c r="BH83">
        <f t="shared" si="71"/>
        <v>2.0213111480959416</v>
      </c>
      <c r="BI83">
        <f t="shared" si="72"/>
        <v>2.0242664333102365</v>
      </c>
      <c r="BJ83">
        <f t="shared" si="73"/>
        <v>2.0105078050052243</v>
      </c>
      <c r="BK83">
        <f t="shared" si="74"/>
        <v>2.0715729689372435</v>
      </c>
      <c r="BL83">
        <f t="shared" si="75"/>
        <v>1.5742382845245952</v>
      </c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</row>
    <row r="84" spans="1:82" s="25" customFormat="1">
      <c r="A84" s="33" t="s">
        <v>296</v>
      </c>
      <c r="B84" s="57"/>
      <c r="C84" s="58">
        <v>43577.656000000003</v>
      </c>
      <c r="D84" s="58" t="s">
        <v>264</v>
      </c>
      <c r="E84" s="33">
        <f t="shared" si="17"/>
        <v>-18815.016451098298</v>
      </c>
      <c r="F84" s="25">
        <f t="shared" si="18"/>
        <v>-18815</v>
      </c>
      <c r="G84" s="25">
        <f t="shared" si="77"/>
        <v>-5.615549991489388E-3</v>
      </c>
      <c r="I84" s="25">
        <f t="shared" si="59"/>
        <v>-5.615549991489388E-3</v>
      </c>
      <c r="P84" s="27">
        <f t="shared" si="20"/>
        <v>5.2936198435590987E-3</v>
      </c>
      <c r="Q84" s="28">
        <f t="shared" si="21"/>
        <v>28559.156000000003</v>
      </c>
      <c r="S84" s="25">
        <f t="shared" si="78"/>
        <v>1.1900998648993183E-4</v>
      </c>
      <c r="T84" s="11">
        <f t="shared" si="60"/>
        <v>0</v>
      </c>
      <c r="U84">
        <f t="shared" si="79"/>
        <v>0</v>
      </c>
      <c r="V84" s="25">
        <f t="shared" si="80"/>
        <v>-1.0909169835048487E-2</v>
      </c>
      <c r="Z84">
        <f t="shared" si="26"/>
        <v>-18815</v>
      </c>
      <c r="AA84" s="25">
        <f t="shared" si="27"/>
        <v>1.4262720137637894E-2</v>
      </c>
      <c r="AB84" s="25">
        <f t="shared" si="28"/>
        <v>-1.4584650285568183E-2</v>
      </c>
      <c r="AC84" s="25">
        <f t="shared" si="29"/>
        <v>-1.0909169835048487E-2</v>
      </c>
      <c r="AD84" s="25">
        <f t="shared" si="30"/>
        <v>-1.9878270129127282E-2</v>
      </c>
      <c r="AE84" s="25">
        <f t="shared" si="31"/>
        <v>0</v>
      </c>
      <c r="AF84">
        <f t="shared" si="32"/>
        <v>-1.0909169835048487E-2</v>
      </c>
      <c r="AG84" s="128"/>
      <c r="AH84">
        <f t="shared" si="33"/>
        <v>8.969100294078795E-3</v>
      </c>
      <c r="AI84">
        <f t="shared" si="34"/>
        <v>0.60091805176483026</v>
      </c>
      <c r="AJ84">
        <f t="shared" si="35"/>
        <v>0.59674705732313049</v>
      </c>
      <c r="AK84">
        <f t="shared" si="36"/>
        <v>0.29677991376105406</v>
      </c>
      <c r="AL84">
        <f t="shared" si="37"/>
        <v>2.5021637151003846</v>
      </c>
      <c r="AM84">
        <f t="shared" si="38"/>
        <v>3.0204860136331613</v>
      </c>
      <c r="AN84" s="25">
        <f t="shared" si="81"/>
        <v>2.1033343429425404</v>
      </c>
      <c r="AO84" s="25">
        <f t="shared" si="81"/>
        <v>2.1032456382666918</v>
      </c>
      <c r="AP84" s="25">
        <f t="shared" si="81"/>
        <v>2.1035968795627733</v>
      </c>
      <c r="AQ84" s="25">
        <f t="shared" si="81"/>
        <v>2.1022048504882695</v>
      </c>
      <c r="AR84" s="25">
        <f t="shared" si="81"/>
        <v>2.1077025476108542</v>
      </c>
      <c r="AS84" s="25">
        <f t="shared" si="81"/>
        <v>2.0856811348654478</v>
      </c>
      <c r="AT84" s="25">
        <f t="shared" si="81"/>
        <v>2.1694929508386336</v>
      </c>
      <c r="AU84" s="25">
        <f t="shared" si="40"/>
        <v>1.6748450132465966</v>
      </c>
      <c r="AV84"/>
      <c r="AW84">
        <v>-19000</v>
      </c>
      <c r="AX84">
        <f t="shared" si="61"/>
        <v>1.4414178813419965E-2</v>
      </c>
      <c r="AY84">
        <f t="shared" si="62"/>
        <v>5.3320969750873769E-3</v>
      </c>
      <c r="AZ84" s="25">
        <f t="shared" si="63"/>
        <v>9.0820818383325879E-3</v>
      </c>
      <c r="BA84">
        <f t="shared" si="64"/>
        <v>0.60545759448662895</v>
      </c>
      <c r="BB84">
        <f t="shared" si="65"/>
        <v>0.60882889170402743</v>
      </c>
      <c r="BC84">
        <f t="shared" si="66"/>
        <v>2.4870213086210886</v>
      </c>
      <c r="BD84">
        <f t="shared" si="67"/>
        <v>2.9455523850105907</v>
      </c>
      <c r="BE84">
        <f t="shared" si="68"/>
        <v>2.0815548431857027</v>
      </c>
      <c r="BF84">
        <f t="shared" si="69"/>
        <v>2.0814866043449864</v>
      </c>
      <c r="BG84">
        <f t="shared" si="70"/>
        <v>2.0817672501302216</v>
      </c>
      <c r="BH84">
        <f t="shared" si="71"/>
        <v>2.0806121372705153</v>
      </c>
      <c r="BI84">
        <f t="shared" si="72"/>
        <v>2.0853513208492309</v>
      </c>
      <c r="BJ84">
        <f t="shared" si="73"/>
        <v>2.065644285225563</v>
      </c>
      <c r="BK84">
        <f t="shared" si="74"/>
        <v>2.1435425360322462</v>
      </c>
      <c r="BL84">
        <f t="shared" si="75"/>
        <v>1.6476738529348152</v>
      </c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</row>
    <row r="85" spans="1:82" s="25" customFormat="1">
      <c r="A85" s="33" t="s">
        <v>296</v>
      </c>
      <c r="B85" s="57"/>
      <c r="C85" s="58">
        <v>43802.618000000002</v>
      </c>
      <c r="D85" s="58" t="s">
        <v>264</v>
      </c>
      <c r="E85" s="33">
        <f t="shared" ref="E85:E148" si="82">+(C85-C$7)/C$8</f>
        <v>-18155.976467771015</v>
      </c>
      <c r="F85" s="25">
        <f t="shared" ref="F85:F148" si="83">ROUND(2*E85,0)/2</f>
        <v>-18156</v>
      </c>
      <c r="G85" s="25">
        <f t="shared" si="77"/>
        <v>8.032680008909665E-3</v>
      </c>
      <c r="I85" s="25">
        <f t="shared" si="59"/>
        <v>8.032680008909665E-3</v>
      </c>
      <c r="P85" s="27">
        <f t="shared" ref="P85:P148" si="84">+D$11+D$12*F85+D$13*F85^2</f>
        <v>5.1471923604668813E-3</v>
      </c>
      <c r="Q85" s="28">
        <f t="shared" ref="Q85:Q148" si="85">+C85-15018.5</f>
        <v>28784.118000000002</v>
      </c>
      <c r="S85" s="25">
        <f t="shared" si="78"/>
        <v>8.3260389693158668E-6</v>
      </c>
      <c r="T85" s="11">
        <f t="shared" si="60"/>
        <v>0</v>
      </c>
      <c r="U85">
        <f t="shared" si="79"/>
        <v>0</v>
      </c>
      <c r="V85" s="25">
        <f t="shared" si="80"/>
        <v>2.8854876484427838E-3</v>
      </c>
      <c r="Z85">
        <f t="shared" ref="Z85:Z148" si="86">F85</f>
        <v>-18156</v>
      </c>
      <c r="AA85" s="25">
        <f t="shared" ref="AA85:AA148" si="87">AB$3+AB$4*Z85+AB$5*Z85^2+AH85</f>
        <v>1.3687169648773395E-2</v>
      </c>
      <c r="AB85" s="25">
        <f t="shared" ref="AB85:AB148" si="88">IF(S85&lt;&gt;0,G85-AH85, -9999)</f>
        <v>-5.0729727939684971E-4</v>
      </c>
      <c r="AC85" s="25">
        <f t="shared" ref="AC85:AC148" si="89">+G85-P85</f>
        <v>2.8854876484427838E-3</v>
      </c>
      <c r="AD85" s="25">
        <f t="shared" ref="AD85:AD148" si="90">IF(S85&lt;&gt;0,G85-AA85, -9999)</f>
        <v>-5.6544896398637301E-3</v>
      </c>
      <c r="AE85" s="25">
        <f t="shared" ref="AE85:AE148" si="91">+(G85-AA85)^2*T85</f>
        <v>0</v>
      </c>
      <c r="AF85">
        <f t="shared" ref="AF85:AF148" si="92">IF(S85&lt;&gt;0,G85-P85, -9999)</f>
        <v>2.8854876484427838E-3</v>
      </c>
      <c r="AG85" s="128"/>
      <c r="AH85">
        <f t="shared" ref="AH85:AH148" si="93">$AB$6*($AB$11/AI85*AJ85+$AB$12)</f>
        <v>8.5399772883065148E-3</v>
      </c>
      <c r="AI85">
        <f t="shared" ref="AI85:AI148" si="94">1+$AB$7*COS(AL85)</f>
        <v>0.58597775866085644</v>
      </c>
      <c r="AJ85">
        <f t="shared" ref="AJ85:AJ148" si="95">SIN(AL85+RADIANS($AB$9))</f>
        <v>0.55406941786527941</v>
      </c>
      <c r="AK85">
        <f t="shared" ref="AK85:AK148" si="96">$AB$7*SIN(AL85)</f>
        <v>0.27555453597375118</v>
      </c>
      <c r="AL85">
        <f t="shared" ref="AL85:AL148" si="97">2*ATAN(AM85)</f>
        <v>2.5543601220492107</v>
      </c>
      <c r="AM85">
        <f t="shared" ref="AM85:AM148" si="98">SQRT((1+$AB$7)/(1-$AB$7))*TAN(AN85/2)</f>
        <v>3.3073666108450759</v>
      </c>
      <c r="AN85" s="25">
        <f t="shared" si="81"/>
        <v>2.179655787734506</v>
      </c>
      <c r="AO85" s="25">
        <f t="shared" si="81"/>
        <v>2.1794581519150813</v>
      </c>
      <c r="AP85" s="25">
        <f t="shared" si="81"/>
        <v>2.1801528186972337</v>
      </c>
      <c r="AQ85" s="25">
        <f t="shared" si="81"/>
        <v>2.1777080774866922</v>
      </c>
      <c r="AR85" s="25">
        <f t="shared" si="81"/>
        <v>2.1862742583346271</v>
      </c>
      <c r="AS85" s="25">
        <f t="shared" si="81"/>
        <v>2.1557789479321516</v>
      </c>
      <c r="AT85" s="25">
        <f t="shared" si="81"/>
        <v>2.2589742340033796</v>
      </c>
      <c r="AU85" s="25">
        <f t="shared" ref="AU85:AU148" si="99">RADIANS($AB$9)+$AB$18*(F85-AB$15)</f>
        <v>1.7716330924112667</v>
      </c>
      <c r="AV85"/>
      <c r="AW85">
        <v>-18500</v>
      </c>
      <c r="AX85">
        <f t="shared" si="61"/>
        <v>1.3994468213895066E-2</v>
      </c>
      <c r="AY85">
        <f t="shared" si="62"/>
        <v>5.2254526088275962E-3</v>
      </c>
      <c r="AZ85" s="25">
        <f t="shared" si="63"/>
        <v>8.7690156050674699E-3</v>
      </c>
      <c r="BA85">
        <f t="shared" si="64"/>
        <v>0.59354480041648694</v>
      </c>
      <c r="BB85">
        <f t="shared" si="65"/>
        <v>0.57627606644150764</v>
      </c>
      <c r="BC85">
        <f t="shared" si="66"/>
        <v>2.5274401203894623</v>
      </c>
      <c r="BD85">
        <f t="shared" si="67"/>
        <v>3.1535119317389415</v>
      </c>
      <c r="BE85">
        <f t="shared" si="68"/>
        <v>2.1400534259126633</v>
      </c>
      <c r="BF85">
        <f t="shared" si="69"/>
        <v>2.1399202188211768</v>
      </c>
      <c r="BG85">
        <f t="shared" si="70"/>
        <v>2.1404170443345247</v>
      </c>
      <c r="BH85">
        <f t="shared" si="71"/>
        <v>2.1385620542528749</v>
      </c>
      <c r="BI85">
        <f t="shared" si="72"/>
        <v>2.1454608166685891</v>
      </c>
      <c r="BJ85">
        <f t="shared" si="73"/>
        <v>2.1194142459560448</v>
      </c>
      <c r="BK85">
        <f t="shared" si="74"/>
        <v>2.212839192593838</v>
      </c>
      <c r="BL85">
        <f t="shared" si="75"/>
        <v>1.7211094213450353</v>
      </c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</row>
    <row r="86" spans="1:82" s="25" customFormat="1">
      <c r="A86" s="33" t="s">
        <v>296</v>
      </c>
      <c r="B86" s="57"/>
      <c r="C86" s="58">
        <v>43876.682999999997</v>
      </c>
      <c r="D86" s="58" t="s">
        <v>264</v>
      </c>
      <c r="E86" s="33">
        <f t="shared" si="82"/>
        <v>-17938.998505425679</v>
      </c>
      <c r="F86" s="25">
        <f t="shared" si="83"/>
        <v>-17939</v>
      </c>
      <c r="G86" s="25">
        <f t="shared" si="77"/>
        <v>5.1017000077990815E-4</v>
      </c>
      <c r="I86" s="25">
        <f t="shared" si="59"/>
        <v>5.1017000077990815E-4</v>
      </c>
      <c r="P86" s="27">
        <f t="shared" si="84"/>
        <v>5.0957747927064829E-3</v>
      </c>
      <c r="Q86" s="28">
        <f t="shared" si="85"/>
        <v>28858.182999999997</v>
      </c>
      <c r="S86" s="25">
        <f t="shared" si="78"/>
        <v>2.1027771307739964E-5</v>
      </c>
      <c r="T86" s="11">
        <f t="shared" si="60"/>
        <v>0</v>
      </c>
      <c r="U86">
        <f t="shared" si="79"/>
        <v>0</v>
      </c>
      <c r="V86" s="25">
        <f t="shared" si="80"/>
        <v>-4.5856047919265747E-3</v>
      </c>
      <c r="Z86">
        <f t="shared" si="86"/>
        <v>-17939</v>
      </c>
      <c r="AA86" s="25">
        <f t="shared" si="87"/>
        <v>1.3485913912972476E-2</v>
      </c>
      <c r="AB86" s="25">
        <f t="shared" si="88"/>
        <v>-7.8799691194860848E-3</v>
      </c>
      <c r="AC86" s="25">
        <f t="shared" si="89"/>
        <v>-4.5856047919265747E-3</v>
      </c>
      <c r="AD86" s="25">
        <f t="shared" si="90"/>
        <v>-1.2975743912192568E-2</v>
      </c>
      <c r="AE86" s="25">
        <f t="shared" si="91"/>
        <v>0</v>
      </c>
      <c r="AF86">
        <f t="shared" si="92"/>
        <v>-4.5856047919265747E-3</v>
      </c>
      <c r="AG86" s="128"/>
      <c r="AH86">
        <f t="shared" si="93"/>
        <v>8.3901391202659929E-3</v>
      </c>
      <c r="AI86">
        <f t="shared" si="94"/>
        <v>0.58145051317478869</v>
      </c>
      <c r="AJ86">
        <f t="shared" si="95"/>
        <v>0.54014245986191622</v>
      </c>
      <c r="AK86">
        <f t="shared" si="96"/>
        <v>0.26862808061993393</v>
      </c>
      <c r="AL86">
        <f t="shared" si="97"/>
        <v>2.5709984375941124</v>
      </c>
      <c r="AM86">
        <f t="shared" si="98"/>
        <v>3.4094987952074729</v>
      </c>
      <c r="AN86" s="25">
        <f t="shared" si="81"/>
        <v>2.2043853554571324</v>
      </c>
      <c r="AO86" s="25">
        <f t="shared" si="81"/>
        <v>2.204137642802297</v>
      </c>
      <c r="AP86" s="25">
        <f t="shared" si="81"/>
        <v>2.2049787337375135</v>
      </c>
      <c r="AQ86" s="25">
        <f t="shared" si="81"/>
        <v>2.2021189383068385</v>
      </c>
      <c r="AR86" s="25">
        <f t="shared" si="81"/>
        <v>2.2117976287424574</v>
      </c>
      <c r="AS86" s="25">
        <f t="shared" si="81"/>
        <v>2.1785051804353155</v>
      </c>
      <c r="AT86" s="25">
        <f t="shared" si="81"/>
        <v>2.2874362763995464</v>
      </c>
      <c r="AU86" s="25">
        <f t="shared" si="99"/>
        <v>1.8035041291013021</v>
      </c>
      <c r="AV86"/>
      <c r="AW86">
        <v>-18000</v>
      </c>
      <c r="AX86">
        <f t="shared" si="61"/>
        <v>1.354305433307563E-2</v>
      </c>
      <c r="AY86">
        <f t="shared" si="62"/>
        <v>5.1103888175327121E-3</v>
      </c>
      <c r="AZ86" s="25">
        <f t="shared" si="63"/>
        <v>8.432665515542918E-3</v>
      </c>
      <c r="BA86">
        <f t="shared" si="64"/>
        <v>0.58270450905241156</v>
      </c>
      <c r="BB86">
        <f t="shared" si="65"/>
        <v>0.54405102354361412</v>
      </c>
      <c r="BC86">
        <f t="shared" si="66"/>
        <v>2.5663471264101632</v>
      </c>
      <c r="BD86">
        <f t="shared" si="67"/>
        <v>3.3803690593148508</v>
      </c>
      <c r="BE86">
        <f t="shared" si="68"/>
        <v>2.1974527998423796</v>
      </c>
      <c r="BF86">
        <f t="shared" si="69"/>
        <v>2.1972199368386276</v>
      </c>
      <c r="BG86">
        <f t="shared" si="70"/>
        <v>2.198018163143312</v>
      </c>
      <c r="BH86">
        <f t="shared" si="71"/>
        <v>2.1952782648199807</v>
      </c>
      <c r="BI86">
        <f t="shared" si="72"/>
        <v>2.2046401167885001</v>
      </c>
      <c r="BJ86">
        <f t="shared" si="73"/>
        <v>2.1721315910412589</v>
      </c>
      <c r="BK86">
        <f t="shared" si="74"/>
        <v>2.2794852488453778</v>
      </c>
      <c r="BL86">
        <f t="shared" si="75"/>
        <v>1.7945449897552552</v>
      </c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</row>
    <row r="87" spans="1:82" s="25" customFormat="1">
      <c r="A87" s="33" t="s">
        <v>296</v>
      </c>
      <c r="B87" s="57"/>
      <c r="C87" s="58">
        <v>44132.860999999997</v>
      </c>
      <c r="D87" s="58" t="s">
        <v>264</v>
      </c>
      <c r="E87" s="33">
        <f t="shared" si="82"/>
        <v>-17188.5093345932</v>
      </c>
      <c r="F87" s="25">
        <f t="shared" si="83"/>
        <v>-17188.5</v>
      </c>
      <c r="G87" s="25">
        <f t="shared" si="77"/>
        <v>-3.1863449985394254E-3</v>
      </c>
      <c r="I87" s="25">
        <f t="shared" si="59"/>
        <v>-3.1863449985394254E-3</v>
      </c>
      <c r="P87" s="27">
        <f t="shared" si="84"/>
        <v>4.9057189950209709E-3</v>
      </c>
      <c r="Q87" s="28">
        <f t="shared" si="85"/>
        <v>29114.360999999997</v>
      </c>
      <c r="S87" s="25">
        <f t="shared" si="78"/>
        <v>6.5481499675876649E-5</v>
      </c>
      <c r="T87" s="11">
        <f t="shared" si="60"/>
        <v>0</v>
      </c>
      <c r="U87">
        <f t="shared" si="79"/>
        <v>0</v>
      </c>
      <c r="V87" s="25">
        <f t="shared" si="80"/>
        <v>-8.0920639935603972E-3</v>
      </c>
      <c r="Z87">
        <f t="shared" si="86"/>
        <v>-17188.5</v>
      </c>
      <c r="AA87" s="25">
        <f t="shared" si="87"/>
        <v>1.2748153435062845E-2</v>
      </c>
      <c r="AB87" s="25">
        <f t="shared" si="88"/>
        <v>-1.1028779438581299E-2</v>
      </c>
      <c r="AC87" s="25">
        <f t="shared" si="89"/>
        <v>-8.0920639935603972E-3</v>
      </c>
      <c r="AD87" s="25">
        <f t="shared" si="90"/>
        <v>-1.593449843360227E-2</v>
      </c>
      <c r="AE87" s="25">
        <f t="shared" si="91"/>
        <v>0</v>
      </c>
      <c r="AF87">
        <f t="shared" si="92"/>
        <v>-8.0920639935603972E-3</v>
      </c>
      <c r="AG87" s="128"/>
      <c r="AH87">
        <f t="shared" si="93"/>
        <v>7.8424344400418733E-3</v>
      </c>
      <c r="AI87">
        <f t="shared" si="94"/>
        <v>0.56714746196830468</v>
      </c>
      <c r="AJ87">
        <f t="shared" si="95"/>
        <v>0.49246293582700512</v>
      </c>
      <c r="AK87">
        <f t="shared" si="96"/>
        <v>0.24491508515956537</v>
      </c>
      <c r="AL87">
        <f t="shared" si="97"/>
        <v>2.6266874448867816</v>
      </c>
      <c r="AM87">
        <f t="shared" si="98"/>
        <v>3.7980109221651825</v>
      </c>
      <c r="AN87" s="25">
        <f t="shared" si="81"/>
        <v>2.2885316840818759</v>
      </c>
      <c r="AO87" s="25">
        <f t="shared" si="81"/>
        <v>2.2880491543164392</v>
      </c>
      <c r="AP87" s="25">
        <f t="shared" si="81"/>
        <v>2.2895239476757032</v>
      </c>
      <c r="AQ87" s="25">
        <f t="shared" si="81"/>
        <v>2.2850085543237411</v>
      </c>
      <c r="AR87" s="25">
        <f t="shared" si="81"/>
        <v>2.2987607025307044</v>
      </c>
      <c r="AS87" s="25">
        <f t="shared" si="81"/>
        <v>2.256171094782399</v>
      </c>
      <c r="AT87" s="25">
        <f t="shared" si="81"/>
        <v>2.3821095519916189</v>
      </c>
      <c r="AU87" s="25">
        <f t="shared" si="99"/>
        <v>1.9137309172850423</v>
      </c>
      <c r="AV87"/>
      <c r="AW87">
        <v>-17500</v>
      </c>
      <c r="AX87">
        <f t="shared" si="61"/>
        <v>1.3061999271666645E-2</v>
      </c>
      <c r="AY87">
        <f t="shared" si="62"/>
        <v>4.9869056012027168E-3</v>
      </c>
      <c r="AZ87" s="25">
        <f t="shared" si="63"/>
        <v>8.0750936704639294E-3</v>
      </c>
      <c r="BA87">
        <f t="shared" si="64"/>
        <v>0.57283888680029849</v>
      </c>
      <c r="BB87">
        <f t="shared" si="65"/>
        <v>0.51216111840189305</v>
      </c>
      <c r="BC87">
        <f t="shared" si="66"/>
        <v>2.6039057298874857</v>
      </c>
      <c r="BD87">
        <f t="shared" si="67"/>
        <v>3.6295873884965855</v>
      </c>
      <c r="BE87">
        <f t="shared" si="68"/>
        <v>2.253855396494282</v>
      </c>
      <c r="BF87">
        <f t="shared" si="69"/>
        <v>2.2534822268479147</v>
      </c>
      <c r="BG87">
        <f t="shared" si="70"/>
        <v>2.2546707060422939</v>
      </c>
      <c r="BH87">
        <f t="shared" si="71"/>
        <v>2.2508795449923475</v>
      </c>
      <c r="BI87">
        <f t="shared" si="72"/>
        <v>2.2629121697789327</v>
      </c>
      <c r="BJ87">
        <f t="shared" si="73"/>
        <v>2.2240811882401044</v>
      </c>
      <c r="BK87">
        <f t="shared" si="74"/>
        <v>2.3435173026991452</v>
      </c>
      <c r="BL87">
        <f t="shared" si="75"/>
        <v>1.8679805581654754</v>
      </c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</row>
    <row r="88" spans="1:82" s="25" customFormat="1">
      <c r="A88" s="33" t="s">
        <v>296</v>
      </c>
      <c r="B88" s="57"/>
      <c r="C88" s="58">
        <v>44271.623</v>
      </c>
      <c r="D88" s="58" t="s">
        <v>264</v>
      </c>
      <c r="E88" s="33">
        <f t="shared" si="82"/>
        <v>-16781.997540750413</v>
      </c>
      <c r="F88" s="25">
        <f t="shared" si="83"/>
        <v>-16782</v>
      </c>
      <c r="G88" s="25">
        <f t="shared" si="77"/>
        <v>8.3946000086143613E-4</v>
      </c>
      <c r="I88" s="25">
        <f t="shared" si="59"/>
        <v>8.3946000086143613E-4</v>
      </c>
      <c r="P88" s="27">
        <f t="shared" si="84"/>
        <v>4.7948577240340432E-3</v>
      </c>
      <c r="Q88" s="28">
        <f t="shared" si="85"/>
        <v>29253.123</v>
      </c>
      <c r="S88" s="25">
        <f t="shared" si="78"/>
        <v>1.5645171148479046E-5</v>
      </c>
      <c r="T88" s="11">
        <f t="shared" si="60"/>
        <v>0</v>
      </c>
      <c r="U88">
        <f t="shared" si="79"/>
        <v>0</v>
      </c>
      <c r="V88" s="25">
        <f t="shared" si="80"/>
        <v>-3.9553977231726071E-3</v>
      </c>
      <c r="Z88">
        <f t="shared" si="86"/>
        <v>-16782</v>
      </c>
      <c r="AA88" s="25">
        <f t="shared" si="87"/>
        <v>1.2323088904689694E-2</v>
      </c>
      <c r="AB88" s="25">
        <f t="shared" si="88"/>
        <v>-6.6887711797942147E-3</v>
      </c>
      <c r="AC88" s="25">
        <f t="shared" si="89"/>
        <v>-3.9553977231726071E-3</v>
      </c>
      <c r="AD88" s="25">
        <f t="shared" si="90"/>
        <v>-1.1483628903828258E-2</v>
      </c>
      <c r="AE88" s="25">
        <f t="shared" si="91"/>
        <v>0</v>
      </c>
      <c r="AF88">
        <f t="shared" si="92"/>
        <v>-3.9553977231726071E-3</v>
      </c>
      <c r="AG88" s="128"/>
      <c r="AH88">
        <f t="shared" si="93"/>
        <v>7.5282311806556508E-3</v>
      </c>
      <c r="AI88">
        <f t="shared" si="94"/>
        <v>0.56020958630412854</v>
      </c>
      <c r="AJ88">
        <f t="shared" si="95"/>
        <v>0.46694992627624576</v>
      </c>
      <c r="AK88">
        <f t="shared" si="96"/>
        <v>0.2322264210644682</v>
      </c>
      <c r="AL88">
        <f t="shared" si="97"/>
        <v>2.6557663939462599</v>
      </c>
      <c r="AM88">
        <f t="shared" si="98"/>
        <v>4.0354066510074889</v>
      </c>
      <c r="AN88" s="25">
        <f t="shared" si="81"/>
        <v>2.3332900733532611</v>
      </c>
      <c r="AO88" s="25">
        <f t="shared" si="81"/>
        <v>2.3326396543555359</v>
      </c>
      <c r="AP88" s="25">
        <f t="shared" si="81"/>
        <v>2.3345324385089099</v>
      </c>
      <c r="AQ88" s="25">
        <f t="shared" si="81"/>
        <v>2.329013764619186</v>
      </c>
      <c r="AR88" s="25">
        <f t="shared" si="81"/>
        <v>2.3450165052923309</v>
      </c>
      <c r="AS88" s="25">
        <f t="shared" si="81"/>
        <v>2.2978390111948377</v>
      </c>
      <c r="AT88" s="25">
        <f t="shared" si="81"/>
        <v>2.4309998825224279</v>
      </c>
      <c r="AU88" s="25">
        <f t="shared" si="99"/>
        <v>1.9734340344025512</v>
      </c>
      <c r="AV88"/>
      <c r="AW88">
        <v>-17000</v>
      </c>
      <c r="AX88">
        <f t="shared" si="61"/>
        <v>1.2553181352078658E-2</v>
      </c>
      <c r="AY88">
        <f t="shared" si="62"/>
        <v>4.8550029598376189E-3</v>
      </c>
      <c r="AZ88" s="25">
        <f t="shared" si="63"/>
        <v>7.69817839224104E-3</v>
      </c>
      <c r="BA88">
        <f t="shared" si="64"/>
        <v>0.56386330619063085</v>
      </c>
      <c r="BB88">
        <f t="shared" si="65"/>
        <v>0.48060528227959204</v>
      </c>
      <c r="BC88">
        <f t="shared" si="66"/>
        <v>2.6402600106064478</v>
      </c>
      <c r="BD88">
        <f t="shared" si="67"/>
        <v>3.9054596413985911</v>
      </c>
      <c r="BE88">
        <f t="shared" si="68"/>
        <v>2.3093540276955977</v>
      </c>
      <c r="BF88">
        <f t="shared" si="69"/>
        <v>2.308797117348536</v>
      </c>
      <c r="BG88">
        <f t="shared" si="70"/>
        <v>2.3104599354255839</v>
      </c>
      <c r="BH88">
        <f t="shared" si="71"/>
        <v>2.305486056938773</v>
      </c>
      <c r="BI88">
        <f t="shared" si="72"/>
        <v>2.3202843283649726</v>
      </c>
      <c r="BJ88">
        <f t="shared" si="73"/>
        <v>2.2755166665252489</v>
      </c>
      <c r="BK88">
        <f t="shared" si="74"/>
        <v>2.4049860424804277</v>
      </c>
      <c r="BL88">
        <f t="shared" si="75"/>
        <v>1.9414161265756953</v>
      </c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</row>
    <row r="89" spans="1:82" s="25" customFormat="1">
      <c r="A89" s="33" t="s">
        <v>296</v>
      </c>
      <c r="B89" s="57"/>
      <c r="C89" s="58">
        <v>44300.631000000001</v>
      </c>
      <c r="D89" s="58" t="s">
        <v>264</v>
      </c>
      <c r="E89" s="33">
        <f t="shared" si="82"/>
        <v>-16697.016824734557</v>
      </c>
      <c r="F89" s="25">
        <f t="shared" si="83"/>
        <v>-16697</v>
      </c>
      <c r="G89" s="25">
        <f t="shared" si="77"/>
        <v>-5.7430899978498928E-3</v>
      </c>
      <c r="I89" s="25">
        <f t="shared" si="59"/>
        <v>-5.7430899978498928E-3</v>
      </c>
      <c r="P89" s="27">
        <f t="shared" si="84"/>
        <v>4.7709729153986328E-3</v>
      </c>
      <c r="Q89" s="28">
        <f t="shared" si="85"/>
        <v>29282.131000000001</v>
      </c>
      <c r="S89" s="25">
        <f t="shared" si="78"/>
        <v>1.1054551894374809E-4</v>
      </c>
      <c r="T89" s="11">
        <f t="shared" si="60"/>
        <v>0</v>
      </c>
      <c r="U89">
        <f t="shared" si="79"/>
        <v>0</v>
      </c>
      <c r="V89" s="25">
        <f t="shared" si="80"/>
        <v>-1.0514062913248527E-2</v>
      </c>
      <c r="Z89">
        <f t="shared" si="86"/>
        <v>-16697</v>
      </c>
      <c r="AA89" s="25">
        <f t="shared" si="87"/>
        <v>1.2232062469050731E-2</v>
      </c>
      <c r="AB89" s="25">
        <f t="shared" si="88"/>
        <v>-1.3204179551501992E-2</v>
      </c>
      <c r="AC89" s="25">
        <f t="shared" si="89"/>
        <v>-1.0514062913248527E-2</v>
      </c>
      <c r="AD89" s="25">
        <f t="shared" si="90"/>
        <v>-1.7975152466900624E-2</v>
      </c>
      <c r="AE89" s="25">
        <f t="shared" si="91"/>
        <v>0</v>
      </c>
      <c r="AF89">
        <f t="shared" si="92"/>
        <v>-1.0514062913248527E-2</v>
      </c>
      <c r="AG89" s="128"/>
      <c r="AH89">
        <f t="shared" si="93"/>
        <v>7.4610895536520987E-3</v>
      </c>
      <c r="AI89">
        <f t="shared" si="94"/>
        <v>0.55882581716054158</v>
      </c>
      <c r="AJ89">
        <f t="shared" si="95"/>
        <v>0.4616422829881705</v>
      </c>
      <c r="AK89">
        <f t="shared" si="96"/>
        <v>0.22958671349869844</v>
      </c>
      <c r="AL89">
        <f t="shared" si="97"/>
        <v>2.6617591425224316</v>
      </c>
      <c r="AM89">
        <f t="shared" si="98"/>
        <v>4.0878315602184374</v>
      </c>
      <c r="AN89" s="25">
        <f t="shared" si="81"/>
        <v>2.342582123130311</v>
      </c>
      <c r="AO89" s="25">
        <f t="shared" si="81"/>
        <v>2.3418931461267238</v>
      </c>
      <c r="AP89" s="25">
        <f t="shared" si="81"/>
        <v>2.3438789021111344</v>
      </c>
      <c r="AQ89" s="25">
        <f t="shared" si="81"/>
        <v>2.3381445403732788</v>
      </c>
      <c r="AR89" s="25">
        <f t="shared" si="81"/>
        <v>2.3546132152637607</v>
      </c>
      <c r="AS89" s="25">
        <f t="shared" si="81"/>
        <v>2.3065312867947991</v>
      </c>
      <c r="AT89" s="25">
        <f t="shared" si="81"/>
        <v>2.4410154456955513</v>
      </c>
      <c r="AU89" s="25">
        <f t="shared" si="99"/>
        <v>1.9859180810322885</v>
      </c>
      <c r="AV89"/>
      <c r="AW89">
        <v>-16500</v>
      </c>
      <c r="AX89">
        <f t="shared" si="61"/>
        <v>1.2018325462690769E-2</v>
      </c>
      <c r="AY89">
        <f t="shared" si="62"/>
        <v>4.7146808934374132E-3</v>
      </c>
      <c r="AZ89" s="25">
        <f t="shared" si="63"/>
        <v>7.303644569253356E-3</v>
      </c>
      <c r="BA89">
        <f t="shared" si="64"/>
        <v>0.55570449223681373</v>
      </c>
      <c r="BB89">
        <f t="shared" si="65"/>
        <v>0.44937664168766289</v>
      </c>
      <c r="BC89">
        <f t="shared" si="66"/>
        <v>2.675537381352397</v>
      </c>
      <c r="BD89">
        <f t="shared" si="67"/>
        <v>4.2133779610521387</v>
      </c>
      <c r="BE89">
        <f t="shared" si="68"/>
        <v>2.3640325762874994</v>
      </c>
      <c r="BF89">
        <f t="shared" si="69"/>
        <v>2.3632499444853754</v>
      </c>
      <c r="BG89">
        <f t="shared" si="70"/>
        <v>2.365457473950475</v>
      </c>
      <c r="BH89">
        <f t="shared" si="71"/>
        <v>2.359218414171766</v>
      </c>
      <c r="BI89">
        <f t="shared" si="72"/>
        <v>2.3767542781821454</v>
      </c>
      <c r="BJ89">
        <f t="shared" si="73"/>
        <v>2.3266593209883566</v>
      </c>
      <c r="BK89">
        <f t="shared" si="74"/>
        <v>2.4639559736992203</v>
      </c>
      <c r="BL89">
        <f t="shared" si="75"/>
        <v>2.0148516949859152</v>
      </c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</row>
    <row r="90" spans="1:82" s="25" customFormat="1">
      <c r="A90" s="33" t="s">
        <v>296</v>
      </c>
      <c r="B90" s="57"/>
      <c r="C90" s="58">
        <v>44544.701000000001</v>
      </c>
      <c r="D90" s="58" t="s">
        <v>264</v>
      </c>
      <c r="E90" s="33">
        <f t="shared" si="82"/>
        <v>-15981.998782884426</v>
      </c>
      <c r="F90" s="25">
        <f t="shared" si="83"/>
        <v>-15982</v>
      </c>
      <c r="G90" s="25">
        <f t="shared" si="77"/>
        <v>4.1546000284142792E-4</v>
      </c>
      <c r="I90" s="25">
        <f t="shared" si="59"/>
        <v>4.1546000284142792E-4</v>
      </c>
      <c r="P90" s="27">
        <f t="shared" si="84"/>
        <v>4.560427702872372E-3</v>
      </c>
      <c r="Q90" s="28">
        <f t="shared" si="85"/>
        <v>29526.201000000001</v>
      </c>
      <c r="S90" s="25">
        <f t="shared" si="78"/>
        <v>1.7180757234299815E-5</v>
      </c>
      <c r="T90" s="11">
        <f t="shared" si="60"/>
        <v>0</v>
      </c>
      <c r="U90">
        <f t="shared" si="79"/>
        <v>0</v>
      </c>
      <c r="V90" s="25">
        <f t="shared" si="80"/>
        <v>-4.1449677000309441E-3</v>
      </c>
      <c r="Z90">
        <f t="shared" si="86"/>
        <v>-15982</v>
      </c>
      <c r="AA90" s="25">
        <f t="shared" si="87"/>
        <v>1.143845863576818E-2</v>
      </c>
      <c r="AB90" s="25">
        <f t="shared" si="88"/>
        <v>-6.4625709300543789E-3</v>
      </c>
      <c r="AC90" s="25">
        <f t="shared" si="89"/>
        <v>-4.1449677000309441E-3</v>
      </c>
      <c r="AD90" s="25">
        <f t="shared" si="90"/>
        <v>-1.1022998632926752E-2</v>
      </c>
      <c r="AE90" s="25">
        <f t="shared" si="91"/>
        <v>0</v>
      </c>
      <c r="AF90">
        <f t="shared" si="92"/>
        <v>-4.1449677000309441E-3</v>
      </c>
      <c r="AG90" s="128"/>
      <c r="AH90">
        <f t="shared" si="93"/>
        <v>6.8780309328958069E-3</v>
      </c>
      <c r="AI90">
        <f t="shared" si="94"/>
        <v>0.54804566458217052</v>
      </c>
      <c r="AJ90">
        <f t="shared" si="95"/>
        <v>0.417357377549814</v>
      </c>
      <c r="AK90">
        <f t="shared" si="96"/>
        <v>0.20756203245349433</v>
      </c>
      <c r="AL90">
        <f t="shared" si="97"/>
        <v>2.7110694436774425</v>
      </c>
      <c r="AM90">
        <f t="shared" si="98"/>
        <v>4.5735337749589347</v>
      </c>
      <c r="AN90" s="25">
        <f t="shared" si="81"/>
        <v>2.4198952566347991</v>
      </c>
      <c r="AO90" s="25">
        <f t="shared" si="81"/>
        <v>2.418841272141091</v>
      </c>
      <c r="AP90" s="25">
        <f t="shared" si="81"/>
        <v>2.4216634775799988</v>
      </c>
      <c r="AQ90" s="25">
        <f t="shared" si="81"/>
        <v>2.41409073316186</v>
      </c>
      <c r="AR90" s="25">
        <f t="shared" si="81"/>
        <v>2.4342983574462704</v>
      </c>
      <c r="AS90" s="25">
        <f t="shared" si="81"/>
        <v>2.3795354989011397</v>
      </c>
      <c r="AT90" s="25">
        <f t="shared" si="81"/>
        <v>2.5224968082006387</v>
      </c>
      <c r="AU90" s="25">
        <f t="shared" si="99"/>
        <v>2.0909309438589032</v>
      </c>
      <c r="AV90"/>
      <c r="AW90">
        <v>-16000</v>
      </c>
      <c r="AX90">
        <f t="shared" si="61"/>
        <v>1.1459029838464339E-2</v>
      </c>
      <c r="AY90">
        <f t="shared" si="62"/>
        <v>4.565939402002098E-3</v>
      </c>
      <c r="AZ90" s="25">
        <f t="shared" si="63"/>
        <v>6.8930904364622406E-3</v>
      </c>
      <c r="BA90">
        <f t="shared" si="64"/>
        <v>0.54829893842572675</v>
      </c>
      <c r="BB90">
        <f t="shared" si="65"/>
        <v>0.4184644750684558</v>
      </c>
      <c r="BC90">
        <f t="shared" si="66"/>
        <v>2.7098508281064055</v>
      </c>
      <c r="BD90">
        <f t="shared" si="67"/>
        <v>4.5602165568505857</v>
      </c>
      <c r="BE90">
        <f t="shared" si="68"/>
        <v>2.4179666318461899</v>
      </c>
      <c r="BF90">
        <f t="shared" si="69"/>
        <v>2.4169225958541718</v>
      </c>
      <c r="BG90">
        <f t="shared" si="70"/>
        <v>2.4197229199584367</v>
      </c>
      <c r="BH90">
        <f t="shared" si="71"/>
        <v>2.4121961213437988</v>
      </c>
      <c r="BI90">
        <f t="shared" si="72"/>
        <v>2.4323152094764957</v>
      </c>
      <c r="BJ90">
        <f t="shared" si="73"/>
        <v>2.3776979655901216</v>
      </c>
      <c r="BK90">
        <f t="shared" si="74"/>
        <v>2.520505071342328</v>
      </c>
      <c r="BL90">
        <f t="shared" si="75"/>
        <v>2.0882872633961354</v>
      </c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</row>
    <row r="91" spans="1:82" s="25" customFormat="1">
      <c r="A91" s="33" t="s">
        <v>296</v>
      </c>
      <c r="B91" s="57"/>
      <c r="C91" s="58">
        <v>44614.675999999999</v>
      </c>
      <c r="D91" s="58" t="s">
        <v>264</v>
      </c>
      <c r="E91" s="33">
        <f t="shared" si="82"/>
        <v>-15777.002726513459</v>
      </c>
      <c r="F91" s="25">
        <f t="shared" si="83"/>
        <v>-15777</v>
      </c>
      <c r="G91" s="25">
        <f t="shared" si="77"/>
        <v>-9.3068999558454379E-4</v>
      </c>
      <c r="I91" s="25">
        <f t="shared" si="59"/>
        <v>-9.3068999558454379E-4</v>
      </c>
      <c r="P91" s="27">
        <f t="shared" si="84"/>
        <v>4.4968857858639789E-3</v>
      </c>
      <c r="Q91" s="28">
        <f t="shared" si="85"/>
        <v>29596.175999999999</v>
      </c>
      <c r="S91" s="25">
        <f t="shared" si="78"/>
        <v>2.945857886336654E-5</v>
      </c>
      <c r="T91" s="11">
        <f t="shared" si="60"/>
        <v>0</v>
      </c>
      <c r="U91">
        <f t="shared" si="79"/>
        <v>0</v>
      </c>
      <c r="V91" s="25">
        <f t="shared" si="80"/>
        <v>-5.4275757814485227E-3</v>
      </c>
      <c r="Z91">
        <f t="shared" si="86"/>
        <v>-15777</v>
      </c>
      <c r="AA91" s="25">
        <f t="shared" si="87"/>
        <v>1.120209936631892E-2</v>
      </c>
      <c r="AB91" s="25">
        <f t="shared" si="88"/>
        <v>-7.6359035760394838E-3</v>
      </c>
      <c r="AC91" s="25">
        <f t="shared" si="89"/>
        <v>-5.4275757814485227E-3</v>
      </c>
      <c r="AD91" s="25">
        <f t="shared" si="90"/>
        <v>-1.2132789361903464E-2</v>
      </c>
      <c r="AE91" s="25">
        <f t="shared" si="91"/>
        <v>0</v>
      </c>
      <c r="AF91">
        <f t="shared" si="92"/>
        <v>-5.4275757814485227E-3</v>
      </c>
      <c r="AG91" s="128"/>
      <c r="AH91">
        <f t="shared" si="93"/>
        <v>6.70521358045494E-3</v>
      </c>
      <c r="AI91">
        <f t="shared" si="94"/>
        <v>0.54522419408034073</v>
      </c>
      <c r="AJ91">
        <f t="shared" si="95"/>
        <v>0.40477630062772557</v>
      </c>
      <c r="AK91">
        <f t="shared" si="96"/>
        <v>0.20130495515342331</v>
      </c>
      <c r="AL91">
        <f t="shared" si="97"/>
        <v>2.7248706347872189</v>
      </c>
      <c r="AM91">
        <f t="shared" si="98"/>
        <v>4.7297069046380962</v>
      </c>
      <c r="AN91" s="25">
        <f t="shared" ref="AN91:AT100" si="100">$AU91+$AB$7*SIN(AO91)</f>
        <v>2.4417992817578584</v>
      </c>
      <c r="AO91" s="25">
        <f t="shared" si="100"/>
        <v>2.4406299301968879</v>
      </c>
      <c r="AP91" s="25">
        <f t="shared" si="100"/>
        <v>2.4437025753886923</v>
      </c>
      <c r="AQ91" s="25">
        <f t="shared" si="100"/>
        <v>2.4356116189343884</v>
      </c>
      <c r="AR91" s="25">
        <f t="shared" si="100"/>
        <v>2.456800359748132</v>
      </c>
      <c r="AS91" s="25">
        <f t="shared" si="100"/>
        <v>2.4004700623942323</v>
      </c>
      <c r="AT91" s="25">
        <f t="shared" si="100"/>
        <v>2.5449688196718099</v>
      </c>
      <c r="AU91" s="25">
        <f t="shared" si="99"/>
        <v>2.1210395269070936</v>
      </c>
      <c r="AV91"/>
      <c r="AW91">
        <v>-15500</v>
      </c>
      <c r="AX91">
        <f t="shared" si="61"/>
        <v>1.0876788777612917E-2</v>
      </c>
      <c r="AY91">
        <f t="shared" si="62"/>
        <v>4.4087784855316786E-3</v>
      </c>
      <c r="AZ91" s="25">
        <f t="shared" si="63"/>
        <v>6.4680102920812374E-3</v>
      </c>
      <c r="BA91">
        <f t="shared" si="64"/>
        <v>0.54159154373851603</v>
      </c>
      <c r="BB91">
        <f t="shared" si="65"/>
        <v>0.38785562226520426</v>
      </c>
      <c r="BC91">
        <f t="shared" si="66"/>
        <v>2.7433008605479623</v>
      </c>
      <c r="BD91">
        <f t="shared" si="67"/>
        <v>4.9548860237168402</v>
      </c>
      <c r="BE91">
        <f t="shared" si="68"/>
        <v>2.4712241641678121</v>
      </c>
      <c r="BF91">
        <f t="shared" si="69"/>
        <v>2.4698942492078135</v>
      </c>
      <c r="BG91">
        <f t="shared" si="70"/>
        <v>2.4733058087835302</v>
      </c>
      <c r="BH91">
        <f t="shared" si="71"/>
        <v>2.4645356465391854</v>
      </c>
      <c r="BI91">
        <f t="shared" si="72"/>
        <v>2.4869602367489243</v>
      </c>
      <c r="BJ91">
        <f t="shared" si="73"/>
        <v>2.4287895686959367</v>
      </c>
      <c r="BK91">
        <f t="shared" si="74"/>
        <v>2.5747243595601446</v>
      </c>
      <c r="BL91">
        <f t="shared" si="75"/>
        <v>2.1617228318063555</v>
      </c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</row>
    <row r="92" spans="1:82" s="25" customFormat="1">
      <c r="A92" s="33" t="s">
        <v>296</v>
      </c>
      <c r="B92" s="57"/>
      <c r="C92" s="58">
        <v>44623.563999999998</v>
      </c>
      <c r="D92" s="58" t="s">
        <v>264</v>
      </c>
      <c r="E92" s="33">
        <f t="shared" si="82"/>
        <v>-15750.964785119746</v>
      </c>
      <c r="F92" s="25">
        <f t="shared" si="83"/>
        <v>-15751</v>
      </c>
      <c r="G92" s="25">
        <f t="shared" si="77"/>
        <v>1.2020530004519969E-2</v>
      </c>
      <c r="I92" s="25">
        <f t="shared" si="59"/>
        <v>1.2020530004519969E-2</v>
      </c>
      <c r="P92" s="27">
        <f t="shared" si="84"/>
        <v>4.4887256768903665E-3</v>
      </c>
      <c r="Q92" s="28">
        <f t="shared" si="85"/>
        <v>29605.063999999998</v>
      </c>
      <c r="S92" s="25">
        <f t="shared" si="78"/>
        <v>5.6728076429700015E-5</v>
      </c>
      <c r="T92" s="11">
        <f t="shared" si="60"/>
        <v>0</v>
      </c>
      <c r="U92">
        <f t="shared" si="79"/>
        <v>0</v>
      </c>
      <c r="V92" s="25">
        <f t="shared" si="80"/>
        <v>7.5318043276296027E-3</v>
      </c>
      <c r="Z92">
        <f t="shared" si="86"/>
        <v>-15751</v>
      </c>
      <c r="AA92" s="25">
        <f t="shared" si="87"/>
        <v>1.1171852178963469E-2</v>
      </c>
      <c r="AB92" s="25">
        <f t="shared" si="88"/>
        <v>5.3374035024468681E-3</v>
      </c>
      <c r="AC92" s="25">
        <f t="shared" si="89"/>
        <v>7.5318043276296027E-3</v>
      </c>
      <c r="AD92" s="25">
        <f t="shared" si="90"/>
        <v>8.486778255565007E-4</v>
      </c>
      <c r="AE92" s="25">
        <f t="shared" si="91"/>
        <v>0</v>
      </c>
      <c r="AF92">
        <f t="shared" si="92"/>
        <v>7.5318043276296027E-3</v>
      </c>
      <c r="AG92" s="128"/>
      <c r="AH92">
        <f t="shared" si="93"/>
        <v>6.6831265020731011E-3</v>
      </c>
      <c r="AI92">
        <f t="shared" si="94"/>
        <v>0.54487453213625003</v>
      </c>
      <c r="AJ92">
        <f t="shared" si="95"/>
        <v>0.40318424046293483</v>
      </c>
      <c r="AK92">
        <f t="shared" si="96"/>
        <v>0.20051315947089374</v>
      </c>
      <c r="AL92">
        <f t="shared" si="97"/>
        <v>2.7266110334556934</v>
      </c>
      <c r="AM92">
        <f t="shared" si="98"/>
        <v>4.7501276264581405</v>
      </c>
      <c r="AN92" s="25">
        <f t="shared" si="100"/>
        <v>2.4445694814007979</v>
      </c>
      <c r="AO92" s="25">
        <f t="shared" si="100"/>
        <v>2.4433852559337632</v>
      </c>
      <c r="AP92" s="25">
        <f t="shared" si="100"/>
        <v>2.4464897583990015</v>
      </c>
      <c r="AQ92" s="25">
        <f t="shared" si="100"/>
        <v>2.4383338816517717</v>
      </c>
      <c r="AR92" s="25">
        <f t="shared" si="100"/>
        <v>2.4596432464107925</v>
      </c>
      <c r="AS92" s="25">
        <f t="shared" si="100"/>
        <v>2.4031263775257297</v>
      </c>
      <c r="AT92" s="25">
        <f t="shared" si="100"/>
        <v>2.5477913213330061</v>
      </c>
      <c r="AU92" s="25">
        <f t="shared" si="99"/>
        <v>2.124858176464425</v>
      </c>
      <c r="AV92"/>
      <c r="AW92">
        <v>-15000</v>
      </c>
      <c r="AX92">
        <f t="shared" si="61"/>
        <v>1.027301084280797E-2</v>
      </c>
      <c r="AY92">
        <f t="shared" si="62"/>
        <v>4.2431981440261488E-3</v>
      </c>
      <c r="AZ92" s="25">
        <f t="shared" si="63"/>
        <v>6.0298126987818213E-3</v>
      </c>
      <c r="BA92">
        <f t="shared" si="64"/>
        <v>0.53553443707475579</v>
      </c>
      <c r="BB92">
        <f t="shared" si="65"/>
        <v>0.35753543716820974</v>
      </c>
      <c r="BC92">
        <f t="shared" si="66"/>
        <v>2.775977261851382</v>
      </c>
      <c r="BD92">
        <f t="shared" si="67"/>
        <v>5.4091571304012191</v>
      </c>
      <c r="BE92">
        <f t="shared" si="68"/>
        <v>2.5238662955526654</v>
      </c>
      <c r="BF92">
        <f t="shared" si="69"/>
        <v>2.522241644881154</v>
      </c>
      <c r="BG92">
        <f t="shared" si="70"/>
        <v>2.5262478155435599</v>
      </c>
      <c r="BH92">
        <f t="shared" si="71"/>
        <v>2.5163483509895608</v>
      </c>
      <c r="BI92">
        <f t="shared" si="72"/>
        <v>2.5406860926774497</v>
      </c>
      <c r="BJ92">
        <f t="shared" si="73"/>
        <v>2.4800605100234696</v>
      </c>
      <c r="BK92">
        <f t="shared" si="74"/>
        <v>2.6267174210137445</v>
      </c>
      <c r="BL92">
        <f t="shared" si="75"/>
        <v>2.2351584002165752</v>
      </c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</row>
    <row r="93" spans="1:82" s="25" customFormat="1">
      <c r="A93" s="33" t="s">
        <v>296</v>
      </c>
      <c r="B93" s="57"/>
      <c r="C93" s="58">
        <v>44958.752</v>
      </c>
      <c r="D93" s="58" t="s">
        <v>264</v>
      </c>
      <c r="E93" s="33">
        <f t="shared" si="82"/>
        <v>-14769.010971002226</v>
      </c>
      <c r="F93" s="25">
        <f t="shared" si="83"/>
        <v>-14769</v>
      </c>
      <c r="G93" s="25">
        <f t="shared" si="77"/>
        <v>-3.7449299998115748E-3</v>
      </c>
      <c r="I93" s="25">
        <f t="shared" si="59"/>
        <v>-3.7449299998115748E-3</v>
      </c>
      <c r="P93" s="27">
        <f t="shared" si="84"/>
        <v>4.1638566011888908E-3</v>
      </c>
      <c r="Q93" s="28">
        <f t="shared" si="85"/>
        <v>29940.252</v>
      </c>
      <c r="S93" s="25">
        <f t="shared" si="78"/>
        <v>6.2548905500164499E-5</v>
      </c>
      <c r="T93" s="11">
        <f t="shared" si="60"/>
        <v>0</v>
      </c>
      <c r="U93">
        <f t="shared" si="79"/>
        <v>0</v>
      </c>
      <c r="V93" s="25">
        <f t="shared" si="80"/>
        <v>-7.9087866010004657E-3</v>
      </c>
      <c r="Z93">
        <f t="shared" si="86"/>
        <v>-14769</v>
      </c>
      <c r="AA93" s="25">
        <f t="shared" si="87"/>
        <v>9.987164759976512E-3</v>
      </c>
      <c r="AB93" s="25">
        <f t="shared" si="88"/>
        <v>-9.568238158599196E-3</v>
      </c>
      <c r="AC93" s="25">
        <f t="shared" si="89"/>
        <v>-7.9087866010004657E-3</v>
      </c>
      <c r="AD93" s="25">
        <f t="shared" si="90"/>
        <v>-1.3732094759788087E-2</v>
      </c>
      <c r="AE93" s="25">
        <f t="shared" si="91"/>
        <v>0</v>
      </c>
      <c r="AF93">
        <f t="shared" si="92"/>
        <v>-7.9087866010004657E-3</v>
      </c>
      <c r="AG93" s="128"/>
      <c r="AH93">
        <f t="shared" si="93"/>
        <v>5.8233081587876203E-3</v>
      </c>
      <c r="AI93">
        <f t="shared" si="94"/>
        <v>0.53294391760540838</v>
      </c>
      <c r="AJ93">
        <f t="shared" si="95"/>
        <v>0.34362071453212512</v>
      </c>
      <c r="AK93">
        <f t="shared" si="96"/>
        <v>0.17088983152140386</v>
      </c>
      <c r="AL93">
        <f t="shared" si="97"/>
        <v>2.7908351439314631</v>
      </c>
      <c r="AM93">
        <f t="shared" si="98"/>
        <v>5.6433651096504889</v>
      </c>
      <c r="AN93" s="25">
        <f t="shared" si="100"/>
        <v>2.5479946135272269</v>
      </c>
      <c r="AO93" s="25">
        <f t="shared" si="100"/>
        <v>2.5462359806968626</v>
      </c>
      <c r="AP93" s="25">
        <f t="shared" si="100"/>
        <v>2.5505007447755963</v>
      </c>
      <c r="AQ93" s="25">
        <f t="shared" si="100"/>
        <v>2.5401371045256385</v>
      </c>
      <c r="AR93" s="25">
        <f t="shared" si="100"/>
        <v>2.5651976318507872</v>
      </c>
      <c r="AS93" s="25">
        <f t="shared" si="100"/>
        <v>2.503836303695107</v>
      </c>
      <c r="AT93" s="25">
        <f t="shared" si="100"/>
        <v>2.6500179725896085</v>
      </c>
      <c r="AU93" s="25">
        <f t="shared" si="99"/>
        <v>2.269085632822097</v>
      </c>
      <c r="AV93"/>
      <c r="AW93">
        <v>-14500</v>
      </c>
      <c r="AX93">
        <f t="shared" si="61"/>
        <v>9.64903232326738E-3</v>
      </c>
      <c r="AY93">
        <f t="shared" si="62"/>
        <v>4.0691983774855164E-3</v>
      </c>
      <c r="AZ93" s="25">
        <f t="shared" si="63"/>
        <v>5.5798339457818636E-3</v>
      </c>
      <c r="BA93">
        <f t="shared" si="64"/>
        <v>0.53008596673080699</v>
      </c>
      <c r="BB93">
        <f t="shared" si="65"/>
        <v>0.32748836248155461</v>
      </c>
      <c r="BC93">
        <f t="shared" si="66"/>
        <v>2.8079606942017339</v>
      </c>
      <c r="BD93">
        <f t="shared" si="67"/>
        <v>5.9389207841588902</v>
      </c>
      <c r="BE93">
        <f t="shared" si="68"/>
        <v>2.5759481986977555</v>
      </c>
      <c r="BF93">
        <f t="shared" si="69"/>
        <v>2.5740389640890746</v>
      </c>
      <c r="BG93">
        <f t="shared" si="70"/>
        <v>2.5785850791381555</v>
      </c>
      <c r="BH93">
        <f t="shared" si="71"/>
        <v>2.5677384653291884</v>
      </c>
      <c r="BI93">
        <f t="shared" si="72"/>
        <v>2.5934961322684997</v>
      </c>
      <c r="BJ93">
        <f t="shared" si="73"/>
        <v>2.5316083081845595</v>
      </c>
      <c r="BK93">
        <f t="shared" si="74"/>
        <v>2.6765998385270917</v>
      </c>
      <c r="BL93">
        <f t="shared" si="75"/>
        <v>2.3085939686267953</v>
      </c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</row>
    <row r="94" spans="1:82" s="25" customFormat="1">
      <c r="A94" s="33" t="s">
        <v>298</v>
      </c>
      <c r="B94" s="57"/>
      <c r="C94" s="58">
        <v>44986.398000000001</v>
      </c>
      <c r="D94" s="58"/>
      <c r="E94" s="33">
        <f t="shared" si="82"/>
        <v>-14688.020317562683</v>
      </c>
      <c r="F94" s="25">
        <f t="shared" si="83"/>
        <v>-14688</v>
      </c>
      <c r="G94" s="25">
        <f t="shared" si="77"/>
        <v>-6.9353599974419922E-3</v>
      </c>
      <c r="I94" s="127">
        <f t="shared" si="59"/>
        <v>-6.9353599974419922E-3</v>
      </c>
      <c r="P94" s="27">
        <f t="shared" si="84"/>
        <v>4.1356099892945111E-3</v>
      </c>
      <c r="Q94" s="28">
        <f t="shared" si="85"/>
        <v>29967.898000000001</v>
      </c>
      <c r="S94" s="25">
        <f t="shared" si="78"/>
        <v>1.2256637644722046E-4</v>
      </c>
      <c r="T94" s="11">
        <f t="shared" si="60"/>
        <v>0</v>
      </c>
      <c r="U94">
        <f t="shared" si="79"/>
        <v>0</v>
      </c>
      <c r="V94" s="25">
        <f t="shared" si="80"/>
        <v>-1.1070969986736503E-2</v>
      </c>
      <c r="Z94">
        <f t="shared" si="86"/>
        <v>-14688</v>
      </c>
      <c r="AA94" s="25">
        <f t="shared" si="87"/>
        <v>9.885935870402332E-3</v>
      </c>
      <c r="AB94" s="25">
        <f t="shared" si="88"/>
        <v>-1.2685685878549811E-2</v>
      </c>
      <c r="AC94" s="25">
        <f t="shared" si="89"/>
        <v>-1.1070969986736503E-2</v>
      </c>
      <c r="AD94" s="25">
        <f t="shared" si="90"/>
        <v>-1.6821295867844324E-2</v>
      </c>
      <c r="AE94" s="25">
        <f t="shared" si="91"/>
        <v>0</v>
      </c>
      <c r="AF94">
        <f t="shared" si="92"/>
        <v>-1.1070969986736503E-2</v>
      </c>
      <c r="AG94" s="128"/>
      <c r="AH94">
        <f t="shared" si="93"/>
        <v>5.7503258811078201E-3</v>
      </c>
      <c r="AI94">
        <f t="shared" si="94"/>
        <v>0.53206560419278159</v>
      </c>
      <c r="AJ94">
        <f t="shared" si="95"/>
        <v>0.3387550393939584</v>
      </c>
      <c r="AK94">
        <f t="shared" si="96"/>
        <v>0.16846993749547995</v>
      </c>
      <c r="AL94">
        <f t="shared" si="97"/>
        <v>2.7960114289934674</v>
      </c>
      <c r="AM94">
        <f t="shared" si="98"/>
        <v>5.7296396055258612</v>
      </c>
      <c r="AN94" s="25">
        <f t="shared" si="100"/>
        <v>2.5564278387065626</v>
      </c>
      <c r="AO94" s="25">
        <f t="shared" si="100"/>
        <v>2.5546231094762621</v>
      </c>
      <c r="AP94" s="25">
        <f t="shared" si="100"/>
        <v>2.558975076622283</v>
      </c>
      <c r="AQ94" s="25">
        <f t="shared" si="100"/>
        <v>2.5484590921851304</v>
      </c>
      <c r="AR94" s="25">
        <f t="shared" si="100"/>
        <v>2.5737464293056815</v>
      </c>
      <c r="AS94" s="25">
        <f t="shared" si="100"/>
        <v>2.5121888063451498</v>
      </c>
      <c r="AT94" s="25">
        <f t="shared" si="100"/>
        <v>2.6580838317906621</v>
      </c>
      <c r="AU94" s="25">
        <f t="shared" si="99"/>
        <v>2.2809821949045528</v>
      </c>
      <c r="AV94"/>
      <c r="AW94">
        <v>-14000</v>
      </c>
      <c r="AX94">
        <f t="shared" si="61"/>
        <v>9.0061260743225149E-3</v>
      </c>
      <c r="AY94">
        <f t="shared" si="62"/>
        <v>3.8867791859097736E-3</v>
      </c>
      <c r="AZ94" s="25">
        <f t="shared" si="63"/>
        <v>5.1193468884127413E-3</v>
      </c>
      <c r="BA94">
        <f t="shared" si="64"/>
        <v>0.52520984010150829</v>
      </c>
      <c r="BB94">
        <f t="shared" si="65"/>
        <v>0.29769820142921333</v>
      </c>
      <c r="BC94">
        <f t="shared" si="66"/>
        <v>2.8393241898034951</v>
      </c>
      <c r="BD94">
        <f t="shared" si="67"/>
        <v>6.566179720666832</v>
      </c>
      <c r="BE94">
        <f t="shared" si="68"/>
        <v>2.6275201146091911</v>
      </c>
      <c r="BF94">
        <f t="shared" si="69"/>
        <v>2.6253574094626622</v>
      </c>
      <c r="BG94">
        <f t="shared" si="70"/>
        <v>2.6303505240852876</v>
      </c>
      <c r="BH94">
        <f t="shared" si="71"/>
        <v>2.6188012647416121</v>
      </c>
      <c r="BI94">
        <f t="shared" si="72"/>
        <v>2.645402685953373</v>
      </c>
      <c r="BJ94">
        <f t="shared" si="73"/>
        <v>2.5835036833824754</v>
      </c>
      <c r="BK94">
        <f t="shared" si="74"/>
        <v>2.7244985720540464</v>
      </c>
      <c r="BL94">
        <f t="shared" si="75"/>
        <v>2.3820295370370155</v>
      </c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</row>
    <row r="95" spans="1:82" s="25" customFormat="1">
      <c r="A95" s="33" t="s">
        <v>298</v>
      </c>
      <c r="B95" s="57"/>
      <c r="C95" s="58">
        <v>45011.292000000001</v>
      </c>
      <c r="D95" s="58"/>
      <c r="E95" s="33">
        <f t="shared" si="82"/>
        <v>-14615.091816993923</v>
      </c>
      <c r="F95" s="25">
        <f t="shared" si="83"/>
        <v>-14615</v>
      </c>
      <c r="I95" s="127"/>
      <c r="P95" s="27">
        <f t="shared" si="84"/>
        <v>4.1099638638767205E-3</v>
      </c>
      <c r="Q95" s="28">
        <f t="shared" si="85"/>
        <v>29992.792000000001</v>
      </c>
      <c r="R95" s="25">
        <f>+C95-(C$7+F95*C$8)</f>
        <v>-3.1341549998614937E-2</v>
      </c>
      <c r="S95" s="25">
        <f>+(P95-R95)^2</f>
        <v>1.2568098351424383E-3</v>
      </c>
      <c r="T95" s="2"/>
      <c r="U95"/>
      <c r="Z95">
        <f t="shared" si="86"/>
        <v>-14615</v>
      </c>
      <c r="AA95" s="25">
        <f t="shared" si="87"/>
        <v>9.7942686800888412E-3</v>
      </c>
      <c r="AB95" s="25">
        <f t="shared" si="88"/>
        <v>-5.6843048162121199E-3</v>
      </c>
      <c r="AC95" s="25">
        <f t="shared" si="89"/>
        <v>-4.1099638638767205E-3</v>
      </c>
      <c r="AD95" s="25">
        <f t="shared" si="90"/>
        <v>-9.7942686800888412E-3</v>
      </c>
      <c r="AE95" s="25">
        <f t="shared" si="91"/>
        <v>0</v>
      </c>
      <c r="AF95">
        <f t="shared" si="92"/>
        <v>-4.1099638638767205E-3</v>
      </c>
      <c r="AG95" s="128"/>
      <c r="AH95">
        <f t="shared" si="93"/>
        <v>5.6843048162121199E-3</v>
      </c>
      <c r="AI95">
        <f t="shared" si="94"/>
        <v>0.53128719548797532</v>
      </c>
      <c r="AJ95">
        <f t="shared" si="95"/>
        <v>0.33437584265634229</v>
      </c>
      <c r="AK95">
        <f t="shared" si="96"/>
        <v>0.16629198869960621</v>
      </c>
      <c r="AL95">
        <f t="shared" si="97"/>
        <v>2.8006619417369487</v>
      </c>
      <c r="AM95">
        <f t="shared" si="98"/>
        <v>5.809362450192781</v>
      </c>
      <c r="AN95" s="25">
        <f t="shared" si="100"/>
        <v>2.5640162747701476</v>
      </c>
      <c r="AO95" s="25">
        <f t="shared" si="100"/>
        <v>2.5621705171594136</v>
      </c>
      <c r="AP95" s="25">
        <f t="shared" si="100"/>
        <v>2.5665993069490245</v>
      </c>
      <c r="AQ95" s="25">
        <f t="shared" si="100"/>
        <v>2.5559510232609108</v>
      </c>
      <c r="AR95" s="25">
        <f t="shared" si="100"/>
        <v>2.5814304361429192</v>
      </c>
      <c r="AS95" s="25">
        <f t="shared" si="100"/>
        <v>2.519723693437435</v>
      </c>
      <c r="AT95" s="25">
        <f t="shared" si="100"/>
        <v>2.6653073239419451</v>
      </c>
      <c r="AU95" s="25">
        <f t="shared" si="99"/>
        <v>2.2917037878924447</v>
      </c>
      <c r="AV95"/>
      <c r="AW95">
        <v>-13500</v>
      </c>
      <c r="AX95">
        <f t="shared" si="61"/>
        <v>8.3455062303808367E-3</v>
      </c>
      <c r="AY95">
        <f t="shared" si="62"/>
        <v>3.6959405692989244E-3</v>
      </c>
      <c r="AZ95" s="25">
        <f t="shared" si="63"/>
        <v>4.6495656610819128E-3</v>
      </c>
      <c r="BA95">
        <f t="shared" si="64"/>
        <v>0.52087440294380838</v>
      </c>
      <c r="BB95">
        <f t="shared" si="65"/>
        <v>0.26814815991717483</v>
      </c>
      <c r="BC95">
        <f t="shared" si="66"/>
        <v>2.8701345368341471</v>
      </c>
      <c r="BD95">
        <f t="shared" si="67"/>
        <v>7.3223203956888172</v>
      </c>
      <c r="BE95">
        <f t="shared" si="68"/>
        <v>2.6786284577235389</v>
      </c>
      <c r="BF95">
        <f t="shared" si="69"/>
        <v>2.6762645982791309</v>
      </c>
      <c r="BG95">
        <f t="shared" si="70"/>
        <v>2.6815760632706152</v>
      </c>
      <c r="BH95">
        <f t="shared" si="71"/>
        <v>2.6696215590809742</v>
      </c>
      <c r="BI95">
        <f t="shared" si="72"/>
        <v>2.696428799813209</v>
      </c>
      <c r="BJ95">
        <f t="shared" si="73"/>
        <v>2.6357928381681068</v>
      </c>
      <c r="BK95">
        <f t="shared" si="74"/>
        <v>2.7705512743185583</v>
      </c>
      <c r="BL95">
        <f t="shared" si="75"/>
        <v>2.4554651054472352</v>
      </c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</row>
    <row r="96" spans="1:82" s="25" customFormat="1">
      <c r="A96" s="33" t="s">
        <v>299</v>
      </c>
      <c r="B96" s="57"/>
      <c r="C96" s="58">
        <v>45289.495999999999</v>
      </c>
      <c r="D96" s="58"/>
      <c r="E96" s="33">
        <f t="shared" si="82"/>
        <v>-13800.076127581571</v>
      </c>
      <c r="F96" s="4">
        <f t="shared" si="83"/>
        <v>-13800</v>
      </c>
      <c r="I96" s="127"/>
      <c r="P96" s="27">
        <f t="shared" si="84"/>
        <v>3.8114540702696461E-3</v>
      </c>
      <c r="Q96" s="28">
        <f t="shared" si="85"/>
        <v>30270.995999999999</v>
      </c>
      <c r="R96" s="25">
        <f>+C96-(C$7+F96*C$8)</f>
        <v>-2.5986000000557397E-2</v>
      </c>
      <c r="S96" s="25">
        <f>+(P96-R96)^2</f>
        <v>8.8788826910304712E-4</v>
      </c>
      <c r="T96" s="2"/>
      <c r="U96"/>
      <c r="Z96">
        <f t="shared" si="86"/>
        <v>-13800</v>
      </c>
      <c r="AA96" s="25">
        <f t="shared" si="87"/>
        <v>8.7439377009386598E-3</v>
      </c>
      <c r="AB96" s="25">
        <f t="shared" si="88"/>
        <v>-4.9324836306690132E-3</v>
      </c>
      <c r="AC96" s="25">
        <f t="shared" si="89"/>
        <v>-3.8114540702696461E-3</v>
      </c>
      <c r="AD96" s="25">
        <f t="shared" si="90"/>
        <v>-8.7439377009386598E-3</v>
      </c>
      <c r="AE96" s="25">
        <f t="shared" si="91"/>
        <v>0</v>
      </c>
      <c r="AF96">
        <f t="shared" si="92"/>
        <v>-3.8114540702696461E-3</v>
      </c>
      <c r="AG96" s="128"/>
      <c r="AH96">
        <f t="shared" si="93"/>
        <v>4.9324836306690132E-3</v>
      </c>
      <c r="AI96">
        <f t="shared" si="94"/>
        <v>0.52341241353796297</v>
      </c>
      <c r="AJ96">
        <f t="shared" si="95"/>
        <v>0.28585033296330176</v>
      </c>
      <c r="AK96">
        <f t="shared" si="96"/>
        <v>0.14215833091833807</v>
      </c>
      <c r="AL96">
        <f t="shared" si="97"/>
        <v>2.8517111462336087</v>
      </c>
      <c r="AM96">
        <f t="shared" si="98"/>
        <v>6.8509893903358527</v>
      </c>
      <c r="AN96" s="25">
        <f t="shared" si="100"/>
        <v>2.6480165838884071</v>
      </c>
      <c r="AO96" s="25">
        <f t="shared" si="100"/>
        <v>2.6457659851914794</v>
      </c>
      <c r="AP96" s="25">
        <f t="shared" si="100"/>
        <v>2.650903728370583</v>
      </c>
      <c r="AQ96" s="25">
        <f t="shared" si="100"/>
        <v>2.6391541134512342</v>
      </c>
      <c r="AR96" s="25">
        <f t="shared" si="100"/>
        <v>2.6659171036799822</v>
      </c>
      <c r="AS96" s="25">
        <f t="shared" si="100"/>
        <v>2.6043702737424623</v>
      </c>
      <c r="AT96" s="25">
        <f t="shared" si="100"/>
        <v>2.743133125498662</v>
      </c>
      <c r="AU96" s="25">
        <f t="shared" si="99"/>
        <v>2.4114037644011033</v>
      </c>
      <c r="AV96"/>
      <c r="AW96">
        <v>-13000</v>
      </c>
      <c r="AX96">
        <f t="shared" si="61"/>
        <v>7.6683296371450726E-3</v>
      </c>
      <c r="AY96">
        <f t="shared" si="62"/>
        <v>3.4966825276529696E-3</v>
      </c>
      <c r="AZ96" s="25">
        <f t="shared" si="63"/>
        <v>4.1716471094921034E-3</v>
      </c>
      <c r="BA96">
        <f t="shared" si="64"/>
        <v>0.51705204903576951</v>
      </c>
      <c r="BB96">
        <f t="shared" si="65"/>
        <v>0.23882073120764871</v>
      </c>
      <c r="BC96">
        <f t="shared" si="66"/>
        <v>2.9004535557639408</v>
      </c>
      <c r="BD96">
        <f t="shared" si="67"/>
        <v>8.2537393090718627</v>
      </c>
      <c r="BE96">
        <f t="shared" si="68"/>
        <v>2.7293169556020489</v>
      </c>
      <c r="BF96">
        <f t="shared" si="69"/>
        <v>2.7268238828604412</v>
      </c>
      <c r="BG96">
        <f t="shared" si="70"/>
        <v>2.7322945779496819</v>
      </c>
      <c r="BH96">
        <f t="shared" si="71"/>
        <v>2.7202725794769571</v>
      </c>
      <c r="BI96">
        <f t="shared" si="72"/>
        <v>2.7466093996716689</v>
      </c>
      <c r="BJ96">
        <f t="shared" si="73"/>
        <v>2.6884998588749309</v>
      </c>
      <c r="BK96">
        <f t="shared" si="74"/>
        <v>2.8149055488169781</v>
      </c>
      <c r="BL96">
        <f t="shared" si="75"/>
        <v>2.5289006738574553</v>
      </c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</row>
    <row r="97" spans="1:82" s="25" customFormat="1">
      <c r="A97" s="33" t="s">
        <v>300</v>
      </c>
      <c r="B97" s="57"/>
      <c r="C97" s="58">
        <v>45294.303999999996</v>
      </c>
      <c r="D97" s="58"/>
      <c r="E97" s="33">
        <f t="shared" si="82"/>
        <v>-13785.990796548616</v>
      </c>
      <c r="F97" s="25">
        <f t="shared" si="83"/>
        <v>-13786</v>
      </c>
      <c r="G97" s="25">
        <f t="shared" ref="G97:G105" si="101">+C97-(C$7+F97*C$8)</f>
        <v>3.1415799967362545E-3</v>
      </c>
      <c r="I97" s="127">
        <f t="shared" ref="I97:I105" si="102">G97</f>
        <v>3.1415799967362545E-3</v>
      </c>
      <c r="P97" s="27">
        <f t="shared" si="84"/>
        <v>3.8061308629800273E-3</v>
      </c>
      <c r="Q97" s="28">
        <f t="shared" si="85"/>
        <v>30275.803999999996</v>
      </c>
      <c r="S97" s="25">
        <f t="shared" ref="S97:S105" si="103">+(P97-G97)^2</f>
        <v>4.4162785382534876E-7</v>
      </c>
      <c r="T97" s="11">
        <f t="shared" ref="T97:T105" si="104">T$19</f>
        <v>0</v>
      </c>
      <c r="U97">
        <f t="shared" ref="U97:U105" si="105">+T97*S97</f>
        <v>0</v>
      </c>
      <c r="V97" s="25">
        <f t="shared" ref="V97:V105" si="106">+G97-P97</f>
        <v>-6.6455086624377276E-4</v>
      </c>
      <c r="Z97">
        <f t="shared" si="86"/>
        <v>-13786</v>
      </c>
      <c r="AA97" s="25">
        <f t="shared" si="87"/>
        <v>8.7254803493007418E-3</v>
      </c>
      <c r="AB97" s="25">
        <f t="shared" si="88"/>
        <v>-1.77776948958446E-3</v>
      </c>
      <c r="AC97" s="25">
        <f t="shared" si="89"/>
        <v>-6.6455086624377276E-4</v>
      </c>
      <c r="AD97" s="25">
        <f t="shared" si="90"/>
        <v>-5.5839003525644873E-3</v>
      </c>
      <c r="AE97" s="25">
        <f t="shared" si="91"/>
        <v>0</v>
      </c>
      <c r="AF97">
        <f t="shared" si="92"/>
        <v>-6.6455086624377276E-4</v>
      </c>
      <c r="AG97" s="128"/>
      <c r="AH97">
        <f t="shared" si="93"/>
        <v>4.9193494863207145E-3</v>
      </c>
      <c r="AI97">
        <f t="shared" si="94"/>
        <v>0.52328978371235357</v>
      </c>
      <c r="AJ97">
        <f t="shared" si="95"/>
        <v>0.28502239284153941</v>
      </c>
      <c r="AK97">
        <f t="shared" si="96"/>
        <v>0.14174656364858634</v>
      </c>
      <c r="AL97">
        <f t="shared" si="97"/>
        <v>2.8525750257956006</v>
      </c>
      <c r="AM97">
        <f t="shared" si="98"/>
        <v>6.8717563348472037</v>
      </c>
      <c r="AN97" s="25">
        <f t="shared" si="100"/>
        <v>2.6494486337595067</v>
      </c>
      <c r="AO97" s="25">
        <f t="shared" si="100"/>
        <v>2.6471922308404121</v>
      </c>
      <c r="AP97" s="25">
        <f t="shared" si="100"/>
        <v>2.6523392701806072</v>
      </c>
      <c r="AQ97" s="25">
        <f t="shared" si="100"/>
        <v>2.6405774936192872</v>
      </c>
      <c r="AR97" s="25">
        <f t="shared" si="100"/>
        <v>2.6673478820262106</v>
      </c>
      <c r="AS97" s="25">
        <f t="shared" si="100"/>
        <v>2.6058333571415075</v>
      </c>
      <c r="AT97" s="25">
        <f t="shared" si="100"/>
        <v>2.7444267165797851</v>
      </c>
      <c r="AU97" s="25">
        <f t="shared" si="99"/>
        <v>2.4134599603165894</v>
      </c>
      <c r="AV97"/>
      <c r="AW97">
        <v>-12500</v>
      </c>
      <c r="AX97">
        <f t="shared" si="61"/>
        <v>6.975695114129459E-3</v>
      </c>
      <c r="AY97">
        <f t="shared" si="62"/>
        <v>3.2890050609719061E-3</v>
      </c>
      <c r="AZ97" s="25">
        <f t="shared" si="63"/>
        <v>3.6866900531575529E-3</v>
      </c>
      <c r="BA97">
        <f t="shared" si="64"/>
        <v>0.51371875066656147</v>
      </c>
      <c r="BB97">
        <f t="shared" si="65"/>
        <v>0.20969749178375252</v>
      </c>
      <c r="BC97">
        <f t="shared" si="66"/>
        <v>2.930339253302586</v>
      </c>
      <c r="BD97">
        <f t="shared" si="67"/>
        <v>9.4320681189805811</v>
      </c>
      <c r="BE97">
        <f t="shared" si="68"/>
        <v>2.779627759260451</v>
      </c>
      <c r="BF97">
        <f t="shared" si="69"/>
        <v>2.7770937074017192</v>
      </c>
      <c r="BG97">
        <f t="shared" si="70"/>
        <v>2.7825415892761534</v>
      </c>
      <c r="BH97">
        <f t="shared" si="71"/>
        <v>2.7708153110596339</v>
      </c>
      <c r="BI97">
        <f t="shared" si="72"/>
        <v>2.7959919148721766</v>
      </c>
      <c r="BJ97">
        <f t="shared" si="73"/>
        <v>2.7416291601601164</v>
      </c>
      <c r="BK97">
        <f t="shared" si="74"/>
        <v>2.8577181541821286</v>
      </c>
      <c r="BL97">
        <f t="shared" si="75"/>
        <v>2.6023362422676755</v>
      </c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</row>
    <row r="98" spans="1:82" s="25" customFormat="1">
      <c r="A98" s="33" t="s">
        <v>296</v>
      </c>
      <c r="B98" s="57"/>
      <c r="C98" s="58">
        <v>45298.735999999997</v>
      </c>
      <c r="D98" s="58" t="s">
        <v>264</v>
      </c>
      <c r="E98" s="33">
        <f t="shared" si="82"/>
        <v>-13773.006980588112</v>
      </c>
      <c r="F98" s="25">
        <f t="shared" si="83"/>
        <v>-13773</v>
      </c>
      <c r="G98" s="25">
        <f t="shared" si="101"/>
        <v>-2.3828100020182319E-3</v>
      </c>
      <c r="I98" s="25">
        <f t="shared" si="102"/>
        <v>-2.3828100020182319E-3</v>
      </c>
      <c r="P98" s="27">
        <f t="shared" si="84"/>
        <v>3.8011819743461496E-3</v>
      </c>
      <c r="Q98" s="28">
        <f t="shared" si="85"/>
        <v>30280.235999999997</v>
      </c>
      <c r="S98" s="25">
        <f t="shared" si="103"/>
        <v>3.8241756763739051E-5</v>
      </c>
      <c r="T98" s="11">
        <f t="shared" si="104"/>
        <v>0</v>
      </c>
      <c r="U98">
        <f t="shared" si="105"/>
        <v>0</v>
      </c>
      <c r="V98" s="25">
        <f t="shared" si="106"/>
        <v>-6.1839919763643815E-3</v>
      </c>
      <c r="Z98">
        <f t="shared" si="86"/>
        <v>-13773</v>
      </c>
      <c r="AA98" s="25">
        <f t="shared" si="87"/>
        <v>8.7083293002876254E-3</v>
      </c>
      <c r="AB98" s="25">
        <f t="shared" si="88"/>
        <v>-7.2899573279597068E-3</v>
      </c>
      <c r="AC98" s="25">
        <f t="shared" si="89"/>
        <v>-6.1839919763643815E-3</v>
      </c>
      <c r="AD98" s="25">
        <f t="shared" si="90"/>
        <v>-1.1091139302305857E-2</v>
      </c>
      <c r="AE98" s="25">
        <f t="shared" si="91"/>
        <v>0</v>
      </c>
      <c r="AF98">
        <f t="shared" si="92"/>
        <v>-6.1839919763643815E-3</v>
      </c>
      <c r="AG98" s="128"/>
      <c r="AH98">
        <f t="shared" si="93"/>
        <v>4.9071473259414749E-3</v>
      </c>
      <c r="AI98">
        <f t="shared" si="94"/>
        <v>0.52317628389264392</v>
      </c>
      <c r="AJ98">
        <f t="shared" si="95"/>
        <v>0.28425375472653081</v>
      </c>
      <c r="AK98">
        <f t="shared" si="96"/>
        <v>0.14136428960939479</v>
      </c>
      <c r="AL98">
        <f t="shared" si="97"/>
        <v>2.8533768305467988</v>
      </c>
      <c r="AM98">
        <f t="shared" si="98"/>
        <v>6.8911416681427919</v>
      </c>
      <c r="AN98" s="25">
        <f t="shared" si="100"/>
        <v>2.6507780823565992</v>
      </c>
      <c r="AO98" s="25">
        <f t="shared" si="100"/>
        <v>2.6485163327636241</v>
      </c>
      <c r="AP98" s="25">
        <f t="shared" si="100"/>
        <v>2.6536719038795367</v>
      </c>
      <c r="AQ98" s="25">
        <f t="shared" si="100"/>
        <v>2.6418990572349363</v>
      </c>
      <c r="AR98" s="25">
        <f t="shared" si="100"/>
        <v>2.668675852555507</v>
      </c>
      <c r="AS98" s="25">
        <f t="shared" si="100"/>
        <v>2.6071922212743108</v>
      </c>
      <c r="AT98" s="25">
        <f t="shared" si="100"/>
        <v>2.745626655277658</v>
      </c>
      <c r="AU98" s="25">
        <f t="shared" si="99"/>
        <v>2.4153692850952551</v>
      </c>
      <c r="AV98"/>
      <c r="AW98">
        <v>-12000</v>
      </c>
      <c r="AX98">
        <f t="shared" si="61"/>
        <v>6.2686418015689763E-3</v>
      </c>
      <c r="AY98">
        <f t="shared" si="62"/>
        <v>3.0729081692557358E-3</v>
      </c>
      <c r="AZ98" s="25">
        <f t="shared" si="63"/>
        <v>3.19573363231324E-3</v>
      </c>
      <c r="BA98">
        <f t="shared" si="64"/>
        <v>0.51085369888103582</v>
      </c>
      <c r="BB98">
        <f t="shared" si="65"/>
        <v>0.18075887097451124</v>
      </c>
      <c r="BC98">
        <f t="shared" si="66"/>
        <v>2.9598468382516177</v>
      </c>
      <c r="BD98">
        <f t="shared" si="67"/>
        <v>10.974072257009507</v>
      </c>
      <c r="BE98">
        <f t="shared" si="68"/>
        <v>2.8296024575752807</v>
      </c>
      <c r="BF98">
        <f t="shared" si="69"/>
        <v>2.8271270974565281</v>
      </c>
      <c r="BG98">
        <f t="shared" si="70"/>
        <v>2.8323565565613547</v>
      </c>
      <c r="BH98">
        <f t="shared" si="71"/>
        <v>2.8212982930741131</v>
      </c>
      <c r="BI98">
        <f t="shared" si="72"/>
        <v>2.8446363978667035</v>
      </c>
      <c r="BJ98">
        <f t="shared" si="73"/>
        <v>2.7951679140086196</v>
      </c>
      <c r="BK98">
        <f t="shared" si="74"/>
        <v>2.8991541591978978</v>
      </c>
      <c r="BL98">
        <f t="shared" si="75"/>
        <v>2.6757718106778952</v>
      </c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</row>
    <row r="99" spans="1:82" s="25" customFormat="1">
      <c r="A99" s="33" t="s">
        <v>301</v>
      </c>
      <c r="B99" s="57"/>
      <c r="C99" s="58">
        <v>45336.288999999997</v>
      </c>
      <c r="D99" s="58"/>
      <c r="E99" s="33">
        <f t="shared" si="82"/>
        <v>-13662.993162726032</v>
      </c>
      <c r="F99" s="25">
        <f t="shared" si="83"/>
        <v>-13663</v>
      </c>
      <c r="G99" s="25">
        <f t="shared" si="101"/>
        <v>2.333889999135863E-3</v>
      </c>
      <c r="I99" s="127">
        <f t="shared" si="102"/>
        <v>2.333889999135863E-3</v>
      </c>
      <c r="P99" s="27">
        <f t="shared" si="84"/>
        <v>3.7590789331872687E-3</v>
      </c>
      <c r="Q99" s="28">
        <f t="shared" si="85"/>
        <v>30317.788999999997</v>
      </c>
      <c r="S99" s="25">
        <f t="shared" si="103"/>
        <v>2.0311634977425817E-6</v>
      </c>
      <c r="T99" s="11">
        <f t="shared" si="104"/>
        <v>0</v>
      </c>
      <c r="U99">
        <f t="shared" si="105"/>
        <v>0</v>
      </c>
      <c r="V99" s="25">
        <f t="shared" si="106"/>
        <v>-1.4251889340514056E-3</v>
      </c>
      <c r="Z99">
        <f t="shared" si="86"/>
        <v>-13663</v>
      </c>
      <c r="AA99" s="25">
        <f t="shared" si="87"/>
        <v>8.5627422665735618E-3</v>
      </c>
      <c r="AB99" s="25">
        <f t="shared" si="88"/>
        <v>-2.46977333425043E-3</v>
      </c>
      <c r="AC99" s="25">
        <f t="shared" si="89"/>
        <v>-1.4251889340514056E-3</v>
      </c>
      <c r="AD99" s="25">
        <f t="shared" si="90"/>
        <v>-6.2288522674376987E-3</v>
      </c>
      <c r="AE99" s="25">
        <f t="shared" si="91"/>
        <v>0</v>
      </c>
      <c r="AF99">
        <f t="shared" si="92"/>
        <v>-1.4251889340514056E-3</v>
      </c>
      <c r="AG99" s="128"/>
      <c r="AH99">
        <f t="shared" si="93"/>
        <v>4.8036633333862931E-3</v>
      </c>
      <c r="AI99">
        <f t="shared" si="94"/>
        <v>0.52223012324922524</v>
      </c>
      <c r="AJ99">
        <f t="shared" si="95"/>
        <v>0.27775615018055455</v>
      </c>
      <c r="AK99">
        <f t="shared" si="96"/>
        <v>0.13813277485356926</v>
      </c>
      <c r="AL99">
        <f t="shared" si="97"/>
        <v>2.860147256068124</v>
      </c>
      <c r="AM99">
        <f t="shared" si="98"/>
        <v>7.0592045095149185</v>
      </c>
      <c r="AN99" s="25">
        <f t="shared" si="100"/>
        <v>2.6620153440096512</v>
      </c>
      <c r="AO99" s="25">
        <f t="shared" si="100"/>
        <v>2.659710058461882</v>
      </c>
      <c r="AP99" s="25">
        <f t="shared" si="100"/>
        <v>2.6649338762123915</v>
      </c>
      <c r="AQ99" s="25">
        <f t="shared" si="100"/>
        <v>2.65307605142592</v>
      </c>
      <c r="AR99" s="25">
        <f t="shared" si="100"/>
        <v>2.6798891229136599</v>
      </c>
      <c r="AS99" s="25">
        <f t="shared" si="100"/>
        <v>2.618701412818544</v>
      </c>
      <c r="AT99" s="25">
        <f t="shared" si="100"/>
        <v>2.7557320473190177</v>
      </c>
      <c r="AU99" s="25">
        <f t="shared" si="99"/>
        <v>2.4315251101455035</v>
      </c>
      <c r="AV99"/>
      <c r="AW99">
        <v>-11500</v>
      </c>
      <c r="AX99">
        <f t="shared" si="61"/>
        <v>5.5481478494442855E-3</v>
      </c>
      <c r="AY99">
        <f t="shared" si="62"/>
        <v>2.8483918525044585E-3</v>
      </c>
      <c r="AZ99" s="25">
        <f t="shared" si="63"/>
        <v>2.6997559969398266E-3</v>
      </c>
      <c r="BA99">
        <f t="shared" si="64"/>
        <v>0.50843904047634725</v>
      </c>
      <c r="BB99">
        <f t="shared" si="65"/>
        <v>0.15198394795671222</v>
      </c>
      <c r="BC99">
        <f t="shared" si="66"/>
        <v>2.9890295848727257</v>
      </c>
      <c r="BD99">
        <f t="shared" si="67"/>
        <v>13.083895485138234</v>
      </c>
      <c r="BE99">
        <f t="shared" si="68"/>
        <v>2.8792829346214734</v>
      </c>
      <c r="BF99">
        <f t="shared" si="69"/>
        <v>2.8769713592416934</v>
      </c>
      <c r="BG99">
        <f t="shared" si="70"/>
        <v>2.8817837601030885</v>
      </c>
      <c r="BH99">
        <f t="shared" si="71"/>
        <v>2.8717578833518997</v>
      </c>
      <c r="BI99">
        <f t="shared" si="72"/>
        <v>2.8926151774865461</v>
      </c>
      <c r="BJ99">
        <f t="shared" si="73"/>
        <v>2.8490884219341135</v>
      </c>
      <c r="BK99">
        <f t="shared" si="74"/>
        <v>2.9393860530191316</v>
      </c>
      <c r="BL99">
        <f t="shared" si="75"/>
        <v>2.7492073790881153</v>
      </c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</row>
    <row r="100" spans="1:82" s="25" customFormat="1">
      <c r="A100" s="33" t="s">
        <v>296</v>
      </c>
      <c r="B100" s="57"/>
      <c r="C100" s="58">
        <v>45373.667000000001</v>
      </c>
      <c r="D100" s="58" t="s">
        <v>264</v>
      </c>
      <c r="E100" s="33">
        <f t="shared" si="82"/>
        <v>-13553.492018102452</v>
      </c>
      <c r="F100" s="25">
        <f t="shared" si="83"/>
        <v>-13553.5</v>
      </c>
      <c r="G100" s="25">
        <f t="shared" si="101"/>
        <v>2.724605001276359E-3</v>
      </c>
      <c r="I100" s="25">
        <f t="shared" si="102"/>
        <v>2.724605001276359E-3</v>
      </c>
      <c r="P100" s="27">
        <f t="shared" si="84"/>
        <v>3.7167625435170497E-3</v>
      </c>
      <c r="Q100" s="28">
        <f t="shared" si="85"/>
        <v>30355.167000000001</v>
      </c>
      <c r="S100" s="25">
        <f t="shared" si="103"/>
        <v>9.8437658862508812E-7</v>
      </c>
      <c r="T100" s="11">
        <f t="shared" si="104"/>
        <v>0</v>
      </c>
      <c r="U100">
        <f t="shared" si="105"/>
        <v>0</v>
      </c>
      <c r="V100" s="25">
        <f t="shared" si="106"/>
        <v>-9.9215754224069074E-4</v>
      </c>
      <c r="Z100">
        <f t="shared" si="86"/>
        <v>-13553.5</v>
      </c>
      <c r="AA100" s="25">
        <f t="shared" si="87"/>
        <v>8.417003475877094E-3</v>
      </c>
      <c r="AB100" s="25">
        <f t="shared" si="88"/>
        <v>-1.9756359310836849E-3</v>
      </c>
      <c r="AC100" s="25">
        <f t="shared" si="89"/>
        <v>-9.9215754224069074E-4</v>
      </c>
      <c r="AD100" s="25">
        <f t="shared" si="90"/>
        <v>-5.692398474600735E-3</v>
      </c>
      <c r="AE100" s="25">
        <f t="shared" si="91"/>
        <v>0</v>
      </c>
      <c r="AF100">
        <f t="shared" si="92"/>
        <v>-9.9215754224069074E-4</v>
      </c>
      <c r="AG100" s="128"/>
      <c r="AH100">
        <f t="shared" si="93"/>
        <v>4.7002409323600438E-3</v>
      </c>
      <c r="AI100">
        <f t="shared" si="94"/>
        <v>0.52131332654751517</v>
      </c>
      <c r="AJ100">
        <f t="shared" si="95"/>
        <v>0.27129906344968308</v>
      </c>
      <c r="AK100">
        <f t="shared" si="96"/>
        <v>0.13492141148902795</v>
      </c>
      <c r="AL100">
        <f t="shared" si="97"/>
        <v>2.8668623573374084</v>
      </c>
      <c r="AM100">
        <f t="shared" si="98"/>
        <v>7.2340208502725725</v>
      </c>
      <c r="AN100" s="25">
        <f t="shared" si="100"/>
        <v>2.6731806772630202</v>
      </c>
      <c r="AO100" s="25">
        <f t="shared" si="100"/>
        <v>2.670835228376863</v>
      </c>
      <c r="AP100" s="25">
        <f t="shared" si="100"/>
        <v>2.6761197503360914</v>
      </c>
      <c r="AQ100" s="25">
        <f t="shared" si="100"/>
        <v>2.6641930651288912</v>
      </c>
      <c r="AR100" s="25">
        <f t="shared" si="100"/>
        <v>2.691010119203388</v>
      </c>
      <c r="AS100" s="25">
        <f t="shared" si="100"/>
        <v>2.6301781867482585</v>
      </c>
      <c r="AT100" s="25">
        <f t="shared" si="100"/>
        <v>2.7657074598031093</v>
      </c>
      <c r="AU100" s="25">
        <f t="shared" si="99"/>
        <v>2.4476074996273418</v>
      </c>
      <c r="AV100"/>
      <c r="AW100">
        <v>-11000</v>
      </c>
      <c r="AX100">
        <f t="shared" si="61"/>
        <v>4.8151305727621163E-3</v>
      </c>
      <c r="AY100">
        <f t="shared" si="62"/>
        <v>2.6154561107180757E-3</v>
      </c>
      <c r="AZ100" s="25">
        <f t="shared" si="63"/>
        <v>2.199674462044041E-3</v>
      </c>
      <c r="BA100">
        <f t="shared" si="64"/>
        <v>0.50645969698464199</v>
      </c>
      <c r="BB100">
        <f t="shared" si="65"/>
        <v>0.12335031833016795</v>
      </c>
      <c r="BC100">
        <f t="shared" si="66"/>
        <v>3.0179395340722706</v>
      </c>
      <c r="BD100">
        <f t="shared" si="67"/>
        <v>16.153664453873908</v>
      </c>
      <c r="BE100">
        <f t="shared" si="68"/>
        <v>2.9287120209896056</v>
      </c>
      <c r="BF100">
        <f t="shared" si="69"/>
        <v>2.9266680428108192</v>
      </c>
      <c r="BG100">
        <f t="shared" si="70"/>
        <v>2.9308727497062921</v>
      </c>
      <c r="BH100">
        <f t="shared" si="71"/>
        <v>2.9222189641365128</v>
      </c>
      <c r="BI100">
        <f t="shared" si="72"/>
        <v>2.9400120868118784</v>
      </c>
      <c r="BJ100">
        <f t="shared" si="73"/>
        <v>2.9033504045193821</v>
      </c>
      <c r="BK100">
        <f t="shared" si="74"/>
        <v>2.9785928153930534</v>
      </c>
      <c r="BL100">
        <f t="shared" si="75"/>
        <v>2.8226429474983354</v>
      </c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</row>
    <row r="101" spans="1:82" s="25" customFormat="1">
      <c r="A101" s="33" t="s">
        <v>302</v>
      </c>
      <c r="B101" s="57" t="s">
        <v>288</v>
      </c>
      <c r="C101" s="58">
        <v>45401.311000000002</v>
      </c>
      <c r="D101" s="58"/>
      <c r="E101" s="33">
        <f t="shared" si="82"/>
        <v>-13472.507223785637</v>
      </c>
      <c r="F101" s="25">
        <f t="shared" si="83"/>
        <v>-13472.5</v>
      </c>
      <c r="G101" s="25">
        <f t="shared" si="101"/>
        <v>-2.465824996761512E-3</v>
      </c>
      <c r="I101" s="127">
        <f t="shared" si="102"/>
        <v>-2.465824996761512E-3</v>
      </c>
      <c r="P101" s="27">
        <f t="shared" si="84"/>
        <v>3.6852001768164968E-3</v>
      </c>
      <c r="Q101" s="28">
        <f t="shared" si="85"/>
        <v>30382.811000000002</v>
      </c>
      <c r="S101" s="25">
        <f t="shared" si="103"/>
        <v>3.7835110685990375E-5</v>
      </c>
      <c r="T101" s="11">
        <f t="shared" si="104"/>
        <v>0</v>
      </c>
      <c r="U101">
        <f t="shared" si="105"/>
        <v>0</v>
      </c>
      <c r="V101" s="25">
        <f t="shared" si="106"/>
        <v>-6.1510251735780088E-3</v>
      </c>
      <c r="Z101">
        <f t="shared" si="86"/>
        <v>-13472.5</v>
      </c>
      <c r="AA101" s="25">
        <f t="shared" si="87"/>
        <v>8.3086814836728536E-3</v>
      </c>
      <c r="AB101" s="25">
        <f t="shared" si="88"/>
        <v>-7.0893063036178679E-3</v>
      </c>
      <c r="AC101" s="25">
        <f t="shared" si="89"/>
        <v>-6.1510251735780088E-3</v>
      </c>
      <c r="AD101" s="25">
        <f t="shared" si="90"/>
        <v>-1.0774506480434366E-2</v>
      </c>
      <c r="AE101" s="25">
        <f t="shared" si="91"/>
        <v>0</v>
      </c>
      <c r="AF101">
        <f t="shared" si="92"/>
        <v>-6.1510251735780088E-3</v>
      </c>
      <c r="AG101" s="128"/>
      <c r="AH101">
        <f t="shared" si="93"/>
        <v>4.6234813068563559E-3</v>
      </c>
      <c r="AI101">
        <f t="shared" si="94"/>
        <v>0.52065107446713865</v>
      </c>
      <c r="AJ101">
        <f t="shared" si="95"/>
        <v>0.26652953006514618</v>
      </c>
      <c r="AK101">
        <f t="shared" si="96"/>
        <v>0.13254933500281571</v>
      </c>
      <c r="AL101">
        <f t="shared" si="97"/>
        <v>2.8718143061823662</v>
      </c>
      <c r="AM101">
        <f t="shared" si="98"/>
        <v>7.3684757144912387</v>
      </c>
      <c r="AN101" s="25">
        <f t="shared" ref="AN101:AT110" si="107">$AU101+$AB$7*SIN(AO101)</f>
        <v>2.6814268455778882</v>
      </c>
      <c r="AO101" s="25">
        <f t="shared" si="107"/>
        <v>2.6790538430781581</v>
      </c>
      <c r="AP101" s="25">
        <f t="shared" si="107"/>
        <v>2.6843784477096473</v>
      </c>
      <c r="AQ101" s="25">
        <f t="shared" si="107"/>
        <v>2.6724111516639901</v>
      </c>
      <c r="AR101" s="25">
        <f t="shared" si="107"/>
        <v>2.6992103283660223</v>
      </c>
      <c r="AS101" s="25">
        <f t="shared" si="107"/>
        <v>2.6386807417235336</v>
      </c>
      <c r="AT101" s="25">
        <f t="shared" si="107"/>
        <v>2.7730335038830884</v>
      </c>
      <c r="AU101" s="25">
        <f t="shared" si="99"/>
        <v>2.4595040617097976</v>
      </c>
      <c r="AV101"/>
      <c r="AW101">
        <v>-10500</v>
      </c>
      <c r="AX101">
        <f t="shared" si="61"/>
        <v>4.0704489456368015E-3</v>
      </c>
      <c r="AY101">
        <f t="shared" si="62"/>
        <v>2.3741009438965842E-3</v>
      </c>
      <c r="AZ101" s="25">
        <f t="shared" si="63"/>
        <v>1.696348001740217E-3</v>
      </c>
      <c r="BA101">
        <f t="shared" si="64"/>
        <v>0.50490324970693923</v>
      </c>
      <c r="BB101">
        <f t="shared" si="65"/>
        <v>9.4834059277667082E-2</v>
      </c>
      <c r="BC101">
        <f t="shared" si="66"/>
        <v>3.0466280297656732</v>
      </c>
      <c r="BD101">
        <f t="shared" si="67"/>
        <v>21.044644278360103</v>
      </c>
      <c r="BE101">
        <f t="shared" si="68"/>
        <v>2.9779339074204172</v>
      </c>
      <c r="BF101">
        <f t="shared" si="69"/>
        <v>2.9762531979850695</v>
      </c>
      <c r="BG101">
        <f t="shared" si="70"/>
        <v>2.9796783630534036</v>
      </c>
      <c r="BH101">
        <f t="shared" si="71"/>
        <v>2.9726960505954243</v>
      </c>
      <c r="BI101">
        <f t="shared" si="72"/>
        <v>2.9869213105826056</v>
      </c>
      <c r="BJ101">
        <f t="shared" si="73"/>
        <v>2.9579031956772646</v>
      </c>
      <c r="BK101">
        <f t="shared" si="74"/>
        <v>3.0169589518940603</v>
      </c>
      <c r="BL101">
        <f t="shared" si="75"/>
        <v>2.8960785159085551</v>
      </c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</row>
    <row r="102" spans="1:82" s="25" customFormat="1">
      <c r="A102" s="33" t="s">
        <v>302</v>
      </c>
      <c r="B102" s="57"/>
      <c r="C102" s="58">
        <v>45407.286</v>
      </c>
      <c r="D102" s="58"/>
      <c r="E102" s="33">
        <f t="shared" si="82"/>
        <v>-13455.003094642138</v>
      </c>
      <c r="F102" s="25">
        <f t="shared" si="83"/>
        <v>-13455</v>
      </c>
      <c r="G102" s="25">
        <f t="shared" si="101"/>
        <v>-1.0563499963609502E-3</v>
      </c>
      <c r="I102" s="127">
        <f t="shared" si="102"/>
        <v>-1.0563499963609502E-3</v>
      </c>
      <c r="P102" s="27">
        <f t="shared" si="84"/>
        <v>3.6783521210059754E-3</v>
      </c>
      <c r="Q102" s="28">
        <f t="shared" si="85"/>
        <v>30388.786</v>
      </c>
      <c r="S102" s="25">
        <f t="shared" si="103"/>
        <v>2.2417404140198848E-5</v>
      </c>
      <c r="T102" s="11">
        <f t="shared" si="104"/>
        <v>0</v>
      </c>
      <c r="U102">
        <f t="shared" si="105"/>
        <v>0</v>
      </c>
      <c r="V102" s="25">
        <f t="shared" si="106"/>
        <v>-4.7347021173669256E-3</v>
      </c>
      <c r="Z102">
        <f t="shared" si="86"/>
        <v>-13455</v>
      </c>
      <c r="AA102" s="25">
        <f t="shared" si="87"/>
        <v>8.2852215704319106E-3</v>
      </c>
      <c r="AB102" s="25">
        <f t="shared" si="88"/>
        <v>-5.6632194457868854E-3</v>
      </c>
      <c r="AC102" s="25">
        <f t="shared" si="89"/>
        <v>-4.7347021173669256E-3</v>
      </c>
      <c r="AD102" s="25">
        <f t="shared" si="90"/>
        <v>-9.3415715667928608E-3</v>
      </c>
      <c r="AE102" s="25">
        <f t="shared" si="91"/>
        <v>0</v>
      </c>
      <c r="AF102">
        <f t="shared" si="92"/>
        <v>-4.7347021173669256E-3</v>
      </c>
      <c r="AG102" s="128"/>
      <c r="AH102">
        <f t="shared" si="93"/>
        <v>4.6068694494259353E-3</v>
      </c>
      <c r="AI102">
        <f t="shared" si="94"/>
        <v>0.52050976203400157</v>
      </c>
      <c r="AJ102">
        <f t="shared" si="95"/>
        <v>0.2654998422565043</v>
      </c>
      <c r="AK102">
        <f t="shared" si="96"/>
        <v>0.13203723078930271</v>
      </c>
      <c r="AL102">
        <f t="shared" si="97"/>
        <v>2.87288248150168</v>
      </c>
      <c r="AM102">
        <f t="shared" si="98"/>
        <v>7.3981244724233353</v>
      </c>
      <c r="AN102" s="25">
        <f t="shared" si="107"/>
        <v>2.683206980042816</v>
      </c>
      <c r="AO102" s="25">
        <f t="shared" si="107"/>
        <v>2.6808282743753922</v>
      </c>
      <c r="AP102" s="25">
        <f t="shared" si="107"/>
        <v>2.6861609869259127</v>
      </c>
      <c r="AQ102" s="25">
        <f t="shared" si="107"/>
        <v>2.6741860870440384</v>
      </c>
      <c r="AR102" s="25">
        <f t="shared" si="107"/>
        <v>2.7009790618103775</v>
      </c>
      <c r="AS102" s="25">
        <f t="shared" si="107"/>
        <v>2.640519160248775</v>
      </c>
      <c r="AT102" s="25">
        <f t="shared" si="107"/>
        <v>2.7746104399085674</v>
      </c>
      <c r="AU102" s="25">
        <f t="shared" si="99"/>
        <v>2.4620743066041553</v>
      </c>
      <c r="AV102"/>
      <c r="AW102">
        <v>-10000</v>
      </c>
      <c r="AX102">
        <f t="shared" si="61"/>
        <v>3.3149089693034284E-3</v>
      </c>
      <c r="AY102">
        <f t="shared" si="62"/>
        <v>2.1243263520399859E-3</v>
      </c>
      <c r="AZ102" s="25">
        <f t="shared" si="63"/>
        <v>1.1905826172634428E-3</v>
      </c>
      <c r="BA102">
        <f t="shared" si="64"/>
        <v>0.50375987457154658</v>
      </c>
      <c r="BB102">
        <f t="shared" si="65"/>
        <v>6.6409808260975645E-2</v>
      </c>
      <c r="BC102">
        <f t="shared" si="66"/>
        <v>3.0751460962504802</v>
      </c>
      <c r="BD102">
        <f t="shared" si="67"/>
        <v>30.088302064157933</v>
      </c>
      <c r="BE102">
        <f t="shared" si="68"/>
        <v>3.0269943095370895</v>
      </c>
      <c r="BF102">
        <f t="shared" si="69"/>
        <v>3.0257579266028021</v>
      </c>
      <c r="BG102">
        <f t="shared" si="70"/>
        <v>3.0282603400452168</v>
      </c>
      <c r="BH102">
        <f t="shared" si="71"/>
        <v>3.0231947516833837</v>
      </c>
      <c r="BI102">
        <f t="shared" si="72"/>
        <v>3.0334459016829887</v>
      </c>
      <c r="BJ102">
        <f t="shared" si="73"/>
        <v>3.012687840042648</v>
      </c>
      <c r="BK102">
        <f t="shared" si="74"/>
        <v>3.0546734993723232</v>
      </c>
      <c r="BL102">
        <f t="shared" si="75"/>
        <v>2.9695140843187753</v>
      </c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</row>
    <row r="103" spans="1:82" s="25" customFormat="1">
      <c r="A103" s="33" t="s">
        <v>303</v>
      </c>
      <c r="B103" s="57" t="s">
        <v>288</v>
      </c>
      <c r="C103" s="58">
        <v>45697.260999999999</v>
      </c>
      <c r="D103" s="58"/>
      <c r="E103" s="33">
        <f t="shared" si="82"/>
        <v>-12605.503538426745</v>
      </c>
      <c r="F103" s="25">
        <f t="shared" si="83"/>
        <v>-12605.5</v>
      </c>
      <c r="G103" s="25">
        <f t="shared" si="101"/>
        <v>-1.2078349973307922E-3</v>
      </c>
      <c r="I103" s="127">
        <f t="shared" si="102"/>
        <v>-1.2078349973307922E-3</v>
      </c>
      <c r="P103" s="27">
        <f t="shared" si="84"/>
        <v>3.3335258351718205E-3</v>
      </c>
      <c r="Q103" s="28">
        <f t="shared" si="85"/>
        <v>30678.760999999999</v>
      </c>
      <c r="S103" s="25">
        <f t="shared" si="103"/>
        <v>2.0623958210988829E-5</v>
      </c>
      <c r="T103" s="11">
        <f t="shared" si="104"/>
        <v>0</v>
      </c>
      <c r="U103">
        <f t="shared" si="105"/>
        <v>0</v>
      </c>
      <c r="V103" s="25">
        <f t="shared" si="106"/>
        <v>-4.5413608325026132E-3</v>
      </c>
      <c r="Z103">
        <f t="shared" si="86"/>
        <v>-12605.5</v>
      </c>
      <c r="AA103" s="25">
        <f t="shared" si="87"/>
        <v>7.1230752165560209E-3</v>
      </c>
      <c r="AB103" s="25">
        <f t="shared" si="88"/>
        <v>-4.9973843787149922E-3</v>
      </c>
      <c r="AC103" s="25">
        <f t="shared" si="89"/>
        <v>-4.5413608325026132E-3</v>
      </c>
      <c r="AD103" s="25">
        <f t="shared" si="90"/>
        <v>-8.3309102138868132E-3</v>
      </c>
      <c r="AE103" s="25">
        <f t="shared" si="91"/>
        <v>0</v>
      </c>
      <c r="AF103">
        <f t="shared" si="92"/>
        <v>-4.5413608325026132E-3</v>
      </c>
      <c r="AG103" s="128"/>
      <c r="AH103">
        <f t="shared" si="93"/>
        <v>3.7895493813842E-3</v>
      </c>
      <c r="AI103">
        <f t="shared" si="94"/>
        <v>0.51438244670078248</v>
      </c>
      <c r="AJ103">
        <f t="shared" si="95"/>
        <v>0.2158264510419855</v>
      </c>
      <c r="AK103">
        <f t="shared" si="96"/>
        <v>0.10733270958509818</v>
      </c>
      <c r="AL103">
        <f t="shared" si="97"/>
        <v>2.9240666657779979</v>
      </c>
      <c r="AM103">
        <f t="shared" si="98"/>
        <v>9.1580207702409293</v>
      </c>
      <c r="AN103" s="25">
        <f t="shared" si="107"/>
        <v>2.7690415536738122</v>
      </c>
      <c r="AO103" s="25">
        <f t="shared" si="107"/>
        <v>2.7665081521168857</v>
      </c>
      <c r="AP103" s="25">
        <f t="shared" si="107"/>
        <v>2.7719768268027938</v>
      </c>
      <c r="AQ103" s="25">
        <f t="shared" si="107"/>
        <v>2.7601572129593865</v>
      </c>
      <c r="AR103" s="25">
        <f t="shared" si="107"/>
        <v>2.7856358435885338</v>
      </c>
      <c r="AS103" s="25">
        <f t="shared" si="107"/>
        <v>2.7303841249178413</v>
      </c>
      <c r="AT103" s="25">
        <f t="shared" si="107"/>
        <v>2.848804946010147</v>
      </c>
      <c r="AU103" s="25">
        <f t="shared" si="99"/>
        <v>2.5868413373331189</v>
      </c>
      <c r="AV103"/>
      <c r="AW103">
        <v>-9500</v>
      </c>
      <c r="AX103">
        <f t="shared" si="61"/>
        <v>2.5492720663391885E-3</v>
      </c>
      <c r="AY103">
        <f t="shared" si="62"/>
        <v>1.8661323351482819E-3</v>
      </c>
      <c r="AZ103" s="25">
        <f t="shared" si="63"/>
        <v>6.8313973119090647E-4</v>
      </c>
      <c r="BA103">
        <f t="shared" si="64"/>
        <v>0.50302231131681552</v>
      </c>
      <c r="BB103">
        <f t="shared" si="65"/>
        <v>3.8050956243374782E-2</v>
      </c>
      <c r="BC103">
        <f t="shared" si="66"/>
        <v>3.1035446713556762</v>
      </c>
      <c r="BD103">
        <f t="shared" si="67"/>
        <v>52.558863885295516</v>
      </c>
      <c r="BE103">
        <f t="shared" si="68"/>
        <v>3.0759403940088159</v>
      </c>
      <c r="BF103">
        <f t="shared" si="69"/>
        <v>3.0752092108088736</v>
      </c>
      <c r="BG103">
        <f t="shared" si="70"/>
        <v>3.0766825793442272</v>
      </c>
      <c r="BH103">
        <f t="shared" si="71"/>
        <v>3.073713524830004</v>
      </c>
      <c r="BI103">
        <f t="shared" si="72"/>
        <v>3.0796960209498438</v>
      </c>
      <c r="BJ103">
        <f t="shared" si="73"/>
        <v>3.0676391008021739</v>
      </c>
      <c r="BK103">
        <f t="shared" si="74"/>
        <v>3.0919290069771783</v>
      </c>
      <c r="BL103">
        <f t="shared" si="75"/>
        <v>3.0429496527289954</v>
      </c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</row>
    <row r="104" spans="1:82" s="25" customFormat="1">
      <c r="A104" s="33" t="s">
        <v>296</v>
      </c>
      <c r="B104" s="57"/>
      <c r="C104" s="58">
        <v>45753.578999999998</v>
      </c>
      <c r="D104" s="58" t="s">
        <v>264</v>
      </c>
      <c r="E104" s="33">
        <f t="shared" si="82"/>
        <v>-12440.5165015893</v>
      </c>
      <c r="F104" s="25">
        <f t="shared" si="83"/>
        <v>-12440.5</v>
      </c>
      <c r="G104" s="25">
        <f t="shared" si="101"/>
        <v>-5.6327850033994764E-3</v>
      </c>
      <c r="I104" s="25">
        <f t="shared" si="102"/>
        <v>-5.6327850033994764E-3</v>
      </c>
      <c r="P104" s="27">
        <f t="shared" si="84"/>
        <v>3.2637308729083093E-3</v>
      </c>
      <c r="Q104" s="28">
        <f t="shared" si="85"/>
        <v>30735.078999999998</v>
      </c>
      <c r="S104" s="25">
        <f t="shared" si="103"/>
        <v>7.9147994737396491E-5</v>
      </c>
      <c r="T104" s="11">
        <f t="shared" si="104"/>
        <v>0</v>
      </c>
      <c r="U104">
        <f t="shared" si="105"/>
        <v>0</v>
      </c>
      <c r="V104" s="25">
        <f t="shared" si="106"/>
        <v>-8.8965158763077857E-3</v>
      </c>
      <c r="Z104">
        <f t="shared" si="86"/>
        <v>-12440.5</v>
      </c>
      <c r="AA104" s="25">
        <f t="shared" si="87"/>
        <v>6.8922919066569752E-3</v>
      </c>
      <c r="AB104" s="25">
        <f t="shared" si="88"/>
        <v>-9.2613460371481424E-3</v>
      </c>
      <c r="AC104" s="25">
        <f t="shared" si="89"/>
        <v>-8.8965158763077857E-3</v>
      </c>
      <c r="AD104" s="25">
        <f t="shared" si="90"/>
        <v>-1.2525076910056452E-2</v>
      </c>
      <c r="AE104" s="25">
        <f t="shared" si="91"/>
        <v>0</v>
      </c>
      <c r="AF104">
        <f t="shared" si="92"/>
        <v>-8.8965158763077857E-3</v>
      </c>
      <c r="AG104" s="128"/>
      <c r="AH104">
        <f t="shared" si="93"/>
        <v>3.6285610337486664E-3</v>
      </c>
      <c r="AI104">
        <f t="shared" si="94"/>
        <v>0.51335363965757475</v>
      </c>
      <c r="AJ104">
        <f t="shared" si="95"/>
        <v>0.2062445142519293</v>
      </c>
      <c r="AK104">
        <f t="shared" si="96"/>
        <v>0.10256723933433991</v>
      </c>
      <c r="AL104">
        <f t="shared" si="97"/>
        <v>2.9338694199947217</v>
      </c>
      <c r="AM104">
        <f t="shared" si="98"/>
        <v>9.5935505053642629</v>
      </c>
      <c r="AN104" s="25">
        <f t="shared" si="107"/>
        <v>2.7855915535685081</v>
      </c>
      <c r="AO104" s="25">
        <f t="shared" si="107"/>
        <v>2.7830590963838606</v>
      </c>
      <c r="AP104" s="25">
        <f t="shared" si="107"/>
        <v>2.7884913990192293</v>
      </c>
      <c r="AQ104" s="25">
        <f t="shared" si="107"/>
        <v>2.7768250970249282</v>
      </c>
      <c r="AR104" s="25">
        <f t="shared" si="107"/>
        <v>2.8018179920475066</v>
      </c>
      <c r="AS104" s="25">
        <f t="shared" si="107"/>
        <v>2.7479792225077269</v>
      </c>
      <c r="AT104" s="25">
        <f t="shared" si="107"/>
        <v>2.8627178915660876</v>
      </c>
      <c r="AU104" s="25">
        <f t="shared" si="99"/>
        <v>2.6110750749084914</v>
      </c>
      <c r="AV104"/>
      <c r="AW104">
        <v>-9000</v>
      </c>
      <c r="AX104">
        <f t="shared" si="61"/>
        <v>1.7742662686379652E-3</v>
      </c>
      <c r="AY104">
        <f t="shared" si="62"/>
        <v>1.5995188932214693E-3</v>
      </c>
      <c r="AZ104" s="25">
        <f t="shared" si="63"/>
        <v>1.7474737541649601E-4</v>
      </c>
      <c r="BA104">
        <f t="shared" si="64"/>
        <v>0.5026858532577404</v>
      </c>
      <c r="BB104">
        <f t="shared" si="65"/>
        <v>9.729943537912079E-3</v>
      </c>
      <c r="BC104">
        <f t="shared" si="66"/>
        <v>3.1318747186902316</v>
      </c>
      <c r="BD104">
        <f t="shared" si="67"/>
        <v>205.80342232542429</v>
      </c>
      <c r="BE104">
        <f t="shared" si="68"/>
        <v>3.1248204971405595</v>
      </c>
      <c r="BF104">
        <f t="shared" si="69"/>
        <v>3.1246309761124818</v>
      </c>
      <c r="BG104">
        <f t="shared" si="70"/>
        <v>3.1250121008737679</v>
      </c>
      <c r="BH104">
        <f t="shared" si="71"/>
        <v>3.1242456605484334</v>
      </c>
      <c r="BI104">
        <f t="shared" si="72"/>
        <v>3.1257869589859273</v>
      </c>
      <c r="BJ104">
        <f t="shared" si="73"/>
        <v>3.1226873921751106</v>
      </c>
      <c r="BK104">
        <f t="shared" si="74"/>
        <v>3.1289204982479673</v>
      </c>
      <c r="BL104">
        <f t="shared" si="75"/>
        <v>3.1163852211392156</v>
      </c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</row>
    <row r="105" spans="1:82" s="25" customFormat="1">
      <c r="A105" s="33" t="s">
        <v>304</v>
      </c>
      <c r="B105" s="57"/>
      <c r="C105" s="58">
        <v>45991.343999999997</v>
      </c>
      <c r="D105" s="58"/>
      <c r="E105" s="33">
        <f t="shared" si="82"/>
        <v>-11743.96934413244</v>
      </c>
      <c r="F105" s="25">
        <f t="shared" si="83"/>
        <v>-11744</v>
      </c>
      <c r="G105" s="25">
        <f t="shared" si="101"/>
        <v>1.0464320002938621E-2</v>
      </c>
      <c r="I105" s="127">
        <f t="shared" si="102"/>
        <v>1.0464320002938621E-2</v>
      </c>
      <c r="P105" s="27">
        <f t="shared" si="84"/>
        <v>2.9590076370098676E-3</v>
      </c>
      <c r="Q105" s="28">
        <f t="shared" si="85"/>
        <v>30972.843999999997</v>
      </c>
      <c r="S105" s="25">
        <f t="shared" si="103"/>
        <v>5.6329713710163054E-5</v>
      </c>
      <c r="T105" s="11">
        <f t="shared" si="104"/>
        <v>0</v>
      </c>
      <c r="U105">
        <f t="shared" si="105"/>
        <v>0</v>
      </c>
      <c r="V105" s="25">
        <f t="shared" si="106"/>
        <v>7.5053123659287527E-3</v>
      </c>
      <c r="Z105">
        <f t="shared" si="86"/>
        <v>-11744</v>
      </c>
      <c r="AA105" s="25">
        <f t="shared" si="87"/>
        <v>5.9013688440672412E-3</v>
      </c>
      <c r="AB105" s="25">
        <f t="shared" si="88"/>
        <v>7.5219587958812468E-3</v>
      </c>
      <c r="AC105" s="25">
        <f t="shared" si="89"/>
        <v>7.5053123659287527E-3</v>
      </c>
      <c r="AD105" s="25">
        <f t="shared" si="90"/>
        <v>4.5629511588713796E-3</v>
      </c>
      <c r="AE105" s="25">
        <f t="shared" si="91"/>
        <v>0</v>
      </c>
      <c r="AF105">
        <f t="shared" si="92"/>
        <v>7.5053123659287527E-3</v>
      </c>
      <c r="AG105" s="128"/>
      <c r="AH105">
        <f t="shared" si="93"/>
        <v>2.9423612070573735E-3</v>
      </c>
      <c r="AI105">
        <f t="shared" si="94"/>
        <v>0.50956213978587372</v>
      </c>
      <c r="AJ105">
        <f t="shared" si="95"/>
        <v>0.16600703492400104</v>
      </c>
      <c r="AK105">
        <f t="shared" si="96"/>
        <v>8.2555580597476919E-2</v>
      </c>
      <c r="AL105">
        <f t="shared" si="97"/>
        <v>2.9748256874584853</v>
      </c>
      <c r="AM105">
        <f t="shared" si="98"/>
        <v>11.964975395638666</v>
      </c>
      <c r="AN105" s="25">
        <f t="shared" si="107"/>
        <v>2.8550729497719685</v>
      </c>
      <c r="AO105" s="25">
        <f t="shared" si="107"/>
        <v>2.8526682374854593</v>
      </c>
      <c r="AP105" s="25">
        <f t="shared" si="107"/>
        <v>2.8577087331828648</v>
      </c>
      <c r="AQ105" s="25">
        <f t="shared" si="107"/>
        <v>2.8471347013060542</v>
      </c>
      <c r="AR105" s="25">
        <f t="shared" si="107"/>
        <v>2.8692796772168521</v>
      </c>
      <c r="AS105" s="25">
        <f t="shared" si="107"/>
        <v>2.8227297900582076</v>
      </c>
      <c r="AT105" s="25">
        <f t="shared" si="107"/>
        <v>2.9198921876396629</v>
      </c>
      <c r="AU105" s="25">
        <f t="shared" si="99"/>
        <v>2.7133708217039278</v>
      </c>
      <c r="AV105"/>
      <c r="AW105">
        <v>-8500</v>
      </c>
      <c r="AX105">
        <f t="shared" si="61"/>
        <v>9.9059962209110844E-4</v>
      </c>
      <c r="AY105">
        <f t="shared" si="62"/>
        <v>1.3244860262595496E-3</v>
      </c>
      <c r="AZ105" s="25">
        <f t="shared" si="63"/>
        <v>-3.3388640416844121E-4</v>
      </c>
      <c r="BA105">
        <f t="shared" si="64"/>
        <v>0.5027483465975835</v>
      </c>
      <c r="BB105">
        <f t="shared" si="65"/>
        <v>-1.8581364546108266E-2</v>
      </c>
      <c r="BC105">
        <f t="shared" si="66"/>
        <v>-3.1229980574517477</v>
      </c>
      <c r="BD105">
        <f t="shared" si="67"/>
        <v>-107.55503148976847</v>
      </c>
      <c r="BE105">
        <f t="shared" si="68"/>
        <v>3.1736836848240606</v>
      </c>
      <c r="BF105">
        <f t="shared" si="69"/>
        <v>3.1740453308508454</v>
      </c>
      <c r="BG105">
        <f t="shared" si="70"/>
        <v>3.173317792282158</v>
      </c>
      <c r="BH105">
        <f t="shared" si="71"/>
        <v>3.1747814298025774</v>
      </c>
      <c r="BI105">
        <f t="shared" si="72"/>
        <v>3.1718370024466584</v>
      </c>
      <c r="BJ105">
        <f t="shared" si="73"/>
        <v>3.1777606558479725</v>
      </c>
      <c r="BK105">
        <f t="shared" si="74"/>
        <v>3.165844419867021</v>
      </c>
      <c r="BL105">
        <f t="shared" si="75"/>
        <v>3.1898207895494353</v>
      </c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</row>
    <row r="106" spans="1:82" s="25" customFormat="1">
      <c r="A106" s="33" t="s">
        <v>298</v>
      </c>
      <c r="B106" s="57"/>
      <c r="C106" s="58">
        <v>45991.544000000002</v>
      </c>
      <c r="D106" s="58"/>
      <c r="E106" s="33">
        <f t="shared" si="82"/>
        <v>-11743.38343185984</v>
      </c>
      <c r="F106" s="25">
        <f t="shared" si="83"/>
        <v>-11743.5</v>
      </c>
      <c r="I106" s="127"/>
      <c r="P106" s="27">
        <f t="shared" si="84"/>
        <v>2.9587830154503047E-3</v>
      </c>
      <c r="Q106" s="28">
        <f t="shared" si="85"/>
        <v>30973.044000000002</v>
      </c>
      <c r="R106" s="25">
        <f>+C106-(C$7+F106*C$8)</f>
        <v>3.9790305003407411E-2</v>
      </c>
      <c r="S106" s="25">
        <f>+(P106-R106)^2</f>
        <v>1.3565610119493675E-3</v>
      </c>
      <c r="T106" s="2"/>
      <c r="U106"/>
      <c r="Z106">
        <f t="shared" si="86"/>
        <v>-11743.5</v>
      </c>
      <c r="AA106" s="25">
        <f t="shared" si="87"/>
        <v>5.9006481498585402E-3</v>
      </c>
      <c r="AB106" s="25">
        <f t="shared" si="88"/>
        <v>-2.9418651344082359E-3</v>
      </c>
      <c r="AC106" s="25">
        <f t="shared" si="89"/>
        <v>-2.9587830154503047E-3</v>
      </c>
      <c r="AD106" s="25">
        <f t="shared" si="90"/>
        <v>-5.9006481498585402E-3</v>
      </c>
      <c r="AE106" s="25">
        <f t="shared" si="91"/>
        <v>0</v>
      </c>
      <c r="AF106">
        <f t="shared" si="92"/>
        <v>-2.9587830154503047E-3</v>
      </c>
      <c r="AG106" s="128"/>
      <c r="AH106">
        <f t="shared" si="93"/>
        <v>2.9418651344082359E-3</v>
      </c>
      <c r="AI106">
        <f t="shared" si="94"/>
        <v>0.50955973128266763</v>
      </c>
      <c r="AJ106">
        <f t="shared" si="95"/>
        <v>0.16597826284273973</v>
      </c>
      <c r="AK106">
        <f t="shared" si="96"/>
        <v>8.2541271129466853E-2</v>
      </c>
      <c r="AL106">
        <f t="shared" si="97"/>
        <v>2.9748548643105059</v>
      </c>
      <c r="AM106">
        <f t="shared" si="98"/>
        <v>11.967078839570354</v>
      </c>
      <c r="AN106" s="25">
        <f t="shared" si="107"/>
        <v>2.8551226250564805</v>
      </c>
      <c r="AO106" s="25">
        <f t="shared" si="107"/>
        <v>2.852718077930843</v>
      </c>
      <c r="AP106" s="25">
        <f t="shared" si="107"/>
        <v>2.8577581537744297</v>
      </c>
      <c r="AQ106" s="25">
        <f t="shared" si="107"/>
        <v>2.8471851597585056</v>
      </c>
      <c r="AR106" s="25">
        <f t="shared" si="107"/>
        <v>2.8693276446785632</v>
      </c>
      <c r="AS106" s="25">
        <f t="shared" si="107"/>
        <v>2.822783716801585</v>
      </c>
      <c r="AT106" s="25">
        <f t="shared" si="107"/>
        <v>2.9199323981370391</v>
      </c>
      <c r="AU106" s="25">
        <f t="shared" si="99"/>
        <v>2.7134442572723381</v>
      </c>
      <c r="AV106"/>
      <c r="AW106">
        <v>-8000</v>
      </c>
      <c r="AX106">
        <f t="shared" si="61"/>
        <v>1.9897496288486416E-4</v>
      </c>
      <c r="AY106">
        <f t="shared" si="62"/>
        <v>1.0410337342625238E-3</v>
      </c>
      <c r="AZ106" s="25">
        <f t="shared" si="63"/>
        <v>-8.4205877137765968E-4</v>
      </c>
      <c r="BA106">
        <f t="shared" si="64"/>
        <v>0.50321019171344594</v>
      </c>
      <c r="BB106">
        <f t="shared" si="65"/>
        <v>-4.6911253290090681E-2</v>
      </c>
      <c r="BC106">
        <f t="shared" si="66"/>
        <v>-3.0946520150705914</v>
      </c>
      <c r="BD106">
        <f t="shared" si="67"/>
        <v>-42.599180844920902</v>
      </c>
      <c r="BE106">
        <f t="shared" si="68"/>
        <v>3.2225792164637381</v>
      </c>
      <c r="BF106">
        <f t="shared" si="69"/>
        <v>3.2234739112593815</v>
      </c>
      <c r="BG106">
        <f t="shared" si="70"/>
        <v>3.2216690277947335</v>
      </c>
      <c r="BH106">
        <f t="shared" si="71"/>
        <v>3.2253103251812911</v>
      </c>
      <c r="BI106">
        <f t="shared" si="72"/>
        <v>3.2179652101203953</v>
      </c>
      <c r="BJ106">
        <f t="shared" si="73"/>
        <v>3.2327862041027933</v>
      </c>
      <c r="BK106">
        <f t="shared" si="74"/>
        <v>3.2028975827413939</v>
      </c>
      <c r="BL106">
        <f t="shared" si="75"/>
        <v>3.2632563579596554</v>
      </c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</row>
    <row r="107" spans="1:82" s="25" customFormat="1">
      <c r="A107" s="33" t="s">
        <v>304</v>
      </c>
      <c r="B107" s="57"/>
      <c r="C107" s="58">
        <v>46005.332000000002</v>
      </c>
      <c r="D107" s="58"/>
      <c r="E107" s="33">
        <f t="shared" si="82"/>
        <v>-11702.990639787771</v>
      </c>
      <c r="F107" s="25">
        <f t="shared" si="83"/>
        <v>-11703</v>
      </c>
      <c r="G107" s="25">
        <f t="shared" ref="G107:G170" si="108">+C107-(C$7+F107*C$8)</f>
        <v>3.1950900083757006E-3</v>
      </c>
      <c r="I107" s="127">
        <f t="shared" ref="I107:I119" si="109">G107</f>
        <v>3.1950900083757006E-3</v>
      </c>
      <c r="P107" s="27">
        <f t="shared" si="84"/>
        <v>2.9405607082150613E-3</v>
      </c>
      <c r="Q107" s="28">
        <f t="shared" si="85"/>
        <v>30986.832000000002</v>
      </c>
      <c r="S107" s="25">
        <f t="shared" ref="S107:S170" si="110">+(P107-G107)^2</f>
        <v>6.47851646402648E-8</v>
      </c>
      <c r="T107" s="11">
        <f t="shared" ref="T107:T149" si="111">T$19</f>
        <v>0</v>
      </c>
      <c r="U107">
        <f t="shared" ref="U107:U170" si="112">+T107*S107</f>
        <v>0</v>
      </c>
      <c r="V107" s="25">
        <f t="shared" ref="V107:V170" si="113">+G107-P107</f>
        <v>2.5452930016063927E-4</v>
      </c>
      <c r="Z107">
        <f t="shared" si="86"/>
        <v>-11703</v>
      </c>
      <c r="AA107" s="25">
        <f t="shared" si="87"/>
        <v>5.8422289680268233E-3</v>
      </c>
      <c r="AB107" s="25">
        <f t="shared" si="88"/>
        <v>2.9342174856393901E-4</v>
      </c>
      <c r="AC107" s="25">
        <f t="shared" si="89"/>
        <v>2.5452930016063927E-4</v>
      </c>
      <c r="AD107" s="25">
        <f t="shared" si="90"/>
        <v>-2.6471389596511227E-3</v>
      </c>
      <c r="AE107" s="25">
        <f t="shared" si="91"/>
        <v>0</v>
      </c>
      <c r="AF107">
        <f t="shared" si="92"/>
        <v>2.5452930016063927E-4</v>
      </c>
      <c r="AG107" s="128"/>
      <c r="AH107">
        <f t="shared" si="93"/>
        <v>2.9016682598117616E-3</v>
      </c>
      <c r="AI107">
        <f t="shared" si="94"/>
        <v>0.50936610939446392</v>
      </c>
      <c r="AJ107">
        <f t="shared" si="95"/>
        <v>0.1636482287975258</v>
      </c>
      <c r="AK107">
        <f t="shared" si="96"/>
        <v>8.1382455163703668E-2</v>
      </c>
      <c r="AL107">
        <f t="shared" si="97"/>
        <v>2.9772172044370682</v>
      </c>
      <c r="AM107">
        <f t="shared" si="98"/>
        <v>12.139858880216224</v>
      </c>
      <c r="AN107" s="25">
        <f t="shared" si="107"/>
        <v>2.8591454219176353</v>
      </c>
      <c r="AO107" s="25">
        <f t="shared" si="107"/>
        <v>2.8567546042955088</v>
      </c>
      <c r="AP107" s="25">
        <f t="shared" si="107"/>
        <v>2.8617600190345844</v>
      </c>
      <c r="AQ107" s="25">
        <f t="shared" si="107"/>
        <v>2.8512722688768939</v>
      </c>
      <c r="AR107" s="25">
        <f t="shared" si="107"/>
        <v>2.8732109409652464</v>
      </c>
      <c r="AS107" s="25">
        <f t="shared" si="107"/>
        <v>2.8271529864880716</v>
      </c>
      <c r="AT107" s="25">
        <f t="shared" si="107"/>
        <v>2.9231857662181326</v>
      </c>
      <c r="AU107" s="25">
        <f t="shared" si="99"/>
        <v>2.7193925383135662</v>
      </c>
      <c r="AV107"/>
      <c r="AW107">
        <v>-7500</v>
      </c>
      <c r="AX107">
        <f t="shared" si="61"/>
        <v>-5.9989494354829723E-4</v>
      </c>
      <c r="AY107">
        <f t="shared" si="62"/>
        <v>7.4916201723039001E-4</v>
      </c>
      <c r="AZ107" s="25">
        <f t="shared" si="63"/>
        <v>-1.3490569607786872E-3</v>
      </c>
      <c r="BA107">
        <f t="shared" si="64"/>
        <v>0.50407434284038244</v>
      </c>
      <c r="BB107">
        <f t="shared" si="65"/>
        <v>-7.5287721331087534E-2</v>
      </c>
      <c r="BC107">
        <f t="shared" si="66"/>
        <v>-3.066221463230844</v>
      </c>
      <c r="BD107">
        <f t="shared" si="67"/>
        <v>-26.522774791021764</v>
      </c>
      <c r="BE107">
        <f t="shared" si="68"/>
        <v>3.2715559837559551</v>
      </c>
      <c r="BF107">
        <f t="shared" si="69"/>
        <v>3.2729392540577806</v>
      </c>
      <c r="BG107">
        <f t="shared" si="70"/>
        <v>3.2701342540094633</v>
      </c>
      <c r="BH107">
        <f t="shared" si="71"/>
        <v>3.2758233260971124</v>
      </c>
      <c r="BI107">
        <f t="shared" si="72"/>
        <v>3.2642891658318551</v>
      </c>
      <c r="BJ107">
        <f t="shared" si="73"/>
        <v>3.2876925542981494</v>
      </c>
      <c r="BK107">
        <f t="shared" si="74"/>
        <v>3.2402761011212955</v>
      </c>
      <c r="BL107">
        <f t="shared" si="75"/>
        <v>3.3366919263698755</v>
      </c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</row>
    <row r="108" spans="1:82" s="25" customFormat="1">
      <c r="A108" s="33" t="s">
        <v>305</v>
      </c>
      <c r="B108" s="57"/>
      <c r="C108" s="58">
        <v>46006.525999999998</v>
      </c>
      <c r="D108" s="58"/>
      <c r="E108" s="33">
        <f t="shared" si="82"/>
        <v>-11699.492743520446</v>
      </c>
      <c r="F108" s="25">
        <f t="shared" si="83"/>
        <v>-11699.5</v>
      </c>
      <c r="G108" s="25">
        <f t="shared" si="108"/>
        <v>2.4769849987933412E-3</v>
      </c>
      <c r="I108" s="127">
        <f t="shared" si="109"/>
        <v>2.4769849987933412E-3</v>
      </c>
      <c r="P108" s="27">
        <f t="shared" si="84"/>
        <v>2.9389833477402151E-3</v>
      </c>
      <c r="Q108" s="28">
        <f t="shared" si="85"/>
        <v>30988.025999999998</v>
      </c>
      <c r="S108" s="25">
        <f t="shared" si="110"/>
        <v>2.1344247442963749E-7</v>
      </c>
      <c r="T108" s="11">
        <f t="shared" si="111"/>
        <v>0</v>
      </c>
      <c r="U108">
        <f t="shared" si="112"/>
        <v>0</v>
      </c>
      <c r="V108" s="25">
        <f t="shared" si="113"/>
        <v>-4.6199834894687392E-4</v>
      </c>
      <c r="Z108">
        <f t="shared" si="86"/>
        <v>-11699.5</v>
      </c>
      <c r="AA108" s="25">
        <f t="shared" si="87"/>
        <v>5.8371764217019003E-3</v>
      </c>
      <c r="AB108" s="25">
        <f t="shared" si="88"/>
        <v>-4.2120807516834438E-4</v>
      </c>
      <c r="AC108" s="25">
        <f t="shared" si="89"/>
        <v>-4.6199834894687392E-4</v>
      </c>
      <c r="AD108" s="25">
        <f t="shared" si="90"/>
        <v>-3.3601914229085591E-3</v>
      </c>
      <c r="AE108" s="25">
        <f t="shared" si="91"/>
        <v>0</v>
      </c>
      <c r="AF108">
        <f t="shared" si="92"/>
        <v>-4.6199834894687392E-4</v>
      </c>
      <c r="AG108" s="128"/>
      <c r="AH108">
        <f t="shared" si="93"/>
        <v>2.8981930739616856E-3</v>
      </c>
      <c r="AI108">
        <f t="shared" si="94"/>
        <v>0.5093495125446823</v>
      </c>
      <c r="AJ108">
        <f t="shared" si="95"/>
        <v>0.16344691441755493</v>
      </c>
      <c r="AK108">
        <f t="shared" si="96"/>
        <v>8.1282333745140906E-2</v>
      </c>
      <c r="AL108">
        <f t="shared" si="97"/>
        <v>2.9774212664204316</v>
      </c>
      <c r="AM108">
        <f t="shared" si="98"/>
        <v>12.155016623421302</v>
      </c>
      <c r="AN108" s="25">
        <f t="shared" si="107"/>
        <v>2.8594929878419277</v>
      </c>
      <c r="AO108" s="25">
        <f t="shared" si="107"/>
        <v>2.8571033893017987</v>
      </c>
      <c r="AP108" s="25">
        <f t="shared" si="107"/>
        <v>2.8621057481595433</v>
      </c>
      <c r="AQ108" s="25">
        <f t="shared" si="107"/>
        <v>2.8516254736905484</v>
      </c>
      <c r="AR108" s="25">
        <f t="shared" si="107"/>
        <v>2.8735463434411512</v>
      </c>
      <c r="AS108" s="25">
        <f t="shared" si="107"/>
        <v>2.8275306889331389</v>
      </c>
      <c r="AT108" s="25">
        <f t="shared" si="107"/>
        <v>2.9234665816244916</v>
      </c>
      <c r="AU108" s="25">
        <f t="shared" si="99"/>
        <v>2.7199065872924377</v>
      </c>
      <c r="AV108"/>
      <c r="AW108">
        <v>-7000</v>
      </c>
      <c r="AX108">
        <f t="shared" si="61"/>
        <v>-1.4052729529852404E-3</v>
      </c>
      <c r="AY108">
        <f t="shared" si="62"/>
        <v>4.4887087516315015E-4</v>
      </c>
      <c r="AZ108" s="25">
        <f t="shared" si="63"/>
        <v>-1.8541438281483905E-3</v>
      </c>
      <c r="BA108">
        <f t="shared" si="64"/>
        <v>0.50534630682401294</v>
      </c>
      <c r="BB108">
        <f t="shared" si="65"/>
        <v>-0.10373806782972385</v>
      </c>
      <c r="BC108">
        <f t="shared" si="66"/>
        <v>-3.0376554523501214</v>
      </c>
      <c r="BD108">
        <f t="shared" si="67"/>
        <v>-19.225062457012847</v>
      </c>
      <c r="BE108">
        <f t="shared" si="68"/>
        <v>3.3206619973625697</v>
      </c>
      <c r="BF108">
        <f t="shared" si="69"/>
        <v>3.3224661165798355</v>
      </c>
      <c r="BG108">
        <f t="shared" si="70"/>
        <v>3.318779638778623</v>
      </c>
      <c r="BH108">
        <f t="shared" si="71"/>
        <v>3.3263151180382642</v>
      </c>
      <c r="BI108">
        <f t="shared" si="72"/>
        <v>3.310922775643883</v>
      </c>
      <c r="BJ108">
        <f t="shared" si="73"/>
        <v>3.3424112798462997</v>
      </c>
      <c r="BK108">
        <f t="shared" si="74"/>
        <v>3.2781743354737491</v>
      </c>
      <c r="BL108">
        <f t="shared" si="75"/>
        <v>3.4101274947800952</v>
      </c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</row>
    <row r="109" spans="1:82" s="25" customFormat="1">
      <c r="A109" s="33" t="s">
        <v>306</v>
      </c>
      <c r="B109" s="57" t="s">
        <v>288</v>
      </c>
      <c r="C109" s="58">
        <v>46023.249000000003</v>
      </c>
      <c r="D109" s="58"/>
      <c r="E109" s="33">
        <f t="shared" si="82"/>
        <v>-11650.501688848164</v>
      </c>
      <c r="F109" s="25">
        <f t="shared" si="83"/>
        <v>-11650.5</v>
      </c>
      <c r="G109" s="25">
        <f t="shared" si="108"/>
        <v>-5.7648499205242842E-4</v>
      </c>
      <c r="I109" s="127">
        <f t="shared" si="109"/>
        <v>-5.7648499205242842E-4</v>
      </c>
      <c r="P109" s="27">
        <f t="shared" si="84"/>
        <v>2.9168569831505738E-3</v>
      </c>
      <c r="Q109" s="28">
        <f t="shared" si="85"/>
        <v>31004.749000000003</v>
      </c>
      <c r="S109" s="25">
        <f t="shared" si="110"/>
        <v>1.2203438155715213E-5</v>
      </c>
      <c r="T109" s="11">
        <f t="shared" si="111"/>
        <v>0</v>
      </c>
      <c r="U109">
        <f t="shared" si="112"/>
        <v>0</v>
      </c>
      <c r="V109" s="25">
        <f t="shared" si="113"/>
        <v>-3.4933419752030022E-3</v>
      </c>
      <c r="Z109">
        <f t="shared" si="86"/>
        <v>-11650.5</v>
      </c>
      <c r="AA109" s="25">
        <f t="shared" si="87"/>
        <v>5.7663746622207213E-3</v>
      </c>
      <c r="AB109" s="25">
        <f t="shared" si="88"/>
        <v>-3.426002671122576E-3</v>
      </c>
      <c r="AC109" s="25">
        <f t="shared" si="89"/>
        <v>-3.4933419752030022E-3</v>
      </c>
      <c r="AD109" s="25">
        <f t="shared" si="90"/>
        <v>-6.3428596542731497E-3</v>
      </c>
      <c r="AE109" s="25">
        <f t="shared" si="91"/>
        <v>0</v>
      </c>
      <c r="AF109">
        <f t="shared" si="92"/>
        <v>-3.4933419752030022E-3</v>
      </c>
      <c r="AG109" s="128"/>
      <c r="AH109">
        <f t="shared" si="93"/>
        <v>2.8495176790701475E-3</v>
      </c>
      <c r="AI109">
        <f t="shared" si="94"/>
        <v>0.50911942217756478</v>
      </c>
      <c r="AJ109">
        <f t="shared" si="95"/>
        <v>0.16062928411583746</v>
      </c>
      <c r="AK109">
        <f t="shared" si="96"/>
        <v>7.9881017369018981E-2</v>
      </c>
      <c r="AL109">
        <f t="shared" si="97"/>
        <v>2.9802766328445882</v>
      </c>
      <c r="AM109">
        <f t="shared" si="98"/>
        <v>12.371126968308431</v>
      </c>
      <c r="AN109" s="25">
        <f t="shared" si="107"/>
        <v>2.8643575348647201</v>
      </c>
      <c r="AO109" s="25">
        <f t="shared" si="107"/>
        <v>2.8619855471072846</v>
      </c>
      <c r="AP109" s="25">
        <f t="shared" si="107"/>
        <v>2.8669441163034577</v>
      </c>
      <c r="AQ109" s="25">
        <f t="shared" si="107"/>
        <v>2.8565703127504407</v>
      </c>
      <c r="AR109" s="25">
        <f t="shared" si="107"/>
        <v>2.8782388141727546</v>
      </c>
      <c r="AS109" s="25">
        <f t="shared" si="107"/>
        <v>2.8328203680333992</v>
      </c>
      <c r="AT109" s="25">
        <f t="shared" si="107"/>
        <v>2.9273923774330606</v>
      </c>
      <c r="AU109" s="25">
        <f t="shared" si="99"/>
        <v>2.7271032729966391</v>
      </c>
      <c r="AV109"/>
      <c r="AW109">
        <v>-6500</v>
      </c>
      <c r="AX109">
        <f t="shared" si="61"/>
        <v>-2.2163847523258241E-3</v>
      </c>
      <c r="AY109">
        <f t="shared" si="62"/>
        <v>1.4016030806080317E-4</v>
      </c>
      <c r="AZ109" s="25">
        <f t="shared" si="63"/>
        <v>-2.3565450603866274E-3</v>
      </c>
      <c r="BA109">
        <f t="shared" si="64"/>
        <v>0.50703414581014128</v>
      </c>
      <c r="BB109">
        <f t="shared" si="65"/>
        <v>-0.13228853882544156</v>
      </c>
      <c r="BC109">
        <f t="shared" si="66"/>
        <v>-3.0089030347190255</v>
      </c>
      <c r="BD109">
        <f t="shared" si="67"/>
        <v>-15.050647767763124</v>
      </c>
      <c r="BE109">
        <f t="shared" si="68"/>
        <v>3.3699439904004151</v>
      </c>
      <c r="BF109">
        <f t="shared" si="69"/>
        <v>3.3720826680683023</v>
      </c>
      <c r="BG109">
        <f t="shared" si="70"/>
        <v>3.3676678762901231</v>
      </c>
      <c r="BH109">
        <f t="shared" si="71"/>
        <v>3.3767861962723735</v>
      </c>
      <c r="BI109">
        <f t="shared" si="72"/>
        <v>3.3579741759833528</v>
      </c>
      <c r="BJ109">
        <f t="shared" si="73"/>
        <v>3.3968789019010721</v>
      </c>
      <c r="BK109">
        <f t="shared" si="74"/>
        <v>3.3167838448097813</v>
      </c>
      <c r="BL109">
        <f t="shared" si="75"/>
        <v>3.4835630631903154</v>
      </c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</row>
    <row r="110" spans="1:82" s="25" customFormat="1">
      <c r="A110" s="33" t="s">
        <v>305</v>
      </c>
      <c r="B110" s="57"/>
      <c r="C110" s="58">
        <v>46036.563999999998</v>
      </c>
      <c r="D110" s="58"/>
      <c r="E110" s="33">
        <f t="shared" si="82"/>
        <v>-11611.494579300777</v>
      </c>
      <c r="F110" s="25">
        <f t="shared" si="83"/>
        <v>-11611.5</v>
      </c>
      <c r="G110" s="25">
        <f t="shared" si="108"/>
        <v>1.8503449973650277E-3</v>
      </c>
      <c r="I110" s="127">
        <f t="shared" si="109"/>
        <v>1.8503449973650277E-3</v>
      </c>
      <c r="P110" s="27">
        <f t="shared" si="84"/>
        <v>2.8991884122376234E-3</v>
      </c>
      <c r="Q110" s="28">
        <f t="shared" si="85"/>
        <v>31018.063999999998</v>
      </c>
      <c r="S110" s="25">
        <f t="shared" si="110"/>
        <v>1.1000725089216079E-6</v>
      </c>
      <c r="T110" s="11">
        <f t="shared" si="111"/>
        <v>0</v>
      </c>
      <c r="U110">
        <f t="shared" si="112"/>
        <v>0</v>
      </c>
      <c r="V110" s="25">
        <f t="shared" si="113"/>
        <v>-1.0488434148725957E-3</v>
      </c>
      <c r="Z110">
        <f t="shared" si="86"/>
        <v>-11611.5</v>
      </c>
      <c r="AA110" s="25">
        <f t="shared" si="87"/>
        <v>5.7099344218334517E-3</v>
      </c>
      <c r="AB110" s="25">
        <f t="shared" si="88"/>
        <v>-9.6040101223080062E-4</v>
      </c>
      <c r="AC110" s="25">
        <f t="shared" si="89"/>
        <v>-1.0488434148725957E-3</v>
      </c>
      <c r="AD110" s="25">
        <f t="shared" si="90"/>
        <v>-3.859589424468424E-3</v>
      </c>
      <c r="AE110" s="25">
        <f t="shared" si="91"/>
        <v>0</v>
      </c>
      <c r="AF110">
        <f t="shared" si="92"/>
        <v>-1.0488434148725957E-3</v>
      </c>
      <c r="AG110" s="128"/>
      <c r="AH110">
        <f t="shared" si="93"/>
        <v>2.8107460095958283E-3</v>
      </c>
      <c r="AI110">
        <f t="shared" si="94"/>
        <v>0.50893930537747967</v>
      </c>
      <c r="AJ110">
        <f t="shared" si="95"/>
        <v>0.15838769954283266</v>
      </c>
      <c r="AK110">
        <f t="shared" si="96"/>
        <v>7.8766190818429477E-2</v>
      </c>
      <c r="AL110">
        <f t="shared" si="97"/>
        <v>2.9825472901697876</v>
      </c>
      <c r="AM110">
        <f t="shared" si="98"/>
        <v>12.548509896946896</v>
      </c>
      <c r="AN110" s="25">
        <f t="shared" si="107"/>
        <v>2.8682274995630266</v>
      </c>
      <c r="AO110" s="25">
        <f t="shared" si="107"/>
        <v>2.8658702528038065</v>
      </c>
      <c r="AP110" s="25">
        <f t="shared" si="107"/>
        <v>2.8707926292649213</v>
      </c>
      <c r="AQ110" s="25">
        <f t="shared" si="107"/>
        <v>2.8605059727767266</v>
      </c>
      <c r="AR110" s="25">
        <f t="shared" si="107"/>
        <v>2.8819694527112936</v>
      </c>
      <c r="AS110" s="25">
        <f t="shared" si="107"/>
        <v>2.8370329642755614</v>
      </c>
      <c r="AT110" s="25">
        <f t="shared" si="107"/>
        <v>2.9305095682872246</v>
      </c>
      <c r="AU110" s="25">
        <f t="shared" si="99"/>
        <v>2.7328312473326362</v>
      </c>
      <c r="AV110"/>
      <c r="AW110">
        <v>-6000</v>
      </c>
      <c r="AX110">
        <f t="shared" si="61"/>
        <v>-3.0324085001548285E-3</v>
      </c>
      <c r="AY110">
        <f t="shared" si="62"/>
        <v>-1.7696968407665168E-4</v>
      </c>
      <c r="AZ110" s="25">
        <f t="shared" si="63"/>
        <v>-2.8554388160781769E-3</v>
      </c>
      <c r="BA110">
        <f t="shared" si="64"/>
        <v>0.50914849259855832</v>
      </c>
      <c r="BB110">
        <f t="shared" si="65"/>
        <v>-0.16096406157089585</v>
      </c>
      <c r="BC110">
        <f t="shared" si="66"/>
        <v>-2.9799131173405846</v>
      </c>
      <c r="BD110">
        <f t="shared" si="67"/>
        <v>-12.343190950116346</v>
      </c>
      <c r="BE110">
        <f t="shared" si="68"/>
        <v>3.419447197609244</v>
      </c>
      <c r="BF110">
        <f t="shared" si="69"/>
        <v>3.4218214846987194</v>
      </c>
      <c r="BG110">
        <f t="shared" si="70"/>
        <v>3.4168572339500081</v>
      </c>
      <c r="BH110">
        <f t="shared" si="71"/>
        <v>3.4272447854873325</v>
      </c>
      <c r="BI110">
        <f t="shared" si="72"/>
        <v>3.405543817232183</v>
      </c>
      <c r="BJ110">
        <f t="shared" si="73"/>
        <v>3.4510388435876642</v>
      </c>
      <c r="BK110">
        <f t="shared" si="74"/>
        <v>3.3562923541124552</v>
      </c>
      <c r="BL110">
        <f t="shared" si="75"/>
        <v>3.5569986316005355</v>
      </c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</row>
    <row r="111" spans="1:82" s="25" customFormat="1">
      <c r="A111" s="33" t="s">
        <v>296</v>
      </c>
      <c r="B111" s="57"/>
      <c r="C111" s="58">
        <v>46091.692000000003</v>
      </c>
      <c r="D111" s="58" t="s">
        <v>264</v>
      </c>
      <c r="E111" s="33">
        <f t="shared" si="82"/>
        <v>-11449.993720485203</v>
      </c>
      <c r="F111" s="25">
        <f t="shared" si="83"/>
        <v>-11450</v>
      </c>
      <c r="G111" s="25">
        <f t="shared" si="108"/>
        <v>2.1435000016936101E-3</v>
      </c>
      <c r="I111" s="25">
        <f t="shared" si="109"/>
        <v>2.1435000016936101E-3</v>
      </c>
      <c r="P111" s="27">
        <f t="shared" si="84"/>
        <v>2.8254771524524012E-3</v>
      </c>
      <c r="Q111" s="28">
        <f t="shared" si="85"/>
        <v>31073.192000000003</v>
      </c>
      <c r="S111" s="25">
        <f t="shared" si="110"/>
        <v>4.6509283415707893E-7</v>
      </c>
      <c r="T111" s="11">
        <f t="shared" si="111"/>
        <v>0</v>
      </c>
      <c r="U111">
        <f t="shared" si="112"/>
        <v>0</v>
      </c>
      <c r="V111" s="25">
        <f t="shared" si="113"/>
        <v>-6.8197715075879115E-4</v>
      </c>
      <c r="Z111">
        <f t="shared" si="86"/>
        <v>-11450</v>
      </c>
      <c r="AA111" s="25">
        <f t="shared" si="87"/>
        <v>5.4753950539167609E-3</v>
      </c>
      <c r="AB111" s="25">
        <f t="shared" si="88"/>
        <v>-5.0641789977074955E-4</v>
      </c>
      <c r="AC111" s="25">
        <f t="shared" si="89"/>
        <v>-6.8197715075879115E-4</v>
      </c>
      <c r="AD111" s="25">
        <f t="shared" si="90"/>
        <v>-3.3318950522231508E-3</v>
      </c>
      <c r="AE111" s="25">
        <f t="shared" si="91"/>
        <v>0</v>
      </c>
      <c r="AF111">
        <f t="shared" si="92"/>
        <v>-6.8197715075879115E-4</v>
      </c>
      <c r="AG111" s="128"/>
      <c r="AH111">
        <f t="shared" si="93"/>
        <v>2.6499179014643597E-3</v>
      </c>
      <c r="AI111">
        <f t="shared" si="94"/>
        <v>0.5082217424281984</v>
      </c>
      <c r="AJ111">
        <f t="shared" si="95"/>
        <v>0.14911460969035309</v>
      </c>
      <c r="AK111">
        <f t="shared" si="96"/>
        <v>7.4154325557179115E-2</v>
      </c>
      <c r="AL111">
        <f t="shared" si="97"/>
        <v>2.9919320045272229</v>
      </c>
      <c r="AM111">
        <f t="shared" si="98"/>
        <v>13.338613500253057</v>
      </c>
      <c r="AN111" s="25">
        <f t="shared" ref="AN111:AT120" si="114">$AU111+$AB$7*SIN(AO111)</f>
        <v>2.8842364382901504</v>
      </c>
      <c r="AO111" s="25">
        <f t="shared" si="114"/>
        <v>2.8819470320410794</v>
      </c>
      <c r="AP111" s="25">
        <f t="shared" si="114"/>
        <v>2.8867070146599279</v>
      </c>
      <c r="AQ111" s="25">
        <f t="shared" si="114"/>
        <v>2.8768036078924513</v>
      </c>
      <c r="AR111" s="25">
        <f t="shared" si="114"/>
        <v>2.8973795752717848</v>
      </c>
      <c r="AS111" s="25">
        <f t="shared" si="114"/>
        <v>2.8545000154736559</v>
      </c>
      <c r="AT111" s="25">
        <f t="shared" si="114"/>
        <v>2.943349855908195</v>
      </c>
      <c r="AU111" s="25">
        <f t="shared" si="99"/>
        <v>2.7565509359291371</v>
      </c>
      <c r="AV111"/>
      <c r="AW111">
        <v>-5500</v>
      </c>
      <c r="AX111">
        <f t="shared" si="61"/>
        <v>-3.8524673736693464E-3</v>
      </c>
      <c r="AY111">
        <f t="shared" si="62"/>
        <v>-5.0251910124921267E-4</v>
      </c>
      <c r="AZ111" s="25">
        <f t="shared" si="63"/>
        <v>-3.3499482724201335E-3</v>
      </c>
      <c r="BA111">
        <f t="shared" si="64"/>
        <v>0.51170259063894141</v>
      </c>
      <c r="BB111">
        <f t="shared" si="65"/>
        <v>-0.18978808650884471</v>
      </c>
      <c r="BC111">
        <f t="shared" si="66"/>
        <v>-2.9506341856922247</v>
      </c>
      <c r="BD111">
        <f t="shared" si="67"/>
        <v>-10.441635829880314</v>
      </c>
      <c r="BE111">
        <f t="shared" si="68"/>
        <v>3.4692153539021922</v>
      </c>
      <c r="BF111">
        <f t="shared" si="69"/>
        <v>3.4717202948564432</v>
      </c>
      <c r="BG111">
        <f t="shared" si="70"/>
        <v>3.4664009149950519</v>
      </c>
      <c r="BH111">
        <f t="shared" si="71"/>
        <v>3.4777085090418534</v>
      </c>
      <c r="BI111">
        <f t="shared" si="72"/>
        <v>3.4537227841530806</v>
      </c>
      <c r="BJ111">
        <f t="shared" si="73"/>
        <v>3.5048434646667168</v>
      </c>
      <c r="BK111">
        <f t="shared" si="74"/>
        <v>3.3968827424317034</v>
      </c>
      <c r="BL111">
        <f t="shared" si="75"/>
        <v>3.6304342000107552</v>
      </c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</row>
    <row r="112" spans="1:82" s="25" customFormat="1">
      <c r="A112" s="33" t="s">
        <v>306</v>
      </c>
      <c r="B112" s="57" t="s">
        <v>288</v>
      </c>
      <c r="C112" s="58">
        <v>46095.267</v>
      </c>
      <c r="D112" s="58"/>
      <c r="E112" s="33">
        <f t="shared" si="82"/>
        <v>-11439.52053861274</v>
      </c>
      <c r="F112" s="25">
        <f t="shared" si="83"/>
        <v>-11439.5</v>
      </c>
      <c r="G112" s="25">
        <f t="shared" si="108"/>
        <v>-7.0108149957377464E-3</v>
      </c>
      <c r="I112" s="127">
        <f t="shared" si="109"/>
        <v>-7.0108149957377464E-3</v>
      </c>
      <c r="P112" s="27">
        <f t="shared" si="84"/>
        <v>2.820654368561961E-3</v>
      </c>
      <c r="Q112" s="28">
        <f t="shared" si="85"/>
        <v>31076.767</v>
      </c>
      <c r="S112" s="25">
        <f t="shared" si="110"/>
        <v>9.6657789861163691E-5</v>
      </c>
      <c r="T112" s="11">
        <f t="shared" si="111"/>
        <v>0</v>
      </c>
      <c r="U112">
        <f t="shared" si="112"/>
        <v>0</v>
      </c>
      <c r="V112" s="25">
        <f t="shared" si="113"/>
        <v>-9.8314693642997074E-3</v>
      </c>
      <c r="Z112">
        <f t="shared" si="86"/>
        <v>-11439.5</v>
      </c>
      <c r="AA112" s="25">
        <f t="shared" si="87"/>
        <v>5.460101144996515E-3</v>
      </c>
      <c r="AB112" s="25">
        <f t="shared" si="88"/>
        <v>-9.6502617721723003E-3</v>
      </c>
      <c r="AC112" s="25">
        <f t="shared" si="89"/>
        <v>-9.8314693642997074E-3</v>
      </c>
      <c r="AD112" s="25">
        <f t="shared" si="90"/>
        <v>-1.2470916140734261E-2</v>
      </c>
      <c r="AE112" s="25">
        <f t="shared" si="91"/>
        <v>0</v>
      </c>
      <c r="AF112">
        <f t="shared" si="92"/>
        <v>-9.8314693642997074E-3</v>
      </c>
      <c r="AG112" s="128"/>
      <c r="AH112">
        <f t="shared" si="93"/>
        <v>2.6394467764345544E-3</v>
      </c>
      <c r="AI112">
        <f t="shared" si="94"/>
        <v>0.50817666135032846</v>
      </c>
      <c r="AJ112">
        <f t="shared" si="95"/>
        <v>0.14851222615565604</v>
      </c>
      <c r="AK112">
        <f t="shared" si="96"/>
        <v>7.3854737009130589E-2</v>
      </c>
      <c r="AL112">
        <f t="shared" si="97"/>
        <v>2.9925411709619563</v>
      </c>
      <c r="AM112">
        <f t="shared" si="98"/>
        <v>13.393331411290966</v>
      </c>
      <c r="AN112" s="25">
        <f t="shared" si="114"/>
        <v>2.885276358592181</v>
      </c>
      <c r="AO112" s="25">
        <f t="shared" si="114"/>
        <v>2.8829917400177774</v>
      </c>
      <c r="AP112" s="25">
        <f t="shared" si="114"/>
        <v>2.8877404727607545</v>
      </c>
      <c r="AQ112" s="25">
        <f t="shared" si="114"/>
        <v>2.8778632148151675</v>
      </c>
      <c r="AR112" s="25">
        <f t="shared" si="114"/>
        <v>2.898379366841918</v>
      </c>
      <c r="AS112" s="25">
        <f t="shared" si="114"/>
        <v>2.8556368807125794</v>
      </c>
      <c r="AT112" s="25">
        <f t="shared" si="114"/>
        <v>2.9441809685542109</v>
      </c>
      <c r="AU112" s="25">
        <f t="shared" si="99"/>
        <v>2.7580930828657522</v>
      </c>
      <c r="AV112"/>
      <c r="AW112">
        <v>-5000</v>
      </c>
      <c r="AX112">
        <f t="shared" si="61"/>
        <v>-4.675625136261569E-3</v>
      </c>
      <c r="AY112">
        <f t="shared" si="62"/>
        <v>-8.3648794345688154E-4</v>
      </c>
      <c r="AZ112" s="25">
        <f t="shared" si="63"/>
        <v>-3.839137192804687E-3</v>
      </c>
      <c r="BA112">
        <f t="shared" si="64"/>
        <v>0.51471237306851858</v>
      </c>
      <c r="BB112">
        <f t="shared" si="65"/>
        <v>-0.21878254492328508</v>
      </c>
      <c r="BC112">
        <f t="shared" si="66"/>
        <v>-2.9210138776798784</v>
      </c>
      <c r="BD112">
        <f t="shared" si="67"/>
        <v>-9.0302625093237516</v>
      </c>
      <c r="BE112">
        <f t="shared" si="68"/>
        <v>3.5192909370280399</v>
      </c>
      <c r="BF112">
        <f t="shared" si="69"/>
        <v>3.5218224396000468</v>
      </c>
      <c r="BG112">
        <f t="shared" si="70"/>
        <v>3.516346795417264</v>
      </c>
      <c r="BH112">
        <f t="shared" si="71"/>
        <v>3.5282057453473303</v>
      </c>
      <c r="BI112">
        <f t="shared" si="72"/>
        <v>3.5025914104960862</v>
      </c>
      <c r="BJ112">
        <f t="shared" si="73"/>
        <v>3.558256188884803</v>
      </c>
      <c r="BK112">
        <f t="shared" si="74"/>
        <v>3.4387320571004794</v>
      </c>
      <c r="BL112">
        <f t="shared" si="75"/>
        <v>3.7038697684209754</v>
      </c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</row>
    <row r="113" spans="1:82" s="25" customFormat="1">
      <c r="A113" s="33" t="s">
        <v>307</v>
      </c>
      <c r="B113" s="57"/>
      <c r="C113" s="58">
        <v>46102.28</v>
      </c>
      <c r="D113" s="58"/>
      <c r="E113" s="33">
        <f t="shared" si="82"/>
        <v>-11418.97552477452</v>
      </c>
      <c r="F113" s="25">
        <f t="shared" si="83"/>
        <v>-11419</v>
      </c>
      <c r="G113" s="25">
        <f t="shared" si="108"/>
        <v>8.3545700035756454E-3</v>
      </c>
      <c r="I113" s="127">
        <f t="shared" si="109"/>
        <v>8.3545700035756454E-3</v>
      </c>
      <c r="P113" s="27">
        <f t="shared" si="84"/>
        <v>2.8112277560675982E-3</v>
      </c>
      <c r="Q113" s="28">
        <f t="shared" si="85"/>
        <v>31083.78</v>
      </c>
      <c r="S113" s="25">
        <f t="shared" si="110"/>
        <v>3.0728643273007562E-5</v>
      </c>
      <c r="T113" s="11">
        <f t="shared" si="111"/>
        <v>0</v>
      </c>
      <c r="U113">
        <f t="shared" si="112"/>
        <v>0</v>
      </c>
      <c r="V113" s="25">
        <f t="shared" si="113"/>
        <v>5.5433422475080468E-3</v>
      </c>
      <c r="Z113">
        <f t="shared" si="86"/>
        <v>-11419</v>
      </c>
      <c r="AA113" s="25">
        <f t="shared" si="87"/>
        <v>5.430225840952636E-3</v>
      </c>
      <c r="AB113" s="25">
        <f t="shared" si="88"/>
        <v>5.7355719186906072E-3</v>
      </c>
      <c r="AC113" s="25">
        <f t="shared" si="89"/>
        <v>5.5433422475080468E-3</v>
      </c>
      <c r="AD113" s="25">
        <f t="shared" si="90"/>
        <v>2.9243441626230094E-3</v>
      </c>
      <c r="AE113" s="25">
        <f t="shared" si="91"/>
        <v>0</v>
      </c>
      <c r="AF113">
        <f t="shared" si="92"/>
        <v>5.5433422475080468E-3</v>
      </c>
      <c r="AG113" s="128"/>
      <c r="AH113">
        <f t="shared" si="93"/>
        <v>2.6189980848850382E-3</v>
      </c>
      <c r="AI113">
        <f t="shared" si="94"/>
        <v>0.50808919671712593</v>
      </c>
      <c r="AJ113">
        <f t="shared" si="95"/>
        <v>0.14733631998732391</v>
      </c>
      <c r="AK113">
        <f t="shared" si="96"/>
        <v>7.3269913557987898E-2</v>
      </c>
      <c r="AL113">
        <f t="shared" si="97"/>
        <v>2.9937301576145843</v>
      </c>
      <c r="AM113">
        <f t="shared" si="98"/>
        <v>13.501427607217018</v>
      </c>
      <c r="AN113" s="25">
        <f t="shared" si="114"/>
        <v>2.8873063665799741</v>
      </c>
      <c r="AO113" s="25">
        <f t="shared" si="114"/>
        <v>2.8850312272086613</v>
      </c>
      <c r="AP113" s="25">
        <f t="shared" si="114"/>
        <v>2.8897577547690738</v>
      </c>
      <c r="AQ113" s="25">
        <f t="shared" si="114"/>
        <v>2.8799319772208314</v>
      </c>
      <c r="AR113" s="25">
        <f t="shared" si="114"/>
        <v>2.9003306148067649</v>
      </c>
      <c r="AS113" s="25">
        <f t="shared" si="114"/>
        <v>2.8578569022903473</v>
      </c>
      <c r="AT113" s="25">
        <f t="shared" si="114"/>
        <v>2.9458023431133737</v>
      </c>
      <c r="AU113" s="25">
        <f t="shared" si="99"/>
        <v>2.7611039411705711</v>
      </c>
      <c r="AV113"/>
      <c r="AW113">
        <v>-4500</v>
      </c>
      <c r="AX113">
        <f t="shared" si="61"/>
        <v>-5.5008844512220659E-3</v>
      </c>
      <c r="AY113">
        <f t="shared" si="62"/>
        <v>-1.1788762106996566E-3</v>
      </c>
      <c r="AZ113" s="25">
        <f t="shared" si="63"/>
        <v>-4.3220082405224089E-3</v>
      </c>
      <c r="BA113">
        <f t="shared" si="64"/>
        <v>0.51819659663221151</v>
      </c>
      <c r="BB113">
        <f t="shared" si="65"/>
        <v>-0.24796791696891607</v>
      </c>
      <c r="BC113">
        <f t="shared" si="66"/>
        <v>-2.8909983958162044</v>
      </c>
      <c r="BD113">
        <f t="shared" si="67"/>
        <v>-7.939219358153685</v>
      </c>
      <c r="BE113">
        <f t="shared" si="68"/>
        <v>3.5697156579262317</v>
      </c>
      <c r="BF113">
        <f t="shared" si="69"/>
        <v>3.572177035257047</v>
      </c>
      <c r="BG113">
        <f t="shared" si="70"/>
        <v>3.566737575372704</v>
      </c>
      <c r="BH113">
        <f t="shared" si="71"/>
        <v>3.578776615086225</v>
      </c>
      <c r="BI113">
        <f t="shared" si="72"/>
        <v>3.552218240569045</v>
      </c>
      <c r="BJ113">
        <f t="shared" si="73"/>
        <v>3.6112537287509583</v>
      </c>
      <c r="BK113">
        <f t="shared" si="74"/>
        <v>3.4820105593859569</v>
      </c>
      <c r="BL113">
        <f t="shared" si="75"/>
        <v>3.7773053368311955</v>
      </c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</row>
    <row r="114" spans="1:82" s="25" customFormat="1">
      <c r="A114" s="33" t="s">
        <v>298</v>
      </c>
      <c r="B114" s="57"/>
      <c r="C114" s="58">
        <v>46109.445</v>
      </c>
      <c r="D114" s="58"/>
      <c r="E114" s="33">
        <f t="shared" si="82"/>
        <v>-11397.98521760913</v>
      </c>
      <c r="F114" s="25">
        <f t="shared" si="83"/>
        <v>-11398</v>
      </c>
      <c r="G114" s="25">
        <f t="shared" si="108"/>
        <v>5.0459400008548982E-3</v>
      </c>
      <c r="I114" s="127">
        <f t="shared" si="109"/>
        <v>5.0459400008548982E-3</v>
      </c>
      <c r="P114" s="27">
        <f t="shared" si="84"/>
        <v>2.8015565511374874E-3</v>
      </c>
      <c r="Q114" s="28">
        <f t="shared" si="85"/>
        <v>31090.945</v>
      </c>
      <c r="S114" s="25">
        <f t="shared" si="110"/>
        <v>5.0372570693654253E-6</v>
      </c>
      <c r="T114" s="11">
        <f t="shared" si="111"/>
        <v>0</v>
      </c>
      <c r="U114">
        <f t="shared" si="112"/>
        <v>0</v>
      </c>
      <c r="V114" s="25">
        <f t="shared" si="113"/>
        <v>2.2443834497174108E-3</v>
      </c>
      <c r="Z114">
        <f t="shared" si="86"/>
        <v>-11398</v>
      </c>
      <c r="AA114" s="25">
        <f t="shared" si="87"/>
        <v>5.3996003009974293E-3</v>
      </c>
      <c r="AB114" s="25">
        <f t="shared" si="88"/>
        <v>2.4478962509949559E-3</v>
      </c>
      <c r="AC114" s="25">
        <f t="shared" si="89"/>
        <v>2.2443834497174108E-3</v>
      </c>
      <c r="AD114" s="25">
        <f t="shared" si="90"/>
        <v>-3.5366030014253105E-4</v>
      </c>
      <c r="AE114" s="25">
        <f t="shared" si="91"/>
        <v>0</v>
      </c>
      <c r="AF114">
        <f t="shared" si="92"/>
        <v>2.2443834497174108E-3</v>
      </c>
      <c r="AG114" s="128"/>
      <c r="AH114">
        <f t="shared" si="93"/>
        <v>2.5980437498599423E-3</v>
      </c>
      <c r="AI114">
        <f t="shared" si="94"/>
        <v>0.50800035334614635</v>
      </c>
      <c r="AJ114">
        <f t="shared" si="95"/>
        <v>0.14613197308674977</v>
      </c>
      <c r="AK114">
        <f t="shared" si="96"/>
        <v>7.2670945443695428E-2</v>
      </c>
      <c r="AL114">
        <f t="shared" si="97"/>
        <v>2.9949476831329687</v>
      </c>
      <c r="AM114">
        <f t="shared" si="98"/>
        <v>13.613931551609316</v>
      </c>
      <c r="AN114" s="25">
        <f t="shared" si="114"/>
        <v>2.8893854609049723</v>
      </c>
      <c r="AO114" s="25">
        <f t="shared" si="114"/>
        <v>2.8871202123867357</v>
      </c>
      <c r="AP114" s="25">
        <f t="shared" si="114"/>
        <v>2.8918236634004755</v>
      </c>
      <c r="AQ114" s="25">
        <f t="shared" si="114"/>
        <v>2.8820512065983106</v>
      </c>
      <c r="AR114" s="25">
        <f t="shared" si="114"/>
        <v>2.9023284639942348</v>
      </c>
      <c r="AS114" s="25">
        <f t="shared" si="114"/>
        <v>2.8601316541768358</v>
      </c>
      <c r="AT114" s="25">
        <f t="shared" si="114"/>
        <v>2.9474615274062432</v>
      </c>
      <c r="AU114" s="25">
        <f t="shared" si="99"/>
        <v>2.7641882350438003</v>
      </c>
      <c r="AV114"/>
      <c r="AW114">
        <v>-4000</v>
      </c>
      <c r="AX114">
        <f t="shared" si="61"/>
        <v>-6.3271872937785429E-3</v>
      </c>
      <c r="AY114">
        <f t="shared" si="62"/>
        <v>-1.5296839029775391E-3</v>
      </c>
      <c r="AZ114" s="25">
        <f t="shared" si="63"/>
        <v>-4.7975033908010042E-3</v>
      </c>
      <c r="BA114">
        <f t="shared" si="64"/>
        <v>0.52217704672603316</v>
      </c>
      <c r="BB114">
        <f t="shared" si="65"/>
        <v>-0.27736339068494315</v>
      </c>
      <c r="BC114">
        <f t="shared" si="66"/>
        <v>-2.8605317545413147</v>
      </c>
      <c r="BD114">
        <f t="shared" si="67"/>
        <v>-7.0689902741591197</v>
      </c>
      <c r="BE114">
        <f t="shared" si="68"/>
        <v>3.620531180930509</v>
      </c>
      <c r="BF114">
        <f t="shared" si="69"/>
        <v>3.6228388495656585</v>
      </c>
      <c r="BG114">
        <f t="shared" si="70"/>
        <v>3.617611364473674</v>
      </c>
      <c r="BH114">
        <f t="shared" si="71"/>
        <v>3.6294735521873318</v>
      </c>
      <c r="BI114">
        <f t="shared" si="72"/>
        <v>3.6026593858314708</v>
      </c>
      <c r="BJ114">
        <f t="shared" si="73"/>
        <v>3.6638284029271082</v>
      </c>
      <c r="BK114">
        <f t="shared" si="74"/>
        <v>3.5268808067200714</v>
      </c>
      <c r="BL114">
        <f t="shared" si="75"/>
        <v>3.8507409052414152</v>
      </c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</row>
    <row r="115" spans="1:82" s="25" customFormat="1">
      <c r="A115" s="33" t="s">
        <v>296</v>
      </c>
      <c r="B115" s="57"/>
      <c r="C115" s="58">
        <v>46114.571000000004</v>
      </c>
      <c r="D115" s="58" t="s">
        <v>264</v>
      </c>
      <c r="E115" s="33">
        <f t="shared" si="82"/>
        <v>-11382.968286062744</v>
      </c>
      <c r="F115" s="25">
        <f t="shared" si="83"/>
        <v>-11383</v>
      </c>
      <c r="G115" s="25">
        <f t="shared" si="108"/>
        <v>1.0825490004208405E-2</v>
      </c>
      <c r="I115" s="25">
        <f t="shared" si="109"/>
        <v>1.0825490004208405E-2</v>
      </c>
      <c r="P115" s="27">
        <f t="shared" si="84"/>
        <v>2.7946394546369412E-3</v>
      </c>
      <c r="Q115" s="28">
        <f t="shared" si="85"/>
        <v>31096.071000000004</v>
      </c>
      <c r="S115" s="25">
        <f t="shared" si="110"/>
        <v>6.4494560549552287E-5</v>
      </c>
      <c r="T115" s="11">
        <f t="shared" si="111"/>
        <v>0</v>
      </c>
      <c r="U115">
        <f t="shared" si="112"/>
        <v>0</v>
      </c>
      <c r="V115" s="25">
        <f t="shared" si="113"/>
        <v>8.0308505495714638E-3</v>
      </c>
      <c r="Z115">
        <f t="shared" si="86"/>
        <v>-11383</v>
      </c>
      <c r="AA115" s="25">
        <f t="shared" si="87"/>
        <v>5.377711585769997E-3</v>
      </c>
      <c r="AB115" s="25">
        <f t="shared" si="88"/>
        <v>8.2424178730753483E-3</v>
      </c>
      <c r="AC115" s="25">
        <f t="shared" si="89"/>
        <v>8.0308505495714638E-3</v>
      </c>
      <c r="AD115" s="25">
        <f t="shared" si="90"/>
        <v>5.4477784184384075E-3</v>
      </c>
      <c r="AE115" s="25">
        <f t="shared" si="91"/>
        <v>0</v>
      </c>
      <c r="AF115">
        <f t="shared" si="92"/>
        <v>8.0308505495714638E-3</v>
      </c>
      <c r="AG115" s="128"/>
      <c r="AH115">
        <f t="shared" si="93"/>
        <v>2.5830721311330563E-3</v>
      </c>
      <c r="AI115">
        <f t="shared" si="94"/>
        <v>0.50793736078919982</v>
      </c>
      <c r="AJ115">
        <f t="shared" si="95"/>
        <v>0.14527187299775018</v>
      </c>
      <c r="AK115">
        <f t="shared" si="96"/>
        <v>7.2243184537361393E-2</v>
      </c>
      <c r="AL115">
        <f t="shared" si="97"/>
        <v>2.9958170607842334</v>
      </c>
      <c r="AM115">
        <f t="shared" si="98"/>
        <v>13.69541328990654</v>
      </c>
      <c r="AN115" s="25">
        <f t="shared" si="114"/>
        <v>2.8908702660661372</v>
      </c>
      <c r="AO115" s="25">
        <f t="shared" si="114"/>
        <v>2.8886121940098706</v>
      </c>
      <c r="AP115" s="25">
        <f t="shared" si="114"/>
        <v>2.893298958071282</v>
      </c>
      <c r="AQ115" s="25">
        <f t="shared" si="114"/>
        <v>2.8835649483753216</v>
      </c>
      <c r="AR115" s="25">
        <f t="shared" si="114"/>
        <v>2.9037548892943845</v>
      </c>
      <c r="AS115" s="25">
        <f t="shared" si="114"/>
        <v>2.8617568365191177</v>
      </c>
      <c r="AT115" s="25">
        <f t="shared" si="114"/>
        <v>2.9486455908324225</v>
      </c>
      <c r="AU115" s="25">
        <f t="shared" si="99"/>
        <v>2.7663913020961068</v>
      </c>
      <c r="AV115"/>
      <c r="AW115">
        <v>-3500</v>
      </c>
      <c r="AX115">
        <f t="shared" si="61"/>
        <v>-7.1534164991073276E-3</v>
      </c>
      <c r="AY115">
        <f t="shared" si="62"/>
        <v>-1.8889110202905289E-3</v>
      </c>
      <c r="AZ115" s="25">
        <f t="shared" si="63"/>
        <v>-5.2645054788167988E-3</v>
      </c>
      <c r="BA115">
        <f t="shared" si="64"/>
        <v>0.52667882921617981</v>
      </c>
      <c r="BB115">
        <f t="shared" si="65"/>
        <v>-0.30698707871076597</v>
      </c>
      <c r="BC115">
        <f t="shared" si="66"/>
        <v>-2.8295548677325764</v>
      </c>
      <c r="BD115">
        <f t="shared" si="67"/>
        <v>-6.3573892783925308</v>
      </c>
      <c r="BE115">
        <f t="shared" si="68"/>
        <v>3.6717800363046842</v>
      </c>
      <c r="BF115">
        <f t="shared" si="69"/>
        <v>3.6738679282413047</v>
      </c>
      <c r="BG115">
        <f t="shared" si="70"/>
        <v>3.6690026979786623</v>
      </c>
      <c r="BH115">
        <f t="shared" si="71"/>
        <v>3.6803614243511897</v>
      </c>
      <c r="BI115">
        <f t="shared" si="72"/>
        <v>3.653958320111085</v>
      </c>
      <c r="BJ115">
        <f t="shared" si="73"/>
        <v>3.7159905297020641</v>
      </c>
      <c r="BK115">
        <f t="shared" si="74"/>
        <v>3.5734967764565009</v>
      </c>
      <c r="BL115">
        <f t="shared" si="75"/>
        <v>3.9241764736516354</v>
      </c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</row>
    <row r="116" spans="1:82" s="25" customFormat="1">
      <c r="A116" s="33" t="s">
        <v>308</v>
      </c>
      <c r="B116" s="57"/>
      <c r="C116" s="58">
        <v>46119.332999999999</v>
      </c>
      <c r="D116" s="58"/>
      <c r="E116" s="33">
        <f t="shared" si="82"/>
        <v>-11369.017714852489</v>
      </c>
      <c r="F116" s="25">
        <f t="shared" si="83"/>
        <v>-11369</v>
      </c>
      <c r="G116" s="25">
        <f t="shared" si="108"/>
        <v>-6.0469300005934201E-3</v>
      </c>
      <c r="I116" s="127">
        <f t="shared" si="109"/>
        <v>-6.0469300005934201E-3</v>
      </c>
      <c r="P116" s="27">
        <f t="shared" si="84"/>
        <v>2.7881766613299702E-3</v>
      </c>
      <c r="Q116" s="28">
        <f t="shared" si="85"/>
        <v>31100.832999999999</v>
      </c>
      <c r="S116" s="25">
        <f t="shared" si="110"/>
        <v>7.8059109727563061E-5</v>
      </c>
      <c r="T116" s="11">
        <f t="shared" si="111"/>
        <v>0</v>
      </c>
      <c r="U116">
        <f t="shared" si="112"/>
        <v>0</v>
      </c>
      <c r="V116" s="25">
        <f t="shared" si="113"/>
        <v>-8.8351066619233899E-3</v>
      </c>
      <c r="Z116">
        <f t="shared" si="86"/>
        <v>-11369</v>
      </c>
      <c r="AA116" s="25">
        <f t="shared" si="87"/>
        <v>5.3572721200536664E-3</v>
      </c>
      <c r="AB116" s="25">
        <f t="shared" si="88"/>
        <v>-8.6160254593171167E-3</v>
      </c>
      <c r="AC116" s="25">
        <f t="shared" si="89"/>
        <v>-8.8351066619233899E-3</v>
      </c>
      <c r="AD116" s="25">
        <f t="shared" si="90"/>
        <v>-1.1404202120647087E-2</v>
      </c>
      <c r="AE116" s="25">
        <f t="shared" si="91"/>
        <v>0</v>
      </c>
      <c r="AF116">
        <f t="shared" si="92"/>
        <v>-8.8351066619233899E-3</v>
      </c>
      <c r="AG116" s="128"/>
      <c r="AH116">
        <f t="shared" si="93"/>
        <v>2.5690954587236966E-3</v>
      </c>
      <c r="AI116">
        <f t="shared" si="94"/>
        <v>0.50787891849003786</v>
      </c>
      <c r="AJ116">
        <f t="shared" si="95"/>
        <v>0.14446922332499174</v>
      </c>
      <c r="AK116">
        <f t="shared" si="96"/>
        <v>7.1843995940249761E-2</v>
      </c>
      <c r="AL116">
        <f t="shared" si="97"/>
        <v>2.996628268218001</v>
      </c>
      <c r="AM116">
        <f t="shared" si="98"/>
        <v>13.772322919513137</v>
      </c>
      <c r="AN116" s="25">
        <f t="shared" si="114"/>
        <v>2.8922558882546823</v>
      </c>
      <c r="AO116" s="25">
        <f t="shared" si="114"/>
        <v>2.8900045979426316</v>
      </c>
      <c r="AP116" s="25">
        <f t="shared" si="114"/>
        <v>2.8946756347892193</v>
      </c>
      <c r="AQ116" s="25">
        <f t="shared" si="114"/>
        <v>2.8849777793908786</v>
      </c>
      <c r="AR116" s="25">
        <f t="shared" si="114"/>
        <v>2.9050857635479024</v>
      </c>
      <c r="AS116" s="25">
        <f t="shared" si="114"/>
        <v>2.8632739424079947</v>
      </c>
      <c r="AT116" s="25">
        <f t="shared" si="114"/>
        <v>2.9497499185174423</v>
      </c>
      <c r="AU116" s="25">
        <f t="shared" si="99"/>
        <v>2.768447498011593</v>
      </c>
      <c r="AV116"/>
      <c r="AW116">
        <v>-3000</v>
      </c>
      <c r="AX116">
        <f t="shared" si="61"/>
        <v>-7.9783972664038642E-3</v>
      </c>
      <c r="AY116">
        <f t="shared" si="62"/>
        <v>-2.2565575626386255E-3</v>
      </c>
      <c r="AZ116" s="25">
        <f t="shared" si="63"/>
        <v>-5.7218397037652382E-3</v>
      </c>
      <c r="BA116">
        <f t="shared" si="64"/>
        <v>0.53173076329360158</v>
      </c>
      <c r="BB116">
        <f t="shared" si="65"/>
        <v>-0.33685624669987402</v>
      </c>
      <c r="BC116">
        <f t="shared" si="66"/>
        <v>-2.7980044878753554</v>
      </c>
      <c r="BD116">
        <f t="shared" si="67"/>
        <v>-5.7635445710455455</v>
      </c>
      <c r="BE116">
        <f t="shared" si="68"/>
        <v>3.723506671702161</v>
      </c>
      <c r="BF116">
        <f t="shared" si="69"/>
        <v>3.7253290335760569</v>
      </c>
      <c r="BG116">
        <f t="shared" si="70"/>
        <v>3.7209439576897263</v>
      </c>
      <c r="BH116">
        <f t="shared" si="71"/>
        <v>3.7315171859128391</v>
      </c>
      <c r="BI116">
        <f t="shared" si="72"/>
        <v>3.7061461532816113</v>
      </c>
      <c r="BJ116">
        <f t="shared" si="73"/>
        <v>3.7677708660890774</v>
      </c>
      <c r="BK116">
        <f t="shared" si="74"/>
        <v>3.6220030358773512</v>
      </c>
      <c r="BL116">
        <f t="shared" si="75"/>
        <v>3.9976120420618555</v>
      </c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</row>
    <row r="117" spans="1:82" s="25" customFormat="1">
      <c r="A117" s="33" t="s">
        <v>296</v>
      </c>
      <c r="B117" s="57"/>
      <c r="C117" s="58">
        <v>46144.6</v>
      </c>
      <c r="D117" s="58" t="s">
        <v>264</v>
      </c>
      <c r="E117" s="33">
        <f t="shared" si="82"/>
        <v>-11294.996487895358</v>
      </c>
      <c r="F117" s="25">
        <f t="shared" si="83"/>
        <v>-11295</v>
      </c>
      <c r="G117" s="25">
        <f t="shared" si="108"/>
        <v>1.1988499973085709E-3</v>
      </c>
      <c r="I117" s="25">
        <f t="shared" si="109"/>
        <v>1.1988499973085709E-3</v>
      </c>
      <c r="P117" s="27">
        <f t="shared" si="84"/>
        <v>2.7539065278300383E-3</v>
      </c>
      <c r="Q117" s="28">
        <f t="shared" si="85"/>
        <v>31126.1</v>
      </c>
      <c r="S117" s="25">
        <f t="shared" si="110"/>
        <v>2.4182008131174634E-6</v>
      </c>
      <c r="T117" s="11">
        <f t="shared" si="111"/>
        <v>0</v>
      </c>
      <c r="U117">
        <f t="shared" si="112"/>
        <v>0</v>
      </c>
      <c r="V117" s="25">
        <f t="shared" si="113"/>
        <v>-1.5550565305214674E-3</v>
      </c>
      <c r="Z117">
        <f t="shared" si="86"/>
        <v>-11295</v>
      </c>
      <c r="AA117" s="25">
        <f t="shared" si="87"/>
        <v>5.2490753583394403E-3</v>
      </c>
      <c r="AB117" s="25">
        <f t="shared" si="88"/>
        <v>-1.2963188332008311E-3</v>
      </c>
      <c r="AC117" s="25">
        <f t="shared" si="89"/>
        <v>-1.5550565305214674E-3</v>
      </c>
      <c r="AD117" s="25">
        <f t="shared" si="90"/>
        <v>-4.0502253610308694E-3</v>
      </c>
      <c r="AE117" s="25">
        <f t="shared" si="91"/>
        <v>0</v>
      </c>
      <c r="AF117">
        <f t="shared" si="92"/>
        <v>-1.5550565305214674E-3</v>
      </c>
      <c r="AG117" s="128"/>
      <c r="AH117">
        <f t="shared" si="93"/>
        <v>2.495168830509402E-3</v>
      </c>
      <c r="AI117">
        <f t="shared" si="94"/>
        <v>0.50757562346005536</v>
      </c>
      <c r="AJ117">
        <f t="shared" si="95"/>
        <v>0.14022839629873032</v>
      </c>
      <c r="AK117">
        <f t="shared" si="96"/>
        <v>6.9734869387159726E-2</v>
      </c>
      <c r="AL117">
        <f t="shared" si="97"/>
        <v>3.0009127292542632</v>
      </c>
      <c r="AM117">
        <f t="shared" si="98"/>
        <v>14.193215182669283</v>
      </c>
      <c r="AN117" s="25">
        <f t="shared" si="114"/>
        <v>2.8995767873434684</v>
      </c>
      <c r="AO117" s="25">
        <f t="shared" si="114"/>
        <v>2.8973626801429777</v>
      </c>
      <c r="AP117" s="25">
        <f t="shared" si="114"/>
        <v>2.9019481525861721</v>
      </c>
      <c r="AQ117" s="25">
        <f t="shared" si="114"/>
        <v>2.8924457011824831</v>
      </c>
      <c r="AR117" s="25">
        <f t="shared" si="114"/>
        <v>2.9121131526390283</v>
      </c>
      <c r="AS117" s="25">
        <f t="shared" si="114"/>
        <v>2.8712972022120327</v>
      </c>
      <c r="AT117" s="25">
        <f t="shared" si="114"/>
        <v>2.9555744409048716</v>
      </c>
      <c r="AU117" s="25">
        <f t="shared" si="99"/>
        <v>2.7793159621363057</v>
      </c>
      <c r="AV117"/>
      <c r="AW117">
        <v>-2500</v>
      </c>
      <c r="AX117">
        <f t="shared" si="61"/>
        <v>-8.8008973471838461E-3</v>
      </c>
      <c r="AY117">
        <f t="shared" si="62"/>
        <v>-2.6326235300218291E-3</v>
      </c>
      <c r="AZ117" s="25">
        <f t="shared" si="63"/>
        <v>-6.1682738171620179E-3</v>
      </c>
      <c r="BA117">
        <f t="shared" si="64"/>
        <v>0.53736588775587935</v>
      </c>
      <c r="BB117">
        <f t="shared" si="65"/>
        <v>-0.36698749671827202</v>
      </c>
      <c r="BC117">
        <f t="shared" si="66"/>
        <v>-2.7658120121092589</v>
      </c>
      <c r="BD117">
        <f t="shared" si="67"/>
        <v>-5.2594759354587639</v>
      </c>
      <c r="BE117">
        <f t="shared" si="68"/>
        <v>3.7757585789079653</v>
      </c>
      <c r="BF117">
        <f t="shared" si="69"/>
        <v>3.7772909787409845</v>
      </c>
      <c r="BG117">
        <f t="shared" si="70"/>
        <v>3.7734671481845536</v>
      </c>
      <c r="BH117">
        <f t="shared" si="71"/>
        <v>3.7830290671678122</v>
      </c>
      <c r="BI117">
        <f t="shared" si="72"/>
        <v>3.7592424205744512</v>
      </c>
      <c r="BJ117">
        <f t="shared" si="73"/>
        <v>3.8192230460303125</v>
      </c>
      <c r="BK117">
        <f t="shared" si="74"/>
        <v>3.6725339629235156</v>
      </c>
      <c r="BL117">
        <f t="shared" si="75"/>
        <v>4.0710476104720756</v>
      </c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</row>
    <row r="118" spans="1:82" s="25" customFormat="1">
      <c r="A118" s="33" t="s">
        <v>309</v>
      </c>
      <c r="B118" s="57" t="s">
        <v>288</v>
      </c>
      <c r="C118" s="58">
        <v>46321.578000000001</v>
      </c>
      <c r="D118" s="58"/>
      <c r="E118" s="33">
        <f t="shared" si="82"/>
        <v>-10776.528577006864</v>
      </c>
      <c r="F118" s="25">
        <f t="shared" si="83"/>
        <v>-10776.5</v>
      </c>
      <c r="G118" s="25">
        <f t="shared" si="108"/>
        <v>-9.7547049954300746E-3</v>
      </c>
      <c r="I118" s="127">
        <f t="shared" si="109"/>
        <v>-9.7547049954300746E-3</v>
      </c>
      <c r="P118" s="27">
        <f t="shared" si="84"/>
        <v>2.5086109541957954E-3</v>
      </c>
      <c r="Q118" s="28">
        <f t="shared" si="85"/>
        <v>31303.078000000001</v>
      </c>
      <c r="S118" s="25">
        <f t="shared" si="110"/>
        <v>1.5038891808034823E-4</v>
      </c>
      <c r="T118" s="11">
        <f t="shared" si="111"/>
        <v>0</v>
      </c>
      <c r="U118">
        <f t="shared" si="112"/>
        <v>0</v>
      </c>
      <c r="V118" s="25">
        <f t="shared" si="113"/>
        <v>-1.226331594962587E-2</v>
      </c>
      <c r="Z118">
        <f t="shared" si="86"/>
        <v>-10776.5</v>
      </c>
      <c r="AA118" s="25">
        <f t="shared" si="87"/>
        <v>4.4836503521061303E-3</v>
      </c>
      <c r="AB118" s="25">
        <f t="shared" si="88"/>
        <v>-1.1729744393340409E-2</v>
      </c>
      <c r="AC118" s="25">
        <f t="shared" si="89"/>
        <v>-1.226331594962587E-2</v>
      </c>
      <c r="AD118" s="25">
        <f t="shared" si="90"/>
        <v>-1.4238355347536206E-2</v>
      </c>
      <c r="AE118" s="25">
        <f t="shared" si="91"/>
        <v>0</v>
      </c>
      <c r="AF118">
        <f t="shared" si="92"/>
        <v>-1.226331594962587E-2</v>
      </c>
      <c r="AG118" s="128"/>
      <c r="AH118">
        <f t="shared" si="93"/>
        <v>1.9750393979103349E-3</v>
      </c>
      <c r="AI118">
        <f t="shared" si="94"/>
        <v>0.50571234221066652</v>
      </c>
      <c r="AJ118">
        <f t="shared" si="95"/>
        <v>0.11059052435660005</v>
      </c>
      <c r="AK118">
        <f t="shared" si="96"/>
        <v>5.4994817722510525E-2</v>
      </c>
      <c r="AL118">
        <f t="shared" si="97"/>
        <v>3.0307876164215326</v>
      </c>
      <c r="AM118">
        <f t="shared" si="98"/>
        <v>18.031249657016154</v>
      </c>
      <c r="AN118" s="25">
        <f t="shared" si="114"/>
        <v>2.9507371234568076</v>
      </c>
      <c r="AO118" s="25">
        <f t="shared" si="114"/>
        <v>2.9488444310765933</v>
      </c>
      <c r="AP118" s="25">
        <f t="shared" si="114"/>
        <v>2.9527204281860673</v>
      </c>
      <c r="AQ118" s="25">
        <f t="shared" si="114"/>
        <v>2.9447797216514502</v>
      </c>
      <c r="AR118" s="25">
        <f t="shared" si="114"/>
        <v>2.9610348286747366</v>
      </c>
      <c r="AS118" s="25">
        <f t="shared" si="114"/>
        <v>2.9277029054049462</v>
      </c>
      <c r="AT118" s="25">
        <f t="shared" si="114"/>
        <v>2.9958352001378898</v>
      </c>
      <c r="AU118" s="25">
        <f t="shared" si="99"/>
        <v>2.8554686465777035</v>
      </c>
      <c r="AV118"/>
      <c r="AW118">
        <v>-2000</v>
      </c>
      <c r="AX118">
        <f t="shared" si="61"/>
        <v>-9.6196246939580267E-3</v>
      </c>
      <c r="AY118">
        <f t="shared" si="62"/>
        <v>-3.0171089224401396E-3</v>
      </c>
      <c r="AZ118" s="25">
        <f t="shared" si="63"/>
        <v>-6.6025157715178875E-3</v>
      </c>
      <c r="BA118">
        <f t="shared" si="64"/>
        <v>0.54362209124342009</v>
      </c>
      <c r="BB118">
        <f t="shared" si="65"/>
        <v>-0.39739684083091265</v>
      </c>
      <c r="BC118">
        <f t="shared" si="66"/>
        <v>-2.7329021704437113</v>
      </c>
      <c r="BD118">
        <f t="shared" si="67"/>
        <v>-4.8253734582416348</v>
      </c>
      <c r="BE118">
        <f t="shared" si="68"/>
        <v>3.8285874292172091</v>
      </c>
      <c r="BF118">
        <f t="shared" si="69"/>
        <v>3.8298259588430668</v>
      </c>
      <c r="BG118">
        <f t="shared" si="70"/>
        <v>3.82660595678849</v>
      </c>
      <c r="BH118">
        <f t="shared" si="71"/>
        <v>3.8349953299071702</v>
      </c>
      <c r="BI118">
        <f t="shared" si="72"/>
        <v>3.8132564234011594</v>
      </c>
      <c r="BJ118">
        <f t="shared" si="73"/>
        <v>3.8704259532718548</v>
      </c>
      <c r="BK118">
        <f t="shared" si="74"/>
        <v>3.7252130218492479</v>
      </c>
      <c r="BL118">
        <f t="shared" si="75"/>
        <v>4.1444831788822958</v>
      </c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</row>
    <row r="119" spans="1:82" s="25" customFormat="1">
      <c r="A119" s="33" t="s">
        <v>309</v>
      </c>
      <c r="B119" s="57" t="s">
        <v>288</v>
      </c>
      <c r="C119" s="58">
        <v>46355.377</v>
      </c>
      <c r="D119" s="58"/>
      <c r="E119" s="33">
        <f t="shared" si="82"/>
        <v>-10677.512332501223</v>
      </c>
      <c r="F119" s="25">
        <f t="shared" si="83"/>
        <v>-10677.5</v>
      </c>
      <c r="G119" s="25">
        <f t="shared" si="108"/>
        <v>-4.2096749966731295E-3</v>
      </c>
      <c r="I119" s="127">
        <f t="shared" si="109"/>
        <v>-4.2096749966731295E-3</v>
      </c>
      <c r="P119" s="27">
        <f t="shared" si="84"/>
        <v>2.46074594704192E-3</v>
      </c>
      <c r="Q119" s="28">
        <f t="shared" si="85"/>
        <v>31336.877</v>
      </c>
      <c r="S119" s="25">
        <f t="shared" si="110"/>
        <v>4.4494515566352371E-5</v>
      </c>
      <c r="T119" s="11">
        <f t="shared" si="111"/>
        <v>0</v>
      </c>
      <c r="U119">
        <f t="shared" si="112"/>
        <v>0</v>
      </c>
      <c r="V119" s="25">
        <f t="shared" si="113"/>
        <v>-6.6704209437150495E-3</v>
      </c>
      <c r="Z119">
        <f t="shared" si="86"/>
        <v>-10677.5</v>
      </c>
      <c r="AA119" s="25">
        <f t="shared" si="87"/>
        <v>4.3360947017292342E-3</v>
      </c>
      <c r="AB119" s="25">
        <f t="shared" si="88"/>
        <v>-6.0850237513604428E-3</v>
      </c>
      <c r="AC119" s="25">
        <f t="shared" si="89"/>
        <v>-6.6704209437150495E-3</v>
      </c>
      <c r="AD119" s="25">
        <f t="shared" si="90"/>
        <v>-8.5457696984023637E-3</v>
      </c>
      <c r="AE119" s="25">
        <f t="shared" si="91"/>
        <v>0</v>
      </c>
      <c r="AF119">
        <f t="shared" si="92"/>
        <v>-6.6704209437150495E-3</v>
      </c>
      <c r="AG119" s="128"/>
      <c r="AH119">
        <f t="shared" si="93"/>
        <v>1.8753487546873137E-3</v>
      </c>
      <c r="AI119">
        <f t="shared" si="94"/>
        <v>0.50540804360145231</v>
      </c>
      <c r="AJ119">
        <f t="shared" si="95"/>
        <v>0.10494545703657607</v>
      </c>
      <c r="AK119">
        <f t="shared" si="96"/>
        <v>5.2187309616940736E-2</v>
      </c>
      <c r="AL119">
        <f t="shared" si="97"/>
        <v>3.036465760701458</v>
      </c>
      <c r="AM119">
        <f t="shared" si="98"/>
        <v>19.007103337703047</v>
      </c>
      <c r="AN119" s="25">
        <f t="shared" si="114"/>
        <v>2.9604810222346445</v>
      </c>
      <c r="AO119" s="25">
        <f t="shared" si="114"/>
        <v>2.9586611869680954</v>
      </c>
      <c r="AP119" s="25">
        <f t="shared" si="114"/>
        <v>2.9623811603786137</v>
      </c>
      <c r="AQ119" s="25">
        <f t="shared" si="114"/>
        <v>2.9547743295250348</v>
      </c>
      <c r="AR119" s="25">
        <f t="shared" si="114"/>
        <v>2.9703180705384029</v>
      </c>
      <c r="AS119" s="25">
        <f t="shared" si="114"/>
        <v>2.9385072086067008</v>
      </c>
      <c r="AT119" s="25">
        <f t="shared" si="114"/>
        <v>3.0034234323589186</v>
      </c>
      <c r="AU119" s="25">
        <f t="shared" si="99"/>
        <v>2.8700088891229272</v>
      </c>
      <c r="AV119"/>
      <c r="AW119">
        <v>-1500</v>
      </c>
      <c r="AX119">
        <f t="shared" si="61"/>
        <v>-1.0433221529572932E-2</v>
      </c>
      <c r="AY119">
        <f t="shared" si="62"/>
        <v>-3.4100137398935574E-3</v>
      </c>
      <c r="AZ119" s="25">
        <f t="shared" si="63"/>
        <v>-7.023207789679374E-3</v>
      </c>
      <c r="BA119">
        <f t="shared" si="64"/>
        <v>0.55054287571408411</v>
      </c>
      <c r="BB119">
        <f t="shared" si="65"/>
        <v>-0.42809959486784882</v>
      </c>
      <c r="BC119">
        <f t="shared" si="66"/>
        <v>-2.6991916069180575</v>
      </c>
      <c r="BD119">
        <f t="shared" si="67"/>
        <v>-4.446809813156051</v>
      </c>
      <c r="BE119">
        <f t="shared" si="68"/>
        <v>3.882050156111216</v>
      </c>
      <c r="BF119">
        <f t="shared" si="69"/>
        <v>3.8830089905495453</v>
      </c>
      <c r="BG119">
        <f t="shared" si="70"/>
        <v>3.8803980055452079</v>
      </c>
      <c r="BH119">
        <f t="shared" si="71"/>
        <v>3.8875226484455139</v>
      </c>
      <c r="BI119">
        <f t="shared" si="72"/>
        <v>3.8681891576816141</v>
      </c>
      <c r="BJ119">
        <f t="shared" si="73"/>
        <v>3.921485945182241</v>
      </c>
      <c r="BK119">
        <f t="shared" si="74"/>
        <v>3.7801520977054262</v>
      </c>
      <c r="BL119">
        <f t="shared" si="75"/>
        <v>4.217918747292515</v>
      </c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</row>
    <row r="120" spans="1:82" s="25" customFormat="1">
      <c r="A120" s="56" t="s">
        <v>489</v>
      </c>
      <c r="B120" s="57" t="str">
        <f>IF(W120=INT(W120),"I","II")</f>
        <v>I</v>
      </c>
      <c r="C120" s="125">
        <v>46358.627999999997</v>
      </c>
      <c r="D120" s="115" t="s">
        <v>289</v>
      </c>
      <c r="E120" s="33">
        <f t="shared" si="82"/>
        <v>-10667.98832851035</v>
      </c>
      <c r="F120" s="25">
        <f t="shared" si="83"/>
        <v>-10668</v>
      </c>
      <c r="G120" s="25">
        <f t="shared" si="108"/>
        <v>3.9840399986132979E-3</v>
      </c>
      <c r="H120" s="25">
        <f>G120</f>
        <v>3.9840399986132979E-3</v>
      </c>
      <c r="I120"/>
      <c r="J120"/>
      <c r="K120"/>
      <c r="L120"/>
      <c r="M120"/>
      <c r="P120" s="27">
        <f t="shared" si="84"/>
        <v>2.4561354836501207E-3</v>
      </c>
      <c r="Q120" s="28">
        <f t="shared" si="85"/>
        <v>31340.127999999997</v>
      </c>
      <c r="R120"/>
      <c r="S120" s="25">
        <f t="shared" si="110"/>
        <v>2.3344922068448617E-6</v>
      </c>
      <c r="T120" s="11">
        <f t="shared" si="111"/>
        <v>0</v>
      </c>
      <c r="U120">
        <f t="shared" si="112"/>
        <v>0</v>
      </c>
      <c r="V120" s="25">
        <f t="shared" si="113"/>
        <v>1.5279045149631772E-3</v>
      </c>
      <c r="Z120">
        <f t="shared" si="86"/>
        <v>-10668</v>
      </c>
      <c r="AA120" s="25">
        <f t="shared" si="87"/>
        <v>4.3219122682001034E-3</v>
      </c>
      <c r="AB120" s="25">
        <f t="shared" si="88"/>
        <v>2.1182632140633153E-3</v>
      </c>
      <c r="AC120" s="25">
        <f t="shared" si="89"/>
        <v>1.5279045149631772E-3</v>
      </c>
      <c r="AD120" s="25">
        <f t="shared" si="90"/>
        <v>-3.3787226958680548E-4</v>
      </c>
      <c r="AE120" s="25">
        <f t="shared" si="91"/>
        <v>0</v>
      </c>
      <c r="AF120">
        <f t="shared" si="92"/>
        <v>1.5279045149631772E-3</v>
      </c>
      <c r="AG120" s="128"/>
      <c r="AH120">
        <f t="shared" si="93"/>
        <v>1.8657767845499829E-3</v>
      </c>
      <c r="AI120">
        <f t="shared" si="94"/>
        <v>0.5053797020971228</v>
      </c>
      <c r="AJ120">
        <f t="shared" si="95"/>
        <v>0.10440397058194513</v>
      </c>
      <c r="AK120">
        <f t="shared" si="96"/>
        <v>5.1918007681982792E-2</v>
      </c>
      <c r="AL120">
        <f t="shared" si="97"/>
        <v>3.0370102382433282</v>
      </c>
      <c r="AM120">
        <f t="shared" si="98"/>
        <v>19.106240254563328</v>
      </c>
      <c r="AN120" s="25">
        <f t="shared" si="114"/>
        <v>2.9614156702022787</v>
      </c>
      <c r="AO120" s="25">
        <f t="shared" si="114"/>
        <v>2.9596030084179907</v>
      </c>
      <c r="AP120" s="25">
        <f t="shared" si="114"/>
        <v>2.9633076863285295</v>
      </c>
      <c r="AQ120" s="25">
        <f t="shared" si="114"/>
        <v>2.9557334511757407</v>
      </c>
      <c r="AR120" s="25">
        <f t="shared" si="114"/>
        <v>2.9712080023283112</v>
      </c>
      <c r="AS120" s="25">
        <f t="shared" si="114"/>
        <v>2.9395445165444203</v>
      </c>
      <c r="AT120" s="25">
        <f t="shared" si="114"/>
        <v>3.0041500895437032</v>
      </c>
      <c r="AU120" s="25">
        <f t="shared" si="99"/>
        <v>2.8714041649227213</v>
      </c>
      <c r="AV120"/>
      <c r="AW120">
        <v>-1000</v>
      </c>
      <c r="AX120">
        <f t="shared" si="61"/>
        <v>-1.1240254094190114E-2</v>
      </c>
      <c r="AY120">
        <f t="shared" si="62"/>
        <v>-3.8113379823820821E-3</v>
      </c>
      <c r="AZ120" s="25">
        <f t="shared" si="63"/>
        <v>-7.4289161118080323E-3</v>
      </c>
      <c r="BA120">
        <f t="shared" si="64"/>
        <v>0.55817826255012593</v>
      </c>
      <c r="BB120">
        <f t="shared" si="65"/>
        <v>-0.45911001971198162</v>
      </c>
      <c r="BC120">
        <f t="shared" si="66"/>
        <v>-2.6645873545443832</v>
      </c>
      <c r="BD120">
        <f t="shared" si="67"/>
        <v>-4.1130215270561772</v>
      </c>
      <c r="BE120">
        <f t="shared" si="68"/>
        <v>3.9362099379252014</v>
      </c>
      <c r="BF120">
        <f t="shared" si="69"/>
        <v>3.9369175745410159</v>
      </c>
      <c r="BG120">
        <f t="shared" si="70"/>
        <v>3.934887186774318</v>
      </c>
      <c r="BH120">
        <f t="shared" si="71"/>
        <v>3.9407242082424139</v>
      </c>
      <c r="BI120">
        <f t="shared" si="72"/>
        <v>3.9240358668647342</v>
      </c>
      <c r="BJ120">
        <f t="shared" si="73"/>
        <v>3.9725388238897241</v>
      </c>
      <c r="BK120">
        <f t="shared" si="74"/>
        <v>3.8374508932388962</v>
      </c>
      <c r="BL120">
        <f t="shared" si="75"/>
        <v>4.2913543157027352</v>
      </c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</row>
    <row r="121" spans="1:82" s="25" customFormat="1">
      <c r="A121" s="33" t="s">
        <v>310</v>
      </c>
      <c r="B121" s="57"/>
      <c r="C121" s="58">
        <v>46358.629000000001</v>
      </c>
      <c r="D121" s="58"/>
      <c r="E121" s="33">
        <f t="shared" si="82"/>
        <v>-10667.985398948975</v>
      </c>
      <c r="F121" s="25">
        <f t="shared" si="83"/>
        <v>-10668</v>
      </c>
      <c r="G121" s="25">
        <f t="shared" si="108"/>
        <v>4.9840400024550036E-3</v>
      </c>
      <c r="I121" s="127">
        <f t="shared" ref="I121:I149" si="115">G121</f>
        <v>4.9840400024550036E-3</v>
      </c>
      <c r="P121" s="27">
        <f t="shared" si="84"/>
        <v>2.4561354836501207E-3</v>
      </c>
      <c r="Q121" s="28">
        <f t="shared" si="85"/>
        <v>31340.129000000001</v>
      </c>
      <c r="S121" s="25">
        <f t="shared" si="110"/>
        <v>6.3903012561941458E-6</v>
      </c>
      <c r="T121" s="11">
        <f t="shared" si="111"/>
        <v>0</v>
      </c>
      <c r="U121">
        <f t="shared" si="112"/>
        <v>0</v>
      </c>
      <c r="V121" s="25">
        <f t="shared" si="113"/>
        <v>2.5279045188048828E-3</v>
      </c>
      <c r="Z121">
        <f t="shared" si="86"/>
        <v>-10668</v>
      </c>
      <c r="AA121" s="25">
        <f t="shared" si="87"/>
        <v>4.3219122682001034E-3</v>
      </c>
      <c r="AB121" s="25">
        <f t="shared" si="88"/>
        <v>3.1182632179050209E-3</v>
      </c>
      <c r="AC121" s="25">
        <f t="shared" si="89"/>
        <v>2.5279045188048828E-3</v>
      </c>
      <c r="AD121" s="25">
        <f t="shared" si="90"/>
        <v>6.6212773425490014E-4</v>
      </c>
      <c r="AE121" s="25">
        <f t="shared" si="91"/>
        <v>0</v>
      </c>
      <c r="AF121">
        <f t="shared" si="92"/>
        <v>2.5279045188048828E-3</v>
      </c>
      <c r="AG121" s="128"/>
      <c r="AH121">
        <f t="shared" si="93"/>
        <v>1.8657767845499829E-3</v>
      </c>
      <c r="AI121">
        <f t="shared" si="94"/>
        <v>0.5053797020971228</v>
      </c>
      <c r="AJ121">
        <f t="shared" si="95"/>
        <v>0.10440397058194513</v>
      </c>
      <c r="AK121">
        <f t="shared" si="96"/>
        <v>5.1918007681982792E-2</v>
      </c>
      <c r="AL121">
        <f t="shared" si="97"/>
        <v>3.0370102382433282</v>
      </c>
      <c r="AM121">
        <f t="shared" si="98"/>
        <v>19.106240254563328</v>
      </c>
      <c r="AN121" s="25">
        <f t="shared" ref="AN121:AT130" si="116">$AU121+$AB$7*SIN(AO121)</f>
        <v>2.9614156702022787</v>
      </c>
      <c r="AO121" s="25">
        <f t="shared" si="116"/>
        <v>2.9596030084179907</v>
      </c>
      <c r="AP121" s="25">
        <f t="shared" si="116"/>
        <v>2.9633076863285295</v>
      </c>
      <c r="AQ121" s="25">
        <f t="shared" si="116"/>
        <v>2.9557334511757407</v>
      </c>
      <c r="AR121" s="25">
        <f t="shared" si="116"/>
        <v>2.9712080023283112</v>
      </c>
      <c r="AS121" s="25">
        <f t="shared" si="116"/>
        <v>2.9395445165444203</v>
      </c>
      <c r="AT121" s="25">
        <f t="shared" si="116"/>
        <v>3.0041500895437032</v>
      </c>
      <c r="AU121" s="25">
        <f t="shared" si="99"/>
        <v>2.8714041649227213</v>
      </c>
      <c r="AV121"/>
      <c r="AW121">
        <v>-500</v>
      </c>
      <c r="AX121">
        <f t="shared" si="61"/>
        <v>-1.2039197692731648E-2</v>
      </c>
      <c r="AY121">
        <f t="shared" si="62"/>
        <v>-4.2210816499057141E-3</v>
      </c>
      <c r="AZ121" s="25">
        <f t="shared" si="63"/>
        <v>-7.8181160428259337E-3</v>
      </c>
      <c r="BA121">
        <f t="shared" si="64"/>
        <v>0.5665858529429425</v>
      </c>
      <c r="BB121">
        <f t="shared" si="65"/>
        <v>-0.49044063628059387</v>
      </c>
      <c r="BC121">
        <f t="shared" si="66"/>
        <v>-2.6289851888978131</v>
      </c>
      <c r="BD121">
        <f t="shared" si="67"/>
        <v>-3.8158098150133344</v>
      </c>
      <c r="BE121">
        <f t="shared" si="68"/>
        <v>3.9911370555165187</v>
      </c>
      <c r="BF121">
        <f t="shared" si="69"/>
        <v>3.9916316879355049</v>
      </c>
      <c r="BG121">
        <f t="shared" si="70"/>
        <v>3.9901259624199517</v>
      </c>
      <c r="BH121">
        <f t="shared" si="71"/>
        <v>3.9947176494402119</v>
      </c>
      <c r="BI121">
        <f t="shared" si="72"/>
        <v>3.9807892581815079</v>
      </c>
      <c r="BJ121">
        <f t="shared" si="73"/>
        <v>4.0237514316749428</v>
      </c>
      <c r="BK121">
        <f t="shared" si="74"/>
        <v>3.897196391458805</v>
      </c>
      <c r="BL121">
        <f t="shared" si="75"/>
        <v>4.3647898841129553</v>
      </c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</row>
    <row r="122" spans="1:82" s="25" customFormat="1">
      <c r="A122" s="33" t="s">
        <v>311</v>
      </c>
      <c r="B122" s="57"/>
      <c r="C122" s="58">
        <v>46373.642</v>
      </c>
      <c r="D122" s="58"/>
      <c r="E122" s="33">
        <f t="shared" si="82"/>
        <v>-10624.003894207322</v>
      </c>
      <c r="F122" s="25">
        <f t="shared" si="83"/>
        <v>-10624</v>
      </c>
      <c r="G122" s="25">
        <f t="shared" si="108"/>
        <v>-1.3292799994815141E-3</v>
      </c>
      <c r="I122" s="127">
        <f t="shared" si="115"/>
        <v>-1.3292799994815141E-3</v>
      </c>
      <c r="P122" s="27">
        <f t="shared" si="84"/>
        <v>2.4347421198139874E-3</v>
      </c>
      <c r="Q122" s="28">
        <f t="shared" si="85"/>
        <v>31355.142</v>
      </c>
      <c r="S122" s="25">
        <f t="shared" si="110"/>
        <v>1.4167862514545798E-5</v>
      </c>
      <c r="T122" s="11">
        <f t="shared" si="111"/>
        <v>0</v>
      </c>
      <c r="U122">
        <f t="shared" si="112"/>
        <v>0</v>
      </c>
      <c r="V122" s="25">
        <f t="shared" si="113"/>
        <v>-3.7640221192955015E-3</v>
      </c>
      <c r="Z122">
        <f t="shared" si="86"/>
        <v>-10624</v>
      </c>
      <c r="AA122" s="25">
        <f t="shared" si="87"/>
        <v>4.2561729422516056E-3</v>
      </c>
      <c r="AB122" s="25">
        <f t="shared" si="88"/>
        <v>-3.1507108219191319E-3</v>
      </c>
      <c r="AC122" s="25">
        <f t="shared" si="89"/>
        <v>-3.7640221192955015E-3</v>
      </c>
      <c r="AD122" s="25">
        <f t="shared" si="90"/>
        <v>-5.5854529417331197E-3</v>
      </c>
      <c r="AE122" s="25">
        <f t="shared" si="91"/>
        <v>0</v>
      </c>
      <c r="AF122">
        <f t="shared" si="92"/>
        <v>-3.7640221192955015E-3</v>
      </c>
      <c r="AG122" s="128"/>
      <c r="AH122">
        <f t="shared" si="93"/>
        <v>1.8214308224376178E-3</v>
      </c>
      <c r="AI122">
        <f t="shared" si="94"/>
        <v>0.50525039309666109</v>
      </c>
      <c r="AJ122">
        <f t="shared" si="95"/>
        <v>0.10189650507209347</v>
      </c>
      <c r="AK122">
        <f t="shared" si="96"/>
        <v>5.0670949154214724E-2</v>
      </c>
      <c r="AL122">
        <f t="shared" si="97"/>
        <v>3.0395311515261927</v>
      </c>
      <c r="AM122">
        <f t="shared" si="98"/>
        <v>19.579014284719975</v>
      </c>
      <c r="AN122" s="25">
        <f t="shared" si="116"/>
        <v>2.9657437370480162</v>
      </c>
      <c r="AO122" s="25">
        <f t="shared" si="116"/>
        <v>2.9639647083667486</v>
      </c>
      <c r="AP122" s="25">
        <f t="shared" si="116"/>
        <v>2.967597819451552</v>
      </c>
      <c r="AQ122" s="25">
        <f t="shared" si="116"/>
        <v>2.9601757993858198</v>
      </c>
      <c r="AR122" s="25">
        <f t="shared" si="116"/>
        <v>2.9753278219327233</v>
      </c>
      <c r="AS122" s="25">
        <f t="shared" si="116"/>
        <v>2.9443500749035163</v>
      </c>
      <c r="AT122" s="25">
        <f t="shared" si="116"/>
        <v>3.0075123099103038</v>
      </c>
      <c r="AU122" s="25">
        <f t="shared" si="99"/>
        <v>2.877866494942821</v>
      </c>
      <c r="AV122"/>
      <c r="AW122">
        <v>0</v>
      </c>
      <c r="AX122">
        <f t="shared" si="61"/>
        <v>-1.2828417040482119E-2</v>
      </c>
      <c r="AY122">
        <f t="shared" si="62"/>
        <v>-4.6392447424644526E-3</v>
      </c>
      <c r="AZ122" s="25">
        <f t="shared" si="63"/>
        <v>-8.1891722980176676E-3</v>
      </c>
      <c r="BA122">
        <f t="shared" si="64"/>
        <v>0.57583205935673654</v>
      </c>
      <c r="BB122">
        <f t="shared" si="65"/>
        <v>-0.52210113857230822</v>
      </c>
      <c r="BC122">
        <f t="shared" si="66"/>
        <v>-2.5922678228971874</v>
      </c>
      <c r="BD122">
        <f t="shared" si="67"/>
        <v>-3.548815127542531</v>
      </c>
      <c r="BE122">
        <f t="shared" si="68"/>
        <v>4.0469096290798783</v>
      </c>
      <c r="BF122">
        <f t="shared" si="69"/>
        <v>4.0472341965243199</v>
      </c>
      <c r="BG122">
        <f t="shared" si="70"/>
        <v>4.0461775036220473</v>
      </c>
      <c r="BH122">
        <f t="shared" si="71"/>
        <v>4.0496230192035023</v>
      </c>
      <c r="BI122">
        <f t="shared" si="72"/>
        <v>4.0384434204770994</v>
      </c>
      <c r="BJ122">
        <f t="shared" si="73"/>
        <v>4.0753227299574304</v>
      </c>
      <c r="BK122">
        <f t="shared" si="74"/>
        <v>3.9594623867668997</v>
      </c>
      <c r="BL122">
        <f t="shared" si="75"/>
        <v>4.4382254525231755</v>
      </c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</row>
    <row r="123" spans="1:82" s="25" customFormat="1">
      <c r="A123" s="33" t="s">
        <v>296</v>
      </c>
      <c r="B123" s="57"/>
      <c r="C123" s="58">
        <v>46409.826000000001</v>
      </c>
      <c r="D123" s="58" t="s">
        <v>264</v>
      </c>
      <c r="E123" s="33">
        <f t="shared" si="82"/>
        <v>-10518.000645851089</v>
      </c>
      <c r="F123" s="25">
        <f t="shared" si="83"/>
        <v>-10518</v>
      </c>
      <c r="G123" s="25">
        <f t="shared" si="108"/>
        <v>-2.2045999503461644E-4</v>
      </c>
      <c r="I123" s="25">
        <f t="shared" si="115"/>
        <v>-2.2045999503461644E-4</v>
      </c>
      <c r="P123" s="27">
        <f t="shared" si="84"/>
        <v>2.3829358237653668E-3</v>
      </c>
      <c r="Q123" s="28">
        <f t="shared" si="85"/>
        <v>31391.326000000001</v>
      </c>
      <c r="S123" s="25">
        <f t="shared" si="110"/>
        <v>6.7776697893452353E-6</v>
      </c>
      <c r="T123" s="11">
        <f t="shared" si="111"/>
        <v>0</v>
      </c>
      <c r="U123">
        <f t="shared" si="112"/>
        <v>0</v>
      </c>
      <c r="V123" s="25">
        <f t="shared" si="113"/>
        <v>-2.6033958187999832E-3</v>
      </c>
      <c r="Z123">
        <f t="shared" si="86"/>
        <v>-10518</v>
      </c>
      <c r="AA123" s="25">
        <f t="shared" si="87"/>
        <v>4.0974505850530762E-3</v>
      </c>
      <c r="AB123" s="25">
        <f t="shared" si="88"/>
        <v>-1.9349747563223256E-3</v>
      </c>
      <c r="AC123" s="25">
        <f t="shared" si="89"/>
        <v>-2.6033958187999832E-3</v>
      </c>
      <c r="AD123" s="25">
        <f t="shared" si="90"/>
        <v>-4.3179105800876926E-3</v>
      </c>
      <c r="AE123" s="25">
        <f t="shared" si="91"/>
        <v>0</v>
      </c>
      <c r="AF123">
        <f t="shared" si="92"/>
        <v>-2.6033958187999832E-3</v>
      </c>
      <c r="AG123" s="128"/>
      <c r="AH123">
        <f t="shared" si="93"/>
        <v>1.7145147612877092E-3</v>
      </c>
      <c r="AI123">
        <f t="shared" si="94"/>
        <v>0.50495206287778605</v>
      </c>
      <c r="AJ123">
        <f t="shared" si="95"/>
        <v>9.585889213787456E-2</v>
      </c>
      <c r="AK123">
        <f t="shared" si="96"/>
        <v>4.7668213415628581E-2</v>
      </c>
      <c r="AL123">
        <f t="shared" si="97"/>
        <v>3.0455985065021944</v>
      </c>
      <c r="AM123">
        <f t="shared" si="98"/>
        <v>20.818602091854327</v>
      </c>
      <c r="AN123" s="25">
        <f t="shared" si="116"/>
        <v>2.9761650000139741</v>
      </c>
      <c r="AO123" s="25">
        <f t="shared" si="116"/>
        <v>2.9744697010644017</v>
      </c>
      <c r="AP123" s="25">
        <f t="shared" si="116"/>
        <v>2.977925612804758</v>
      </c>
      <c r="AQ123" s="25">
        <f t="shared" si="116"/>
        <v>2.9708785107396749</v>
      </c>
      <c r="AR123" s="25">
        <f t="shared" si="116"/>
        <v>2.9852398933552293</v>
      </c>
      <c r="AS123" s="25">
        <f t="shared" si="116"/>
        <v>2.9559348979673019</v>
      </c>
      <c r="AT123" s="25">
        <f t="shared" si="116"/>
        <v>3.0155902216711419</v>
      </c>
      <c r="AU123" s="25">
        <f t="shared" si="99"/>
        <v>2.8934348354457873</v>
      </c>
      <c r="AV123"/>
      <c r="AW123">
        <v>500</v>
      </c>
      <c r="AX123">
        <f t="shared" si="61"/>
        <v>-1.3606142217397341E-2</v>
      </c>
      <c r="AY123">
        <f t="shared" si="62"/>
        <v>-5.065827260058298E-3</v>
      </c>
      <c r="AZ123" s="25">
        <f t="shared" si="63"/>
        <v>-8.5403149573390433E-3</v>
      </c>
      <c r="BA123">
        <f t="shared" si="64"/>
        <v>0.58599353354239936</v>
      </c>
      <c r="BB123">
        <f t="shared" si="65"/>
        <v>-0.55409682329513421</v>
      </c>
      <c r="BC123">
        <f t="shared" si="66"/>
        <v>-2.5543028767452447</v>
      </c>
      <c r="BD123">
        <f t="shared" si="67"/>
        <v>-3.3070249266825842</v>
      </c>
      <c r="BE123">
        <f t="shared" si="68"/>
        <v>4.1036142716380875</v>
      </c>
      <c r="BF123">
        <f t="shared" si="69"/>
        <v>4.1038117494256596</v>
      </c>
      <c r="BG123">
        <f t="shared" si="70"/>
        <v>4.1031175536700308</v>
      </c>
      <c r="BH123">
        <f t="shared" si="71"/>
        <v>4.1055609333831802</v>
      </c>
      <c r="BI123">
        <f t="shared" si="72"/>
        <v>4.0969984774980563</v>
      </c>
      <c r="BJ123">
        <f t="shared" si="73"/>
        <v>4.1274842071365949</v>
      </c>
      <c r="BK123">
        <f t="shared" si="74"/>
        <v>4.0243090871791658</v>
      </c>
      <c r="BL123">
        <f t="shared" si="75"/>
        <v>4.5116610209333956</v>
      </c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</row>
    <row r="124" spans="1:82" s="25" customFormat="1">
      <c r="A124" s="33" t="s">
        <v>296</v>
      </c>
      <c r="B124" s="57"/>
      <c r="C124" s="58">
        <v>46413.591</v>
      </c>
      <c r="D124" s="58" t="s">
        <v>264</v>
      </c>
      <c r="E124" s="33">
        <f t="shared" si="82"/>
        <v>-10506.970847319661</v>
      </c>
      <c r="F124" s="25">
        <f t="shared" si="83"/>
        <v>-10507</v>
      </c>
      <c r="G124" s="25">
        <f t="shared" si="108"/>
        <v>9.9512100059655495E-3</v>
      </c>
      <c r="I124" s="25">
        <f t="shared" si="115"/>
        <v>9.9512100059655495E-3</v>
      </c>
      <c r="P124" s="27">
        <f t="shared" si="84"/>
        <v>2.3775380271036772E-3</v>
      </c>
      <c r="Q124" s="28">
        <f t="shared" si="85"/>
        <v>31395.091</v>
      </c>
      <c r="S124" s="25">
        <f t="shared" si="110"/>
        <v>5.7360507243397506E-5</v>
      </c>
      <c r="T124" s="11">
        <f t="shared" si="111"/>
        <v>0</v>
      </c>
      <c r="U124">
        <f t="shared" si="112"/>
        <v>0</v>
      </c>
      <c r="V124" s="25">
        <f t="shared" si="113"/>
        <v>7.5736719788618723E-3</v>
      </c>
      <c r="Z124">
        <f t="shared" si="86"/>
        <v>-10507</v>
      </c>
      <c r="AA124" s="25">
        <f t="shared" si="87"/>
        <v>4.0809512568027199E-3</v>
      </c>
      <c r="AB124" s="25">
        <f t="shared" si="88"/>
        <v>8.2477967762665059E-3</v>
      </c>
      <c r="AC124" s="25">
        <f t="shared" si="89"/>
        <v>7.5736719788618723E-3</v>
      </c>
      <c r="AD124" s="25">
        <f t="shared" si="90"/>
        <v>5.8702587491628296E-3</v>
      </c>
      <c r="AE124" s="25">
        <f t="shared" si="91"/>
        <v>0</v>
      </c>
      <c r="AF124">
        <f t="shared" si="92"/>
        <v>7.5736719788618723E-3</v>
      </c>
      <c r="AG124" s="128"/>
      <c r="AH124">
        <f t="shared" si="93"/>
        <v>1.703413229699043E-3</v>
      </c>
      <c r="AI124">
        <f t="shared" si="94"/>
        <v>0.50492216900449161</v>
      </c>
      <c r="AJ124">
        <f t="shared" si="95"/>
        <v>9.5232591137733025E-2</v>
      </c>
      <c r="AK124">
        <f t="shared" si="96"/>
        <v>4.7356729996699029E-2</v>
      </c>
      <c r="AL124">
        <f t="shared" si="97"/>
        <v>3.0462276859835975</v>
      </c>
      <c r="AM124">
        <f t="shared" si="98"/>
        <v>20.956165289960538</v>
      </c>
      <c r="AN124" s="25">
        <f t="shared" si="116"/>
        <v>2.9772460239914253</v>
      </c>
      <c r="AO124" s="25">
        <f t="shared" si="116"/>
        <v>2.9755596282557013</v>
      </c>
      <c r="AP124" s="25">
        <f t="shared" si="116"/>
        <v>2.9789967726097286</v>
      </c>
      <c r="AQ124" s="25">
        <f t="shared" si="116"/>
        <v>2.971989226123779</v>
      </c>
      <c r="AR124" s="25">
        <f t="shared" si="116"/>
        <v>2.9862674857049663</v>
      </c>
      <c r="AS124" s="25">
        <f t="shared" si="116"/>
        <v>2.9571377106214785</v>
      </c>
      <c r="AT124" s="25">
        <f t="shared" si="116"/>
        <v>3.0164267687985697</v>
      </c>
      <c r="AU124" s="25">
        <f t="shared" si="99"/>
        <v>2.8950504179508121</v>
      </c>
      <c r="AV124"/>
      <c r="AW124">
        <v>1000</v>
      </c>
      <c r="AX124">
        <f t="shared" si="61"/>
        <v>-1.4370440719904528E-2</v>
      </c>
      <c r="AY124">
        <f t="shared" si="62"/>
        <v>-5.5008292026872511E-3</v>
      </c>
      <c r="AZ124" s="25">
        <f t="shared" si="63"/>
        <v>-8.8696115172172772E-3</v>
      </c>
      <c r="BA124">
        <f t="shared" si="64"/>
        <v>0.59715882904539641</v>
      </c>
      <c r="BB124">
        <f t="shared" si="65"/>
        <v>-0.58642643964246377</v>
      </c>
      <c r="BC124">
        <f t="shared" si="66"/>
        <v>-2.5149405227518953</v>
      </c>
      <c r="BD124">
        <f t="shared" si="67"/>
        <v>-3.0864313545023867</v>
      </c>
      <c r="BE124">
        <f t="shared" si="68"/>
        <v>4.1613467306824354</v>
      </c>
      <c r="BF124">
        <f t="shared" si="69"/>
        <v>4.1614561829723193</v>
      </c>
      <c r="BG124">
        <f t="shared" si="70"/>
        <v>4.1610359181054983</v>
      </c>
      <c r="BH124">
        <f t="shared" si="71"/>
        <v>4.1626511831804498</v>
      </c>
      <c r="BI124">
        <f t="shared" si="72"/>
        <v>4.1564659978068557</v>
      </c>
      <c r="BJ124">
        <f t="shared" si="73"/>
        <v>4.1804994519191645</v>
      </c>
      <c r="BK124">
        <f t="shared" si="74"/>
        <v>4.0917827897829655</v>
      </c>
      <c r="BL124">
        <f t="shared" si="75"/>
        <v>4.5850965893436157</v>
      </c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</row>
    <row r="125" spans="1:82" s="25" customFormat="1">
      <c r="A125" s="33" t="s">
        <v>311</v>
      </c>
      <c r="B125" s="57"/>
      <c r="C125" s="58">
        <v>46416.298999999999</v>
      </c>
      <c r="D125" s="58"/>
      <c r="E125" s="33">
        <f t="shared" si="82"/>
        <v>-10499.037595148853</v>
      </c>
      <c r="F125" s="25">
        <f t="shared" si="83"/>
        <v>-10499</v>
      </c>
      <c r="G125" s="25">
        <f t="shared" si="108"/>
        <v>-1.2833029999455903E-2</v>
      </c>
      <c r="I125" s="127">
        <f t="shared" si="115"/>
        <v>-1.2833029999455903E-2</v>
      </c>
      <c r="P125" s="27">
        <f t="shared" si="84"/>
        <v>2.3736097972990554E-3</v>
      </c>
      <c r="Q125" s="28">
        <f t="shared" si="85"/>
        <v>31397.798999999999</v>
      </c>
      <c r="S125" s="25">
        <f t="shared" si="110"/>
        <v>2.3124189390825168E-4</v>
      </c>
      <c r="T125" s="11">
        <f t="shared" si="111"/>
        <v>0</v>
      </c>
      <c r="U125">
        <f t="shared" si="112"/>
        <v>0</v>
      </c>
      <c r="V125" s="25">
        <f t="shared" si="113"/>
        <v>-1.5206639796754958E-2</v>
      </c>
      <c r="Z125">
        <f t="shared" si="86"/>
        <v>-10499</v>
      </c>
      <c r="AA125" s="25">
        <f t="shared" si="87"/>
        <v>4.0689484417465917E-3</v>
      </c>
      <c r="AB125" s="25">
        <f t="shared" si="88"/>
        <v>-1.4528368643903439E-2</v>
      </c>
      <c r="AC125" s="25">
        <f t="shared" si="89"/>
        <v>-1.5206639796754958E-2</v>
      </c>
      <c r="AD125" s="25">
        <f t="shared" si="90"/>
        <v>-1.6901978441202496E-2</v>
      </c>
      <c r="AE125" s="25">
        <f t="shared" si="91"/>
        <v>0</v>
      </c>
      <c r="AF125">
        <f t="shared" si="92"/>
        <v>-1.5206639796754958E-2</v>
      </c>
      <c r="AG125" s="128"/>
      <c r="AH125">
        <f t="shared" si="93"/>
        <v>1.6953386444475361E-3</v>
      </c>
      <c r="AI125">
        <f t="shared" si="94"/>
        <v>0.50490055355643249</v>
      </c>
      <c r="AJ125">
        <f t="shared" si="95"/>
        <v>9.4777127630276584E-2</v>
      </c>
      <c r="AK125">
        <f t="shared" si="96"/>
        <v>4.7130210592256111E-2</v>
      </c>
      <c r="AL125">
        <f t="shared" si="97"/>
        <v>3.0466852190045071</v>
      </c>
      <c r="AM125">
        <f t="shared" si="98"/>
        <v>21.057344416237012</v>
      </c>
      <c r="AN125" s="25">
        <f t="shared" si="116"/>
        <v>2.9780321738930056</v>
      </c>
      <c r="AO125" s="25">
        <f t="shared" si="116"/>
        <v>2.976352278091845</v>
      </c>
      <c r="AP125" s="25">
        <f t="shared" si="116"/>
        <v>2.9797757295290364</v>
      </c>
      <c r="AQ125" s="25">
        <f t="shared" si="116"/>
        <v>2.9727970258752539</v>
      </c>
      <c r="AR125" s="25">
        <f t="shared" si="116"/>
        <v>2.9870147079660638</v>
      </c>
      <c r="AS125" s="25">
        <f t="shared" si="116"/>
        <v>2.9580125544072513</v>
      </c>
      <c r="AT125" s="25">
        <f t="shared" si="116"/>
        <v>3.0170349676082218</v>
      </c>
      <c r="AU125" s="25">
        <f t="shared" si="99"/>
        <v>2.8962253870453756</v>
      </c>
      <c r="AV125"/>
      <c r="AW125">
        <v>1500</v>
      </c>
      <c r="AX125">
        <f t="shared" si="61"/>
        <v>-1.5119186080769932E-2</v>
      </c>
      <c r="AY125">
        <f t="shared" si="62"/>
        <v>-5.9442505703513112E-3</v>
      </c>
      <c r="AZ125" s="25">
        <f t="shared" si="63"/>
        <v>-9.1749355104186209E-3</v>
      </c>
      <c r="BA125">
        <f t="shared" si="64"/>
        <v>0.60943035216332675</v>
      </c>
      <c r="BB125">
        <f t="shared" si="65"/>
        <v>-0.61907933179364627</v>
      </c>
      <c r="BC125">
        <f t="shared" si="66"/>
        <v>-2.4740106659201198</v>
      </c>
      <c r="BD125">
        <f t="shared" si="67"/>
        <v>-2.8837877301078376</v>
      </c>
      <c r="BE125">
        <f t="shared" si="68"/>
        <v>4.2202126193522584</v>
      </c>
      <c r="BF125">
        <f t="shared" si="69"/>
        <v>4.220266419137908</v>
      </c>
      <c r="BG125">
        <f t="shared" si="70"/>
        <v>4.2200375238296912</v>
      </c>
      <c r="BH125">
        <f t="shared" si="71"/>
        <v>4.2210120540565468</v>
      </c>
      <c r="BI125">
        <f t="shared" si="72"/>
        <v>4.216875156277772</v>
      </c>
      <c r="BJ125">
        <f t="shared" si="73"/>
        <v>4.2346627276696696</v>
      </c>
      <c r="BK125">
        <f t="shared" si="74"/>
        <v>4.161915631179089</v>
      </c>
      <c r="BL125">
        <f t="shared" si="75"/>
        <v>4.6585321577538359</v>
      </c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</row>
    <row r="126" spans="1:82" s="25" customFormat="1">
      <c r="A126" s="33" t="s">
        <v>296</v>
      </c>
      <c r="B126" s="57"/>
      <c r="C126" s="58">
        <v>46472.631000000001</v>
      </c>
      <c r="D126" s="58" t="s">
        <v>264</v>
      </c>
      <c r="E126" s="33">
        <f t="shared" si="82"/>
        <v>-10334.009544452318</v>
      </c>
      <c r="F126" s="25">
        <f t="shared" si="83"/>
        <v>-10334</v>
      </c>
      <c r="G126" s="25">
        <f t="shared" si="108"/>
        <v>-3.2579799953964539E-3</v>
      </c>
      <c r="I126" s="25">
        <f t="shared" si="115"/>
        <v>-3.2579799953964539E-3</v>
      </c>
      <c r="P126" s="27">
        <f t="shared" si="84"/>
        <v>2.2921093926034867E-3</v>
      </c>
      <c r="Q126" s="28">
        <f t="shared" si="85"/>
        <v>31454.131000000001</v>
      </c>
      <c r="S126" s="25">
        <f t="shared" si="110"/>
        <v>3.0803492214789553E-5</v>
      </c>
      <c r="T126" s="11">
        <f t="shared" si="111"/>
        <v>0</v>
      </c>
      <c r="U126">
        <f t="shared" si="112"/>
        <v>0</v>
      </c>
      <c r="V126" s="25">
        <f t="shared" si="113"/>
        <v>-5.5500893879999406E-3</v>
      </c>
      <c r="Z126">
        <f t="shared" si="86"/>
        <v>-10334</v>
      </c>
      <c r="AA126" s="25">
        <f t="shared" si="87"/>
        <v>3.8207754269159364E-3</v>
      </c>
      <c r="AB126" s="25">
        <f t="shared" si="88"/>
        <v>-4.786646029708904E-3</v>
      </c>
      <c r="AC126" s="25">
        <f t="shared" si="89"/>
        <v>-5.5500893879999406E-3</v>
      </c>
      <c r="AD126" s="25">
        <f t="shared" si="90"/>
        <v>-7.0787554223123907E-3</v>
      </c>
      <c r="AE126" s="25">
        <f t="shared" si="91"/>
        <v>0</v>
      </c>
      <c r="AF126">
        <f t="shared" si="92"/>
        <v>-5.5500893879999406E-3</v>
      </c>
      <c r="AG126" s="128"/>
      <c r="AH126">
        <f t="shared" si="93"/>
        <v>1.5286660343124497E-3</v>
      </c>
      <c r="AI126">
        <f t="shared" si="94"/>
        <v>0.50447825434839833</v>
      </c>
      <c r="AJ126">
        <f t="shared" si="95"/>
        <v>8.5388292271242852E-2</v>
      </c>
      <c r="AK126">
        <f t="shared" si="96"/>
        <v>4.2460784326089393E-2</v>
      </c>
      <c r="AL126">
        <f t="shared" si="97"/>
        <v>3.0561124182640653</v>
      </c>
      <c r="AM126">
        <f t="shared" si="98"/>
        <v>23.382973061307908</v>
      </c>
      <c r="AN126" s="25">
        <f t="shared" si="116"/>
        <v>2.9942375732751914</v>
      </c>
      <c r="AO126" s="25">
        <f t="shared" si="116"/>
        <v>2.9926962824838008</v>
      </c>
      <c r="AP126" s="25">
        <f t="shared" si="116"/>
        <v>2.9958293085519165</v>
      </c>
      <c r="AQ126" s="25">
        <f t="shared" si="116"/>
        <v>2.9894591698337569</v>
      </c>
      <c r="AR126" s="25">
        <f t="shared" si="116"/>
        <v>3.0024048300806525</v>
      </c>
      <c r="AS126" s="25">
        <f t="shared" si="116"/>
        <v>2.9760690895827997</v>
      </c>
      <c r="AT126" s="25">
        <f t="shared" si="116"/>
        <v>3.0295430172839777</v>
      </c>
      <c r="AU126" s="25">
        <f t="shared" si="99"/>
        <v>2.9204591246207485</v>
      </c>
      <c r="AV126"/>
      <c r="AW126">
        <v>2000</v>
      </c>
      <c r="AX126">
        <f t="shared" si="61"/>
        <v>-1.5850023276859779E-2</v>
      </c>
      <c r="AY126">
        <f t="shared" si="62"/>
        <v>-6.3960913630504782E-3</v>
      </c>
      <c r="AZ126" s="25">
        <f t="shared" si="63"/>
        <v>-9.4539319138093013E-3</v>
      </c>
      <c r="BA126">
        <f t="shared" si="64"/>
        <v>0.62292667375208155</v>
      </c>
      <c r="BB126">
        <f t="shared" si="65"/>
        <v>-0.65203169054018584</v>
      </c>
      <c r="BC126">
        <f t="shared" si="66"/>
        <v>-2.4313194791892108</v>
      </c>
      <c r="BD126">
        <f t="shared" si="67"/>
        <v>-2.6964316988670132</v>
      </c>
      <c r="BE126">
        <f t="shared" si="68"/>
        <v>4.2803283593669921</v>
      </c>
      <c r="BF126">
        <f t="shared" si="69"/>
        <v>4.2803508012361426</v>
      </c>
      <c r="BG126">
        <f t="shared" si="70"/>
        <v>4.2802430479330562</v>
      </c>
      <c r="BH126">
        <f t="shared" si="71"/>
        <v>4.2807606490470871</v>
      </c>
      <c r="BI126">
        <f t="shared" si="72"/>
        <v>4.2782795958824957</v>
      </c>
      <c r="BJ126">
        <f t="shared" si="73"/>
        <v>4.2902963918585337</v>
      </c>
      <c r="BK126">
        <f t="shared" si="74"/>
        <v>4.2347254142539166</v>
      </c>
      <c r="BL126">
        <f t="shared" si="75"/>
        <v>4.7319677261640551</v>
      </c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</row>
    <row r="127" spans="1:82" s="25" customFormat="1">
      <c r="A127" s="33" t="s">
        <v>312</v>
      </c>
      <c r="B127" s="57"/>
      <c r="C127" s="58">
        <v>46737.351999999999</v>
      </c>
      <c r="D127" s="58"/>
      <c r="E127" s="33">
        <f t="shared" si="82"/>
        <v>-9558.4931308963423</v>
      </c>
      <c r="F127" s="25">
        <f t="shared" si="83"/>
        <v>-9558.5</v>
      </c>
      <c r="G127" s="25">
        <f t="shared" si="108"/>
        <v>2.3447550047421828E-3</v>
      </c>
      <c r="I127" s="127">
        <f t="shared" si="115"/>
        <v>2.3447550047421828E-3</v>
      </c>
      <c r="P127" s="27">
        <f t="shared" si="84"/>
        <v>1.8967759447345123E-3</v>
      </c>
      <c r="Q127" s="28">
        <f t="shared" si="85"/>
        <v>31718.851999999999</v>
      </c>
      <c r="S127" s="25">
        <f t="shared" si="110"/>
        <v>2.0068523820535609E-7</v>
      </c>
      <c r="T127" s="11">
        <f t="shared" si="111"/>
        <v>0</v>
      </c>
      <c r="U127">
        <f t="shared" si="112"/>
        <v>0</v>
      </c>
      <c r="V127" s="25">
        <f t="shared" si="113"/>
        <v>4.4797906000767053E-4</v>
      </c>
      <c r="Z127">
        <f t="shared" si="86"/>
        <v>-9558.5</v>
      </c>
      <c r="AA127" s="25">
        <f t="shared" si="87"/>
        <v>2.6393493055679338E-3</v>
      </c>
      <c r="AB127" s="25">
        <f t="shared" si="88"/>
        <v>1.602181643908761E-3</v>
      </c>
      <c r="AC127" s="25">
        <f t="shared" si="89"/>
        <v>4.4797906000767053E-4</v>
      </c>
      <c r="AD127" s="25">
        <f t="shared" si="90"/>
        <v>-2.9459430082575105E-4</v>
      </c>
      <c r="AE127" s="25">
        <f t="shared" si="91"/>
        <v>0</v>
      </c>
      <c r="AF127">
        <f t="shared" si="92"/>
        <v>4.4797906000767053E-4</v>
      </c>
      <c r="AG127" s="128"/>
      <c r="AH127">
        <f t="shared" si="93"/>
        <v>7.425733608334218E-4</v>
      </c>
      <c r="AI127">
        <f t="shared" si="94"/>
        <v>0.50308781951228099</v>
      </c>
      <c r="AJ127">
        <f t="shared" si="95"/>
        <v>4.1366450499649154E-2</v>
      </c>
      <c r="AK127">
        <f t="shared" si="96"/>
        <v>2.0567048940913459E-2</v>
      </c>
      <c r="AL127">
        <f t="shared" si="97"/>
        <v>3.100226558570411</v>
      </c>
      <c r="AM127">
        <f t="shared" si="98"/>
        <v>48.341879953289379</v>
      </c>
      <c r="AN127" s="25">
        <f t="shared" si="116"/>
        <v>3.0702180486051502</v>
      </c>
      <c r="AO127" s="25">
        <f t="shared" si="116"/>
        <v>3.0694253740707924</v>
      </c>
      <c r="AP127" s="25">
        <f t="shared" si="116"/>
        <v>3.0710232777540094</v>
      </c>
      <c r="AQ127" s="25">
        <f t="shared" si="116"/>
        <v>3.0678019732769997</v>
      </c>
      <c r="AR127" s="25">
        <f t="shared" si="116"/>
        <v>3.0742952324995607</v>
      </c>
      <c r="AS127" s="25">
        <f t="shared" si="116"/>
        <v>3.0612034232822394</v>
      </c>
      <c r="AT127" s="25">
        <f t="shared" si="116"/>
        <v>3.0875875183172541</v>
      </c>
      <c r="AU127" s="25">
        <f t="shared" si="99"/>
        <v>3.0343576912249994</v>
      </c>
      <c r="AV127"/>
      <c r="AW127">
        <v>2500</v>
      </c>
      <c r="AX127">
        <f t="shared" si="61"/>
        <v>-1.6560330666660662E-2</v>
      </c>
      <c r="AY127">
        <f t="shared" si="62"/>
        <v>-6.856351580784752E-3</v>
      </c>
      <c r="AZ127" s="25">
        <f t="shared" si="63"/>
        <v>-9.7039790858759103E-3</v>
      </c>
      <c r="BA127">
        <f t="shared" si="64"/>
        <v>0.63778529282500718</v>
      </c>
      <c r="BB127">
        <f t="shared" si="65"/>
        <v>-0.68524163746858369</v>
      </c>
      <c r="BC127">
        <f t="shared" si="66"/>
        <v>-2.3866450686511378</v>
      </c>
      <c r="BD127">
        <f t="shared" si="67"/>
        <v>-2.5221542683111298</v>
      </c>
      <c r="BE127">
        <f t="shared" si="68"/>
        <v>4.3418224648970689</v>
      </c>
      <c r="BF127">
        <f t="shared" si="69"/>
        <v>4.3418297728598096</v>
      </c>
      <c r="BG127">
        <f t="shared" si="70"/>
        <v>4.3417891986810027</v>
      </c>
      <c r="BH127">
        <f t="shared" si="71"/>
        <v>4.3420145221472009</v>
      </c>
      <c r="BI127">
        <f t="shared" si="72"/>
        <v>4.3407648648818515</v>
      </c>
      <c r="BJ127">
        <f t="shared" si="73"/>
        <v>4.347747024784149</v>
      </c>
      <c r="BK127">
        <f t="shared" si="74"/>
        <v>4.3102155122154606</v>
      </c>
      <c r="BL127">
        <f t="shared" si="75"/>
        <v>4.8054032945742753</v>
      </c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</row>
    <row r="128" spans="1:82" s="25" customFormat="1">
      <c r="A128" s="33" t="s">
        <v>313</v>
      </c>
      <c r="B128" s="57"/>
      <c r="C128" s="58">
        <v>46742.303</v>
      </c>
      <c r="D128" s="58"/>
      <c r="E128" s="33">
        <f t="shared" si="82"/>
        <v>-9543.9888725884775</v>
      </c>
      <c r="F128" s="25">
        <f t="shared" si="83"/>
        <v>-9544</v>
      </c>
      <c r="G128" s="25">
        <f t="shared" si="108"/>
        <v>3.7983200018061325E-3</v>
      </c>
      <c r="I128" s="127">
        <f t="shared" si="115"/>
        <v>3.7983200018061325E-3</v>
      </c>
      <c r="P128" s="27">
        <f t="shared" si="84"/>
        <v>1.8891912633225603E-3</v>
      </c>
      <c r="Q128" s="28">
        <f t="shared" si="85"/>
        <v>31723.803</v>
      </c>
      <c r="S128" s="25">
        <f t="shared" si="110"/>
        <v>3.644772540103876E-6</v>
      </c>
      <c r="T128" s="11">
        <f t="shared" si="111"/>
        <v>0</v>
      </c>
      <c r="U128">
        <f t="shared" si="112"/>
        <v>0</v>
      </c>
      <c r="V128" s="25">
        <f t="shared" si="113"/>
        <v>1.9091287384835722E-3</v>
      </c>
      <c r="Z128">
        <f t="shared" si="86"/>
        <v>-9544</v>
      </c>
      <c r="AA128" s="25">
        <f t="shared" si="87"/>
        <v>2.6170344834245867E-3</v>
      </c>
      <c r="AB128" s="25">
        <f t="shared" si="88"/>
        <v>3.0704767817041059E-3</v>
      </c>
      <c r="AC128" s="25">
        <f t="shared" si="89"/>
        <v>1.9091287384835722E-3</v>
      </c>
      <c r="AD128" s="25">
        <f t="shared" si="90"/>
        <v>1.1812855183815458E-3</v>
      </c>
      <c r="AE128" s="25">
        <f t="shared" si="91"/>
        <v>0</v>
      </c>
      <c r="AF128">
        <f t="shared" si="92"/>
        <v>1.9091287384835722E-3</v>
      </c>
      <c r="AG128" s="128"/>
      <c r="AH128">
        <f t="shared" si="93"/>
        <v>7.2784322010202638E-4</v>
      </c>
      <c r="AI128">
        <f t="shared" si="94"/>
        <v>0.50307107059165834</v>
      </c>
      <c r="AJ128">
        <f t="shared" si="95"/>
        <v>4.0544610545232514E-2</v>
      </c>
      <c r="AK128">
        <f t="shared" si="96"/>
        <v>2.0158316801676353E-2</v>
      </c>
      <c r="AL128">
        <f t="shared" si="97"/>
        <v>3.1010490886753201</v>
      </c>
      <c r="AM128">
        <f t="shared" si="98"/>
        <v>49.322895834885053</v>
      </c>
      <c r="AN128" s="25">
        <f t="shared" si="116"/>
        <v>3.0716364962482809</v>
      </c>
      <c r="AO128" s="25">
        <f t="shared" si="116"/>
        <v>3.0708590140858658</v>
      </c>
      <c r="AP128" s="25">
        <f t="shared" si="116"/>
        <v>3.0724261350829014</v>
      </c>
      <c r="AQ128" s="25">
        <f t="shared" si="116"/>
        <v>3.0692672115173836</v>
      </c>
      <c r="AR128" s="25">
        <f t="shared" si="116"/>
        <v>3.0756341031216419</v>
      </c>
      <c r="AS128" s="25">
        <f t="shared" si="116"/>
        <v>3.0627984609338998</v>
      </c>
      <c r="AT128" s="25">
        <f t="shared" si="116"/>
        <v>3.0886639679182637</v>
      </c>
      <c r="AU128" s="25">
        <f t="shared" si="99"/>
        <v>3.0364873227088962</v>
      </c>
      <c r="AV128"/>
      <c r="AW128">
        <v>3000</v>
      </c>
      <c r="AX128">
        <f t="shared" si="61"/>
        <v>-1.7247177554241183E-2</v>
      </c>
      <c r="AY128">
        <f t="shared" si="62"/>
        <v>-7.3250312235541336E-3</v>
      </c>
      <c r="AZ128" s="25">
        <f t="shared" si="63"/>
        <v>-9.9221463306870504E-3</v>
      </c>
      <c r="BA128">
        <f t="shared" si="64"/>
        <v>0.65416595750413364</v>
      </c>
      <c r="BB128">
        <f t="shared" si="65"/>
        <v>-0.71864272099890314</v>
      </c>
      <c r="BC128">
        <f t="shared" si="66"/>
        <v>-2.3397319999531803</v>
      </c>
      <c r="BD128">
        <f t="shared" si="67"/>
        <v>-2.3591010550772658</v>
      </c>
      <c r="BE128">
        <f t="shared" si="68"/>
        <v>4.4048372863691023</v>
      </c>
      <c r="BF128">
        <f t="shared" si="69"/>
        <v>4.4048387842901349</v>
      </c>
      <c r="BG128">
        <f t="shared" si="70"/>
        <v>4.4048288352095337</v>
      </c>
      <c r="BH128">
        <f t="shared" si="71"/>
        <v>4.40489492210635</v>
      </c>
      <c r="BI128">
        <f t="shared" si="72"/>
        <v>4.4044561964019424</v>
      </c>
      <c r="BJ128">
        <f t="shared" si="73"/>
        <v>4.4073801649450024</v>
      </c>
      <c r="BK128">
        <f t="shared" si="74"/>
        <v>4.3883748504105595</v>
      </c>
      <c r="BL128">
        <f t="shared" si="75"/>
        <v>4.8788388629844954</v>
      </c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</row>
    <row r="129" spans="1:82">
      <c r="A129" s="33" t="s">
        <v>296</v>
      </c>
      <c r="B129" s="57"/>
      <c r="C129" s="58">
        <v>46756.800999999999</v>
      </c>
      <c r="D129" s="58" t="s">
        <v>264</v>
      </c>
      <c r="E129" s="33">
        <f t="shared" si="82"/>
        <v>-9501.5160919487298</v>
      </c>
      <c r="F129" s="25">
        <f t="shared" si="83"/>
        <v>-9501.5</v>
      </c>
      <c r="G129" s="25">
        <f t="shared" si="108"/>
        <v>-5.4929549951339141E-3</v>
      </c>
      <c r="H129" s="25"/>
      <c r="I129" s="25">
        <f t="shared" si="115"/>
        <v>-5.4929549951339141E-3</v>
      </c>
      <c r="J129" s="25"/>
      <c r="K129" s="25"/>
      <c r="L129" s="25"/>
      <c r="M129" s="25"/>
      <c r="N129" s="25"/>
      <c r="O129" s="25"/>
      <c r="P129" s="27">
        <f t="shared" si="84"/>
        <v>1.8669195084490963E-3</v>
      </c>
      <c r="Q129" s="28">
        <f t="shared" si="85"/>
        <v>31738.300999999999</v>
      </c>
      <c r="R129" s="25"/>
      <c r="S129" s="25">
        <f t="shared" si="110"/>
        <v>5.4167752708491258E-5</v>
      </c>
      <c r="T129" s="11">
        <f t="shared" si="111"/>
        <v>0</v>
      </c>
      <c r="U129">
        <f t="shared" si="112"/>
        <v>0</v>
      </c>
      <c r="V129" s="25">
        <f t="shared" si="113"/>
        <v>-7.3598745035830101E-3</v>
      </c>
      <c r="W129" s="110"/>
      <c r="X129" s="109"/>
      <c r="Y129" s="109"/>
      <c r="Z129">
        <f t="shared" si="86"/>
        <v>-9501.5</v>
      </c>
      <c r="AA129" s="25">
        <f t="shared" si="87"/>
        <v>2.5515833458244889E-3</v>
      </c>
      <c r="AB129" s="25">
        <f t="shared" si="88"/>
        <v>-6.1776188325093065E-3</v>
      </c>
      <c r="AC129" s="25">
        <f t="shared" si="89"/>
        <v>-7.3598745035830101E-3</v>
      </c>
      <c r="AD129" s="25">
        <f t="shared" si="90"/>
        <v>-8.0445383409584025E-3</v>
      </c>
      <c r="AE129" s="25">
        <f t="shared" si="91"/>
        <v>0</v>
      </c>
      <c r="AF129">
        <f t="shared" si="92"/>
        <v>-7.3598745035830101E-3</v>
      </c>
      <c r="AG129" s="128"/>
      <c r="AH129">
        <f t="shared" si="93"/>
        <v>6.8466383737539262E-4</v>
      </c>
      <c r="AI129">
        <f t="shared" si="94"/>
        <v>0.50302392243754612</v>
      </c>
      <c r="AJ129">
        <f t="shared" si="95"/>
        <v>3.8135962246748173E-2</v>
      </c>
      <c r="AK129">
        <f t="shared" si="96"/>
        <v>1.896040479091099E-2</v>
      </c>
      <c r="AL129">
        <f t="shared" si="97"/>
        <v>3.1034596036084707</v>
      </c>
      <c r="AM129">
        <f t="shared" si="98"/>
        <v>52.441586502754497</v>
      </c>
      <c r="AN129" s="25">
        <f t="shared" si="116"/>
        <v>3.0757936788308102</v>
      </c>
      <c r="AO129" s="25">
        <f t="shared" si="116"/>
        <v>3.075060912479973</v>
      </c>
      <c r="AP129" s="25">
        <f t="shared" si="116"/>
        <v>3.0765374853953493</v>
      </c>
      <c r="AQ129" s="25">
        <f t="shared" si="116"/>
        <v>3.0735619441974662</v>
      </c>
      <c r="AR129" s="25">
        <f t="shared" si="116"/>
        <v>3.0795575672595383</v>
      </c>
      <c r="AS129" s="25">
        <f t="shared" si="116"/>
        <v>3.0674740663153721</v>
      </c>
      <c r="AT129" s="25">
        <f t="shared" si="116"/>
        <v>3.0918177332625612</v>
      </c>
      <c r="AU129" s="25">
        <f t="shared" si="99"/>
        <v>3.0427293460237648</v>
      </c>
      <c r="AW129">
        <v>3500</v>
      </c>
      <c r="AX129">
        <f t="shared" si="61"/>
        <v>-1.7907275784144749E-2</v>
      </c>
      <c r="AY129">
        <f t="shared" si="62"/>
        <v>-7.8021302913586213E-3</v>
      </c>
      <c r="AZ129" s="25">
        <f t="shared" si="63"/>
        <v>-1.0105145492786129E-2</v>
      </c>
      <c r="BA129">
        <f t="shared" si="64"/>
        <v>0.67225465317658983</v>
      </c>
      <c r="BB129">
        <f t="shared" si="65"/>
        <v>-0.75213519072209023</v>
      </c>
      <c r="BC129">
        <f t="shared" si="66"/>
        <v>-2.2902843721566888</v>
      </c>
      <c r="BD129">
        <f t="shared" si="67"/>
        <v>-2.2056965783875677</v>
      </c>
      <c r="BE129">
        <f t="shared" si="68"/>
        <v>4.4695313054694283</v>
      </c>
      <c r="BF129">
        <f t="shared" si="69"/>
        <v>4.4695313151557814</v>
      </c>
      <c r="BG129">
        <f t="shared" si="70"/>
        <v>4.4695312341651832</v>
      </c>
      <c r="BH129">
        <f t="shared" si="71"/>
        <v>4.4695319113534913</v>
      </c>
      <c r="BI129">
        <f t="shared" si="72"/>
        <v>4.4695262492223291</v>
      </c>
      <c r="BJ129">
        <f t="shared" si="73"/>
        <v>4.4695735956194804</v>
      </c>
      <c r="BK129">
        <f t="shared" si="74"/>
        <v>4.4691779660212418</v>
      </c>
      <c r="BL129">
        <f t="shared" si="75"/>
        <v>4.9522744313947156</v>
      </c>
    </row>
    <row r="130" spans="1:82" s="25" customFormat="1">
      <c r="A130" s="33" t="s">
        <v>313</v>
      </c>
      <c r="B130" s="57" t="s">
        <v>288</v>
      </c>
      <c r="C130" s="58">
        <v>46763.290999999997</v>
      </c>
      <c r="D130" s="58"/>
      <c r="E130" s="33">
        <f t="shared" si="82"/>
        <v>-9482.5032387033261</v>
      </c>
      <c r="F130" s="25">
        <f t="shared" si="83"/>
        <v>-9482.5</v>
      </c>
      <c r="G130" s="25">
        <f t="shared" si="108"/>
        <v>-1.1055249997298233E-3</v>
      </c>
      <c r="I130" s="127">
        <f t="shared" si="115"/>
        <v>-1.1055249997298233E-3</v>
      </c>
      <c r="P130" s="27">
        <f t="shared" si="84"/>
        <v>1.8569430477211231E-3</v>
      </c>
      <c r="Q130" s="28">
        <f t="shared" si="85"/>
        <v>31744.790999999997</v>
      </c>
      <c r="S130" s="25">
        <f t="shared" si="110"/>
        <v>8.7762169321678217E-6</v>
      </c>
      <c r="T130" s="11">
        <f t="shared" si="111"/>
        <v>0</v>
      </c>
      <c r="U130">
        <f t="shared" si="112"/>
        <v>0</v>
      </c>
      <c r="V130" s="25">
        <f t="shared" si="113"/>
        <v>-2.9624680474509462E-3</v>
      </c>
      <c r="Z130">
        <f t="shared" si="86"/>
        <v>-9482.5</v>
      </c>
      <c r="AA130" s="25">
        <f t="shared" si="87"/>
        <v>2.5223009148801654E-3</v>
      </c>
      <c r="AB130" s="25">
        <f t="shared" si="88"/>
        <v>-1.7708828668888655E-3</v>
      </c>
      <c r="AC130" s="25">
        <f t="shared" si="89"/>
        <v>-2.9624680474509462E-3</v>
      </c>
      <c r="AD130" s="25">
        <f t="shared" si="90"/>
        <v>-3.6278259146099888E-3</v>
      </c>
      <c r="AE130" s="25">
        <f t="shared" si="91"/>
        <v>0</v>
      </c>
      <c r="AF130">
        <f t="shared" si="92"/>
        <v>-2.9624680474509462E-3</v>
      </c>
      <c r="AG130" s="128"/>
      <c r="AH130">
        <f t="shared" si="93"/>
        <v>6.6535786715904216E-4</v>
      </c>
      <c r="AI130">
        <f t="shared" si="94"/>
        <v>0.50300378147760838</v>
      </c>
      <c r="AJ130">
        <f t="shared" si="95"/>
        <v>3.705924453443353E-2</v>
      </c>
      <c r="AK130">
        <f t="shared" si="96"/>
        <v>1.8424912310253422E-2</v>
      </c>
      <c r="AL130">
        <f t="shared" si="97"/>
        <v>3.1045370831940882</v>
      </c>
      <c r="AM130">
        <f t="shared" si="98"/>
        <v>53.966815808203464</v>
      </c>
      <c r="AN130" s="25">
        <f t="shared" si="116"/>
        <v>3.0776520275132024</v>
      </c>
      <c r="AO130" s="25">
        <f t="shared" si="116"/>
        <v>3.0769393386116306</v>
      </c>
      <c r="AP130" s="25">
        <f t="shared" si="116"/>
        <v>3.0783752808038791</v>
      </c>
      <c r="AQ130" s="25">
        <f t="shared" si="116"/>
        <v>3.0754819745346662</v>
      </c>
      <c r="AR130" s="25">
        <f t="shared" si="116"/>
        <v>3.0813112088136942</v>
      </c>
      <c r="AS130" s="25">
        <f t="shared" si="116"/>
        <v>3.0695645673045147</v>
      </c>
      <c r="AT130" s="25">
        <f t="shared" si="116"/>
        <v>3.0932270260549721</v>
      </c>
      <c r="AU130" s="25">
        <f t="shared" si="99"/>
        <v>3.0455198976233531</v>
      </c>
      <c r="AV130"/>
      <c r="AW130">
        <v>4000</v>
      </c>
      <c r="AX130">
        <f t="shared" si="61"/>
        <v>-1.8536923204190266E-2</v>
      </c>
      <c r="AY130">
        <f t="shared" si="62"/>
        <v>-8.2876487841982167E-3</v>
      </c>
      <c r="AZ130" s="25">
        <f t="shared" si="63"/>
        <v>-1.0249274419992049E-2</v>
      </c>
      <c r="BA130">
        <f t="shared" si="64"/>
        <v>0.69226835193929426</v>
      </c>
      <c r="BB130">
        <f t="shared" si="65"/>
        <v>-0.78557411328701121</v>
      </c>
      <c r="BC130">
        <f t="shared" si="66"/>
        <v>-2.2379570765778181</v>
      </c>
      <c r="BD130">
        <f t="shared" si="67"/>
        <v>-2.0605853564829717</v>
      </c>
      <c r="BE130">
        <f t="shared" si="68"/>
        <v>4.5360820315385517</v>
      </c>
      <c r="BF130">
        <f t="shared" si="69"/>
        <v>4.5360819448125405</v>
      </c>
      <c r="BG130">
        <f t="shared" si="70"/>
        <v>4.5360829390311865</v>
      </c>
      <c r="BH130">
        <f t="shared" si="71"/>
        <v>4.5360715417370896</v>
      </c>
      <c r="BI130">
        <f t="shared" si="72"/>
        <v>4.5362022391638934</v>
      </c>
      <c r="BJ130">
        <f t="shared" si="73"/>
        <v>4.5347091883476072</v>
      </c>
      <c r="BK130">
        <f t="shared" si="74"/>
        <v>4.5525851453184725</v>
      </c>
      <c r="BL130">
        <f t="shared" si="75"/>
        <v>5.0257099998049357</v>
      </c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</row>
    <row r="131" spans="1:82" s="25" customFormat="1">
      <c r="A131" s="33" t="s">
        <v>296</v>
      </c>
      <c r="B131" s="57"/>
      <c r="C131" s="58">
        <v>46769.606</v>
      </c>
      <c r="D131" s="58" t="s">
        <v>264</v>
      </c>
      <c r="E131" s="33">
        <f t="shared" si="82"/>
        <v>-9464.0030586964222</v>
      </c>
      <c r="F131" s="25">
        <f t="shared" si="83"/>
        <v>-9464</v>
      </c>
      <c r="G131" s="25">
        <f t="shared" si="108"/>
        <v>-1.044079996063374E-3</v>
      </c>
      <c r="I131" s="25">
        <f t="shared" si="115"/>
        <v>-1.044079996063374E-3</v>
      </c>
      <c r="P131" s="27">
        <f t="shared" si="84"/>
        <v>1.8472174434811235E-3</v>
      </c>
      <c r="Q131" s="28">
        <f t="shared" si="85"/>
        <v>31751.106</v>
      </c>
      <c r="S131" s="25">
        <f t="shared" si="110"/>
        <v>8.3596008839165654E-6</v>
      </c>
      <c r="T131" s="11">
        <f t="shared" si="111"/>
        <v>0</v>
      </c>
      <c r="U131">
        <f t="shared" si="112"/>
        <v>0</v>
      </c>
      <c r="V131" s="25">
        <f t="shared" si="113"/>
        <v>-2.8912974395444973E-3</v>
      </c>
      <c r="Z131">
        <f t="shared" si="86"/>
        <v>-9464</v>
      </c>
      <c r="AA131" s="25">
        <f t="shared" si="87"/>
        <v>2.4937761115604697E-3</v>
      </c>
      <c r="AB131" s="25">
        <f t="shared" si="88"/>
        <v>-1.6906386641427202E-3</v>
      </c>
      <c r="AC131" s="25">
        <f t="shared" si="89"/>
        <v>-2.8912974395444973E-3</v>
      </c>
      <c r="AD131" s="25">
        <f t="shared" si="90"/>
        <v>-3.5378561076238437E-3</v>
      </c>
      <c r="AE131" s="25">
        <f t="shared" si="91"/>
        <v>0</v>
      </c>
      <c r="AF131">
        <f t="shared" si="92"/>
        <v>-2.8912974395444973E-3</v>
      </c>
      <c r="AG131" s="128"/>
      <c r="AH131">
        <f t="shared" si="93"/>
        <v>6.4655866807934617E-4</v>
      </c>
      <c r="AI131">
        <f t="shared" si="94"/>
        <v>0.50298472661876314</v>
      </c>
      <c r="AJ131">
        <f t="shared" si="95"/>
        <v>3.6010912723121791E-2</v>
      </c>
      <c r="AK131">
        <f t="shared" si="96"/>
        <v>1.7903537219547998E-2</v>
      </c>
      <c r="AL131">
        <f t="shared" si="97"/>
        <v>3.1055861154178381</v>
      </c>
      <c r="AM131">
        <f t="shared" si="98"/>
        <v>55.539466396780355</v>
      </c>
      <c r="AN131" s="25">
        <f t="shared" ref="AN131:AT140" si="117">$AU131+$AB$7*SIN(AO131)</f>
        <v>3.0794613829972493</v>
      </c>
      <c r="AO131" s="25">
        <f t="shared" si="117"/>
        <v>3.0787682928204996</v>
      </c>
      <c r="AP131" s="25">
        <f t="shared" si="117"/>
        <v>3.0801645875980381</v>
      </c>
      <c r="AQ131" s="25">
        <f t="shared" si="117"/>
        <v>3.077351496223963</v>
      </c>
      <c r="AR131" s="25">
        <f t="shared" si="117"/>
        <v>3.0830184863410142</v>
      </c>
      <c r="AS131" s="25">
        <f t="shared" si="117"/>
        <v>3.0716001865938103</v>
      </c>
      <c r="AT131" s="25">
        <f t="shared" si="117"/>
        <v>3.0945988751365836</v>
      </c>
      <c r="AU131" s="25">
        <f t="shared" si="99"/>
        <v>3.0482370136545311</v>
      </c>
      <c r="AV131"/>
      <c r="AW131">
        <v>4500</v>
      </c>
      <c r="AX131">
        <f t="shared" si="61"/>
        <v>-1.9131936584158855E-2</v>
      </c>
      <c r="AY131">
        <f t="shared" si="62"/>
        <v>-8.7815867020729181E-3</v>
      </c>
      <c r="AZ131" s="25">
        <f t="shared" si="63"/>
        <v>-1.0350349882085937E-2</v>
      </c>
      <c r="BA131">
        <f t="shared" si="64"/>
        <v>0.71446056668168278</v>
      </c>
      <c r="BB131">
        <f t="shared" si="65"/>
        <v>-0.81875297212303544</v>
      </c>
      <c r="BC131">
        <f t="shared" si="66"/>
        <v>-2.182344818639387</v>
      </c>
      <c r="BD131">
        <f t="shared" si="67"/>
        <v>-1.9225854679147663</v>
      </c>
      <c r="BE131">
        <f t="shared" si="68"/>
        <v>4.6046895051737424</v>
      </c>
      <c r="BF131">
        <f t="shared" si="69"/>
        <v>4.6046894919545629</v>
      </c>
      <c r="BG131">
        <f t="shared" si="70"/>
        <v>4.6046897392294053</v>
      </c>
      <c r="BH131">
        <f t="shared" si="71"/>
        <v>4.604685113858352</v>
      </c>
      <c r="BI131">
        <f t="shared" si="72"/>
        <v>4.6047716659952744</v>
      </c>
      <c r="BJ131">
        <f t="shared" si="73"/>
        <v>4.6031633829252989</v>
      </c>
      <c r="BK131">
        <f t="shared" si="74"/>
        <v>4.6385426377334351</v>
      </c>
      <c r="BL131">
        <f t="shared" si="75"/>
        <v>5.0991455682151559</v>
      </c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</row>
    <row r="132" spans="1:82" s="25" customFormat="1">
      <c r="A132" s="33" t="s">
        <v>313</v>
      </c>
      <c r="B132" s="57"/>
      <c r="C132" s="58">
        <v>46770.29</v>
      </c>
      <c r="D132" s="58"/>
      <c r="E132" s="33">
        <f t="shared" si="82"/>
        <v>-9461.9992387241746</v>
      </c>
      <c r="F132" s="25">
        <f t="shared" si="83"/>
        <v>-9462</v>
      </c>
      <c r="G132" s="25">
        <f t="shared" si="108"/>
        <v>2.5986000400735065E-4</v>
      </c>
      <c r="I132" s="127">
        <f t="shared" si="115"/>
        <v>2.5986000400735065E-4</v>
      </c>
      <c r="P132" s="27">
        <f t="shared" si="84"/>
        <v>1.8461653364136765E-3</v>
      </c>
      <c r="Q132" s="28">
        <f t="shared" si="85"/>
        <v>31751.79</v>
      </c>
      <c r="S132" s="25">
        <f t="shared" si="110"/>
        <v>2.5163646076207441E-6</v>
      </c>
      <c r="T132" s="11">
        <f t="shared" si="111"/>
        <v>0</v>
      </c>
      <c r="U132">
        <f t="shared" si="112"/>
        <v>0</v>
      </c>
      <c r="V132" s="25">
        <f t="shared" si="113"/>
        <v>-1.5863053324063259E-3</v>
      </c>
      <c r="Z132">
        <f t="shared" si="86"/>
        <v>-9462</v>
      </c>
      <c r="AA132" s="25">
        <f t="shared" si="87"/>
        <v>2.4906915844985149E-3</v>
      </c>
      <c r="AB132" s="25">
        <f t="shared" si="88"/>
        <v>-3.846662440774878E-4</v>
      </c>
      <c r="AC132" s="25">
        <f t="shared" si="89"/>
        <v>-1.5863053324063259E-3</v>
      </c>
      <c r="AD132" s="25">
        <f t="shared" si="90"/>
        <v>-2.2308315804911642E-3</v>
      </c>
      <c r="AE132" s="25">
        <f t="shared" si="91"/>
        <v>0</v>
      </c>
      <c r="AF132">
        <f t="shared" si="92"/>
        <v>-1.5863053324063259E-3</v>
      </c>
      <c r="AG132" s="128"/>
      <c r="AH132">
        <f t="shared" si="93"/>
        <v>6.4452624808483845E-4</v>
      </c>
      <c r="AI132">
        <f t="shared" si="94"/>
        <v>0.50298269949044383</v>
      </c>
      <c r="AJ132">
        <f t="shared" si="95"/>
        <v>3.5897582521237266E-2</v>
      </c>
      <c r="AK132">
        <f t="shared" si="96"/>
        <v>1.7847173820830713E-2</v>
      </c>
      <c r="AL132">
        <f t="shared" si="97"/>
        <v>3.1056995189423047</v>
      </c>
      <c r="AM132">
        <f t="shared" si="98"/>
        <v>55.714979912187644</v>
      </c>
      <c r="AN132" s="25">
        <f t="shared" si="117"/>
        <v>3.0796569838243286</v>
      </c>
      <c r="AO132" s="25">
        <f t="shared" si="117"/>
        <v>3.0789660153050118</v>
      </c>
      <c r="AP132" s="25">
        <f t="shared" si="117"/>
        <v>3.0803580188965123</v>
      </c>
      <c r="AQ132" s="25">
        <f t="shared" si="117"/>
        <v>3.0775536077489667</v>
      </c>
      <c r="AR132" s="25">
        <f t="shared" si="117"/>
        <v>3.0832030443984753</v>
      </c>
      <c r="AS132" s="25">
        <f t="shared" si="117"/>
        <v>3.0718202611604299</v>
      </c>
      <c r="AT132" s="25">
        <f t="shared" si="117"/>
        <v>3.0947471624669425</v>
      </c>
      <c r="AU132" s="25">
        <f t="shared" si="99"/>
        <v>3.048530755928172</v>
      </c>
      <c r="AV132"/>
      <c r="AW132">
        <v>5000</v>
      </c>
      <c r="AX132">
        <f t="shared" ref="AX132:AX176" si="118">AB$3+AB$4*AW132+AB$5*AW132^2+AZ132</f>
        <v>-1.9687571813132475E-2</v>
      </c>
      <c r="AY132">
        <f t="shared" si="62"/>
        <v>-9.2839440449827282E-3</v>
      </c>
      <c r="AZ132" s="25">
        <f t="shared" si="63"/>
        <v>-1.0403627768149747E-2</v>
      </c>
      <c r="BA132">
        <f t="shared" si="64"/>
        <v>0.73912764366992711</v>
      </c>
      <c r="BB132">
        <f t="shared" si="65"/>
        <v>-0.85138081790077369</v>
      </c>
      <c r="BC132">
        <f t="shared" si="66"/>
        <v>-2.1229683990160342</v>
      </c>
      <c r="BD132">
        <f t="shared" si="67"/>
        <v>-1.7906514730613512</v>
      </c>
      <c r="BE132">
        <f t="shared" si="68"/>
        <v>4.67558038280837</v>
      </c>
      <c r="BF132">
        <f t="shared" si="69"/>
        <v>4.6755803827758076</v>
      </c>
      <c r="BG132">
        <f t="shared" si="70"/>
        <v>4.6755803845549613</v>
      </c>
      <c r="BH132">
        <f t="shared" si="71"/>
        <v>4.6755802873450882</v>
      </c>
      <c r="BI132">
        <f t="shared" si="72"/>
        <v>4.6755855991003248</v>
      </c>
      <c r="BJ132">
        <f t="shared" si="73"/>
        <v>4.6752964677123181</v>
      </c>
      <c r="BK132">
        <f t="shared" si="74"/>
        <v>4.7269829455924244</v>
      </c>
      <c r="BL132">
        <f t="shared" si="75"/>
        <v>5.1725811366253751</v>
      </c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</row>
    <row r="133" spans="1:82" s="25" customFormat="1">
      <c r="A133" s="33" t="s">
        <v>313</v>
      </c>
      <c r="B133" s="57"/>
      <c r="C133" s="58">
        <v>46770.292000000001</v>
      </c>
      <c r="D133" s="58"/>
      <c r="E133" s="33">
        <f t="shared" si="82"/>
        <v>-9461.9933796014466</v>
      </c>
      <c r="F133" s="25">
        <f t="shared" si="83"/>
        <v>-9462</v>
      </c>
      <c r="G133" s="25">
        <f t="shared" si="108"/>
        <v>2.2598600044148043E-3</v>
      </c>
      <c r="I133" s="127">
        <f t="shared" si="115"/>
        <v>2.2598600044148043E-3</v>
      </c>
      <c r="P133" s="27">
        <f t="shared" si="84"/>
        <v>1.8461653364136765E-3</v>
      </c>
      <c r="Q133" s="28">
        <f t="shared" si="85"/>
        <v>31751.792000000001</v>
      </c>
      <c r="S133" s="25">
        <f t="shared" si="110"/>
        <v>1.7114327833256331E-7</v>
      </c>
      <c r="T133" s="11">
        <f t="shared" si="111"/>
        <v>0</v>
      </c>
      <c r="U133">
        <f t="shared" si="112"/>
        <v>0</v>
      </c>
      <c r="V133" s="25">
        <f t="shared" si="113"/>
        <v>4.1369466800112776E-4</v>
      </c>
      <c r="Z133">
        <f t="shared" si="86"/>
        <v>-9462</v>
      </c>
      <c r="AA133" s="25">
        <f t="shared" si="87"/>
        <v>2.4906915844985149E-3</v>
      </c>
      <c r="AB133" s="25">
        <f t="shared" si="88"/>
        <v>1.6153337563299657E-3</v>
      </c>
      <c r="AC133" s="25">
        <f t="shared" si="89"/>
        <v>4.1369466800112776E-4</v>
      </c>
      <c r="AD133" s="25">
        <f t="shared" si="90"/>
        <v>-2.3083158008371059E-4</v>
      </c>
      <c r="AE133" s="25">
        <f t="shared" si="91"/>
        <v>0</v>
      </c>
      <c r="AF133">
        <f t="shared" si="92"/>
        <v>4.1369466800112776E-4</v>
      </c>
      <c r="AG133" s="128"/>
      <c r="AH133">
        <f t="shared" si="93"/>
        <v>6.4452624808483845E-4</v>
      </c>
      <c r="AI133">
        <f t="shared" si="94"/>
        <v>0.50298269949044383</v>
      </c>
      <c r="AJ133">
        <f t="shared" si="95"/>
        <v>3.5897582521237266E-2</v>
      </c>
      <c r="AK133">
        <f t="shared" si="96"/>
        <v>1.7847173820830713E-2</v>
      </c>
      <c r="AL133">
        <f t="shared" si="97"/>
        <v>3.1056995189423047</v>
      </c>
      <c r="AM133">
        <f t="shared" si="98"/>
        <v>55.714979912187644</v>
      </c>
      <c r="AN133" s="25">
        <f t="shared" si="117"/>
        <v>3.0796569838243286</v>
      </c>
      <c r="AO133" s="25">
        <f t="shared" si="117"/>
        <v>3.0789660153050118</v>
      </c>
      <c r="AP133" s="25">
        <f t="shared" si="117"/>
        <v>3.0803580188965123</v>
      </c>
      <c r="AQ133" s="25">
        <f t="shared" si="117"/>
        <v>3.0775536077489667</v>
      </c>
      <c r="AR133" s="25">
        <f t="shared" si="117"/>
        <v>3.0832030443984753</v>
      </c>
      <c r="AS133" s="25">
        <f t="shared" si="117"/>
        <v>3.0718202611604299</v>
      </c>
      <c r="AT133" s="25">
        <f t="shared" si="117"/>
        <v>3.0947471624669425</v>
      </c>
      <c r="AU133" s="25">
        <f t="shared" si="99"/>
        <v>3.048530755928172</v>
      </c>
      <c r="AV133"/>
      <c r="AW133">
        <v>5500</v>
      </c>
      <c r="AX133">
        <f t="shared" si="118"/>
        <v>-2.0198429995874054E-2</v>
      </c>
      <c r="AY133">
        <f t="shared" ref="AY133:AY176" si="119">AB$3+AB$4*AW133+AB$5*AW133^2</f>
        <v>-9.7947208129276434E-3</v>
      </c>
      <c r="AZ133" s="25">
        <f t="shared" ref="AZ133:AZ176" si="120">$AB$6*($AB$11/BA133*BB133+$AB$12)</f>
        <v>-1.0403709182946409E-2</v>
      </c>
      <c r="BA133">
        <f t="shared" ref="BA133:BA176" si="121">1+$AB$7*COS(BC133)</f>
        <v>0.76661551835514363</v>
      </c>
      <c r="BB133">
        <f t="shared" ref="BB133:BB176" si="122">SIN(BC133+RADIANS($AB$9))</f>
        <v>-0.88305025565584605</v>
      </c>
      <c r="BC133">
        <f t="shared" ref="BC133:BC176" si="123">2*ATAN(BD133)</f>
        <v>-2.059257632845696</v>
      </c>
      <c r="BD133">
        <f t="shared" ref="BD133:BD176" si="124">SQRT((1+$AB$7)/(1-$AB$7))*TAN(BE133/2)</f>
        <v>-1.663844368713721</v>
      </c>
      <c r="BE133">
        <f t="shared" ref="BE133:BE176" si="125">$BL133+$AB$7*SIN(BF133)</f>
        <v>4.7490125737502655</v>
      </c>
      <c r="BF133">
        <f t="shared" ref="BF133:BF176" si="126">$BL133+$AB$7*SIN(BG133)</f>
        <v>4.7490125740212985</v>
      </c>
      <c r="BG133">
        <f t="shared" ref="BG133:BG176" si="127">$BL133+$AB$7*SIN(BH133)</f>
        <v>4.7490125889048702</v>
      </c>
      <c r="BH133">
        <f t="shared" ref="BH133:BH176" si="128">$BL133+$AB$7*SIN(BI133)</f>
        <v>4.7490134062151492</v>
      </c>
      <c r="BI133">
        <f t="shared" ref="BI133:BI176" si="129">$BL133+$AB$7*SIN(BJ133)</f>
        <v>4.7490582596981046</v>
      </c>
      <c r="BJ133">
        <f t="shared" ref="BJ133:BJ176" si="130">$BL133+$AB$7*SIN(BK133)</f>
        <v>4.7514409145979775</v>
      </c>
      <c r="BK133">
        <f t="shared" ref="BK133:BK176" si="131">$BL133+$AB$7*SIN(BL133)</f>
        <v>4.8178251879535932</v>
      </c>
      <c r="BL133">
        <f t="shared" ref="BL133:BL176" si="132">RADIANS($AB$9)+$AB$18*(AW133-AB$15)</f>
        <v>5.2460167050355953</v>
      </c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</row>
    <row r="134" spans="1:82" s="25" customFormat="1">
      <c r="A134" s="33" t="s">
        <v>313</v>
      </c>
      <c r="B134" s="57"/>
      <c r="C134" s="58">
        <v>46773.364000000001</v>
      </c>
      <c r="D134" s="58"/>
      <c r="E134" s="33">
        <f t="shared" si="82"/>
        <v>-9452.9937670945292</v>
      </c>
      <c r="F134" s="25">
        <f t="shared" si="83"/>
        <v>-9453</v>
      </c>
      <c r="G134" s="25">
        <f t="shared" si="108"/>
        <v>2.1275900071486831E-3</v>
      </c>
      <c r="I134" s="127">
        <f t="shared" si="115"/>
        <v>2.1275900071486831E-3</v>
      </c>
      <c r="P134" s="27">
        <f t="shared" si="84"/>
        <v>1.8414291875640063E-3</v>
      </c>
      <c r="Q134" s="28">
        <f t="shared" si="85"/>
        <v>31754.864000000001</v>
      </c>
      <c r="S134" s="25">
        <f t="shared" si="110"/>
        <v>8.1888014665373917E-8</v>
      </c>
      <c r="T134" s="11">
        <f t="shared" si="111"/>
        <v>0</v>
      </c>
      <c r="U134">
        <f t="shared" si="112"/>
        <v>0</v>
      </c>
      <c r="V134" s="25">
        <f t="shared" si="113"/>
        <v>2.8616081958467675E-4</v>
      </c>
      <c r="Z134">
        <f t="shared" si="86"/>
        <v>-9453</v>
      </c>
      <c r="AA134" s="25">
        <f t="shared" si="87"/>
        <v>2.4768093694099878E-3</v>
      </c>
      <c r="AB134" s="25">
        <f t="shared" si="88"/>
        <v>1.4922098253027014E-3</v>
      </c>
      <c r="AC134" s="25">
        <f t="shared" si="89"/>
        <v>2.8616081958467675E-4</v>
      </c>
      <c r="AD134" s="25">
        <f t="shared" si="90"/>
        <v>-3.4921936226130473E-4</v>
      </c>
      <c r="AE134" s="25">
        <f t="shared" si="91"/>
        <v>0</v>
      </c>
      <c r="AF134">
        <f t="shared" si="92"/>
        <v>2.8616081958467675E-4</v>
      </c>
      <c r="AG134" s="128"/>
      <c r="AH134">
        <f t="shared" si="93"/>
        <v>6.3538018184598169E-4</v>
      </c>
      <c r="AI134">
        <f t="shared" si="94"/>
        <v>0.50297365673657224</v>
      </c>
      <c r="AJ134">
        <f t="shared" si="95"/>
        <v>3.5387603667764986E-2</v>
      </c>
      <c r="AK134">
        <f t="shared" si="96"/>
        <v>1.7593542036288684E-2</v>
      </c>
      <c r="AL134">
        <f t="shared" si="97"/>
        <v>3.1062098220474588</v>
      </c>
      <c r="AM134">
        <f t="shared" si="98"/>
        <v>56.518691439153336</v>
      </c>
      <c r="AN134" s="25">
        <f t="shared" si="117"/>
        <v>3.0805371752499657</v>
      </c>
      <c r="AO134" s="25">
        <f t="shared" si="117"/>
        <v>3.0798557610320256</v>
      </c>
      <c r="AP134" s="25">
        <f t="shared" si="117"/>
        <v>3.0812284424423284</v>
      </c>
      <c r="AQ134" s="25">
        <f t="shared" si="117"/>
        <v>3.0784631121652737</v>
      </c>
      <c r="AR134" s="25">
        <f t="shared" si="117"/>
        <v>3.08403352596555</v>
      </c>
      <c r="AS134" s="25">
        <f t="shared" si="117"/>
        <v>3.0728106148228691</v>
      </c>
      <c r="AT134" s="25">
        <f t="shared" si="117"/>
        <v>3.0954144062862246</v>
      </c>
      <c r="AU134" s="25">
        <f t="shared" si="99"/>
        <v>3.049852596159556</v>
      </c>
      <c r="AV134"/>
      <c r="AW134">
        <v>6000</v>
      </c>
      <c r="AX134">
        <f t="shared" si="118"/>
        <v>-2.0658349403877115E-2</v>
      </c>
      <c r="AY134">
        <f t="shared" si="119"/>
        <v>-1.0313917005907667E-2</v>
      </c>
      <c r="AZ134" s="25">
        <f t="shared" si="120"/>
        <v>-1.0344432397969448E-2</v>
      </c>
      <c r="BA134">
        <f t="shared" si="121"/>
        <v>0.79732627427578429</v>
      </c>
      <c r="BB134">
        <f t="shared" si="122"/>
        <v>-0.91319249705120731</v>
      </c>
      <c r="BC134">
        <f t="shared" si="123"/>
        <v>-1.9905301277209715</v>
      </c>
      <c r="BD134">
        <f t="shared" si="124"/>
        <v>-1.5413067238877587</v>
      </c>
      <c r="BE134">
        <f t="shared" si="125"/>
        <v>4.8252804372474154</v>
      </c>
      <c r="BF134">
        <f t="shared" si="126"/>
        <v>4.8252805006167367</v>
      </c>
      <c r="BG134">
        <f t="shared" si="127"/>
        <v>4.8252816316805758</v>
      </c>
      <c r="BH134">
        <f t="shared" si="128"/>
        <v>4.8253018178703408</v>
      </c>
      <c r="BI134">
        <f t="shared" si="129"/>
        <v>4.8256614800267412</v>
      </c>
      <c r="BJ134">
        <f t="shared" si="130"/>
        <v>4.8318891145682876</v>
      </c>
      <c r="BK134">
        <f t="shared" si="131"/>
        <v>4.910975536584302</v>
      </c>
      <c r="BL134">
        <f t="shared" si="132"/>
        <v>5.3194522734458154</v>
      </c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</row>
    <row r="135" spans="1:82" s="25" customFormat="1">
      <c r="A135" s="33" t="s">
        <v>296</v>
      </c>
      <c r="B135" s="57"/>
      <c r="C135" s="58">
        <v>46814.665999999997</v>
      </c>
      <c r="D135" s="58" t="s">
        <v>264</v>
      </c>
      <c r="E135" s="33">
        <f t="shared" si="82"/>
        <v>-9331.9970236828376</v>
      </c>
      <c r="F135" s="25">
        <f t="shared" si="83"/>
        <v>-9332</v>
      </c>
      <c r="G135" s="25">
        <f t="shared" si="108"/>
        <v>1.0159599987673573E-3</v>
      </c>
      <c r="I135" s="25">
        <f t="shared" si="115"/>
        <v>1.0159599987673573E-3</v>
      </c>
      <c r="P135" s="27">
        <f t="shared" si="84"/>
        <v>1.7774894223623881E-3</v>
      </c>
      <c r="Q135" s="28">
        <f t="shared" si="85"/>
        <v>31796.165999999997</v>
      </c>
      <c r="S135" s="25">
        <f t="shared" si="110"/>
        <v>5.7992706300097977E-7</v>
      </c>
      <c r="T135" s="11">
        <f t="shared" si="111"/>
        <v>0</v>
      </c>
      <c r="U135">
        <f t="shared" si="112"/>
        <v>0</v>
      </c>
      <c r="V135" s="25">
        <f t="shared" si="113"/>
        <v>-7.6152942359503074E-4</v>
      </c>
      <c r="Z135">
        <f t="shared" si="86"/>
        <v>-9332</v>
      </c>
      <c r="AA135" s="25">
        <f t="shared" si="87"/>
        <v>2.2898797887953332E-3</v>
      </c>
      <c r="AB135" s="25">
        <f t="shared" si="88"/>
        <v>5.0356963233441209E-4</v>
      </c>
      <c r="AC135" s="25">
        <f t="shared" si="89"/>
        <v>-7.6152942359503074E-4</v>
      </c>
      <c r="AD135" s="25">
        <f t="shared" si="90"/>
        <v>-1.2739197900279759E-3</v>
      </c>
      <c r="AE135" s="25">
        <f t="shared" si="91"/>
        <v>0</v>
      </c>
      <c r="AF135">
        <f t="shared" si="92"/>
        <v>-7.6152942359503074E-4</v>
      </c>
      <c r="AG135" s="128"/>
      <c r="AH135">
        <f t="shared" si="93"/>
        <v>5.1239036643294523E-4</v>
      </c>
      <c r="AI135">
        <f t="shared" si="94"/>
        <v>0.50286467709120775</v>
      </c>
      <c r="AJ135">
        <f t="shared" si="95"/>
        <v>2.8532264669732233E-2</v>
      </c>
      <c r="AK135">
        <f t="shared" si="96"/>
        <v>1.4184122657686839E-2</v>
      </c>
      <c r="AL135">
        <f t="shared" si="97"/>
        <v>3.1130686783654329</v>
      </c>
      <c r="AM135">
        <f t="shared" si="98"/>
        <v>70.111700054793559</v>
      </c>
      <c r="AN135" s="25">
        <f t="shared" si="117"/>
        <v>3.0923690416984551</v>
      </c>
      <c r="AO135" s="25">
        <f t="shared" si="117"/>
        <v>3.0918170936850218</v>
      </c>
      <c r="AP135" s="25">
        <f t="shared" si="117"/>
        <v>3.0929282448630855</v>
      </c>
      <c r="AQ135" s="25">
        <f t="shared" si="117"/>
        <v>3.0906912741040404</v>
      </c>
      <c r="AR135" s="25">
        <f t="shared" si="117"/>
        <v>3.0951944975858674</v>
      </c>
      <c r="AS135" s="25">
        <f t="shared" si="117"/>
        <v>3.0861280492366157</v>
      </c>
      <c r="AT135" s="25">
        <f t="shared" si="117"/>
        <v>3.1043778597584293</v>
      </c>
      <c r="AU135" s="25">
        <f t="shared" si="99"/>
        <v>3.0676240037148292</v>
      </c>
      <c r="AV135"/>
      <c r="AW135">
        <v>6500</v>
      </c>
      <c r="AX135">
        <f t="shared" si="118"/>
        <v>-2.1060285104185717E-2</v>
      </c>
      <c r="AY135">
        <f t="shared" si="119"/>
        <v>-1.0841532623922798E-2</v>
      </c>
      <c r="AZ135" s="25">
        <f t="shared" si="120"/>
        <v>-1.0218752480262919E-2</v>
      </c>
      <c r="BA135">
        <f t="shared" si="121"/>
        <v>0.83172313513616825</v>
      </c>
      <c r="BB135">
        <f t="shared" si="122"/>
        <v>-0.94101428747691662</v>
      </c>
      <c r="BC135">
        <f t="shared" si="123"/>
        <v>-1.9159649758240127</v>
      </c>
      <c r="BD135">
        <f t="shared" si="124"/>
        <v>-1.4222414567919848</v>
      </c>
      <c r="BE135">
        <f t="shared" si="125"/>
        <v>4.9047205993948424</v>
      </c>
      <c r="BF135">
        <f t="shared" si="126"/>
        <v>4.9047215293419164</v>
      </c>
      <c r="BG135">
        <f t="shared" si="127"/>
        <v>4.9047313112613748</v>
      </c>
      <c r="BH135">
        <f t="shared" si="128"/>
        <v>4.9048341754838596</v>
      </c>
      <c r="BI135">
        <f t="shared" si="129"/>
        <v>4.905912600412548</v>
      </c>
      <c r="BJ135">
        <f t="shared" si="130"/>
        <v>4.9168809460074518</v>
      </c>
      <c r="BK135">
        <f t="shared" si="131"/>
        <v>5.0063277217290461</v>
      </c>
      <c r="BL135">
        <f t="shared" si="132"/>
        <v>5.3928878418560355</v>
      </c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</row>
    <row r="136" spans="1:82" s="25" customFormat="1">
      <c r="A136" s="33" t="s">
        <v>314</v>
      </c>
      <c r="B136" s="57" t="s">
        <v>288</v>
      </c>
      <c r="C136" s="58">
        <v>46821.324999999997</v>
      </c>
      <c r="D136" s="58"/>
      <c r="E136" s="33">
        <f t="shared" si="82"/>
        <v>-9312.4890745670928</v>
      </c>
      <c r="F136" s="25">
        <f t="shared" si="83"/>
        <v>-9312.5</v>
      </c>
      <c r="G136" s="25">
        <f t="shared" si="108"/>
        <v>3.7293749992386438E-3</v>
      </c>
      <c r="I136" s="127">
        <f t="shared" si="115"/>
        <v>3.7293749992386438E-3</v>
      </c>
      <c r="P136" s="27">
        <f t="shared" si="84"/>
        <v>1.7671389457970289E-3</v>
      </c>
      <c r="Q136" s="28">
        <f t="shared" si="85"/>
        <v>31802.824999999997</v>
      </c>
      <c r="S136" s="25">
        <f t="shared" si="110"/>
        <v>3.8503703294261243E-6</v>
      </c>
      <c r="T136" s="11">
        <f t="shared" si="111"/>
        <v>0</v>
      </c>
      <c r="U136">
        <f t="shared" si="112"/>
        <v>0</v>
      </c>
      <c r="V136" s="25">
        <f t="shared" si="113"/>
        <v>1.9622360534416149E-3</v>
      </c>
      <c r="Z136">
        <f t="shared" si="86"/>
        <v>-9312.5</v>
      </c>
      <c r="AA136" s="25">
        <f t="shared" si="87"/>
        <v>2.2597044926777835E-3</v>
      </c>
      <c r="AB136" s="25">
        <f t="shared" si="88"/>
        <v>3.2368094523578892E-3</v>
      </c>
      <c r="AC136" s="25">
        <f t="shared" si="89"/>
        <v>1.9622360534416149E-3</v>
      </c>
      <c r="AD136" s="25">
        <f t="shared" si="90"/>
        <v>1.4696705065608603E-3</v>
      </c>
      <c r="AE136" s="25">
        <f t="shared" si="91"/>
        <v>0</v>
      </c>
      <c r="AF136">
        <f t="shared" si="92"/>
        <v>1.9622360534416149E-3</v>
      </c>
      <c r="AG136" s="128"/>
      <c r="AH136">
        <f t="shared" si="93"/>
        <v>4.925655468807548E-4</v>
      </c>
      <c r="AI136">
        <f t="shared" si="94"/>
        <v>0.50284930643251879</v>
      </c>
      <c r="AJ136">
        <f t="shared" si="95"/>
        <v>2.7427645031556643E-2</v>
      </c>
      <c r="AK136">
        <f t="shared" si="96"/>
        <v>1.3634753557353971E-2</v>
      </c>
      <c r="AL136">
        <f t="shared" si="97"/>
        <v>3.1141737307051511</v>
      </c>
      <c r="AM136">
        <f t="shared" si="98"/>
        <v>72.937755698448143</v>
      </c>
      <c r="AN136" s="25">
        <f t="shared" si="117"/>
        <v>3.0942755401457434</v>
      </c>
      <c r="AO136" s="25">
        <f t="shared" si="117"/>
        <v>3.093744618561999</v>
      </c>
      <c r="AP136" s="25">
        <f t="shared" si="117"/>
        <v>3.0948133420760304</v>
      </c>
      <c r="AQ136" s="25">
        <f t="shared" si="117"/>
        <v>3.0926619894223619</v>
      </c>
      <c r="AR136" s="25">
        <f t="shared" si="117"/>
        <v>3.0969924660644823</v>
      </c>
      <c r="AS136" s="25">
        <f t="shared" si="117"/>
        <v>3.0882746748622307</v>
      </c>
      <c r="AT136" s="25">
        <f t="shared" si="117"/>
        <v>3.1058212243826122</v>
      </c>
      <c r="AU136" s="25">
        <f t="shared" si="99"/>
        <v>3.0704879908828278</v>
      </c>
      <c r="AV136"/>
      <c r="AW136">
        <v>7000</v>
      </c>
      <c r="AX136">
        <f t="shared" si="118"/>
        <v>-2.1396180949484117E-2</v>
      </c>
      <c r="AY136">
        <f t="shared" si="119"/>
        <v>-1.1377567666973034E-2</v>
      </c>
      <c r="AZ136" s="25">
        <f t="shared" si="120"/>
        <v>-1.0018613282511085E-2</v>
      </c>
      <c r="BA136">
        <f t="shared" si="121"/>
        <v>0.87033118837270051</v>
      </c>
      <c r="BB136">
        <f t="shared" si="122"/>
        <v>-0.965409690996481</v>
      </c>
      <c r="BC136">
        <f t="shared" si="123"/>
        <v>-1.834570381255016</v>
      </c>
      <c r="BD136">
        <f t="shared" si="124"/>
        <v>-1.3058930228983254</v>
      </c>
      <c r="BE136">
        <f t="shared" si="125"/>
        <v>4.987718427223534</v>
      </c>
      <c r="BF136">
        <f t="shared" si="126"/>
        <v>4.987724094367441</v>
      </c>
      <c r="BG136">
        <f t="shared" si="127"/>
        <v>4.9877660046229941</v>
      </c>
      <c r="BH136">
        <f t="shared" si="128"/>
        <v>4.9880757509718681</v>
      </c>
      <c r="BI136">
        <f t="shared" si="129"/>
        <v>4.990354565152737</v>
      </c>
      <c r="BJ136">
        <f t="shared" si="130"/>
        <v>5.006591681379458</v>
      </c>
      <c r="BK136">
        <f t="shared" si="131"/>
        <v>5.1037636049416539</v>
      </c>
      <c r="BL136">
        <f t="shared" si="132"/>
        <v>5.4663234102662557</v>
      </c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</row>
    <row r="137" spans="1:82" s="25" customFormat="1">
      <c r="A137" s="33" t="s">
        <v>314</v>
      </c>
      <c r="B137" s="57"/>
      <c r="C137" s="58">
        <v>46825.249000000003</v>
      </c>
      <c r="D137" s="58"/>
      <c r="E137" s="33">
        <f t="shared" si="82"/>
        <v>-9300.9934757789415</v>
      </c>
      <c r="F137" s="25">
        <f t="shared" si="83"/>
        <v>-9301</v>
      </c>
      <c r="G137" s="25">
        <f t="shared" si="108"/>
        <v>2.2270300032687373E-3</v>
      </c>
      <c r="I137" s="127">
        <f t="shared" si="115"/>
        <v>2.2270300032687373E-3</v>
      </c>
      <c r="P137" s="27">
        <f t="shared" si="84"/>
        <v>1.7610288155417647E-3</v>
      </c>
      <c r="Q137" s="28">
        <f t="shared" si="85"/>
        <v>31806.749000000003</v>
      </c>
      <c r="S137" s="25">
        <f t="shared" si="110"/>
        <v>2.1715710696294915E-7</v>
      </c>
      <c r="T137" s="11">
        <f t="shared" si="111"/>
        <v>0</v>
      </c>
      <c r="U137">
        <f t="shared" si="112"/>
        <v>0</v>
      </c>
      <c r="V137" s="25">
        <f t="shared" si="113"/>
        <v>4.660011877269726E-4</v>
      </c>
      <c r="Z137">
        <f t="shared" si="86"/>
        <v>-9301</v>
      </c>
      <c r="AA137" s="25">
        <f t="shared" si="87"/>
        <v>2.2419023138138777E-3</v>
      </c>
      <c r="AB137" s="25">
        <f t="shared" si="88"/>
        <v>1.7461565049966242E-3</v>
      </c>
      <c r="AC137" s="25">
        <f t="shared" si="89"/>
        <v>4.660011877269726E-4</v>
      </c>
      <c r="AD137" s="25">
        <f t="shared" si="90"/>
        <v>-1.487231054514036E-5</v>
      </c>
      <c r="AE137" s="25">
        <f t="shared" si="91"/>
        <v>0</v>
      </c>
      <c r="AF137">
        <f t="shared" si="92"/>
        <v>4.660011877269726E-4</v>
      </c>
      <c r="AG137" s="128"/>
      <c r="AH137">
        <f t="shared" si="93"/>
        <v>4.8087349827211312E-4</v>
      </c>
      <c r="AI137">
        <f t="shared" si="94"/>
        <v>0.50284052674171553</v>
      </c>
      <c r="AJ137">
        <f t="shared" si="95"/>
        <v>2.6776222302245519E-2</v>
      </c>
      <c r="AK137">
        <f t="shared" si="96"/>
        <v>1.3310776413960834E-2</v>
      </c>
      <c r="AL137">
        <f t="shared" si="97"/>
        <v>3.1148253928177136</v>
      </c>
      <c r="AM137">
        <f t="shared" si="98"/>
        <v>74.713681060900953</v>
      </c>
      <c r="AN137" s="25">
        <f t="shared" si="117"/>
        <v>3.0953998511977896</v>
      </c>
      <c r="AO137" s="25">
        <f t="shared" si="117"/>
        <v>3.0948813489629079</v>
      </c>
      <c r="AP137" s="25">
        <f t="shared" si="117"/>
        <v>3.0959250179365645</v>
      </c>
      <c r="AQ137" s="25">
        <f t="shared" si="117"/>
        <v>3.0938242134095599</v>
      </c>
      <c r="AR137" s="25">
        <f t="shared" si="117"/>
        <v>3.0980527238347606</v>
      </c>
      <c r="AS137" s="25">
        <f t="shared" si="117"/>
        <v>3.089540683995891</v>
      </c>
      <c r="AT137" s="25">
        <f t="shared" si="117"/>
        <v>3.1066723028121963</v>
      </c>
      <c r="AU137" s="25">
        <f t="shared" si="99"/>
        <v>3.0721770089562628</v>
      </c>
      <c r="AV137"/>
      <c r="AW137">
        <v>7500</v>
      </c>
      <c r="AX137">
        <f t="shared" si="118"/>
        <v>-2.1656844399995746E-2</v>
      </c>
      <c r="AY137">
        <f t="shared" si="119"/>
        <v>-1.1922022135058379E-2</v>
      </c>
      <c r="AZ137" s="25">
        <f t="shared" si="120"/>
        <v>-9.7348222649373661E-3</v>
      </c>
      <c r="BA137">
        <f t="shared" si="121"/>
        <v>0.91372860911764242</v>
      </c>
      <c r="BB137">
        <f t="shared" si="122"/>
        <v>-0.98483767023398938</v>
      </c>
      <c r="BC137">
        <f t="shared" si="123"/>
        <v>-1.7451447191580789</v>
      </c>
      <c r="BD137">
        <f t="shared" si="124"/>
        <v>-1.1915303068907084</v>
      </c>
      <c r="BE137">
        <f t="shared" si="125"/>
        <v>5.074714887023168</v>
      </c>
      <c r="BF137">
        <f t="shared" si="126"/>
        <v>5.0747367901637581</v>
      </c>
      <c r="BG137">
        <f t="shared" si="127"/>
        <v>5.0748610136571317</v>
      </c>
      <c r="BH137">
        <f t="shared" si="128"/>
        <v>5.0755647778921444</v>
      </c>
      <c r="BI137">
        <f t="shared" si="129"/>
        <v>5.0795274767270309</v>
      </c>
      <c r="BJ137">
        <f t="shared" si="130"/>
        <v>5.1011207912473377</v>
      </c>
      <c r="BK137">
        <f t="shared" si="131"/>
        <v>5.2031538158939981</v>
      </c>
      <c r="BL137">
        <f t="shared" si="132"/>
        <v>5.5397589786764758</v>
      </c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</row>
    <row r="138" spans="1:82" s="25" customFormat="1">
      <c r="A138" s="33" t="s">
        <v>296</v>
      </c>
      <c r="B138" s="57"/>
      <c r="C138" s="58">
        <v>46857.667999999998</v>
      </c>
      <c r="D138" s="58" t="s">
        <v>264</v>
      </c>
      <c r="E138" s="33">
        <f t="shared" si="82"/>
        <v>-9206.0200259541543</v>
      </c>
      <c r="F138" s="25">
        <f t="shared" si="83"/>
        <v>-9206</v>
      </c>
      <c r="G138" s="25">
        <f t="shared" si="108"/>
        <v>-6.8358200005604886E-3</v>
      </c>
      <c r="H138"/>
      <c r="I138" s="25">
        <f t="shared" si="115"/>
        <v>-6.8358200005604886E-3</v>
      </c>
      <c r="J138"/>
      <c r="K138"/>
      <c r="L138"/>
      <c r="M138"/>
      <c r="N138"/>
      <c r="O138"/>
      <c r="P138" s="27">
        <f t="shared" si="84"/>
        <v>1.710383459410968E-3</v>
      </c>
      <c r="Q138" s="28">
        <f t="shared" si="85"/>
        <v>31839.167999999998</v>
      </c>
      <c r="R138"/>
      <c r="S138" s="25">
        <f t="shared" si="110"/>
        <v>7.3037593579228113E-5</v>
      </c>
      <c r="T138" s="11">
        <f t="shared" si="111"/>
        <v>0</v>
      </c>
      <c r="U138">
        <f t="shared" si="112"/>
        <v>0</v>
      </c>
      <c r="V138" s="25">
        <f t="shared" si="113"/>
        <v>-8.5462034599714572E-3</v>
      </c>
      <c r="Z138">
        <f t="shared" si="86"/>
        <v>-9206</v>
      </c>
      <c r="AA138" s="25">
        <f t="shared" si="87"/>
        <v>2.094657811554775E-3</v>
      </c>
      <c r="AB138" s="25">
        <f t="shared" si="88"/>
        <v>-7.2200943527042953E-3</v>
      </c>
      <c r="AC138" s="25">
        <f t="shared" si="89"/>
        <v>-8.5462034599714572E-3</v>
      </c>
      <c r="AD138" s="25">
        <f t="shared" si="90"/>
        <v>-8.9304778121152631E-3</v>
      </c>
      <c r="AE138" s="25">
        <f t="shared" si="91"/>
        <v>0</v>
      </c>
      <c r="AF138">
        <f t="shared" si="92"/>
        <v>-8.5462034599714572E-3</v>
      </c>
      <c r="AG138" s="128"/>
      <c r="AH138">
        <f t="shared" si="93"/>
        <v>3.8427435214380694E-4</v>
      </c>
      <c r="AI138">
        <f t="shared" si="94"/>
        <v>0.50277608480219027</v>
      </c>
      <c r="AJ138">
        <f t="shared" si="95"/>
        <v>2.1395413098457407E-2</v>
      </c>
      <c r="AK138">
        <f t="shared" si="96"/>
        <v>1.0634696730923047E-2</v>
      </c>
      <c r="AL138">
        <f t="shared" si="97"/>
        <v>3.1202077699845141</v>
      </c>
      <c r="AM138">
        <f t="shared" si="98"/>
        <v>93.520442638784886</v>
      </c>
      <c r="AN138" s="25">
        <f t="shared" si="117"/>
        <v>3.1046867513953331</v>
      </c>
      <c r="AO138" s="25">
        <f t="shared" si="117"/>
        <v>3.1042713411661205</v>
      </c>
      <c r="AP138" s="25">
        <f t="shared" si="117"/>
        <v>3.1051071783155395</v>
      </c>
      <c r="AQ138" s="25">
        <f t="shared" si="117"/>
        <v>3.1034253834874295</v>
      </c>
      <c r="AR138" s="25">
        <f t="shared" si="117"/>
        <v>3.1068092316448253</v>
      </c>
      <c r="AS138" s="25">
        <f t="shared" si="117"/>
        <v>3.1000003289037017</v>
      </c>
      <c r="AT138" s="25">
        <f t="shared" si="117"/>
        <v>3.1136994078532987</v>
      </c>
      <c r="AU138" s="25">
        <f t="shared" si="99"/>
        <v>3.0861297669542047</v>
      </c>
      <c r="AV138"/>
      <c r="AW138">
        <v>8000</v>
      </c>
      <c r="AX138">
        <f t="shared" si="118"/>
        <v>-2.1831848471328373E-2</v>
      </c>
      <c r="AY138">
        <f t="shared" si="119"/>
        <v>-1.247489602817883E-2</v>
      </c>
      <c r="AZ138" s="25">
        <f t="shared" si="120"/>
        <v>-9.3569524431495448E-3</v>
      </c>
      <c r="BA138">
        <f t="shared" si="121"/>
        <v>0.96251838997447026</v>
      </c>
      <c r="BB138">
        <f t="shared" si="122"/>
        <v>-0.99715513413718515</v>
      </c>
      <c r="BC138">
        <f t="shared" si="123"/>
        <v>-1.6462323688978446</v>
      </c>
      <c r="BD138">
        <f t="shared" si="124"/>
        <v>-1.0784315208985171</v>
      </c>
      <c r="BE138">
        <f t="shared" si="125"/>
        <v>5.1662125279069464</v>
      </c>
      <c r="BF138">
        <f t="shared" si="126"/>
        <v>5.1662758605284997</v>
      </c>
      <c r="BG138">
        <f t="shared" si="127"/>
        <v>5.1665662058334867</v>
      </c>
      <c r="BH138">
        <f t="shared" si="128"/>
        <v>5.1678950757408035</v>
      </c>
      <c r="BI138">
        <f t="shared" si="129"/>
        <v>5.1739317181400661</v>
      </c>
      <c r="BJ138">
        <f t="shared" si="130"/>
        <v>5.2004822305912866</v>
      </c>
      <c r="BK138">
        <f t="shared" si="131"/>
        <v>5.3043584497285892</v>
      </c>
      <c r="BL138">
        <f t="shared" si="132"/>
        <v>5.613194547086696</v>
      </c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</row>
    <row r="139" spans="1:82" s="25" customFormat="1">
      <c r="A139" s="33" t="s">
        <v>315</v>
      </c>
      <c r="B139" s="57"/>
      <c r="C139" s="58">
        <v>47138.428</v>
      </c>
      <c r="D139" s="58"/>
      <c r="E139" s="33">
        <f t="shared" si="82"/>
        <v>-8383.5163776981444</v>
      </c>
      <c r="F139" s="25">
        <f t="shared" si="83"/>
        <v>-8383.5</v>
      </c>
      <c r="G139" s="25">
        <f t="shared" si="108"/>
        <v>-5.5904949986143038E-3</v>
      </c>
      <c r="H139"/>
      <c r="I139" s="127">
        <f t="shared" si="115"/>
        <v>-5.5904949986143038E-3</v>
      </c>
      <c r="J139"/>
      <c r="K139"/>
      <c r="L139"/>
      <c r="M139"/>
      <c r="O139"/>
      <c r="P139" s="27">
        <f t="shared" si="84"/>
        <v>1.2591939641579675E-3</v>
      </c>
      <c r="Q139" s="28">
        <f t="shared" si="85"/>
        <v>32119.928</v>
      </c>
      <c r="R139"/>
      <c r="S139" s="25">
        <f t="shared" si="110"/>
        <v>4.6918238886724272E-5</v>
      </c>
      <c r="T139" s="11">
        <f t="shared" si="111"/>
        <v>0</v>
      </c>
      <c r="U139">
        <f t="shared" si="112"/>
        <v>0</v>
      </c>
      <c r="V139" s="25">
        <f t="shared" si="113"/>
        <v>-6.8496889627722712E-3</v>
      </c>
      <c r="Z139">
        <f t="shared" si="86"/>
        <v>-8383.5</v>
      </c>
      <c r="AA139" s="25">
        <f t="shared" si="87"/>
        <v>8.0683626198640871E-4</v>
      </c>
      <c r="AB139" s="25">
        <f t="shared" si="88"/>
        <v>-5.1381372964427454E-3</v>
      </c>
      <c r="AC139" s="25">
        <f t="shared" si="89"/>
        <v>-6.8496889627722712E-3</v>
      </c>
      <c r="AD139" s="25">
        <f t="shared" si="90"/>
        <v>-6.397331260600712E-3</v>
      </c>
      <c r="AE139" s="25">
        <f t="shared" si="91"/>
        <v>0</v>
      </c>
      <c r="AF139">
        <f t="shared" si="92"/>
        <v>-6.8496889627722712E-3</v>
      </c>
      <c r="AG139" s="128"/>
      <c r="AH139">
        <f t="shared" si="93"/>
        <v>-4.5235770217155871E-4</v>
      </c>
      <c r="AI139">
        <f t="shared" si="94"/>
        <v>0.5028202051589401</v>
      </c>
      <c r="AJ139">
        <f t="shared" si="95"/>
        <v>-2.5179532306574649E-2</v>
      </c>
      <c r="AK139">
        <f t="shared" si="96"/>
        <v>-1.2528775718281135E-2</v>
      </c>
      <c r="AL139">
        <f t="shared" si="97"/>
        <v>-3.1163982976793512</v>
      </c>
      <c r="AM139">
        <f t="shared" si="98"/>
        <v>-79.378659783755651</v>
      </c>
      <c r="AN139" s="25">
        <f t="shared" si="117"/>
        <v>3.1850716480766028</v>
      </c>
      <c r="AO139" s="25">
        <f t="shared" si="117"/>
        <v>3.1855601157518811</v>
      </c>
      <c r="AP139" s="25">
        <f t="shared" si="117"/>
        <v>3.1845770216347629</v>
      </c>
      <c r="AQ139" s="25">
        <f t="shared" si="117"/>
        <v>3.1865556483883002</v>
      </c>
      <c r="AR139" s="25">
        <f t="shared" si="117"/>
        <v>3.1825735320126487</v>
      </c>
      <c r="AS139" s="25">
        <f t="shared" si="117"/>
        <v>3.1905885303019268</v>
      </c>
      <c r="AT139" s="25">
        <f t="shared" si="117"/>
        <v>3.1744590370995662</v>
      </c>
      <c r="AU139" s="25">
        <f t="shared" si="99"/>
        <v>3.2069312769890166</v>
      </c>
      <c r="AV139"/>
      <c r="AW139">
        <v>8500</v>
      </c>
      <c r="AX139">
        <f t="shared" si="118"/>
        <v>-2.1909517157489719E-2</v>
      </c>
      <c r="AY139">
        <f t="shared" si="119"/>
        <v>-1.3036189346334388E-2</v>
      </c>
      <c r="AZ139" s="25">
        <f t="shared" si="120"/>
        <v>-8.873327811155329E-3</v>
      </c>
      <c r="BA139">
        <f t="shared" si="121"/>
        <v>1.0172619830934608</v>
      </c>
      <c r="BB139">
        <f t="shared" si="122"/>
        <v>-0.9993978907852471</v>
      </c>
      <c r="BC139">
        <f t="shared" si="123"/>
        <v>-1.5360805726769611</v>
      </c>
      <c r="BD139">
        <f t="shared" si="124"/>
        <v>-0.96587318740774952</v>
      </c>
      <c r="BE139">
        <f t="shared" si="125"/>
        <v>5.2627771134467389</v>
      </c>
      <c r="BF139">
        <f t="shared" si="126"/>
        <v>5.2629254740022828</v>
      </c>
      <c r="BG139">
        <f t="shared" si="127"/>
        <v>5.2634954333627144</v>
      </c>
      <c r="BH139">
        <f t="shared" si="128"/>
        <v>5.265680159800973</v>
      </c>
      <c r="BI139">
        <f t="shared" si="129"/>
        <v>5.2739839518137144</v>
      </c>
      <c r="BJ139">
        <f t="shared" si="130"/>
        <v>5.3045967851510172</v>
      </c>
      <c r="BK139">
        <f t="shared" si="131"/>
        <v>5.4072278211960736</v>
      </c>
      <c r="BL139">
        <f t="shared" si="132"/>
        <v>5.6866301154969152</v>
      </c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</row>
    <row r="140" spans="1:82" s="25" customFormat="1">
      <c r="A140" s="33" t="s">
        <v>315</v>
      </c>
      <c r="B140" s="57"/>
      <c r="C140" s="58">
        <v>47153.45</v>
      </c>
      <c r="D140" s="58"/>
      <c r="E140" s="33">
        <f t="shared" si="82"/>
        <v>-8339.5085069042307</v>
      </c>
      <c r="F140" s="25">
        <f t="shared" si="83"/>
        <v>-8339.5</v>
      </c>
      <c r="G140" s="25">
        <f t="shared" si="108"/>
        <v>-2.9038150023552589E-3</v>
      </c>
      <c r="H140"/>
      <c r="I140" s="127">
        <f t="shared" si="115"/>
        <v>-2.9038150023552589E-3</v>
      </c>
      <c r="J140"/>
      <c r="K140"/>
      <c r="L140"/>
      <c r="M140"/>
      <c r="O140"/>
      <c r="P140" s="27">
        <f t="shared" si="84"/>
        <v>1.2344153852591178E-3</v>
      </c>
      <c r="Q140" s="28">
        <f t="shared" si="85"/>
        <v>32134.949999999997</v>
      </c>
      <c r="R140"/>
      <c r="S140" s="25">
        <f t="shared" si="110"/>
        <v>1.7124950740975037E-5</v>
      </c>
      <c r="T140" s="11">
        <f t="shared" si="111"/>
        <v>0</v>
      </c>
      <c r="U140">
        <f t="shared" si="112"/>
        <v>0</v>
      </c>
      <c r="V140" s="25">
        <f t="shared" si="113"/>
        <v>-4.1382303876143769E-3</v>
      </c>
      <c r="Z140">
        <f t="shared" si="86"/>
        <v>-8339.5</v>
      </c>
      <c r="AA140" s="25">
        <f t="shared" si="87"/>
        <v>7.3732150306961514E-4</v>
      </c>
      <c r="AB140" s="25">
        <f t="shared" si="88"/>
        <v>-2.4067211201657564E-3</v>
      </c>
      <c r="AC140" s="25">
        <f t="shared" si="89"/>
        <v>-4.1382303876143769E-3</v>
      </c>
      <c r="AD140" s="25">
        <f t="shared" si="90"/>
        <v>-3.6411365054248739E-3</v>
      </c>
      <c r="AE140" s="25">
        <f t="shared" si="91"/>
        <v>0</v>
      </c>
      <c r="AF140">
        <f t="shared" si="92"/>
        <v>-4.1382303876143769E-3</v>
      </c>
      <c r="AG140" s="128"/>
      <c r="AH140">
        <f t="shared" si="93"/>
        <v>-4.9709388218950265E-4</v>
      </c>
      <c r="AI140">
        <f t="shared" si="94"/>
        <v>0.50285298738495721</v>
      </c>
      <c r="AJ140">
        <f t="shared" si="95"/>
        <v>-2.767188053424648E-2</v>
      </c>
      <c r="AK140">
        <f t="shared" si="96"/>
        <v>-1.3768313881370068E-2</v>
      </c>
      <c r="AL140">
        <f t="shared" si="97"/>
        <v>-3.113905078122766</v>
      </c>
      <c r="AM140">
        <f t="shared" si="98"/>
        <v>-72.229951437120562</v>
      </c>
      <c r="AN140" s="25">
        <f t="shared" si="117"/>
        <v>3.1893732669221286</v>
      </c>
      <c r="AO140" s="25">
        <f t="shared" si="117"/>
        <v>3.1899093042366995</v>
      </c>
      <c r="AP140" s="25">
        <f t="shared" si="117"/>
        <v>3.1888302591693876</v>
      </c>
      <c r="AQ140" s="25">
        <f t="shared" si="117"/>
        <v>3.1910024382337365</v>
      </c>
      <c r="AR140" s="25">
        <f t="shared" si="117"/>
        <v>3.1866299456574256</v>
      </c>
      <c r="AS140" s="25">
        <f t="shared" si="117"/>
        <v>3.1954325285618159</v>
      </c>
      <c r="AT140" s="25">
        <f t="shared" si="117"/>
        <v>3.1777149655637777</v>
      </c>
      <c r="AU140" s="25">
        <f t="shared" si="99"/>
        <v>3.2133936070091158</v>
      </c>
      <c r="AV140"/>
      <c r="AW140">
        <v>9000</v>
      </c>
      <c r="AX140">
        <f t="shared" si="118"/>
        <v>-2.1877116045986723E-2</v>
      </c>
      <c r="AY140">
        <f t="shared" si="119"/>
        <v>-1.3605902089525055E-2</v>
      </c>
      <c r="AZ140" s="25">
        <f t="shared" si="120"/>
        <v>-8.2712139564616663E-3</v>
      </c>
      <c r="BA140">
        <f t="shared" si="121"/>
        <v>1.0783421744304806</v>
      </c>
      <c r="BB140">
        <f t="shared" si="122"/>
        <v>-0.98751721546695259</v>
      </c>
      <c r="BC140">
        <f t="shared" si="123"/>
        <v>-1.4126143741223538</v>
      </c>
      <c r="BD140">
        <f t="shared" si="124"/>
        <v>-0.85312792810340388</v>
      </c>
      <c r="BE140">
        <f t="shared" si="125"/>
        <v>5.365027452425184</v>
      </c>
      <c r="BF140">
        <f t="shared" si="126"/>
        <v>5.3653210426628108</v>
      </c>
      <c r="BG140">
        <f t="shared" si="127"/>
        <v>5.3662921240204033</v>
      </c>
      <c r="BH140">
        <f t="shared" si="128"/>
        <v>5.3694953560835437</v>
      </c>
      <c r="BI140">
        <f t="shared" si="129"/>
        <v>5.3799687595572303</v>
      </c>
      <c r="BJ140">
        <f t="shared" si="130"/>
        <v>5.4132870110506932</v>
      </c>
      <c r="BK140">
        <f t="shared" si="131"/>
        <v>5.5116032715125627</v>
      </c>
      <c r="BL140">
        <f t="shared" si="132"/>
        <v>5.7600656839071354</v>
      </c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</row>
    <row r="141" spans="1:82" s="25" customFormat="1">
      <c r="A141" s="33" t="s">
        <v>316</v>
      </c>
      <c r="B141" s="57" t="s">
        <v>288</v>
      </c>
      <c r="C141" s="58">
        <v>47159.266000000003</v>
      </c>
      <c r="D141" s="58"/>
      <c r="E141" s="33">
        <f t="shared" si="82"/>
        <v>-8322.4701780174164</v>
      </c>
      <c r="F141" s="25">
        <f t="shared" si="83"/>
        <v>-8322.5</v>
      </c>
      <c r="G141" s="25">
        <f t="shared" si="108"/>
        <v>1.0179675002291333E-2</v>
      </c>
      <c r="H141"/>
      <c r="I141" s="127">
        <f t="shared" si="115"/>
        <v>1.0179675002291333E-2</v>
      </c>
      <c r="K141"/>
      <c r="L141"/>
      <c r="M141"/>
      <c r="N141"/>
      <c r="O141"/>
      <c r="P141" s="27">
        <f t="shared" si="84"/>
        <v>1.2248243815243126E-3</v>
      </c>
      <c r="Q141" s="28">
        <f t="shared" si="85"/>
        <v>32140.766000000003</v>
      </c>
      <c r="R141"/>
      <c r="S141" s="25">
        <f t="shared" si="110"/>
        <v>8.0189349640251472E-5</v>
      </c>
      <c r="T141" s="11">
        <f t="shared" si="111"/>
        <v>0</v>
      </c>
      <c r="U141">
        <f t="shared" si="112"/>
        <v>0</v>
      </c>
      <c r="V141" s="25">
        <f t="shared" si="113"/>
        <v>8.9548506207670197E-3</v>
      </c>
      <c r="Z141">
        <f t="shared" si="86"/>
        <v>-8322.5</v>
      </c>
      <c r="AA141" s="25">
        <f t="shared" si="87"/>
        <v>7.1044746492975389E-4</v>
      </c>
      <c r="AB141" s="25">
        <f t="shared" si="88"/>
        <v>1.0694051918885892E-2</v>
      </c>
      <c r="AC141" s="25">
        <f t="shared" si="89"/>
        <v>8.9548506207670197E-3</v>
      </c>
      <c r="AD141" s="25">
        <f t="shared" si="90"/>
        <v>9.469227537361579E-3</v>
      </c>
      <c r="AE141" s="25">
        <f t="shared" si="91"/>
        <v>0</v>
      </c>
      <c r="AF141">
        <f t="shared" si="92"/>
        <v>8.9548506207670197E-3</v>
      </c>
      <c r="AG141" s="128"/>
      <c r="AH141">
        <f t="shared" si="93"/>
        <v>-5.143769165945587E-4</v>
      </c>
      <c r="AI141">
        <f t="shared" si="94"/>
        <v>0.50286648235834641</v>
      </c>
      <c r="AJ141">
        <f t="shared" si="95"/>
        <v>-2.8634889565970673E-2</v>
      </c>
      <c r="AK141">
        <f t="shared" si="96"/>
        <v>-1.4247254347175916E-2</v>
      </c>
      <c r="AL141">
        <f t="shared" si="97"/>
        <v>-3.1129416871798914</v>
      </c>
      <c r="AM141">
        <f t="shared" si="98"/>
        <v>-69.800898040830063</v>
      </c>
      <c r="AN141" s="25">
        <f t="shared" ref="AN141:AT150" si="133">$AU141+$AB$7*SIN(AO141)</f>
        <v>3.1910353540532812</v>
      </c>
      <c r="AO141" s="25">
        <f t="shared" si="133"/>
        <v>3.1915897156279414</v>
      </c>
      <c r="AP141" s="25">
        <f t="shared" si="133"/>
        <v>3.1904736935315881</v>
      </c>
      <c r="AQ141" s="25">
        <f t="shared" si="133"/>
        <v>3.1927204952888935</v>
      </c>
      <c r="AR141" s="25">
        <f t="shared" si="133"/>
        <v>3.1881974332958931</v>
      </c>
      <c r="AS141" s="25">
        <f t="shared" si="133"/>
        <v>3.1973039287191956</v>
      </c>
      <c r="AT141" s="25">
        <f t="shared" si="133"/>
        <v>3.1789733296425187</v>
      </c>
      <c r="AU141" s="25">
        <f t="shared" si="99"/>
        <v>3.2158904163350637</v>
      </c>
      <c r="AV141"/>
      <c r="AW141">
        <v>9500</v>
      </c>
      <c r="AX141">
        <f t="shared" si="118"/>
        <v>-2.1721480206455916E-2</v>
      </c>
      <c r="AY141">
        <f t="shared" si="119"/>
        <v>-1.4184034257750826E-2</v>
      </c>
      <c r="AZ141" s="25">
        <f t="shared" si="120"/>
        <v>-7.5374459487050913E-3</v>
      </c>
      <c r="BA141">
        <f t="shared" si="121"/>
        <v>1.1457039186298095</v>
      </c>
      <c r="BB141">
        <f t="shared" si="122"/>
        <v>-0.95612586678357558</v>
      </c>
      <c r="BC141">
        <f t="shared" si="123"/>
        <v>-1.2734669474669706</v>
      </c>
      <c r="BD141">
        <f t="shared" si="124"/>
        <v>-0.73947881226126455</v>
      </c>
      <c r="BE141">
        <f t="shared" si="125"/>
        <v>5.4736004056023582</v>
      </c>
      <c r="BF141">
        <f t="shared" si="126"/>
        <v>5.4741017746694833</v>
      </c>
      <c r="BG141">
        <f t="shared" si="127"/>
        <v>5.4755613387811897</v>
      </c>
      <c r="BH141">
        <f t="shared" si="128"/>
        <v>5.4797977469064252</v>
      </c>
      <c r="BI141">
        <f t="shared" si="129"/>
        <v>5.4919902035419739</v>
      </c>
      <c r="BJ141">
        <f t="shared" si="130"/>
        <v>5.526275217890869</v>
      </c>
      <c r="BK141">
        <f t="shared" si="131"/>
        <v>5.6173180235875284</v>
      </c>
      <c r="BL141">
        <f t="shared" si="132"/>
        <v>5.8335012523173555</v>
      </c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</row>
    <row r="142" spans="1:82" s="25" customFormat="1">
      <c r="A142" s="33" t="s">
        <v>316</v>
      </c>
      <c r="B142" s="57" t="s">
        <v>288</v>
      </c>
      <c r="C142" s="58">
        <v>47174.279000000002</v>
      </c>
      <c r="D142" s="58"/>
      <c r="E142" s="33">
        <f t="shared" si="82"/>
        <v>-8278.4886732757623</v>
      </c>
      <c r="F142" s="25">
        <f t="shared" si="83"/>
        <v>-8278.5</v>
      </c>
      <c r="G142" s="25">
        <f t="shared" si="108"/>
        <v>3.8663550076307729E-3</v>
      </c>
      <c r="H142"/>
      <c r="I142" s="127">
        <f t="shared" si="115"/>
        <v>3.8663550076307729E-3</v>
      </c>
      <c r="K142"/>
      <c r="L142"/>
      <c r="M142"/>
      <c r="N142"/>
      <c r="O142"/>
      <c r="P142" s="27">
        <f t="shared" si="84"/>
        <v>1.1999554116782858E-3</v>
      </c>
      <c r="Q142" s="28">
        <f t="shared" si="85"/>
        <v>32155.779000000002</v>
      </c>
      <c r="R142"/>
      <c r="S142" s="25">
        <f t="shared" si="110"/>
        <v>7.109686805295585E-6</v>
      </c>
      <c r="T142" s="11">
        <f t="shared" si="111"/>
        <v>0</v>
      </c>
      <c r="U142">
        <f t="shared" si="112"/>
        <v>0</v>
      </c>
      <c r="V142" s="25">
        <f t="shared" si="113"/>
        <v>2.6663995959524869E-3</v>
      </c>
      <c r="Z142">
        <f t="shared" si="86"/>
        <v>-8278.5</v>
      </c>
      <c r="AA142" s="25">
        <f t="shared" si="87"/>
        <v>6.4084982198132532E-4</v>
      </c>
      <c r="AB142" s="25">
        <f t="shared" si="88"/>
        <v>4.4254605973277333E-3</v>
      </c>
      <c r="AC142" s="25">
        <f t="shared" si="89"/>
        <v>2.6663995959524869E-3</v>
      </c>
      <c r="AD142" s="25">
        <f t="shared" si="90"/>
        <v>3.2255051856494477E-3</v>
      </c>
      <c r="AE142" s="25">
        <f t="shared" si="91"/>
        <v>0</v>
      </c>
      <c r="AF142">
        <f t="shared" si="92"/>
        <v>2.6663995959524869E-3</v>
      </c>
      <c r="AG142" s="128"/>
      <c r="AH142">
        <f t="shared" si="93"/>
        <v>-5.5910558969696049E-4</v>
      </c>
      <c r="AI142">
        <f t="shared" si="94"/>
        <v>0.50290355741991843</v>
      </c>
      <c r="AJ142">
        <f t="shared" si="95"/>
        <v>-3.1127539836241024E-2</v>
      </c>
      <c r="AK142">
        <f t="shared" si="96"/>
        <v>-1.548694267520489E-2</v>
      </c>
      <c r="AL142">
        <f t="shared" si="97"/>
        <v>-3.1104479226884285</v>
      </c>
      <c r="AM142">
        <f t="shared" si="98"/>
        <v>-64.211128938931878</v>
      </c>
      <c r="AN142" s="25">
        <f t="shared" si="133"/>
        <v>3.1953374987901744</v>
      </c>
      <c r="AO142" s="25">
        <f t="shared" si="133"/>
        <v>3.1959391356021172</v>
      </c>
      <c r="AP142" s="25">
        <f t="shared" si="133"/>
        <v>3.1947276715127035</v>
      </c>
      <c r="AQ142" s="25">
        <f t="shared" si="133"/>
        <v>3.1971671736160872</v>
      </c>
      <c r="AR142" s="25">
        <f t="shared" si="133"/>
        <v>3.1922551177431018</v>
      </c>
      <c r="AS142" s="25">
        <f t="shared" si="133"/>
        <v>3.202147151266026</v>
      </c>
      <c r="AT142" s="25">
        <f t="shared" si="133"/>
        <v>3.1822313596320386</v>
      </c>
      <c r="AU142" s="25">
        <f t="shared" si="99"/>
        <v>3.2223527463551629</v>
      </c>
      <c r="AV142"/>
      <c r="AW142">
        <v>10000</v>
      </c>
      <c r="AX142">
        <f t="shared" si="118"/>
        <v>-2.1430448683700053E-2</v>
      </c>
      <c r="AY142">
        <f t="shared" si="119"/>
        <v>-1.4770585851011705E-2</v>
      </c>
      <c r="AZ142" s="25">
        <f t="shared" si="120"/>
        <v>-6.6598628326883479E-3</v>
      </c>
      <c r="BA142">
        <f t="shared" si="121"/>
        <v>1.2184104121403376</v>
      </c>
      <c r="BB142">
        <f t="shared" si="122"/>
        <v>-0.89841458432202692</v>
      </c>
      <c r="BC142">
        <f t="shared" si="123"/>
        <v>-1.1161337077294116</v>
      </c>
      <c r="BD142">
        <f t="shared" si="124"/>
        <v>-0.62425979201865933</v>
      </c>
      <c r="BE142">
        <f t="shared" si="125"/>
        <v>5.58907297454531</v>
      </c>
      <c r="BF142">
        <f t="shared" si="126"/>
        <v>5.5898176009489609</v>
      </c>
      <c r="BG142">
        <f t="shared" si="127"/>
        <v>5.5917627587990575</v>
      </c>
      <c r="BH142">
        <f t="shared" si="128"/>
        <v>5.5968293210278475</v>
      </c>
      <c r="BI142">
        <f t="shared" si="129"/>
        <v>5.6099288628999169</v>
      </c>
      <c r="BJ142">
        <f t="shared" si="130"/>
        <v>5.6431848255438988</v>
      </c>
      <c r="BK142">
        <f t="shared" si="131"/>
        <v>5.7241980810123092</v>
      </c>
      <c r="BL142">
        <f t="shared" si="132"/>
        <v>5.9069368207275756</v>
      </c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</row>
    <row r="143" spans="1:82" s="25" customFormat="1">
      <c r="A143" s="33" t="s">
        <v>316</v>
      </c>
      <c r="B143" s="57" t="s">
        <v>288</v>
      </c>
      <c r="C143" s="58">
        <v>47176.334000000003</v>
      </c>
      <c r="D143" s="58"/>
      <c r="E143" s="33">
        <f t="shared" si="82"/>
        <v>-8272.4684246749421</v>
      </c>
      <c r="F143" s="25">
        <f t="shared" si="83"/>
        <v>-8272.5</v>
      </c>
      <c r="G143" s="25">
        <f t="shared" si="108"/>
        <v>1.0778175004816148E-2</v>
      </c>
      <c r="H143"/>
      <c r="I143" s="127">
        <f t="shared" si="115"/>
        <v>1.0778175004816148E-2</v>
      </c>
      <c r="K143"/>
      <c r="L143"/>
      <c r="M143"/>
      <c r="N143"/>
      <c r="O143"/>
      <c r="P143" s="27">
        <f t="shared" si="84"/>
        <v>1.1965591368624429E-3</v>
      </c>
      <c r="Q143" s="28">
        <f t="shared" si="85"/>
        <v>32157.834000000003</v>
      </c>
      <c r="R143"/>
      <c r="S143" s="25">
        <f t="shared" si="110"/>
        <v>9.1807362641022243E-5</v>
      </c>
      <c r="T143" s="11">
        <f t="shared" si="111"/>
        <v>0</v>
      </c>
      <c r="U143">
        <f t="shared" si="112"/>
        <v>0</v>
      </c>
      <c r="V143" s="25">
        <f t="shared" si="113"/>
        <v>9.5816158679537054E-3</v>
      </c>
      <c r="Z143">
        <f t="shared" si="86"/>
        <v>-8272.5</v>
      </c>
      <c r="AA143" s="25">
        <f t="shared" si="87"/>
        <v>6.3135463606853529E-4</v>
      </c>
      <c r="AB143" s="25">
        <f t="shared" si="88"/>
        <v>1.1343379505610056E-2</v>
      </c>
      <c r="AC143" s="25">
        <f t="shared" si="89"/>
        <v>9.5816158679537054E-3</v>
      </c>
      <c r="AD143" s="25">
        <f t="shared" si="90"/>
        <v>1.0146820368747613E-2</v>
      </c>
      <c r="AE143" s="25">
        <f t="shared" si="91"/>
        <v>0</v>
      </c>
      <c r="AF143">
        <f t="shared" si="92"/>
        <v>9.5816158679537054E-3</v>
      </c>
      <c r="AG143" s="128"/>
      <c r="AH143">
        <f t="shared" si="93"/>
        <v>-5.6520450079390757E-4</v>
      </c>
      <c r="AI143">
        <f t="shared" si="94"/>
        <v>0.50290885314795175</v>
      </c>
      <c r="AJ143">
        <f t="shared" si="95"/>
        <v>-3.146746491526059E-2</v>
      </c>
      <c r="AK143">
        <f t="shared" si="96"/>
        <v>-1.5656000144125468E-2</v>
      </c>
      <c r="AL143">
        <f t="shared" si="97"/>
        <v>-3.1101078310013301</v>
      </c>
      <c r="AM143">
        <f t="shared" si="98"/>
        <v>-63.517422592291609</v>
      </c>
      <c r="AN143" s="25">
        <f t="shared" si="133"/>
        <v>3.1959241866249877</v>
      </c>
      <c r="AO143" s="25">
        <f t="shared" si="133"/>
        <v>3.1965322523230189</v>
      </c>
      <c r="AP143" s="25">
        <f t="shared" si="133"/>
        <v>3.1953078040898792</v>
      </c>
      <c r="AQ143" s="25">
        <f t="shared" si="133"/>
        <v>3.1977735321502347</v>
      </c>
      <c r="AR143" s="25">
        <f t="shared" si="133"/>
        <v>3.1928085150195353</v>
      </c>
      <c r="AS143" s="25">
        <f t="shared" si="133"/>
        <v>3.2028075439118022</v>
      </c>
      <c r="AT143" s="25">
        <f t="shared" si="133"/>
        <v>3.1826757632839677</v>
      </c>
      <c r="AU143" s="25">
        <f t="shared" si="99"/>
        <v>3.2232339731760855</v>
      </c>
      <c r="AV143"/>
      <c r="AW143">
        <v>10500</v>
      </c>
      <c r="AX143">
        <f t="shared" si="118"/>
        <v>-2.0995541372279339E-2</v>
      </c>
      <c r="AY143">
        <f t="shared" si="119"/>
        <v>-1.5365556869307694E-2</v>
      </c>
      <c r="AZ143" s="25">
        <f t="shared" si="120"/>
        <v>-5.6299845029716437E-3</v>
      </c>
      <c r="BA143">
        <f t="shared" si="121"/>
        <v>1.2939856709765429</v>
      </c>
      <c r="BB143">
        <f t="shared" si="122"/>
        <v>-0.80659162430590259</v>
      </c>
      <c r="BC143">
        <f t="shared" si="123"/>
        <v>-0.93835098754994739</v>
      </c>
      <c r="BD143">
        <f t="shared" si="124"/>
        <v>-0.50692907811902799</v>
      </c>
      <c r="BE143">
        <f t="shared" si="125"/>
        <v>5.7118244366030231</v>
      </c>
      <c r="BF143">
        <f t="shared" si="126"/>
        <v>5.7127825217462309</v>
      </c>
      <c r="BG143">
        <f t="shared" si="127"/>
        <v>5.7150696252994351</v>
      </c>
      <c r="BH143">
        <f t="shared" si="128"/>
        <v>5.7205158800572482</v>
      </c>
      <c r="BI143">
        <f t="shared" si="129"/>
        <v>5.7334105757852356</v>
      </c>
      <c r="BJ143">
        <f t="shared" si="130"/>
        <v>5.7635452731292673</v>
      </c>
      <c r="BK143">
        <f t="shared" si="131"/>
        <v>5.8320631659633211</v>
      </c>
      <c r="BL143">
        <f t="shared" si="132"/>
        <v>5.9803723891377958</v>
      </c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</row>
    <row r="144" spans="1:82" s="25" customFormat="1">
      <c r="A144" s="33" t="s">
        <v>317</v>
      </c>
      <c r="B144" s="57" t="s">
        <v>288</v>
      </c>
      <c r="C144" s="58">
        <v>47205.341999999997</v>
      </c>
      <c r="D144" s="58"/>
      <c r="E144" s="33">
        <f t="shared" si="82"/>
        <v>-8187.4877086591086</v>
      </c>
      <c r="F144" s="25">
        <f t="shared" si="83"/>
        <v>-8187.5</v>
      </c>
      <c r="G144" s="25">
        <f t="shared" si="108"/>
        <v>4.1956249988288619E-3</v>
      </c>
      <c r="H144"/>
      <c r="I144" s="127">
        <f t="shared" si="115"/>
        <v>4.1956249988288619E-3</v>
      </c>
      <c r="K144"/>
      <c r="L144"/>
      <c r="M144"/>
      <c r="N144"/>
      <c r="O144"/>
      <c r="P144" s="27">
        <f t="shared" si="84"/>
        <v>1.1483149951327101E-3</v>
      </c>
      <c r="Q144" s="28">
        <f t="shared" si="85"/>
        <v>32186.841999999997</v>
      </c>
      <c r="R144"/>
      <c r="S144" s="25">
        <f t="shared" si="110"/>
        <v>9.2860982586266419E-6</v>
      </c>
      <c r="T144" s="11">
        <f t="shared" si="111"/>
        <v>0</v>
      </c>
      <c r="U144">
        <f t="shared" si="112"/>
        <v>0</v>
      </c>
      <c r="V144" s="25">
        <f t="shared" si="113"/>
        <v>3.047310003696152E-3</v>
      </c>
      <c r="Z144">
        <f t="shared" si="86"/>
        <v>-8187.5</v>
      </c>
      <c r="AA144" s="25">
        <f t="shared" si="87"/>
        <v>4.9672193352829296E-4</v>
      </c>
      <c r="AB144" s="25">
        <f t="shared" si="88"/>
        <v>4.8472180604332785E-3</v>
      </c>
      <c r="AC144" s="25">
        <f t="shared" si="89"/>
        <v>3.047310003696152E-3</v>
      </c>
      <c r="AD144" s="25">
        <f t="shared" si="90"/>
        <v>3.6989030653005687E-3</v>
      </c>
      <c r="AE144" s="25">
        <f t="shared" si="91"/>
        <v>0</v>
      </c>
      <c r="AF144">
        <f t="shared" si="92"/>
        <v>3.047310003696152E-3</v>
      </c>
      <c r="AG144" s="128"/>
      <c r="AH144">
        <f t="shared" si="93"/>
        <v>-6.515930616044171E-4</v>
      </c>
      <c r="AI144">
        <f t="shared" si="94"/>
        <v>0.50299006894196618</v>
      </c>
      <c r="AJ144">
        <f t="shared" si="95"/>
        <v>-3.6283579152332296E-2</v>
      </c>
      <c r="AK144">
        <f t="shared" si="96"/>
        <v>-1.805123399897866E-2</v>
      </c>
      <c r="AL144">
        <f t="shared" si="97"/>
        <v>-3.1052889463366435</v>
      </c>
      <c r="AM144">
        <f t="shared" si="98"/>
        <v>-55.084741659303809</v>
      </c>
      <c r="AN144" s="25">
        <f t="shared" si="133"/>
        <v>3.2042364840245723</v>
      </c>
      <c r="AO144" s="25">
        <f t="shared" si="133"/>
        <v>3.2049351311769332</v>
      </c>
      <c r="AP144" s="25">
        <f t="shared" si="133"/>
        <v>3.2035275962943293</v>
      </c>
      <c r="AQ144" s="25">
        <f t="shared" si="133"/>
        <v>3.2063634257802032</v>
      </c>
      <c r="AR144" s="25">
        <f t="shared" si="133"/>
        <v>3.2006504507801763</v>
      </c>
      <c r="AS144" s="25">
        <f t="shared" si="133"/>
        <v>3.2121617999956245</v>
      </c>
      <c r="AT144" s="25">
        <f t="shared" si="133"/>
        <v>3.1889750252039426</v>
      </c>
      <c r="AU144" s="25">
        <f t="shared" si="99"/>
        <v>3.2357180198058231</v>
      </c>
      <c r="AV144"/>
      <c r="AW144">
        <v>11000</v>
      </c>
      <c r="AX144">
        <f t="shared" si="118"/>
        <v>-2.0416090305323979E-2</v>
      </c>
      <c r="AY144">
        <f t="shared" si="119"/>
        <v>-1.5968947312638787E-2</v>
      </c>
      <c r="AZ144" s="25">
        <f t="shared" si="120"/>
        <v>-4.4471429926851913E-3</v>
      </c>
      <c r="BA144">
        <f t="shared" si="121"/>
        <v>1.3676713023368787</v>
      </c>
      <c r="BB144">
        <f t="shared" si="122"/>
        <v>-0.67340816874861442</v>
      </c>
      <c r="BC144">
        <f t="shared" si="123"/>
        <v>-0.73879717762169916</v>
      </c>
      <c r="BD144">
        <f t="shared" si="124"/>
        <v>-0.38717143674314375</v>
      </c>
      <c r="BE144">
        <f t="shared" si="125"/>
        <v>5.841837671285993</v>
      </c>
      <c r="BF144">
        <f t="shared" si="126"/>
        <v>5.8428862375361179</v>
      </c>
      <c r="BG144">
        <f t="shared" si="127"/>
        <v>5.8452156075452759</v>
      </c>
      <c r="BH144">
        <f t="shared" si="128"/>
        <v>5.8503812067462038</v>
      </c>
      <c r="BI144">
        <f t="shared" si="129"/>
        <v>5.8617928576653089</v>
      </c>
      <c r="BJ144">
        <f t="shared" si="130"/>
        <v>5.8868004833501972</v>
      </c>
      <c r="BK144">
        <f t="shared" si="131"/>
        <v>5.9407276909643665</v>
      </c>
      <c r="BL144">
        <f t="shared" si="132"/>
        <v>6.0538079575480159</v>
      </c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</row>
    <row r="145" spans="1:82" s="25" customFormat="1">
      <c r="A145" s="33" t="s">
        <v>296</v>
      </c>
      <c r="B145" s="57"/>
      <c r="C145" s="58">
        <v>47212.673999999999</v>
      </c>
      <c r="D145" s="58" t="s">
        <v>264</v>
      </c>
      <c r="E145" s="33">
        <f t="shared" si="82"/>
        <v>-8166.0081647461056</v>
      </c>
      <c r="F145" s="25">
        <f t="shared" si="83"/>
        <v>-8166</v>
      </c>
      <c r="G145" s="25">
        <f t="shared" si="108"/>
        <v>-2.7870199992321432E-3</v>
      </c>
      <c r="H145"/>
      <c r="I145" s="25">
        <f t="shared" si="115"/>
        <v>-2.7870199992321432E-3</v>
      </c>
      <c r="J145"/>
      <c r="K145"/>
      <c r="L145"/>
      <c r="M145"/>
      <c r="N145"/>
      <c r="O145"/>
      <c r="P145" s="27">
        <f t="shared" si="84"/>
        <v>1.1360735084088292E-3</v>
      </c>
      <c r="Q145" s="28">
        <f t="shared" si="85"/>
        <v>32194.173999999999</v>
      </c>
      <c r="R145"/>
      <c r="S145" s="25">
        <f t="shared" si="110"/>
        <v>1.5390662669694749E-5</v>
      </c>
      <c r="T145" s="11">
        <f t="shared" si="111"/>
        <v>0</v>
      </c>
      <c r="U145">
        <f t="shared" si="112"/>
        <v>0</v>
      </c>
      <c r="V145" s="25">
        <f t="shared" si="113"/>
        <v>-3.9230935076409726E-3</v>
      </c>
      <c r="Z145">
        <f t="shared" si="86"/>
        <v>-8166</v>
      </c>
      <c r="AA145" s="25">
        <f t="shared" si="87"/>
        <v>4.6263322058997223E-4</v>
      </c>
      <c r="AB145" s="25">
        <f t="shared" si="88"/>
        <v>-2.1135797114132863E-3</v>
      </c>
      <c r="AC145" s="25">
        <f t="shared" si="89"/>
        <v>-3.9230935076409726E-3</v>
      </c>
      <c r="AD145" s="25">
        <f t="shared" si="90"/>
        <v>-3.2496532198221153E-3</v>
      </c>
      <c r="AE145" s="25">
        <f t="shared" si="91"/>
        <v>0</v>
      </c>
      <c r="AF145">
        <f t="shared" si="92"/>
        <v>-3.9230935076409726E-3</v>
      </c>
      <c r="AG145" s="128"/>
      <c r="AH145">
        <f t="shared" si="93"/>
        <v>-6.7344028781885694E-4</v>
      </c>
      <c r="AI145">
        <f t="shared" si="94"/>
        <v>0.50301244609134133</v>
      </c>
      <c r="AJ145">
        <f t="shared" si="95"/>
        <v>-3.7501933041300638E-2</v>
      </c>
      <c r="AK145">
        <f t="shared" si="96"/>
        <v>-1.8657166963005872E-2</v>
      </c>
      <c r="AL145">
        <f t="shared" si="97"/>
        <v>-3.1040697623887241</v>
      </c>
      <c r="AM145">
        <f t="shared" si="98"/>
        <v>-53.294542857851361</v>
      </c>
      <c r="AN145" s="25">
        <f t="shared" si="133"/>
        <v>3.2063392855099995</v>
      </c>
      <c r="AO145" s="25">
        <f t="shared" si="133"/>
        <v>3.2070606889843991</v>
      </c>
      <c r="AP145" s="25">
        <f t="shared" si="133"/>
        <v>3.2056071129940391</v>
      </c>
      <c r="AQ145" s="25">
        <f t="shared" si="133"/>
        <v>3.2085361054880783</v>
      </c>
      <c r="AR145" s="25">
        <f t="shared" si="133"/>
        <v>3.2026346734655715</v>
      </c>
      <c r="AS145" s="25">
        <f t="shared" si="133"/>
        <v>3.214527465213822</v>
      </c>
      <c r="AT145" s="25">
        <f t="shared" si="133"/>
        <v>3.1905694842755534</v>
      </c>
      <c r="AU145" s="25">
        <f t="shared" si="99"/>
        <v>3.2388757492474625</v>
      </c>
      <c r="AV145"/>
      <c r="AW145">
        <v>11500</v>
      </c>
      <c r="AX145">
        <f t="shared" si="118"/>
        <v>-1.9704261281175178E-2</v>
      </c>
      <c r="AY145">
        <f t="shared" si="119"/>
        <v>-1.6580757181004987E-2</v>
      </c>
      <c r="AZ145" s="25">
        <f t="shared" si="120"/>
        <v>-3.1235041001701912E-3</v>
      </c>
      <c r="BA145">
        <f t="shared" si="121"/>
        <v>1.4320673823903252</v>
      </c>
      <c r="BB145">
        <f t="shared" si="122"/>
        <v>-0.49524269890802997</v>
      </c>
      <c r="BC145">
        <f t="shared" si="123"/>
        <v>-0.51810201137363543</v>
      </c>
      <c r="BD145">
        <f t="shared" si="124"/>
        <v>-0.26500564565632712</v>
      </c>
      <c r="BE145">
        <f t="shared" si="125"/>
        <v>5.978476602508664</v>
      </c>
      <c r="BF145">
        <f t="shared" si="126"/>
        <v>5.9794080745004852</v>
      </c>
      <c r="BG145">
        <f t="shared" si="127"/>
        <v>5.9813702583055868</v>
      </c>
      <c r="BH145">
        <f t="shared" si="128"/>
        <v>5.9854997707303994</v>
      </c>
      <c r="BI145">
        <f t="shared" si="129"/>
        <v>5.9941735706337758</v>
      </c>
      <c r="BJ145">
        <f t="shared" si="130"/>
        <v>6.0123206975566212</v>
      </c>
      <c r="BK145">
        <f t="shared" si="131"/>
        <v>6.0500017592698674</v>
      </c>
      <c r="BL145">
        <f t="shared" si="132"/>
        <v>6.1272435259582352</v>
      </c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</row>
    <row r="146" spans="1:82" s="25" customFormat="1">
      <c r="A146" s="33" t="s">
        <v>318</v>
      </c>
      <c r="B146" s="57"/>
      <c r="C146" s="58">
        <v>47436.597000000002</v>
      </c>
      <c r="D146" s="58"/>
      <c r="E146" s="33">
        <f t="shared" si="82"/>
        <v>-7510.0119956749013</v>
      </c>
      <c r="F146" s="25">
        <f t="shared" si="83"/>
        <v>-7510</v>
      </c>
      <c r="G146" s="25">
        <f t="shared" si="108"/>
        <v>-4.094699994311668E-3</v>
      </c>
      <c r="H146"/>
      <c r="I146" s="127">
        <f t="shared" si="115"/>
        <v>-4.094699994311668E-3</v>
      </c>
      <c r="J146"/>
      <c r="K146"/>
      <c r="L146"/>
      <c r="M146"/>
      <c r="O146"/>
      <c r="P146" s="27">
        <f t="shared" si="84"/>
        <v>7.5508196193637724E-4</v>
      </c>
      <c r="Q146" s="28">
        <f t="shared" si="85"/>
        <v>32418.097000000002</v>
      </c>
      <c r="R146"/>
      <c r="S146" s="25">
        <f t="shared" si="110"/>
        <v>2.3520385023149117E-5</v>
      </c>
      <c r="T146" s="11">
        <f t="shared" si="111"/>
        <v>0</v>
      </c>
      <c r="U146">
        <f t="shared" si="112"/>
        <v>0</v>
      </c>
      <c r="V146" s="25">
        <f t="shared" si="113"/>
        <v>-4.8497819562480452E-3</v>
      </c>
      <c r="Z146">
        <f t="shared" si="86"/>
        <v>-7510</v>
      </c>
      <c r="AA146" s="25">
        <f t="shared" si="87"/>
        <v>-5.8385125635135619E-4</v>
      </c>
      <c r="AB146" s="25">
        <f t="shared" si="88"/>
        <v>-2.7557667760239346E-3</v>
      </c>
      <c r="AC146" s="25">
        <f t="shared" si="89"/>
        <v>-4.8497819562480452E-3</v>
      </c>
      <c r="AD146" s="25">
        <f t="shared" si="90"/>
        <v>-3.5108487379603118E-3</v>
      </c>
      <c r="AE146" s="25">
        <f t="shared" si="91"/>
        <v>0</v>
      </c>
      <c r="AF146">
        <f t="shared" si="92"/>
        <v>-4.8497819562480452E-3</v>
      </c>
      <c r="AG146" s="128"/>
      <c r="AH146">
        <f t="shared" si="93"/>
        <v>-1.3389332182877334E-3</v>
      </c>
      <c r="AI146">
        <f t="shared" si="94"/>
        <v>0.50405308581073338</v>
      </c>
      <c r="AJ146">
        <f t="shared" si="95"/>
        <v>-7.4719557395313843E-2</v>
      </c>
      <c r="AK146">
        <f t="shared" si="96"/>
        <v>-3.7166879413553337E-2</v>
      </c>
      <c r="AL146">
        <f t="shared" si="97"/>
        <v>-3.066791232065083</v>
      </c>
      <c r="AM146">
        <f t="shared" si="98"/>
        <v>-26.724991720300462</v>
      </c>
      <c r="AN146" s="25">
        <f t="shared" si="133"/>
        <v>3.2705753398741892</v>
      </c>
      <c r="AO146" s="25">
        <f t="shared" si="133"/>
        <v>3.2719494316897215</v>
      </c>
      <c r="AP146" s="25">
        <f t="shared" si="133"/>
        <v>3.2691633994010751</v>
      </c>
      <c r="AQ146" s="25">
        <f t="shared" si="133"/>
        <v>3.274813264450573</v>
      </c>
      <c r="AR146" s="25">
        <f t="shared" si="133"/>
        <v>3.2633600234711877</v>
      </c>
      <c r="AS146" s="25">
        <f t="shared" si="133"/>
        <v>3.2865960449005986</v>
      </c>
      <c r="AT146" s="25">
        <f t="shared" si="133"/>
        <v>3.2395240812195922</v>
      </c>
      <c r="AU146" s="25">
        <f t="shared" si="99"/>
        <v>3.3352232150016712</v>
      </c>
      <c r="AV146"/>
      <c r="AW146">
        <v>12000</v>
      </c>
      <c r="AX146">
        <f t="shared" si="118"/>
        <v>-1.8889118042668563E-2</v>
      </c>
      <c r="AY146">
        <f t="shared" si="119"/>
        <v>-1.7200986474406297E-2</v>
      </c>
      <c r="AZ146" s="25">
        <f t="shared" si="120"/>
        <v>-1.6881315682622663E-3</v>
      </c>
      <c r="BA146">
        <f t="shared" si="121"/>
        <v>1.4779877384564561</v>
      </c>
      <c r="BB146">
        <f t="shared" si="122"/>
        <v>-0.27623651685496192</v>
      </c>
      <c r="BC146">
        <f t="shared" si="123"/>
        <v>-0.27986388079104207</v>
      </c>
      <c r="BD146">
        <f t="shared" si="124"/>
        <v>-0.1408524844654043</v>
      </c>
      <c r="BE146">
        <f t="shared" si="125"/>
        <v>6.1203264296516471</v>
      </c>
      <c r="BF146">
        <f t="shared" si="126"/>
        <v>6.1209083922384009</v>
      </c>
      <c r="BG146">
        <f t="shared" si="127"/>
        <v>6.1220940116075191</v>
      </c>
      <c r="BH146">
        <f t="shared" si="128"/>
        <v>6.1245087427837746</v>
      </c>
      <c r="BI146">
        <f t="shared" si="129"/>
        <v>6.1294239173055463</v>
      </c>
      <c r="BJ146">
        <f t="shared" si="130"/>
        <v>6.1394173094920559</v>
      </c>
      <c r="BK146">
        <f t="shared" si="131"/>
        <v>6.1596921884766296</v>
      </c>
      <c r="BL146">
        <f t="shared" si="132"/>
        <v>6.2006790943684553</v>
      </c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</row>
    <row r="147" spans="1:82">
      <c r="A147" s="33" t="s">
        <v>319</v>
      </c>
      <c r="B147" s="57"/>
      <c r="C147" s="58">
        <v>47469.366000000002</v>
      </c>
      <c r="D147" s="58"/>
      <c r="E147" s="33">
        <f t="shared" si="82"/>
        <v>-7414.0131993730729</v>
      </c>
      <c r="F147" s="25">
        <f t="shared" si="83"/>
        <v>-7414</v>
      </c>
      <c r="G147" s="25">
        <f t="shared" si="108"/>
        <v>-4.5055799928377382E-3</v>
      </c>
      <c r="I147" s="127">
        <f t="shared" si="115"/>
        <v>-4.5055799928377382E-3</v>
      </c>
      <c r="N147" s="25"/>
      <c r="P147" s="27">
        <f t="shared" si="84"/>
        <v>6.9811147121272516E-4</v>
      </c>
      <c r="Q147" s="28">
        <f t="shared" si="85"/>
        <v>32450.866000000002</v>
      </c>
      <c r="S147" s="25">
        <f t="shared" si="110"/>
        <v>2.7078404853031657E-5</v>
      </c>
      <c r="T147" s="11">
        <f t="shared" si="111"/>
        <v>0</v>
      </c>
      <c r="U147">
        <f t="shared" si="112"/>
        <v>0</v>
      </c>
      <c r="V147" s="25">
        <f t="shared" si="113"/>
        <v>-5.2036914640504637E-3</v>
      </c>
      <c r="Z147">
        <f t="shared" si="86"/>
        <v>-7414</v>
      </c>
      <c r="AA147" s="25">
        <f t="shared" si="87"/>
        <v>-7.3797753565426705E-4</v>
      </c>
      <c r="AB147" s="25">
        <f t="shared" si="88"/>
        <v>-3.0694909859707463E-3</v>
      </c>
      <c r="AC147" s="25">
        <f t="shared" si="89"/>
        <v>-5.2036914640504637E-3</v>
      </c>
      <c r="AD147" s="25">
        <f t="shared" si="90"/>
        <v>-3.7676024571834713E-3</v>
      </c>
      <c r="AE147" s="25">
        <f t="shared" si="91"/>
        <v>0</v>
      </c>
      <c r="AF147">
        <f t="shared" si="92"/>
        <v>-5.2036914640504637E-3</v>
      </c>
      <c r="AG147" s="128"/>
      <c r="AH147">
        <f t="shared" si="93"/>
        <v>-1.4360890068669922E-3</v>
      </c>
      <c r="AI147">
        <f t="shared" si="94"/>
        <v>0.50426388935524269</v>
      </c>
      <c r="AJ147">
        <f t="shared" si="95"/>
        <v>-8.0175174950091618E-2</v>
      </c>
      <c r="AK147">
        <f t="shared" si="96"/>
        <v>-3.9880160757027362E-2</v>
      </c>
      <c r="AL147">
        <f t="shared" si="97"/>
        <v>-3.061319171930728</v>
      </c>
      <c r="AM147">
        <f t="shared" si="98"/>
        <v>-24.901447792612451</v>
      </c>
      <c r="AN147" s="25">
        <f t="shared" si="133"/>
        <v>3.2799916966955376</v>
      </c>
      <c r="AO147" s="25">
        <f t="shared" si="133"/>
        <v>3.2814527595405303</v>
      </c>
      <c r="AP147" s="25">
        <f t="shared" si="133"/>
        <v>3.2784866372464716</v>
      </c>
      <c r="AQ147" s="25">
        <f t="shared" si="133"/>
        <v>3.2845094958025802</v>
      </c>
      <c r="AR147" s="25">
        <f t="shared" si="133"/>
        <v>3.2722850042025864</v>
      </c>
      <c r="AS147" s="25">
        <f t="shared" si="133"/>
        <v>3.2971193748673704</v>
      </c>
      <c r="AT147" s="25">
        <f t="shared" si="133"/>
        <v>3.2467522192294154</v>
      </c>
      <c r="AU147" s="25">
        <f t="shared" si="99"/>
        <v>3.3493228441364331</v>
      </c>
      <c r="AW147">
        <v>12500</v>
      </c>
      <c r="AX147">
        <f t="shared" si="118"/>
        <v>-1.801692149133912E-2</v>
      </c>
      <c r="AY147">
        <f t="shared" si="119"/>
        <v>-1.782963519284271E-2</v>
      </c>
      <c r="AZ147" s="25">
        <f t="shared" si="120"/>
        <v>-1.8728629849640898E-4</v>
      </c>
      <c r="BA147">
        <f t="shared" si="121"/>
        <v>1.4970982951149363</v>
      </c>
      <c r="BB147">
        <f t="shared" si="122"/>
        <v>-3.1032060652693559E-2</v>
      </c>
      <c r="BC147">
        <f t="shared" si="123"/>
        <v>-3.1024881229887204E-2</v>
      </c>
      <c r="BD147">
        <f t="shared" si="124"/>
        <v>-1.5513685017646849E-2</v>
      </c>
      <c r="BE147">
        <f t="shared" si="125"/>
        <v>6.2652085402938731</v>
      </c>
      <c r="BF147">
        <f t="shared" si="126"/>
        <v>6.2652767516740395</v>
      </c>
      <c r="BG147">
        <f t="shared" si="127"/>
        <v>6.2654139265671454</v>
      </c>
      <c r="BH147">
        <f t="shared" si="128"/>
        <v>6.2656897879023798</v>
      </c>
      <c r="BI147">
        <f t="shared" si="129"/>
        <v>6.2662445463169476</v>
      </c>
      <c r="BJ147">
        <f t="shared" si="130"/>
        <v>6.2673601524297471</v>
      </c>
      <c r="BK147">
        <f t="shared" si="131"/>
        <v>6.2696035518464566</v>
      </c>
      <c r="BL147">
        <f t="shared" si="132"/>
        <v>6.2741146627786755</v>
      </c>
    </row>
    <row r="148" spans="1:82">
      <c r="A148" s="33" t="s">
        <v>319</v>
      </c>
      <c r="B148" s="57"/>
      <c r="C148" s="58">
        <v>47470.39</v>
      </c>
      <c r="D148" s="58"/>
      <c r="E148" s="33">
        <f t="shared" si="82"/>
        <v>-7411.0133285374404</v>
      </c>
      <c r="F148" s="25">
        <f t="shared" si="83"/>
        <v>-7411</v>
      </c>
      <c r="G148" s="25">
        <f t="shared" si="108"/>
        <v>-4.5496699967770837E-3</v>
      </c>
      <c r="I148" s="127">
        <f t="shared" si="115"/>
        <v>-4.5496699967770837E-3</v>
      </c>
      <c r="N148" s="25"/>
      <c r="P148" s="27">
        <f t="shared" si="84"/>
        <v>6.9632614223913967E-4</v>
      </c>
      <c r="Q148" s="28">
        <f t="shared" si="85"/>
        <v>32451.89</v>
      </c>
      <c r="S148" s="25">
        <f t="shared" si="110"/>
        <v>2.7520475490573121E-5</v>
      </c>
      <c r="T148" s="11">
        <f t="shared" si="111"/>
        <v>0</v>
      </c>
      <c r="U148">
        <f t="shared" si="112"/>
        <v>0</v>
      </c>
      <c r="V148" s="25">
        <f t="shared" si="113"/>
        <v>-5.2459961390162232E-3</v>
      </c>
      <c r="Z148">
        <f t="shared" si="86"/>
        <v>-7411</v>
      </c>
      <c r="AA148" s="25">
        <f t="shared" si="87"/>
        <v>-7.4279780020315342E-4</v>
      </c>
      <c r="AB148" s="25">
        <f t="shared" si="88"/>
        <v>-3.1105460543347906E-3</v>
      </c>
      <c r="AC148" s="25">
        <f t="shared" si="89"/>
        <v>-5.2459961390162232E-3</v>
      </c>
      <c r="AD148" s="25">
        <f t="shared" si="90"/>
        <v>-3.8068721965739301E-3</v>
      </c>
      <c r="AE148" s="25">
        <f t="shared" si="91"/>
        <v>0</v>
      </c>
      <c r="AF148">
        <f t="shared" si="92"/>
        <v>-5.2459961390162232E-3</v>
      </c>
      <c r="AG148" s="128"/>
      <c r="AH148">
        <f t="shared" si="93"/>
        <v>-1.4391239424422931E-3</v>
      </c>
      <c r="AI148">
        <f t="shared" si="94"/>
        <v>0.50427071953440983</v>
      </c>
      <c r="AJ148">
        <f t="shared" si="95"/>
        <v>-8.0345708685106404E-2</v>
      </c>
      <c r="AK148">
        <f t="shared" si="96"/>
        <v>-3.9964973517640605E-2</v>
      </c>
      <c r="AL148">
        <f t="shared" si="97"/>
        <v>-3.0611480862606344</v>
      </c>
      <c r="AM148">
        <f t="shared" si="98"/>
        <v>-24.848431600601369</v>
      </c>
      <c r="AN148" s="25">
        <f t="shared" si="133"/>
        <v>3.2802860377778695</v>
      </c>
      <c r="AO148" s="25">
        <f t="shared" si="133"/>
        <v>3.2817497766341632</v>
      </c>
      <c r="AP148" s="25">
        <f t="shared" si="133"/>
        <v>3.2787780998296014</v>
      </c>
      <c r="AQ148" s="25">
        <f t="shared" si="133"/>
        <v>3.2848124899798874</v>
      </c>
      <c r="AR148" s="25">
        <f t="shared" si="133"/>
        <v>3.2725641013339684</v>
      </c>
      <c r="AS148" s="25">
        <f t="shared" si="133"/>
        <v>3.297448112915828</v>
      </c>
      <c r="AT148" s="25">
        <f t="shared" si="133"/>
        <v>3.2469784200052425</v>
      </c>
      <c r="AU148" s="25">
        <f t="shared" si="99"/>
        <v>3.3497634575468944</v>
      </c>
      <c r="AW148">
        <v>13000</v>
      </c>
      <c r="AX148">
        <f t="shared" si="118"/>
        <v>-1.7145645350773477E-2</v>
      </c>
      <c r="AY148">
        <f t="shared" si="119"/>
        <v>-1.8466703336314234E-2</v>
      </c>
      <c r="AZ148" s="25">
        <f t="shared" si="120"/>
        <v>1.3210579855407573E-3</v>
      </c>
      <c r="BA148">
        <f t="shared" si="121"/>
        <v>1.4854541446997145</v>
      </c>
      <c r="BB148">
        <f t="shared" si="122"/>
        <v>0.21728394231313064</v>
      </c>
      <c r="BC148">
        <f t="shared" si="123"/>
        <v>0.21904322995685557</v>
      </c>
      <c r="BD148">
        <f t="shared" si="124"/>
        <v>0.10996162963175515</v>
      </c>
      <c r="BE148">
        <f t="shared" si="125"/>
        <v>6.410436799543402</v>
      </c>
      <c r="BF148">
        <f t="shared" si="126"/>
        <v>6.4099711381644591</v>
      </c>
      <c r="BG148">
        <f t="shared" si="127"/>
        <v>6.4090273102960458</v>
      </c>
      <c r="BH148">
        <f t="shared" si="128"/>
        <v>6.407114653251452</v>
      </c>
      <c r="BI148">
        <f t="shared" si="129"/>
        <v>6.4032400637171651</v>
      </c>
      <c r="BJ148">
        <f t="shared" si="130"/>
        <v>6.3953965486046851</v>
      </c>
      <c r="BK148">
        <f t="shared" si="131"/>
        <v>6.3795392317265591</v>
      </c>
      <c r="BL148">
        <f t="shared" si="132"/>
        <v>6.3475502311888956</v>
      </c>
    </row>
    <row r="149" spans="1:82">
      <c r="A149" s="33" t="s">
        <v>320</v>
      </c>
      <c r="B149" s="57" t="s">
        <v>288</v>
      </c>
      <c r="C149" s="58">
        <v>47481.493999999999</v>
      </c>
      <c r="D149" s="58"/>
      <c r="E149" s="33">
        <f t="shared" ref="E149:E212" si="134">+(C149-C$7)/C$8</f>
        <v>-7378.4834791634767</v>
      </c>
      <c r="F149" s="25">
        <f t="shared" ref="F149:F212" si="135">ROUND(2*E149,0)/2</f>
        <v>-7378.5</v>
      </c>
      <c r="G149" s="25">
        <f t="shared" si="108"/>
        <v>5.6393550039501861E-3</v>
      </c>
      <c r="I149" s="127">
        <f t="shared" si="115"/>
        <v>5.6393550039501861E-3</v>
      </c>
      <c r="J149" s="25"/>
      <c r="P149" s="27">
        <f t="shared" ref="P149:P212" si="136">+D$11+D$12*F149+D$13*F149^2</f>
        <v>6.769656505353674E-4</v>
      </c>
      <c r="Q149" s="28">
        <f t="shared" ref="Q149:Q212" si="137">+C149-15018.5</f>
        <v>32462.993999999999</v>
      </c>
      <c r="S149" s="25">
        <f t="shared" si="110"/>
        <v>2.4625308094884741E-5</v>
      </c>
      <c r="T149" s="11">
        <f t="shared" si="111"/>
        <v>0</v>
      </c>
      <c r="U149">
        <f t="shared" si="112"/>
        <v>0</v>
      </c>
      <c r="V149" s="25">
        <f t="shared" si="113"/>
        <v>4.9623893534148185E-3</v>
      </c>
      <c r="Z149">
        <f t="shared" ref="Z149:Z212" si="138">F149</f>
        <v>-7378.5</v>
      </c>
      <c r="AA149" s="25">
        <f t="shared" ref="AA149:AA212" si="139">AB$3+AB$4*Z149+AB$5*Z149^2+AH149</f>
        <v>-7.9503201237104732E-4</v>
      </c>
      <c r="AB149" s="25">
        <f t="shared" ref="AB149:AB212" si="140">IF(S149&lt;&gt;0,G149-AH149, -9999)</f>
        <v>7.1113526668566008E-3</v>
      </c>
      <c r="AC149" s="25">
        <f t="shared" ref="AC149:AC212" si="141">+G149-P149</f>
        <v>4.9623893534148185E-3</v>
      </c>
      <c r="AD149" s="25">
        <f t="shared" ref="AD149:AD212" si="142">IF(S149&lt;&gt;0,G149-AA149, -9999)</f>
        <v>6.4343870163212332E-3</v>
      </c>
      <c r="AE149" s="25">
        <f t="shared" ref="AE149:AE212" si="143">+(G149-AA149)^2*T149</f>
        <v>0</v>
      </c>
      <c r="AF149">
        <f t="shared" ref="AF149:AF212" si="144">IF(S149&lt;&gt;0,G149-P149, -9999)</f>
        <v>4.9623893534148185E-3</v>
      </c>
      <c r="AG149" s="128"/>
      <c r="AH149">
        <f t="shared" ref="AH149:AH212" si="145">$AB$6*($AB$11/AI149*AJ149+$AB$12)</f>
        <v>-1.4719976629064147E-3</v>
      </c>
      <c r="AI149">
        <f t="shared" ref="AI149:AI212" si="146">1+$AB$7*COS(AL149)</f>
        <v>0.50434565688881738</v>
      </c>
      <c r="AJ149">
        <f t="shared" ref="AJ149:AJ212" si="147">SIN(AL149+RADIANS($AB$9))</f>
        <v>-8.2193340358407779E-2</v>
      </c>
      <c r="AK149">
        <f t="shared" ref="AK149:AK212" si="148">$AB$7*SIN(AL149)</f>
        <v>-4.0883869364572986E-2</v>
      </c>
      <c r="AL149">
        <f t="shared" ref="AL149:AL212" si="149">2*ATAN(AM149)</f>
        <v>-3.0592943223655382</v>
      </c>
      <c r="AM149">
        <f t="shared" ref="AM149:AM212" si="150">SQRT((1+$AB$7)/(1-$AB$7))*TAN(AN149/2)</f>
        <v>-24.288111398256902</v>
      </c>
      <c r="AN149" s="25">
        <f t="shared" si="133"/>
        <v>3.283475052905942</v>
      </c>
      <c r="AO149" s="25">
        <f t="shared" si="133"/>
        <v>3.2849676152144869</v>
      </c>
      <c r="AP149" s="25">
        <f t="shared" si="133"/>
        <v>3.2819360568867673</v>
      </c>
      <c r="AQ149" s="25">
        <f t="shared" si="133"/>
        <v>3.2880948757800095</v>
      </c>
      <c r="AR149" s="25">
        <f t="shared" si="133"/>
        <v>3.2755884198309131</v>
      </c>
      <c r="AS149" s="25">
        <f t="shared" si="133"/>
        <v>3.3010089778094969</v>
      </c>
      <c r="AT149" s="25">
        <f t="shared" si="133"/>
        <v>3.2494302161940789</v>
      </c>
      <c r="AU149" s="25">
        <f t="shared" ref="AU149:AU212" si="151">RADIANS($AB$9)+$AB$18*(F149-AB$15)</f>
        <v>3.3545367694935591</v>
      </c>
      <c r="AW149">
        <v>13500</v>
      </c>
      <c r="AX149">
        <f t="shared" si="118"/>
        <v>-1.6334683524693704E-2</v>
      </c>
      <c r="AY149">
        <f t="shared" si="119"/>
        <v>-1.9112190904820862E-2</v>
      </c>
      <c r="AZ149" s="25">
        <f t="shared" si="120"/>
        <v>2.7775073801271566E-3</v>
      </c>
      <c r="BA149">
        <f t="shared" si="121"/>
        <v>1.4454933674292645</v>
      </c>
      <c r="BB149">
        <f t="shared" si="122"/>
        <v>0.44453433903000883</v>
      </c>
      <c r="BC149">
        <f t="shared" si="123"/>
        <v>0.46066650680938631</v>
      </c>
      <c r="BD149">
        <f t="shared" si="124"/>
        <v>0.23449491318979929</v>
      </c>
      <c r="BE149">
        <f t="shared" si="125"/>
        <v>6.5532641527893762</v>
      </c>
      <c r="BF149">
        <f t="shared" si="126"/>
        <v>6.5523983864995294</v>
      </c>
      <c r="BG149">
        <f t="shared" si="127"/>
        <v>6.5505929875453051</v>
      </c>
      <c r="BH149">
        <f t="shared" si="128"/>
        <v>6.5468310175982651</v>
      </c>
      <c r="BI149">
        <f t="shared" si="129"/>
        <v>6.5390042617828978</v>
      </c>
      <c r="BJ149">
        <f t="shared" si="130"/>
        <v>6.5227713230592057</v>
      </c>
      <c r="BK149">
        <f t="shared" si="131"/>
        <v>6.4893024793894138</v>
      </c>
      <c r="BL149">
        <f t="shared" si="132"/>
        <v>6.4209857995991158</v>
      </c>
    </row>
    <row r="150" spans="1:82">
      <c r="A150" s="33" t="s">
        <v>320</v>
      </c>
      <c r="B150" s="57" t="s">
        <v>288</v>
      </c>
      <c r="C150" s="58">
        <v>47530.302100000001</v>
      </c>
      <c r="D150" s="58"/>
      <c r="E150" s="33">
        <f t="shared" si="134"/>
        <v>-7235.4971552054858</v>
      </c>
      <c r="F150" s="25">
        <f t="shared" si="135"/>
        <v>-7235.5</v>
      </c>
      <c r="G150" s="25">
        <f t="shared" si="108"/>
        <v>9.7106500470545143E-4</v>
      </c>
      <c r="K150" s="25">
        <f>G150</f>
        <v>9.7106500470545143E-4</v>
      </c>
      <c r="O150" s="25"/>
      <c r="P150" s="27">
        <f t="shared" si="136"/>
        <v>5.9135689083798131E-4</v>
      </c>
      <c r="Q150" s="28">
        <f t="shared" si="137"/>
        <v>32511.802100000001</v>
      </c>
      <c r="S150" s="25">
        <f t="shared" si="110"/>
        <v>1.4417825173679166E-7</v>
      </c>
      <c r="T150" s="128">
        <v>1</v>
      </c>
      <c r="U150">
        <f t="shared" si="112"/>
        <v>1.4417825173679166E-7</v>
      </c>
      <c r="V150" s="25">
        <f t="shared" si="113"/>
        <v>3.7970811386747012E-4</v>
      </c>
      <c r="Z150">
        <f t="shared" si="138"/>
        <v>-7235.5</v>
      </c>
      <c r="AA150" s="25">
        <f t="shared" si="139"/>
        <v>-1.0251772949859653E-3</v>
      </c>
      <c r="AB150" s="25">
        <f t="shared" si="140"/>
        <v>2.5875991905293981E-3</v>
      </c>
      <c r="AC150" s="25">
        <f t="shared" si="141"/>
        <v>3.7970811386747012E-4</v>
      </c>
      <c r="AD150" s="25">
        <f t="shared" si="142"/>
        <v>1.9962422996914167E-3</v>
      </c>
      <c r="AE150" s="25">
        <f t="shared" si="143"/>
        <v>3.9849833190772758E-6</v>
      </c>
      <c r="AF150">
        <f t="shared" si="144"/>
        <v>3.7970811386747012E-4</v>
      </c>
      <c r="AG150" s="128"/>
      <c r="AH150">
        <f t="shared" si="145"/>
        <v>-1.6165341858239465E-3</v>
      </c>
      <c r="AI150">
        <f t="shared" si="146"/>
        <v>0.50469595452740246</v>
      </c>
      <c r="AJ150">
        <f t="shared" si="147"/>
        <v>-9.0327056205756165E-2</v>
      </c>
      <c r="AK150">
        <f t="shared" si="148"/>
        <v>-4.4929068070419645E-2</v>
      </c>
      <c r="AL150">
        <f t="shared" si="149"/>
        <v>-3.051130152641603</v>
      </c>
      <c r="AM150">
        <f t="shared" si="150"/>
        <v>-22.093529167445148</v>
      </c>
      <c r="AN150" s="25">
        <f t="shared" si="133"/>
        <v>3.2975139628203731</v>
      </c>
      <c r="AO150" s="25">
        <f t="shared" si="133"/>
        <v>3.29912960417973</v>
      </c>
      <c r="AP150" s="25">
        <f t="shared" si="133"/>
        <v>3.2958411440453941</v>
      </c>
      <c r="AQ150" s="25">
        <f t="shared" si="133"/>
        <v>3.3025362541815086</v>
      </c>
      <c r="AR150" s="25">
        <f t="shared" si="133"/>
        <v>3.288912744491169</v>
      </c>
      <c r="AS150" s="25">
        <f t="shared" si="133"/>
        <v>3.316666303081373</v>
      </c>
      <c r="AT150" s="25">
        <f t="shared" si="133"/>
        <v>3.2602472805902827</v>
      </c>
      <c r="AU150" s="25">
        <f t="shared" si="151"/>
        <v>3.375539342058882</v>
      </c>
      <c r="AW150">
        <v>14000</v>
      </c>
      <c r="AX150">
        <f t="shared" si="118"/>
        <v>-1.5633932644878362E-2</v>
      </c>
      <c r="AY150">
        <f t="shared" si="119"/>
        <v>-1.9766097898362596E-2</v>
      </c>
      <c r="AZ150" s="25">
        <f t="shared" si="120"/>
        <v>4.1321652534842355E-3</v>
      </c>
      <c r="BA150">
        <f t="shared" si="121"/>
        <v>1.3847821124075983</v>
      </c>
      <c r="BB150">
        <f t="shared" si="122"/>
        <v>0.63356240053866475</v>
      </c>
      <c r="BC150">
        <f t="shared" si="123"/>
        <v>0.68616116134378402</v>
      </c>
      <c r="BD150">
        <f t="shared" si="124"/>
        <v>0.35720672320787433</v>
      </c>
      <c r="BE150">
        <f t="shared" si="125"/>
        <v>6.6913534867899607</v>
      </c>
      <c r="BF150">
        <f t="shared" si="126"/>
        <v>6.6903121878824265</v>
      </c>
      <c r="BG150">
        <f t="shared" si="127"/>
        <v>6.6880331876465284</v>
      </c>
      <c r="BH150">
        <f t="shared" si="128"/>
        <v>6.6830530715516341</v>
      </c>
      <c r="BI150">
        <f t="shared" si="129"/>
        <v>6.6722065697810455</v>
      </c>
      <c r="BJ150">
        <f t="shared" si="130"/>
        <v>6.648746924892377</v>
      </c>
      <c r="BK150">
        <f t="shared" si="131"/>
        <v>6.5986974755791596</v>
      </c>
      <c r="BL150">
        <f t="shared" si="132"/>
        <v>6.4944213680093359</v>
      </c>
    </row>
    <row r="151" spans="1:82">
      <c r="A151" s="33" t="s">
        <v>296</v>
      </c>
      <c r="B151" s="57"/>
      <c r="C151" s="58">
        <v>47539.682000000001</v>
      </c>
      <c r="D151" s="58" t="s">
        <v>264</v>
      </c>
      <c r="E151" s="33">
        <f t="shared" si="134"/>
        <v>-7208.0181625773466</v>
      </c>
      <c r="F151" s="25">
        <f t="shared" si="135"/>
        <v>-7208</v>
      </c>
      <c r="G151" s="25">
        <f t="shared" si="108"/>
        <v>-6.1997599987080321E-3</v>
      </c>
      <c r="I151" s="25">
        <f>G151</f>
        <v>-6.1997599987080321E-3</v>
      </c>
      <c r="P151" s="27">
        <f t="shared" si="136"/>
        <v>5.7481471466098609E-4</v>
      </c>
      <c r="Q151" s="28">
        <f t="shared" si="137"/>
        <v>32521.182000000001</v>
      </c>
      <c r="S151" s="25">
        <f t="shared" si="110"/>
        <v>4.5894862547018922E-5</v>
      </c>
      <c r="T151" s="11">
        <f>T$19</f>
        <v>0</v>
      </c>
      <c r="U151">
        <f t="shared" si="112"/>
        <v>0</v>
      </c>
      <c r="V151" s="25">
        <f t="shared" si="113"/>
        <v>-6.7745747133690186E-3</v>
      </c>
      <c r="Z151">
        <f t="shared" si="138"/>
        <v>-7208</v>
      </c>
      <c r="AA151" s="25">
        <f t="shared" si="139"/>
        <v>-1.0694938326164312E-3</v>
      </c>
      <c r="AB151" s="25">
        <f t="shared" si="140"/>
        <v>-4.5554514514306145E-3</v>
      </c>
      <c r="AC151" s="25">
        <f t="shared" si="141"/>
        <v>-6.7745747133690186E-3</v>
      </c>
      <c r="AD151" s="25">
        <f t="shared" si="142"/>
        <v>-5.1302661660916011E-3</v>
      </c>
      <c r="AE151" s="25">
        <f t="shared" si="143"/>
        <v>0</v>
      </c>
      <c r="AF151">
        <f t="shared" si="144"/>
        <v>-6.7745747133690186E-3</v>
      </c>
      <c r="AG151" s="128"/>
      <c r="AH151">
        <f t="shared" si="145"/>
        <v>-1.6443085472774173E-3</v>
      </c>
      <c r="AI151">
        <f t="shared" si="146"/>
        <v>0.50476717299122309</v>
      </c>
      <c r="AJ151">
        <f t="shared" si="147"/>
        <v>-9.1892038672303139E-2</v>
      </c>
      <c r="AK151">
        <f t="shared" si="148"/>
        <v>-4.5707391875847665E-2</v>
      </c>
      <c r="AL151">
        <f t="shared" si="149"/>
        <v>-3.0495586338685672</v>
      </c>
      <c r="AM151">
        <f t="shared" si="150"/>
        <v>-21.715753550589501</v>
      </c>
      <c r="AN151" s="25">
        <f t="shared" ref="AN151:AT160" si="152">$AU151+$AB$7*SIN(AO151)</f>
        <v>3.3002151660108314</v>
      </c>
      <c r="AO151" s="25">
        <f t="shared" si="152"/>
        <v>3.301853752364881</v>
      </c>
      <c r="AP151" s="25">
        <f t="shared" si="152"/>
        <v>3.29851716207695</v>
      </c>
      <c r="AQ151" s="25">
        <f t="shared" si="152"/>
        <v>3.3053132325884289</v>
      </c>
      <c r="AR151" s="25">
        <f t="shared" si="152"/>
        <v>3.2914784896247831</v>
      </c>
      <c r="AS151" s="25">
        <f t="shared" si="152"/>
        <v>3.3196752874389377</v>
      </c>
      <c r="AT151" s="25">
        <f t="shared" si="152"/>
        <v>3.2623331771761501</v>
      </c>
      <c r="AU151" s="25">
        <f t="shared" si="151"/>
        <v>3.379578298321444</v>
      </c>
      <c r="AW151">
        <v>14500</v>
      </c>
      <c r="AX151">
        <f t="shared" si="118"/>
        <v>-1.507688368120266E-2</v>
      </c>
      <c r="AY151">
        <f t="shared" si="119"/>
        <v>-2.0428424316939441E-2</v>
      </c>
      <c r="AZ151" s="25">
        <f t="shared" si="120"/>
        <v>5.351540635736781E-3</v>
      </c>
      <c r="BA151">
        <f t="shared" si="121"/>
        <v>1.3126065618421934</v>
      </c>
      <c r="BB151">
        <f t="shared" si="122"/>
        <v>0.77775341990807523</v>
      </c>
      <c r="BC151">
        <f t="shared" si="123"/>
        <v>0.89109591785250364</v>
      </c>
      <c r="BD151">
        <f t="shared" si="124"/>
        <v>0.47757592264073889</v>
      </c>
      <c r="BE151">
        <f t="shared" si="125"/>
        <v>6.823091014677555</v>
      </c>
      <c r="BF151">
        <f t="shared" si="126"/>
        <v>6.8220953457027216</v>
      </c>
      <c r="BG151">
        <f t="shared" si="127"/>
        <v>6.8197643670976884</v>
      </c>
      <c r="BH151">
        <f t="shared" si="128"/>
        <v>6.8143198476124276</v>
      </c>
      <c r="BI151">
        <f t="shared" si="129"/>
        <v>6.8016700221489925</v>
      </c>
      <c r="BJ151">
        <f t="shared" si="130"/>
        <v>6.7726227922893019</v>
      </c>
      <c r="BK151">
        <f t="shared" si="131"/>
        <v>6.7075303860478126</v>
      </c>
      <c r="BL151">
        <f t="shared" si="132"/>
        <v>6.567856936419556</v>
      </c>
    </row>
    <row r="152" spans="1:82">
      <c r="A152" s="33" t="s">
        <v>321</v>
      </c>
      <c r="B152" s="57" t="s">
        <v>288</v>
      </c>
      <c r="C152" s="58">
        <v>47558.292000000001</v>
      </c>
      <c r="D152" s="58"/>
      <c r="E152" s="33">
        <f t="shared" si="134"/>
        <v>-7153.4990256132323</v>
      </c>
      <c r="F152" s="25">
        <f t="shared" si="135"/>
        <v>-7153.5</v>
      </c>
      <c r="G152" s="25">
        <f t="shared" si="108"/>
        <v>3.326050064060837E-4</v>
      </c>
      <c r="I152" s="127">
        <f>G152</f>
        <v>3.326050064060837E-4</v>
      </c>
      <c r="K152" s="25"/>
      <c r="P152" s="27">
        <f t="shared" si="136"/>
        <v>5.4195587632561494E-4</v>
      </c>
      <c r="Q152" s="28">
        <f t="shared" si="137"/>
        <v>32539.792000000001</v>
      </c>
      <c r="S152" s="25">
        <f t="shared" si="110"/>
        <v>4.3827786736064489E-8</v>
      </c>
      <c r="T152" s="11">
        <f>T$19</f>
        <v>0</v>
      </c>
      <c r="U152">
        <f t="shared" si="112"/>
        <v>0</v>
      </c>
      <c r="V152" s="25">
        <f t="shared" si="113"/>
        <v>-2.0935086991953123E-4</v>
      </c>
      <c r="Z152">
        <f t="shared" si="138"/>
        <v>-7153.5</v>
      </c>
      <c r="AA152" s="25">
        <f t="shared" si="139"/>
        <v>-1.1573752346404115E-3</v>
      </c>
      <c r="AB152" s="25">
        <f t="shared" si="140"/>
        <v>2.0319361173721101E-3</v>
      </c>
      <c r="AC152" s="25">
        <f t="shared" si="141"/>
        <v>-2.0935086991953123E-4</v>
      </c>
      <c r="AD152" s="25">
        <f t="shared" si="142"/>
        <v>1.4899802410464952E-3</v>
      </c>
      <c r="AE152" s="25">
        <f t="shared" si="143"/>
        <v>0</v>
      </c>
      <c r="AF152">
        <f t="shared" si="144"/>
        <v>-2.0935086991953123E-4</v>
      </c>
      <c r="AG152" s="128"/>
      <c r="AH152">
        <f t="shared" si="145"/>
        <v>-1.6993311109660264E-3</v>
      </c>
      <c r="AI152">
        <f t="shared" si="146"/>
        <v>0.5049119988142623</v>
      </c>
      <c r="AJ152">
        <f t="shared" si="147"/>
        <v>-9.4994353141671095E-2</v>
      </c>
      <c r="AK152">
        <f t="shared" si="148"/>
        <v>-4.7250287841539375E-2</v>
      </c>
      <c r="AL152">
        <f t="shared" si="149"/>
        <v>-3.0464426846258252</v>
      </c>
      <c r="AM152">
        <f t="shared" si="150"/>
        <v>-21.003589119315649</v>
      </c>
      <c r="AN152" s="25">
        <f t="shared" si="152"/>
        <v>3.3055698688819182</v>
      </c>
      <c r="AO152" s="25">
        <f t="shared" si="152"/>
        <v>3.307253212923543</v>
      </c>
      <c r="AP152" s="25">
        <f t="shared" si="152"/>
        <v>3.303822498229398</v>
      </c>
      <c r="AQ152" s="25">
        <f t="shared" si="152"/>
        <v>3.3108164994290568</v>
      </c>
      <c r="AR152" s="25">
        <f t="shared" si="152"/>
        <v>3.296566691991432</v>
      </c>
      <c r="AS152" s="25">
        <f t="shared" si="152"/>
        <v>3.3256365178828462</v>
      </c>
      <c r="AT152" s="25">
        <f t="shared" si="152"/>
        <v>3.2664727270226837</v>
      </c>
      <c r="AU152" s="25">
        <f t="shared" si="151"/>
        <v>3.3875827752781578</v>
      </c>
      <c r="AW152">
        <v>15000</v>
      </c>
      <c r="AX152">
        <f t="shared" si="118"/>
        <v>-1.4679595572273618E-2</v>
      </c>
      <c r="AY152">
        <f t="shared" si="119"/>
        <v>-2.1099170160551389E-2</v>
      </c>
      <c r="AZ152" s="25">
        <f t="shared" si="120"/>
        <v>6.4195745882777702E-3</v>
      </c>
      <c r="BA152">
        <f t="shared" si="121"/>
        <v>1.2369535449146549</v>
      </c>
      <c r="BB152">
        <f t="shared" si="122"/>
        <v>0.87919900870259082</v>
      </c>
      <c r="BC152">
        <f t="shared" si="123"/>
        <v>1.0741905972399957</v>
      </c>
      <c r="BD152">
        <f t="shared" si="124"/>
        <v>0.5954880682782917</v>
      </c>
      <c r="BE152">
        <f t="shared" si="125"/>
        <v>6.94765825004876</v>
      </c>
      <c r="BF152">
        <f t="shared" si="126"/>
        <v>6.9468548038938867</v>
      </c>
      <c r="BG152">
        <f t="shared" si="127"/>
        <v>6.9448056402664706</v>
      </c>
      <c r="BH152">
        <f t="shared" si="128"/>
        <v>6.9395940391722508</v>
      </c>
      <c r="BI152">
        <f t="shared" si="129"/>
        <v>6.9264324781153617</v>
      </c>
      <c r="BJ152">
        <f t="shared" si="130"/>
        <v>6.8937531441513586</v>
      </c>
      <c r="BK152">
        <f t="shared" si="131"/>
        <v>6.815610406391567</v>
      </c>
      <c r="BL152">
        <f t="shared" si="132"/>
        <v>6.6412925048297753</v>
      </c>
    </row>
    <row r="153" spans="1:82">
      <c r="A153" s="33" t="s">
        <v>321</v>
      </c>
      <c r="B153" s="57" t="s">
        <v>288</v>
      </c>
      <c r="C153" s="58">
        <v>47615.3</v>
      </c>
      <c r="D153" s="58"/>
      <c r="E153" s="33">
        <f t="shared" si="134"/>
        <v>-6986.4905914353594</v>
      </c>
      <c r="F153" s="25">
        <f t="shared" si="135"/>
        <v>-6986.5</v>
      </c>
      <c r="G153" s="25">
        <f t="shared" si="108"/>
        <v>3.2115950016304851E-3</v>
      </c>
      <c r="I153" s="127">
        <f>G153</f>
        <v>3.2115950016304851E-3</v>
      </c>
      <c r="K153" s="25"/>
      <c r="P153" s="27">
        <f t="shared" si="136"/>
        <v>4.4064628320893498E-4</v>
      </c>
      <c r="Q153" s="28">
        <f t="shared" si="137"/>
        <v>32596.800000000003</v>
      </c>
      <c r="S153" s="25">
        <f t="shared" si="110"/>
        <v>7.6781568001220316E-6</v>
      </c>
      <c r="T153" s="11">
        <f>T$19</f>
        <v>0</v>
      </c>
      <c r="U153">
        <f t="shared" si="112"/>
        <v>0</v>
      </c>
      <c r="V153" s="25">
        <f t="shared" si="113"/>
        <v>2.7709487184215502E-3</v>
      </c>
      <c r="Z153">
        <f t="shared" si="138"/>
        <v>-6986.5</v>
      </c>
      <c r="AA153" s="25">
        <f t="shared" si="139"/>
        <v>-1.4271012374871194E-3</v>
      </c>
      <c r="AB153" s="25">
        <f t="shared" si="140"/>
        <v>5.0793425223265394E-3</v>
      </c>
      <c r="AC153" s="25">
        <f t="shared" si="141"/>
        <v>2.7709487184215502E-3</v>
      </c>
      <c r="AD153" s="25">
        <f t="shared" si="142"/>
        <v>4.6386962391176045E-3</v>
      </c>
      <c r="AE153" s="25">
        <f t="shared" si="143"/>
        <v>0</v>
      </c>
      <c r="AF153">
        <f t="shared" si="144"/>
        <v>2.7709487184215502E-3</v>
      </c>
      <c r="AG153" s="128"/>
      <c r="AH153">
        <f t="shared" si="145"/>
        <v>-1.8677475206960543E-3</v>
      </c>
      <c r="AI153">
        <f t="shared" si="146"/>
        <v>0.50538637366195549</v>
      </c>
      <c r="AJ153">
        <f t="shared" si="147"/>
        <v>-0.10450750015253323</v>
      </c>
      <c r="AK153">
        <f t="shared" si="148"/>
        <v>-5.1981528064560634E-2</v>
      </c>
      <c r="AL153">
        <f t="shared" si="149"/>
        <v>-3.0368818148624999</v>
      </c>
      <c r="AM153">
        <f t="shared" si="150"/>
        <v>-19.082764468050986</v>
      </c>
      <c r="AN153" s="25">
        <f t="shared" si="152"/>
        <v>3.3219900927596666</v>
      </c>
      <c r="AO153" s="25">
        <f t="shared" si="152"/>
        <v>3.3238044494393932</v>
      </c>
      <c r="AP153" s="25">
        <f t="shared" si="152"/>
        <v>3.320096158641725</v>
      </c>
      <c r="AQ153" s="25">
        <f t="shared" si="152"/>
        <v>3.3276780910202843</v>
      </c>
      <c r="AR153" s="25">
        <f t="shared" si="152"/>
        <v>3.3121872051934598</v>
      </c>
      <c r="AS153" s="25">
        <f t="shared" si="152"/>
        <v>3.3438854755213878</v>
      </c>
      <c r="AT153" s="25">
        <f t="shared" si="152"/>
        <v>3.2792065957026271</v>
      </c>
      <c r="AU153" s="25">
        <f t="shared" si="151"/>
        <v>3.4121102551271711</v>
      </c>
      <c r="AW153">
        <v>15500</v>
      </c>
      <c r="AX153">
        <f t="shared" si="118"/>
        <v>-1.4444099809797471E-2</v>
      </c>
      <c r="AY153">
        <f t="shared" si="119"/>
        <v>-2.1778335429198444E-2</v>
      </c>
      <c r="AZ153" s="25">
        <f t="shared" si="120"/>
        <v>7.3342356194009738E-3</v>
      </c>
      <c r="BA153">
        <f t="shared" si="121"/>
        <v>1.163231863594417</v>
      </c>
      <c r="BB153">
        <f t="shared" si="122"/>
        <v>0.94460031606361616</v>
      </c>
      <c r="BC153">
        <f t="shared" si="123"/>
        <v>1.2363869021521594</v>
      </c>
      <c r="BD153">
        <f t="shared" si="124"/>
        <v>0.7111852309672243</v>
      </c>
      <c r="BE153">
        <f t="shared" si="125"/>
        <v>7.0649052670587729</v>
      </c>
      <c r="BF153">
        <f t="shared" si="126"/>
        <v>7.064345236592696</v>
      </c>
      <c r="BG153">
        <f t="shared" si="127"/>
        <v>7.0627607024164973</v>
      </c>
      <c r="BH153">
        <f t="shared" si="128"/>
        <v>7.0582908387031331</v>
      </c>
      <c r="BI153">
        <f t="shared" si="129"/>
        <v>7.0457855746065867</v>
      </c>
      <c r="BJ153">
        <f t="shared" si="130"/>
        <v>7.0115624768334159</v>
      </c>
      <c r="BK153">
        <f t="shared" si="131"/>
        <v>6.9227507905551633</v>
      </c>
      <c r="BL153">
        <f t="shared" si="132"/>
        <v>6.7147280732399954</v>
      </c>
    </row>
    <row r="154" spans="1:82">
      <c r="A154" s="33" t="s">
        <v>296</v>
      </c>
      <c r="B154" s="57"/>
      <c r="C154" s="58">
        <v>47847.584000000003</v>
      </c>
      <c r="D154" s="58" t="s">
        <v>264</v>
      </c>
      <c r="E154" s="33">
        <f t="shared" si="134"/>
        <v>-6306.0003598087123</v>
      </c>
      <c r="F154" s="25">
        <f t="shared" si="135"/>
        <v>-6306</v>
      </c>
      <c r="G154" s="25">
        <f t="shared" si="108"/>
        <v>-1.22819998068735E-4</v>
      </c>
      <c r="I154" s="25">
        <f>G154</f>
        <v>-1.22819998068735E-4</v>
      </c>
      <c r="P154" s="27">
        <f t="shared" si="136"/>
        <v>1.811349260703865E-5</v>
      </c>
      <c r="Q154" s="28">
        <f t="shared" si="137"/>
        <v>32829.084000000003</v>
      </c>
      <c r="S154" s="25">
        <f t="shared" si="110"/>
        <v>1.9862248794058381E-8</v>
      </c>
      <c r="T154" s="11">
        <f>T$19</f>
        <v>0</v>
      </c>
      <c r="U154">
        <f t="shared" si="112"/>
        <v>0</v>
      </c>
      <c r="V154" s="25">
        <f t="shared" si="113"/>
        <v>-1.4093349067577365E-4</v>
      </c>
      <c r="Z154">
        <f t="shared" si="138"/>
        <v>-6306</v>
      </c>
      <c r="AA154" s="25">
        <f t="shared" si="139"/>
        <v>-2.5324656681520699E-3</v>
      </c>
      <c r="AB154" s="25">
        <f t="shared" si="140"/>
        <v>2.4277591626903736E-3</v>
      </c>
      <c r="AC154" s="25">
        <f t="shared" si="141"/>
        <v>-1.4093349067577365E-4</v>
      </c>
      <c r="AD154" s="25">
        <f t="shared" si="142"/>
        <v>2.4096456700833349E-3</v>
      </c>
      <c r="AE154" s="25">
        <f t="shared" si="143"/>
        <v>0</v>
      </c>
      <c r="AF154">
        <f t="shared" si="144"/>
        <v>-1.4093349067577365E-4</v>
      </c>
      <c r="AG154" s="128"/>
      <c r="AH154">
        <f t="shared" si="145"/>
        <v>-2.5505791607591086E-3</v>
      </c>
      <c r="AI154">
        <f t="shared" si="146"/>
        <v>0.50780320487787955</v>
      </c>
      <c r="AJ154">
        <f t="shared" si="147"/>
        <v>-0.14339847266373904</v>
      </c>
      <c r="AK154">
        <f t="shared" si="148"/>
        <v>-7.1323442785039257E-2</v>
      </c>
      <c r="AL154">
        <f t="shared" si="149"/>
        <v>-2.9976859613048368</v>
      </c>
      <c r="AM154">
        <f t="shared" si="150"/>
        <v>-13.873901579762711</v>
      </c>
      <c r="AN154" s="25">
        <f t="shared" si="152"/>
        <v>3.3891225362674611</v>
      </c>
      <c r="AO154" s="25">
        <f t="shared" si="152"/>
        <v>3.3913648604372861</v>
      </c>
      <c r="AP154" s="25">
        <f t="shared" si="152"/>
        <v>3.386714556415102</v>
      </c>
      <c r="AQ154" s="25">
        <f t="shared" si="152"/>
        <v>3.396364867582542</v>
      </c>
      <c r="AR154" s="25">
        <f t="shared" si="152"/>
        <v>3.3763644402054172</v>
      </c>
      <c r="AS154" s="25">
        <f t="shared" si="152"/>
        <v>3.4179323263796419</v>
      </c>
      <c r="AT154" s="25">
        <f t="shared" si="152"/>
        <v>3.3319962463017978</v>
      </c>
      <c r="AU154" s="25">
        <f t="shared" si="151"/>
        <v>3.5120560637334806</v>
      </c>
      <c r="AW154">
        <v>16000</v>
      </c>
      <c r="AX154">
        <f t="shared" si="118"/>
        <v>-1.4363410161602072E-2</v>
      </c>
      <c r="AY154">
        <f t="shared" si="119"/>
        <v>-2.2465920122880609E-2</v>
      </c>
      <c r="AZ154" s="25">
        <f t="shared" si="120"/>
        <v>8.1025099612785367E-3</v>
      </c>
      <c r="BA154">
        <f t="shared" si="121"/>
        <v>1.0944157825914562</v>
      </c>
      <c r="BB154">
        <f t="shared" si="122"/>
        <v>0.98181226266206645</v>
      </c>
      <c r="BC154">
        <f t="shared" si="123"/>
        <v>1.3797946747802594</v>
      </c>
      <c r="BD154">
        <f t="shared" si="124"/>
        <v>0.82516352559700057</v>
      </c>
      <c r="BE154">
        <f t="shared" si="125"/>
        <v>7.1751338195244561</v>
      </c>
      <c r="BF154">
        <f t="shared" si="126"/>
        <v>7.1747942785266883</v>
      </c>
      <c r="BG154">
        <f t="shared" si="127"/>
        <v>7.1737081579855895</v>
      </c>
      <c r="BH154">
        <f t="shared" si="128"/>
        <v>7.1702436287979472</v>
      </c>
      <c r="BI154">
        <f t="shared" si="129"/>
        <v>7.1592893291634603</v>
      </c>
      <c r="BJ154">
        <f t="shared" si="130"/>
        <v>7.1255581816365758</v>
      </c>
      <c r="BK154">
        <f t="shared" si="131"/>
        <v>7.0287698574602722</v>
      </c>
      <c r="BL154">
        <f t="shared" si="132"/>
        <v>6.7881636416502156</v>
      </c>
    </row>
    <row r="155" spans="1:82">
      <c r="A155" s="33" t="s">
        <v>322</v>
      </c>
      <c r="B155" s="57"/>
      <c r="C155" s="58">
        <v>47849.283000000003</v>
      </c>
      <c r="D155" s="58"/>
      <c r="E155" s="33">
        <f t="shared" si="134"/>
        <v>-6301.0230350530937</v>
      </c>
      <c r="F155" s="25">
        <f t="shared" si="135"/>
        <v>-6301</v>
      </c>
      <c r="G155" s="25">
        <f t="shared" si="108"/>
        <v>-7.8629699928569607E-3</v>
      </c>
      <c r="I155" s="127">
        <f>G155</f>
        <v>-7.8629699928569607E-3</v>
      </c>
      <c r="N155" s="25"/>
      <c r="P155" s="27">
        <f t="shared" si="136"/>
        <v>1.495120147045146E-5</v>
      </c>
      <c r="Q155" s="28">
        <f t="shared" si="137"/>
        <v>32830.783000000003</v>
      </c>
      <c r="S155" s="25">
        <f t="shared" si="110"/>
        <v>6.2061642344033027E-5</v>
      </c>
      <c r="T155" s="11">
        <f>T$19</f>
        <v>0</v>
      </c>
      <c r="U155">
        <f t="shared" si="112"/>
        <v>0</v>
      </c>
      <c r="V155" s="25">
        <f t="shared" si="113"/>
        <v>-7.8779211943274113E-3</v>
      </c>
      <c r="Z155">
        <f t="shared" si="138"/>
        <v>-6301</v>
      </c>
      <c r="AA155" s="25">
        <f t="shared" si="139"/>
        <v>-2.540621421109219E-3</v>
      </c>
      <c r="AB155" s="25">
        <f t="shared" si="140"/>
        <v>-5.3073973702772899E-3</v>
      </c>
      <c r="AC155" s="25">
        <f t="shared" si="141"/>
        <v>-7.8779211943274113E-3</v>
      </c>
      <c r="AD155" s="25">
        <f t="shared" si="142"/>
        <v>-5.3223485717477422E-3</v>
      </c>
      <c r="AE155" s="25">
        <f t="shared" si="143"/>
        <v>0</v>
      </c>
      <c r="AF155">
        <f t="shared" si="144"/>
        <v>-7.8779211943274113E-3</v>
      </c>
      <c r="AG155" s="128"/>
      <c r="AH155">
        <f t="shared" si="145"/>
        <v>-2.5555726225796704E-3</v>
      </c>
      <c r="AI155">
        <f t="shared" si="146"/>
        <v>0.50782388072390994</v>
      </c>
      <c r="AJ155">
        <f t="shared" si="147"/>
        <v>-0.14368507277418252</v>
      </c>
      <c r="AK155">
        <f t="shared" si="148"/>
        <v>-7.146597955338907E-2</v>
      </c>
      <c r="AL155">
        <f t="shared" si="149"/>
        <v>-2.9973963621798125</v>
      </c>
      <c r="AM155">
        <f t="shared" si="150"/>
        <v>-13.845941185822815</v>
      </c>
      <c r="AN155" s="25">
        <f t="shared" si="152"/>
        <v>3.3896172922180012</v>
      </c>
      <c r="AO155" s="25">
        <f t="shared" si="152"/>
        <v>3.3918620852576811</v>
      </c>
      <c r="AP155" s="25">
        <f t="shared" si="152"/>
        <v>3.3872060790320027</v>
      </c>
      <c r="AQ155" s="25">
        <f t="shared" si="152"/>
        <v>3.3968694533722035</v>
      </c>
      <c r="AR155" s="25">
        <f t="shared" si="152"/>
        <v>3.3768394983434682</v>
      </c>
      <c r="AS155" s="25">
        <f t="shared" si="152"/>
        <v>3.4184742999117184</v>
      </c>
      <c r="AT155" s="25">
        <f t="shared" si="152"/>
        <v>3.3323902046817029</v>
      </c>
      <c r="AU155" s="25">
        <f t="shared" si="151"/>
        <v>3.5127904194175827</v>
      </c>
      <c r="AW155">
        <v>16500</v>
      </c>
      <c r="AX155">
        <f t="shared" si="118"/>
        <v>-1.4425970357905884E-2</v>
      </c>
      <c r="AY155">
        <f t="shared" si="119"/>
        <v>-2.3161924241597881E-2</v>
      </c>
      <c r="AZ155" s="25">
        <f t="shared" si="120"/>
        <v>8.7359538836919975E-3</v>
      </c>
      <c r="BA155">
        <f t="shared" si="121"/>
        <v>1.0317537803737169</v>
      </c>
      <c r="BB155">
        <f t="shared" si="122"/>
        <v>0.99795888823357193</v>
      </c>
      <c r="BC155">
        <f t="shared" si="123"/>
        <v>1.5069053356653559</v>
      </c>
      <c r="BD155">
        <f t="shared" si="124"/>
        <v>0.93806643773886145</v>
      </c>
      <c r="BE155">
        <f t="shared" si="125"/>
        <v>7.2788874318926746</v>
      </c>
      <c r="BF155">
        <f t="shared" si="126"/>
        <v>7.2787092416147079</v>
      </c>
      <c r="BG155">
        <f t="shared" si="127"/>
        <v>7.278051034046408</v>
      </c>
      <c r="BH155">
        <f t="shared" si="128"/>
        <v>7.2756254762476846</v>
      </c>
      <c r="BI155">
        <f t="shared" si="129"/>
        <v>7.2667637089518351</v>
      </c>
      <c r="BJ155">
        <f t="shared" si="130"/>
        <v>7.2353398663661341</v>
      </c>
      <c r="BK155">
        <f t="shared" si="131"/>
        <v>7.1334919703318542</v>
      </c>
      <c r="BL155">
        <f t="shared" si="132"/>
        <v>6.8615992100604357</v>
      </c>
    </row>
    <row r="156" spans="1:82">
      <c r="A156" s="56" t="s">
        <v>490</v>
      </c>
      <c r="B156" s="57" t="str">
        <f>IF(W156=INT(W156),"I","II")</f>
        <v>I</v>
      </c>
      <c r="C156" s="126">
        <v>47880.345300000001</v>
      </c>
      <c r="D156" s="115" t="s">
        <v>465</v>
      </c>
      <c r="E156" s="33">
        <f t="shared" si="134"/>
        <v>-6210.0241211293842</v>
      </c>
      <c r="F156" s="25">
        <f t="shared" si="135"/>
        <v>-6210</v>
      </c>
      <c r="G156" s="25">
        <f t="shared" si="108"/>
        <v>-8.2336999985272996E-3</v>
      </c>
      <c r="J156">
        <f>G156</f>
        <v>-8.2336999985272996E-3</v>
      </c>
      <c r="N156" s="25"/>
      <c r="O156" s="25"/>
      <c r="P156" s="27">
        <f t="shared" si="136"/>
        <v>-4.2749601409644653E-5</v>
      </c>
      <c r="Q156" s="28">
        <f t="shared" si="137"/>
        <v>32861.845300000001</v>
      </c>
      <c r="S156" s="25">
        <f t="shared" si="110"/>
        <v>6.7091668408041872E-5</v>
      </c>
      <c r="T156" s="128">
        <v>1</v>
      </c>
      <c r="U156">
        <f t="shared" si="112"/>
        <v>6.7091668408041872E-5</v>
      </c>
      <c r="V156" s="25">
        <f t="shared" si="113"/>
        <v>-8.1909503971176554E-3</v>
      </c>
      <c r="Z156">
        <f t="shared" si="138"/>
        <v>-6210</v>
      </c>
      <c r="AA156" s="25">
        <f t="shared" si="139"/>
        <v>-2.6891351789646821E-3</v>
      </c>
      <c r="AB156" s="25">
        <f t="shared" si="140"/>
        <v>-5.5873144209722617E-3</v>
      </c>
      <c r="AC156" s="25">
        <f t="shared" si="141"/>
        <v>-8.1909503971176554E-3</v>
      </c>
      <c r="AD156" s="25">
        <f t="shared" si="142"/>
        <v>-5.5445648195626175E-3</v>
      </c>
      <c r="AE156" s="25">
        <f t="shared" si="143"/>
        <v>3.0742199038331442E-5</v>
      </c>
      <c r="AF156">
        <f t="shared" si="144"/>
        <v>-8.1909503971176554E-3</v>
      </c>
      <c r="AG156" s="128"/>
      <c r="AH156">
        <f t="shared" si="145"/>
        <v>-2.6463855775550374E-3</v>
      </c>
      <c r="AI156">
        <f t="shared" si="146"/>
        <v>0.5082077289136806</v>
      </c>
      <c r="AJ156">
        <f t="shared" si="147"/>
        <v>-0.14890357173751212</v>
      </c>
      <c r="AK156">
        <f t="shared" si="148"/>
        <v>-7.4061330793859598E-2</v>
      </c>
      <c r="AL156">
        <f t="shared" si="149"/>
        <v>-2.9921211008051873</v>
      </c>
      <c r="AM156">
        <f t="shared" si="150"/>
        <v>-13.355551282852167</v>
      </c>
      <c r="AN156" s="25">
        <f t="shared" si="152"/>
        <v>3.3986260686967218</v>
      </c>
      <c r="AO156" s="25">
        <f t="shared" si="152"/>
        <v>3.4009139937647324</v>
      </c>
      <c r="AP156" s="25">
        <f t="shared" si="152"/>
        <v>3.3961574941103625</v>
      </c>
      <c r="AQ156" s="25">
        <f t="shared" si="152"/>
        <v>3.4060528002734318</v>
      </c>
      <c r="AR156" s="25">
        <f t="shared" si="152"/>
        <v>3.3854953721742769</v>
      </c>
      <c r="AS156" s="25">
        <f t="shared" si="152"/>
        <v>3.4283324276222205</v>
      </c>
      <c r="AT156" s="25">
        <f t="shared" si="152"/>
        <v>3.3395774286094708</v>
      </c>
      <c r="AU156" s="25">
        <f t="shared" si="151"/>
        <v>3.5261556928682429</v>
      </c>
      <c r="AW156">
        <v>17000</v>
      </c>
      <c r="AX156">
        <f t="shared" si="118"/>
        <v>-1.4618689642381355E-2</v>
      </c>
      <c r="AY156">
        <f t="shared" si="119"/>
        <v>-2.3866347785350257E-2</v>
      </c>
      <c r="AZ156" s="25">
        <f t="shared" si="120"/>
        <v>9.2476581429689012E-3</v>
      </c>
      <c r="BA156">
        <f t="shared" si="121"/>
        <v>0.97546906669881406</v>
      </c>
      <c r="BB156">
        <f t="shared" si="122"/>
        <v>0.99878340555585077</v>
      </c>
      <c r="BC156">
        <f t="shared" si="123"/>
        <v>1.6201408557820225</v>
      </c>
      <c r="BD156">
        <f t="shared" si="124"/>
        <v>1.0506032950399349</v>
      </c>
      <c r="BE156">
        <f t="shared" si="125"/>
        <v>7.3767975070794369</v>
      </c>
      <c r="BF156">
        <f t="shared" si="126"/>
        <v>7.3767179719785156</v>
      </c>
      <c r="BG156">
        <f t="shared" si="127"/>
        <v>7.3763699414221344</v>
      </c>
      <c r="BH156">
        <f t="shared" si="128"/>
        <v>7.3748497694420498</v>
      </c>
      <c r="BI156">
        <f t="shared" si="129"/>
        <v>7.3682612181833598</v>
      </c>
      <c r="BJ156">
        <f t="shared" si="130"/>
        <v>7.3406051494583782</v>
      </c>
      <c r="BK156">
        <f t="shared" si="131"/>
        <v>7.2367484834435398</v>
      </c>
      <c r="BL156">
        <f t="shared" si="132"/>
        <v>6.9350347784706559</v>
      </c>
    </row>
    <row r="157" spans="1:82">
      <c r="A157" s="33" t="s">
        <v>323</v>
      </c>
      <c r="B157" s="57"/>
      <c r="C157" s="58">
        <v>47880.345600000001</v>
      </c>
      <c r="D157" s="58"/>
      <c r="E157" s="33">
        <f t="shared" si="134"/>
        <v>-6210.0232422609761</v>
      </c>
      <c r="F157" s="25">
        <f t="shared" si="135"/>
        <v>-6210</v>
      </c>
      <c r="G157" s="25">
        <f t="shared" si="108"/>
        <v>-7.9336999988299794E-3</v>
      </c>
      <c r="K157" s="127">
        <f>G157</f>
        <v>-7.9336999988299794E-3</v>
      </c>
      <c r="N157" s="25"/>
      <c r="O157" s="25"/>
      <c r="P157" s="27">
        <f t="shared" si="136"/>
        <v>-4.2749601409644653E-5</v>
      </c>
      <c r="Q157" s="28">
        <f t="shared" si="137"/>
        <v>32861.845600000001</v>
      </c>
      <c r="S157" s="25">
        <f t="shared" si="110"/>
        <v>6.226709817454814E-5</v>
      </c>
      <c r="T157" s="128">
        <v>1</v>
      </c>
      <c r="U157">
        <f t="shared" si="112"/>
        <v>6.226709817454814E-5</v>
      </c>
      <c r="V157" s="25">
        <f t="shared" si="113"/>
        <v>-7.8909503974203352E-3</v>
      </c>
      <c r="Z157">
        <f t="shared" si="138"/>
        <v>-6210</v>
      </c>
      <c r="AA157" s="25">
        <f t="shared" si="139"/>
        <v>-2.6891351789646821E-3</v>
      </c>
      <c r="AB157" s="25">
        <f t="shared" si="140"/>
        <v>-5.2873144212749416E-3</v>
      </c>
      <c r="AC157" s="25">
        <f t="shared" si="141"/>
        <v>-7.8909503974203352E-3</v>
      </c>
      <c r="AD157" s="25">
        <f t="shared" si="142"/>
        <v>-5.2445648198652974E-3</v>
      </c>
      <c r="AE157" s="25">
        <f t="shared" si="143"/>
        <v>2.750546014976872E-5</v>
      </c>
      <c r="AF157">
        <f t="shared" si="144"/>
        <v>-7.8909503974203352E-3</v>
      </c>
      <c r="AG157" s="128"/>
      <c r="AH157">
        <f t="shared" si="145"/>
        <v>-2.6463855775550374E-3</v>
      </c>
      <c r="AI157">
        <f t="shared" si="146"/>
        <v>0.5082077289136806</v>
      </c>
      <c r="AJ157">
        <f t="shared" si="147"/>
        <v>-0.14890357173751212</v>
      </c>
      <c r="AK157">
        <f t="shared" si="148"/>
        <v>-7.4061330793859598E-2</v>
      </c>
      <c r="AL157">
        <f t="shared" si="149"/>
        <v>-2.9921211008051873</v>
      </c>
      <c r="AM157">
        <f t="shared" si="150"/>
        <v>-13.355551282852167</v>
      </c>
      <c r="AN157" s="25">
        <f t="shared" si="152"/>
        <v>3.3986260686967218</v>
      </c>
      <c r="AO157" s="25">
        <f t="shared" si="152"/>
        <v>3.4009139937647324</v>
      </c>
      <c r="AP157" s="25">
        <f t="shared" si="152"/>
        <v>3.3961574941103625</v>
      </c>
      <c r="AQ157" s="25">
        <f t="shared" si="152"/>
        <v>3.4060528002734318</v>
      </c>
      <c r="AR157" s="25">
        <f t="shared" si="152"/>
        <v>3.3854953721742769</v>
      </c>
      <c r="AS157" s="25">
        <f t="shared" si="152"/>
        <v>3.4283324276222205</v>
      </c>
      <c r="AT157" s="25">
        <f t="shared" si="152"/>
        <v>3.3395774286094708</v>
      </c>
      <c r="AU157" s="25">
        <f t="shared" si="151"/>
        <v>3.5261556928682429</v>
      </c>
      <c r="AW157">
        <v>17500</v>
      </c>
      <c r="AX157">
        <f t="shared" si="118"/>
        <v>-1.492864525515822E-2</v>
      </c>
      <c r="AY157">
        <f t="shared" si="119"/>
        <v>-2.4579190754137746E-2</v>
      </c>
      <c r="AZ157" s="25">
        <f t="shared" si="120"/>
        <v>9.6505454989795261E-3</v>
      </c>
      <c r="BA157">
        <f t="shared" si="121"/>
        <v>0.92525682732413406</v>
      </c>
      <c r="BB157">
        <f t="shared" si="122"/>
        <v>0.98864430265441372</v>
      </c>
      <c r="BC157">
        <f t="shared" si="123"/>
        <v>1.7216544676507979</v>
      </c>
      <c r="BD157">
        <f t="shared" si="124"/>
        <v>1.1635010748472157</v>
      </c>
      <c r="BE157">
        <f t="shared" si="125"/>
        <v>7.4694918944500346</v>
      </c>
      <c r="BF157">
        <f t="shared" si="126"/>
        <v>7.4694627598928314</v>
      </c>
      <c r="BG157">
        <f t="shared" si="127"/>
        <v>7.4693066210367443</v>
      </c>
      <c r="BH157">
        <f t="shared" si="128"/>
        <v>7.4684708606001884</v>
      </c>
      <c r="BI157">
        <f t="shared" si="129"/>
        <v>7.4640262389868406</v>
      </c>
      <c r="BJ157">
        <f t="shared" si="130"/>
        <v>7.4411518841495994</v>
      </c>
      <c r="BK157">
        <f t="shared" si="131"/>
        <v>7.3383786511787452</v>
      </c>
      <c r="BL157">
        <f t="shared" si="132"/>
        <v>7.008470346880876</v>
      </c>
    </row>
    <row r="158" spans="1:82">
      <c r="A158" s="56" t="s">
        <v>490</v>
      </c>
      <c r="B158" s="57" t="str">
        <f>IF(W158=INT(W158),"I","II")</f>
        <v>I</v>
      </c>
      <c r="C158" s="126">
        <v>47880.3459</v>
      </c>
      <c r="D158" s="115" t="s">
        <v>465</v>
      </c>
      <c r="E158" s="33">
        <f t="shared" si="134"/>
        <v>-6210.0223633925689</v>
      </c>
      <c r="F158" s="25">
        <f t="shared" si="135"/>
        <v>-6210</v>
      </c>
      <c r="G158" s="25">
        <f t="shared" si="108"/>
        <v>-7.6336999991326593E-3</v>
      </c>
      <c r="J158">
        <f>G158</f>
        <v>-7.6336999991326593E-3</v>
      </c>
      <c r="N158" s="25"/>
      <c r="O158" s="25"/>
      <c r="P158" s="27">
        <f t="shared" si="136"/>
        <v>-4.2749601409644653E-5</v>
      </c>
      <c r="Q158" s="28">
        <f t="shared" si="137"/>
        <v>32861.8459</v>
      </c>
      <c r="S158" s="25">
        <f t="shared" si="110"/>
        <v>5.7622527940691203E-5</v>
      </c>
      <c r="T158" s="128">
        <v>1</v>
      </c>
      <c r="U158">
        <f t="shared" si="112"/>
        <v>5.7622527940691203E-5</v>
      </c>
      <c r="V158" s="25">
        <f t="shared" si="113"/>
        <v>-7.5909503977230151E-3</v>
      </c>
      <c r="Z158">
        <f t="shared" si="138"/>
        <v>-6210</v>
      </c>
      <c r="AA158" s="25">
        <f t="shared" si="139"/>
        <v>-2.6891351789646821E-3</v>
      </c>
      <c r="AB158" s="25">
        <f t="shared" si="140"/>
        <v>-4.9873144215776214E-3</v>
      </c>
      <c r="AC158" s="25">
        <f t="shared" si="141"/>
        <v>-7.5909503977230151E-3</v>
      </c>
      <c r="AD158" s="25">
        <f t="shared" si="142"/>
        <v>-4.9445648201679772E-3</v>
      </c>
      <c r="AE158" s="25">
        <f t="shared" si="143"/>
        <v>2.4448721260842779E-5</v>
      </c>
      <c r="AF158">
        <f t="shared" si="144"/>
        <v>-7.5909503977230151E-3</v>
      </c>
      <c r="AG158" s="128"/>
      <c r="AH158">
        <f t="shared" si="145"/>
        <v>-2.6463855775550374E-3</v>
      </c>
      <c r="AI158">
        <f t="shared" si="146"/>
        <v>0.5082077289136806</v>
      </c>
      <c r="AJ158">
        <f t="shared" si="147"/>
        <v>-0.14890357173751212</v>
      </c>
      <c r="AK158">
        <f t="shared" si="148"/>
        <v>-7.4061330793859598E-2</v>
      </c>
      <c r="AL158">
        <f t="shared" si="149"/>
        <v>-2.9921211008051873</v>
      </c>
      <c r="AM158">
        <f t="shared" si="150"/>
        <v>-13.355551282852167</v>
      </c>
      <c r="AN158" s="25">
        <f t="shared" si="152"/>
        <v>3.3986260686967218</v>
      </c>
      <c r="AO158" s="25">
        <f t="shared" si="152"/>
        <v>3.4009139937647324</v>
      </c>
      <c r="AP158" s="25">
        <f t="shared" si="152"/>
        <v>3.3961574941103625</v>
      </c>
      <c r="AQ158" s="25">
        <f t="shared" si="152"/>
        <v>3.4060528002734318</v>
      </c>
      <c r="AR158" s="25">
        <f t="shared" si="152"/>
        <v>3.3854953721742769</v>
      </c>
      <c r="AS158" s="25">
        <f t="shared" si="152"/>
        <v>3.4283324276222205</v>
      </c>
      <c r="AT158" s="25">
        <f t="shared" si="152"/>
        <v>3.3395774286094708</v>
      </c>
      <c r="AU158" s="25">
        <f t="shared" si="151"/>
        <v>3.5261556928682429</v>
      </c>
      <c r="AW158">
        <v>18000</v>
      </c>
      <c r="AX158">
        <f t="shared" si="118"/>
        <v>-1.534387027719375E-2</v>
      </c>
      <c r="AY158">
        <f t="shared" si="119"/>
        <v>-2.5300453147960335E-2</v>
      </c>
      <c r="AZ158" s="25">
        <f t="shared" si="120"/>
        <v>9.9565828707665859E-3</v>
      </c>
      <c r="BA158">
        <f t="shared" si="121"/>
        <v>0.88058329121711276</v>
      </c>
      <c r="BB158">
        <f t="shared" si="122"/>
        <v>0.97074812413812184</v>
      </c>
      <c r="BC158">
        <f t="shared" si="123"/>
        <v>1.8132775010759103</v>
      </c>
      <c r="BD158">
        <f t="shared" si="124"/>
        <v>1.2774844996021624</v>
      </c>
      <c r="BE158">
        <f t="shared" si="125"/>
        <v>7.5575511002325761</v>
      </c>
      <c r="BF158">
        <f t="shared" si="126"/>
        <v>7.5575429146272333</v>
      </c>
      <c r="BG158">
        <f t="shared" si="127"/>
        <v>7.5574865763050649</v>
      </c>
      <c r="BH158">
        <f t="shared" si="128"/>
        <v>7.557099103118798</v>
      </c>
      <c r="BI158">
        <f t="shared" si="129"/>
        <v>7.5544473893990123</v>
      </c>
      <c r="BJ158">
        <f t="shared" si="130"/>
        <v>7.5368769496637915</v>
      </c>
      <c r="BK158">
        <f t="shared" si="131"/>
        <v>7.4382304945073567</v>
      </c>
      <c r="BL158">
        <f t="shared" si="132"/>
        <v>7.0819059152910953</v>
      </c>
    </row>
    <row r="159" spans="1:82">
      <c r="A159" s="33" t="s">
        <v>296</v>
      </c>
      <c r="B159" s="57"/>
      <c r="C159" s="58">
        <v>47919.762999999999</v>
      </c>
      <c r="D159" s="58" t="s">
        <v>264</v>
      </c>
      <c r="E159" s="33">
        <f t="shared" si="134"/>
        <v>-6094.5475501938554</v>
      </c>
      <c r="F159" s="25">
        <f t="shared" si="135"/>
        <v>-6094.5</v>
      </c>
      <c r="G159" s="25">
        <f t="shared" si="108"/>
        <v>-1.6231164998316672E-2</v>
      </c>
      <c r="I159" s="25">
        <f t="shared" ref="I159:I167" si="153">G159</f>
        <v>-1.6231164998316672E-2</v>
      </c>
      <c r="P159" s="27">
        <f t="shared" si="136"/>
        <v>-1.1638685503769506E-4</v>
      </c>
      <c r="Q159" s="28">
        <f t="shared" si="137"/>
        <v>32901.262999999999</v>
      </c>
      <c r="S159" s="25">
        <f t="shared" si="110"/>
        <v>2.5968607460710177E-4</v>
      </c>
      <c r="T159" s="11">
        <f t="shared" ref="T159:T167" si="154">T$19</f>
        <v>0</v>
      </c>
      <c r="U159">
        <f t="shared" si="112"/>
        <v>0</v>
      </c>
      <c r="V159" s="25">
        <f t="shared" si="113"/>
        <v>-1.6114778143278975E-2</v>
      </c>
      <c r="Z159">
        <f t="shared" si="138"/>
        <v>-6094.5</v>
      </c>
      <c r="AA159" s="25">
        <f t="shared" si="139"/>
        <v>-2.8778433297718614E-3</v>
      </c>
      <c r="AB159" s="25">
        <f t="shared" si="140"/>
        <v>-1.3469708523582506E-2</v>
      </c>
      <c r="AC159" s="25">
        <f t="shared" si="141"/>
        <v>-1.6114778143278975E-2</v>
      </c>
      <c r="AD159" s="25">
        <f t="shared" si="142"/>
        <v>-1.3353321668544811E-2</v>
      </c>
      <c r="AE159" s="25">
        <f t="shared" si="143"/>
        <v>0</v>
      </c>
      <c r="AF159">
        <f t="shared" si="144"/>
        <v>-1.6114778143278975E-2</v>
      </c>
      <c r="AG159" s="128"/>
      <c r="AH159">
        <f t="shared" si="145"/>
        <v>-2.7614564747341663E-3</v>
      </c>
      <c r="AI159">
        <f t="shared" si="146"/>
        <v>0.50871561738576587</v>
      </c>
      <c r="AJ159">
        <f t="shared" si="147"/>
        <v>-0.15553369797698605</v>
      </c>
      <c r="AK159">
        <f t="shared" si="148"/>
        <v>-7.7358735890319053E-2</v>
      </c>
      <c r="AL159">
        <f t="shared" si="149"/>
        <v>-2.9854127882471211</v>
      </c>
      <c r="AM159">
        <f t="shared" si="150"/>
        <v>-12.779707445365645</v>
      </c>
      <c r="AN159" s="25">
        <f t="shared" si="152"/>
        <v>3.4100720948630476</v>
      </c>
      <c r="AO159" s="25">
        <f t="shared" si="152"/>
        <v>3.4124098077754477</v>
      </c>
      <c r="AP159" s="25">
        <f t="shared" si="152"/>
        <v>3.4075348334152626</v>
      </c>
      <c r="AQ159" s="25">
        <f t="shared" si="152"/>
        <v>3.4177083946510272</v>
      </c>
      <c r="AR159" s="25">
        <f t="shared" si="152"/>
        <v>3.3965090828790845</v>
      </c>
      <c r="AS159" s="25">
        <f t="shared" si="152"/>
        <v>3.4408285382122745</v>
      </c>
      <c r="AT159" s="25">
        <f t="shared" si="152"/>
        <v>3.3487478117541474</v>
      </c>
      <c r="AU159" s="25">
        <f t="shared" si="151"/>
        <v>3.5431193091710038</v>
      </c>
      <c r="AW159">
        <v>18500</v>
      </c>
      <c r="AX159">
        <f t="shared" si="118"/>
        <v>-1.5853625490265873E-2</v>
      </c>
      <c r="AY159">
        <f t="shared" si="119"/>
        <v>-2.6030134966818032E-2</v>
      </c>
      <c r="AZ159" s="25">
        <f t="shared" si="120"/>
        <v>1.0176509476552161E-2</v>
      </c>
      <c r="BA159">
        <f t="shared" si="121"/>
        <v>0.8408475062318479</v>
      </c>
      <c r="BB159">
        <f t="shared" si="122"/>
        <v>0.9474184109297743</v>
      </c>
      <c r="BC159">
        <f t="shared" si="123"/>
        <v>1.8965352626749392</v>
      </c>
      <c r="BD159">
        <f t="shared" si="124"/>
        <v>1.3932749871084795</v>
      </c>
      <c r="BE159">
        <f t="shared" si="125"/>
        <v>7.6414934299266095</v>
      </c>
      <c r="BF159">
        <f t="shared" si="126"/>
        <v>7.6414918904055558</v>
      </c>
      <c r="BG159">
        <f t="shared" si="127"/>
        <v>7.6414772128172315</v>
      </c>
      <c r="BH159">
        <f t="shared" si="128"/>
        <v>7.6413373287528019</v>
      </c>
      <c r="BI159">
        <f t="shared" si="129"/>
        <v>7.6400086897760753</v>
      </c>
      <c r="BJ159">
        <f t="shared" si="130"/>
        <v>7.6277719048559485</v>
      </c>
      <c r="BK159">
        <f t="shared" si="131"/>
        <v>7.5361616202073591</v>
      </c>
      <c r="BL159">
        <f t="shared" si="132"/>
        <v>7.1553414837013154</v>
      </c>
    </row>
    <row r="160" spans="1:82">
      <c r="A160" s="33" t="s">
        <v>296</v>
      </c>
      <c r="B160" s="57"/>
      <c r="C160" s="58">
        <v>47950.665000000001</v>
      </c>
      <c r="D160" s="58" t="s">
        <v>264</v>
      </c>
      <c r="E160" s="33">
        <f t="shared" si="134"/>
        <v>-6004.0182449566119</v>
      </c>
      <c r="F160" s="25">
        <f t="shared" si="135"/>
        <v>-6004</v>
      </c>
      <c r="G160" s="25">
        <f t="shared" si="108"/>
        <v>-6.2278799960040487E-3</v>
      </c>
      <c r="I160" s="25">
        <f t="shared" si="153"/>
        <v>-6.2278799960040487E-3</v>
      </c>
      <c r="P160" s="27">
        <f t="shared" si="136"/>
        <v>-1.7439923586101236E-4</v>
      </c>
      <c r="Q160" s="28">
        <f t="shared" si="137"/>
        <v>32932.165000000001</v>
      </c>
      <c r="S160" s="25">
        <f t="shared" si="110"/>
        <v>3.6644629313421914E-5</v>
      </c>
      <c r="T160" s="11">
        <f t="shared" si="154"/>
        <v>0</v>
      </c>
      <c r="U160">
        <f t="shared" si="112"/>
        <v>0</v>
      </c>
      <c r="V160" s="25">
        <f t="shared" si="113"/>
        <v>-6.0534807601430362E-3</v>
      </c>
      <c r="Z160">
        <f t="shared" si="138"/>
        <v>-6004</v>
      </c>
      <c r="AA160" s="25">
        <f t="shared" si="139"/>
        <v>-3.0258630911129221E-3</v>
      </c>
      <c r="AB160" s="25">
        <f t="shared" si="140"/>
        <v>-3.3764161407521392E-3</v>
      </c>
      <c r="AC160" s="25">
        <f t="shared" si="141"/>
        <v>-6.0534807601430362E-3</v>
      </c>
      <c r="AD160" s="25">
        <f t="shared" si="142"/>
        <v>-3.2020169048911267E-3</v>
      </c>
      <c r="AE160" s="25">
        <f t="shared" si="143"/>
        <v>0</v>
      </c>
      <c r="AF160">
        <f t="shared" si="144"/>
        <v>-6.0534807601430362E-3</v>
      </c>
      <c r="AG160" s="128"/>
      <c r="AH160">
        <f t="shared" si="145"/>
        <v>-2.8514638552519095E-3</v>
      </c>
      <c r="AI160">
        <f t="shared" si="146"/>
        <v>0.50912985230648133</v>
      </c>
      <c r="AJ160">
        <f t="shared" si="147"/>
        <v>-0.16073409838474603</v>
      </c>
      <c r="AK160">
        <f t="shared" si="148"/>
        <v>-7.9945085668479521E-2</v>
      </c>
      <c r="AL160">
        <f t="shared" si="149"/>
        <v>-2.9801461143785368</v>
      </c>
      <c r="AM160">
        <f t="shared" si="150"/>
        <v>-12.361082233357287</v>
      </c>
      <c r="AN160" s="25">
        <f t="shared" si="152"/>
        <v>3.419050178010334</v>
      </c>
      <c r="AO160" s="25">
        <f t="shared" si="152"/>
        <v>3.4214229932559856</v>
      </c>
      <c r="AP160" s="25">
        <f t="shared" si="152"/>
        <v>3.4164623805463452</v>
      </c>
      <c r="AQ160" s="25">
        <f t="shared" si="152"/>
        <v>3.4268411267221763</v>
      </c>
      <c r="AR160" s="25">
        <f t="shared" si="152"/>
        <v>3.4051609569244423</v>
      </c>
      <c r="AS160" s="25">
        <f t="shared" si="152"/>
        <v>3.4506069172159277</v>
      </c>
      <c r="AT160" s="25">
        <f t="shared" si="152"/>
        <v>3.3559722333521851</v>
      </c>
      <c r="AU160" s="25">
        <f t="shared" si="151"/>
        <v>3.5564111470532538</v>
      </c>
      <c r="AW160">
        <v>19000</v>
      </c>
      <c r="AX160">
        <f t="shared" si="118"/>
        <v>-1.6448420714225809E-2</v>
      </c>
      <c r="AY160">
        <f t="shared" si="119"/>
        <v>-2.6768236210710842E-2</v>
      </c>
      <c r="AZ160" s="25">
        <f t="shared" si="120"/>
        <v>1.0319815496485031E-2</v>
      </c>
      <c r="BA160">
        <f t="shared" si="121"/>
        <v>0.80546146572006128</v>
      </c>
      <c r="BB160">
        <f t="shared" si="122"/>
        <v>0.92032749314025708</v>
      </c>
      <c r="BC160">
        <f t="shared" si="123"/>
        <v>1.9726878935699534</v>
      </c>
      <c r="BD160">
        <f t="shared" si="124"/>
        <v>1.5116000493859587</v>
      </c>
      <c r="BE160">
        <f t="shared" si="125"/>
        <v>7.7217745923727072</v>
      </c>
      <c r="BF160">
        <f t="shared" si="126"/>
        <v>7.7217744524047838</v>
      </c>
      <c r="BG160">
        <f t="shared" si="127"/>
        <v>7.721772317470279</v>
      </c>
      <c r="BH160">
        <f t="shared" si="128"/>
        <v>7.7217397575041193</v>
      </c>
      <c r="BI160">
        <f t="shared" si="129"/>
        <v>7.7212441682096484</v>
      </c>
      <c r="BJ160">
        <f t="shared" si="130"/>
        <v>7.713915928154381</v>
      </c>
      <c r="BK160">
        <f t="shared" si="131"/>
        <v>7.6320399884155119</v>
      </c>
      <c r="BL160">
        <f t="shared" si="132"/>
        <v>7.2287770521115355</v>
      </c>
    </row>
    <row r="161" spans="1:64">
      <c r="A161" s="33" t="s">
        <v>296</v>
      </c>
      <c r="B161" s="57"/>
      <c r="C161" s="58">
        <v>48135.851999999999</v>
      </c>
      <c r="D161" s="58" t="s">
        <v>264</v>
      </c>
      <c r="E161" s="33">
        <f t="shared" si="134"/>
        <v>-5461.5015648398457</v>
      </c>
      <c r="F161" s="25">
        <f t="shared" si="135"/>
        <v>-5461.5</v>
      </c>
      <c r="G161" s="25">
        <f t="shared" si="108"/>
        <v>-5.3415499860420823E-4</v>
      </c>
      <c r="I161" s="25">
        <f t="shared" si="153"/>
        <v>-5.3415499860420823E-4</v>
      </c>
      <c r="P161" s="27">
        <f t="shared" si="136"/>
        <v>-5.2793551362086794E-4</v>
      </c>
      <c r="Q161" s="28">
        <f t="shared" si="137"/>
        <v>33117.351999999999</v>
      </c>
      <c r="S161" s="25">
        <f t="shared" si="110"/>
        <v>3.8681993457995335E-11</v>
      </c>
      <c r="T161" s="11">
        <f t="shared" si="154"/>
        <v>0</v>
      </c>
      <c r="U161">
        <f t="shared" si="112"/>
        <v>0</v>
      </c>
      <c r="V161" s="25">
        <f t="shared" si="113"/>
        <v>-6.2194849833402876E-6</v>
      </c>
      <c r="Z161">
        <f t="shared" si="138"/>
        <v>-5461.5</v>
      </c>
      <c r="AA161" s="25">
        <f t="shared" si="139"/>
        <v>-3.9157527482506418E-3</v>
      </c>
      <c r="AB161" s="25">
        <f t="shared" si="140"/>
        <v>2.8536622360255657E-3</v>
      </c>
      <c r="AC161" s="25">
        <f t="shared" si="141"/>
        <v>-6.2194849833402876E-6</v>
      </c>
      <c r="AD161" s="25">
        <f t="shared" si="142"/>
        <v>3.3815977496464335E-3</v>
      </c>
      <c r="AE161" s="25">
        <f t="shared" si="143"/>
        <v>0</v>
      </c>
      <c r="AF161">
        <f t="shared" si="144"/>
        <v>-6.2194849833402876E-6</v>
      </c>
      <c r="AG161" s="128"/>
      <c r="AH161">
        <f t="shared" si="145"/>
        <v>-3.3878172346297739E-3</v>
      </c>
      <c r="AI161">
        <f t="shared" si="146"/>
        <v>0.51191792937163882</v>
      </c>
      <c r="AJ161">
        <f t="shared" si="147"/>
        <v>-0.19201433350448829</v>
      </c>
      <c r="AK161">
        <f t="shared" si="148"/>
        <v>-9.5501889773599927E-2</v>
      </c>
      <c r="AL161">
        <f t="shared" si="149"/>
        <v>-2.9483662287457317</v>
      </c>
      <c r="AM161">
        <f t="shared" si="150"/>
        <v>-10.318326719730676</v>
      </c>
      <c r="AN161" s="25">
        <f t="shared" ref="AN161:AT170" si="155">$AU161+$AB$7*SIN(AO161)</f>
        <v>3.4730597139822419</v>
      </c>
      <c r="AO161" s="25">
        <f t="shared" si="155"/>
        <v>3.4755703432632048</v>
      </c>
      <c r="AP161" s="25">
        <f t="shared" si="155"/>
        <v>3.4702318798997402</v>
      </c>
      <c r="AQ161" s="25">
        <f t="shared" si="155"/>
        <v>3.4815951675253922</v>
      </c>
      <c r="AR161" s="25">
        <f t="shared" si="155"/>
        <v>3.4574602120930367</v>
      </c>
      <c r="AS161" s="25">
        <f t="shared" si="155"/>
        <v>3.508970555061818</v>
      </c>
      <c r="AT161" s="25">
        <f t="shared" si="155"/>
        <v>3.400058187013717</v>
      </c>
      <c r="AU161" s="25">
        <f t="shared" si="151"/>
        <v>3.6360887387783425</v>
      </c>
      <c r="AW161">
        <v>19500</v>
      </c>
      <c r="AX161">
        <f t="shared" si="118"/>
        <v>-1.7119930311846061E-2</v>
      </c>
      <c r="AY161">
        <f t="shared" si="119"/>
        <v>-2.7514756879638752E-2</v>
      </c>
      <c r="AZ161" s="25">
        <f t="shared" si="120"/>
        <v>1.0394826567792691E-2</v>
      </c>
      <c r="BA161">
        <f t="shared" si="121"/>
        <v>0.7738856161313642</v>
      </c>
      <c r="BB161">
        <f t="shared" si="122"/>
        <v>0.89067588820398202</v>
      </c>
      <c r="BC161">
        <f t="shared" si="123"/>
        <v>2.042775155655439</v>
      </c>
      <c r="BD161">
        <f t="shared" si="124"/>
        <v>1.6332076669108957</v>
      </c>
      <c r="BE161">
        <f t="shared" si="125"/>
        <v>7.7987930527147693</v>
      </c>
      <c r="BF161">
        <f t="shared" si="126"/>
        <v>7.7987930508255277</v>
      </c>
      <c r="BG161">
        <f t="shared" si="127"/>
        <v>7.7987929819591733</v>
      </c>
      <c r="BH161">
        <f t="shared" si="128"/>
        <v>7.7987904717113228</v>
      </c>
      <c r="BI161">
        <f t="shared" si="129"/>
        <v>7.7986990483762089</v>
      </c>
      <c r="BJ161">
        <f t="shared" si="130"/>
        <v>7.7954665601171493</v>
      </c>
      <c r="BK161">
        <f t="shared" si="131"/>
        <v>7.725744624369697</v>
      </c>
      <c r="BL161">
        <f t="shared" si="132"/>
        <v>7.3022126205217557</v>
      </c>
    </row>
    <row r="162" spans="1:64">
      <c r="A162" s="33" t="s">
        <v>324</v>
      </c>
      <c r="B162" s="57"/>
      <c r="C162" s="58">
        <v>48176.639000000003</v>
      </c>
      <c r="D162" s="58"/>
      <c r="E162" s="33">
        <f t="shared" si="134"/>
        <v>-5342.0135455300406</v>
      </c>
      <c r="F162" s="25">
        <f t="shared" si="135"/>
        <v>-5342</v>
      </c>
      <c r="G162" s="25">
        <f t="shared" si="108"/>
        <v>-4.6237399947131053E-3</v>
      </c>
      <c r="I162" s="127">
        <f t="shared" si="153"/>
        <v>-4.6237399947131053E-3</v>
      </c>
      <c r="N162" s="25"/>
      <c r="P162" s="27">
        <f t="shared" si="136"/>
        <v>-6.0714335128444249E-4</v>
      </c>
      <c r="Q162" s="28">
        <f t="shared" si="137"/>
        <v>33158.139000000003</v>
      </c>
      <c r="S162" s="25">
        <f t="shared" si="110"/>
        <v>1.6133048596002398E-5</v>
      </c>
      <c r="T162" s="11">
        <f t="shared" si="154"/>
        <v>0</v>
      </c>
      <c r="U162">
        <f t="shared" si="112"/>
        <v>0</v>
      </c>
      <c r="V162" s="25">
        <f t="shared" si="113"/>
        <v>-4.0165966434286627E-3</v>
      </c>
      <c r="Z162">
        <f t="shared" si="138"/>
        <v>-5342</v>
      </c>
      <c r="AA162" s="25">
        <f t="shared" si="139"/>
        <v>-4.1122963821278377E-3</v>
      </c>
      <c r="AB162" s="25">
        <f t="shared" si="140"/>
        <v>-1.1185869638697101E-3</v>
      </c>
      <c r="AC162" s="25">
        <f t="shared" si="141"/>
        <v>-4.0165966434286627E-3</v>
      </c>
      <c r="AD162" s="25">
        <f t="shared" si="142"/>
        <v>-5.1144361258526755E-4</v>
      </c>
      <c r="AE162" s="25">
        <f t="shared" si="143"/>
        <v>0</v>
      </c>
      <c r="AF162">
        <f t="shared" si="144"/>
        <v>-4.0165966434286627E-3</v>
      </c>
      <c r="AG162" s="128"/>
      <c r="AH162">
        <f t="shared" si="145"/>
        <v>-3.5051530308433951E-3</v>
      </c>
      <c r="AI162">
        <f t="shared" si="146"/>
        <v>0.51260360387651893</v>
      </c>
      <c r="AJ162">
        <f t="shared" si="147"/>
        <v>-0.19893091755076023</v>
      </c>
      <c r="AK162">
        <f t="shared" si="148"/>
        <v>-9.894175895465053E-2</v>
      </c>
      <c r="AL162">
        <f t="shared" si="149"/>
        <v>-2.9413135770674943</v>
      </c>
      <c r="AM162">
        <f t="shared" si="150"/>
        <v>-9.9526634348817105</v>
      </c>
      <c r="AN162" s="25">
        <f t="shared" si="155"/>
        <v>3.4850040269825664</v>
      </c>
      <c r="AO162" s="25">
        <f t="shared" si="155"/>
        <v>3.4875283845902465</v>
      </c>
      <c r="AP162" s="25">
        <f t="shared" si="155"/>
        <v>3.4821382227054691</v>
      </c>
      <c r="AQ162" s="25">
        <f t="shared" si="155"/>
        <v>3.4936603533392256</v>
      </c>
      <c r="AR162" s="25">
        <f t="shared" si="155"/>
        <v>3.4690872447126746</v>
      </c>
      <c r="AS162" s="25">
        <f t="shared" si="155"/>
        <v>3.52176562888758</v>
      </c>
      <c r="AT162" s="25">
        <f t="shared" si="155"/>
        <v>3.4099628554171719</v>
      </c>
      <c r="AU162" s="25">
        <f t="shared" si="151"/>
        <v>3.6536398396283851</v>
      </c>
      <c r="AW162">
        <v>20000</v>
      </c>
      <c r="AX162">
        <f t="shared" si="118"/>
        <v>-1.7860871633566741E-2</v>
      </c>
      <c r="AY162">
        <f t="shared" si="119"/>
        <v>-2.8269696973601773E-2</v>
      </c>
      <c r="AZ162" s="25">
        <f t="shared" si="120"/>
        <v>1.0408825340035033E-2</v>
      </c>
      <c r="BA162">
        <f t="shared" si="121"/>
        <v>0.7456412661008931</v>
      </c>
      <c r="BB162">
        <f t="shared" si="122"/>
        <v>0.85932475985724954</v>
      </c>
      <c r="BC162">
        <f t="shared" si="123"/>
        <v>2.107656908885355</v>
      </c>
      <c r="BD162">
        <f t="shared" si="124"/>
        <v>1.7588829829947399</v>
      </c>
      <c r="BE162">
        <f t="shared" si="125"/>
        <v>7.8728968519032492</v>
      </c>
      <c r="BF162">
        <f t="shared" si="126"/>
        <v>7.8728968519013023</v>
      </c>
      <c r="BG162">
        <f t="shared" si="127"/>
        <v>7.8728968521083429</v>
      </c>
      <c r="BH162">
        <f t="shared" si="128"/>
        <v>7.8728968300983793</v>
      </c>
      <c r="BI162">
        <f t="shared" si="129"/>
        <v>7.8728991697769262</v>
      </c>
      <c r="BJ162">
        <f t="shared" si="130"/>
        <v>7.8726488189077184</v>
      </c>
      <c r="BK162">
        <f t="shared" si="131"/>
        <v>7.8171662705063962</v>
      </c>
      <c r="BL162">
        <f t="shared" si="132"/>
        <v>7.3756481889319758</v>
      </c>
    </row>
    <row r="163" spans="1:64">
      <c r="A163" s="33" t="s">
        <v>296</v>
      </c>
      <c r="B163" s="57"/>
      <c r="C163" s="58">
        <v>48210.597999999998</v>
      </c>
      <c r="D163" s="58" t="s">
        <v>264</v>
      </c>
      <c r="E163" s="33">
        <f t="shared" si="134"/>
        <v>-5242.5285712063414</v>
      </c>
      <c r="F163" s="25">
        <f t="shared" si="135"/>
        <v>-5242.5</v>
      </c>
      <c r="G163" s="25">
        <f t="shared" si="108"/>
        <v>-9.7527249963604845E-3</v>
      </c>
      <c r="I163" s="25">
        <f t="shared" si="153"/>
        <v>-9.7527249963604845E-3</v>
      </c>
      <c r="P163" s="27">
        <f t="shared" si="136"/>
        <v>-6.7346157404209054E-4</v>
      </c>
      <c r="Q163" s="28">
        <f t="shared" si="137"/>
        <v>33192.097999999998</v>
      </c>
      <c r="S163" s="25">
        <f t="shared" si="110"/>
        <v>8.2433024291848726E-5</v>
      </c>
      <c r="T163" s="11">
        <f t="shared" si="154"/>
        <v>0</v>
      </c>
      <c r="U163">
        <f t="shared" si="112"/>
        <v>0</v>
      </c>
      <c r="V163" s="25">
        <f t="shared" si="113"/>
        <v>-9.0792634223183944E-3</v>
      </c>
      <c r="Z163">
        <f t="shared" si="138"/>
        <v>-5242.5</v>
      </c>
      <c r="AA163" s="25">
        <f t="shared" si="139"/>
        <v>-4.2760680751941617E-3</v>
      </c>
      <c r="AB163" s="25">
        <f t="shared" si="140"/>
        <v>-6.1501184952084138E-3</v>
      </c>
      <c r="AC163" s="25">
        <f t="shared" si="141"/>
        <v>-9.0792634223183944E-3</v>
      </c>
      <c r="AD163" s="25">
        <f t="shared" si="142"/>
        <v>-5.4766569211663228E-3</v>
      </c>
      <c r="AE163" s="25">
        <f t="shared" si="143"/>
        <v>0</v>
      </c>
      <c r="AF163">
        <f t="shared" si="144"/>
        <v>-9.0792634223183944E-3</v>
      </c>
      <c r="AG163" s="128"/>
      <c r="AH163">
        <f t="shared" si="145"/>
        <v>-3.6026065011520712E-3</v>
      </c>
      <c r="AI163">
        <f t="shared" si="146"/>
        <v>0.51319460449271881</v>
      </c>
      <c r="AJ163">
        <f t="shared" si="147"/>
        <v>-0.20469762345446818</v>
      </c>
      <c r="AK163">
        <f t="shared" si="148"/>
        <v>-0.10180975161641881</v>
      </c>
      <c r="AL163">
        <f t="shared" si="149"/>
        <v>-2.9354257119434086</v>
      </c>
      <c r="AM163">
        <f t="shared" si="150"/>
        <v>-9.6664907858975582</v>
      </c>
      <c r="AN163" s="25">
        <f t="shared" si="155"/>
        <v>3.494963244289274</v>
      </c>
      <c r="AO163" s="25">
        <f t="shared" si="155"/>
        <v>3.4974945428715061</v>
      </c>
      <c r="AP163" s="25">
        <f t="shared" si="155"/>
        <v>3.492070004288534</v>
      </c>
      <c r="AQ163" s="25">
        <f t="shared" si="155"/>
        <v>3.5037081538655612</v>
      </c>
      <c r="AR163" s="25">
        <f t="shared" si="155"/>
        <v>3.4787993882589547</v>
      </c>
      <c r="AS163" s="25">
        <f t="shared" si="155"/>
        <v>3.5324017673696391</v>
      </c>
      <c r="AT163" s="25">
        <f t="shared" si="155"/>
        <v>3.4182670073631516</v>
      </c>
      <c r="AU163" s="25">
        <f t="shared" si="151"/>
        <v>3.6682535177420186</v>
      </c>
      <c r="AW163">
        <v>20500</v>
      </c>
      <c r="AX163">
        <f t="shared" si="118"/>
        <v>-1.8664876399275804E-2</v>
      </c>
      <c r="AY163">
        <f t="shared" si="119"/>
        <v>-2.9033056492599903E-2</v>
      </c>
      <c r="AZ163" s="25">
        <f t="shared" si="120"/>
        <v>1.03681800933241E-2</v>
      </c>
      <c r="BA163">
        <f t="shared" si="121"/>
        <v>0.72031158707408327</v>
      </c>
      <c r="BB163">
        <f t="shared" si="122"/>
        <v>0.82689166455871654</v>
      </c>
      <c r="BC163">
        <f t="shared" si="123"/>
        <v>2.1680470985126465</v>
      </c>
      <c r="BD163">
        <f t="shared" si="124"/>
        <v>1.889466657525033</v>
      </c>
      <c r="BE163">
        <f t="shared" si="125"/>
        <v>7.9443902240025102</v>
      </c>
      <c r="BF163">
        <f t="shared" si="126"/>
        <v>7.9443902297908657</v>
      </c>
      <c r="BG163">
        <f t="shared" si="127"/>
        <v>7.944390100880975</v>
      </c>
      <c r="BH163">
        <f t="shared" si="128"/>
        <v>7.9443929717324879</v>
      </c>
      <c r="BI163">
        <f t="shared" si="129"/>
        <v>7.9443290156931701</v>
      </c>
      <c r="BJ163">
        <f t="shared" si="130"/>
        <v>7.9457432751477333</v>
      </c>
      <c r="BK163">
        <f t="shared" si="131"/>
        <v>7.9062079753982468</v>
      </c>
      <c r="BL163">
        <f t="shared" si="132"/>
        <v>7.449083757342196</v>
      </c>
    </row>
    <row r="164" spans="1:64">
      <c r="A164" s="33" t="s">
        <v>296</v>
      </c>
      <c r="B164" s="57"/>
      <c r="C164" s="58">
        <v>48232.614999999998</v>
      </c>
      <c r="D164" s="58" t="s">
        <v>264</v>
      </c>
      <c r="E164" s="33">
        <f t="shared" si="134"/>
        <v>-5178.0284186787303</v>
      </c>
      <c r="F164" s="25">
        <f t="shared" si="135"/>
        <v>-5178</v>
      </c>
      <c r="G164" s="25">
        <f t="shared" si="108"/>
        <v>-9.7006599971791729E-3</v>
      </c>
      <c r="I164" s="25">
        <f t="shared" si="153"/>
        <v>-9.7006599971791729E-3</v>
      </c>
      <c r="P164" s="27">
        <f t="shared" si="136"/>
        <v>-7.1662990010032737E-4</v>
      </c>
      <c r="Q164" s="28">
        <f t="shared" si="137"/>
        <v>33214.114999999998</v>
      </c>
      <c r="S164" s="25">
        <f t="shared" si="110"/>
        <v>8.0712796785218529E-5</v>
      </c>
      <c r="T164" s="11">
        <f t="shared" si="154"/>
        <v>0</v>
      </c>
      <c r="U164">
        <f t="shared" si="112"/>
        <v>0</v>
      </c>
      <c r="V164" s="25">
        <f t="shared" si="113"/>
        <v>-8.9840300970788455E-3</v>
      </c>
      <c r="Z164">
        <f t="shared" si="138"/>
        <v>-5178</v>
      </c>
      <c r="AA164" s="25">
        <f t="shared" si="139"/>
        <v>-4.3822870881202519E-3</v>
      </c>
      <c r="AB164" s="25">
        <f t="shared" si="140"/>
        <v>-6.0350028091592477E-3</v>
      </c>
      <c r="AC164" s="25">
        <f t="shared" si="141"/>
        <v>-8.9840300970788455E-3</v>
      </c>
      <c r="AD164" s="25">
        <f t="shared" si="142"/>
        <v>-5.3183729090589211E-3</v>
      </c>
      <c r="AE164" s="25">
        <f t="shared" si="143"/>
        <v>0</v>
      </c>
      <c r="AF164">
        <f t="shared" si="144"/>
        <v>-8.9840300970788455E-3</v>
      </c>
      <c r="AG164" s="128"/>
      <c r="AH164">
        <f t="shared" si="145"/>
        <v>-3.6656571880199248E-3</v>
      </c>
      <c r="AI164">
        <f t="shared" si="146"/>
        <v>0.51358753833053028</v>
      </c>
      <c r="AJ164">
        <f t="shared" si="147"/>
        <v>-0.20843966461774799</v>
      </c>
      <c r="AK164">
        <f t="shared" si="148"/>
        <v>-0.10367080472266062</v>
      </c>
      <c r="AL164">
        <f t="shared" si="149"/>
        <v>-2.9316011811376015</v>
      </c>
      <c r="AM164">
        <f t="shared" si="150"/>
        <v>-9.4891719487327162</v>
      </c>
      <c r="AN164" s="25">
        <f t="shared" si="155"/>
        <v>3.5014261591038851</v>
      </c>
      <c r="AO164" s="25">
        <f t="shared" si="155"/>
        <v>3.5039598048134808</v>
      </c>
      <c r="AP164" s="25">
        <f t="shared" si="155"/>
        <v>3.4985171691507237</v>
      </c>
      <c r="AQ164" s="25">
        <f t="shared" si="155"/>
        <v>3.5102226256944102</v>
      </c>
      <c r="AR164" s="25">
        <f t="shared" si="155"/>
        <v>3.4851105564821223</v>
      </c>
      <c r="AS164" s="25">
        <f t="shared" si="155"/>
        <v>3.5392879545675657</v>
      </c>
      <c r="AT164" s="25">
        <f t="shared" si="155"/>
        <v>3.4236785372831582</v>
      </c>
      <c r="AU164" s="25">
        <f t="shared" si="151"/>
        <v>3.6777267060669372</v>
      </c>
      <c r="AW164">
        <v>21000</v>
      </c>
      <c r="AX164">
        <f t="shared" si="118"/>
        <v>-1.9526367859926966E-2</v>
      </c>
      <c r="AY164">
        <f t="shared" si="119"/>
        <v>-2.9804835436633134E-2</v>
      </c>
      <c r="AZ164" s="25">
        <f t="shared" si="120"/>
        <v>1.0278467576706167E-2</v>
      </c>
      <c r="BA164">
        <f t="shared" si="121"/>
        <v>0.69753735290633467</v>
      </c>
      <c r="BB164">
        <f t="shared" si="122"/>
        <v>0.79381910430128999</v>
      </c>
      <c r="BC164">
        <f t="shared" si="123"/>
        <v>2.2245414755139672</v>
      </c>
      <c r="BD164">
        <f t="shared" si="124"/>
        <v>2.0258753946720671</v>
      </c>
      <c r="BE164">
        <f t="shared" si="125"/>
        <v>8.0135395768163793</v>
      </c>
      <c r="BF164">
        <f t="shared" si="126"/>
        <v>8.0135396416333666</v>
      </c>
      <c r="BG164">
        <f t="shared" si="127"/>
        <v>8.0135388213491527</v>
      </c>
      <c r="BH164">
        <f t="shared" si="128"/>
        <v>8.0135492020569643</v>
      </c>
      <c r="BI164">
        <f t="shared" si="129"/>
        <v>8.0134177846389996</v>
      </c>
      <c r="BJ164">
        <f t="shared" si="130"/>
        <v>8.0150736543233059</v>
      </c>
      <c r="BK164">
        <f t="shared" si="131"/>
        <v>7.992785616357108</v>
      </c>
      <c r="BL164">
        <f t="shared" si="132"/>
        <v>7.5225193257524161</v>
      </c>
    </row>
    <row r="165" spans="1:64">
      <c r="A165" s="33" t="s">
        <v>296</v>
      </c>
      <c r="B165" s="57"/>
      <c r="C165" s="58">
        <v>48251.561999999998</v>
      </c>
      <c r="D165" s="58" t="s">
        <v>264</v>
      </c>
      <c r="E165" s="33">
        <f t="shared" si="134"/>
        <v>-5122.5220195353104</v>
      </c>
      <c r="F165" s="25">
        <f t="shared" si="135"/>
        <v>-5122.5</v>
      </c>
      <c r="G165" s="25">
        <f t="shared" si="108"/>
        <v>-7.5163250003242865E-3</v>
      </c>
      <c r="I165" s="25">
        <f t="shared" si="153"/>
        <v>-7.5163250003242865E-3</v>
      </c>
      <c r="P165" s="27">
        <f t="shared" si="136"/>
        <v>-7.5388688554306796E-4</v>
      </c>
      <c r="Q165" s="28">
        <f t="shared" si="137"/>
        <v>33233.061999999998</v>
      </c>
      <c r="S165" s="25">
        <f t="shared" si="110"/>
        <v>4.5730569256245756E-5</v>
      </c>
      <c r="T165" s="11">
        <f t="shared" si="154"/>
        <v>0</v>
      </c>
      <c r="U165">
        <f t="shared" si="112"/>
        <v>0</v>
      </c>
      <c r="V165" s="25">
        <f t="shared" si="113"/>
        <v>-6.7624381147812183E-3</v>
      </c>
      <c r="W165" s="110"/>
      <c r="X165" s="109"/>
      <c r="Y165" s="109"/>
      <c r="Z165">
        <f t="shared" si="138"/>
        <v>-5122.5</v>
      </c>
      <c r="AA165" s="25">
        <f t="shared" si="139"/>
        <v>-4.4737178061979091E-3</v>
      </c>
      <c r="AB165" s="25">
        <f t="shared" si="140"/>
        <v>-3.7964940796694452E-3</v>
      </c>
      <c r="AC165" s="25">
        <f t="shared" si="141"/>
        <v>-6.7624381147812183E-3</v>
      </c>
      <c r="AD165" s="25">
        <f t="shared" si="142"/>
        <v>-3.0426071941263774E-3</v>
      </c>
      <c r="AE165" s="25">
        <f t="shared" si="143"/>
        <v>0</v>
      </c>
      <c r="AF165">
        <f t="shared" si="144"/>
        <v>-6.7624381147812183E-3</v>
      </c>
      <c r="AG165" s="128"/>
      <c r="AH165">
        <f t="shared" si="145"/>
        <v>-3.7198309206548414E-3</v>
      </c>
      <c r="AI165">
        <f t="shared" si="146"/>
        <v>0.51393186560205573</v>
      </c>
      <c r="AJ165">
        <f t="shared" si="147"/>
        <v>-0.2116620083370164</v>
      </c>
      <c r="AK165">
        <f t="shared" si="148"/>
        <v>-0.10527339332471126</v>
      </c>
      <c r="AL165">
        <f t="shared" si="149"/>
        <v>-2.9283053063246425</v>
      </c>
      <c r="AM165">
        <f t="shared" si="150"/>
        <v>-9.3414464353022328</v>
      </c>
      <c r="AN165" s="25">
        <f t="shared" si="155"/>
        <v>3.5069917222724718</v>
      </c>
      <c r="AO165" s="25">
        <f t="shared" si="155"/>
        <v>3.5095260478349881</v>
      </c>
      <c r="AP165" s="25">
        <f t="shared" si="155"/>
        <v>3.504070462749362</v>
      </c>
      <c r="AQ165" s="25">
        <f t="shared" si="155"/>
        <v>3.5158288567657729</v>
      </c>
      <c r="AR165" s="25">
        <f t="shared" si="155"/>
        <v>3.490550897600603</v>
      </c>
      <c r="AS165" s="25">
        <f t="shared" si="155"/>
        <v>3.5452078219748153</v>
      </c>
      <c r="AT165" s="25">
        <f t="shared" si="155"/>
        <v>3.4283532051067893</v>
      </c>
      <c r="AU165" s="25">
        <f t="shared" si="151"/>
        <v>3.6858780541604714</v>
      </c>
      <c r="AW165">
        <v>21500</v>
      </c>
      <c r="AX165">
        <f t="shared" si="118"/>
        <v>-2.0440449452249786E-2</v>
      </c>
      <c r="AY165">
        <f t="shared" si="119"/>
        <v>-3.0585033805701475E-2</v>
      </c>
      <c r="AZ165" s="25">
        <f t="shared" si="120"/>
        <v>1.0144584353451688E-2</v>
      </c>
      <c r="BA165">
        <f t="shared" si="121"/>
        <v>0.67701060280783887</v>
      </c>
      <c r="BB165">
        <f t="shared" si="122"/>
        <v>0.76042340572048328</v>
      </c>
      <c r="BC165">
        <f t="shared" si="123"/>
        <v>2.2776399818429418</v>
      </c>
      <c r="BD165">
        <f t="shared" si="124"/>
        <v>2.1691257749455959</v>
      </c>
      <c r="BE165">
        <f t="shared" si="125"/>
        <v>8.0805788350188372</v>
      </c>
      <c r="BF165">
        <f t="shared" si="126"/>
        <v>8.0805789070975855</v>
      </c>
      <c r="BG165">
        <f t="shared" si="127"/>
        <v>8.0805782620009143</v>
      </c>
      <c r="BH165">
        <f t="shared" si="128"/>
        <v>8.0805840354791272</v>
      </c>
      <c r="BI165">
        <f t="shared" si="129"/>
        <v>8.0805323589309452</v>
      </c>
      <c r="BJ165">
        <f t="shared" si="130"/>
        <v>8.0809944877267714</v>
      </c>
      <c r="BK165">
        <f t="shared" si="131"/>
        <v>8.0768283528855989</v>
      </c>
      <c r="BL165">
        <f t="shared" si="132"/>
        <v>7.5959548941626354</v>
      </c>
    </row>
    <row r="166" spans="1:64">
      <c r="A166" s="33" t="s">
        <v>296</v>
      </c>
      <c r="B166" s="57"/>
      <c r="C166" s="58">
        <v>48295.591</v>
      </c>
      <c r="D166" s="58" t="s">
        <v>264</v>
      </c>
      <c r="E166" s="33">
        <f t="shared" si="134"/>
        <v>-4993.5363622868936</v>
      </c>
      <c r="F166" s="25">
        <f t="shared" si="135"/>
        <v>-4993.5</v>
      </c>
      <c r="G166" s="25">
        <f t="shared" si="108"/>
        <v>-1.2412194999342319E-2</v>
      </c>
      <c r="I166" s="25">
        <f t="shared" si="153"/>
        <v>-1.2412194999342319E-2</v>
      </c>
      <c r="P166" s="27">
        <f t="shared" si="136"/>
        <v>-8.4088497610972459E-4</v>
      </c>
      <c r="Q166" s="28">
        <f t="shared" si="137"/>
        <v>33277.091</v>
      </c>
      <c r="S166" s="25">
        <f t="shared" si="110"/>
        <v>1.3389521565376311E-4</v>
      </c>
      <c r="T166" s="11">
        <f t="shared" si="154"/>
        <v>0</v>
      </c>
      <c r="U166">
        <f t="shared" si="112"/>
        <v>0</v>
      </c>
      <c r="V166" s="25">
        <f t="shared" si="113"/>
        <v>-1.1571310023232594E-2</v>
      </c>
      <c r="Z166">
        <f t="shared" si="138"/>
        <v>-4993.5</v>
      </c>
      <c r="AA166" s="25">
        <f t="shared" si="139"/>
        <v>-4.6863422520668904E-3</v>
      </c>
      <c r="AB166" s="25">
        <f t="shared" si="140"/>
        <v>-8.5667377233851517E-3</v>
      </c>
      <c r="AC166" s="25">
        <f t="shared" si="141"/>
        <v>-1.1571310023232594E-2</v>
      </c>
      <c r="AD166" s="25">
        <f t="shared" si="142"/>
        <v>-7.7258527472754282E-3</v>
      </c>
      <c r="AE166" s="25">
        <f t="shared" si="143"/>
        <v>0</v>
      </c>
      <c r="AF166">
        <f t="shared" si="144"/>
        <v>-1.1571310023232594E-2</v>
      </c>
      <c r="AG166" s="128"/>
      <c r="AH166">
        <f t="shared" si="145"/>
        <v>-3.845457275957166E-3</v>
      </c>
      <c r="AI166">
        <f t="shared" si="146"/>
        <v>0.5147545803695075</v>
      </c>
      <c r="AJ166">
        <f t="shared" si="147"/>
        <v>-0.21916068708112099</v>
      </c>
      <c r="AK166">
        <f t="shared" si="148"/>
        <v>-0.10900275843676907</v>
      </c>
      <c r="AL166">
        <f t="shared" si="149"/>
        <v>-2.9206263302187607</v>
      </c>
      <c r="AM166">
        <f t="shared" si="150"/>
        <v>-9.0142952722414318</v>
      </c>
      <c r="AN166" s="25">
        <f t="shared" si="155"/>
        <v>3.5199441285569053</v>
      </c>
      <c r="AO166" s="25">
        <f t="shared" si="155"/>
        <v>3.5224753170703447</v>
      </c>
      <c r="AP166" s="25">
        <f t="shared" si="155"/>
        <v>3.5169989341555961</v>
      </c>
      <c r="AQ166" s="25">
        <f t="shared" si="155"/>
        <v>3.5288625940732459</v>
      </c>
      <c r="AR166" s="25">
        <f t="shared" si="155"/>
        <v>3.5032315599104353</v>
      </c>
      <c r="AS166" s="25">
        <f t="shared" si="155"/>
        <v>3.5589478549749742</v>
      </c>
      <c r="AT166" s="25">
        <f t="shared" si="155"/>
        <v>3.4392851478495858</v>
      </c>
      <c r="AU166" s="25">
        <f t="shared" si="151"/>
        <v>3.7048244308103082</v>
      </c>
      <c r="AW166">
        <v>22000</v>
      </c>
      <c r="AX166">
        <f t="shared" si="118"/>
        <v>-2.1402807345057499E-2</v>
      </c>
      <c r="AY166">
        <f t="shared" si="119"/>
        <v>-3.137365159980493E-2</v>
      </c>
      <c r="AZ166" s="25">
        <f t="shared" si="120"/>
        <v>9.970844254747431E-3</v>
      </c>
      <c r="BA166">
        <f t="shared" si="121"/>
        <v>0.6584678524301919</v>
      </c>
      <c r="BB166">
        <f t="shared" si="122"/>
        <v>0.72692952983590053</v>
      </c>
      <c r="BC166">
        <f t="shared" si="123"/>
        <v>2.3277647749741592</v>
      </c>
      <c r="BD166">
        <f t="shared" si="124"/>
        <v>2.3203628621551253</v>
      </c>
      <c r="BE166">
        <f t="shared" si="125"/>
        <v>8.1457142127143474</v>
      </c>
      <c r="BF166">
        <f t="shared" si="126"/>
        <v>8.1457133370669794</v>
      </c>
      <c r="BG166">
        <f t="shared" si="127"/>
        <v>8.1457194587060595</v>
      </c>
      <c r="BH166">
        <f t="shared" si="128"/>
        <v>8.1456766597951908</v>
      </c>
      <c r="BI166">
        <f t="shared" si="129"/>
        <v>8.1459757570442068</v>
      </c>
      <c r="BJ166">
        <f t="shared" si="130"/>
        <v>8.1438792636974053</v>
      </c>
      <c r="BK166">
        <f t="shared" si="131"/>
        <v>8.1582790085328583</v>
      </c>
      <c r="BL166">
        <f t="shared" si="132"/>
        <v>7.6693904625728555</v>
      </c>
    </row>
    <row r="167" spans="1:64">
      <c r="A167" s="33" t="s">
        <v>324</v>
      </c>
      <c r="B167" s="57"/>
      <c r="C167" s="58">
        <v>48312.322999999997</v>
      </c>
      <c r="D167" s="58"/>
      <c r="E167" s="33">
        <f t="shared" si="134"/>
        <v>-4944.5189415623727</v>
      </c>
      <c r="F167" s="25">
        <f t="shared" si="135"/>
        <v>-4944.5</v>
      </c>
      <c r="G167" s="25">
        <f t="shared" si="108"/>
        <v>-6.4656649992684834E-3</v>
      </c>
      <c r="I167" s="127">
        <f t="shared" si="153"/>
        <v>-6.4656649992684834E-3</v>
      </c>
      <c r="N167" s="25"/>
      <c r="P167" s="27">
        <f t="shared" si="136"/>
        <v>-8.7407763089930937E-4</v>
      </c>
      <c r="Q167" s="28">
        <f t="shared" si="137"/>
        <v>33293.822999999997</v>
      </c>
      <c r="S167" s="25">
        <f t="shared" si="110"/>
        <v>3.1265849298105706E-5</v>
      </c>
      <c r="T167" s="11">
        <f t="shared" si="154"/>
        <v>0</v>
      </c>
      <c r="U167">
        <f t="shared" si="112"/>
        <v>0</v>
      </c>
      <c r="V167" s="25">
        <f t="shared" si="113"/>
        <v>-5.591587368369174E-3</v>
      </c>
      <c r="W167" s="110"/>
      <c r="X167" s="109"/>
      <c r="Y167" s="109"/>
      <c r="Z167">
        <f t="shared" si="138"/>
        <v>-4944.5</v>
      </c>
      <c r="AA167" s="25">
        <f t="shared" si="139"/>
        <v>-4.7671440438008562E-3</v>
      </c>
      <c r="AB167" s="25">
        <f t="shared" si="140"/>
        <v>-2.5725985863669369E-3</v>
      </c>
      <c r="AC167" s="25">
        <f t="shared" si="141"/>
        <v>-5.591587368369174E-3</v>
      </c>
      <c r="AD167" s="25">
        <f t="shared" si="142"/>
        <v>-1.6985209554676271E-3</v>
      </c>
      <c r="AE167" s="25">
        <f t="shared" si="143"/>
        <v>0</v>
      </c>
      <c r="AF167">
        <f t="shared" si="144"/>
        <v>-5.591587368369174E-3</v>
      </c>
      <c r="AG167" s="128"/>
      <c r="AH167">
        <f t="shared" si="145"/>
        <v>-3.8930664129015464E-3</v>
      </c>
      <c r="AI167">
        <f t="shared" si="146"/>
        <v>0.51507534216499029</v>
      </c>
      <c r="AJ167">
        <f t="shared" si="147"/>
        <v>-0.22201234060220823</v>
      </c>
      <c r="AK167">
        <f t="shared" si="148"/>
        <v>-0.11042098914063474</v>
      </c>
      <c r="AL167">
        <f t="shared" si="149"/>
        <v>-2.9177026579131087</v>
      </c>
      <c r="AM167">
        <f t="shared" si="150"/>
        <v>-8.8956121104052759</v>
      </c>
      <c r="AN167" s="25">
        <f t="shared" si="155"/>
        <v>3.5248700960927621</v>
      </c>
      <c r="AO167" s="25">
        <f t="shared" si="155"/>
        <v>3.5273983910009399</v>
      </c>
      <c r="AP167" s="25">
        <f t="shared" si="155"/>
        <v>3.5219174878767237</v>
      </c>
      <c r="AQ167" s="25">
        <f t="shared" si="155"/>
        <v>3.5338146282762235</v>
      </c>
      <c r="AR167" s="25">
        <f t="shared" si="155"/>
        <v>3.5080614451385932</v>
      </c>
      <c r="AS167" s="25">
        <f t="shared" si="155"/>
        <v>3.5641596844217789</v>
      </c>
      <c r="AT167" s="25">
        <f t="shared" si="155"/>
        <v>3.4434624154472049</v>
      </c>
      <c r="AU167" s="25">
        <f t="shared" si="151"/>
        <v>3.7120211165145101</v>
      </c>
      <c r="AW167">
        <v>22500</v>
      </c>
      <c r="AX167">
        <f t="shared" si="118"/>
        <v>-2.2409627240300052E-2</v>
      </c>
      <c r="AY167">
        <f t="shared" si="119"/>
        <v>-3.2170688818943478E-2</v>
      </c>
      <c r="AZ167" s="25">
        <f t="shared" si="120"/>
        <v>9.7610615786434263E-3</v>
      </c>
      <c r="BA167">
        <f t="shared" si="121"/>
        <v>0.64168365013993722</v>
      </c>
      <c r="BB167">
        <f t="shared" si="122"/>
        <v>0.69349589759446961</v>
      </c>
      <c r="BC167">
        <f t="shared" si="123"/>
        <v>2.3752747140294312</v>
      </c>
      <c r="BD167">
        <f t="shared" si="124"/>
        <v>2.4808953504830371</v>
      </c>
      <c r="BE167">
        <f t="shared" si="125"/>
        <v>8.2091284363887205</v>
      </c>
      <c r="BF167">
        <f t="shared" si="126"/>
        <v>8.2091232019934353</v>
      </c>
      <c r="BG167">
        <f t="shared" si="127"/>
        <v>8.2091534686137226</v>
      </c>
      <c r="BH167">
        <f t="shared" si="128"/>
        <v>8.2089784250625595</v>
      </c>
      <c r="BI167">
        <f t="shared" si="129"/>
        <v>8.2099896294948653</v>
      </c>
      <c r="BJ167">
        <f t="shared" si="130"/>
        <v>8.2041094471708611</v>
      </c>
      <c r="BK167">
        <f t="shared" si="131"/>
        <v>8.2370943790961739</v>
      </c>
      <c r="BL167">
        <f t="shared" si="132"/>
        <v>7.7428260309830756</v>
      </c>
    </row>
    <row r="168" spans="1:64">
      <c r="A168" s="33" t="s">
        <v>325</v>
      </c>
      <c r="B168" s="57"/>
      <c r="C168" s="58">
        <v>48558.600599999998</v>
      </c>
      <c r="D168" s="58"/>
      <c r="E168" s="33">
        <f t="shared" si="134"/>
        <v>-4223.0336000474344</v>
      </c>
      <c r="F168" s="25">
        <f t="shared" si="135"/>
        <v>-4223</v>
      </c>
      <c r="G168" s="25">
        <f t="shared" si="108"/>
        <v>-1.1469309996755328E-2</v>
      </c>
      <c r="K168" s="127">
        <f>G168</f>
        <v>-1.1469309996755328E-2</v>
      </c>
      <c r="N168" s="25"/>
      <c r="O168" s="25"/>
      <c r="P168" s="27">
        <f t="shared" si="136"/>
        <v>-1.3721835196139167E-3</v>
      </c>
      <c r="Q168" s="28">
        <f t="shared" si="137"/>
        <v>33540.100599999998</v>
      </c>
      <c r="S168" s="25">
        <f t="shared" si="110"/>
        <v>1.0195196309539013E-4</v>
      </c>
      <c r="T168" s="128">
        <v>1</v>
      </c>
      <c r="U168">
        <f t="shared" si="112"/>
        <v>1.0195196309539013E-4</v>
      </c>
      <c r="V168" s="25">
        <f t="shared" si="113"/>
        <v>-1.0097126477141411E-2</v>
      </c>
      <c r="Z168">
        <f t="shared" si="138"/>
        <v>-4223</v>
      </c>
      <c r="AA168" s="25">
        <f t="shared" si="139"/>
        <v>-5.9585974521224466E-3</v>
      </c>
      <c r="AB168" s="25">
        <f t="shared" si="140"/>
        <v>-6.8828960642467983E-3</v>
      </c>
      <c r="AC168" s="25">
        <f t="shared" si="141"/>
        <v>-1.0097126477141411E-2</v>
      </c>
      <c r="AD168" s="25">
        <f t="shared" si="142"/>
        <v>-5.5107125446328814E-3</v>
      </c>
      <c r="AE168" s="25">
        <f t="shared" si="143"/>
        <v>3.0367952749574207E-5</v>
      </c>
      <c r="AF168">
        <f t="shared" si="144"/>
        <v>-1.0097126477141411E-2</v>
      </c>
      <c r="AG168" s="128"/>
      <c r="AH168">
        <f t="shared" si="145"/>
        <v>-4.5864139325085297E-3</v>
      </c>
      <c r="AI168">
        <f t="shared" si="146"/>
        <v>0.52033893546171917</v>
      </c>
      <c r="AJ168">
        <f t="shared" si="147"/>
        <v>-0.26422587180619</v>
      </c>
      <c r="AK168">
        <f t="shared" si="148"/>
        <v>-0.13141530270558544</v>
      </c>
      <c r="AL168">
        <f t="shared" si="149"/>
        <v>-2.8741793113030512</v>
      </c>
      <c r="AM168">
        <f t="shared" si="150"/>
        <v>-7.4344362858139581</v>
      </c>
      <c r="AN168" s="25">
        <f t="shared" si="155"/>
        <v>3.597816487419625</v>
      </c>
      <c r="AO168" s="25">
        <f t="shared" si="155"/>
        <v>3.6002019995558001</v>
      </c>
      <c r="AP168" s="25">
        <f t="shared" si="155"/>
        <v>3.5948597047914612</v>
      </c>
      <c r="AQ168" s="25">
        <f t="shared" si="155"/>
        <v>3.6068432782432147</v>
      </c>
      <c r="AR168" s="25">
        <f t="shared" si="155"/>
        <v>3.5800589592960663</v>
      </c>
      <c r="AS168" s="25">
        <f t="shared" si="155"/>
        <v>3.6404321247050544</v>
      </c>
      <c r="AT168" s="25">
        <f t="shared" si="155"/>
        <v>3.5066619667646863</v>
      </c>
      <c r="AU168" s="25">
        <f t="shared" si="151"/>
        <v>3.8179886417304574</v>
      </c>
      <c r="AW168">
        <v>23000</v>
      </c>
      <c r="AX168">
        <f t="shared" si="118"/>
        <v>-2.3457524331791581E-2</v>
      </c>
      <c r="AY168">
        <f t="shared" si="119"/>
        <v>-3.297614546311714E-2</v>
      </c>
      <c r="AZ168" s="25">
        <f t="shared" si="120"/>
        <v>9.5186211313255595E-3</v>
      </c>
      <c r="BA168">
        <f t="shared" si="121"/>
        <v>0.62646482836540096</v>
      </c>
      <c r="BB168">
        <f t="shared" si="122"/>
        <v>0.66023217760255926</v>
      </c>
      <c r="BC168">
        <f t="shared" si="123"/>
        <v>2.4204769642914576</v>
      </c>
      <c r="BD168">
        <f t="shared" si="124"/>
        <v>2.652239438606375</v>
      </c>
      <c r="BE168">
        <f t="shared" si="125"/>
        <v>8.270984395188238</v>
      </c>
      <c r="BF168">
        <f t="shared" si="126"/>
        <v>8.2709669069363088</v>
      </c>
      <c r="BG168">
        <f t="shared" si="127"/>
        <v>8.2710537212198254</v>
      </c>
      <c r="BH168">
        <f t="shared" si="128"/>
        <v>8.2706225946584926</v>
      </c>
      <c r="BI168">
        <f t="shared" si="129"/>
        <v>8.2727594884125626</v>
      </c>
      <c r="BJ168">
        <f t="shared" si="130"/>
        <v>8.2620646446439299</v>
      </c>
      <c r="BK168">
        <f t="shared" si="131"/>
        <v>8.3132454655071815</v>
      </c>
      <c r="BL168">
        <f t="shared" si="132"/>
        <v>7.8162615993932958</v>
      </c>
    </row>
    <row r="169" spans="1:64">
      <c r="A169" s="56" t="s">
        <v>491</v>
      </c>
      <c r="B169" s="57" t="str">
        <f>IF(W169=INT(W169),"I","II")</f>
        <v>I</v>
      </c>
      <c r="C169" s="126">
        <v>48558.6008</v>
      </c>
      <c r="D169" s="115" t="s">
        <v>465</v>
      </c>
      <c r="E169" s="33">
        <f t="shared" si="134"/>
        <v>-4223.033014135156</v>
      </c>
      <c r="F169" s="25">
        <f t="shared" si="135"/>
        <v>-4223</v>
      </c>
      <c r="G169" s="25">
        <f t="shared" si="108"/>
        <v>-1.1269309994531795E-2</v>
      </c>
      <c r="J169">
        <f>G169</f>
        <v>-1.1269309994531795E-2</v>
      </c>
      <c r="N169" s="25"/>
      <c r="O169" s="25"/>
      <c r="P169" s="27">
        <f t="shared" si="136"/>
        <v>-1.3721835196139167E-3</v>
      </c>
      <c r="Q169" s="28">
        <f t="shared" si="137"/>
        <v>33540.1008</v>
      </c>
      <c r="S169" s="25">
        <f t="shared" si="110"/>
        <v>9.7953112460520391E-5</v>
      </c>
      <c r="T169" s="128">
        <v>1</v>
      </c>
      <c r="U169">
        <f t="shared" si="112"/>
        <v>9.7953112460520391E-5</v>
      </c>
      <c r="V169" s="25">
        <f t="shared" si="113"/>
        <v>-9.8971264749178785E-3</v>
      </c>
      <c r="Z169">
        <f t="shared" si="138"/>
        <v>-4223</v>
      </c>
      <c r="AA169" s="25">
        <f t="shared" si="139"/>
        <v>-5.9585974521224466E-3</v>
      </c>
      <c r="AB169" s="25">
        <f t="shared" si="140"/>
        <v>-6.6828960620232657E-3</v>
      </c>
      <c r="AC169" s="25">
        <f t="shared" si="141"/>
        <v>-9.8971264749178785E-3</v>
      </c>
      <c r="AD169" s="25">
        <f t="shared" si="142"/>
        <v>-5.3107125424093488E-3</v>
      </c>
      <c r="AE169" s="25">
        <f t="shared" si="143"/>
        <v>2.8203667708103967E-5</v>
      </c>
      <c r="AF169">
        <f t="shared" si="144"/>
        <v>-9.8971264749178785E-3</v>
      </c>
      <c r="AG169" s="128"/>
      <c r="AH169">
        <f t="shared" si="145"/>
        <v>-4.5864139325085297E-3</v>
      </c>
      <c r="AI169">
        <f t="shared" si="146"/>
        <v>0.52033893546171917</v>
      </c>
      <c r="AJ169">
        <f t="shared" si="147"/>
        <v>-0.26422587180619</v>
      </c>
      <c r="AK169">
        <f t="shared" si="148"/>
        <v>-0.13141530270558544</v>
      </c>
      <c r="AL169">
        <f t="shared" si="149"/>
        <v>-2.8741793113030512</v>
      </c>
      <c r="AM169">
        <f t="shared" si="150"/>
        <v>-7.4344362858139581</v>
      </c>
      <c r="AN169" s="25">
        <f t="shared" si="155"/>
        <v>3.597816487419625</v>
      </c>
      <c r="AO169" s="25">
        <f t="shared" si="155"/>
        <v>3.6002019995558001</v>
      </c>
      <c r="AP169" s="25">
        <f t="shared" si="155"/>
        <v>3.5948597047914612</v>
      </c>
      <c r="AQ169" s="25">
        <f t="shared" si="155"/>
        <v>3.6068432782432147</v>
      </c>
      <c r="AR169" s="25">
        <f t="shared" si="155"/>
        <v>3.5800589592960663</v>
      </c>
      <c r="AS169" s="25">
        <f t="shared" si="155"/>
        <v>3.6404321247050544</v>
      </c>
      <c r="AT169" s="25">
        <f t="shared" si="155"/>
        <v>3.5066619667646863</v>
      </c>
      <c r="AU169" s="25">
        <f t="shared" si="151"/>
        <v>3.8179886417304574</v>
      </c>
      <c r="AV169" s="25"/>
      <c r="AW169">
        <v>23500</v>
      </c>
      <c r="AX169">
        <f t="shared" si="118"/>
        <v>-2.4543484388680384E-2</v>
      </c>
      <c r="AY169">
        <f t="shared" si="119"/>
        <v>-3.3790021532325916E-2</v>
      </c>
      <c r="AZ169" s="25">
        <f t="shared" si="120"/>
        <v>9.2465371436455304E-3</v>
      </c>
      <c r="BA169">
        <f t="shared" si="121"/>
        <v>0.61264555640369012</v>
      </c>
      <c r="BB169">
        <f t="shared" si="122"/>
        <v>0.62721214056644958</v>
      </c>
      <c r="BC169">
        <f t="shared" si="123"/>
        <v>2.4636362490574255</v>
      </c>
      <c r="BD169">
        <f t="shared" si="124"/>
        <v>2.8361743076275876</v>
      </c>
      <c r="BE169">
        <f t="shared" si="125"/>
        <v>8.3314281883607091</v>
      </c>
      <c r="BF169">
        <f t="shared" si="126"/>
        <v>8.3313840724715291</v>
      </c>
      <c r="BG169">
        <f t="shared" si="127"/>
        <v>8.3315770923975823</v>
      </c>
      <c r="BH169">
        <f t="shared" si="128"/>
        <v>8.3307320412307568</v>
      </c>
      <c r="BI169">
        <f t="shared" si="129"/>
        <v>8.3344215751617625</v>
      </c>
      <c r="BJ169">
        <f t="shared" si="130"/>
        <v>8.3181141003149044</v>
      </c>
      <c r="BK169">
        <f t="shared" si="131"/>
        <v>8.3867176301472615</v>
      </c>
      <c r="BL169">
        <f t="shared" si="132"/>
        <v>7.8896971678035159</v>
      </c>
    </row>
    <row r="170" spans="1:64">
      <c r="A170" s="33" t="s">
        <v>325</v>
      </c>
      <c r="B170" s="57"/>
      <c r="C170" s="58">
        <v>48558.601000000002</v>
      </c>
      <c r="D170" s="58"/>
      <c r="E170" s="33">
        <f t="shared" si="134"/>
        <v>-4223.0324282228767</v>
      </c>
      <c r="F170" s="25">
        <f t="shared" si="135"/>
        <v>-4223</v>
      </c>
      <c r="G170" s="25">
        <f t="shared" si="108"/>
        <v>-1.1069309992308263E-2</v>
      </c>
      <c r="I170" s="127">
        <f t="shared" ref="I170:I188" si="156">G170</f>
        <v>-1.1069309992308263E-2</v>
      </c>
      <c r="N170" s="25"/>
      <c r="P170" s="27">
        <f t="shared" si="136"/>
        <v>-1.3721835196139167E-3</v>
      </c>
      <c r="Q170" s="28">
        <f t="shared" si="137"/>
        <v>33540.101000000002</v>
      </c>
      <c r="S170" s="25">
        <f t="shared" si="110"/>
        <v>9.403426182742949E-5</v>
      </c>
      <c r="T170" s="11">
        <f t="shared" ref="T170:T188" si="157">T$19</f>
        <v>0</v>
      </c>
      <c r="U170">
        <f t="shared" si="112"/>
        <v>0</v>
      </c>
      <c r="V170" s="25">
        <f t="shared" si="113"/>
        <v>-9.6971264726943458E-3</v>
      </c>
      <c r="Z170">
        <f t="shared" si="138"/>
        <v>-4223</v>
      </c>
      <c r="AA170" s="25">
        <f t="shared" si="139"/>
        <v>-5.9585974521224466E-3</v>
      </c>
      <c r="AB170" s="25">
        <f t="shared" si="140"/>
        <v>-6.482896059799733E-3</v>
      </c>
      <c r="AC170" s="25">
        <f t="shared" si="141"/>
        <v>-9.6971264726943458E-3</v>
      </c>
      <c r="AD170" s="25">
        <f t="shared" si="142"/>
        <v>-5.1107125401858161E-3</v>
      </c>
      <c r="AE170" s="25">
        <f t="shared" si="143"/>
        <v>0</v>
      </c>
      <c r="AF170">
        <f t="shared" si="144"/>
        <v>-9.6971264726943458E-3</v>
      </c>
      <c r="AG170" s="128"/>
      <c r="AH170">
        <f t="shared" si="145"/>
        <v>-4.5864139325085297E-3</v>
      </c>
      <c r="AI170">
        <f t="shared" si="146"/>
        <v>0.52033893546171917</v>
      </c>
      <c r="AJ170">
        <f t="shared" si="147"/>
        <v>-0.26422587180619</v>
      </c>
      <c r="AK170">
        <f t="shared" si="148"/>
        <v>-0.13141530270558544</v>
      </c>
      <c r="AL170">
        <f t="shared" si="149"/>
        <v>-2.8741793113030512</v>
      </c>
      <c r="AM170">
        <f t="shared" si="150"/>
        <v>-7.4344362858139581</v>
      </c>
      <c r="AN170" s="25">
        <f t="shared" si="155"/>
        <v>3.597816487419625</v>
      </c>
      <c r="AO170" s="25">
        <f t="shared" si="155"/>
        <v>3.6002019995558001</v>
      </c>
      <c r="AP170" s="25">
        <f t="shared" si="155"/>
        <v>3.5948597047914612</v>
      </c>
      <c r="AQ170" s="25">
        <f t="shared" si="155"/>
        <v>3.6068432782432147</v>
      </c>
      <c r="AR170" s="25">
        <f t="shared" si="155"/>
        <v>3.5800589592960663</v>
      </c>
      <c r="AS170" s="25">
        <f t="shared" si="155"/>
        <v>3.6404321247050544</v>
      </c>
      <c r="AT170" s="25">
        <f t="shared" si="155"/>
        <v>3.5066619667646863</v>
      </c>
      <c r="AU170" s="25">
        <f t="shared" si="151"/>
        <v>3.8179886417304574</v>
      </c>
      <c r="AW170">
        <v>24000</v>
      </c>
      <c r="AX170">
        <f t="shared" si="118"/>
        <v>-2.5664813559861305E-2</v>
      </c>
      <c r="AY170">
        <f t="shared" si="119"/>
        <v>-3.4612317026569792E-2</v>
      </c>
      <c r="AZ170" s="25">
        <f t="shared" si="120"/>
        <v>8.9475034667084851E-3</v>
      </c>
      <c r="BA170">
        <f t="shared" si="121"/>
        <v>0.60008317172069603</v>
      </c>
      <c r="BB170">
        <f t="shared" si="122"/>
        <v>0.59448306425064801</v>
      </c>
      <c r="BC170">
        <f t="shared" si="123"/>
        <v>2.5049821883989214</v>
      </c>
      <c r="BD170">
        <f t="shared" si="124"/>
        <v>3.0348131836206398</v>
      </c>
      <c r="BE170">
        <f t="shared" si="125"/>
        <v>8.3905915659181058</v>
      </c>
      <c r="BF170">
        <f t="shared" si="126"/>
        <v>8.3904985728809809</v>
      </c>
      <c r="BG170">
        <f t="shared" si="127"/>
        <v>8.390864269658028</v>
      </c>
      <c r="BH170">
        <f t="shared" si="128"/>
        <v>8.389424861385427</v>
      </c>
      <c r="BI170">
        <f t="shared" si="129"/>
        <v>8.3950705118282549</v>
      </c>
      <c r="BJ170">
        <f t="shared" si="130"/>
        <v>8.3726096229801286</v>
      </c>
      <c r="BK170">
        <f t="shared" si="131"/>
        <v>8.457510675749571</v>
      </c>
      <c r="BL170">
        <f t="shared" si="132"/>
        <v>7.9631327362137361</v>
      </c>
    </row>
    <row r="171" spans="1:64">
      <c r="A171" s="33" t="s">
        <v>296</v>
      </c>
      <c r="B171" s="57"/>
      <c r="C171" s="58">
        <v>48568.68</v>
      </c>
      <c r="D171" s="58" t="s">
        <v>264</v>
      </c>
      <c r="E171" s="33">
        <f t="shared" si="134"/>
        <v>-4193.5053792459194</v>
      </c>
      <c r="F171" s="25">
        <f t="shared" si="135"/>
        <v>-4193.5</v>
      </c>
      <c r="G171" s="25">
        <f t="shared" ref="G171:G234" si="158">+C171-(C$7+F171*C$8)</f>
        <v>-1.8361949987593107E-3</v>
      </c>
      <c r="I171" s="25">
        <f t="shared" si="156"/>
        <v>-1.8361949987593107E-3</v>
      </c>
      <c r="P171" s="27">
        <f t="shared" si="136"/>
        <v>-1.3929226517557468E-3</v>
      </c>
      <c r="Q171" s="28">
        <f t="shared" si="137"/>
        <v>33550.18</v>
      </c>
      <c r="S171" s="25">
        <f t="shared" ref="S171:S234" si="159">+(P171-G171)^2</f>
        <v>1.9649037361804795E-7</v>
      </c>
      <c r="T171" s="11">
        <f t="shared" si="157"/>
        <v>0</v>
      </c>
      <c r="U171">
        <f t="shared" ref="U171:U234" si="160">+T171*S171</f>
        <v>0</v>
      </c>
      <c r="V171" s="25">
        <f t="shared" ref="V171:V234" si="161">+G171-P171</f>
        <v>-4.4327234700356388E-4</v>
      </c>
      <c r="Z171">
        <f t="shared" si="138"/>
        <v>-4193.5</v>
      </c>
      <c r="AA171" s="25">
        <f t="shared" si="139"/>
        <v>-6.0073542757657318E-3</v>
      </c>
      <c r="AB171" s="25">
        <f t="shared" si="140"/>
        <v>2.7782366252506741E-3</v>
      </c>
      <c r="AC171" s="25">
        <f t="shared" si="141"/>
        <v>-4.4327234700356388E-4</v>
      </c>
      <c r="AD171" s="25">
        <f t="shared" si="142"/>
        <v>4.1711592770064211E-3</v>
      </c>
      <c r="AE171" s="25">
        <f t="shared" si="143"/>
        <v>0</v>
      </c>
      <c r="AF171">
        <f t="shared" si="144"/>
        <v>-4.4327234700356388E-4</v>
      </c>
      <c r="AG171" s="128"/>
      <c r="AH171">
        <f t="shared" si="145"/>
        <v>-4.6144316240099847E-3</v>
      </c>
      <c r="AI171">
        <f t="shared" si="146"/>
        <v>0.52057622871378628</v>
      </c>
      <c r="AJ171">
        <f t="shared" si="147"/>
        <v>-0.26596124482714628</v>
      </c>
      <c r="AK171">
        <f t="shared" si="148"/>
        <v>-0.1322783661257636</v>
      </c>
      <c r="AL171">
        <f t="shared" si="149"/>
        <v>-2.8723795472884941</v>
      </c>
      <c r="AM171">
        <f t="shared" si="150"/>
        <v>-7.3841356701133414</v>
      </c>
      <c r="AN171" s="25">
        <f t="shared" ref="AN171:AT180" si="162">$AU171+$AB$7*SIN(AO171)</f>
        <v>3.6008165367538814</v>
      </c>
      <c r="AO171" s="25">
        <f t="shared" si="162"/>
        <v>3.6031925679987222</v>
      </c>
      <c r="AP171" s="25">
        <f t="shared" si="162"/>
        <v>3.5978636488240587</v>
      </c>
      <c r="AQ171" s="25">
        <f t="shared" si="162"/>
        <v>3.6098350201244878</v>
      </c>
      <c r="AR171" s="25">
        <f t="shared" si="162"/>
        <v>3.5830390210439083</v>
      </c>
      <c r="AS171" s="25">
        <f t="shared" si="162"/>
        <v>3.6435319305100804</v>
      </c>
      <c r="AT171" s="25">
        <f t="shared" si="162"/>
        <v>3.5093171958116298</v>
      </c>
      <c r="AU171" s="25">
        <f t="shared" si="151"/>
        <v>3.8223213402666603</v>
      </c>
      <c r="AW171">
        <v>24500</v>
      </c>
      <c r="AX171">
        <f t="shared" si="118"/>
        <v>-2.6819094637912735E-2</v>
      </c>
      <c r="AY171">
        <f t="shared" si="119"/>
        <v>-3.5443031945848774E-2</v>
      </c>
      <c r="AZ171" s="25">
        <f t="shared" si="120"/>
        <v>8.6239373079360394E-3</v>
      </c>
      <c r="BA171">
        <f t="shared" si="121"/>
        <v>0.58865470421419608</v>
      </c>
      <c r="BB171">
        <f t="shared" si="122"/>
        <v>0.56207271752109056</v>
      </c>
      <c r="BC171">
        <f t="shared" si="123"/>
        <v>2.5447151006296216</v>
      </c>
      <c r="BD171">
        <f t="shared" si="124"/>
        <v>3.2506956794232198</v>
      </c>
      <c r="BE171">
        <f t="shared" si="125"/>
        <v>8.44859380153658</v>
      </c>
      <c r="BF171">
        <f t="shared" si="126"/>
        <v>8.4484214807063616</v>
      </c>
      <c r="BG171">
        <f t="shared" si="127"/>
        <v>8.449039874523006</v>
      </c>
      <c r="BH171">
        <f t="shared" si="128"/>
        <v>8.4468180603362892</v>
      </c>
      <c r="BI171">
        <f t="shared" si="129"/>
        <v>8.4547671133035323</v>
      </c>
      <c r="BJ171">
        <f t="shared" si="130"/>
        <v>8.4258799665258</v>
      </c>
      <c r="BK171">
        <f t="shared" si="131"/>
        <v>8.5256388464623889</v>
      </c>
      <c r="BL171">
        <f t="shared" si="132"/>
        <v>8.0365683046239553</v>
      </c>
    </row>
    <row r="172" spans="1:64">
      <c r="A172" s="33" t="s">
        <v>296</v>
      </c>
      <c r="B172" s="57"/>
      <c r="C172" s="58">
        <v>48679.612999999998</v>
      </c>
      <c r="D172" s="58" t="s">
        <v>264</v>
      </c>
      <c r="E172" s="33">
        <f t="shared" si="134"/>
        <v>-3868.5203485721013</v>
      </c>
      <c r="F172" s="25">
        <f t="shared" si="135"/>
        <v>-3868.5</v>
      </c>
      <c r="G172" s="25">
        <f t="shared" si="158"/>
        <v>-6.9459450023714453E-3</v>
      </c>
      <c r="I172" s="25">
        <f t="shared" si="156"/>
        <v>-6.9459450023714453E-3</v>
      </c>
      <c r="P172" s="27">
        <f t="shared" si="136"/>
        <v>-1.6233446620438658E-3</v>
      </c>
      <c r="Q172" s="28">
        <f t="shared" si="137"/>
        <v>33661.112999999998</v>
      </c>
      <c r="S172" s="25">
        <f t="shared" si="159"/>
        <v>2.8330074382855267E-5</v>
      </c>
      <c r="T172" s="11">
        <f t="shared" si="157"/>
        <v>0</v>
      </c>
      <c r="U172">
        <f t="shared" si="160"/>
        <v>0</v>
      </c>
      <c r="V172" s="25">
        <f t="shared" si="161"/>
        <v>-5.3226003403275797E-3</v>
      </c>
      <c r="Z172">
        <f t="shared" si="138"/>
        <v>-3868.5</v>
      </c>
      <c r="AA172" s="25">
        <f t="shared" si="139"/>
        <v>-6.5445396322228845E-3</v>
      </c>
      <c r="AB172" s="25">
        <f t="shared" si="140"/>
        <v>-2.0247500321924263E-3</v>
      </c>
      <c r="AC172" s="25">
        <f t="shared" si="141"/>
        <v>-5.3226003403275797E-3</v>
      </c>
      <c r="AD172" s="25">
        <f t="shared" si="142"/>
        <v>-4.0140537014856075E-4</v>
      </c>
      <c r="AE172" s="25">
        <f t="shared" si="143"/>
        <v>0</v>
      </c>
      <c r="AF172">
        <f t="shared" si="144"/>
        <v>-5.3226003403275797E-3</v>
      </c>
      <c r="AG172" s="128"/>
      <c r="AH172">
        <f t="shared" si="145"/>
        <v>-4.921194970179019E-3</v>
      </c>
      <c r="AI172">
        <f t="shared" si="146"/>
        <v>0.52330938388548565</v>
      </c>
      <c r="AJ172">
        <f t="shared" si="147"/>
        <v>-0.28513158540211159</v>
      </c>
      <c r="AK172">
        <f t="shared" si="148"/>
        <v>-0.14181246464102573</v>
      </c>
      <c r="AL172">
        <f t="shared" si="149"/>
        <v>-2.8524367817536516</v>
      </c>
      <c r="AM172">
        <f t="shared" si="150"/>
        <v>-6.8684247818938324</v>
      </c>
      <c r="AN172" s="25">
        <f t="shared" si="162"/>
        <v>3.6339658625897435</v>
      </c>
      <c r="AO172" s="25">
        <f t="shared" si="162"/>
        <v>3.636221339704699</v>
      </c>
      <c r="AP172" s="25">
        <f t="shared" si="162"/>
        <v>3.6310757807811518</v>
      </c>
      <c r="AQ172" s="25">
        <f t="shared" si="162"/>
        <v>3.6428356274699754</v>
      </c>
      <c r="AR172" s="25">
        <f t="shared" si="162"/>
        <v>3.6160663884852879</v>
      </c>
      <c r="AS172" s="25">
        <f t="shared" si="162"/>
        <v>3.6775861513609374</v>
      </c>
      <c r="AT172" s="25">
        <f t="shared" si="162"/>
        <v>3.5389655474802129</v>
      </c>
      <c r="AU172" s="25">
        <f t="shared" si="151"/>
        <v>3.8700544597333031</v>
      </c>
      <c r="AV172" s="25"/>
      <c r="AW172">
        <v>25000</v>
      </c>
      <c r="AX172">
        <f t="shared" si="118"/>
        <v>-2.8004148027852682E-2</v>
      </c>
      <c r="AY172">
        <f t="shared" si="119"/>
        <v>-3.6282166290162864E-2</v>
      </c>
      <c r="AZ172" s="25">
        <f t="shared" si="120"/>
        <v>8.2780182623101821E-3</v>
      </c>
      <c r="BA172">
        <f t="shared" si="121"/>
        <v>0.57825398514698723</v>
      </c>
      <c r="BB172">
        <f t="shared" si="122"/>
        <v>0.52999462259035679</v>
      </c>
      <c r="BC172">
        <f t="shared" si="123"/>
        <v>2.5830105917071244</v>
      </c>
      <c r="BD172">
        <f t="shared" si="124"/>
        <v>3.48690973817035</v>
      </c>
      <c r="BE172">
        <f t="shared" si="125"/>
        <v>8.5055430797692217</v>
      </c>
      <c r="BF172">
        <f t="shared" si="126"/>
        <v>8.5052538130100093</v>
      </c>
      <c r="BG172">
        <f t="shared" si="127"/>
        <v>8.5062126818487016</v>
      </c>
      <c r="BH172">
        <f t="shared" si="128"/>
        <v>8.5030295559435345</v>
      </c>
      <c r="BI172">
        <f t="shared" si="129"/>
        <v>8.5135459357507024</v>
      </c>
      <c r="BJ172">
        <f t="shared" si="130"/>
        <v>8.4782266224020599</v>
      </c>
      <c r="BK172">
        <f t="shared" si="131"/>
        <v>8.5911307510680288</v>
      </c>
      <c r="BL172">
        <f t="shared" si="132"/>
        <v>8.1100038730341755</v>
      </c>
    </row>
    <row r="173" spans="1:64">
      <c r="A173" s="33" t="s">
        <v>296</v>
      </c>
      <c r="B173" s="57"/>
      <c r="C173" s="58">
        <v>48694.629000000001</v>
      </c>
      <c r="D173" s="58" t="s">
        <v>264</v>
      </c>
      <c r="E173" s="33">
        <f t="shared" si="134"/>
        <v>-3824.530055146347</v>
      </c>
      <c r="F173" s="25">
        <f t="shared" si="135"/>
        <v>-3824.5</v>
      </c>
      <c r="G173" s="25">
        <f t="shared" si="158"/>
        <v>-1.0259265000058804E-2</v>
      </c>
      <c r="I173" s="25">
        <f t="shared" si="156"/>
        <v>-1.0259265000058804E-2</v>
      </c>
      <c r="P173" s="27">
        <f t="shared" si="136"/>
        <v>-1.6548136528526125E-3</v>
      </c>
      <c r="Q173" s="28">
        <f t="shared" si="137"/>
        <v>33676.129000000001</v>
      </c>
      <c r="S173" s="25">
        <f t="shared" si="159"/>
        <v>7.4036582986438442E-5</v>
      </c>
      <c r="T173" s="11">
        <f t="shared" si="157"/>
        <v>0</v>
      </c>
      <c r="U173">
        <f t="shared" si="160"/>
        <v>0</v>
      </c>
      <c r="V173" s="25">
        <f t="shared" si="161"/>
        <v>-8.6044513472061917E-3</v>
      </c>
      <c r="Z173">
        <f t="shared" si="138"/>
        <v>-3824.5</v>
      </c>
      <c r="AA173" s="25">
        <f t="shared" si="139"/>
        <v>-6.6172611824402757E-3</v>
      </c>
      <c r="AB173" s="25">
        <f t="shared" si="140"/>
        <v>-5.29681747047114E-3</v>
      </c>
      <c r="AC173" s="25">
        <f t="shared" si="141"/>
        <v>-8.6044513472061917E-3</v>
      </c>
      <c r="AD173" s="25">
        <f t="shared" si="142"/>
        <v>-3.642003817618528E-3</v>
      </c>
      <c r="AE173" s="25">
        <f t="shared" si="143"/>
        <v>0</v>
      </c>
      <c r="AF173">
        <f t="shared" si="144"/>
        <v>-8.6044513472061917E-3</v>
      </c>
      <c r="AG173" s="128"/>
      <c r="AH173">
        <f t="shared" si="145"/>
        <v>-4.9624475295876637E-3</v>
      </c>
      <c r="AI173">
        <f t="shared" si="146"/>
        <v>0.52369639769742193</v>
      </c>
      <c r="AJ173">
        <f t="shared" si="147"/>
        <v>-0.28773441032444091</v>
      </c>
      <c r="AK173">
        <f t="shared" si="148"/>
        <v>-0.14310694271343011</v>
      </c>
      <c r="AL173">
        <f t="shared" si="149"/>
        <v>-2.849720128806001</v>
      </c>
      <c r="AM173">
        <f t="shared" si="150"/>
        <v>-6.8035918750610991</v>
      </c>
      <c r="AN173" s="25">
        <f t="shared" si="162"/>
        <v>3.6384679445417256</v>
      </c>
      <c r="AO173" s="25">
        <f t="shared" si="162"/>
        <v>3.6407049964923042</v>
      </c>
      <c r="AP173" s="25">
        <f t="shared" si="162"/>
        <v>3.6355890842282945</v>
      </c>
      <c r="AQ173" s="25">
        <f t="shared" si="162"/>
        <v>3.6473097502255127</v>
      </c>
      <c r="AR173" s="25">
        <f t="shared" si="162"/>
        <v>3.6205657583799731</v>
      </c>
      <c r="AS173" s="25">
        <f t="shared" si="162"/>
        <v>3.6821831773054132</v>
      </c>
      <c r="AT173" s="25">
        <f t="shared" si="162"/>
        <v>3.5430365529768189</v>
      </c>
      <c r="AU173" s="25">
        <f t="shared" si="151"/>
        <v>3.8765167897534027</v>
      </c>
      <c r="AW173">
        <v>25500</v>
      </c>
      <c r="AX173">
        <f t="shared" si="118"/>
        <v>-2.9217996344871426E-2</v>
      </c>
      <c r="AY173">
        <f t="shared" si="119"/>
        <v>-3.712972005951206E-2</v>
      </c>
      <c r="AZ173" s="25">
        <f t="shared" si="120"/>
        <v>7.9117237146406356E-3</v>
      </c>
      <c r="BA173">
        <f t="shared" si="121"/>
        <v>0.56878923286025529</v>
      </c>
      <c r="BB173">
        <f t="shared" si="122"/>
        <v>0.49825206160506524</v>
      </c>
      <c r="BC173">
        <f t="shared" si="123"/>
        <v>2.6200232123212897</v>
      </c>
      <c r="BD173">
        <f t="shared" si="124"/>
        <v>3.7472555475840732</v>
      </c>
      <c r="BE173">
        <f t="shared" si="125"/>
        <v>8.5615375112750023</v>
      </c>
      <c r="BF173">
        <f t="shared" si="126"/>
        <v>8.5610889617874353</v>
      </c>
      <c r="BG173">
        <f t="shared" si="127"/>
        <v>8.5624761513944669</v>
      </c>
      <c r="BH173">
        <f t="shared" si="128"/>
        <v>8.5581787970515713</v>
      </c>
      <c r="BI173">
        <f t="shared" si="129"/>
        <v>8.5714222956957258</v>
      </c>
      <c r="BJ173">
        <f t="shared" si="130"/>
        <v>8.5299209317943294</v>
      </c>
      <c r="BK173">
        <f t="shared" si="131"/>
        <v>8.6540292087712132</v>
      </c>
      <c r="BL173">
        <f t="shared" si="132"/>
        <v>8.1834394414443956</v>
      </c>
    </row>
    <row r="174" spans="1:64">
      <c r="A174" s="33" t="s">
        <v>326</v>
      </c>
      <c r="B174" s="57"/>
      <c r="C174" s="58">
        <v>48922.656000000003</v>
      </c>
      <c r="D174" s="58" t="s">
        <v>264</v>
      </c>
      <c r="E174" s="33">
        <f t="shared" si="134"/>
        <v>-3156.510966241683</v>
      </c>
      <c r="F174" s="25">
        <f t="shared" si="135"/>
        <v>-3156.5</v>
      </c>
      <c r="G174" s="25">
        <f t="shared" si="158"/>
        <v>-3.7433049947139807E-3</v>
      </c>
      <c r="I174" s="25">
        <f t="shared" si="156"/>
        <v>-3.7433049947139807E-3</v>
      </c>
      <c r="P174" s="27">
        <f t="shared" si="136"/>
        <v>-2.140578976191309E-3</v>
      </c>
      <c r="Q174" s="28">
        <f t="shared" si="137"/>
        <v>33904.156000000003</v>
      </c>
      <c r="S174" s="25">
        <f t="shared" si="159"/>
        <v>2.5687306904495354E-6</v>
      </c>
      <c r="T174" s="11">
        <f t="shared" si="157"/>
        <v>0</v>
      </c>
      <c r="U174">
        <f t="shared" si="160"/>
        <v>0</v>
      </c>
      <c r="V174" s="25">
        <f t="shared" si="161"/>
        <v>-1.6027260185226717E-3</v>
      </c>
      <c r="Z174">
        <f t="shared" si="138"/>
        <v>-3156.5</v>
      </c>
      <c r="AA174" s="25">
        <f t="shared" si="139"/>
        <v>-7.7203858616100001E-3</v>
      </c>
      <c r="AB174" s="25">
        <f t="shared" si="140"/>
        <v>1.8365018907047104E-3</v>
      </c>
      <c r="AC174" s="25">
        <f t="shared" si="141"/>
        <v>-1.6027260185226717E-3</v>
      </c>
      <c r="AD174" s="25">
        <f t="shared" si="142"/>
        <v>3.9770808668960194E-3</v>
      </c>
      <c r="AE174" s="25">
        <f t="shared" si="143"/>
        <v>0</v>
      </c>
      <c r="AF174">
        <f t="shared" si="144"/>
        <v>-1.6027260185226717E-3</v>
      </c>
      <c r="AG174" s="128"/>
      <c r="AH174">
        <f t="shared" si="145"/>
        <v>-5.5798068854186911E-3</v>
      </c>
      <c r="AI174">
        <f t="shared" si="146"/>
        <v>0.53008845052643339</v>
      </c>
      <c r="AJ174">
        <f t="shared" si="147"/>
        <v>-0.3274797886799577</v>
      </c>
      <c r="AK174">
        <f t="shared" si="148"/>
        <v>-0.1628737372646345</v>
      </c>
      <c r="AL174">
        <f t="shared" si="149"/>
        <v>-2.8079454440434746</v>
      </c>
      <c r="AM174">
        <f t="shared" si="150"/>
        <v>-5.9386442291143995</v>
      </c>
      <c r="AN174" s="25">
        <f t="shared" si="162"/>
        <v>3.7072620673612455</v>
      </c>
      <c r="AO174" s="25">
        <f t="shared" si="162"/>
        <v>3.7091711706667119</v>
      </c>
      <c r="AP174" s="25">
        <f t="shared" si="162"/>
        <v>3.7046252963257285</v>
      </c>
      <c r="AQ174" s="25">
        <f t="shared" si="162"/>
        <v>3.7154715081094376</v>
      </c>
      <c r="AR174" s="25">
        <f t="shared" si="162"/>
        <v>3.689714392246028</v>
      </c>
      <c r="AS174" s="25">
        <f t="shared" si="162"/>
        <v>3.7516019062516808</v>
      </c>
      <c r="AT174" s="25">
        <f t="shared" si="162"/>
        <v>3.6066090066323766</v>
      </c>
      <c r="AU174" s="25">
        <f t="shared" si="151"/>
        <v>3.9746267091494567</v>
      </c>
      <c r="AV174" s="25"/>
      <c r="AW174">
        <v>26000</v>
      </c>
      <c r="AX174">
        <f t="shared" si="118"/>
        <v>-3.0458832235440367E-2</v>
      </c>
      <c r="AY174">
        <f t="shared" si="119"/>
        <v>-3.798569325389637E-2</v>
      </c>
      <c r="AZ174" s="25">
        <f t="shared" si="120"/>
        <v>7.5268610184560042E-3</v>
      </c>
      <c r="BA174">
        <f t="shared" si="121"/>
        <v>0.56018102014567639</v>
      </c>
      <c r="BB174">
        <f t="shared" si="122"/>
        <v>0.46684113437627722</v>
      </c>
      <c r="BC174">
        <f t="shared" si="123"/>
        <v>2.6558894182192994</v>
      </c>
      <c r="BD174">
        <f t="shared" si="124"/>
        <v>4.0364701219348387</v>
      </c>
      <c r="BE174">
        <f t="shared" si="125"/>
        <v>8.6166659044058598</v>
      </c>
      <c r="BF174">
        <f t="shared" si="126"/>
        <v>8.6160147073238136</v>
      </c>
      <c r="BG174">
        <f t="shared" si="127"/>
        <v>8.6179093778051143</v>
      </c>
      <c r="BH174">
        <f t="shared" si="128"/>
        <v>8.6123863025907603</v>
      </c>
      <c r="BI174">
        <f t="shared" si="129"/>
        <v>8.6283986116155145</v>
      </c>
      <c r="BJ174">
        <f t="shared" si="130"/>
        <v>8.581202388604444</v>
      </c>
      <c r="BK174">
        <f t="shared" si="131"/>
        <v>8.7143910183881612</v>
      </c>
      <c r="BL174">
        <f t="shared" si="132"/>
        <v>8.2568750098546158</v>
      </c>
    </row>
    <row r="175" spans="1:64">
      <c r="A175" s="33" t="s">
        <v>326</v>
      </c>
      <c r="B175" s="57"/>
      <c r="C175" s="58">
        <v>48976.754000000001</v>
      </c>
      <c r="D175" s="58" t="s">
        <v>264</v>
      </c>
      <c r="E175" s="33">
        <f t="shared" si="134"/>
        <v>-2998.0275556299443</v>
      </c>
      <c r="F175" s="25">
        <f t="shared" si="135"/>
        <v>-2998</v>
      </c>
      <c r="G175" s="25">
        <f t="shared" si="158"/>
        <v>-9.4060599949443713E-3</v>
      </c>
      <c r="I175" s="25">
        <f t="shared" si="156"/>
        <v>-9.4060599949443713E-3</v>
      </c>
      <c r="P175" s="27">
        <f t="shared" si="136"/>
        <v>-2.2580450550134879E-3</v>
      </c>
      <c r="Q175" s="28">
        <f t="shared" si="137"/>
        <v>33958.254000000001</v>
      </c>
      <c r="S175" s="25">
        <f t="shared" si="159"/>
        <v>5.109411758147511E-5</v>
      </c>
      <c r="T175" s="11">
        <f t="shared" si="157"/>
        <v>0</v>
      </c>
      <c r="U175">
        <f t="shared" si="160"/>
        <v>0</v>
      </c>
      <c r="V175" s="25">
        <f t="shared" si="161"/>
        <v>-7.1480149399308834E-3</v>
      </c>
      <c r="Z175">
        <f t="shared" si="138"/>
        <v>-2998</v>
      </c>
      <c r="AA175" s="25">
        <f t="shared" si="139"/>
        <v>-7.9816930491865452E-3</v>
      </c>
      <c r="AB175" s="25">
        <f t="shared" si="140"/>
        <v>-3.6824120007713139E-3</v>
      </c>
      <c r="AC175" s="25">
        <f t="shared" si="141"/>
        <v>-7.1480149399308834E-3</v>
      </c>
      <c r="AD175" s="25">
        <f t="shared" si="142"/>
        <v>-1.424366945757826E-3</v>
      </c>
      <c r="AE175" s="25">
        <f t="shared" si="143"/>
        <v>0</v>
      </c>
      <c r="AF175">
        <f t="shared" si="144"/>
        <v>-7.1480149399308834E-3</v>
      </c>
      <c r="AG175" s="128"/>
      <c r="AH175">
        <f t="shared" si="145"/>
        <v>-5.7236479941730574E-3</v>
      </c>
      <c r="AI175">
        <f t="shared" si="146"/>
        <v>0.5317521185235381</v>
      </c>
      <c r="AJ175">
        <f t="shared" si="147"/>
        <v>-0.33697623876159533</v>
      </c>
      <c r="AK175">
        <f t="shared" si="148"/>
        <v>-0.16759665901205395</v>
      </c>
      <c r="AL175">
        <f t="shared" si="149"/>
        <v>-2.7978770448063859</v>
      </c>
      <c r="AM175">
        <f t="shared" si="150"/>
        <v>-5.7613649196572831</v>
      </c>
      <c r="AN175" s="25">
        <f t="shared" si="162"/>
        <v>3.7237146000823942</v>
      </c>
      <c r="AO175" s="25">
        <f t="shared" si="162"/>
        <v>3.7255358365942826</v>
      </c>
      <c r="AP175" s="25">
        <f t="shared" si="162"/>
        <v>3.7211528696378728</v>
      </c>
      <c r="AQ175" s="25">
        <f t="shared" si="162"/>
        <v>3.7317224616846381</v>
      </c>
      <c r="AR175" s="25">
        <f t="shared" si="162"/>
        <v>3.7063567193617235</v>
      </c>
      <c r="AS175" s="25">
        <f t="shared" si="162"/>
        <v>3.767977284616896</v>
      </c>
      <c r="AT175" s="25">
        <f t="shared" si="162"/>
        <v>3.6222010404161211</v>
      </c>
      <c r="AU175" s="25">
        <f t="shared" si="151"/>
        <v>3.9979057843354964</v>
      </c>
      <c r="AW175">
        <v>26500</v>
      </c>
      <c r="AX175">
        <f t="shared" si="118"/>
        <v>-3.1724989543363703E-2</v>
      </c>
      <c r="AY175">
        <f t="shared" si="119"/>
        <v>-3.885008587331578E-2</v>
      </c>
      <c r="AZ175" s="25">
        <f t="shared" si="120"/>
        <v>7.125096329952077E-3</v>
      </c>
      <c r="BA175">
        <f t="shared" si="121"/>
        <v>0.5523605461825849</v>
      </c>
      <c r="BB175">
        <f t="shared" si="122"/>
        <v>0.4357530698943875</v>
      </c>
      <c r="BC175">
        <f t="shared" si="123"/>
        <v>2.6907300255451654</v>
      </c>
      <c r="BD175">
        <f t="shared" si="124"/>
        <v>4.3605413687700407</v>
      </c>
      <c r="BE175">
        <f t="shared" si="125"/>
        <v>8.6710084185389125</v>
      </c>
      <c r="BF175">
        <f t="shared" si="126"/>
        <v>8.6701147472895421</v>
      </c>
      <c r="BG175">
        <f t="shared" si="127"/>
        <v>8.6725784777478285</v>
      </c>
      <c r="BH175">
        <f t="shared" si="128"/>
        <v>8.6657724182323239</v>
      </c>
      <c r="BI175">
        <f t="shared" si="129"/>
        <v>8.684470001384609</v>
      </c>
      <c r="BJ175">
        <f t="shared" si="130"/>
        <v>8.6322779811386638</v>
      </c>
      <c r="BK175">
        <f t="shared" si="131"/>
        <v>8.7722866521805454</v>
      </c>
      <c r="BL175">
        <f t="shared" si="132"/>
        <v>8.3303105782648359</v>
      </c>
    </row>
    <row r="176" spans="1:64">
      <c r="A176" s="33" t="s">
        <v>326</v>
      </c>
      <c r="B176" s="57"/>
      <c r="C176" s="58">
        <v>49005.601000000002</v>
      </c>
      <c r="D176" s="58" t="s">
        <v>264</v>
      </c>
      <c r="E176" s="33">
        <f t="shared" si="134"/>
        <v>-2913.518498993521</v>
      </c>
      <c r="F176" s="25">
        <f t="shared" si="135"/>
        <v>-2913.5</v>
      </c>
      <c r="G176" s="25">
        <f t="shared" si="158"/>
        <v>-6.3145949970930815E-3</v>
      </c>
      <c r="I176" s="25">
        <f t="shared" si="156"/>
        <v>-6.3145949970930815E-3</v>
      </c>
      <c r="P176" s="27">
        <f t="shared" si="136"/>
        <v>-2.3210146872163205E-3</v>
      </c>
      <c r="Q176" s="28">
        <f t="shared" si="137"/>
        <v>33987.101000000002</v>
      </c>
      <c r="S176" s="25">
        <f t="shared" si="159"/>
        <v>1.5948683691435369E-5</v>
      </c>
      <c r="T176" s="11">
        <f t="shared" si="157"/>
        <v>0</v>
      </c>
      <c r="U176">
        <f t="shared" si="160"/>
        <v>0</v>
      </c>
      <c r="V176" s="25">
        <f t="shared" si="161"/>
        <v>-3.9935803098767614E-3</v>
      </c>
      <c r="Z176">
        <f t="shared" si="138"/>
        <v>-2913.5</v>
      </c>
      <c r="AA176" s="25">
        <f t="shared" si="139"/>
        <v>-8.1209025901380297E-3</v>
      </c>
      <c r="AB176" s="25">
        <f t="shared" si="140"/>
        <v>-5.1470709417137262E-4</v>
      </c>
      <c r="AC176" s="25">
        <f t="shared" si="141"/>
        <v>-3.9935803098767614E-3</v>
      </c>
      <c r="AD176" s="25">
        <f t="shared" si="142"/>
        <v>1.8063075930449483E-3</v>
      </c>
      <c r="AE176" s="25">
        <f t="shared" si="143"/>
        <v>0</v>
      </c>
      <c r="AF176">
        <f t="shared" si="144"/>
        <v>-3.9935803098767614E-3</v>
      </c>
      <c r="AG176" s="128"/>
      <c r="AH176">
        <f t="shared" si="145"/>
        <v>-5.7998879029217089E-3</v>
      </c>
      <c r="AI176">
        <f t="shared" si="146"/>
        <v>0.53266292708894802</v>
      </c>
      <c r="AJ176">
        <f t="shared" si="147"/>
        <v>-0.34204974934877519</v>
      </c>
      <c r="AK176">
        <f t="shared" si="148"/>
        <v>-0.17011989566810654</v>
      </c>
      <c r="AL176">
        <f t="shared" si="149"/>
        <v>-2.7924831347684496</v>
      </c>
      <c r="AM176">
        <f t="shared" si="150"/>
        <v>-5.670557811770724</v>
      </c>
      <c r="AN176" s="25">
        <f t="shared" si="162"/>
        <v>3.7325072904122196</v>
      </c>
      <c r="AO176" s="25">
        <f t="shared" si="162"/>
        <v>3.7342806426112949</v>
      </c>
      <c r="AP176" s="25">
        <f t="shared" si="162"/>
        <v>3.729987932307731</v>
      </c>
      <c r="AQ176" s="25">
        <f t="shared" si="162"/>
        <v>3.7404006378080141</v>
      </c>
      <c r="AR176" s="25">
        <f t="shared" si="162"/>
        <v>3.715266440454577</v>
      </c>
      <c r="AS176" s="25">
        <f t="shared" si="162"/>
        <v>3.7766936970727123</v>
      </c>
      <c r="AT176" s="25">
        <f t="shared" si="162"/>
        <v>3.630596454022335</v>
      </c>
      <c r="AU176" s="25">
        <f t="shared" si="151"/>
        <v>4.0103163953968233</v>
      </c>
      <c r="AW176">
        <v>27000</v>
      </c>
      <c r="AX176">
        <f t="shared" si="118"/>
        <v>-3.3014918251646097E-2</v>
      </c>
      <c r="AY176">
        <f t="shared" si="119"/>
        <v>-3.9722897917770297E-2</v>
      </c>
      <c r="AZ176" s="25">
        <f t="shared" si="120"/>
        <v>6.7079796661241985E-3</v>
      </c>
      <c r="BA176">
        <f t="shared" si="121"/>
        <v>0.54526815468839263</v>
      </c>
      <c r="BB176">
        <f t="shared" si="122"/>
        <v>0.4049759301848152</v>
      </c>
      <c r="BC176">
        <f t="shared" si="123"/>
        <v>2.7246523104553297</v>
      </c>
      <c r="BD176">
        <f t="shared" si="124"/>
        <v>4.7271570873856952</v>
      </c>
      <c r="BE176">
        <f t="shared" si="125"/>
        <v>8.7246372067295894</v>
      </c>
      <c r="BF176">
        <f t="shared" si="126"/>
        <v>8.7234697162357602</v>
      </c>
      <c r="BG176">
        <f t="shared" si="127"/>
        <v>8.7265383685590407</v>
      </c>
      <c r="BH176">
        <f t="shared" si="128"/>
        <v>8.7184555647645432</v>
      </c>
      <c r="BI176">
        <f t="shared" si="129"/>
        <v>8.7396291212470381</v>
      </c>
      <c r="BJ176">
        <f t="shared" si="130"/>
        <v>8.6833224091732877</v>
      </c>
      <c r="BK176">
        <f t="shared" si="131"/>
        <v>8.8277998759846508</v>
      </c>
      <c r="BL176">
        <f t="shared" si="132"/>
        <v>8.403746146675056</v>
      </c>
    </row>
    <row r="177" spans="1:64">
      <c r="A177" s="33" t="s">
        <v>326</v>
      </c>
      <c r="B177" s="57"/>
      <c r="C177" s="58">
        <v>49007.644999999997</v>
      </c>
      <c r="D177" s="58" t="s">
        <v>264</v>
      </c>
      <c r="E177" s="33">
        <f t="shared" si="134"/>
        <v>-2907.5304755677098</v>
      </c>
      <c r="F177" s="25">
        <f t="shared" si="135"/>
        <v>-2907.5</v>
      </c>
      <c r="G177" s="25">
        <f t="shared" si="158"/>
        <v>-1.0402774998510722E-2</v>
      </c>
      <c r="I177" s="25">
        <f t="shared" si="156"/>
        <v>-1.0402774998510722E-2</v>
      </c>
      <c r="P177" s="27">
        <f t="shared" si="136"/>
        <v>-2.3254950471996837E-3</v>
      </c>
      <c r="Q177" s="28">
        <f t="shared" si="137"/>
        <v>33989.144999999997</v>
      </c>
      <c r="S177" s="25">
        <f t="shared" si="159"/>
        <v>6.5242451411851255E-5</v>
      </c>
      <c r="T177" s="11">
        <f t="shared" si="157"/>
        <v>0</v>
      </c>
      <c r="U177">
        <f t="shared" si="160"/>
        <v>0</v>
      </c>
      <c r="V177" s="25">
        <f t="shared" si="161"/>
        <v>-8.0772799513110383E-3</v>
      </c>
      <c r="Z177">
        <f t="shared" si="138"/>
        <v>-2907.5</v>
      </c>
      <c r="AA177" s="25">
        <f t="shared" si="139"/>
        <v>-8.1307844368203458E-3</v>
      </c>
      <c r="AB177" s="25">
        <f t="shared" si="140"/>
        <v>-4.5974856088900609E-3</v>
      </c>
      <c r="AC177" s="25">
        <f t="shared" si="141"/>
        <v>-8.0772799513110383E-3</v>
      </c>
      <c r="AD177" s="25">
        <f t="shared" si="142"/>
        <v>-2.2719905616903763E-3</v>
      </c>
      <c r="AE177" s="25">
        <f t="shared" si="143"/>
        <v>0</v>
      </c>
      <c r="AF177">
        <f t="shared" si="144"/>
        <v>-8.0772799513110383E-3</v>
      </c>
      <c r="AG177" s="128"/>
      <c r="AH177">
        <f t="shared" si="145"/>
        <v>-5.8052893896206612E-3</v>
      </c>
      <c r="AI177">
        <f t="shared" si="146"/>
        <v>0.53272823746143305</v>
      </c>
      <c r="AJ177">
        <f t="shared" si="147"/>
        <v>-0.34241028542553265</v>
      </c>
      <c r="AK177">
        <f t="shared" si="148"/>
        <v>-0.17029920303189483</v>
      </c>
      <c r="AL177">
        <f t="shared" si="149"/>
        <v>-2.7920994290837027</v>
      </c>
      <c r="AM177">
        <f t="shared" si="150"/>
        <v>-5.6642037999746684</v>
      </c>
      <c r="AN177" s="25">
        <f t="shared" si="162"/>
        <v>3.7331322000177418</v>
      </c>
      <c r="AO177" s="25">
        <f t="shared" si="162"/>
        <v>3.7349021284798143</v>
      </c>
      <c r="AP177" s="25">
        <f t="shared" si="162"/>
        <v>3.7306159101110268</v>
      </c>
      <c r="AQ177" s="25">
        <f t="shared" si="162"/>
        <v>3.7410172378518451</v>
      </c>
      <c r="AR177" s="25">
        <f t="shared" si="162"/>
        <v>3.7159000726107103</v>
      </c>
      <c r="AS177" s="25">
        <f t="shared" si="162"/>
        <v>3.7773122640997645</v>
      </c>
      <c r="AT177" s="25">
        <f t="shared" si="162"/>
        <v>3.6311947946631662</v>
      </c>
      <c r="AU177" s="25">
        <f t="shared" si="151"/>
        <v>4.0111976222177459</v>
      </c>
      <c r="AW177">
        <v>27500</v>
      </c>
      <c r="AX177">
        <f t="shared" ref="AX177:AX186" si="163">AB$3+AB$4*AW177+AB$5*AW177^2+AZ177</f>
        <v>-3.432716370469676E-2</v>
      </c>
      <c r="AY177">
        <f t="shared" ref="AY177:AY186" si="164">AB$3+AB$4*AW177+AB$5*AW177^2</f>
        <v>-4.0604129387259921E-2</v>
      </c>
      <c r="AZ177" s="25">
        <f t="shared" ref="AZ177:AZ186" si="165">$AB$6*($AB$11/BA177*BB177+$AB$12)</f>
        <v>6.2769656825631638E-3</v>
      </c>
      <c r="BA177">
        <f t="shared" ref="BA177:BA186" si="166">1+$AB$7*COS(BC177)</f>
        <v>0.53885205668616376</v>
      </c>
      <c r="BB177">
        <f t="shared" ref="BB177:BB186" si="167">SIN(BC177+RADIANS($AB$9))</f>
        <v>0.37449580878923139</v>
      </c>
      <c r="BC177">
        <f t="shared" ref="BC177:BC186" si="168">2*ATAN(BD177)</f>
        <v>2.7577518625063218</v>
      </c>
      <c r="BD177">
        <f t="shared" ref="BD177:BD186" si="169">SQRT((1+$AB$7)/(1-$AB$7))*TAN(BE177/2)</f>
        <v>5.146362529013075</v>
      </c>
      <c r="BE177">
        <f t="shared" ref="BE177:BE186" si="170">$BL177+$AB$7*SIN(BF177)</f>
        <v>8.7776171271172156</v>
      </c>
      <c r="BF177">
        <f t="shared" ref="BF177:BF186" si="171">$BL177+$AB$7*SIN(BG177)</f>
        <v>8.7761577124370724</v>
      </c>
      <c r="BG177">
        <f t="shared" ref="BG177:BG186" si="172">$BL177+$AB$7*SIN(BH177)</f>
        <v>8.7798348498134597</v>
      </c>
      <c r="BH177">
        <f t="shared" ref="BH177:BH186" si="173">$BL177+$AB$7*SIN(BI177)</f>
        <v>8.7705502220957925</v>
      </c>
      <c r="BI177">
        <f t="shared" ref="BI177:BI186" si="174">$BL177+$AB$7*SIN(BJ177)</f>
        <v>8.7938702624983787</v>
      </c>
      <c r="BJ177">
        <f t="shared" ref="BJ177:BJ186" si="175">$BL177+$AB$7*SIN(BK177)</f>
        <v>8.7344790119764344</v>
      </c>
      <c r="BK177">
        <f t="shared" ref="BK177:BK186" si="176">$BL177+$AB$7*SIN(BL177)</f>
        <v>8.8810272976834028</v>
      </c>
      <c r="BL177">
        <f t="shared" ref="BL177:BL186" si="177">RADIANS($AB$9)+$AB$18*(AW177-AB$15)</f>
        <v>8.4771817150852762</v>
      </c>
    </row>
    <row r="178" spans="1:64">
      <c r="A178" s="33" t="s">
        <v>326</v>
      </c>
      <c r="B178" s="57"/>
      <c r="C178" s="58">
        <v>49012.589</v>
      </c>
      <c r="D178" s="58" t="s">
        <v>264</v>
      </c>
      <c r="E178" s="33">
        <f t="shared" si="134"/>
        <v>-2893.0467241893789</v>
      </c>
      <c r="F178" s="25">
        <f t="shared" si="135"/>
        <v>-2893</v>
      </c>
      <c r="G178" s="25">
        <f t="shared" si="158"/>
        <v>-1.5949209999234881E-2</v>
      </c>
      <c r="I178" s="25">
        <f t="shared" si="156"/>
        <v>-1.5949209999234881E-2</v>
      </c>
      <c r="P178" s="27">
        <f t="shared" si="136"/>
        <v>-2.3363275891743283E-3</v>
      </c>
      <c r="Q178" s="28">
        <f t="shared" si="137"/>
        <v>33994.089</v>
      </c>
      <c r="S178" s="25">
        <f t="shared" si="159"/>
        <v>1.85310567510136E-4</v>
      </c>
      <c r="T178" s="11">
        <f t="shared" si="157"/>
        <v>0</v>
      </c>
      <c r="U178">
        <f t="shared" si="160"/>
        <v>0</v>
      </c>
      <c r="V178" s="25">
        <f t="shared" si="161"/>
        <v>-1.3612882410060553E-2</v>
      </c>
      <c r="W178" s="110"/>
      <c r="X178" s="109"/>
      <c r="Y178" s="109"/>
      <c r="Z178">
        <f t="shared" si="138"/>
        <v>-2893</v>
      </c>
      <c r="AA178" s="25">
        <f t="shared" si="139"/>
        <v>-8.1546639508744776E-3</v>
      </c>
      <c r="AB178" s="25">
        <f t="shared" si="140"/>
        <v>-1.0130873637534732E-2</v>
      </c>
      <c r="AC178" s="25">
        <f t="shared" si="141"/>
        <v>-1.3612882410060553E-2</v>
      </c>
      <c r="AD178" s="25">
        <f t="shared" si="142"/>
        <v>-7.7945460483604036E-3</v>
      </c>
      <c r="AE178" s="25">
        <f t="shared" si="143"/>
        <v>0</v>
      </c>
      <c r="AF178">
        <f t="shared" si="144"/>
        <v>-1.3612882410060553E-2</v>
      </c>
      <c r="AG178" s="128"/>
      <c r="AH178">
        <f t="shared" si="145"/>
        <v>-5.8183363617001493E-3</v>
      </c>
      <c r="AI178">
        <f t="shared" si="146"/>
        <v>0.53288642138183018</v>
      </c>
      <c r="AJ178">
        <f t="shared" si="147"/>
        <v>-0.34328173862252426</v>
      </c>
      <c r="AK178">
        <f t="shared" si="148"/>
        <v>-0.17073260757606987</v>
      </c>
      <c r="AL178">
        <f t="shared" si="149"/>
        <v>-2.7911717507608458</v>
      </c>
      <c r="AM178">
        <f t="shared" si="150"/>
        <v>-5.6488987236712163</v>
      </c>
      <c r="AN178" s="25">
        <f t="shared" si="162"/>
        <v>3.7346427159322215</v>
      </c>
      <c r="AO178" s="25">
        <f t="shared" si="162"/>
        <v>3.7364043582904114</v>
      </c>
      <c r="AP178" s="25">
        <f t="shared" si="162"/>
        <v>3.7321338726921875</v>
      </c>
      <c r="AQ178" s="25">
        <f t="shared" si="162"/>
        <v>3.7425075765570295</v>
      </c>
      <c r="AR178" s="25">
        <f t="shared" si="162"/>
        <v>3.7174318923738547</v>
      </c>
      <c r="AS178" s="25">
        <f t="shared" si="162"/>
        <v>3.778806945794309</v>
      </c>
      <c r="AT178" s="25">
        <f t="shared" si="162"/>
        <v>3.6326420032654849</v>
      </c>
      <c r="AU178" s="25">
        <f t="shared" si="151"/>
        <v>4.0133272537016422</v>
      </c>
      <c r="AW178">
        <v>28000</v>
      </c>
      <c r="AX178">
        <f t="shared" si="163"/>
        <v>-3.5660350480671926E-2</v>
      </c>
      <c r="AY178">
        <f t="shared" si="164"/>
        <v>-4.1493780281784659E-2</v>
      </c>
      <c r="AZ178" s="25">
        <f t="shared" si="165"/>
        <v>5.8334298011127311E-3</v>
      </c>
      <c r="BA178">
        <f t="shared" si="166"/>
        <v>0.5330672296916642</v>
      </c>
      <c r="BB178">
        <f t="shared" si="167"/>
        <v>0.34429760797125175</v>
      </c>
      <c r="BC178">
        <f t="shared" si="168"/>
        <v>2.7901142658111984</v>
      </c>
      <c r="BD178">
        <f t="shared" si="169"/>
        <v>5.6315495957759447</v>
      </c>
      <c r="BE178">
        <f t="shared" si="170"/>
        <v>8.8300065691095089</v>
      </c>
      <c r="BF178">
        <f t="shared" si="171"/>
        <v>8.8282543865596601</v>
      </c>
      <c r="BG178">
        <f t="shared" si="172"/>
        <v>8.832506874636282</v>
      </c>
      <c r="BH178">
        <f t="shared" si="173"/>
        <v>8.8221648582988461</v>
      </c>
      <c r="BI178">
        <f t="shared" si="174"/>
        <v>8.8471927375629988</v>
      </c>
      <c r="BJ178">
        <f t="shared" si="175"/>
        <v>8.7858612498294111</v>
      </c>
      <c r="BK178">
        <f t="shared" si="176"/>
        <v>8.9320778464551207</v>
      </c>
      <c r="BL178">
        <f t="shared" si="177"/>
        <v>8.5506172834954963</v>
      </c>
    </row>
    <row r="179" spans="1:64">
      <c r="A179" s="33" t="s">
        <v>327</v>
      </c>
      <c r="B179" s="57"/>
      <c r="C179" s="58">
        <v>49028.292999999998</v>
      </c>
      <c r="D179" s="58"/>
      <c r="E179" s="33">
        <f t="shared" si="134"/>
        <v>-2847.0408925459446</v>
      </c>
      <c r="F179" s="25">
        <f t="shared" si="135"/>
        <v>-2847</v>
      </c>
      <c r="G179" s="25">
        <f t="shared" si="158"/>
        <v>-1.3958590003312565E-2</v>
      </c>
      <c r="I179" s="127">
        <f t="shared" si="156"/>
        <v>-1.3958590003312565E-2</v>
      </c>
      <c r="N179" s="25"/>
      <c r="P179" s="27">
        <f t="shared" si="136"/>
        <v>-2.3707397572688082E-3</v>
      </c>
      <c r="Q179" s="28">
        <f t="shared" si="137"/>
        <v>34009.792999999998</v>
      </c>
      <c r="S179" s="25">
        <f t="shared" si="159"/>
        <v>1.3427827332473634E-4</v>
      </c>
      <c r="T179" s="11">
        <f t="shared" si="157"/>
        <v>0</v>
      </c>
      <c r="U179">
        <f t="shared" si="160"/>
        <v>0</v>
      </c>
      <c r="V179" s="25">
        <f t="shared" si="161"/>
        <v>-1.1587850246043757E-2</v>
      </c>
      <c r="Z179">
        <f t="shared" si="138"/>
        <v>-2847</v>
      </c>
      <c r="AA179" s="25">
        <f t="shared" si="139"/>
        <v>-8.2304042117680755E-3</v>
      </c>
      <c r="AB179" s="25">
        <f t="shared" si="140"/>
        <v>-8.0989255488132968E-3</v>
      </c>
      <c r="AC179" s="25">
        <f t="shared" si="141"/>
        <v>-1.1587850246043757E-2</v>
      </c>
      <c r="AD179" s="25">
        <f t="shared" si="142"/>
        <v>-5.7281857915444899E-3</v>
      </c>
      <c r="AE179" s="25">
        <f t="shared" si="143"/>
        <v>0</v>
      </c>
      <c r="AF179">
        <f t="shared" si="144"/>
        <v>-1.1587850246043757E-2</v>
      </c>
      <c r="AG179" s="128"/>
      <c r="AH179">
        <f t="shared" si="145"/>
        <v>-5.8596644544992678E-3</v>
      </c>
      <c r="AI179">
        <f t="shared" si="146"/>
        <v>0.53339153694851982</v>
      </c>
      <c r="AJ179">
        <f t="shared" si="147"/>
        <v>-0.34604782901834169</v>
      </c>
      <c r="AK179">
        <f t="shared" si="148"/>
        <v>-0.17210828227581854</v>
      </c>
      <c r="AL179">
        <f t="shared" si="149"/>
        <v>-2.7882251057359393</v>
      </c>
      <c r="AM179">
        <f t="shared" si="150"/>
        <v>-5.6008117721727189</v>
      </c>
      <c r="AN179" s="25">
        <f t="shared" si="162"/>
        <v>3.7394376843266581</v>
      </c>
      <c r="AO179" s="25">
        <f t="shared" si="162"/>
        <v>3.7411729319195537</v>
      </c>
      <c r="AP179" s="25">
        <f t="shared" si="162"/>
        <v>3.736952758914621</v>
      </c>
      <c r="AQ179" s="25">
        <f t="shared" si="162"/>
        <v>3.747237649099902</v>
      </c>
      <c r="AR179" s="25">
        <f t="shared" si="162"/>
        <v>3.7222965363876934</v>
      </c>
      <c r="AS179" s="25">
        <f t="shared" si="162"/>
        <v>3.7835469462475535</v>
      </c>
      <c r="AT179" s="25">
        <f t="shared" si="162"/>
        <v>3.6372445893126577</v>
      </c>
      <c r="AU179" s="25">
        <f t="shared" si="151"/>
        <v>4.0200833259953823</v>
      </c>
      <c r="AW179">
        <v>28500</v>
      </c>
      <c r="AX179">
        <f t="shared" si="163"/>
        <v>-3.7013170997593249E-2</v>
      </c>
      <c r="AY179">
        <f t="shared" si="164"/>
        <v>-4.2391850601344497E-2</v>
      </c>
      <c r="AZ179" s="25">
        <f t="shared" si="165"/>
        <v>5.3786796037512486E-3</v>
      </c>
      <c r="BA179">
        <f t="shared" si="166"/>
        <v>0.52787447472190796</v>
      </c>
      <c r="BB179">
        <f t="shared" si="167"/>
        <v>0.31436547118019303</v>
      </c>
      <c r="BC179">
        <f t="shared" si="168"/>
        <v>2.8218166519130596</v>
      </c>
      <c r="BD179">
        <f t="shared" si="169"/>
        <v>6.2009909786484174</v>
      </c>
      <c r="BE179">
        <f t="shared" si="170"/>
        <v>8.8818584064685808</v>
      </c>
      <c r="BF179">
        <f t="shared" si="171"/>
        <v>8.8798326761594435</v>
      </c>
      <c r="BG179">
        <f t="shared" si="172"/>
        <v>8.8845888877522849</v>
      </c>
      <c r="BH179">
        <f t="shared" si="173"/>
        <v>8.8733999766796146</v>
      </c>
      <c r="BI179">
        <f t="shared" si="174"/>
        <v>8.899603593237611</v>
      </c>
      <c r="BJ179">
        <f t="shared" si="175"/>
        <v>8.837554594510042</v>
      </c>
      <c r="BK179">
        <f t="shared" si="176"/>
        <v>8.9810721856060844</v>
      </c>
      <c r="BL179">
        <f t="shared" si="177"/>
        <v>8.6240528519057165</v>
      </c>
    </row>
    <row r="180" spans="1:64">
      <c r="A180" s="33" t="s">
        <v>326</v>
      </c>
      <c r="B180" s="57"/>
      <c r="C180" s="58">
        <v>49036.656999999999</v>
      </c>
      <c r="D180" s="58" t="s">
        <v>264</v>
      </c>
      <c r="E180" s="33">
        <f t="shared" si="134"/>
        <v>-2822.5380413064004</v>
      </c>
      <c r="F180" s="25">
        <f t="shared" si="135"/>
        <v>-2822.5</v>
      </c>
      <c r="G180" s="25">
        <f t="shared" si="158"/>
        <v>-1.2985324996407144E-2</v>
      </c>
      <c r="I180" s="25">
        <f t="shared" si="156"/>
        <v>-1.2985324996407144E-2</v>
      </c>
      <c r="P180" s="27">
        <f t="shared" si="136"/>
        <v>-2.3890970621359559E-3</v>
      </c>
      <c r="Q180" s="28">
        <f t="shared" si="137"/>
        <v>34018.156999999999</v>
      </c>
      <c r="S180" s="25">
        <f t="shared" si="159"/>
        <v>1.1228004643502904E-4</v>
      </c>
      <c r="T180" s="11">
        <f t="shared" si="157"/>
        <v>0</v>
      </c>
      <c r="U180">
        <f t="shared" si="160"/>
        <v>0</v>
      </c>
      <c r="V180" s="25">
        <f t="shared" si="161"/>
        <v>-1.0596227934271188E-2</v>
      </c>
      <c r="Z180">
        <f t="shared" si="138"/>
        <v>-2822.5</v>
      </c>
      <c r="AA180" s="25">
        <f t="shared" si="139"/>
        <v>-8.2707343013256676E-3</v>
      </c>
      <c r="AB180" s="25">
        <f t="shared" si="140"/>
        <v>-7.1036877572174311E-3</v>
      </c>
      <c r="AC180" s="25">
        <f t="shared" si="141"/>
        <v>-1.0596227934271188E-2</v>
      </c>
      <c r="AD180" s="25">
        <f t="shared" si="142"/>
        <v>-4.7145906950814762E-3</v>
      </c>
      <c r="AE180" s="25">
        <f t="shared" si="143"/>
        <v>0</v>
      </c>
      <c r="AF180">
        <f t="shared" si="144"/>
        <v>-1.0596227934271188E-2</v>
      </c>
      <c r="AG180" s="128"/>
      <c r="AH180">
        <f t="shared" si="145"/>
        <v>-5.8816372391897126E-3</v>
      </c>
      <c r="AI180">
        <f t="shared" si="146"/>
        <v>0.5336626154155375</v>
      </c>
      <c r="AJ180">
        <f t="shared" si="147"/>
        <v>-0.34752199468850509</v>
      </c>
      <c r="AK180">
        <f t="shared" si="148"/>
        <v>-0.17284143704019725</v>
      </c>
      <c r="AL180">
        <f t="shared" si="149"/>
        <v>-2.7866534076243834</v>
      </c>
      <c r="AM180">
        <f t="shared" si="150"/>
        <v>-5.5754860147783445</v>
      </c>
      <c r="AN180" s="25">
        <f t="shared" si="162"/>
        <v>3.7419933898471029</v>
      </c>
      <c r="AO180" s="25">
        <f t="shared" si="162"/>
        <v>3.7437145165707455</v>
      </c>
      <c r="AP180" s="25">
        <f t="shared" si="162"/>
        <v>3.7395213822456737</v>
      </c>
      <c r="AQ180" s="25">
        <f t="shared" si="162"/>
        <v>3.7497582499729969</v>
      </c>
      <c r="AR180" s="25">
        <f t="shared" si="162"/>
        <v>3.7248906418539391</v>
      </c>
      <c r="AS180" s="25">
        <f t="shared" si="162"/>
        <v>3.7860704407760761</v>
      </c>
      <c r="AT180" s="25">
        <f t="shared" si="162"/>
        <v>3.6397030924622014</v>
      </c>
      <c r="AU180" s="25">
        <f t="shared" si="151"/>
        <v>4.0236816688474839</v>
      </c>
      <c r="AW180">
        <v>29000</v>
      </c>
      <c r="AX180">
        <f t="shared" si="163"/>
        <v>-3.8384378570488285E-2</v>
      </c>
      <c r="AY180">
        <f t="shared" si="164"/>
        <v>-4.3298340345939441E-2</v>
      </c>
      <c r="AZ180" s="25">
        <f t="shared" si="165"/>
        <v>4.9139617754511552E-3</v>
      </c>
      <c r="BA180">
        <f t="shared" si="166"/>
        <v>0.52323961850346734</v>
      </c>
      <c r="BB180">
        <f t="shared" si="167"/>
        <v>0.28468294487959073</v>
      </c>
      <c r="BC180">
        <f t="shared" si="168"/>
        <v>2.8529291444308278</v>
      </c>
      <c r="BD180">
        <f t="shared" si="169"/>
        <v>6.8803047194025293</v>
      </c>
      <c r="BE180">
        <f t="shared" si="170"/>
        <v>8.9332210589512631</v>
      </c>
      <c r="BF180">
        <f t="shared" si="171"/>
        <v>8.9309622898323582</v>
      </c>
      <c r="BG180">
        <f t="shared" si="172"/>
        <v>8.9361131087337906</v>
      </c>
      <c r="BH180">
        <f t="shared" si="173"/>
        <v>8.9243464171461273</v>
      </c>
      <c r="BI180">
        <f t="shared" si="174"/>
        <v>8.9511196898235088</v>
      </c>
      <c r="BJ180">
        <f t="shared" si="175"/>
        <v>8.8896187010959231</v>
      </c>
      <c r="BK180">
        <f t="shared" si="176"/>
        <v>9.0281420621519128</v>
      </c>
      <c r="BL180">
        <f t="shared" si="177"/>
        <v>8.6974884203159366</v>
      </c>
    </row>
    <row r="181" spans="1:64">
      <c r="A181" s="33" t="s">
        <v>326</v>
      </c>
      <c r="B181" s="57"/>
      <c r="C181" s="58">
        <v>49270.811999999998</v>
      </c>
      <c r="D181" s="58" t="s">
        <v>264</v>
      </c>
      <c r="E181" s="33">
        <f t="shared" si="134"/>
        <v>-2136.5666003697156</v>
      </c>
      <c r="F181" s="25">
        <f t="shared" si="135"/>
        <v>-2136.5</v>
      </c>
      <c r="G181" s="25">
        <f t="shared" si="158"/>
        <v>-2.273390499613015E-2</v>
      </c>
      <c r="I181" s="25">
        <f t="shared" si="156"/>
        <v>-2.273390499613015E-2</v>
      </c>
      <c r="P181" s="27">
        <f t="shared" si="136"/>
        <v>-2.9113089044568697E-3</v>
      </c>
      <c r="Q181" s="28">
        <f t="shared" si="137"/>
        <v>34252.311999999998</v>
      </c>
      <c r="S181" s="25">
        <f t="shared" si="159"/>
        <v>3.9293531581362088E-4</v>
      </c>
      <c r="T181" s="11">
        <f t="shared" si="157"/>
        <v>0</v>
      </c>
      <c r="U181">
        <f t="shared" si="160"/>
        <v>0</v>
      </c>
      <c r="V181" s="25">
        <f t="shared" si="161"/>
        <v>-1.9822596091673281E-2</v>
      </c>
      <c r="Z181">
        <f t="shared" si="138"/>
        <v>-2136.5</v>
      </c>
      <c r="AA181" s="25">
        <f t="shared" si="139"/>
        <v>-9.3965628032258008E-3</v>
      </c>
      <c r="AB181" s="25">
        <f t="shared" si="140"/>
        <v>-1.6248651097361219E-2</v>
      </c>
      <c r="AC181" s="25">
        <f t="shared" si="141"/>
        <v>-1.9822596091673281E-2</v>
      </c>
      <c r="AD181" s="25">
        <f t="shared" si="142"/>
        <v>-1.3337342192904349E-2</v>
      </c>
      <c r="AE181" s="25">
        <f t="shared" si="143"/>
        <v>0</v>
      </c>
      <c r="AF181">
        <f t="shared" si="144"/>
        <v>-1.9822596091673281E-2</v>
      </c>
      <c r="AG181" s="128"/>
      <c r="AH181">
        <f t="shared" si="145"/>
        <v>-6.4852538987689307E-3</v>
      </c>
      <c r="AI181">
        <f t="shared" si="146"/>
        <v>0.54185013996771714</v>
      </c>
      <c r="AJ181">
        <f t="shared" si="147"/>
        <v>-0.38906660302138746</v>
      </c>
      <c r="AK181">
        <f t="shared" si="148"/>
        <v>-0.19350303452813616</v>
      </c>
      <c r="AL181">
        <f t="shared" si="149"/>
        <v>-2.7419623455065092</v>
      </c>
      <c r="AM181">
        <f t="shared" si="150"/>
        <v>-4.9378424104284537</v>
      </c>
      <c r="AN181" s="25">
        <f t="shared" ref="AN181:AT190" si="178">$AU181+$AB$7*SIN(AO181)</f>
        <v>3.8141047532913208</v>
      </c>
      <c r="AO181" s="25">
        <f t="shared" si="178"/>
        <v>3.8154228053108232</v>
      </c>
      <c r="AP181" s="25">
        <f t="shared" si="178"/>
        <v>3.8120359162634054</v>
      </c>
      <c r="AQ181" s="25">
        <f t="shared" si="178"/>
        <v>3.8207574903943917</v>
      </c>
      <c r="AR181" s="25">
        <f t="shared" si="178"/>
        <v>3.7984193436852332</v>
      </c>
      <c r="AS181" s="25">
        <f t="shared" si="178"/>
        <v>3.856466740674362</v>
      </c>
      <c r="AT181" s="25">
        <f t="shared" si="178"/>
        <v>3.7106118594748043</v>
      </c>
      <c r="AU181" s="25">
        <f t="shared" si="151"/>
        <v>4.1244352687063053</v>
      </c>
      <c r="AW181">
        <v>29500</v>
      </c>
      <c r="AX181">
        <f t="shared" si="163"/>
        <v>-3.9772784262578735E-2</v>
      </c>
      <c r="AY181">
        <f t="shared" si="164"/>
        <v>-4.42132495155695E-2</v>
      </c>
      <c r="AZ181" s="25">
        <f t="shared" si="165"/>
        <v>4.4404652529907657E-3</v>
      </c>
      <c r="BA181">
        <f t="shared" si="166"/>
        <v>0.51913285116035568</v>
      </c>
      <c r="BB181">
        <f t="shared" si="167"/>
        <v>0.25523294276357067</v>
      </c>
      <c r="BC181">
        <f t="shared" si="168"/>
        <v>2.8835161980056756</v>
      </c>
      <c r="BD181">
        <f t="shared" si="169"/>
        <v>7.7065808947649215</v>
      </c>
      <c r="BE181">
        <f t="shared" si="170"/>
        <v>8.984139619978194</v>
      </c>
      <c r="BF181">
        <f t="shared" si="171"/>
        <v>8.9817090544453944</v>
      </c>
      <c r="BG181">
        <f t="shared" si="172"/>
        <v>8.9871116486513465</v>
      </c>
      <c r="BH181">
        <f t="shared" si="173"/>
        <v>8.9750840124938005</v>
      </c>
      <c r="BI181">
        <f t="shared" si="174"/>
        <v>9.0017691837043898</v>
      </c>
      <c r="BJ181">
        <f t="shared" si="175"/>
        <v>8.9420897525699985</v>
      </c>
      <c r="BK181">
        <f t="shared" si="176"/>
        <v>9.0734295966537655</v>
      </c>
      <c r="BL181">
        <f t="shared" si="177"/>
        <v>8.770923988726155</v>
      </c>
    </row>
    <row r="182" spans="1:64">
      <c r="A182" s="33" t="s">
        <v>326</v>
      </c>
      <c r="B182" s="57"/>
      <c r="C182" s="58">
        <v>49283.788</v>
      </c>
      <c r="D182" s="58" t="s">
        <v>264</v>
      </c>
      <c r="E182" s="33">
        <f t="shared" si="134"/>
        <v>-2098.5526121243392</v>
      </c>
      <c r="F182" s="25">
        <f t="shared" si="135"/>
        <v>-2098.5</v>
      </c>
      <c r="G182" s="25">
        <f t="shared" si="158"/>
        <v>-1.7959044998860918E-2</v>
      </c>
      <c r="I182" s="25">
        <f t="shared" si="156"/>
        <v>-1.7959044998860918E-2</v>
      </c>
      <c r="P182" s="27">
        <f t="shared" si="136"/>
        <v>-2.940699361500868E-3</v>
      </c>
      <c r="Q182" s="28">
        <f t="shared" si="137"/>
        <v>34265.288</v>
      </c>
      <c r="S182" s="25">
        <f t="shared" si="159"/>
        <v>2.2555070568321161E-4</v>
      </c>
      <c r="T182" s="11">
        <f t="shared" si="157"/>
        <v>0</v>
      </c>
      <c r="U182">
        <f t="shared" si="160"/>
        <v>0</v>
      </c>
      <c r="V182" s="25">
        <f t="shared" si="161"/>
        <v>-1.5018345637360049E-2</v>
      </c>
      <c r="Z182">
        <f t="shared" si="138"/>
        <v>-2098.5</v>
      </c>
      <c r="AA182" s="25">
        <f t="shared" si="139"/>
        <v>-9.4586973534357723E-3</v>
      </c>
      <c r="AB182" s="25">
        <f t="shared" si="140"/>
        <v>-1.1441047006926015E-2</v>
      </c>
      <c r="AC182" s="25">
        <f t="shared" si="141"/>
        <v>-1.5018345637360049E-2</v>
      </c>
      <c r="AD182" s="25">
        <f t="shared" si="142"/>
        <v>-8.5003476454251457E-3</v>
      </c>
      <c r="AE182" s="25">
        <f t="shared" si="143"/>
        <v>0</v>
      </c>
      <c r="AF182">
        <f t="shared" si="144"/>
        <v>-1.5018345637360049E-2</v>
      </c>
      <c r="AG182" s="128"/>
      <c r="AH182">
        <f t="shared" si="145"/>
        <v>-6.5179979919349033E-3</v>
      </c>
      <c r="AI182">
        <f t="shared" si="146"/>
        <v>0.54233851331824878</v>
      </c>
      <c r="AJ182">
        <f t="shared" si="147"/>
        <v>-0.39138346407900138</v>
      </c>
      <c r="AK182">
        <f t="shared" si="148"/>
        <v>-0.1946552907769184</v>
      </c>
      <c r="AL182">
        <f t="shared" si="149"/>
        <v>-2.7394459852432242</v>
      </c>
      <c r="AM182">
        <f t="shared" si="150"/>
        <v>-4.9061040841862456</v>
      </c>
      <c r="AN182" s="25">
        <f t="shared" si="178"/>
        <v>3.8181318887314513</v>
      </c>
      <c r="AO182" s="25">
        <f t="shared" si="178"/>
        <v>3.819427713873162</v>
      </c>
      <c r="AP182" s="25">
        <f t="shared" si="178"/>
        <v>3.8160872049937224</v>
      </c>
      <c r="AQ182" s="25">
        <f t="shared" si="178"/>
        <v>3.8247170708575089</v>
      </c>
      <c r="AR182" s="25">
        <f t="shared" si="178"/>
        <v>3.8025429290780037</v>
      </c>
      <c r="AS182" s="25">
        <f t="shared" si="178"/>
        <v>3.8603540485081047</v>
      </c>
      <c r="AT182" s="25">
        <f t="shared" si="178"/>
        <v>3.7146598513493432</v>
      </c>
      <c r="AU182" s="25">
        <f t="shared" si="151"/>
        <v>4.1300163719054819</v>
      </c>
      <c r="AW182">
        <v>30000</v>
      </c>
      <c r="AX182">
        <f t="shared" si="163"/>
        <v>-4.1177256555013343E-2</v>
      </c>
      <c r="AY182">
        <f t="shared" si="164"/>
        <v>-4.5136578110234658E-2</v>
      </c>
      <c r="AZ182" s="25">
        <f t="shared" si="165"/>
        <v>3.959321555221316E-3</v>
      </c>
      <c r="BA182">
        <f t="shared" si="166"/>
        <v>0.51552819022610885</v>
      </c>
      <c r="BB182">
        <f t="shared" si="167"/>
        <v>0.22599758323582633</v>
      </c>
      <c r="BC182">
        <f t="shared" si="168"/>
        <v>2.9136378226956721</v>
      </c>
      <c r="BD182">
        <f t="shared" si="169"/>
        <v>8.7356425607057311</v>
      </c>
      <c r="BE182">
        <f t="shared" si="170"/>
        <v>9.0346569916492125</v>
      </c>
      <c r="BF182">
        <f t="shared" si="171"/>
        <v>9.0321342386966652</v>
      </c>
      <c r="BG182">
        <f t="shared" si="172"/>
        <v>9.0376183638821566</v>
      </c>
      <c r="BH182">
        <f t="shared" si="173"/>
        <v>9.0256806667230567</v>
      </c>
      <c r="BI182">
        <f t="shared" si="174"/>
        <v>9.0515924495832003</v>
      </c>
      <c r="BJ182">
        <f t="shared" si="175"/>
        <v>8.9949828886065042</v>
      </c>
      <c r="BK182">
        <f t="shared" si="176"/>
        <v>9.1170865171374196</v>
      </c>
      <c r="BL182">
        <f t="shared" si="177"/>
        <v>8.8443595571363751</v>
      </c>
    </row>
    <row r="183" spans="1:64">
      <c r="A183" s="33" t="s">
        <v>326</v>
      </c>
      <c r="B183" s="57"/>
      <c r="C183" s="58">
        <v>49311.612000000001</v>
      </c>
      <c r="D183" s="58" t="s">
        <v>264</v>
      </c>
      <c r="E183" s="33">
        <f t="shared" si="134"/>
        <v>-2017.0404967621953</v>
      </c>
      <c r="F183" s="25">
        <f t="shared" si="135"/>
        <v>-2017</v>
      </c>
      <c r="G183" s="25">
        <f t="shared" si="158"/>
        <v>-1.3823489993228577E-2</v>
      </c>
      <c r="I183" s="25">
        <f t="shared" si="156"/>
        <v>-1.3823489993228577E-2</v>
      </c>
      <c r="P183" s="27">
        <f t="shared" si="136"/>
        <v>-3.0038981552999908E-3</v>
      </c>
      <c r="Q183" s="28">
        <f t="shared" si="137"/>
        <v>34293.112000000001</v>
      </c>
      <c r="S183" s="25">
        <f t="shared" si="159"/>
        <v>1.1706356753937087E-4</v>
      </c>
      <c r="T183" s="11">
        <f t="shared" si="157"/>
        <v>0</v>
      </c>
      <c r="U183">
        <f t="shared" si="160"/>
        <v>0</v>
      </c>
      <c r="V183" s="25">
        <f t="shared" si="161"/>
        <v>-1.0819591837928586E-2</v>
      </c>
      <c r="Z183">
        <f t="shared" si="138"/>
        <v>-2017</v>
      </c>
      <c r="AA183" s="25">
        <f t="shared" si="139"/>
        <v>-9.5918643350532962E-3</v>
      </c>
      <c r="AB183" s="25">
        <f t="shared" si="140"/>
        <v>-7.2355238134752713E-3</v>
      </c>
      <c r="AC183" s="25">
        <f t="shared" si="141"/>
        <v>-1.0819591837928586E-2</v>
      </c>
      <c r="AD183" s="25">
        <f t="shared" si="142"/>
        <v>-4.2316256581752809E-3</v>
      </c>
      <c r="AE183" s="25">
        <f t="shared" si="143"/>
        <v>0</v>
      </c>
      <c r="AF183">
        <f t="shared" si="144"/>
        <v>-1.0819591837928586E-2</v>
      </c>
      <c r="AG183" s="128"/>
      <c r="AH183">
        <f t="shared" si="145"/>
        <v>-6.5879661797533058E-3</v>
      </c>
      <c r="AI183">
        <f t="shared" si="146"/>
        <v>0.5433987298302817</v>
      </c>
      <c r="AJ183">
        <f t="shared" si="147"/>
        <v>-0.39635818907836434</v>
      </c>
      <c r="AK183">
        <f t="shared" si="148"/>
        <v>-0.19712939582567918</v>
      </c>
      <c r="AL183">
        <f t="shared" si="149"/>
        <v>-2.734033757760733</v>
      </c>
      <c r="AM183">
        <f t="shared" si="150"/>
        <v>-4.8391509372890935</v>
      </c>
      <c r="AN183" s="25">
        <f t="shared" si="178"/>
        <v>3.8267811773633595</v>
      </c>
      <c r="AO183" s="25">
        <f t="shared" si="178"/>
        <v>3.8280295589514375</v>
      </c>
      <c r="AP183" s="25">
        <f t="shared" si="178"/>
        <v>3.8247887375220078</v>
      </c>
      <c r="AQ183" s="25">
        <f t="shared" si="178"/>
        <v>3.8332198874921248</v>
      </c>
      <c r="AR183" s="25">
        <f t="shared" si="178"/>
        <v>3.8114048462802557</v>
      </c>
      <c r="AS183" s="25">
        <f t="shared" si="178"/>
        <v>3.8686880832373962</v>
      </c>
      <c r="AT183" s="25">
        <f t="shared" si="178"/>
        <v>3.72338541988612</v>
      </c>
      <c r="AU183" s="25">
        <f t="shared" si="151"/>
        <v>4.1419863695563484</v>
      </c>
      <c r="AV183" s="25"/>
      <c r="AW183">
        <v>30500</v>
      </c>
      <c r="AX183">
        <f t="shared" si="163"/>
        <v>-4.259672264470328E-2</v>
      </c>
      <c r="AY183">
        <f t="shared" si="164"/>
        <v>-4.6068326129934931E-2</v>
      </c>
      <c r="AZ183" s="25">
        <f t="shared" si="165"/>
        <v>3.4716034852316528E-3</v>
      </c>
      <c r="BA183">
        <f t="shared" si="166"/>
        <v>0.51240306084459619</v>
      </c>
      <c r="BB183">
        <f t="shared" si="167"/>
        <v>0.1969579665016723</v>
      </c>
      <c r="BC183">
        <f t="shared" si="168"/>
        <v>2.9433506791792214</v>
      </c>
      <c r="BD183">
        <f t="shared" si="169"/>
        <v>10.055618804317875</v>
      </c>
      <c r="BE183">
        <f t="shared" si="170"/>
        <v>9.0848149609682416</v>
      </c>
      <c r="BF183">
        <f t="shared" si="171"/>
        <v>9.0822939574013439</v>
      </c>
      <c r="BG183">
        <f t="shared" si="172"/>
        <v>9.0876703702631971</v>
      </c>
      <c r="BH183">
        <f t="shared" si="173"/>
        <v>9.076191892088044</v>
      </c>
      <c r="BI183">
        <f t="shared" si="174"/>
        <v>9.1006424781579032</v>
      </c>
      <c r="BJ183">
        <f t="shared" si="175"/>
        <v>9.0482946494382475</v>
      </c>
      <c r="BK183">
        <f t="shared" si="176"/>
        <v>9.1592733412246261</v>
      </c>
      <c r="BL183">
        <f t="shared" si="177"/>
        <v>8.9177951255465953</v>
      </c>
    </row>
    <row r="184" spans="1:64">
      <c r="A184" s="33" t="s">
        <v>326</v>
      </c>
      <c r="B184" s="57"/>
      <c r="C184" s="58">
        <v>49311.792999999998</v>
      </c>
      <c r="D184" s="58" t="s">
        <v>264</v>
      </c>
      <c r="E184" s="33">
        <f t="shared" si="134"/>
        <v>-2016.5102461555143</v>
      </c>
      <c r="F184" s="25">
        <f t="shared" si="135"/>
        <v>-2016.5</v>
      </c>
      <c r="G184" s="25">
        <f t="shared" si="158"/>
        <v>-3.4975050002685748E-3</v>
      </c>
      <c r="I184" s="25">
        <f t="shared" si="156"/>
        <v>-3.4975050002685748E-3</v>
      </c>
      <c r="P184" s="27">
        <f t="shared" si="136"/>
        <v>-3.004286568354188E-3</v>
      </c>
      <c r="Q184" s="28">
        <f t="shared" si="137"/>
        <v>34293.292999999998</v>
      </c>
      <c r="S184" s="25">
        <f t="shared" si="159"/>
        <v>2.4326442158008656E-7</v>
      </c>
      <c r="T184" s="11">
        <f t="shared" si="157"/>
        <v>0</v>
      </c>
      <c r="U184">
        <f t="shared" si="160"/>
        <v>0</v>
      </c>
      <c r="V184" s="25">
        <f t="shared" si="161"/>
        <v>-4.9321843191438676E-4</v>
      </c>
      <c r="Z184">
        <f t="shared" si="138"/>
        <v>-2016.5</v>
      </c>
      <c r="AA184" s="25">
        <f t="shared" si="139"/>
        <v>-9.5926809002345494E-3</v>
      </c>
      <c r="AB184" s="25">
        <f t="shared" si="140"/>
        <v>3.090889331611787E-3</v>
      </c>
      <c r="AC184" s="25">
        <f t="shared" si="141"/>
        <v>-4.9321843191438676E-4</v>
      </c>
      <c r="AD184" s="25">
        <f t="shared" si="142"/>
        <v>6.0951758999659746E-3</v>
      </c>
      <c r="AE184" s="25">
        <f t="shared" si="143"/>
        <v>0</v>
      </c>
      <c r="AF184">
        <f t="shared" si="144"/>
        <v>-4.9321843191438676E-4</v>
      </c>
      <c r="AG184" s="128"/>
      <c r="AH184">
        <f t="shared" si="145"/>
        <v>-6.5883943318803618E-3</v>
      </c>
      <c r="AI184">
        <f t="shared" si="146"/>
        <v>0.54340528834407054</v>
      </c>
      <c r="AJ184">
        <f t="shared" si="147"/>
        <v>-0.3963887328221678</v>
      </c>
      <c r="AK184">
        <f t="shared" si="148"/>
        <v>-0.19714458629908152</v>
      </c>
      <c r="AL184">
        <f t="shared" si="149"/>
        <v>-2.73400048894724</v>
      </c>
      <c r="AM184">
        <f t="shared" si="150"/>
        <v>-4.8387448013210985</v>
      </c>
      <c r="AN184" s="25">
        <f t="shared" si="178"/>
        <v>3.8268342919895479</v>
      </c>
      <c r="AO184" s="25">
        <f t="shared" si="178"/>
        <v>3.8280823835809787</v>
      </c>
      <c r="AP184" s="25">
        <f t="shared" si="178"/>
        <v>3.8248421743924319</v>
      </c>
      <c r="AQ184" s="25">
        <f t="shared" si="178"/>
        <v>3.8332720971789112</v>
      </c>
      <c r="AR184" s="25">
        <f t="shared" si="178"/>
        <v>3.8114592892628396</v>
      </c>
      <c r="AS184" s="25">
        <f t="shared" si="178"/>
        <v>3.868739199504911</v>
      </c>
      <c r="AT184" s="25">
        <f t="shared" si="178"/>
        <v>3.7234391356170877</v>
      </c>
      <c r="AU184" s="25">
        <f t="shared" si="151"/>
        <v>4.1420598051247586</v>
      </c>
      <c r="AW184">
        <v>31000</v>
      </c>
      <c r="AX184">
        <f t="shared" si="163"/>
        <v>-4.403017009709765E-2</v>
      </c>
      <c r="AY184">
        <f t="shared" si="164"/>
        <v>-4.7008493574670296E-2</v>
      </c>
      <c r="AZ184" s="25">
        <f t="shared" si="165"/>
        <v>2.9783234775726491E-3</v>
      </c>
      <c r="BA184">
        <f t="shared" si="166"/>
        <v>0.50973798025038775</v>
      </c>
      <c r="BB184">
        <f t="shared" si="167"/>
        <v>0.16809395024551418</v>
      </c>
      <c r="BC184">
        <f t="shared" si="168"/>
        <v>2.9727090291550828</v>
      </c>
      <c r="BD184">
        <f t="shared" si="169"/>
        <v>11.814313746278081</v>
      </c>
      <c r="BE184">
        <f t="shared" si="170"/>
        <v>9.1346551521703692</v>
      </c>
      <c r="BF184">
        <f t="shared" si="171"/>
        <v>9.132238744980155</v>
      </c>
      <c r="BG184">
        <f t="shared" si="172"/>
        <v>9.1373091625979548</v>
      </c>
      <c r="BH184">
        <f t="shared" si="173"/>
        <v>9.1266608149422463</v>
      </c>
      <c r="BI184">
        <f t="shared" si="174"/>
        <v>9.1489847859546707</v>
      </c>
      <c r="BJ184">
        <f t="shared" si="175"/>
        <v>9.1020053840202593</v>
      </c>
      <c r="BK184">
        <f t="shared" si="176"/>
        <v>9.2001585108854158</v>
      </c>
      <c r="BL184">
        <f t="shared" si="177"/>
        <v>8.9912306939568154</v>
      </c>
    </row>
    <row r="185" spans="1:64">
      <c r="A185" s="33" t="s">
        <v>326</v>
      </c>
      <c r="B185" s="57"/>
      <c r="C185" s="58">
        <v>49333.798999999999</v>
      </c>
      <c r="D185" s="58" t="s">
        <v>264</v>
      </c>
      <c r="E185" s="33">
        <f t="shared" si="134"/>
        <v>-1952.0423188028906</v>
      </c>
      <c r="F185" s="25">
        <f t="shared" si="135"/>
        <v>-1952</v>
      </c>
      <c r="G185" s="25">
        <f t="shared" si="158"/>
        <v>-1.4445439999690279E-2</v>
      </c>
      <c r="I185" s="25">
        <f t="shared" si="156"/>
        <v>-1.4445439999690279E-2</v>
      </c>
      <c r="P185" s="27">
        <f t="shared" si="136"/>
        <v>-3.0544624492245443E-3</v>
      </c>
      <c r="Q185" s="28">
        <f t="shared" si="137"/>
        <v>34315.298999999999</v>
      </c>
      <c r="S185" s="25">
        <f t="shared" si="159"/>
        <v>1.2975436955521436E-4</v>
      </c>
      <c r="T185" s="11">
        <f t="shared" si="157"/>
        <v>0</v>
      </c>
      <c r="U185">
        <f t="shared" si="160"/>
        <v>0</v>
      </c>
      <c r="V185" s="25">
        <f t="shared" si="161"/>
        <v>-1.1390977550465736E-2</v>
      </c>
      <c r="Z185">
        <f t="shared" si="138"/>
        <v>-1952</v>
      </c>
      <c r="AA185" s="25">
        <f t="shared" si="139"/>
        <v>-9.6979747287257792E-3</v>
      </c>
      <c r="AB185" s="25">
        <f t="shared" si="140"/>
        <v>-7.801927720189044E-3</v>
      </c>
      <c r="AC185" s="25">
        <f t="shared" si="141"/>
        <v>-1.1390977550465736E-2</v>
      </c>
      <c r="AD185" s="25">
        <f t="shared" si="142"/>
        <v>-4.7474652709645002E-3</v>
      </c>
      <c r="AE185" s="25">
        <f t="shared" si="143"/>
        <v>0</v>
      </c>
      <c r="AF185">
        <f t="shared" si="144"/>
        <v>-1.1390977550465736E-2</v>
      </c>
      <c r="AG185" s="128"/>
      <c r="AH185">
        <f t="shared" si="145"/>
        <v>-6.6435122795012354E-3</v>
      </c>
      <c r="AI185">
        <f t="shared" si="146"/>
        <v>0.54425690839159857</v>
      </c>
      <c r="AJ185">
        <f t="shared" si="147"/>
        <v>-0.40033133792634518</v>
      </c>
      <c r="AK185">
        <f t="shared" si="148"/>
        <v>-0.19910538182182216</v>
      </c>
      <c r="AL185">
        <f t="shared" si="149"/>
        <v>-2.7297020975033583</v>
      </c>
      <c r="AM185">
        <f t="shared" si="150"/>
        <v>-4.7868154707573671</v>
      </c>
      <c r="AN185" s="25">
        <f t="shared" si="178"/>
        <v>3.8336913943234565</v>
      </c>
      <c r="AO185" s="25">
        <f t="shared" si="178"/>
        <v>3.8349021991953727</v>
      </c>
      <c r="AP185" s="25">
        <f t="shared" si="178"/>
        <v>3.831741006994331</v>
      </c>
      <c r="AQ185" s="25">
        <f t="shared" si="178"/>
        <v>3.8400118556416563</v>
      </c>
      <c r="AR185" s="25">
        <f t="shared" si="178"/>
        <v>3.8184901414250478</v>
      </c>
      <c r="AS185" s="25">
        <f t="shared" si="178"/>
        <v>3.8753319889643194</v>
      </c>
      <c r="AT185" s="25">
        <f t="shared" si="178"/>
        <v>3.7303874322066215</v>
      </c>
      <c r="AU185" s="25">
        <f t="shared" si="151"/>
        <v>4.1515329934496767</v>
      </c>
      <c r="AW185">
        <v>31500</v>
      </c>
      <c r="AX185">
        <f t="shared" si="163"/>
        <v>-4.5476647638766521E-2</v>
      </c>
      <c r="AY185">
        <f t="shared" si="164"/>
        <v>-4.7957080444440782E-2</v>
      </c>
      <c r="AZ185" s="25">
        <f t="shared" si="165"/>
        <v>2.4804328056742633E-3</v>
      </c>
      <c r="BA185">
        <f t="shared" si="166"/>
        <v>0.5075163327021226</v>
      </c>
      <c r="BB185">
        <f t="shared" si="167"/>
        <v>0.13938397275956996</v>
      </c>
      <c r="BC185">
        <f t="shared" si="168"/>
        <v>3.0017655282548135</v>
      </c>
      <c r="BD185">
        <f t="shared" si="169"/>
        <v>14.280064248682557</v>
      </c>
      <c r="BE185">
        <f t="shared" si="170"/>
        <v>9.1842197986213083</v>
      </c>
      <c r="BF185">
        <f t="shared" si="171"/>
        <v>9.1820133655342779</v>
      </c>
      <c r="BG185">
        <f t="shared" si="172"/>
        <v>9.1865813075632801</v>
      </c>
      <c r="BH185">
        <f t="shared" si="173"/>
        <v>9.1771186380329262</v>
      </c>
      <c r="BI185">
        <f t="shared" si="174"/>
        <v>9.1966968763832497</v>
      </c>
      <c r="BJ185">
        <f t="shared" si="175"/>
        <v>9.1560815882542155</v>
      </c>
      <c r="BK185">
        <f t="shared" si="176"/>
        <v>9.2399174844752974</v>
      </c>
      <c r="BL185">
        <f t="shared" si="177"/>
        <v>9.0646662623670355</v>
      </c>
    </row>
    <row r="186" spans="1:64">
      <c r="A186" s="33" t="s">
        <v>326</v>
      </c>
      <c r="B186" s="57"/>
      <c r="C186" s="58">
        <v>49397.625</v>
      </c>
      <c r="D186" s="58" t="s">
        <v>264</v>
      </c>
      <c r="E186" s="33">
        <f t="shared" si="134"/>
        <v>-1765.0601352525682</v>
      </c>
      <c r="F186" s="25">
        <f t="shared" si="135"/>
        <v>-1765</v>
      </c>
      <c r="G186" s="25">
        <f t="shared" si="158"/>
        <v>-2.0527050000964664E-2</v>
      </c>
      <c r="I186" s="25">
        <f t="shared" si="156"/>
        <v>-2.0527050000964664E-2</v>
      </c>
      <c r="P186" s="27">
        <f t="shared" si="136"/>
        <v>-3.2007255472551233E-3</v>
      </c>
      <c r="Q186" s="28">
        <f t="shared" si="137"/>
        <v>34379.125</v>
      </c>
      <c r="S186" s="25">
        <f t="shared" si="159"/>
        <v>3.0020151907521315E-4</v>
      </c>
      <c r="T186" s="11">
        <f t="shared" si="157"/>
        <v>0</v>
      </c>
      <c r="U186">
        <f t="shared" si="160"/>
        <v>0</v>
      </c>
      <c r="V186" s="25">
        <f t="shared" si="161"/>
        <v>-1.7326324453709539E-2</v>
      </c>
      <c r="Z186">
        <f t="shared" si="138"/>
        <v>-1765</v>
      </c>
      <c r="AA186" s="25">
        <f t="shared" si="139"/>
        <v>-1.0002739790595508E-2</v>
      </c>
      <c r="AB186" s="25">
        <f t="shared" si="140"/>
        <v>-1.3725035757624279E-2</v>
      </c>
      <c r="AC186" s="25">
        <f t="shared" si="141"/>
        <v>-1.7326324453709539E-2</v>
      </c>
      <c r="AD186" s="25">
        <f t="shared" si="142"/>
        <v>-1.0524310210369156E-2</v>
      </c>
      <c r="AE186" s="25">
        <f t="shared" si="143"/>
        <v>0</v>
      </c>
      <c r="AF186">
        <f t="shared" si="144"/>
        <v>-1.7326324453709539E-2</v>
      </c>
      <c r="AG186" s="128"/>
      <c r="AH186">
        <f t="shared" si="145"/>
        <v>-6.8020142433403846E-3</v>
      </c>
      <c r="AI186">
        <f t="shared" si="146"/>
        <v>0.54678919723597885</v>
      </c>
      <c r="AJ186">
        <f t="shared" si="147"/>
        <v>-0.41178968992760318</v>
      </c>
      <c r="AK186">
        <f t="shared" si="148"/>
        <v>-0.2048040206567949</v>
      </c>
      <c r="AL186">
        <f t="shared" si="149"/>
        <v>-2.7171633665325157</v>
      </c>
      <c r="AM186">
        <f t="shared" si="150"/>
        <v>-4.6412586536290412</v>
      </c>
      <c r="AN186" s="25">
        <f t="shared" si="178"/>
        <v>3.8536322620873658</v>
      </c>
      <c r="AO186" s="25">
        <f t="shared" si="178"/>
        <v>3.854736595144006</v>
      </c>
      <c r="AP186" s="25">
        <f t="shared" si="178"/>
        <v>3.851804353279161</v>
      </c>
      <c r="AQ186" s="25">
        <f t="shared" si="178"/>
        <v>3.8596065111467395</v>
      </c>
      <c r="AR186" s="25">
        <f t="shared" si="178"/>
        <v>3.8389605702860514</v>
      </c>
      <c r="AS186" s="25">
        <f t="shared" si="178"/>
        <v>3.8944343695370005</v>
      </c>
      <c r="AT186" s="25">
        <f t="shared" si="178"/>
        <v>3.7507465266788316</v>
      </c>
      <c r="AU186" s="25">
        <f t="shared" si="151"/>
        <v>4.1789978960350984</v>
      </c>
      <c r="AW186">
        <v>32000</v>
      </c>
      <c r="AX186">
        <f t="shared" si="163"/>
        <v>-4.6935264063341801E-2</v>
      </c>
      <c r="AY186">
        <f t="shared" si="164"/>
        <v>-4.8914086739246375E-2</v>
      </c>
      <c r="AZ186" s="25">
        <f t="shared" si="165"/>
        <v>1.9788226759045718E-3</v>
      </c>
      <c r="BA186">
        <f t="shared" si="166"/>
        <v>0.50572421949585877</v>
      </c>
      <c r="BB186">
        <f t="shared" si="167"/>
        <v>0.11080496009353742</v>
      </c>
      <c r="BC186">
        <f t="shared" si="168"/>
        <v>3.0305718546379188</v>
      </c>
      <c r="BD186">
        <f t="shared" si="169"/>
        <v>17.99613520261639</v>
      </c>
      <c r="BE186">
        <f t="shared" si="170"/>
        <v>9.233552292418997</v>
      </c>
      <c r="BF186">
        <f t="shared" si="171"/>
        <v>9.2316569026349562</v>
      </c>
      <c r="BG186">
        <f t="shared" si="172"/>
        <v>9.2355387013431613</v>
      </c>
      <c r="BH186">
        <f t="shared" si="173"/>
        <v>9.2275855288393096</v>
      </c>
      <c r="BI186">
        <f t="shared" si="174"/>
        <v>9.2438672946032305</v>
      </c>
      <c r="BJ186">
        <f t="shared" si="175"/>
        <v>9.2104781535071947</v>
      </c>
      <c r="BK186">
        <f t="shared" si="176"/>
        <v>9.2787317909516194</v>
      </c>
      <c r="BL186">
        <f t="shared" si="177"/>
        <v>9.1381018307772557</v>
      </c>
    </row>
    <row r="187" spans="1:64">
      <c r="A187" s="33" t="s">
        <v>326</v>
      </c>
      <c r="B187" s="57"/>
      <c r="C187" s="58">
        <v>49679.584999999999</v>
      </c>
      <c r="D187" s="58" t="s">
        <v>264</v>
      </c>
      <c r="E187" s="33">
        <f t="shared" si="134"/>
        <v>-939.04101336105157</v>
      </c>
      <c r="F187" s="25">
        <f t="shared" si="135"/>
        <v>-939</v>
      </c>
      <c r="G187" s="25">
        <f t="shared" si="158"/>
        <v>-1.399983000010252E-2</v>
      </c>
      <c r="I187" s="25">
        <f t="shared" si="156"/>
        <v>-1.399983000010252E-2</v>
      </c>
      <c r="P187" s="27">
        <f t="shared" si="136"/>
        <v>-3.860875782253935E-3</v>
      </c>
      <c r="Q187" s="28">
        <f t="shared" si="137"/>
        <v>34661.084999999999</v>
      </c>
      <c r="S187" s="25">
        <f t="shared" si="159"/>
        <v>1.0279839263162962E-4</v>
      </c>
      <c r="T187" s="11">
        <f t="shared" si="157"/>
        <v>0</v>
      </c>
      <c r="U187">
        <f t="shared" si="160"/>
        <v>0</v>
      </c>
      <c r="V187" s="25">
        <f t="shared" si="161"/>
        <v>-1.0138954217848585E-2</v>
      </c>
      <c r="Z187">
        <f t="shared" si="138"/>
        <v>-939</v>
      </c>
      <c r="AA187" s="25">
        <f t="shared" si="139"/>
        <v>-1.1338190069970611E-2</v>
      </c>
      <c r="AB187" s="25">
        <f t="shared" si="140"/>
        <v>-6.5225157123858443E-3</v>
      </c>
      <c r="AC187" s="25">
        <f t="shared" si="141"/>
        <v>-1.0138954217848585E-2</v>
      </c>
      <c r="AD187" s="25">
        <f t="shared" si="142"/>
        <v>-2.6616399301319094E-3</v>
      </c>
      <c r="AE187" s="25">
        <f t="shared" si="143"/>
        <v>0</v>
      </c>
      <c r="AF187">
        <f t="shared" si="144"/>
        <v>-1.0138954217848585E-2</v>
      </c>
      <c r="AG187" s="128"/>
      <c r="AH187">
        <f t="shared" si="145"/>
        <v>-7.4773142877166757E-3</v>
      </c>
      <c r="AI187">
        <f t="shared" si="146"/>
        <v>0.55916138877389687</v>
      </c>
      <c r="AJ187">
        <f t="shared" si="147"/>
        <v>-0.46291498007358112</v>
      </c>
      <c r="AK187">
        <f t="shared" si="148"/>
        <v>-0.23023040084106627</v>
      </c>
      <c r="AL187">
        <f t="shared" si="149"/>
        <v>-2.6602995554678603</v>
      </c>
      <c r="AM187">
        <f t="shared" si="150"/>
        <v>-4.074945090683741</v>
      </c>
      <c r="AN187" s="25">
        <f t="shared" si="178"/>
        <v>3.9428684609450322</v>
      </c>
      <c r="AO187" s="25">
        <f t="shared" si="178"/>
        <v>3.9435479237465736</v>
      </c>
      <c r="AP187" s="25">
        <f t="shared" si="178"/>
        <v>3.9415850140360762</v>
      </c>
      <c r="AQ187" s="25">
        <f t="shared" si="178"/>
        <v>3.9472666065682169</v>
      </c>
      <c r="AR187" s="25">
        <f t="shared" si="178"/>
        <v>3.9309113690604494</v>
      </c>
      <c r="AS187" s="25">
        <f t="shared" si="178"/>
        <v>3.97877452704603</v>
      </c>
      <c r="AT187" s="25">
        <f t="shared" si="178"/>
        <v>3.8446071996095239</v>
      </c>
      <c r="AU187" s="25">
        <f t="shared" si="151"/>
        <v>4.3003134550487827</v>
      </c>
      <c r="AZ187" s="25"/>
    </row>
    <row r="188" spans="1:64">
      <c r="A188" s="33" t="s">
        <v>328</v>
      </c>
      <c r="B188" s="57" t="s">
        <v>288</v>
      </c>
      <c r="C188" s="58">
        <v>49687.607000000004</v>
      </c>
      <c r="D188" s="58"/>
      <c r="E188" s="33">
        <f t="shared" si="134"/>
        <v>-915.54007210762029</v>
      </c>
      <c r="F188" s="25">
        <f t="shared" si="135"/>
        <v>-915.5</v>
      </c>
      <c r="G188" s="25">
        <f t="shared" si="158"/>
        <v>-1.3678534996870439E-2</v>
      </c>
      <c r="I188" s="127">
        <f t="shared" si="156"/>
        <v>-1.3678534996870439E-2</v>
      </c>
      <c r="P188" s="27">
        <f t="shared" si="136"/>
        <v>-3.8799934543773231E-3</v>
      </c>
      <c r="Q188" s="28">
        <f t="shared" si="137"/>
        <v>34669.107000000004</v>
      </c>
      <c r="S188" s="25">
        <f t="shared" si="159"/>
        <v>9.6011416359963392E-5</v>
      </c>
      <c r="T188" s="11">
        <f t="shared" si="157"/>
        <v>0</v>
      </c>
      <c r="U188">
        <f t="shared" si="160"/>
        <v>0</v>
      </c>
      <c r="V188" s="25">
        <f t="shared" si="161"/>
        <v>-9.7985415424931173E-3</v>
      </c>
      <c r="Z188">
        <f t="shared" si="138"/>
        <v>-915.5</v>
      </c>
      <c r="AA188" s="25">
        <f t="shared" si="139"/>
        <v>-1.1375886805438159E-2</v>
      </c>
      <c r="AB188" s="25">
        <f t="shared" si="140"/>
        <v>-6.1826416458096028E-3</v>
      </c>
      <c r="AC188" s="25">
        <f t="shared" si="141"/>
        <v>-9.7985415424931173E-3</v>
      </c>
      <c r="AD188" s="25">
        <f t="shared" si="142"/>
        <v>-2.3026481914322806E-3</v>
      </c>
      <c r="AE188" s="25">
        <f t="shared" si="143"/>
        <v>0</v>
      </c>
      <c r="AF188">
        <f t="shared" si="144"/>
        <v>-9.7985415424931173E-3</v>
      </c>
      <c r="AG188" s="128"/>
      <c r="AH188">
        <f t="shared" si="145"/>
        <v>-7.4958933510608367E-3</v>
      </c>
      <c r="AI188">
        <f t="shared" si="146"/>
        <v>0.55954322196834383</v>
      </c>
      <c r="AJ188">
        <f t="shared" si="147"/>
        <v>-0.46438210236025429</v>
      </c>
      <c r="AK188">
        <f t="shared" si="148"/>
        <v>-0.23096005131877181</v>
      </c>
      <c r="AL188">
        <f t="shared" si="149"/>
        <v>-2.6586436967855565</v>
      </c>
      <c r="AM188">
        <f t="shared" si="150"/>
        <v>-4.0604182545173533</v>
      </c>
      <c r="AN188" s="25">
        <f t="shared" si="178"/>
        <v>3.9454367032110667</v>
      </c>
      <c r="AO188" s="25">
        <f t="shared" si="178"/>
        <v>3.9461054681946033</v>
      </c>
      <c r="AP188" s="25">
        <f t="shared" si="178"/>
        <v>3.9441683203036515</v>
      </c>
      <c r="AQ188" s="25">
        <f t="shared" si="178"/>
        <v>3.9497902289029394</v>
      </c>
      <c r="AR188" s="25">
        <f t="shared" si="178"/>
        <v>3.9335637256413456</v>
      </c>
      <c r="AS188" s="25">
        <f t="shared" si="178"/>
        <v>3.9811775009043111</v>
      </c>
      <c r="AT188" s="25">
        <f t="shared" si="178"/>
        <v>3.8473738894875504</v>
      </c>
      <c r="AU188" s="25">
        <f t="shared" si="151"/>
        <v>4.303764926764063</v>
      </c>
      <c r="AZ188" s="25"/>
    </row>
    <row r="189" spans="1:64">
      <c r="A189" s="13" t="s">
        <v>1285</v>
      </c>
      <c r="B189" s="199" t="s">
        <v>288</v>
      </c>
      <c r="C189" s="142">
        <v>49689.31</v>
      </c>
      <c r="D189" s="142" t="s">
        <v>1237</v>
      </c>
      <c r="E189" s="33">
        <f t="shared" si="134"/>
        <v>-910.55102910656933</v>
      </c>
      <c r="F189" s="25">
        <f t="shared" si="135"/>
        <v>-910.5</v>
      </c>
      <c r="G189" s="25">
        <f t="shared" si="158"/>
        <v>-1.7418684998119716E-2</v>
      </c>
      <c r="J189">
        <f>G189</f>
        <v>-1.7418684998119716E-2</v>
      </c>
      <c r="L189" s="25"/>
      <c r="O189" s="25"/>
      <c r="P189" s="27">
        <f t="shared" si="136"/>
        <v>-3.884063443726945E-3</v>
      </c>
      <c r="Q189" s="28">
        <f t="shared" si="137"/>
        <v>34670.81</v>
      </c>
      <c r="S189" s="25">
        <f t="shared" si="159"/>
        <v>1.831859806206334E-4</v>
      </c>
      <c r="T189" s="128">
        <v>1</v>
      </c>
      <c r="U189">
        <f t="shared" si="160"/>
        <v>1.831859806206334E-4</v>
      </c>
      <c r="V189" s="25">
        <f t="shared" si="161"/>
        <v>-1.3534621554392771E-2</v>
      </c>
      <c r="Z189">
        <f t="shared" si="138"/>
        <v>-910.5</v>
      </c>
      <c r="AA189" s="25">
        <f t="shared" si="139"/>
        <v>-1.1383905014017441E-2</v>
      </c>
      <c r="AB189" s="25">
        <f t="shared" si="140"/>
        <v>-9.9188434278292201E-3</v>
      </c>
      <c r="AC189" s="25">
        <f t="shared" si="141"/>
        <v>-1.3534621554392771E-2</v>
      </c>
      <c r="AD189" s="25">
        <f t="shared" si="142"/>
        <v>-6.0347799841022742E-3</v>
      </c>
      <c r="AE189" s="25">
        <f t="shared" si="143"/>
        <v>3.6418569456521444E-5</v>
      </c>
      <c r="AF189">
        <f t="shared" si="144"/>
        <v>-1.3534621554392771E-2</v>
      </c>
      <c r="AG189" s="128"/>
      <c r="AH189">
        <f t="shared" si="145"/>
        <v>-7.4998415702904964E-3</v>
      </c>
      <c r="AI189">
        <f t="shared" si="146"/>
        <v>0.55962468572789414</v>
      </c>
      <c r="AJ189">
        <f t="shared" si="147"/>
        <v>-0.46469434785916891</v>
      </c>
      <c r="AK189">
        <f t="shared" si="148"/>
        <v>-0.23111534176454279</v>
      </c>
      <c r="AL189">
        <f t="shared" si="149"/>
        <v>-2.6582910973616278</v>
      </c>
      <c r="AM189">
        <f t="shared" si="150"/>
        <v>-4.0573375074112787</v>
      </c>
      <c r="AN189" s="25">
        <f t="shared" si="178"/>
        <v>3.9459833595731912</v>
      </c>
      <c r="AO189" s="25">
        <f t="shared" si="178"/>
        <v>3.9466498597349182</v>
      </c>
      <c r="AP189" s="25">
        <f t="shared" si="178"/>
        <v>3.9447181759113459</v>
      </c>
      <c r="AQ189" s="25">
        <f t="shared" si="178"/>
        <v>3.9503274007915046</v>
      </c>
      <c r="AR189" s="25">
        <f t="shared" si="178"/>
        <v>3.934128314865394</v>
      </c>
      <c r="AS189" s="25">
        <f t="shared" si="178"/>
        <v>3.9816888249672577</v>
      </c>
      <c r="AT189" s="25">
        <f t="shared" si="178"/>
        <v>3.8479632480797861</v>
      </c>
      <c r="AU189" s="25">
        <f t="shared" si="151"/>
        <v>4.3044992824481652</v>
      </c>
      <c r="AZ189" s="25"/>
    </row>
    <row r="190" spans="1:64">
      <c r="A190" s="33" t="s">
        <v>326</v>
      </c>
      <c r="B190" s="57" t="s">
        <v>288</v>
      </c>
      <c r="C190" s="58">
        <v>49713.542999999998</v>
      </c>
      <c r="D190" s="58"/>
      <c r="E190" s="33">
        <f t="shared" si="134"/>
        <v>-839.55896859870529</v>
      </c>
      <c r="F190" s="25">
        <f t="shared" si="135"/>
        <v>-839.5</v>
      </c>
      <c r="G190" s="25">
        <f t="shared" si="158"/>
        <v>-2.0128814998315647E-2</v>
      </c>
      <c r="I190" s="127">
        <f>G190</f>
        <v>-2.0128814998315647E-2</v>
      </c>
      <c r="P190" s="27">
        <f t="shared" si="136"/>
        <v>-3.941948154926554E-3</v>
      </c>
      <c r="Q190" s="28">
        <f t="shared" si="137"/>
        <v>34695.042999999998</v>
      </c>
      <c r="S190" s="25">
        <f t="shared" si="159"/>
        <v>2.6201465820560913E-4</v>
      </c>
      <c r="T190" s="11">
        <f>T$19</f>
        <v>0</v>
      </c>
      <c r="U190">
        <f t="shared" si="160"/>
        <v>0</v>
      </c>
      <c r="V190" s="25">
        <f t="shared" si="161"/>
        <v>-1.6186866843389092E-2</v>
      </c>
      <c r="Z190">
        <f t="shared" si="138"/>
        <v>-839.5</v>
      </c>
      <c r="AA190" s="25">
        <f t="shared" si="139"/>
        <v>-1.1497672558758019E-2</v>
      </c>
      <c r="AB190" s="25">
        <f t="shared" si="140"/>
        <v>-1.2573090594484181E-2</v>
      </c>
      <c r="AC190" s="25">
        <f t="shared" si="141"/>
        <v>-1.6186866843389092E-2</v>
      </c>
      <c r="AD190" s="25">
        <f t="shared" si="142"/>
        <v>-8.6311424395576278E-3</v>
      </c>
      <c r="AE190" s="25">
        <f t="shared" si="143"/>
        <v>0</v>
      </c>
      <c r="AF190">
        <f t="shared" si="144"/>
        <v>-1.6186866843389092E-2</v>
      </c>
      <c r="AG190" s="128"/>
      <c r="AH190">
        <f t="shared" si="145"/>
        <v>-7.5557244038314663E-3</v>
      </c>
      <c r="AI190">
        <f t="shared" si="146"/>
        <v>0.56078994770556534</v>
      </c>
      <c r="AJ190">
        <f t="shared" si="147"/>
        <v>-0.4691317186727661</v>
      </c>
      <c r="AK190">
        <f t="shared" si="148"/>
        <v>-0.23332219907826474</v>
      </c>
      <c r="AL190">
        <f t="shared" si="149"/>
        <v>-2.6532731587579743</v>
      </c>
      <c r="AM190">
        <f t="shared" si="150"/>
        <v>-4.0139673224476669</v>
      </c>
      <c r="AN190" s="25">
        <f t="shared" si="178"/>
        <v>3.9537543342769021</v>
      </c>
      <c r="AO190" s="25">
        <f t="shared" si="178"/>
        <v>3.954389106690765</v>
      </c>
      <c r="AP190" s="25">
        <f t="shared" si="178"/>
        <v>3.9525343464209852</v>
      </c>
      <c r="AQ190" s="25">
        <f t="shared" si="178"/>
        <v>3.9579640732729455</v>
      </c>
      <c r="AR190" s="25">
        <f t="shared" si="178"/>
        <v>3.942155247582293</v>
      </c>
      <c r="AS190" s="25">
        <f t="shared" si="178"/>
        <v>3.9889517700703436</v>
      </c>
      <c r="AT190" s="25">
        <f t="shared" si="178"/>
        <v>3.8563587468629867</v>
      </c>
      <c r="AU190" s="25">
        <f t="shared" si="151"/>
        <v>4.3149271331624162</v>
      </c>
      <c r="AV190" s="25"/>
      <c r="AZ190" s="25"/>
    </row>
    <row r="191" spans="1:64">
      <c r="A191" s="33" t="s">
        <v>326</v>
      </c>
      <c r="B191" s="57"/>
      <c r="C191" s="58">
        <v>49725.667200000004</v>
      </c>
      <c r="D191" s="58">
        <v>4.0000000000000002E-4</v>
      </c>
      <c r="E191" s="33">
        <f t="shared" si="134"/>
        <v>-804.0403807222624</v>
      </c>
      <c r="F191" s="25">
        <f t="shared" si="135"/>
        <v>-804</v>
      </c>
      <c r="G191" s="25">
        <f t="shared" si="158"/>
        <v>-1.378387999284314E-2</v>
      </c>
      <c r="I191" s="25"/>
      <c r="K191">
        <f>G191</f>
        <v>-1.378387999284314E-2</v>
      </c>
      <c r="P191" s="27">
        <f t="shared" si="136"/>
        <v>-3.9709541740087619E-3</v>
      </c>
      <c r="Q191" s="28">
        <f t="shared" si="137"/>
        <v>34707.167200000004</v>
      </c>
      <c r="S191" s="25">
        <f t="shared" si="159"/>
        <v>9.6293513125946363E-5</v>
      </c>
      <c r="T191" s="128">
        <v>1</v>
      </c>
      <c r="U191">
        <f t="shared" si="160"/>
        <v>9.6293513125946363E-5</v>
      </c>
      <c r="V191" s="25">
        <f t="shared" si="161"/>
        <v>-9.8129258188343789E-3</v>
      </c>
      <c r="Z191">
        <f t="shared" si="138"/>
        <v>-804</v>
      </c>
      <c r="AA191" s="25">
        <f t="shared" si="139"/>
        <v>-1.1554491657474301E-2</v>
      </c>
      <c r="AB191" s="25">
        <f t="shared" si="140"/>
        <v>-6.200342509377601E-3</v>
      </c>
      <c r="AC191" s="25">
        <f t="shared" si="141"/>
        <v>-9.8129258188343789E-3</v>
      </c>
      <c r="AD191" s="25">
        <f t="shared" si="142"/>
        <v>-2.2293883353688392E-3</v>
      </c>
      <c r="AE191" s="25">
        <f t="shared" si="143"/>
        <v>4.970172349878644E-6</v>
      </c>
      <c r="AF191">
        <f t="shared" si="144"/>
        <v>-9.8129258188343789E-3</v>
      </c>
      <c r="AG191" s="128"/>
      <c r="AH191">
        <f t="shared" si="145"/>
        <v>-7.5835374834655389E-3</v>
      </c>
      <c r="AI191">
        <f t="shared" si="146"/>
        <v>0.56137855388793789</v>
      </c>
      <c r="AJ191">
        <f t="shared" si="147"/>
        <v>-0.47135285167273205</v>
      </c>
      <c r="AK191">
        <f t="shared" si="148"/>
        <v>-0.23442684494264057</v>
      </c>
      <c r="AL191">
        <f t="shared" si="149"/>
        <v>-2.6507563994862804</v>
      </c>
      <c r="AM191">
        <f t="shared" si="150"/>
        <v>-3.9925422224934248</v>
      </c>
      <c r="AN191" s="25">
        <f t="shared" ref="AN191:AT200" si="179">$AU191+$AB$7*SIN(AO191)</f>
        <v>3.9576457880385796</v>
      </c>
      <c r="AO191" s="25">
        <f t="shared" si="179"/>
        <v>3.9582650030805864</v>
      </c>
      <c r="AP191" s="25">
        <f t="shared" si="179"/>
        <v>3.9564482255571236</v>
      </c>
      <c r="AQ191" s="25">
        <f t="shared" si="179"/>
        <v>3.9617886648808143</v>
      </c>
      <c r="AR191" s="25">
        <f t="shared" si="179"/>
        <v>3.9461755523441142</v>
      </c>
      <c r="AS191" s="25">
        <f t="shared" si="179"/>
        <v>3.9925848519328255</v>
      </c>
      <c r="AT191" s="25">
        <f t="shared" si="179"/>
        <v>3.8605751817689113</v>
      </c>
      <c r="AU191" s="25">
        <f t="shared" si="151"/>
        <v>4.3201410585195417</v>
      </c>
      <c r="AZ191" s="25"/>
    </row>
    <row r="192" spans="1:64">
      <c r="A192" s="33" t="s">
        <v>326</v>
      </c>
      <c r="B192" s="57" t="s">
        <v>288</v>
      </c>
      <c r="C192" s="58">
        <v>49743.589</v>
      </c>
      <c r="D192" s="58"/>
      <c r="E192" s="33">
        <f t="shared" si="134"/>
        <v>-751.53736788812819</v>
      </c>
      <c r="F192" s="25">
        <f t="shared" si="135"/>
        <v>-751.5</v>
      </c>
      <c r="G192" s="25">
        <f t="shared" si="158"/>
        <v>-1.2755454998114146E-2</v>
      </c>
      <c r="I192" s="127">
        <f t="shared" ref="I192:I197" si="180">G192</f>
        <v>-1.2755454998114146E-2</v>
      </c>
      <c r="P192" s="27">
        <f t="shared" si="136"/>
        <v>-4.0139281948993509E-3</v>
      </c>
      <c r="Q192" s="28">
        <f t="shared" si="137"/>
        <v>34725.089</v>
      </c>
      <c r="S192" s="25">
        <f t="shared" si="159"/>
        <v>7.6414290851322699E-5</v>
      </c>
      <c r="T192" s="11">
        <f t="shared" ref="T192:T197" si="181">T$19</f>
        <v>0</v>
      </c>
      <c r="U192">
        <f t="shared" si="160"/>
        <v>0</v>
      </c>
      <c r="V192" s="25">
        <f t="shared" si="161"/>
        <v>-8.7415268032147962E-3</v>
      </c>
      <c r="Z192">
        <f t="shared" si="138"/>
        <v>-751.5</v>
      </c>
      <c r="AA192" s="25">
        <f t="shared" si="139"/>
        <v>-1.1638439291306354E-2</v>
      </c>
      <c r="AB192" s="25">
        <f t="shared" si="140"/>
        <v>-5.1309439017071419E-3</v>
      </c>
      <c r="AC192" s="25">
        <f t="shared" si="141"/>
        <v>-8.7415268032147962E-3</v>
      </c>
      <c r="AD192" s="25">
        <f t="shared" si="142"/>
        <v>-1.1170157068077918E-3</v>
      </c>
      <c r="AE192" s="25">
        <f t="shared" si="143"/>
        <v>0</v>
      </c>
      <c r="AF192">
        <f t="shared" si="144"/>
        <v>-8.7415268032147962E-3</v>
      </c>
      <c r="AG192" s="128"/>
      <c r="AH192">
        <f t="shared" si="145"/>
        <v>-7.6245110964070044E-3</v>
      </c>
      <c r="AI192">
        <f t="shared" si="146"/>
        <v>0.56225639286020868</v>
      </c>
      <c r="AJ192">
        <f t="shared" si="147"/>
        <v>-0.47464062692021297</v>
      </c>
      <c r="AK192">
        <f t="shared" si="148"/>
        <v>-0.2360619686172287</v>
      </c>
      <c r="AL192">
        <f t="shared" si="149"/>
        <v>-2.6470247998038925</v>
      </c>
      <c r="AM192">
        <f t="shared" si="150"/>
        <v>-3.9611685144563142</v>
      </c>
      <c r="AN192" s="25">
        <f t="shared" si="179"/>
        <v>3.9634081209207217</v>
      </c>
      <c r="AO192" s="25">
        <f t="shared" si="179"/>
        <v>3.9640047084886914</v>
      </c>
      <c r="AP192" s="25">
        <f t="shared" si="179"/>
        <v>3.9622434965902817</v>
      </c>
      <c r="AQ192" s="25">
        <f t="shared" si="179"/>
        <v>3.9674525125691003</v>
      </c>
      <c r="AR192" s="25">
        <f t="shared" si="179"/>
        <v>3.9521294230389881</v>
      </c>
      <c r="AS192" s="25">
        <f t="shared" si="179"/>
        <v>3.9979598759766564</v>
      </c>
      <c r="AT192" s="25">
        <f t="shared" si="179"/>
        <v>3.8668336621643804</v>
      </c>
      <c r="AU192" s="25">
        <f t="shared" si="151"/>
        <v>4.3278517932026146</v>
      </c>
      <c r="AZ192" s="25"/>
    </row>
    <row r="193" spans="1:52">
      <c r="A193" s="33" t="s">
        <v>326</v>
      </c>
      <c r="B193" s="57"/>
      <c r="C193" s="58">
        <v>49779.607000000004</v>
      </c>
      <c r="D193" s="58"/>
      <c r="E193" s="33">
        <f t="shared" si="134"/>
        <v>-646.02042671813331</v>
      </c>
      <c r="F193" s="25">
        <f t="shared" si="135"/>
        <v>-646</v>
      </c>
      <c r="G193" s="25">
        <f t="shared" si="158"/>
        <v>-6.9726199944852851E-3</v>
      </c>
      <c r="I193" s="127">
        <f t="shared" si="180"/>
        <v>-6.9726199944852851E-3</v>
      </c>
      <c r="P193" s="27">
        <f t="shared" si="136"/>
        <v>-4.1005661998617842E-3</v>
      </c>
      <c r="Q193" s="28">
        <f t="shared" si="137"/>
        <v>34761.107000000004</v>
      </c>
      <c r="S193" s="25">
        <f t="shared" si="159"/>
        <v>8.2486929992112517E-6</v>
      </c>
      <c r="T193" s="11">
        <f t="shared" si="181"/>
        <v>0</v>
      </c>
      <c r="U193">
        <f t="shared" si="160"/>
        <v>0</v>
      </c>
      <c r="V193" s="25">
        <f t="shared" si="161"/>
        <v>-2.872053794623501E-3</v>
      </c>
      <c r="Z193">
        <f t="shared" si="138"/>
        <v>-646</v>
      </c>
      <c r="AA193" s="25">
        <f t="shared" si="139"/>
        <v>-1.1806836206687779E-2</v>
      </c>
      <c r="AB193" s="25">
        <f t="shared" si="140"/>
        <v>7.336500123407098E-4</v>
      </c>
      <c r="AC193" s="25">
        <f t="shared" si="141"/>
        <v>-2.872053794623501E-3</v>
      </c>
      <c r="AD193" s="25">
        <f t="shared" si="142"/>
        <v>4.834216212202494E-3</v>
      </c>
      <c r="AE193" s="25">
        <f t="shared" si="143"/>
        <v>0</v>
      </c>
      <c r="AF193">
        <f t="shared" si="144"/>
        <v>-2.872053794623501E-3</v>
      </c>
      <c r="AG193" s="128"/>
      <c r="AH193">
        <f t="shared" si="145"/>
        <v>-7.7062700068259949E-3</v>
      </c>
      <c r="AI193">
        <f t="shared" si="146"/>
        <v>0.5640472883351082</v>
      </c>
      <c r="AJ193">
        <f t="shared" si="147"/>
        <v>-0.48125836034428349</v>
      </c>
      <c r="AK193">
        <f t="shared" si="148"/>
        <v>-0.23935319469609145</v>
      </c>
      <c r="AL193">
        <f t="shared" si="149"/>
        <v>-2.6394908078658981</v>
      </c>
      <c r="AM193">
        <f t="shared" si="150"/>
        <v>-3.8992182379568696</v>
      </c>
      <c r="AN193" s="25">
        <f t="shared" si="179"/>
        <v>3.9750145777269532</v>
      </c>
      <c r="AO193" s="25">
        <f t="shared" si="179"/>
        <v>3.9755670862727408</v>
      </c>
      <c r="AP193" s="25">
        <f t="shared" si="179"/>
        <v>3.9739152622424432</v>
      </c>
      <c r="AQ193" s="25">
        <f t="shared" si="179"/>
        <v>3.9788626700798493</v>
      </c>
      <c r="AR193" s="25">
        <f t="shared" si="179"/>
        <v>3.9641239650917037</v>
      </c>
      <c r="AS193" s="25">
        <f t="shared" si="179"/>
        <v>4.0087697479993034</v>
      </c>
      <c r="AT193" s="25">
        <f t="shared" si="179"/>
        <v>3.8794931972726787</v>
      </c>
      <c r="AU193" s="25">
        <f t="shared" si="151"/>
        <v>4.3433466981371716</v>
      </c>
      <c r="AV193" s="25"/>
      <c r="AZ193" s="25"/>
    </row>
    <row r="194" spans="1:52">
      <c r="A194" s="33" t="s">
        <v>326</v>
      </c>
      <c r="B194" s="57" t="s">
        <v>288</v>
      </c>
      <c r="C194" s="58">
        <v>50043.639000000003</v>
      </c>
      <c r="D194" s="58"/>
      <c r="E194" s="33">
        <f t="shared" si="134"/>
        <v>127.47751905878899</v>
      </c>
      <c r="F194" s="25">
        <f t="shared" si="135"/>
        <v>127.5</v>
      </c>
      <c r="G194" s="25">
        <f t="shared" si="158"/>
        <v>-7.6738249917980283E-3</v>
      </c>
      <c r="I194" s="127">
        <f t="shared" si="180"/>
        <v>-7.6738249917980283E-3</v>
      </c>
      <c r="P194" s="27">
        <f t="shared" si="136"/>
        <v>-4.7472235443153611E-3</v>
      </c>
      <c r="Q194" s="28">
        <f t="shared" si="137"/>
        <v>35025.139000000003</v>
      </c>
      <c r="S194" s="25">
        <f t="shared" si="159"/>
        <v>8.5649960324076441E-6</v>
      </c>
      <c r="T194" s="11">
        <f t="shared" si="181"/>
        <v>0</v>
      </c>
      <c r="U194">
        <f t="shared" si="160"/>
        <v>0</v>
      </c>
      <c r="V194" s="25">
        <f t="shared" si="161"/>
        <v>-2.9266014474826673E-3</v>
      </c>
      <c r="Z194">
        <f t="shared" si="138"/>
        <v>127.5</v>
      </c>
      <c r="AA194" s="25">
        <f t="shared" si="139"/>
        <v>-1.302790250185918E-2</v>
      </c>
      <c r="AB194" s="25">
        <f t="shared" si="140"/>
        <v>6.0685396574578984E-4</v>
      </c>
      <c r="AC194" s="25">
        <f t="shared" si="141"/>
        <v>-2.9266014474826673E-3</v>
      </c>
      <c r="AD194" s="25">
        <f t="shared" si="142"/>
        <v>5.3540775100611518E-3</v>
      </c>
      <c r="AE194" s="25">
        <f t="shared" si="143"/>
        <v>0</v>
      </c>
      <c r="AF194">
        <f t="shared" si="144"/>
        <v>-2.9266014474826673E-3</v>
      </c>
      <c r="AG194" s="128"/>
      <c r="AH194">
        <f t="shared" si="145"/>
        <v>-8.2806789575438182E-3</v>
      </c>
      <c r="AI194">
        <f t="shared" si="146"/>
        <v>0.57833299790759307</v>
      </c>
      <c r="AJ194">
        <f t="shared" si="147"/>
        <v>-0.53022811667664227</v>
      </c>
      <c r="AK194">
        <f t="shared" si="148"/>
        <v>-0.26370752352862337</v>
      </c>
      <c r="AL194">
        <f t="shared" si="149"/>
        <v>-2.5827108971928308</v>
      </c>
      <c r="AM194">
        <f t="shared" si="150"/>
        <v>-3.484938996820111</v>
      </c>
      <c r="AN194" s="25">
        <f t="shared" si="179"/>
        <v>4.0612771369153533</v>
      </c>
      <c r="AO194" s="25">
        <f t="shared" si="179"/>
        <v>4.0615653093003612</v>
      </c>
      <c r="AP194" s="25">
        <f t="shared" si="179"/>
        <v>4.0606095042420387</v>
      </c>
      <c r="AQ194" s="25">
        <f t="shared" si="179"/>
        <v>4.0637843257935815</v>
      </c>
      <c r="AR194" s="25">
        <f t="shared" si="179"/>
        <v>4.0532891705058498</v>
      </c>
      <c r="AS194" s="25">
        <f t="shared" si="179"/>
        <v>4.0885579221006783</v>
      </c>
      <c r="AT194" s="25">
        <f t="shared" si="179"/>
        <v>3.975751077596561</v>
      </c>
      <c r="AU194" s="25">
        <f t="shared" si="151"/>
        <v>4.4569515224677811</v>
      </c>
      <c r="AZ194" s="25"/>
    </row>
    <row r="195" spans="1:52">
      <c r="A195" s="33" t="s">
        <v>326</v>
      </c>
      <c r="B195" s="57" t="s">
        <v>288</v>
      </c>
      <c r="C195" s="58">
        <v>50044.661999999997</v>
      </c>
      <c r="D195" s="58"/>
      <c r="E195" s="33">
        <f t="shared" si="134"/>
        <v>130.47446033304732</v>
      </c>
      <c r="F195" s="25">
        <f t="shared" si="135"/>
        <v>130.5</v>
      </c>
      <c r="G195" s="25">
        <f t="shared" si="158"/>
        <v>-8.7179149995790794E-3</v>
      </c>
      <c r="I195" s="127">
        <f t="shared" si="180"/>
        <v>-8.7179149995790794E-3</v>
      </c>
      <c r="P195" s="27">
        <f t="shared" si="136"/>
        <v>-4.749770814415773E-3</v>
      </c>
      <c r="Q195" s="28">
        <f t="shared" si="137"/>
        <v>35026.161999999997</v>
      </c>
      <c r="S195" s="25">
        <f t="shared" si="159"/>
        <v>1.5746168274245363E-5</v>
      </c>
      <c r="T195" s="11">
        <f t="shared" si="181"/>
        <v>0</v>
      </c>
      <c r="U195">
        <f t="shared" si="160"/>
        <v>0</v>
      </c>
      <c r="V195" s="25">
        <f t="shared" si="161"/>
        <v>-3.9681441851633064E-3</v>
      </c>
      <c r="Z195">
        <f t="shared" si="138"/>
        <v>130.5</v>
      </c>
      <c r="AA195" s="25">
        <f t="shared" si="139"/>
        <v>-1.3032587037614342E-2</v>
      </c>
      <c r="AB195" s="25">
        <f t="shared" si="140"/>
        <v>-4.3509877638051031E-4</v>
      </c>
      <c r="AC195" s="25">
        <f t="shared" si="141"/>
        <v>-3.9681441851633064E-3</v>
      </c>
      <c r="AD195" s="25">
        <f t="shared" si="142"/>
        <v>4.3146720380352627E-3</v>
      </c>
      <c r="AE195" s="25">
        <f t="shared" si="143"/>
        <v>0</v>
      </c>
      <c r="AF195">
        <f t="shared" si="144"/>
        <v>-3.9681441851633064E-3</v>
      </c>
      <c r="AG195" s="128"/>
      <c r="AH195">
        <f t="shared" si="145"/>
        <v>-8.2828162231985691E-3</v>
      </c>
      <c r="AI195">
        <f t="shared" si="146"/>
        <v>0.57839257062144933</v>
      </c>
      <c r="AJ195">
        <f t="shared" si="147"/>
        <v>-0.53041960282939549</v>
      </c>
      <c r="AK195">
        <f t="shared" si="148"/>
        <v>-0.26380275607356307</v>
      </c>
      <c r="AL195">
        <f t="shared" si="149"/>
        <v>-2.5824850334858791</v>
      </c>
      <c r="AM195">
        <f t="shared" si="150"/>
        <v>-3.4834551142052774</v>
      </c>
      <c r="AN195" s="25">
        <f t="shared" si="179"/>
        <v>4.0616159375150005</v>
      </c>
      <c r="AO195" s="25">
        <f t="shared" si="179"/>
        <v>4.0619032871105016</v>
      </c>
      <c r="AP195" s="25">
        <f t="shared" si="179"/>
        <v>4.0609497867981226</v>
      </c>
      <c r="AQ195" s="25">
        <f t="shared" si="179"/>
        <v>4.0641183577621156</v>
      </c>
      <c r="AR195" s="25">
        <f t="shared" si="179"/>
        <v>4.0536391876767013</v>
      </c>
      <c r="AS195" s="25">
        <f t="shared" si="179"/>
        <v>4.0888698321802623</v>
      </c>
      <c r="AT195" s="25">
        <f t="shared" si="179"/>
        <v>3.9761363695104719</v>
      </c>
      <c r="AU195" s="25">
        <f t="shared" si="151"/>
        <v>4.4573921358782425</v>
      </c>
      <c r="AZ195" s="25"/>
    </row>
    <row r="196" spans="1:52">
      <c r="A196" s="33" t="s">
        <v>600</v>
      </c>
      <c r="B196" s="57" t="s">
        <v>288</v>
      </c>
      <c r="C196" s="58">
        <v>50320.811999999998</v>
      </c>
      <c r="D196" s="58" t="s">
        <v>503</v>
      </c>
      <c r="E196" s="33">
        <f t="shared" si="134"/>
        <v>939.47283070595211</v>
      </c>
      <c r="F196" s="25">
        <f t="shared" si="135"/>
        <v>939.5</v>
      </c>
      <c r="G196" s="25">
        <f t="shared" si="158"/>
        <v>-9.2741850021411665E-3</v>
      </c>
      <c r="I196">
        <f t="shared" si="180"/>
        <v>-9.2741850021411665E-3</v>
      </c>
      <c r="L196" s="25"/>
      <c r="O196" s="25"/>
      <c r="P196" s="27">
        <f t="shared" si="136"/>
        <v>-5.4477462268154942E-3</v>
      </c>
      <c r="Q196" s="28">
        <f t="shared" si="137"/>
        <v>35302.311999999998</v>
      </c>
      <c r="S196" s="25">
        <f t="shared" si="159"/>
        <v>1.4641633701315831E-5</v>
      </c>
      <c r="T196" s="11">
        <f t="shared" si="181"/>
        <v>0</v>
      </c>
      <c r="U196">
        <f t="shared" si="160"/>
        <v>0</v>
      </c>
      <c r="V196" s="25">
        <f t="shared" si="161"/>
        <v>-3.8264387753256723E-3</v>
      </c>
      <c r="Z196">
        <f t="shared" si="138"/>
        <v>939.5</v>
      </c>
      <c r="AA196" s="25">
        <f t="shared" si="139"/>
        <v>-1.4278743463134815E-2</v>
      </c>
      <c r="AB196" s="25">
        <f t="shared" si="140"/>
        <v>-4.4318776582184458E-4</v>
      </c>
      <c r="AC196" s="25">
        <f t="shared" si="141"/>
        <v>-3.8264387753256723E-3</v>
      </c>
      <c r="AD196" s="25">
        <f t="shared" si="142"/>
        <v>5.0045584609936487E-3</v>
      </c>
      <c r="AE196" s="25">
        <f t="shared" si="143"/>
        <v>0</v>
      </c>
      <c r="AF196">
        <f t="shared" si="144"/>
        <v>-3.8264387753256723E-3</v>
      </c>
      <c r="AG196" s="128"/>
      <c r="AH196">
        <f t="shared" si="145"/>
        <v>-8.8309972363193219E-3</v>
      </c>
      <c r="AI196">
        <f t="shared" si="146"/>
        <v>0.59575117557653223</v>
      </c>
      <c r="AJ196">
        <f t="shared" si="147"/>
        <v>-0.58249704666947111</v>
      </c>
      <c r="AK196">
        <f t="shared" si="148"/>
        <v>-0.28970261747426745</v>
      </c>
      <c r="AL196">
        <f t="shared" si="149"/>
        <v>-2.5197831402104676</v>
      </c>
      <c r="AM196">
        <f t="shared" si="150"/>
        <v>-3.1121101448484492</v>
      </c>
      <c r="AN196" s="25">
        <f t="shared" si="179"/>
        <v>4.1543030232197493</v>
      </c>
      <c r="AO196" s="25">
        <f t="shared" si="179"/>
        <v>4.1544212533826412</v>
      </c>
      <c r="AP196" s="25">
        <f t="shared" si="179"/>
        <v>4.1539724201249166</v>
      </c>
      <c r="AQ196" s="25">
        <f t="shared" si="179"/>
        <v>4.1556780279140906</v>
      </c>
      <c r="AR196" s="25">
        <f t="shared" si="179"/>
        <v>4.1492211317411476</v>
      </c>
      <c r="AS196" s="25">
        <f t="shared" si="179"/>
        <v>4.1740296778282922</v>
      </c>
      <c r="AT196" s="25">
        <f t="shared" si="179"/>
        <v>4.0834775654363185</v>
      </c>
      <c r="AU196" s="25">
        <f t="shared" si="151"/>
        <v>4.5762108855659784</v>
      </c>
      <c r="AZ196" s="25"/>
    </row>
    <row r="197" spans="1:52">
      <c r="A197" s="33" t="s">
        <v>600</v>
      </c>
      <c r="B197" s="57" t="s">
        <v>288</v>
      </c>
      <c r="C197" s="58">
        <v>50376.788999999997</v>
      </c>
      <c r="D197" s="58" t="s">
        <v>503</v>
      </c>
      <c r="E197" s="33">
        <f t="shared" si="134"/>
        <v>1103.4608871186374</v>
      </c>
      <c r="F197" s="25">
        <f t="shared" si="135"/>
        <v>1103.5</v>
      </c>
      <c r="G197" s="25">
        <f t="shared" si="158"/>
        <v>-1.3351105000765529E-2</v>
      </c>
      <c r="I197">
        <f t="shared" si="180"/>
        <v>-1.3351105000765529E-2</v>
      </c>
      <c r="M197" s="25"/>
      <c r="O197" s="25"/>
      <c r="P197" s="27">
        <f t="shared" si="136"/>
        <v>-5.5919263972742436E-3</v>
      </c>
      <c r="Q197" s="28">
        <f t="shared" si="137"/>
        <v>35358.288999999997</v>
      </c>
      <c r="S197" s="25">
        <f t="shared" si="159"/>
        <v>6.0204852600876966E-5</v>
      </c>
      <c r="T197" s="11">
        <f t="shared" si="181"/>
        <v>0</v>
      </c>
      <c r="U197">
        <f t="shared" si="160"/>
        <v>0</v>
      </c>
      <c r="V197" s="25">
        <f t="shared" si="161"/>
        <v>-7.759178603491285E-3</v>
      </c>
      <c r="Z197">
        <f t="shared" si="138"/>
        <v>1103.5</v>
      </c>
      <c r="AA197" s="25">
        <f t="shared" si="139"/>
        <v>-1.45267816879556E-2</v>
      </c>
      <c r="AB197" s="25">
        <f t="shared" si="140"/>
        <v>-4.4162497100841726E-3</v>
      </c>
      <c r="AC197" s="25">
        <f t="shared" si="141"/>
        <v>-7.759178603491285E-3</v>
      </c>
      <c r="AD197" s="25">
        <f t="shared" si="142"/>
        <v>1.175676687190071E-3</v>
      </c>
      <c r="AE197" s="25">
        <f t="shared" si="143"/>
        <v>0</v>
      </c>
      <c r="AF197">
        <f t="shared" si="144"/>
        <v>-7.759178603491285E-3</v>
      </c>
      <c r="AG197" s="128"/>
      <c r="AH197">
        <f t="shared" si="145"/>
        <v>-8.9348552906813559E-3</v>
      </c>
      <c r="AI197">
        <f t="shared" si="146"/>
        <v>0.59960458054401</v>
      </c>
      <c r="AJ197">
        <f t="shared" si="147"/>
        <v>-0.59315961872438006</v>
      </c>
      <c r="AK197">
        <f t="shared" si="148"/>
        <v>-0.29500546892872892</v>
      </c>
      <c r="AL197">
        <f t="shared" si="149"/>
        <v>-2.5066027198559473</v>
      </c>
      <c r="AM197">
        <f t="shared" si="150"/>
        <v>-3.0431064655286941</v>
      </c>
      <c r="AN197" s="25">
        <f t="shared" si="179"/>
        <v>4.1734352655512632</v>
      </c>
      <c r="AO197" s="25">
        <f t="shared" si="179"/>
        <v>4.1735307964112804</v>
      </c>
      <c r="AP197" s="25">
        <f t="shared" si="179"/>
        <v>4.1731565937993391</v>
      </c>
      <c r="AQ197" s="25">
        <f t="shared" si="179"/>
        <v>4.1746237184048942</v>
      </c>
      <c r="AR197" s="25">
        <f t="shared" si="179"/>
        <v>4.168892046064121</v>
      </c>
      <c r="AS197" s="25">
        <f t="shared" si="179"/>
        <v>4.1916067746389052</v>
      </c>
      <c r="AT197" s="25">
        <f t="shared" si="179"/>
        <v>4.1060812368939228</v>
      </c>
      <c r="AU197" s="25">
        <f t="shared" si="151"/>
        <v>4.6002977520045309</v>
      </c>
      <c r="AZ197" s="25"/>
    </row>
    <row r="198" spans="1:52">
      <c r="A198" s="33" t="s">
        <v>329</v>
      </c>
      <c r="B198" s="57"/>
      <c r="C198" s="58">
        <v>50396.925000000003</v>
      </c>
      <c r="D198" s="58">
        <v>5.0000000000000001E-4</v>
      </c>
      <c r="E198" s="33">
        <f t="shared" si="134"/>
        <v>1162.450534722597</v>
      </c>
      <c r="F198" s="25">
        <f t="shared" si="135"/>
        <v>1162.5</v>
      </c>
      <c r="G198" s="25">
        <f t="shared" si="158"/>
        <v>-1.6884874996321741E-2</v>
      </c>
      <c r="K198">
        <f>G198</f>
        <v>-1.6884874996321741E-2</v>
      </c>
      <c r="P198" s="27">
        <f t="shared" si="136"/>
        <v>-5.6440176414945323E-3</v>
      </c>
      <c r="Q198" s="28">
        <f t="shared" si="137"/>
        <v>35378.425000000003</v>
      </c>
      <c r="S198" s="25">
        <f t="shared" si="159"/>
        <v>1.2635687407157295E-4</v>
      </c>
      <c r="T198" s="128">
        <v>1</v>
      </c>
      <c r="U198">
        <f t="shared" si="160"/>
        <v>1.2635687407157295E-4</v>
      </c>
      <c r="V198" s="25">
        <f t="shared" si="161"/>
        <v>-1.1240857354827209E-2</v>
      </c>
      <c r="Z198">
        <f t="shared" si="138"/>
        <v>1162.5</v>
      </c>
      <c r="AA198" s="25">
        <f t="shared" si="139"/>
        <v>-1.4615598057351986E-2</v>
      </c>
      <c r="AB198" s="25">
        <f t="shared" si="140"/>
        <v>-7.9132945804642873E-3</v>
      </c>
      <c r="AC198" s="25">
        <f t="shared" si="141"/>
        <v>-1.1240857354827209E-2</v>
      </c>
      <c r="AD198" s="25">
        <f t="shared" si="142"/>
        <v>-2.269276938969755E-3</v>
      </c>
      <c r="AE198" s="25">
        <f t="shared" si="143"/>
        <v>5.1496178257399413E-6</v>
      </c>
      <c r="AF198">
        <f t="shared" si="144"/>
        <v>-1.1240857354827209E-2</v>
      </c>
      <c r="AG198" s="128"/>
      <c r="AH198">
        <f t="shared" si="145"/>
        <v>-8.9715804158574542E-3</v>
      </c>
      <c r="AI198">
        <f t="shared" si="146"/>
        <v>0.6010203424060605</v>
      </c>
      <c r="AJ198">
        <f t="shared" si="147"/>
        <v>-0.59700401610526821</v>
      </c>
      <c r="AK198">
        <f t="shared" si="148"/>
        <v>-0.29691741519388887</v>
      </c>
      <c r="AL198">
        <f t="shared" si="149"/>
        <v>-2.5018191265862399</v>
      </c>
      <c r="AM198">
        <f t="shared" si="150"/>
        <v>-3.0187427282296264</v>
      </c>
      <c r="AN198" s="25">
        <f t="shared" si="179"/>
        <v>4.1803484110415434</v>
      </c>
      <c r="AO198" s="25">
        <f t="shared" si="179"/>
        <v>4.1804366021993458</v>
      </c>
      <c r="AP198" s="25">
        <f t="shared" si="179"/>
        <v>4.1800870990591319</v>
      </c>
      <c r="AQ198" s="25">
        <f t="shared" si="179"/>
        <v>4.1814734071681929</v>
      </c>
      <c r="AR198" s="25">
        <f t="shared" si="179"/>
        <v>4.1759936540810179</v>
      </c>
      <c r="AS198" s="25">
        <f t="shared" si="179"/>
        <v>4.1979615142645441</v>
      </c>
      <c r="AT198" s="25">
        <f t="shared" si="179"/>
        <v>4.1142831344718855</v>
      </c>
      <c r="AU198" s="25">
        <f t="shared" si="151"/>
        <v>4.6089631490769367</v>
      </c>
      <c r="AZ198" s="25"/>
    </row>
    <row r="199" spans="1:52">
      <c r="A199" s="33" t="s">
        <v>1296</v>
      </c>
      <c r="B199" s="57" t="s">
        <v>292</v>
      </c>
      <c r="C199" s="58">
        <v>50397.095699999998</v>
      </c>
      <c r="D199" s="58" t="s">
        <v>445</v>
      </c>
      <c r="E199" s="33">
        <f t="shared" si="134"/>
        <v>1162.9506108472349</v>
      </c>
      <c r="F199" s="25">
        <f t="shared" si="135"/>
        <v>1163</v>
      </c>
      <c r="G199" s="25">
        <f t="shared" si="158"/>
        <v>-1.685888999782037E-2</v>
      </c>
      <c r="K199">
        <f>G199</f>
        <v>-1.685888999782037E-2</v>
      </c>
      <c r="L199" s="25"/>
      <c r="O199" s="25"/>
      <c r="P199" s="27">
        <f t="shared" si="136"/>
        <v>-5.6444595936725279E-3</v>
      </c>
      <c r="Q199" s="28">
        <f t="shared" si="137"/>
        <v>35378.595699999998</v>
      </c>
      <c r="S199" s="25">
        <f t="shared" si="159"/>
        <v>1.2576344928947551E-4</v>
      </c>
      <c r="T199" s="128">
        <v>1</v>
      </c>
      <c r="U199">
        <f t="shared" si="160"/>
        <v>1.2576344928947551E-4</v>
      </c>
      <c r="V199" s="25">
        <f t="shared" si="161"/>
        <v>-1.1214430404147841E-2</v>
      </c>
      <c r="Z199">
        <f t="shared" si="138"/>
        <v>1163</v>
      </c>
      <c r="AA199" s="25">
        <f t="shared" si="139"/>
        <v>-1.4616349775622123E-2</v>
      </c>
      <c r="AB199" s="25">
        <f t="shared" si="140"/>
        <v>-7.8869998158707742E-3</v>
      </c>
      <c r="AC199" s="25">
        <f t="shared" si="141"/>
        <v>-1.1214430404147841E-2</v>
      </c>
      <c r="AD199" s="25">
        <f t="shared" si="142"/>
        <v>-2.2425402221982471E-3</v>
      </c>
      <c r="AE199" s="25">
        <f t="shared" si="143"/>
        <v>5.0289866481769633E-6</v>
      </c>
      <c r="AF199">
        <f t="shared" si="144"/>
        <v>-1.1214430404147841E-2</v>
      </c>
      <c r="AG199" s="128"/>
      <c r="AH199">
        <f t="shared" si="145"/>
        <v>-8.9718901819495957E-3</v>
      </c>
      <c r="AI199">
        <f t="shared" si="146"/>
        <v>0.60103240803825231</v>
      </c>
      <c r="AJ199">
        <f t="shared" si="147"/>
        <v>-0.59703661473544145</v>
      </c>
      <c r="AK199">
        <f t="shared" si="148"/>
        <v>-0.29693362757263075</v>
      </c>
      <c r="AL199">
        <f t="shared" si="149"/>
        <v>-2.5017784913719483</v>
      </c>
      <c r="AM199">
        <f t="shared" si="150"/>
        <v>-3.0185372727777646</v>
      </c>
      <c r="AN199" s="25">
        <f t="shared" si="179"/>
        <v>4.1804070663172199</v>
      </c>
      <c r="AO199" s="25">
        <f t="shared" si="179"/>
        <v>4.1804951970723385</v>
      </c>
      <c r="AP199" s="25">
        <f t="shared" si="179"/>
        <v>4.1801458984857538</v>
      </c>
      <c r="AQ199" s="25">
        <f t="shared" si="179"/>
        <v>4.181531532982472</v>
      </c>
      <c r="AR199" s="25">
        <f t="shared" si="179"/>
        <v>4.1760538938420124</v>
      </c>
      <c r="AS199" s="25">
        <f t="shared" si="179"/>
        <v>4.1980154414867572</v>
      </c>
      <c r="AT199" s="25">
        <f t="shared" si="179"/>
        <v>4.1143528007585672</v>
      </c>
      <c r="AU199" s="25">
        <f t="shared" si="151"/>
        <v>4.6090365846453469</v>
      </c>
      <c r="AZ199" s="25"/>
    </row>
    <row r="200" spans="1:52">
      <c r="A200" s="33" t="s">
        <v>600</v>
      </c>
      <c r="B200" s="57" t="s">
        <v>292</v>
      </c>
      <c r="C200" s="58">
        <v>50474.584999999999</v>
      </c>
      <c r="D200" s="58" t="s">
        <v>503</v>
      </c>
      <c r="E200" s="33">
        <f t="shared" si="134"/>
        <v>1389.9602701676681</v>
      </c>
      <c r="F200" s="25">
        <f t="shared" si="135"/>
        <v>1390</v>
      </c>
      <c r="G200" s="25">
        <f t="shared" si="158"/>
        <v>-1.3561699997808319E-2</v>
      </c>
      <c r="I200">
        <f t="shared" ref="I200:I207" si="182">G200</f>
        <v>-1.3561699997808319E-2</v>
      </c>
      <c r="L200" s="25"/>
      <c r="O200" s="25"/>
      <c r="P200" s="27">
        <f t="shared" si="136"/>
        <v>-5.8459754827972056E-3</v>
      </c>
      <c r="Q200" s="28">
        <f t="shared" si="137"/>
        <v>35456.084999999999</v>
      </c>
      <c r="S200" s="25">
        <f t="shared" si="159"/>
        <v>5.9532404791543477E-5</v>
      </c>
      <c r="T200" s="11">
        <f t="shared" ref="T200:T207" si="183">T$19</f>
        <v>0</v>
      </c>
      <c r="U200">
        <f t="shared" si="160"/>
        <v>0</v>
      </c>
      <c r="V200" s="25">
        <f t="shared" si="161"/>
        <v>-7.7157245150111129E-3</v>
      </c>
      <c r="Z200">
        <f t="shared" si="138"/>
        <v>1390</v>
      </c>
      <c r="AA200" s="25">
        <f t="shared" si="139"/>
        <v>-1.4955912585237714E-2</v>
      </c>
      <c r="AB200" s="25">
        <f t="shared" si="140"/>
        <v>-4.4517628953678109E-3</v>
      </c>
      <c r="AC200" s="25">
        <f t="shared" si="141"/>
        <v>-7.7157245150111129E-3</v>
      </c>
      <c r="AD200" s="25">
        <f t="shared" si="142"/>
        <v>1.3942125874293956E-3</v>
      </c>
      <c r="AE200" s="25">
        <f t="shared" si="143"/>
        <v>0</v>
      </c>
      <c r="AF200">
        <f t="shared" si="144"/>
        <v>-7.7157245150111129E-3</v>
      </c>
      <c r="AG200" s="128"/>
      <c r="AH200">
        <f t="shared" si="145"/>
        <v>-9.1099371024405077E-3</v>
      </c>
      <c r="AI200">
        <f t="shared" si="146"/>
        <v>0.60662993976947943</v>
      </c>
      <c r="AJ200">
        <f t="shared" si="147"/>
        <v>-0.6118689281979135</v>
      </c>
      <c r="AK200">
        <f t="shared" si="148"/>
        <v>-0.30431022712592809</v>
      </c>
      <c r="AL200">
        <f t="shared" si="149"/>
        <v>-2.4831591908181805</v>
      </c>
      <c r="AM200">
        <f t="shared" si="150"/>
        <v>-2.9269725800877615</v>
      </c>
      <c r="AN200" s="25">
        <f t="shared" si="179"/>
        <v>4.2071591263858634</v>
      </c>
      <c r="AO200" s="25">
        <f t="shared" si="179"/>
        <v>4.207222794283199</v>
      </c>
      <c r="AP200" s="25">
        <f t="shared" si="179"/>
        <v>4.2069583328857405</v>
      </c>
      <c r="AQ200" s="25">
        <f t="shared" si="179"/>
        <v>4.2080576727200718</v>
      </c>
      <c r="AR200" s="25">
        <f t="shared" si="179"/>
        <v>4.2035020605980069</v>
      </c>
      <c r="AS200" s="25">
        <f t="shared" si="179"/>
        <v>4.2226323024962262</v>
      </c>
      <c r="AT200" s="25">
        <f t="shared" si="179"/>
        <v>4.1462571220190627</v>
      </c>
      <c r="AU200" s="25">
        <f t="shared" si="151"/>
        <v>4.642376332703587</v>
      </c>
      <c r="AZ200" s="25"/>
    </row>
    <row r="201" spans="1:52">
      <c r="A201" s="33" t="s">
        <v>600</v>
      </c>
      <c r="B201" s="57" t="s">
        <v>292</v>
      </c>
      <c r="C201" s="58">
        <v>50488.586000000003</v>
      </c>
      <c r="D201" s="58" t="s">
        <v>503</v>
      </c>
      <c r="E201" s="33">
        <f t="shared" si="134"/>
        <v>1430.9770588100514</v>
      </c>
      <c r="F201" s="25">
        <f t="shared" si="135"/>
        <v>1431</v>
      </c>
      <c r="G201" s="25">
        <f t="shared" si="158"/>
        <v>-7.830929993360769E-3</v>
      </c>
      <c r="I201">
        <f t="shared" si="182"/>
        <v>-7.830929993360769E-3</v>
      </c>
      <c r="M201" s="25"/>
      <c r="O201" s="25"/>
      <c r="P201" s="27">
        <f t="shared" si="136"/>
        <v>-5.8825576510514324E-3</v>
      </c>
      <c r="Q201" s="28">
        <f t="shared" si="137"/>
        <v>35470.086000000003</v>
      </c>
      <c r="S201" s="25">
        <f t="shared" si="159"/>
        <v>3.7961547842759706E-6</v>
      </c>
      <c r="T201" s="11">
        <f t="shared" si="183"/>
        <v>0</v>
      </c>
      <c r="U201">
        <f t="shared" si="160"/>
        <v>0</v>
      </c>
      <c r="V201" s="25">
        <f t="shared" si="161"/>
        <v>-1.9483723423093366E-3</v>
      </c>
      <c r="Z201">
        <f t="shared" si="138"/>
        <v>1431</v>
      </c>
      <c r="AA201" s="25">
        <f t="shared" si="139"/>
        <v>-1.5016868607713851E-2</v>
      </c>
      <c r="AB201" s="25">
        <f t="shared" si="140"/>
        <v>1.3033809633016483E-3</v>
      </c>
      <c r="AC201" s="25">
        <f t="shared" si="141"/>
        <v>-1.9483723423093366E-3</v>
      </c>
      <c r="AD201" s="25">
        <f t="shared" si="142"/>
        <v>7.1859386143530816E-3</v>
      </c>
      <c r="AE201" s="25">
        <f t="shared" si="143"/>
        <v>0</v>
      </c>
      <c r="AF201">
        <f t="shared" si="144"/>
        <v>-1.9483723423093366E-3</v>
      </c>
      <c r="AG201" s="128"/>
      <c r="AH201">
        <f t="shared" si="145"/>
        <v>-9.1343109566624173E-3</v>
      </c>
      <c r="AI201">
        <f t="shared" si="146"/>
        <v>0.60766689390015105</v>
      </c>
      <c r="AJ201">
        <f t="shared" si="147"/>
        <v>-0.61455471903838543</v>
      </c>
      <c r="AK201">
        <f t="shared" si="148"/>
        <v>-0.3056459593667844</v>
      </c>
      <c r="AL201">
        <f t="shared" si="149"/>
        <v>-2.4797591002718469</v>
      </c>
      <c r="AM201">
        <f t="shared" si="150"/>
        <v>-2.910788476806156</v>
      </c>
      <c r="AN201" s="25">
        <f t="shared" ref="AN201:AT210" si="184">$AU201+$AB$7*SIN(AO201)</f>
        <v>4.2120175351191778</v>
      </c>
      <c r="AO201" s="25">
        <f t="shared" si="184"/>
        <v>4.2120773817861927</v>
      </c>
      <c r="AP201" s="25">
        <f t="shared" si="184"/>
        <v>4.2118265859828226</v>
      </c>
      <c r="AQ201" s="25">
        <f t="shared" si="184"/>
        <v>4.2128783511289623</v>
      </c>
      <c r="AR201" s="25">
        <f t="shared" si="184"/>
        <v>4.2084810060415023</v>
      </c>
      <c r="AS201" s="25">
        <f t="shared" si="184"/>
        <v>4.2271082875714043</v>
      </c>
      <c r="AT201" s="25">
        <f t="shared" si="184"/>
        <v>4.1520783303131967</v>
      </c>
      <c r="AU201" s="25">
        <f t="shared" si="151"/>
        <v>4.6483980493132249</v>
      </c>
      <c r="AZ201" s="25"/>
    </row>
    <row r="202" spans="1:52">
      <c r="A202" s="33" t="s">
        <v>600</v>
      </c>
      <c r="B202" s="57" t="s">
        <v>292</v>
      </c>
      <c r="C202" s="58">
        <v>50503.610999999997</v>
      </c>
      <c r="D202" s="58" t="s">
        <v>503</v>
      </c>
      <c r="E202" s="33">
        <f t="shared" si="134"/>
        <v>1474.9937182880456</v>
      </c>
      <c r="F202" s="25">
        <f t="shared" si="135"/>
        <v>1475</v>
      </c>
      <c r="G202" s="25">
        <f t="shared" si="158"/>
        <v>-2.1442500001285225E-3</v>
      </c>
      <c r="I202">
        <f t="shared" si="182"/>
        <v>-2.1442500001285225E-3</v>
      </c>
      <c r="L202" s="25"/>
      <c r="O202" s="25"/>
      <c r="P202" s="27">
        <f t="shared" si="136"/>
        <v>-5.9218795406235239E-3</v>
      </c>
      <c r="Q202" s="28">
        <f t="shared" si="137"/>
        <v>35485.110999999997</v>
      </c>
      <c r="S202" s="25">
        <f t="shared" si="159"/>
        <v>1.4270484945220476E-5</v>
      </c>
      <c r="T202" s="11">
        <f t="shared" si="183"/>
        <v>0</v>
      </c>
      <c r="U202">
        <f t="shared" si="160"/>
        <v>0</v>
      </c>
      <c r="V202" s="25">
        <f t="shared" si="161"/>
        <v>3.7776295404950014E-3</v>
      </c>
      <c r="Z202">
        <f t="shared" si="138"/>
        <v>1475</v>
      </c>
      <c r="AA202" s="25">
        <f t="shared" si="139"/>
        <v>-1.5082153541447568E-2</v>
      </c>
      <c r="AB202" s="25">
        <f t="shared" si="140"/>
        <v>7.0160240006955209E-3</v>
      </c>
      <c r="AC202" s="25">
        <f t="shared" si="141"/>
        <v>3.7776295404950014E-3</v>
      </c>
      <c r="AD202" s="25">
        <f t="shared" si="142"/>
        <v>1.2937903541319046E-2</v>
      </c>
      <c r="AE202" s="25">
        <f t="shared" si="143"/>
        <v>0</v>
      </c>
      <c r="AF202">
        <f t="shared" si="144"/>
        <v>3.7776295404950014E-3</v>
      </c>
      <c r="AG202" s="128"/>
      <c r="AH202">
        <f t="shared" si="145"/>
        <v>-9.1602740008240435E-3</v>
      </c>
      <c r="AI202">
        <f t="shared" si="146"/>
        <v>0.60878874435993602</v>
      </c>
      <c r="AJ202">
        <f t="shared" si="147"/>
        <v>-0.61743931300159205</v>
      </c>
      <c r="AK202">
        <f t="shared" si="148"/>
        <v>-0.3070805628491029</v>
      </c>
      <c r="AL202">
        <f t="shared" si="149"/>
        <v>-2.4760972734517659</v>
      </c>
      <c r="AM202">
        <f t="shared" si="150"/>
        <v>-2.8935367247064736</v>
      </c>
      <c r="AN202" s="25">
        <f t="shared" si="184"/>
        <v>4.2172406552376218</v>
      </c>
      <c r="AO202" s="25">
        <f t="shared" si="184"/>
        <v>4.2172965913222855</v>
      </c>
      <c r="AP202" s="25">
        <f t="shared" si="184"/>
        <v>4.2170599183257353</v>
      </c>
      <c r="AQ202" s="25">
        <f t="shared" si="184"/>
        <v>4.2180620233857127</v>
      </c>
      <c r="AR202" s="25">
        <f t="shared" si="184"/>
        <v>4.2138316228837471</v>
      </c>
      <c r="AS202" s="25">
        <f t="shared" si="184"/>
        <v>4.2319224274532559</v>
      </c>
      <c r="AT202" s="25">
        <f t="shared" si="184"/>
        <v>4.158345501352902</v>
      </c>
      <c r="AU202" s="25">
        <f t="shared" si="151"/>
        <v>4.6548603793333241</v>
      </c>
      <c r="AZ202" s="25"/>
    </row>
    <row r="203" spans="1:52">
      <c r="A203" s="33" t="s">
        <v>600</v>
      </c>
      <c r="B203" s="57" t="s">
        <v>292</v>
      </c>
      <c r="C203" s="58">
        <v>50517.601000000002</v>
      </c>
      <c r="D203" s="58" t="s">
        <v>503</v>
      </c>
      <c r="E203" s="33">
        <f t="shared" si="134"/>
        <v>1515.9782817554405</v>
      </c>
      <c r="F203" s="25">
        <f t="shared" si="135"/>
        <v>1516</v>
      </c>
      <c r="G203" s="25">
        <f t="shared" si="158"/>
        <v>-7.4134799942839891E-3</v>
      </c>
      <c r="I203">
        <f t="shared" si="182"/>
        <v>-7.4134799942839891E-3</v>
      </c>
      <c r="M203" s="25"/>
      <c r="O203" s="25"/>
      <c r="P203" s="27">
        <f t="shared" si="136"/>
        <v>-5.9585790756627411E-3</v>
      </c>
      <c r="Q203" s="28">
        <f t="shared" si="137"/>
        <v>35499.101000000002</v>
      </c>
      <c r="S203" s="25">
        <f t="shared" si="159"/>
        <v>2.1167366830049511E-6</v>
      </c>
      <c r="T203" s="11">
        <f t="shared" si="183"/>
        <v>0</v>
      </c>
      <c r="U203">
        <f t="shared" si="160"/>
        <v>0</v>
      </c>
      <c r="V203" s="25">
        <f t="shared" si="161"/>
        <v>-1.4549009186212479E-3</v>
      </c>
      <c r="Z203">
        <f t="shared" si="138"/>
        <v>1516</v>
      </c>
      <c r="AA203" s="25">
        <f t="shared" si="139"/>
        <v>-1.514286345896591E-2</v>
      </c>
      <c r="AB203" s="25">
        <f t="shared" si="140"/>
        <v>1.7708043890191805E-3</v>
      </c>
      <c r="AC203" s="25">
        <f t="shared" si="141"/>
        <v>-1.4549009186212479E-3</v>
      </c>
      <c r="AD203" s="25">
        <f t="shared" si="142"/>
        <v>7.7293834646819208E-3</v>
      </c>
      <c r="AE203" s="25">
        <f t="shared" si="143"/>
        <v>0</v>
      </c>
      <c r="AF203">
        <f t="shared" si="144"/>
        <v>-1.4549009186212479E-3</v>
      </c>
      <c r="AG203" s="128"/>
      <c r="AH203">
        <f t="shared" si="145"/>
        <v>-9.1842843833031696E-3</v>
      </c>
      <c r="AI203">
        <f t="shared" si="146"/>
        <v>0.60984258503372624</v>
      </c>
      <c r="AJ203">
        <f t="shared" si="147"/>
        <v>-0.62012933891744282</v>
      </c>
      <c r="AK203">
        <f t="shared" si="148"/>
        <v>-0.30841840114693586</v>
      </c>
      <c r="AL203">
        <f t="shared" si="149"/>
        <v>-2.4726729309080855</v>
      </c>
      <c r="AM203">
        <f t="shared" si="150"/>
        <v>-2.8775684008257505</v>
      </c>
      <c r="AN203" s="25">
        <f t="shared" si="184"/>
        <v>4.2221163139166409</v>
      </c>
      <c r="AO203" s="25">
        <f t="shared" si="184"/>
        <v>4.2221687784072959</v>
      </c>
      <c r="AP203" s="25">
        <f t="shared" si="184"/>
        <v>4.2219447681283455</v>
      </c>
      <c r="AQ203" s="25">
        <f t="shared" si="184"/>
        <v>4.2229018934352567</v>
      </c>
      <c r="AR203" s="25">
        <f t="shared" si="184"/>
        <v>4.2188243194497623</v>
      </c>
      <c r="AS203" s="25">
        <f t="shared" si="184"/>
        <v>4.2364184436522789</v>
      </c>
      <c r="AT203" s="25">
        <f t="shared" si="184"/>
        <v>4.1642040279076111</v>
      </c>
      <c r="AU203" s="25">
        <f t="shared" si="151"/>
        <v>4.6608820959429629</v>
      </c>
      <c r="AZ203" s="25"/>
    </row>
    <row r="204" spans="1:52">
      <c r="A204" s="33" t="s">
        <v>600</v>
      </c>
      <c r="B204" s="57" t="s">
        <v>288</v>
      </c>
      <c r="C204" s="58">
        <v>50779.584000000003</v>
      </c>
      <c r="D204" s="58" t="s">
        <v>503</v>
      </c>
      <c r="E204" s="33">
        <f t="shared" si="134"/>
        <v>2283.4735562997234</v>
      </c>
      <c r="F204" s="25">
        <f t="shared" si="135"/>
        <v>2283.5</v>
      </c>
      <c r="G204" s="25">
        <f t="shared" si="158"/>
        <v>-9.0265049948357046E-3</v>
      </c>
      <c r="I204">
        <f t="shared" si="182"/>
        <v>-9.0265049948357046E-3</v>
      </c>
      <c r="L204" s="25"/>
      <c r="O204" s="25"/>
      <c r="P204" s="27">
        <f t="shared" si="136"/>
        <v>-6.6560253757759142E-3</v>
      </c>
      <c r="Q204" s="28">
        <f t="shared" si="137"/>
        <v>35761.084000000003</v>
      </c>
      <c r="S204" s="25">
        <f t="shared" si="159"/>
        <v>5.6191736243778491E-6</v>
      </c>
      <c r="T204" s="11">
        <f t="shared" si="183"/>
        <v>0</v>
      </c>
      <c r="U204">
        <f t="shared" si="160"/>
        <v>0</v>
      </c>
      <c r="V204" s="25">
        <f t="shared" si="161"/>
        <v>-2.3704796190597904E-3</v>
      </c>
      <c r="Z204">
        <f t="shared" si="138"/>
        <v>2283.5</v>
      </c>
      <c r="AA204" s="25">
        <f t="shared" si="139"/>
        <v>-1.6255467990942379E-2</v>
      </c>
      <c r="AB204" s="25">
        <f t="shared" si="140"/>
        <v>5.7293762033076151E-4</v>
      </c>
      <c r="AC204" s="25">
        <f t="shared" si="141"/>
        <v>-2.3704796190597904E-3</v>
      </c>
      <c r="AD204" s="25">
        <f t="shared" si="142"/>
        <v>7.2289629961066748E-3</v>
      </c>
      <c r="AE204" s="25">
        <f t="shared" si="143"/>
        <v>0</v>
      </c>
      <c r="AF204">
        <f t="shared" si="144"/>
        <v>-2.3704796190597904E-3</v>
      </c>
      <c r="AG204" s="128"/>
      <c r="AH204">
        <f t="shared" si="145"/>
        <v>-9.5994426151664661E-3</v>
      </c>
      <c r="AI204">
        <f t="shared" si="146"/>
        <v>0.63117459298225898</v>
      </c>
      <c r="AJ204">
        <f t="shared" si="147"/>
        <v>-0.67083371607858755</v>
      </c>
      <c r="AK204">
        <f t="shared" si="148"/>
        <v>-0.33363533649389582</v>
      </c>
      <c r="AL204">
        <f t="shared" si="149"/>
        <v>-2.4062480739585719</v>
      </c>
      <c r="AM204">
        <f t="shared" si="150"/>
        <v>-2.5961369875487925</v>
      </c>
      <c r="AN204" s="25">
        <f t="shared" si="184"/>
        <v>4.3150175299346527</v>
      </c>
      <c r="AO204" s="25">
        <f t="shared" si="184"/>
        <v>4.3150298796771924</v>
      </c>
      <c r="AP204" s="25">
        <f t="shared" si="184"/>
        <v>4.3149657174026572</v>
      </c>
      <c r="AQ204" s="25">
        <f t="shared" si="184"/>
        <v>4.3152991752557055</v>
      </c>
      <c r="AR204" s="25">
        <f t="shared" si="184"/>
        <v>4.313569040028999</v>
      </c>
      <c r="AS204" s="25">
        <f t="shared" si="184"/>
        <v>4.3226247830496227</v>
      </c>
      <c r="AT204" s="25">
        <f t="shared" si="184"/>
        <v>4.2771996549568581</v>
      </c>
      <c r="AU204" s="25">
        <f t="shared" si="151"/>
        <v>4.7736056934526498</v>
      </c>
      <c r="AZ204" s="25"/>
    </row>
    <row r="205" spans="1:52">
      <c r="A205" s="33" t="s">
        <v>600</v>
      </c>
      <c r="B205" s="57" t="s">
        <v>292</v>
      </c>
      <c r="C205" s="58">
        <v>51141.580999999998</v>
      </c>
      <c r="D205" s="58" t="s">
        <v>503</v>
      </c>
      <c r="E205" s="33">
        <f t="shared" si="134"/>
        <v>3343.9659809959953</v>
      </c>
      <c r="F205" s="25">
        <f t="shared" si="135"/>
        <v>3344</v>
      </c>
      <c r="G205" s="25">
        <f t="shared" si="158"/>
        <v>-1.1612319998675957E-2</v>
      </c>
      <c r="I205">
        <f t="shared" si="182"/>
        <v>-1.1612319998675957E-2</v>
      </c>
      <c r="M205" s="25"/>
      <c r="O205" s="25"/>
      <c r="P205" s="27">
        <f t="shared" si="136"/>
        <v>-7.6523717421534531E-3</v>
      </c>
      <c r="Q205" s="28">
        <f t="shared" si="137"/>
        <v>36123.080999999998</v>
      </c>
      <c r="S205" s="25">
        <f t="shared" si="159"/>
        <v>1.568119019433562E-5</v>
      </c>
      <c r="T205" s="11">
        <f t="shared" si="183"/>
        <v>0</v>
      </c>
      <c r="U205">
        <f t="shared" si="160"/>
        <v>0</v>
      </c>
      <c r="V205" s="25">
        <f t="shared" si="161"/>
        <v>-3.9599482565225042E-3</v>
      </c>
      <c r="Z205">
        <f t="shared" si="138"/>
        <v>3344</v>
      </c>
      <c r="AA205" s="25">
        <f t="shared" si="139"/>
        <v>-1.7704410722613913E-2</v>
      </c>
      <c r="AB205" s="25">
        <f t="shared" si="140"/>
        <v>-1.560281018215497E-3</v>
      </c>
      <c r="AC205" s="25">
        <f t="shared" si="141"/>
        <v>-3.9599482565225042E-3</v>
      </c>
      <c r="AD205" s="25">
        <f t="shared" si="142"/>
        <v>6.0920907239379561E-3</v>
      </c>
      <c r="AE205" s="25">
        <f t="shared" si="143"/>
        <v>0</v>
      </c>
      <c r="AF205">
        <f t="shared" si="144"/>
        <v>-3.9599482565225042E-3</v>
      </c>
      <c r="AG205" s="128"/>
      <c r="AH205">
        <f t="shared" si="145"/>
        <v>-1.005203898046046E-2</v>
      </c>
      <c r="AI205">
        <f t="shared" si="146"/>
        <v>0.66641522728825731</v>
      </c>
      <c r="AJ205">
        <f t="shared" si="147"/>
        <v>-0.74168343687124449</v>
      </c>
      <c r="AK205">
        <f t="shared" si="148"/>
        <v>-0.36887114014795513</v>
      </c>
      <c r="AL205">
        <f t="shared" si="149"/>
        <v>-2.3060038208391833</v>
      </c>
      <c r="AM205">
        <f t="shared" si="150"/>
        <v>-2.2526088725342057</v>
      </c>
      <c r="AN205" s="25">
        <f t="shared" si="184"/>
        <v>4.4491562385713612</v>
      </c>
      <c r="AO205" s="25">
        <f t="shared" si="184"/>
        <v>4.4491564648126829</v>
      </c>
      <c r="AP205" s="25">
        <f t="shared" si="184"/>
        <v>4.4491547165496348</v>
      </c>
      <c r="AQ205" s="25">
        <f t="shared" si="184"/>
        <v>4.4491682264175587</v>
      </c>
      <c r="AR205" s="25">
        <f t="shared" si="184"/>
        <v>4.4490638452354343</v>
      </c>
      <c r="AS205" s="25">
        <f t="shared" si="184"/>
        <v>4.4498713781331576</v>
      </c>
      <c r="AT205" s="25">
        <f t="shared" si="184"/>
        <v>4.4436857606020199</v>
      </c>
      <c r="AU205" s="25">
        <f t="shared" si="151"/>
        <v>4.9293625340507266</v>
      </c>
      <c r="AZ205" s="25"/>
    </row>
    <row r="206" spans="1:52">
      <c r="A206" s="33" t="s">
        <v>600</v>
      </c>
      <c r="B206" s="57" t="s">
        <v>288</v>
      </c>
      <c r="C206" s="58">
        <v>51144.830999999998</v>
      </c>
      <c r="D206" s="58" t="s">
        <v>503</v>
      </c>
      <c r="E206" s="33">
        <f t="shared" si="134"/>
        <v>3353.4870554255153</v>
      </c>
      <c r="F206" s="25">
        <f t="shared" si="135"/>
        <v>3353.5</v>
      </c>
      <c r="G206" s="25">
        <f t="shared" si="158"/>
        <v>-4.4186049999552779E-3</v>
      </c>
      <c r="I206">
        <f t="shared" si="182"/>
        <v>-4.4186049999552779E-3</v>
      </c>
      <c r="L206" s="25"/>
      <c r="O206" s="25"/>
      <c r="P206" s="27">
        <f t="shared" si="136"/>
        <v>-7.6614682183341826E-3</v>
      </c>
      <c r="Q206" s="28">
        <f t="shared" si="137"/>
        <v>36126.330999999998</v>
      </c>
      <c r="S206" s="25">
        <f t="shared" si="159"/>
        <v>1.0516161853114787E-5</v>
      </c>
      <c r="T206" s="11">
        <f t="shared" si="183"/>
        <v>0</v>
      </c>
      <c r="U206">
        <f t="shared" si="160"/>
        <v>0</v>
      </c>
      <c r="V206" s="25">
        <f t="shared" si="161"/>
        <v>3.2428632183789047E-3</v>
      </c>
      <c r="Z206">
        <f t="shared" si="138"/>
        <v>3353.5</v>
      </c>
      <c r="AA206" s="25">
        <f t="shared" si="139"/>
        <v>-1.7716847160524771E-2</v>
      </c>
      <c r="AB206" s="25">
        <f t="shared" si="140"/>
        <v>5.6367739422353118E-3</v>
      </c>
      <c r="AC206" s="25">
        <f t="shared" si="141"/>
        <v>3.2428632183789047E-3</v>
      </c>
      <c r="AD206" s="25">
        <f t="shared" si="142"/>
        <v>1.3298242160569494E-2</v>
      </c>
      <c r="AE206" s="25">
        <f t="shared" si="143"/>
        <v>0</v>
      </c>
      <c r="AF206">
        <f t="shared" si="144"/>
        <v>3.2428632183789047E-3</v>
      </c>
      <c r="AG206" s="128"/>
      <c r="AH206">
        <f t="shared" si="145"/>
        <v>-1.005537894219059E-2</v>
      </c>
      <c r="AI206">
        <f t="shared" si="146"/>
        <v>0.66676561248400734</v>
      </c>
      <c r="AJ206">
        <f t="shared" si="147"/>
        <v>-0.74231996463991212</v>
      </c>
      <c r="AK206">
        <f t="shared" si="148"/>
        <v>-0.36918770509869187</v>
      </c>
      <c r="AL206">
        <f t="shared" si="149"/>
        <v>-2.3050543432421495</v>
      </c>
      <c r="AM206">
        <f t="shared" si="150"/>
        <v>-2.2497282722384062</v>
      </c>
      <c r="AN206" s="25">
        <f t="shared" si="184"/>
        <v>4.4503919689896891</v>
      </c>
      <c r="AO206" s="25">
        <f t="shared" si="184"/>
        <v>4.4503921773807731</v>
      </c>
      <c r="AP206" s="25">
        <f t="shared" si="184"/>
        <v>4.4503905596344291</v>
      </c>
      <c r="AQ206" s="25">
        <f t="shared" si="184"/>
        <v>4.4504031185048429</v>
      </c>
      <c r="AR206" s="25">
        <f t="shared" si="184"/>
        <v>4.4503056370574239</v>
      </c>
      <c r="AS206" s="25">
        <f t="shared" si="184"/>
        <v>4.4510632164721162</v>
      </c>
      <c r="AT206" s="25">
        <f t="shared" si="184"/>
        <v>4.4452308935060589</v>
      </c>
      <c r="AU206" s="25">
        <f t="shared" si="151"/>
        <v>4.9307578098505207</v>
      </c>
      <c r="AZ206" s="25"/>
    </row>
    <row r="207" spans="1:52">
      <c r="A207" s="33" t="s">
        <v>600</v>
      </c>
      <c r="B207" s="57" t="s">
        <v>292</v>
      </c>
      <c r="C207" s="58">
        <v>51156.595999999998</v>
      </c>
      <c r="D207" s="58" t="s">
        <v>503</v>
      </c>
      <c r="E207" s="33">
        <f t="shared" si="134"/>
        <v>3387.9533448603756</v>
      </c>
      <c r="F207" s="25">
        <f t="shared" si="135"/>
        <v>3388</v>
      </c>
      <c r="G207" s="25">
        <f t="shared" si="158"/>
        <v>-1.5925640000205021E-2</v>
      </c>
      <c r="I207">
        <f t="shared" si="182"/>
        <v>-1.5925640000205021E-2</v>
      </c>
      <c r="M207" s="25"/>
      <c r="O207" s="25"/>
      <c r="P207" s="27">
        <f t="shared" si="136"/>
        <v>-7.6945283511017639E-3</v>
      </c>
      <c r="Q207" s="28">
        <f t="shared" si="137"/>
        <v>36138.095999999998</v>
      </c>
      <c r="S207" s="25">
        <f t="shared" si="159"/>
        <v>6.7751198980003328E-5</v>
      </c>
      <c r="T207" s="11">
        <f t="shared" si="183"/>
        <v>0</v>
      </c>
      <c r="U207">
        <f t="shared" si="160"/>
        <v>0</v>
      </c>
      <c r="V207" s="25">
        <f t="shared" si="161"/>
        <v>-8.2311116491032565E-3</v>
      </c>
      <c r="Z207">
        <f t="shared" si="138"/>
        <v>3388</v>
      </c>
      <c r="AA207" s="25">
        <f t="shared" si="139"/>
        <v>-1.7761921976648568E-2</v>
      </c>
      <c r="AB207" s="25">
        <f t="shared" si="140"/>
        <v>-5.8582463746582186E-3</v>
      </c>
      <c r="AC207" s="25">
        <f t="shared" si="141"/>
        <v>-8.2311116491032565E-3</v>
      </c>
      <c r="AD207" s="25">
        <f t="shared" si="142"/>
        <v>1.8362819764435462E-3</v>
      </c>
      <c r="AE207" s="25">
        <f t="shared" si="143"/>
        <v>0</v>
      </c>
      <c r="AF207">
        <f t="shared" si="144"/>
        <v>-8.2311116491032565E-3</v>
      </c>
      <c r="AG207" s="128"/>
      <c r="AH207">
        <f t="shared" si="145"/>
        <v>-1.0067393625546803E-2</v>
      </c>
      <c r="AI207">
        <f t="shared" si="146"/>
        <v>0.66804370714436412</v>
      </c>
      <c r="AJ207">
        <f t="shared" si="147"/>
        <v>-0.74463155485148247</v>
      </c>
      <c r="AK207">
        <f t="shared" si="148"/>
        <v>-0.37033733035266736</v>
      </c>
      <c r="AL207">
        <f t="shared" si="149"/>
        <v>-2.3015978182387289</v>
      </c>
      <c r="AM207">
        <f t="shared" si="150"/>
        <v>-2.2392933557987789</v>
      </c>
      <c r="AN207" s="25">
        <f t="shared" si="184"/>
        <v>4.4548850978401031</v>
      </c>
      <c r="AO207" s="25">
        <f t="shared" si="184"/>
        <v>4.4548852470149063</v>
      </c>
      <c r="AP207" s="25">
        <f t="shared" si="184"/>
        <v>4.45488406921951</v>
      </c>
      <c r="AQ207" s="25">
        <f t="shared" si="184"/>
        <v>4.4548933685338081</v>
      </c>
      <c r="AR207" s="25">
        <f t="shared" si="184"/>
        <v>4.4548199544917297</v>
      </c>
      <c r="AS207" s="25">
        <f t="shared" si="184"/>
        <v>4.4554000845056194</v>
      </c>
      <c r="AT207" s="25">
        <f t="shared" si="184"/>
        <v>4.4508501127423861</v>
      </c>
      <c r="AU207" s="25">
        <f t="shared" si="151"/>
        <v>4.9358248640708267</v>
      </c>
      <c r="AV207" s="25"/>
      <c r="AZ207" s="25"/>
    </row>
    <row r="208" spans="1:52">
      <c r="A208" s="33" t="s">
        <v>363</v>
      </c>
      <c r="B208" s="57" t="s">
        <v>288</v>
      </c>
      <c r="C208" s="58">
        <v>51166.322399999997</v>
      </c>
      <c r="D208" s="58"/>
      <c r="E208" s="33">
        <f t="shared" si="134"/>
        <v>3416.4474305007689</v>
      </c>
      <c r="F208" s="25">
        <f t="shared" si="135"/>
        <v>3416.5</v>
      </c>
      <c r="G208" s="25">
        <f t="shared" si="158"/>
        <v>-1.7944494997209404E-2</v>
      </c>
      <c r="K208" s="127">
        <f>G208</f>
        <v>-1.7944494997209404E-2</v>
      </c>
      <c r="O208" s="25"/>
      <c r="P208" s="27">
        <f t="shared" si="136"/>
        <v>-7.7218691297172423E-3</v>
      </c>
      <c r="Q208" s="28">
        <f t="shared" si="137"/>
        <v>36147.822399999997</v>
      </c>
      <c r="S208" s="25">
        <f t="shared" si="159"/>
        <v>1.0450207962671985E-4</v>
      </c>
      <c r="T208" s="128">
        <v>1</v>
      </c>
      <c r="U208">
        <f t="shared" si="160"/>
        <v>1.0450207962671985E-4</v>
      </c>
      <c r="V208" s="25">
        <f t="shared" si="161"/>
        <v>-1.0222625867492161E-2</v>
      </c>
      <c r="Z208">
        <f t="shared" si="138"/>
        <v>3416.5</v>
      </c>
      <c r="AA208" s="25">
        <f t="shared" si="139"/>
        <v>-1.7799051657294569E-2</v>
      </c>
      <c r="AB208" s="25">
        <f t="shared" si="140"/>
        <v>-7.8673124696320759E-3</v>
      </c>
      <c r="AC208" s="25">
        <f t="shared" si="141"/>
        <v>-1.0222625867492161E-2</v>
      </c>
      <c r="AD208" s="25">
        <f t="shared" si="142"/>
        <v>-1.4544333991483444E-4</v>
      </c>
      <c r="AE208" s="25">
        <f t="shared" si="143"/>
        <v>2.1153765125582071E-8</v>
      </c>
      <c r="AF208">
        <f t="shared" si="144"/>
        <v>-1.0222625867492161E-2</v>
      </c>
      <c r="AG208" s="128"/>
      <c r="AH208">
        <f t="shared" si="145"/>
        <v>-1.0077182527577328E-2</v>
      </c>
      <c r="AI208">
        <f t="shared" si="146"/>
        <v>0.66910623826768567</v>
      </c>
      <c r="AJ208">
        <f t="shared" si="147"/>
        <v>-0.74654108964291699</v>
      </c>
      <c r="AK208">
        <f t="shared" si="148"/>
        <v>-0.37128700093840583</v>
      </c>
      <c r="AL208">
        <f t="shared" si="149"/>
        <v>-2.2987324041699364</v>
      </c>
      <c r="AM208">
        <f t="shared" si="150"/>
        <v>-2.2307039838355727</v>
      </c>
      <c r="AN208" s="25">
        <f t="shared" si="184"/>
        <v>4.4586033220049544</v>
      </c>
      <c r="AO208" s="25">
        <f t="shared" si="184"/>
        <v>4.4586034284815472</v>
      </c>
      <c r="AP208" s="25">
        <f t="shared" si="184"/>
        <v>4.4586025757600565</v>
      </c>
      <c r="AQ208" s="25">
        <f t="shared" si="184"/>
        <v>4.458609404888402</v>
      </c>
      <c r="AR208" s="25">
        <f t="shared" si="184"/>
        <v>4.4585547179919685</v>
      </c>
      <c r="AS208" s="25">
        <f t="shared" si="184"/>
        <v>4.4589929685671112</v>
      </c>
      <c r="AT208" s="25">
        <f t="shared" si="184"/>
        <v>4.4555014688391745</v>
      </c>
      <c r="AU208" s="25">
        <f t="shared" si="151"/>
        <v>4.9400106914702091</v>
      </c>
      <c r="AV208" s="25"/>
      <c r="AZ208" s="25"/>
    </row>
    <row r="209" spans="1:52">
      <c r="A209" s="33" t="s">
        <v>363</v>
      </c>
      <c r="B209" s="57"/>
      <c r="C209" s="58">
        <v>51166.4931</v>
      </c>
      <c r="D209" s="58"/>
      <c r="E209" s="33">
        <f t="shared" si="134"/>
        <v>3416.9475066254281</v>
      </c>
      <c r="F209" s="25">
        <f t="shared" si="135"/>
        <v>3417</v>
      </c>
      <c r="G209" s="25">
        <f t="shared" si="158"/>
        <v>-1.7918509998708032E-2</v>
      </c>
      <c r="K209" s="127">
        <f>G209</f>
        <v>-1.7918509998708032E-2</v>
      </c>
      <c r="O209" s="25"/>
      <c r="P209" s="27">
        <f t="shared" si="136"/>
        <v>-7.7223490366632964E-3</v>
      </c>
      <c r="Q209" s="28">
        <f t="shared" si="137"/>
        <v>36147.9931</v>
      </c>
      <c r="S209" s="25">
        <f t="shared" si="159"/>
        <v>1.0396169836392501E-4</v>
      </c>
      <c r="T209" s="128">
        <v>1</v>
      </c>
      <c r="U209">
        <f t="shared" si="160"/>
        <v>1.0396169836392501E-4</v>
      </c>
      <c r="V209" s="25">
        <f t="shared" si="161"/>
        <v>-1.0196160962044735E-2</v>
      </c>
      <c r="Z209">
        <f t="shared" si="138"/>
        <v>3417</v>
      </c>
      <c r="AA209" s="25">
        <f t="shared" si="139"/>
        <v>-1.7799702194177723E-2</v>
      </c>
      <c r="AB209" s="25">
        <f t="shared" si="140"/>
        <v>-7.8411568411936045E-3</v>
      </c>
      <c r="AC209" s="25">
        <f t="shared" si="141"/>
        <v>-1.0196160962044735E-2</v>
      </c>
      <c r="AD209" s="25">
        <f t="shared" si="142"/>
        <v>-1.1880780453030898E-4</v>
      </c>
      <c r="AE209" s="25">
        <f t="shared" si="143"/>
        <v>1.4115294417312107E-8</v>
      </c>
      <c r="AF209">
        <f t="shared" si="144"/>
        <v>-1.0196160962044735E-2</v>
      </c>
      <c r="AG209" s="128"/>
      <c r="AH209">
        <f t="shared" si="145"/>
        <v>-1.0077353157514428E-2</v>
      </c>
      <c r="AI209">
        <f t="shared" si="146"/>
        <v>0.66912493366112147</v>
      </c>
      <c r="AJ209">
        <f t="shared" si="147"/>
        <v>-0.74657458973783764</v>
      </c>
      <c r="AK209">
        <f t="shared" si="148"/>
        <v>-0.37130366156885669</v>
      </c>
      <c r="AL209">
        <f t="shared" si="149"/>
        <v>-2.2986820523560079</v>
      </c>
      <c r="AM209">
        <f t="shared" si="150"/>
        <v>-2.2305535400507739</v>
      </c>
      <c r="AN209" s="25">
        <f t="shared" si="184"/>
        <v>4.4586686067979313</v>
      </c>
      <c r="AO209" s="25">
        <f t="shared" si="184"/>
        <v>4.4586687125728179</v>
      </c>
      <c r="AP209" s="25">
        <f t="shared" si="184"/>
        <v>4.4586678652576879</v>
      </c>
      <c r="AQ209" s="25">
        <f t="shared" si="184"/>
        <v>4.4586746527965246</v>
      </c>
      <c r="AR209" s="25">
        <f t="shared" si="184"/>
        <v>4.4586202852354218</v>
      </c>
      <c r="AS209" s="25">
        <f t="shared" si="184"/>
        <v>4.4590560848987595</v>
      </c>
      <c r="AT209" s="25">
        <f t="shared" si="184"/>
        <v>4.4555831473744014</v>
      </c>
      <c r="AU209" s="25">
        <f t="shared" si="151"/>
        <v>4.9400841270386193</v>
      </c>
      <c r="AV209" s="25"/>
      <c r="AZ209" s="25"/>
    </row>
    <row r="210" spans="1:52">
      <c r="A210" s="33" t="s">
        <v>364</v>
      </c>
      <c r="B210" s="57"/>
      <c r="C210" s="58">
        <v>51183.902999999998</v>
      </c>
      <c r="D210" s="58"/>
      <c r="E210" s="33">
        <f t="shared" si="134"/>
        <v>3467.9508769978856</v>
      </c>
      <c r="F210" s="25">
        <f t="shared" si="135"/>
        <v>3468</v>
      </c>
      <c r="G210" s="25">
        <f t="shared" si="158"/>
        <v>-1.6768039997259621E-2</v>
      </c>
      <c r="K210" s="127">
        <f>G210</f>
        <v>-1.6768039997259621E-2</v>
      </c>
      <c r="O210" s="25"/>
      <c r="P210" s="27">
        <f t="shared" si="136"/>
        <v>-7.7713437724004821E-3</v>
      </c>
      <c r="Q210" s="28">
        <f t="shared" si="137"/>
        <v>36165.402999999998</v>
      </c>
      <c r="S210" s="25">
        <f t="shared" si="159"/>
        <v>8.0940542962394671E-5</v>
      </c>
      <c r="T210" s="128">
        <v>1</v>
      </c>
      <c r="U210">
        <f t="shared" si="160"/>
        <v>8.0940542962394671E-5</v>
      </c>
      <c r="V210" s="25">
        <f t="shared" si="161"/>
        <v>-8.9966962248591385E-3</v>
      </c>
      <c r="Z210">
        <f t="shared" si="138"/>
        <v>3468</v>
      </c>
      <c r="AA210" s="25">
        <f t="shared" si="139"/>
        <v>-1.7865899913459146E-2</v>
      </c>
      <c r="AB210" s="25">
        <f t="shared" si="140"/>
        <v>-6.6734838562009582E-3</v>
      </c>
      <c r="AC210" s="25">
        <f t="shared" si="141"/>
        <v>-8.9966962248591385E-3</v>
      </c>
      <c r="AD210" s="25">
        <f t="shared" si="142"/>
        <v>1.0978599161995256E-3</v>
      </c>
      <c r="AE210" s="25">
        <f t="shared" si="143"/>
        <v>1.2052963955976295E-6</v>
      </c>
      <c r="AF210">
        <f t="shared" si="144"/>
        <v>-8.9966962248591385E-3</v>
      </c>
      <c r="AG210" s="128"/>
      <c r="AH210">
        <f t="shared" si="145"/>
        <v>-1.0094556141058662E-2</v>
      </c>
      <c r="AI210">
        <f t="shared" si="146"/>
        <v>0.67104179910643769</v>
      </c>
      <c r="AJ210">
        <f t="shared" si="147"/>
        <v>-0.74999146072603551</v>
      </c>
      <c r="AK210">
        <f t="shared" si="148"/>
        <v>-0.37300297677641675</v>
      </c>
      <c r="AL210">
        <f t="shared" si="149"/>
        <v>-2.2935313225124503</v>
      </c>
      <c r="AM210">
        <f t="shared" si="150"/>
        <v>-2.2152526460833184</v>
      </c>
      <c r="AN210" s="25">
        <f t="shared" si="184"/>
        <v>4.4653372696265077</v>
      </c>
      <c r="AO210" s="25">
        <f t="shared" si="184"/>
        <v>4.4653373117922817</v>
      </c>
      <c r="AP210" s="25">
        <f t="shared" si="184"/>
        <v>4.4653369650973369</v>
      </c>
      <c r="AQ210" s="25">
        <f t="shared" si="184"/>
        <v>4.4653398157027357</v>
      </c>
      <c r="AR210" s="25">
        <f t="shared" si="184"/>
        <v>4.4653163783275156</v>
      </c>
      <c r="AS210" s="25">
        <f t="shared" si="184"/>
        <v>4.4655091426489779</v>
      </c>
      <c r="AT210" s="25">
        <f t="shared" si="184"/>
        <v>4.4639280751243833</v>
      </c>
      <c r="AU210" s="25">
        <f t="shared" si="151"/>
        <v>4.9475745550164616</v>
      </c>
      <c r="AZ210" s="25"/>
    </row>
    <row r="211" spans="1:52">
      <c r="A211" s="33" t="s">
        <v>363</v>
      </c>
      <c r="B211" s="57"/>
      <c r="C211" s="58">
        <v>51184.242299999998</v>
      </c>
      <c r="D211" s="58"/>
      <c r="E211" s="33">
        <f t="shared" si="134"/>
        <v>3468.9448771683265</v>
      </c>
      <c r="F211" s="25">
        <f t="shared" si="135"/>
        <v>3469</v>
      </c>
      <c r="G211" s="25">
        <f t="shared" si="158"/>
        <v>-1.8816069998138119E-2</v>
      </c>
      <c r="K211" s="127">
        <f>G211</f>
        <v>-1.8816069998138119E-2</v>
      </c>
      <c r="O211" s="25"/>
      <c r="P211" s="27">
        <f t="shared" si="136"/>
        <v>-7.7723053291135725E-3</v>
      </c>
      <c r="Q211" s="28">
        <f t="shared" si="137"/>
        <v>36165.742299999998</v>
      </c>
      <c r="S211" s="25">
        <f t="shared" si="159"/>
        <v>1.2196473806479483E-4</v>
      </c>
      <c r="T211" s="128">
        <v>1</v>
      </c>
      <c r="U211">
        <f t="shared" si="160"/>
        <v>1.2196473806479483E-4</v>
      </c>
      <c r="V211" s="25">
        <f t="shared" si="161"/>
        <v>-1.1043764669024545E-2</v>
      </c>
      <c r="Z211">
        <f t="shared" si="138"/>
        <v>3469</v>
      </c>
      <c r="AA211" s="25">
        <f t="shared" si="139"/>
        <v>-1.7867194784701709E-2</v>
      </c>
      <c r="AB211" s="25">
        <f t="shared" si="140"/>
        <v>-8.7211805425499826E-3</v>
      </c>
      <c r="AC211" s="25">
        <f t="shared" si="141"/>
        <v>-1.1043764669024545E-2</v>
      </c>
      <c r="AD211" s="25">
        <f t="shared" si="142"/>
        <v>-9.4887521343640924E-4</v>
      </c>
      <c r="AE211" s="25">
        <f t="shared" si="143"/>
        <v>9.0036417067399114E-7</v>
      </c>
      <c r="AF211">
        <f t="shared" si="144"/>
        <v>-1.1043764669024545E-2</v>
      </c>
      <c r="AG211" s="128"/>
      <c r="AH211">
        <f t="shared" si="145"/>
        <v>-1.0094889455588136E-2</v>
      </c>
      <c r="AI211">
        <f t="shared" si="146"/>
        <v>0.671079582240662</v>
      </c>
      <c r="AJ211">
        <f t="shared" si="147"/>
        <v>-0.75005845485306233</v>
      </c>
      <c r="AK211">
        <f t="shared" si="148"/>
        <v>-0.37303629501728103</v>
      </c>
      <c r="AL211">
        <f t="shared" si="149"/>
        <v>-2.2934300325787418</v>
      </c>
      <c r="AM211">
        <f t="shared" si="150"/>
        <v>-2.2149535023888514</v>
      </c>
      <c r="AN211" s="25">
        <f t="shared" ref="AN211:AT220" si="185">$AU211+$AB$7*SIN(AO211)</f>
        <v>4.4654682187344967</v>
      </c>
      <c r="AO211" s="25">
        <f t="shared" si="185"/>
        <v>4.4654682598029609</v>
      </c>
      <c r="AP211" s="25">
        <f t="shared" si="185"/>
        <v>4.4654679219548719</v>
      </c>
      <c r="AQ211" s="25">
        <f t="shared" si="185"/>
        <v>4.4654707012621841</v>
      </c>
      <c r="AR211" s="25">
        <f t="shared" si="185"/>
        <v>4.465447838201321</v>
      </c>
      <c r="AS211" s="25">
        <f t="shared" si="185"/>
        <v>4.4656359753572827</v>
      </c>
      <c r="AT211" s="25">
        <f t="shared" si="185"/>
        <v>4.4640919725693955</v>
      </c>
      <c r="AU211" s="25">
        <f t="shared" si="151"/>
        <v>4.947721426153282</v>
      </c>
      <c r="AZ211" s="25"/>
    </row>
    <row r="212" spans="1:52">
      <c r="A212" s="33" t="s">
        <v>600</v>
      </c>
      <c r="B212" s="57" t="s">
        <v>288</v>
      </c>
      <c r="C212" s="58">
        <v>51189.542999999998</v>
      </c>
      <c r="D212" s="58" t="s">
        <v>503</v>
      </c>
      <c r="E212" s="33">
        <f t="shared" si="134"/>
        <v>3484.4736030848048</v>
      </c>
      <c r="F212" s="25">
        <f t="shared" si="135"/>
        <v>3484.5</v>
      </c>
      <c r="G212" s="25">
        <f t="shared" si="158"/>
        <v>-9.010535002744291E-3</v>
      </c>
      <c r="I212">
        <f>G212</f>
        <v>-9.010535002744291E-3</v>
      </c>
      <c r="L212" s="25"/>
      <c r="O212" s="25"/>
      <c r="P212" s="27">
        <f t="shared" si="136"/>
        <v>-7.7872137647023668E-3</v>
      </c>
      <c r="Q212" s="28">
        <f t="shared" si="137"/>
        <v>36171.042999999998</v>
      </c>
      <c r="S212" s="25">
        <f t="shared" si="159"/>
        <v>1.4965148514444261E-6</v>
      </c>
      <c r="T212" s="11">
        <f>T$19</f>
        <v>0</v>
      </c>
      <c r="U212">
        <f t="shared" si="160"/>
        <v>0</v>
      </c>
      <c r="V212" s="25">
        <f t="shared" si="161"/>
        <v>-1.2233212380419241E-3</v>
      </c>
      <c r="Z212">
        <f t="shared" si="138"/>
        <v>3484.5</v>
      </c>
      <c r="AA212" s="25">
        <f t="shared" si="139"/>
        <v>-1.7887249838515022E-2</v>
      </c>
      <c r="AB212" s="25">
        <f t="shared" si="140"/>
        <v>1.0895010710683661E-3</v>
      </c>
      <c r="AC212" s="25">
        <f t="shared" si="141"/>
        <v>-1.2233212380419241E-3</v>
      </c>
      <c r="AD212" s="25">
        <f t="shared" si="142"/>
        <v>8.8767148357707312E-3</v>
      </c>
      <c r="AE212" s="25">
        <f t="shared" si="143"/>
        <v>0</v>
      </c>
      <c r="AF212">
        <f t="shared" si="144"/>
        <v>-1.2233212380419241E-3</v>
      </c>
      <c r="AG212" s="128"/>
      <c r="AH212">
        <f t="shared" si="145"/>
        <v>-1.0100036073812657E-2</v>
      </c>
      <c r="AI212">
        <f t="shared" si="146"/>
        <v>0.67166619767577118</v>
      </c>
      <c r="AJ212">
        <f t="shared" si="147"/>
        <v>-0.7510968435546993</v>
      </c>
      <c r="AK212">
        <f t="shared" si="148"/>
        <v>-0.37355271765911646</v>
      </c>
      <c r="AL212">
        <f t="shared" si="149"/>
        <v>-2.2918585781254084</v>
      </c>
      <c r="AM212">
        <f t="shared" si="150"/>
        <v>-2.210321043588392</v>
      </c>
      <c r="AN212" s="25">
        <f t="shared" si="185"/>
        <v>4.4674988736450558</v>
      </c>
      <c r="AO212" s="25">
        <f t="shared" si="185"/>
        <v>4.4674988983949735</v>
      </c>
      <c r="AP212" s="25">
        <f t="shared" si="185"/>
        <v>4.4674986931367142</v>
      </c>
      <c r="AQ212" s="25">
        <f t="shared" si="185"/>
        <v>4.4675003954081651</v>
      </c>
      <c r="AR212" s="25">
        <f t="shared" si="185"/>
        <v>4.4674862782850973</v>
      </c>
      <c r="AS212" s="25">
        <f t="shared" si="185"/>
        <v>4.467603377255454</v>
      </c>
      <c r="AT212" s="25">
        <f t="shared" si="185"/>
        <v>4.4666337167870021</v>
      </c>
      <c r="AU212" s="25">
        <f t="shared" si="151"/>
        <v>4.9499979287739988</v>
      </c>
      <c r="AZ212" s="25"/>
    </row>
    <row r="213" spans="1:52">
      <c r="A213" s="33" t="s">
        <v>600</v>
      </c>
      <c r="B213" s="57" t="s">
        <v>288</v>
      </c>
      <c r="C213" s="58">
        <v>51223.673999999999</v>
      </c>
      <c r="D213" s="58" t="s">
        <v>503</v>
      </c>
      <c r="E213" s="33">
        <f t="shared" ref="E213:E276" si="186">+(C213-C$7)/C$8</f>
        <v>3584.4624619629449</v>
      </c>
      <c r="F213" s="25">
        <f t="shared" ref="F213:F276" si="187">ROUND(2*E213,0)/2</f>
        <v>3584.5</v>
      </c>
      <c r="G213" s="25">
        <f t="shared" si="158"/>
        <v>-1.2813534995075315E-2</v>
      </c>
      <c r="I213">
        <f>G213</f>
        <v>-1.2813534995075315E-2</v>
      </c>
      <c r="M213" s="25"/>
      <c r="O213" s="25"/>
      <c r="P213" s="27">
        <f t="shared" ref="P213:P276" si="188">+D$11+D$12*F213+D$13*F213^2</f>
        <v>-7.8835917088322608E-3</v>
      </c>
      <c r="Q213" s="28">
        <f t="shared" ref="Q213:Q276" si="189">+C213-15018.5</f>
        <v>36205.173999999999</v>
      </c>
      <c r="S213" s="25">
        <f t="shared" si="159"/>
        <v>2.4304340805572968E-5</v>
      </c>
      <c r="T213" s="11">
        <f>T$19</f>
        <v>0</v>
      </c>
      <c r="U213">
        <f t="shared" si="160"/>
        <v>0</v>
      </c>
      <c r="V213" s="25">
        <f t="shared" si="161"/>
        <v>-4.9299432862430544E-3</v>
      </c>
      <c r="Z213">
        <f t="shared" ref="Z213:Z276" si="190">F213</f>
        <v>3584.5</v>
      </c>
      <c r="AA213" s="25">
        <f t="shared" ref="AA213:AA276" si="191">AB$3+AB$4*Z213+AB$5*Z213^2+AH213</f>
        <v>-1.8015932476833439E-2</v>
      </c>
      <c r="AB213" s="25">
        <f t="shared" ref="AB213:AB276" si="192">IF(S213&lt;&gt;0,G213-AH213, -9999)</f>
        <v>-2.6811942270741369E-3</v>
      </c>
      <c r="AC213" s="25">
        <f t="shared" ref="AC213:AC276" si="193">+G213-P213</f>
        <v>-4.9299432862430544E-3</v>
      </c>
      <c r="AD213" s="25">
        <f t="shared" ref="AD213:AD276" si="194">IF(S213&lt;&gt;0,G213-AA213, -9999)</f>
        <v>5.2023974817581239E-3</v>
      </c>
      <c r="AE213" s="25">
        <f t="shared" ref="AE213:AE276" si="195">+(G213-AA213)^2*T213</f>
        <v>0</v>
      </c>
      <c r="AF213">
        <f t="shared" ref="AF213:AF276" si="196">IF(S213&lt;&gt;0,G213-P213, -9999)</f>
        <v>-4.9299432862430544E-3</v>
      </c>
      <c r="AG213" s="128"/>
      <c r="AH213">
        <f t="shared" ref="AH213:AH276" si="197">$AB$6*($AB$11/AI213*AJ213+$AB$12)</f>
        <v>-1.0132340768001178E-2</v>
      </c>
      <c r="AI213">
        <f t="shared" ref="AI213:AI276" si="198">1+$AB$7*COS(AL213)</f>
        <v>0.67549534898506902</v>
      </c>
      <c r="AJ213">
        <f t="shared" ref="AJ213:AJ276" si="199">SIN(AL213+RADIANS($AB$9))</f>
        <v>-0.75779490314346487</v>
      </c>
      <c r="AK213">
        <f t="shared" ref="AK213:AK276" si="200">$AB$7*SIN(AL213)</f>
        <v>-0.37688386817277714</v>
      </c>
      <c r="AL213">
        <f t="shared" ref="AL213:AL276" si="201">2*ATAN(AM213)</f>
        <v>-2.2816535370867159</v>
      </c>
      <c r="AM213">
        <f t="shared" ref="AM213:AM276" si="202">SQRT((1+$AB$7)/(1-$AB$7))*TAN(AN213/2)</f>
        <v>-2.1806247250824717</v>
      </c>
      <c r="AN213" s="25">
        <f t="shared" si="185"/>
        <v>4.4806428305398374</v>
      </c>
      <c r="AO213" s="25">
        <f t="shared" si="185"/>
        <v>4.4806427777136255</v>
      </c>
      <c r="AP213" s="25">
        <f t="shared" si="185"/>
        <v>4.4806432401801741</v>
      </c>
      <c r="AQ213" s="25">
        <f t="shared" si="185"/>
        <v>4.4806391915521466</v>
      </c>
      <c r="AR213" s="25">
        <f t="shared" si="185"/>
        <v>4.4806746373145394</v>
      </c>
      <c r="AS213" s="25">
        <f t="shared" si="185"/>
        <v>4.4803644899766457</v>
      </c>
      <c r="AT213" s="25">
        <f t="shared" si="185"/>
        <v>4.4830922195759495</v>
      </c>
      <c r="AU213" s="25">
        <f t="shared" ref="AU213:AU276" si="203">RADIANS($AB$9)+$AB$18*(F213-AB$15)</f>
        <v>4.9646850424560425</v>
      </c>
      <c r="AZ213" s="25"/>
    </row>
    <row r="214" spans="1:52">
      <c r="A214" s="33" t="s">
        <v>600</v>
      </c>
      <c r="B214" s="57" t="s">
        <v>292</v>
      </c>
      <c r="C214" s="58">
        <v>51256.616999999998</v>
      </c>
      <c r="D214" s="58" t="s">
        <v>503</v>
      </c>
      <c r="E214" s="33">
        <f t="shared" si="186"/>
        <v>3680.9710019419199</v>
      </c>
      <c r="F214" s="25">
        <f t="shared" si="187"/>
        <v>3681</v>
      </c>
      <c r="G214" s="25">
        <f t="shared" si="158"/>
        <v>-9.8984299984294921E-3</v>
      </c>
      <c r="I214">
        <f>G214</f>
        <v>-9.8984299984294921E-3</v>
      </c>
      <c r="L214" s="25"/>
      <c r="O214" s="25"/>
      <c r="P214" s="27">
        <f t="shared" si="188"/>
        <v>-7.9769157274023495E-3</v>
      </c>
      <c r="Q214" s="28">
        <f t="shared" si="189"/>
        <v>36238.116999999998</v>
      </c>
      <c r="S214" s="25">
        <f t="shared" si="159"/>
        <v>3.6922170937609711E-6</v>
      </c>
      <c r="T214" s="11">
        <f>T$19</f>
        <v>0</v>
      </c>
      <c r="U214">
        <f t="shared" si="160"/>
        <v>0</v>
      </c>
      <c r="V214" s="25">
        <f t="shared" si="161"/>
        <v>-1.9215142710271426E-3</v>
      </c>
      <c r="Z214">
        <f t="shared" si="190"/>
        <v>3681</v>
      </c>
      <c r="AA214" s="25">
        <f t="shared" si="191"/>
        <v>-1.8138932786260619E-2</v>
      </c>
      <c r="AB214" s="25">
        <f t="shared" si="192"/>
        <v>2.6358706042877746E-4</v>
      </c>
      <c r="AC214" s="25">
        <f t="shared" si="193"/>
        <v>-1.9215142710271426E-3</v>
      </c>
      <c r="AD214" s="25">
        <f t="shared" si="194"/>
        <v>8.240502787831127E-3</v>
      </c>
      <c r="AE214" s="25">
        <f t="shared" si="195"/>
        <v>0</v>
      </c>
      <c r="AF214">
        <f t="shared" si="196"/>
        <v>-1.9215142710271426E-3</v>
      </c>
      <c r="AG214" s="128"/>
      <c r="AH214">
        <f t="shared" si="197"/>
        <v>-1.016201705885827E-2</v>
      </c>
      <c r="AI214">
        <f t="shared" si="198"/>
        <v>0.67926487103823452</v>
      </c>
      <c r="AJ214">
        <f t="shared" si="199"/>
        <v>-0.76425557109375319</v>
      </c>
      <c r="AK214">
        <f t="shared" si="200"/>
        <v>-0.38009695561669143</v>
      </c>
      <c r="AL214">
        <f t="shared" si="201"/>
        <v>-2.2716942599761487</v>
      </c>
      <c r="AM214">
        <f t="shared" si="202"/>
        <v>-2.1522739061191007</v>
      </c>
      <c r="AN214" s="25">
        <f t="shared" si="185"/>
        <v>4.4933982946004116</v>
      </c>
      <c r="AO214" s="25">
        <f t="shared" si="185"/>
        <v>4.4933982030895514</v>
      </c>
      <c r="AP214" s="25">
        <f t="shared" si="185"/>
        <v>4.49339905006949</v>
      </c>
      <c r="AQ214" s="25">
        <f t="shared" si="185"/>
        <v>4.4933912109589418</v>
      </c>
      <c r="AR214" s="25">
        <f t="shared" si="185"/>
        <v>4.4934637753590154</v>
      </c>
      <c r="AS214" s="25">
        <f t="shared" si="185"/>
        <v>4.4927929691471649</v>
      </c>
      <c r="AT214" s="25">
        <f t="shared" si="185"/>
        <v>4.499073172091216</v>
      </c>
      <c r="AU214" s="25">
        <f t="shared" si="203"/>
        <v>4.9788581071592155</v>
      </c>
      <c r="AZ214" s="25"/>
    </row>
    <row r="215" spans="1:52">
      <c r="A215" s="33" t="s">
        <v>1299</v>
      </c>
      <c r="B215" s="57" t="s">
        <v>292</v>
      </c>
      <c r="C215" s="58">
        <v>51425.915000000001</v>
      </c>
      <c r="D215" s="58" t="s">
        <v>1290</v>
      </c>
      <c r="E215" s="33">
        <f t="shared" si="186"/>
        <v>4176.9398815631157</v>
      </c>
      <c r="F215" s="25">
        <f t="shared" si="187"/>
        <v>4177</v>
      </c>
      <c r="G215" s="25">
        <f t="shared" si="158"/>
        <v>-2.0521309998002835E-2</v>
      </c>
      <c r="K215">
        <f>G215</f>
        <v>-2.0521309998002835E-2</v>
      </c>
      <c r="L215" s="25"/>
      <c r="O215" s="25"/>
      <c r="P215" s="27">
        <f t="shared" si="188"/>
        <v>-8.4615401132284978E-3</v>
      </c>
      <c r="Q215" s="28">
        <f t="shared" si="189"/>
        <v>36407.415000000001</v>
      </c>
      <c r="S215" s="25">
        <f t="shared" si="159"/>
        <v>1.4543804967371001E-4</v>
      </c>
      <c r="T215" s="128">
        <v>1</v>
      </c>
      <c r="U215">
        <f t="shared" si="160"/>
        <v>1.4543804967371001E-4</v>
      </c>
      <c r="V215" s="25">
        <f t="shared" si="161"/>
        <v>-1.2059769884774337E-2</v>
      </c>
      <c r="Z215">
        <f t="shared" si="190"/>
        <v>4177</v>
      </c>
      <c r="AA215" s="25">
        <f t="shared" si="191"/>
        <v>-1.87517501064592E-2</v>
      </c>
      <c r="AB215" s="25">
        <f t="shared" si="192"/>
        <v>-1.0231100004772132E-2</v>
      </c>
      <c r="AC215" s="25">
        <f t="shared" si="193"/>
        <v>-1.2059769884774337E-2</v>
      </c>
      <c r="AD215" s="25">
        <f t="shared" si="194"/>
        <v>-1.7695598915436345E-3</v>
      </c>
      <c r="AE215" s="25">
        <f t="shared" si="195"/>
        <v>3.1313422097599195E-6</v>
      </c>
      <c r="AF215">
        <f t="shared" si="196"/>
        <v>-1.2059769884774337E-2</v>
      </c>
      <c r="AG215" s="128"/>
      <c r="AH215">
        <f t="shared" si="197"/>
        <v>-1.0290209993230702E-2</v>
      </c>
      <c r="AI215">
        <f t="shared" si="198"/>
        <v>0.69986098276060527</v>
      </c>
      <c r="AJ215">
        <f t="shared" si="199"/>
        <v>-0.79736211448100425</v>
      </c>
      <c r="AK215">
        <f t="shared" si="200"/>
        <v>-0.39656183496368846</v>
      </c>
      <c r="AL215">
        <f t="shared" si="201"/>
        <v>-2.2186689522500993</v>
      </c>
      <c r="AM215">
        <f t="shared" si="202"/>
        <v>-2.0109767943749959</v>
      </c>
      <c r="AN215" s="25">
        <f t="shared" si="185"/>
        <v>4.5601228168378274</v>
      </c>
      <c r="AO215" s="25">
        <f t="shared" si="185"/>
        <v>4.5601227615749451</v>
      </c>
      <c r="AP215" s="25">
        <f t="shared" si="185"/>
        <v>4.5601234941618767</v>
      </c>
      <c r="AQ215" s="25">
        <f t="shared" si="185"/>
        <v>4.5601137829797382</v>
      </c>
      <c r="AR215" s="25">
        <f t="shared" si="185"/>
        <v>4.5602425645018112</v>
      </c>
      <c r="AS215" s="25">
        <f t="shared" si="185"/>
        <v>4.5585434683923243</v>
      </c>
      <c r="AT215" s="25">
        <f t="shared" si="185"/>
        <v>4.5827256844207582</v>
      </c>
      <c r="AU215" s="25">
        <f t="shared" si="203"/>
        <v>5.051706191022153</v>
      </c>
      <c r="AZ215" s="25"/>
    </row>
    <row r="216" spans="1:52">
      <c r="A216" s="33" t="s">
        <v>600</v>
      </c>
      <c r="B216" s="57" t="s">
        <v>288</v>
      </c>
      <c r="C216" s="58">
        <v>51488.904999999999</v>
      </c>
      <c r="D216" s="58" t="s">
        <v>503</v>
      </c>
      <c r="E216" s="33">
        <f t="shared" si="186"/>
        <v>4361.4729518140211</v>
      </c>
      <c r="F216" s="25">
        <f t="shared" si="187"/>
        <v>4361.5</v>
      </c>
      <c r="G216" s="25">
        <f t="shared" si="158"/>
        <v>-9.2328449973138049E-3</v>
      </c>
      <c r="I216">
        <f>G216</f>
        <v>-9.2328449973138049E-3</v>
      </c>
      <c r="M216" s="25"/>
      <c r="O216" s="25"/>
      <c r="P216" s="27">
        <f t="shared" si="188"/>
        <v>-8.6439228154860225E-3</v>
      </c>
      <c r="Q216" s="28">
        <f t="shared" si="189"/>
        <v>36470.404999999999</v>
      </c>
      <c r="S216" s="25">
        <f t="shared" si="159"/>
        <v>3.4682933624879562E-7</v>
      </c>
      <c r="T216" s="11">
        <f>T$19</f>
        <v>0</v>
      </c>
      <c r="U216">
        <f t="shared" si="160"/>
        <v>0</v>
      </c>
      <c r="V216" s="25">
        <f t="shared" si="161"/>
        <v>-5.889221818277824E-4</v>
      </c>
      <c r="Z216">
        <f t="shared" si="190"/>
        <v>4361.5</v>
      </c>
      <c r="AA216" s="25">
        <f t="shared" si="191"/>
        <v>-1.8970847632080293E-2</v>
      </c>
      <c r="AB216" s="25">
        <f t="shared" si="192"/>
        <v>1.0940798192804659E-3</v>
      </c>
      <c r="AC216" s="25">
        <f t="shared" si="193"/>
        <v>-5.889221818277824E-4</v>
      </c>
      <c r="AD216" s="25">
        <f t="shared" si="194"/>
        <v>9.7380026347664884E-3</v>
      </c>
      <c r="AE216" s="25">
        <f t="shared" si="195"/>
        <v>0</v>
      </c>
      <c r="AF216">
        <f t="shared" si="196"/>
        <v>-5.889221818277824E-4</v>
      </c>
      <c r="AG216" s="128"/>
      <c r="AH216">
        <f t="shared" si="197"/>
        <v>-1.0326924816594271E-2</v>
      </c>
      <c r="AI216">
        <f t="shared" si="198"/>
        <v>0.70807898633952193</v>
      </c>
      <c r="AJ216">
        <f t="shared" si="199"/>
        <v>-0.80960337371556745</v>
      </c>
      <c r="AK216">
        <f t="shared" si="200"/>
        <v>-0.40264977387630108</v>
      </c>
      <c r="AL216">
        <f t="shared" si="201"/>
        <v>-2.1981044012117579</v>
      </c>
      <c r="AM216">
        <f t="shared" si="202"/>
        <v>-1.9601616473533585</v>
      </c>
      <c r="AN216" s="25">
        <f t="shared" si="185"/>
        <v>4.5854667792359844</v>
      </c>
      <c r="AO216" s="25">
        <f t="shared" si="185"/>
        <v>4.5854667520505066</v>
      </c>
      <c r="AP216" s="25">
        <f t="shared" si="185"/>
        <v>4.5854671838830408</v>
      </c>
      <c r="AQ216" s="25">
        <f t="shared" si="185"/>
        <v>4.5854603245356129</v>
      </c>
      <c r="AR216" s="25">
        <f t="shared" si="185"/>
        <v>4.5855693239293753</v>
      </c>
      <c r="AS216" s="25">
        <f t="shared" si="185"/>
        <v>4.5838481303484375</v>
      </c>
      <c r="AT216" s="25">
        <f t="shared" si="185"/>
        <v>4.6144806682821313</v>
      </c>
      <c r="AU216" s="25">
        <f t="shared" si="203"/>
        <v>5.0788039157655245</v>
      </c>
      <c r="AZ216" s="25"/>
    </row>
    <row r="217" spans="1:52">
      <c r="A217" s="56" t="s">
        <v>334</v>
      </c>
      <c r="B217" s="96"/>
      <c r="C217" s="58">
        <v>51498.283799999997</v>
      </c>
      <c r="D217" s="58">
        <v>1E-3</v>
      </c>
      <c r="E217" s="33">
        <f t="shared" si="186"/>
        <v>4388.9487219246575</v>
      </c>
      <c r="F217" s="25">
        <f t="shared" si="187"/>
        <v>4389</v>
      </c>
      <c r="G217" s="25">
        <f t="shared" si="158"/>
        <v>-1.7503670002042782E-2</v>
      </c>
      <c r="K217">
        <f>G217</f>
        <v>-1.7503670002042782E-2</v>
      </c>
      <c r="P217" s="27">
        <f t="shared" si="188"/>
        <v>-8.6712053995975525E-3</v>
      </c>
      <c r="Q217" s="28">
        <f t="shared" si="189"/>
        <v>36479.783799999997</v>
      </c>
      <c r="S217" s="25">
        <f t="shared" si="159"/>
        <v>7.801243095344796E-5</v>
      </c>
      <c r="T217" s="128">
        <v>1</v>
      </c>
      <c r="U217">
        <f t="shared" si="160"/>
        <v>7.801243095344796E-5</v>
      </c>
      <c r="V217" s="25">
        <f t="shared" si="161"/>
        <v>-8.8324646024452291E-3</v>
      </c>
      <c r="Z217">
        <f t="shared" si="190"/>
        <v>4389</v>
      </c>
      <c r="AA217" s="25">
        <f t="shared" si="191"/>
        <v>-1.900306781187561E-2</v>
      </c>
      <c r="AB217" s="25">
        <f t="shared" si="192"/>
        <v>-7.1718075897647237E-3</v>
      </c>
      <c r="AC217" s="25">
        <f t="shared" si="193"/>
        <v>-8.8324646024452291E-3</v>
      </c>
      <c r="AD217" s="25">
        <f t="shared" si="194"/>
        <v>1.4993978098328288E-3</v>
      </c>
      <c r="AE217" s="25">
        <f t="shared" si="195"/>
        <v>2.2481937921314839E-6</v>
      </c>
      <c r="AF217">
        <f t="shared" si="196"/>
        <v>-8.8324646024452291E-3</v>
      </c>
      <c r="AG217" s="128"/>
      <c r="AH217">
        <f t="shared" si="197"/>
        <v>-1.0331862412278058E-2</v>
      </c>
      <c r="AI217">
        <f t="shared" si="198"/>
        <v>0.70933132300579405</v>
      </c>
      <c r="AJ217">
        <f t="shared" si="199"/>
        <v>-0.81142305214637289</v>
      </c>
      <c r="AK217">
        <f t="shared" si="200"/>
        <v>-0.40355475320411655</v>
      </c>
      <c r="AL217">
        <f t="shared" si="201"/>
        <v>-2.194997656913197</v>
      </c>
      <c r="AM217">
        <f t="shared" si="202"/>
        <v>-1.9526626836755026</v>
      </c>
      <c r="AN217" s="25">
        <f t="shared" si="185"/>
        <v>4.5892698834979289</v>
      </c>
      <c r="AO217" s="25">
        <f t="shared" si="185"/>
        <v>4.5892698595983275</v>
      </c>
      <c r="AP217" s="25">
        <f t="shared" si="185"/>
        <v>4.5892702509005039</v>
      </c>
      <c r="AQ217" s="25">
        <f t="shared" si="185"/>
        <v>4.5892638443638045</v>
      </c>
      <c r="AR217" s="25">
        <f t="shared" si="185"/>
        <v>4.5893687762058386</v>
      </c>
      <c r="AS217" s="25">
        <f t="shared" si="185"/>
        <v>4.5876611724316696</v>
      </c>
      <c r="AT217" s="25">
        <f t="shared" si="185"/>
        <v>4.6192430770862636</v>
      </c>
      <c r="AU217" s="25">
        <f t="shared" si="203"/>
        <v>5.0828428720280865</v>
      </c>
      <c r="AZ217" s="25"/>
    </row>
    <row r="218" spans="1:52">
      <c r="A218" s="33" t="s">
        <v>600</v>
      </c>
      <c r="B218" s="57" t="s">
        <v>292</v>
      </c>
      <c r="C218" s="58">
        <v>51538.563000000002</v>
      </c>
      <c r="D218" s="58" t="s">
        <v>503</v>
      </c>
      <c r="E218" s="33">
        <f t="shared" si="186"/>
        <v>4506.9491099743682</v>
      </c>
      <c r="F218" s="25">
        <f t="shared" si="187"/>
        <v>4507</v>
      </c>
      <c r="G218" s="25">
        <f t="shared" si="158"/>
        <v>-1.7371209993143566E-2</v>
      </c>
      <c r="I218">
        <f>G218</f>
        <v>-1.7371209993143566E-2</v>
      </c>
      <c r="L218" s="25"/>
      <c r="O218" s="25"/>
      <c r="P218" s="27">
        <f t="shared" si="188"/>
        <v>-8.7885615940020631E-3</v>
      </c>
      <c r="Q218" s="28">
        <f t="shared" si="189"/>
        <v>36520.063000000002</v>
      </c>
      <c r="S218" s="25">
        <f t="shared" si="159"/>
        <v>7.3661853543286206E-5</v>
      </c>
      <c r="T218" s="11">
        <f>T$19</f>
        <v>0</v>
      </c>
      <c r="U218">
        <f t="shared" si="160"/>
        <v>0</v>
      </c>
      <c r="V218" s="25">
        <f t="shared" si="161"/>
        <v>-8.5826483991415028E-3</v>
      </c>
      <c r="Z218">
        <f t="shared" si="190"/>
        <v>4507</v>
      </c>
      <c r="AA218" s="25">
        <f t="shared" si="191"/>
        <v>-1.9139999054694316E-2</v>
      </c>
      <c r="AB218" s="25">
        <f t="shared" si="192"/>
        <v>-7.019772532451311E-3</v>
      </c>
      <c r="AC218" s="25">
        <f t="shared" si="193"/>
        <v>-8.5826483991415028E-3</v>
      </c>
      <c r="AD218" s="25">
        <f t="shared" si="194"/>
        <v>1.7687890615507504E-3</v>
      </c>
      <c r="AE218" s="25">
        <f t="shared" si="195"/>
        <v>0</v>
      </c>
      <c r="AF218">
        <f t="shared" si="196"/>
        <v>-8.5826483991415028E-3</v>
      </c>
      <c r="AG218" s="128"/>
      <c r="AH218">
        <f t="shared" si="197"/>
        <v>-1.0351437460692255E-2</v>
      </c>
      <c r="AI218">
        <f t="shared" si="198"/>
        <v>0.71478807787146037</v>
      </c>
      <c r="AJ218">
        <f t="shared" si="199"/>
        <v>-0.81921436305423889</v>
      </c>
      <c r="AK218">
        <f t="shared" si="200"/>
        <v>-0.40742959894310721</v>
      </c>
      <c r="AL218">
        <f t="shared" si="201"/>
        <v>-2.1815407449402762</v>
      </c>
      <c r="AM218">
        <f t="shared" si="202"/>
        <v>-1.9206988264128626</v>
      </c>
      <c r="AN218" s="25">
        <f t="shared" si="185"/>
        <v>4.6056656542262555</v>
      </c>
      <c r="AO218" s="25">
        <f t="shared" si="185"/>
        <v>4.6056656415462136</v>
      </c>
      <c r="AP218" s="25">
        <f t="shared" si="185"/>
        <v>4.6056658808971687</v>
      </c>
      <c r="AQ218" s="25">
        <f t="shared" si="185"/>
        <v>4.605661362951615</v>
      </c>
      <c r="AR218" s="25">
        <f t="shared" si="185"/>
        <v>4.6057466750480263</v>
      </c>
      <c r="AS218" s="25">
        <f t="shared" si="185"/>
        <v>4.6041470409554028</v>
      </c>
      <c r="AT218" s="25">
        <f t="shared" si="185"/>
        <v>4.6397638390218683</v>
      </c>
      <c r="AU218" s="25">
        <f t="shared" si="203"/>
        <v>5.1001736661728989</v>
      </c>
      <c r="AZ218" s="25"/>
    </row>
    <row r="219" spans="1:52">
      <c r="A219" s="33" t="s">
        <v>600</v>
      </c>
      <c r="B219" s="57" t="s">
        <v>292</v>
      </c>
      <c r="C219" s="58">
        <v>51544.701000000001</v>
      </c>
      <c r="D219" s="58" t="s">
        <v>503</v>
      </c>
      <c r="E219" s="33">
        <f t="shared" si="186"/>
        <v>4524.9307576200254</v>
      </c>
      <c r="F219" s="25">
        <f t="shared" si="187"/>
        <v>4525</v>
      </c>
      <c r="G219" s="25">
        <f t="shared" si="158"/>
        <v>-2.3635749996174127E-2</v>
      </c>
      <c r="I219">
        <f>G219</f>
        <v>-2.3635749996174127E-2</v>
      </c>
      <c r="M219" s="25"/>
      <c r="O219" s="25"/>
      <c r="P219" s="27">
        <f t="shared" si="188"/>
        <v>-8.8065046078738239E-3</v>
      </c>
      <c r="Q219" s="28">
        <f t="shared" si="189"/>
        <v>36526.201000000001</v>
      </c>
      <c r="S219" s="25">
        <f t="shared" si="159"/>
        <v>2.1990651878642581E-4</v>
      </c>
      <c r="T219" s="11">
        <f>T$19</f>
        <v>0</v>
      </c>
      <c r="U219">
        <f t="shared" si="160"/>
        <v>0</v>
      </c>
      <c r="V219" s="25">
        <f t="shared" si="161"/>
        <v>-1.4829245388300303E-2</v>
      </c>
      <c r="Z219">
        <f t="shared" si="190"/>
        <v>4525</v>
      </c>
      <c r="AA219" s="25">
        <f t="shared" si="191"/>
        <v>-1.9160695633360311E-2</v>
      </c>
      <c r="AB219" s="25">
        <f t="shared" si="192"/>
        <v>-1.328155897068764E-2</v>
      </c>
      <c r="AC219" s="25">
        <f t="shared" si="193"/>
        <v>-1.4829245388300303E-2</v>
      </c>
      <c r="AD219" s="25">
        <f t="shared" si="194"/>
        <v>-4.4750543628138163E-3</v>
      </c>
      <c r="AE219" s="25">
        <f t="shared" si="195"/>
        <v>0</v>
      </c>
      <c r="AF219">
        <f t="shared" si="196"/>
        <v>-1.4829245388300303E-2</v>
      </c>
      <c r="AG219" s="128"/>
      <c r="AH219">
        <f t="shared" si="197"/>
        <v>-1.0354191025486487E-2</v>
      </c>
      <c r="AI219">
        <f t="shared" si="198"/>
        <v>0.71563247930381813</v>
      </c>
      <c r="AJ219">
        <f t="shared" si="199"/>
        <v>-0.82040030301838374</v>
      </c>
      <c r="AK219">
        <f t="shared" si="200"/>
        <v>-0.40801940124497016</v>
      </c>
      <c r="AL219">
        <f t="shared" si="201"/>
        <v>-2.179469735887952</v>
      </c>
      <c r="AM219">
        <f t="shared" si="202"/>
        <v>-1.915852895029873</v>
      </c>
      <c r="AN219" s="25">
        <f t="shared" si="185"/>
        <v>4.6081778091512051</v>
      </c>
      <c r="AO219" s="25">
        <f t="shared" si="185"/>
        <v>4.6081777977882394</v>
      </c>
      <c r="AP219" s="25">
        <f t="shared" si="185"/>
        <v>4.6081780174289646</v>
      </c>
      <c r="AQ219" s="25">
        <f t="shared" si="185"/>
        <v>4.6081737719599323</v>
      </c>
      <c r="AR219" s="25">
        <f t="shared" si="185"/>
        <v>4.6082558638274982</v>
      </c>
      <c r="AS219" s="25">
        <f t="shared" si="185"/>
        <v>4.6066797671010926</v>
      </c>
      <c r="AT219" s="25">
        <f t="shared" si="185"/>
        <v>4.6429063050150123</v>
      </c>
      <c r="AU219" s="25">
        <f t="shared" si="203"/>
        <v>5.1028173466356668</v>
      </c>
      <c r="AZ219" s="25"/>
    </row>
    <row r="220" spans="1:52">
      <c r="A220" s="33" t="s">
        <v>600</v>
      </c>
      <c r="B220" s="57" t="s">
        <v>292</v>
      </c>
      <c r="C220" s="58">
        <v>51567.576000000001</v>
      </c>
      <c r="D220" s="58" t="s">
        <v>503</v>
      </c>
      <c r="E220" s="33">
        <f t="shared" si="186"/>
        <v>4591.9444737970307</v>
      </c>
      <c r="F220" s="25">
        <f t="shared" si="187"/>
        <v>4592</v>
      </c>
      <c r="G220" s="25">
        <f t="shared" si="158"/>
        <v>-1.895375999447424E-2</v>
      </c>
      <c r="I220">
        <f>G220</f>
        <v>-1.895375999447424E-2</v>
      </c>
      <c r="L220" s="25"/>
      <c r="O220" s="25"/>
      <c r="P220" s="27">
        <f t="shared" si="188"/>
        <v>-8.8733883900920883E-3</v>
      </c>
      <c r="Q220" s="28">
        <f t="shared" si="189"/>
        <v>36549.076000000001</v>
      </c>
      <c r="S220" s="25">
        <f t="shared" si="159"/>
        <v>1.0161389168243399E-4</v>
      </c>
      <c r="T220" s="11">
        <f>T$19</f>
        <v>0</v>
      </c>
      <c r="U220">
        <f t="shared" si="160"/>
        <v>0</v>
      </c>
      <c r="V220" s="25">
        <f t="shared" si="161"/>
        <v>-1.0080371604382151E-2</v>
      </c>
      <c r="Z220">
        <f t="shared" si="190"/>
        <v>4592</v>
      </c>
      <c r="AA220" s="25">
        <f t="shared" si="191"/>
        <v>-1.9237280219009785E-2</v>
      </c>
      <c r="AB220" s="25">
        <f t="shared" si="192"/>
        <v>-8.5898681655565429E-3</v>
      </c>
      <c r="AC220" s="25">
        <f t="shared" si="193"/>
        <v>-1.0080371604382151E-2</v>
      </c>
      <c r="AD220" s="25">
        <f t="shared" si="194"/>
        <v>2.8352022453554532E-4</v>
      </c>
      <c r="AE220" s="25">
        <f t="shared" si="195"/>
        <v>0</v>
      </c>
      <c r="AF220">
        <f t="shared" si="196"/>
        <v>-1.0080371604382151E-2</v>
      </c>
      <c r="AG220" s="128"/>
      <c r="AH220">
        <f t="shared" si="197"/>
        <v>-1.0363891828917697E-2</v>
      </c>
      <c r="AI220">
        <f t="shared" si="198"/>
        <v>0.71880397376164418</v>
      </c>
      <c r="AJ220">
        <f t="shared" si="199"/>
        <v>-0.82480814264643942</v>
      </c>
      <c r="AK220">
        <f t="shared" si="200"/>
        <v>-0.41021154718871006</v>
      </c>
      <c r="AL220">
        <f t="shared" si="201"/>
        <v>-2.1717176981984898</v>
      </c>
      <c r="AM220">
        <f t="shared" si="202"/>
        <v>-1.8978833286902956</v>
      </c>
      <c r="AN220" s="25">
        <f t="shared" si="185"/>
        <v>4.6175548148457191</v>
      </c>
      <c r="AO220" s="25">
        <f t="shared" si="185"/>
        <v>4.617554807556127</v>
      </c>
      <c r="AP220" s="25">
        <f t="shared" si="185"/>
        <v>4.6175549623445669</v>
      </c>
      <c r="AQ220" s="25">
        <f t="shared" si="185"/>
        <v>4.6175516755942612</v>
      </c>
      <c r="AR220" s="25">
        <f t="shared" si="185"/>
        <v>4.6176214902824269</v>
      </c>
      <c r="AS220" s="25">
        <f t="shared" si="185"/>
        <v>4.6161493931970501</v>
      </c>
      <c r="AT220" s="25">
        <f t="shared" si="185"/>
        <v>4.6546314831756819</v>
      </c>
      <c r="AU220" s="25">
        <f t="shared" si="203"/>
        <v>5.112657712802636</v>
      </c>
      <c r="AZ220" s="25"/>
    </row>
    <row r="221" spans="1:52">
      <c r="A221" s="33" t="s">
        <v>600</v>
      </c>
      <c r="B221" s="57" t="s">
        <v>288</v>
      </c>
      <c r="C221" s="58">
        <v>51576.63</v>
      </c>
      <c r="D221" s="58" t="s">
        <v>503</v>
      </c>
      <c r="E221" s="33">
        <f t="shared" si="186"/>
        <v>4618.4687223769815</v>
      </c>
      <c r="F221" s="25">
        <f t="shared" si="187"/>
        <v>4618.5</v>
      </c>
      <c r="G221" s="25">
        <f t="shared" si="158"/>
        <v>-1.0676555000827648E-2</v>
      </c>
      <c r="I221">
        <f>G221</f>
        <v>-1.0676555000827648E-2</v>
      </c>
      <c r="M221" s="25"/>
      <c r="O221" s="25"/>
      <c r="P221" s="27">
        <f t="shared" si="188"/>
        <v>-8.8998841458182813E-3</v>
      </c>
      <c r="Q221" s="28">
        <f t="shared" si="189"/>
        <v>36558.129999999997</v>
      </c>
      <c r="S221" s="25">
        <f t="shared" si="159"/>
        <v>3.1565593270397131E-6</v>
      </c>
      <c r="T221" s="11">
        <f>T$19</f>
        <v>0</v>
      </c>
      <c r="U221">
        <f t="shared" si="160"/>
        <v>0</v>
      </c>
      <c r="V221" s="25">
        <f t="shared" si="161"/>
        <v>-1.7766708550093664E-3</v>
      </c>
      <c r="Z221">
        <f t="shared" si="190"/>
        <v>4618.5</v>
      </c>
      <c r="AA221" s="25">
        <f t="shared" si="191"/>
        <v>-1.9267372299636897E-2</v>
      </c>
      <c r="AB221" s="25">
        <f t="shared" si="192"/>
        <v>-3.0906684700903256E-4</v>
      </c>
      <c r="AC221" s="25">
        <f t="shared" si="193"/>
        <v>-1.7766708550093664E-3</v>
      </c>
      <c r="AD221" s="25">
        <f t="shared" si="194"/>
        <v>8.5908172988092488E-3</v>
      </c>
      <c r="AE221" s="25">
        <f t="shared" si="195"/>
        <v>0</v>
      </c>
      <c r="AF221">
        <f t="shared" si="196"/>
        <v>-1.7766708550093664E-3</v>
      </c>
      <c r="AG221" s="128"/>
      <c r="AH221">
        <f t="shared" si="197"/>
        <v>-1.0367488153818615E-2</v>
      </c>
      <c r="AI221">
        <f t="shared" si="198"/>
        <v>0.72007086628141082</v>
      </c>
      <c r="AJ221">
        <f t="shared" si="199"/>
        <v>-0.82654858680601695</v>
      </c>
      <c r="AK221">
        <f t="shared" si="200"/>
        <v>-0.41107712015479236</v>
      </c>
      <c r="AL221">
        <f t="shared" si="201"/>
        <v>-2.1686325673175197</v>
      </c>
      <c r="AM221">
        <f t="shared" si="202"/>
        <v>-1.8908052188194184</v>
      </c>
      <c r="AN221" s="25">
        <f t="shared" ref="AN221:AT230" si="204">$AU221+$AB$7*SIN(AO221)</f>
        <v>4.62127512264939</v>
      </c>
      <c r="AO221" s="25">
        <f t="shared" si="204"/>
        <v>4.6212751166384027</v>
      </c>
      <c r="AP221" s="25">
        <f t="shared" si="204"/>
        <v>4.6212752494730722</v>
      </c>
      <c r="AQ221" s="25">
        <f t="shared" si="204"/>
        <v>4.6212723140522129</v>
      </c>
      <c r="AR221" s="25">
        <f t="shared" si="204"/>
        <v>4.6213372038737601</v>
      </c>
      <c r="AS221" s="25">
        <f t="shared" si="204"/>
        <v>4.6199133545068642</v>
      </c>
      <c r="AT221" s="25">
        <f t="shared" si="204"/>
        <v>4.6592813040987284</v>
      </c>
      <c r="AU221" s="25">
        <f t="shared" si="203"/>
        <v>5.1165497979283776</v>
      </c>
      <c r="AZ221" s="25"/>
    </row>
    <row r="222" spans="1:52">
      <c r="A222" s="33" t="s">
        <v>600</v>
      </c>
      <c r="B222" s="57" t="s">
        <v>288</v>
      </c>
      <c r="C222" s="58">
        <v>51579.707000000002</v>
      </c>
      <c r="D222" s="58" t="s">
        <v>503</v>
      </c>
      <c r="E222" s="33">
        <f t="shared" si="186"/>
        <v>4627.482982690728</v>
      </c>
      <c r="F222" s="25">
        <f t="shared" si="187"/>
        <v>4627.5</v>
      </c>
      <c r="G222" s="25">
        <f t="shared" si="158"/>
        <v>-5.8088249934371561E-3</v>
      </c>
      <c r="I222">
        <f>G222</f>
        <v>-5.8088249934371561E-3</v>
      </c>
      <c r="L222" s="25"/>
      <c r="O222" s="25"/>
      <c r="P222" s="27">
        <f t="shared" si="188"/>
        <v>-8.9088880843793978E-3</v>
      </c>
      <c r="Q222" s="28">
        <f t="shared" si="189"/>
        <v>36561.207000000002</v>
      </c>
      <c r="S222" s="25">
        <f t="shared" si="159"/>
        <v>9.6103911678223658E-6</v>
      </c>
      <c r="T222" s="11">
        <f>T$19</f>
        <v>0</v>
      </c>
      <c r="U222">
        <f t="shared" si="160"/>
        <v>0</v>
      </c>
      <c r="V222" s="25">
        <f t="shared" si="161"/>
        <v>3.1000630909422417E-3</v>
      </c>
      <c r="Z222">
        <f t="shared" si="190"/>
        <v>4627.5</v>
      </c>
      <c r="AA222" s="25">
        <f t="shared" si="191"/>
        <v>-1.9277566386323313E-2</v>
      </c>
      <c r="AB222" s="25">
        <f t="shared" si="192"/>
        <v>4.5598533085067592E-3</v>
      </c>
      <c r="AC222" s="25">
        <f t="shared" si="193"/>
        <v>3.1000630909422417E-3</v>
      </c>
      <c r="AD222" s="25">
        <f t="shared" si="194"/>
        <v>1.3468741392886157E-2</v>
      </c>
      <c r="AE222" s="25">
        <f t="shared" si="195"/>
        <v>0</v>
      </c>
      <c r="AF222">
        <f t="shared" si="196"/>
        <v>3.1000630909422417E-3</v>
      </c>
      <c r="AG222" s="128"/>
      <c r="AH222">
        <f t="shared" si="197"/>
        <v>-1.0368678301943915E-2</v>
      </c>
      <c r="AI222">
        <f t="shared" si="198"/>
        <v>0.72050275727115587</v>
      </c>
      <c r="AJ222">
        <f t="shared" si="199"/>
        <v>-0.82713928422411886</v>
      </c>
      <c r="AK222">
        <f t="shared" si="200"/>
        <v>-0.41137089095628898</v>
      </c>
      <c r="AL222">
        <f t="shared" si="201"/>
        <v>-2.1675823101724823</v>
      </c>
      <c r="AM222">
        <f t="shared" si="202"/>
        <v>-1.8884050627168409</v>
      </c>
      <c r="AN222" s="25">
        <f t="shared" si="204"/>
        <v>4.622540116070744</v>
      </c>
      <c r="AO222" s="25">
        <f t="shared" si="204"/>
        <v>4.6225401104547545</v>
      </c>
      <c r="AP222" s="25">
        <f t="shared" si="204"/>
        <v>4.6225402363029877</v>
      </c>
      <c r="AQ222" s="25">
        <f t="shared" si="204"/>
        <v>4.6225374162226638</v>
      </c>
      <c r="AR222" s="25">
        <f t="shared" si="204"/>
        <v>4.6226006314098393</v>
      </c>
      <c r="AS222" s="25">
        <f t="shared" si="204"/>
        <v>4.6211940831191365</v>
      </c>
      <c r="AT222" s="25">
        <f t="shared" si="204"/>
        <v>4.6608620648808365</v>
      </c>
      <c r="AU222" s="25">
        <f t="shared" si="203"/>
        <v>5.1178716381597615</v>
      </c>
      <c r="AZ222" s="25"/>
    </row>
    <row r="223" spans="1:52">
      <c r="A223" s="34" t="s">
        <v>330</v>
      </c>
      <c r="B223" s="57" t="s">
        <v>292</v>
      </c>
      <c r="C223" s="58">
        <v>51822.9035</v>
      </c>
      <c r="D223" s="104">
        <v>9.0000000000000006E-5</v>
      </c>
      <c r="E223" s="33">
        <f t="shared" si="186"/>
        <v>5339.9420526903359</v>
      </c>
      <c r="F223" s="25">
        <f t="shared" si="187"/>
        <v>5340</v>
      </c>
      <c r="G223" s="25">
        <f t="shared" si="158"/>
        <v>-1.9780199996603187E-2</v>
      </c>
      <c r="K223">
        <f>G223</f>
        <v>-1.9780199996603187E-2</v>
      </c>
      <c r="P223" s="27">
        <f t="shared" si="188"/>
        <v>-9.6303562137414495E-3</v>
      </c>
      <c r="Q223" s="28">
        <f t="shared" si="189"/>
        <v>36804.4035</v>
      </c>
      <c r="S223" s="25">
        <f t="shared" si="159"/>
        <v>1.0301932881649707E-4</v>
      </c>
      <c r="T223" s="128">
        <v>1</v>
      </c>
      <c r="U223">
        <f t="shared" si="160"/>
        <v>1.0301932881649707E-4</v>
      </c>
      <c r="V223" s="25">
        <f t="shared" si="161"/>
        <v>-1.0149843782861738E-2</v>
      </c>
      <c r="W223" s="108"/>
      <c r="X223" s="109"/>
      <c r="Y223" s="114"/>
      <c r="Z223">
        <f t="shared" si="190"/>
        <v>5340</v>
      </c>
      <c r="AA223" s="25">
        <f t="shared" si="191"/>
        <v>-2.0040185951316628E-2</v>
      </c>
      <c r="AB223" s="25">
        <f t="shared" si="192"/>
        <v>-9.3703702590280085E-3</v>
      </c>
      <c r="AC223" s="25">
        <f t="shared" si="193"/>
        <v>-1.0149843782861738E-2</v>
      </c>
      <c r="AD223" s="25">
        <f t="shared" si="194"/>
        <v>2.5998595471344102E-4</v>
      </c>
      <c r="AE223" s="25">
        <f t="shared" si="195"/>
        <v>6.7592696648259405E-8</v>
      </c>
      <c r="AF223">
        <f t="shared" si="196"/>
        <v>-1.0149843782861738E-2</v>
      </c>
      <c r="AG223" s="128"/>
      <c r="AH223">
        <f t="shared" si="197"/>
        <v>-1.0409829737575179E-2</v>
      </c>
      <c r="AI223">
        <f t="shared" si="198"/>
        <v>0.75748919107451385</v>
      </c>
      <c r="AJ223">
        <f t="shared" si="199"/>
        <v>-0.87305112980921851</v>
      </c>
      <c r="AK223">
        <f t="shared" si="200"/>
        <v>-0.43420412961359972</v>
      </c>
      <c r="AL223">
        <f t="shared" si="201"/>
        <v>-2.0801557155726162</v>
      </c>
      <c r="AM223">
        <f t="shared" si="202"/>
        <v>-1.7039184772176859</v>
      </c>
      <c r="AN223" s="25">
        <f t="shared" si="204"/>
        <v>4.7252206358392188</v>
      </c>
      <c r="AO223" s="25">
        <f t="shared" si="204"/>
        <v>4.7252206358416498</v>
      </c>
      <c r="AP223" s="25">
        <f t="shared" si="204"/>
        <v>4.7252206362226898</v>
      </c>
      <c r="AQ223" s="25">
        <f t="shared" si="204"/>
        <v>4.7252206959327392</v>
      </c>
      <c r="AR223" s="25">
        <f t="shared" si="204"/>
        <v>4.7252300492369486</v>
      </c>
      <c r="AS223" s="25">
        <f t="shared" si="204"/>
        <v>4.7266195003963558</v>
      </c>
      <c r="AT223" s="25">
        <f t="shared" si="204"/>
        <v>4.7884998015348517</v>
      </c>
      <c r="AU223" s="25">
        <f t="shared" si="203"/>
        <v>5.2225173231443254</v>
      </c>
      <c r="AZ223" s="25"/>
    </row>
    <row r="224" spans="1:52">
      <c r="A224" s="33" t="s">
        <v>484</v>
      </c>
      <c r="B224" s="57" t="s">
        <v>292</v>
      </c>
      <c r="C224" s="58">
        <v>51849.187400000003</v>
      </c>
      <c r="D224" s="58">
        <v>1E-4</v>
      </c>
      <c r="E224" s="33">
        <f t="shared" si="186"/>
        <v>5416.9423505974373</v>
      </c>
      <c r="F224" s="25">
        <f t="shared" si="187"/>
        <v>5417</v>
      </c>
      <c r="G224" s="25">
        <f t="shared" si="158"/>
        <v>-1.9678509997902438E-2</v>
      </c>
      <c r="K224">
        <f>G224</f>
        <v>-1.9678509997902438E-2</v>
      </c>
      <c r="P224" s="27">
        <f t="shared" si="188"/>
        <v>-9.7093490600090072E-3</v>
      </c>
      <c r="Q224" s="28">
        <f t="shared" si="189"/>
        <v>36830.687400000003</v>
      </c>
      <c r="S224" s="25">
        <f t="shared" si="159"/>
        <v>9.9384169805620231E-5</v>
      </c>
      <c r="T224" s="128">
        <v>1</v>
      </c>
      <c r="U224">
        <f t="shared" si="160"/>
        <v>9.9384169805620231E-5</v>
      </c>
      <c r="V224" s="25">
        <f t="shared" si="161"/>
        <v>-9.9691609378934308E-3</v>
      </c>
      <c r="W224" s="108"/>
      <c r="X224" s="109"/>
      <c r="Y224" s="114"/>
      <c r="Z224">
        <f t="shared" si="190"/>
        <v>5417</v>
      </c>
      <c r="AA224" s="25">
        <f t="shared" si="191"/>
        <v>-2.0116977619545617E-2</v>
      </c>
      <c r="AB224" s="25">
        <f t="shared" si="192"/>
        <v>-9.2708814383658279E-3</v>
      </c>
      <c r="AC224" s="25">
        <f t="shared" si="193"/>
        <v>-9.9691609378934308E-3</v>
      </c>
      <c r="AD224" s="25">
        <f t="shared" si="194"/>
        <v>4.3846762164317932E-4</v>
      </c>
      <c r="AE224" s="25">
        <f t="shared" si="195"/>
        <v>1.9225385522942626E-7</v>
      </c>
      <c r="AF224">
        <f t="shared" si="196"/>
        <v>-9.9691609378934308E-3</v>
      </c>
      <c r="AG224" s="128"/>
      <c r="AH224">
        <f t="shared" si="197"/>
        <v>-1.040762855953661E-2</v>
      </c>
      <c r="AI224">
        <f t="shared" si="198"/>
        <v>0.76184098887113971</v>
      </c>
      <c r="AJ224">
        <f t="shared" si="199"/>
        <v>-0.87788116418528406</v>
      </c>
      <c r="AK224">
        <f t="shared" si="200"/>
        <v>-0.4366062345378508</v>
      </c>
      <c r="AL224">
        <f t="shared" si="201"/>
        <v>-2.0701609756180326</v>
      </c>
      <c r="AM224">
        <f t="shared" si="202"/>
        <v>-1.6845765895091618</v>
      </c>
      <c r="AN224" s="25">
        <f t="shared" si="204"/>
        <v>4.7366349472795504</v>
      </c>
      <c r="AO224" s="25">
        <f t="shared" si="204"/>
        <v>4.7366349473202414</v>
      </c>
      <c r="AP224" s="25">
        <f t="shared" si="204"/>
        <v>4.7366349506950538</v>
      </c>
      <c r="AQ224" s="25">
        <f t="shared" si="204"/>
        <v>4.7366352305924302</v>
      </c>
      <c r="AR224" s="25">
        <f t="shared" si="204"/>
        <v>4.7366584332518853</v>
      </c>
      <c r="AS224" s="25">
        <f t="shared" si="204"/>
        <v>4.7385103070045753</v>
      </c>
      <c r="AT224" s="25">
        <f t="shared" si="204"/>
        <v>4.8025829232589006</v>
      </c>
      <c r="AU224" s="25">
        <f t="shared" si="203"/>
        <v>5.233826400679499</v>
      </c>
      <c r="AZ224" s="25"/>
    </row>
    <row r="225" spans="1:52">
      <c r="A225" s="33" t="s">
        <v>484</v>
      </c>
      <c r="B225" s="57" t="s">
        <v>292</v>
      </c>
      <c r="C225" s="58">
        <v>51849.1875</v>
      </c>
      <c r="D225" s="58">
        <v>1E-4</v>
      </c>
      <c r="E225" s="33">
        <f t="shared" si="186"/>
        <v>5416.9426435535661</v>
      </c>
      <c r="F225" s="25">
        <f t="shared" si="187"/>
        <v>5417</v>
      </c>
      <c r="G225" s="25">
        <f t="shared" si="158"/>
        <v>-1.9578510000428651E-2</v>
      </c>
      <c r="K225">
        <f>G225</f>
        <v>-1.9578510000428651E-2</v>
      </c>
      <c r="P225" s="27">
        <f t="shared" si="188"/>
        <v>-9.7093490600090072E-3</v>
      </c>
      <c r="Q225" s="28">
        <f t="shared" si="189"/>
        <v>36830.6875</v>
      </c>
      <c r="S225" s="25">
        <f t="shared" si="159"/>
        <v>9.7400337667904742E-5</v>
      </c>
      <c r="T225" s="128">
        <v>1</v>
      </c>
      <c r="U225">
        <f t="shared" si="160"/>
        <v>9.7400337667904742E-5</v>
      </c>
      <c r="V225" s="25">
        <f t="shared" si="161"/>
        <v>-9.8691609404196433E-3</v>
      </c>
      <c r="W225" s="108"/>
      <c r="X225" s="109"/>
      <c r="Y225" s="114"/>
      <c r="Z225">
        <f t="shared" si="190"/>
        <v>5417</v>
      </c>
      <c r="AA225" s="25">
        <f t="shared" si="191"/>
        <v>-2.0116977619545617E-2</v>
      </c>
      <c r="AB225" s="25">
        <f t="shared" si="192"/>
        <v>-9.1708814408920404E-3</v>
      </c>
      <c r="AC225" s="25">
        <f t="shared" si="193"/>
        <v>-9.8691609404196433E-3</v>
      </c>
      <c r="AD225" s="25">
        <f t="shared" si="194"/>
        <v>5.3846761911696683E-4</v>
      </c>
      <c r="AE225" s="25">
        <f t="shared" si="195"/>
        <v>2.8994737683749486E-7</v>
      </c>
      <c r="AF225">
        <f t="shared" si="196"/>
        <v>-9.8691609404196433E-3</v>
      </c>
      <c r="AG225" s="128"/>
      <c r="AH225">
        <f t="shared" si="197"/>
        <v>-1.040762855953661E-2</v>
      </c>
      <c r="AI225">
        <f t="shared" si="198"/>
        <v>0.76184098887113971</v>
      </c>
      <c r="AJ225">
        <f t="shared" si="199"/>
        <v>-0.87788116418528406</v>
      </c>
      <c r="AK225">
        <f t="shared" si="200"/>
        <v>-0.4366062345378508</v>
      </c>
      <c r="AL225">
        <f t="shared" si="201"/>
        <v>-2.0701609756180326</v>
      </c>
      <c r="AM225">
        <f t="shared" si="202"/>
        <v>-1.6845765895091618</v>
      </c>
      <c r="AN225" s="25">
        <f t="shared" si="204"/>
        <v>4.7366349472795504</v>
      </c>
      <c r="AO225" s="25">
        <f t="shared" si="204"/>
        <v>4.7366349473202414</v>
      </c>
      <c r="AP225" s="25">
        <f t="shared" si="204"/>
        <v>4.7366349506950538</v>
      </c>
      <c r="AQ225" s="25">
        <f t="shared" si="204"/>
        <v>4.7366352305924302</v>
      </c>
      <c r="AR225" s="25">
        <f t="shared" si="204"/>
        <v>4.7366584332518853</v>
      </c>
      <c r="AS225" s="25">
        <f t="shared" si="204"/>
        <v>4.7385103070045753</v>
      </c>
      <c r="AT225" s="25">
        <f t="shared" si="204"/>
        <v>4.8025829232589006</v>
      </c>
      <c r="AU225" s="25">
        <f t="shared" si="203"/>
        <v>5.233826400679499</v>
      </c>
      <c r="AZ225" s="25"/>
    </row>
    <row r="226" spans="1:52">
      <c r="A226" s="33" t="s">
        <v>600</v>
      </c>
      <c r="B226" s="57" t="s">
        <v>288</v>
      </c>
      <c r="C226" s="58">
        <v>51873.605000000003</v>
      </c>
      <c r="D226" s="58" t="s">
        <v>503</v>
      </c>
      <c r="E226" s="33">
        <f t="shared" si="186"/>
        <v>5488.4752081328998</v>
      </c>
      <c r="F226" s="25">
        <f t="shared" si="187"/>
        <v>5488.5</v>
      </c>
      <c r="G226" s="25">
        <f t="shared" si="158"/>
        <v>-8.4626549942186102E-3</v>
      </c>
      <c r="I226">
        <f>G226</f>
        <v>-8.4626549942186102E-3</v>
      </c>
      <c r="M226" s="25"/>
      <c r="O226" s="25"/>
      <c r="P226" s="27">
        <f t="shared" si="188"/>
        <v>-9.7828783508149275E-3</v>
      </c>
      <c r="Q226" s="28">
        <f t="shared" si="189"/>
        <v>36855.105000000003</v>
      </c>
      <c r="S226" s="25">
        <f t="shared" si="159"/>
        <v>1.7429897113024468E-6</v>
      </c>
      <c r="T226" s="11">
        <f>T$19</f>
        <v>0</v>
      </c>
      <c r="U226">
        <f t="shared" si="160"/>
        <v>0</v>
      </c>
      <c r="V226" s="25">
        <f t="shared" si="161"/>
        <v>1.3202233565963173E-3</v>
      </c>
      <c r="Z226">
        <f t="shared" si="190"/>
        <v>5488.5</v>
      </c>
      <c r="AA226" s="25">
        <f t="shared" si="191"/>
        <v>-2.0187227396558059E-2</v>
      </c>
      <c r="AB226" s="25">
        <f t="shared" si="192"/>
        <v>1.9416940515245215E-3</v>
      </c>
      <c r="AC226" s="25">
        <f t="shared" si="193"/>
        <v>1.3202233565963173E-3</v>
      </c>
      <c r="AD226" s="25">
        <f t="shared" si="194"/>
        <v>1.1724572402339449E-2</v>
      </c>
      <c r="AE226" s="25">
        <f t="shared" si="195"/>
        <v>0</v>
      </c>
      <c r="AF226">
        <f t="shared" si="196"/>
        <v>1.3202233565963173E-3</v>
      </c>
      <c r="AG226" s="128"/>
      <c r="AH226">
        <f t="shared" si="197"/>
        <v>-1.0404349045743132E-2</v>
      </c>
      <c r="AI226">
        <f t="shared" si="198"/>
        <v>0.76594874004237323</v>
      </c>
      <c r="AJ226">
        <f t="shared" si="199"/>
        <v>-0.88233646970868584</v>
      </c>
      <c r="AK226">
        <f t="shared" si="200"/>
        <v>-0.43882197567059561</v>
      </c>
      <c r="AL226">
        <f t="shared" si="201"/>
        <v>-2.0607764915990852</v>
      </c>
      <c r="AM226">
        <f t="shared" si="202"/>
        <v>-1.6667098069719226</v>
      </c>
      <c r="AN226" s="25">
        <f t="shared" si="204"/>
        <v>4.7472929762675005</v>
      </c>
      <c r="AO226" s="25">
        <f t="shared" si="204"/>
        <v>4.7472929764841325</v>
      </c>
      <c r="AP226" s="25">
        <f t="shared" si="204"/>
        <v>4.747292988966116</v>
      </c>
      <c r="AQ226" s="25">
        <f t="shared" si="204"/>
        <v>4.7472937081512594</v>
      </c>
      <c r="AR226" s="25">
        <f t="shared" si="204"/>
        <v>4.7473351210725312</v>
      </c>
      <c r="AS226" s="25">
        <f t="shared" si="204"/>
        <v>4.7496422677862293</v>
      </c>
      <c r="AT226" s="25">
        <f t="shared" si="204"/>
        <v>4.8157095001936501</v>
      </c>
      <c r="AU226" s="25">
        <f t="shared" si="203"/>
        <v>5.2443276869621602</v>
      </c>
      <c r="AZ226" s="25"/>
    </row>
    <row r="227" spans="1:52">
      <c r="A227" s="33" t="s">
        <v>331</v>
      </c>
      <c r="B227" s="57" t="s">
        <v>292</v>
      </c>
      <c r="C227" s="58">
        <v>51896.2932</v>
      </c>
      <c r="D227" s="58">
        <v>1E-4</v>
      </c>
      <c r="E227" s="33">
        <f t="shared" si="186"/>
        <v>5554.9416822473013</v>
      </c>
      <c r="F227" s="25">
        <f t="shared" si="187"/>
        <v>5555</v>
      </c>
      <c r="G227" s="25">
        <f t="shared" si="158"/>
        <v>-1.9906649999029469E-2</v>
      </c>
      <c r="K227">
        <f t="shared" ref="K227:K234" si="205">G227</f>
        <v>-1.9906649999029469E-2</v>
      </c>
      <c r="P227" s="27">
        <f t="shared" si="188"/>
        <v>-9.8514202632999787E-3</v>
      </c>
      <c r="Q227" s="28">
        <f t="shared" si="189"/>
        <v>36877.7932</v>
      </c>
      <c r="S227" s="25">
        <f t="shared" si="159"/>
        <v>1.0110764503829855E-4</v>
      </c>
      <c r="T227" s="128">
        <v>1</v>
      </c>
      <c r="U227">
        <f t="shared" si="160"/>
        <v>1.0110764503829855E-4</v>
      </c>
      <c r="V227" s="25">
        <f t="shared" si="161"/>
        <v>-1.005522973572949E-2</v>
      </c>
      <c r="Z227">
        <f t="shared" si="190"/>
        <v>5555</v>
      </c>
      <c r="AA227" s="25">
        <f t="shared" si="191"/>
        <v>-2.0251634165764698E-2</v>
      </c>
      <c r="AB227" s="25">
        <f t="shared" si="192"/>
        <v>-9.506436096564751E-3</v>
      </c>
      <c r="AC227" s="25">
        <f t="shared" si="193"/>
        <v>-1.005522973572949E-2</v>
      </c>
      <c r="AD227" s="25">
        <f t="shared" si="194"/>
        <v>3.4498416673522936E-4</v>
      </c>
      <c r="AE227" s="25">
        <f t="shared" si="195"/>
        <v>1.1901407529800053E-7</v>
      </c>
      <c r="AF227">
        <f t="shared" si="196"/>
        <v>-1.005522973572949E-2</v>
      </c>
      <c r="AG227" s="128"/>
      <c r="AH227">
        <f t="shared" si="197"/>
        <v>-1.0400213902464718E-2</v>
      </c>
      <c r="AI227">
        <f t="shared" si="198"/>
        <v>0.76982808786763446</v>
      </c>
      <c r="AJ227">
        <f t="shared" si="199"/>
        <v>-0.88645283598553515</v>
      </c>
      <c r="AK227">
        <f t="shared" si="200"/>
        <v>-0.44086915233947588</v>
      </c>
      <c r="AL227">
        <f t="shared" si="201"/>
        <v>-2.0519567535011252</v>
      </c>
      <c r="AM227">
        <f t="shared" si="202"/>
        <v>-1.6501711192066393</v>
      </c>
      <c r="AN227" s="25">
        <f t="shared" si="204"/>
        <v>4.7572575197217351</v>
      </c>
      <c r="AO227" s="25">
        <f t="shared" si="204"/>
        <v>4.7572575204256893</v>
      </c>
      <c r="AP227" s="25">
        <f t="shared" si="204"/>
        <v>4.7572575519827422</v>
      </c>
      <c r="AQ227" s="25">
        <f t="shared" si="204"/>
        <v>4.7572589666091547</v>
      </c>
      <c r="AR227" s="25">
        <f t="shared" si="204"/>
        <v>4.7573223351763207</v>
      </c>
      <c r="AS227" s="25">
        <f t="shared" si="204"/>
        <v>4.7600747092598494</v>
      </c>
      <c r="AT227" s="25">
        <f t="shared" si="204"/>
        <v>4.8279605646894277</v>
      </c>
      <c r="AU227" s="25">
        <f t="shared" si="203"/>
        <v>5.2540946175607202</v>
      </c>
      <c r="AZ227" s="25"/>
    </row>
    <row r="228" spans="1:52">
      <c r="A228" s="33" t="s">
        <v>331</v>
      </c>
      <c r="B228" s="57" t="s">
        <v>292</v>
      </c>
      <c r="C228" s="58">
        <v>51896.293239999999</v>
      </c>
      <c r="D228" s="58"/>
      <c r="E228" s="33">
        <f t="shared" si="186"/>
        <v>5554.9417994297528</v>
      </c>
      <c r="F228" s="25">
        <f t="shared" si="187"/>
        <v>5555</v>
      </c>
      <c r="G228" s="25">
        <f t="shared" si="158"/>
        <v>-1.9866650000039954E-2</v>
      </c>
      <c r="K228" s="127">
        <f t="shared" si="205"/>
        <v>-1.9866650000039954E-2</v>
      </c>
      <c r="O228" s="25"/>
      <c r="P228" s="27">
        <f t="shared" si="188"/>
        <v>-9.8514202632999787E-3</v>
      </c>
      <c r="Q228" s="28">
        <f t="shared" si="189"/>
        <v>36877.793239999999</v>
      </c>
      <c r="S228" s="25">
        <f t="shared" si="159"/>
        <v>1.0030482667968068E-4</v>
      </c>
      <c r="T228" s="128">
        <v>1</v>
      </c>
      <c r="U228">
        <f t="shared" si="160"/>
        <v>1.0030482667968068E-4</v>
      </c>
      <c r="V228" s="25">
        <f t="shared" si="161"/>
        <v>-1.0015229736739975E-2</v>
      </c>
      <c r="Z228">
        <f t="shared" si="190"/>
        <v>5555</v>
      </c>
      <c r="AA228" s="25">
        <f t="shared" si="191"/>
        <v>-2.0251634165764698E-2</v>
      </c>
      <c r="AB228" s="25">
        <f t="shared" si="192"/>
        <v>-9.466436097575236E-3</v>
      </c>
      <c r="AC228" s="25">
        <f t="shared" si="193"/>
        <v>-1.0015229736739975E-2</v>
      </c>
      <c r="AD228" s="25">
        <f t="shared" si="194"/>
        <v>3.8498416572474436E-4</v>
      </c>
      <c r="AE228" s="25">
        <f t="shared" si="195"/>
        <v>1.4821280785877742E-7</v>
      </c>
      <c r="AF228">
        <f t="shared" si="196"/>
        <v>-1.0015229736739975E-2</v>
      </c>
      <c r="AG228" s="128"/>
      <c r="AH228">
        <f t="shared" si="197"/>
        <v>-1.0400213902464718E-2</v>
      </c>
      <c r="AI228">
        <f t="shared" si="198"/>
        <v>0.76982808786763446</v>
      </c>
      <c r="AJ228">
        <f t="shared" si="199"/>
        <v>-0.88645283598553515</v>
      </c>
      <c r="AK228">
        <f t="shared" si="200"/>
        <v>-0.44086915233947588</v>
      </c>
      <c r="AL228">
        <f t="shared" si="201"/>
        <v>-2.0519567535011252</v>
      </c>
      <c r="AM228">
        <f t="shared" si="202"/>
        <v>-1.6501711192066393</v>
      </c>
      <c r="AN228" s="25">
        <f t="shared" si="204"/>
        <v>4.7572575197217351</v>
      </c>
      <c r="AO228" s="25">
        <f t="shared" si="204"/>
        <v>4.7572575204256893</v>
      </c>
      <c r="AP228" s="25">
        <f t="shared" si="204"/>
        <v>4.7572575519827422</v>
      </c>
      <c r="AQ228" s="25">
        <f t="shared" si="204"/>
        <v>4.7572589666091547</v>
      </c>
      <c r="AR228" s="25">
        <f t="shared" si="204"/>
        <v>4.7573223351763207</v>
      </c>
      <c r="AS228" s="25">
        <f t="shared" si="204"/>
        <v>4.7600747092598494</v>
      </c>
      <c r="AT228" s="25">
        <f t="shared" si="204"/>
        <v>4.8279605646894277</v>
      </c>
      <c r="AU228" s="25">
        <f t="shared" si="203"/>
        <v>5.2540946175607202</v>
      </c>
      <c r="AZ228" s="25"/>
    </row>
    <row r="229" spans="1:52">
      <c r="A229" s="36" t="s">
        <v>332</v>
      </c>
      <c r="B229" s="105" t="s">
        <v>292</v>
      </c>
      <c r="C229" s="36">
        <v>51899.365599999997</v>
      </c>
      <c r="D229" s="36">
        <v>4.0000000000000002E-4</v>
      </c>
      <c r="E229" s="33">
        <f t="shared" si="186"/>
        <v>5563.9424665787565</v>
      </c>
      <c r="F229" s="25">
        <f t="shared" si="187"/>
        <v>5564</v>
      </c>
      <c r="G229" s="25">
        <f t="shared" si="158"/>
        <v>-1.9638919999124482E-2</v>
      </c>
      <c r="K229">
        <f t="shared" si="205"/>
        <v>-1.9638919999124482E-2</v>
      </c>
      <c r="P229" s="27">
        <f t="shared" si="188"/>
        <v>-9.8607080543567267E-3</v>
      </c>
      <c r="Q229" s="28">
        <f t="shared" si="189"/>
        <v>36880.865599999997</v>
      </c>
      <c r="S229" s="25">
        <f t="shared" si="159"/>
        <v>9.5613428836798816E-5</v>
      </c>
      <c r="T229" s="128">
        <v>1</v>
      </c>
      <c r="U229">
        <f t="shared" si="160"/>
        <v>9.5613428836798816E-5</v>
      </c>
      <c r="V229" s="25">
        <f t="shared" si="161"/>
        <v>-9.7782119447677555E-3</v>
      </c>
      <c r="W229" s="110"/>
      <c r="X229" s="109"/>
      <c r="Y229" s="114"/>
      <c r="Z229">
        <f t="shared" si="190"/>
        <v>5564</v>
      </c>
      <c r="AA229" s="25">
        <f t="shared" si="191"/>
        <v>-2.0260281101628193E-2</v>
      </c>
      <c r="AB229" s="25">
        <f t="shared" si="192"/>
        <v>-9.2393469518530155E-3</v>
      </c>
      <c r="AC229" s="25">
        <f t="shared" si="193"/>
        <v>-9.7782119447677555E-3</v>
      </c>
      <c r="AD229" s="25">
        <f t="shared" si="194"/>
        <v>6.2136110250371121E-4</v>
      </c>
      <c r="AE229" s="25">
        <f t="shared" si="195"/>
        <v>3.8608961970462752E-7</v>
      </c>
      <c r="AF229">
        <f t="shared" si="196"/>
        <v>-9.7782119447677555E-3</v>
      </c>
      <c r="AG229" s="128"/>
      <c r="AH229">
        <f t="shared" si="197"/>
        <v>-1.0399573047271467E-2</v>
      </c>
      <c r="AI229">
        <f t="shared" si="198"/>
        <v>0.77035752761008602</v>
      </c>
      <c r="AJ229">
        <f t="shared" si="199"/>
        <v>-0.88700782229452191</v>
      </c>
      <c r="AK229">
        <f t="shared" si="200"/>
        <v>-0.44114516147618005</v>
      </c>
      <c r="AL229">
        <f t="shared" si="201"/>
        <v>-2.0507562294947221</v>
      </c>
      <c r="AM229">
        <f t="shared" si="202"/>
        <v>-1.6479385161215625</v>
      </c>
      <c r="AN229" s="25">
        <f t="shared" si="204"/>
        <v>4.7586099842110015</v>
      </c>
      <c r="AO229" s="25">
        <f t="shared" si="204"/>
        <v>4.7586099850213524</v>
      </c>
      <c r="AP229" s="25">
        <f t="shared" si="204"/>
        <v>4.7586100202857731</v>
      </c>
      <c r="AQ229" s="25">
        <f t="shared" si="204"/>
        <v>4.758611554878617</v>
      </c>
      <c r="AR229" s="25">
        <f t="shared" si="204"/>
        <v>4.7586782861220147</v>
      </c>
      <c r="AS229" s="25">
        <f t="shared" si="204"/>
        <v>4.7614924993808891</v>
      </c>
      <c r="AT229" s="25">
        <f t="shared" si="204"/>
        <v>4.8296217318094037</v>
      </c>
      <c r="AU229" s="25">
        <f t="shared" si="203"/>
        <v>5.2554164577921041</v>
      </c>
      <c r="AZ229" s="25"/>
    </row>
    <row r="230" spans="1:52">
      <c r="A230" s="33" t="s">
        <v>331</v>
      </c>
      <c r="B230" s="57" t="s">
        <v>292</v>
      </c>
      <c r="C230" s="58">
        <v>51911.3122</v>
      </c>
      <c r="D230" s="58">
        <v>2.0000000000000001E-4</v>
      </c>
      <c r="E230" s="33">
        <f t="shared" si="186"/>
        <v>5598.9407643571358</v>
      </c>
      <c r="F230" s="25">
        <f t="shared" si="187"/>
        <v>5599</v>
      </c>
      <c r="G230" s="25">
        <f t="shared" si="158"/>
        <v>-2.0219969999743626E-2</v>
      </c>
      <c r="K230">
        <f t="shared" si="205"/>
        <v>-2.0219969999743626E-2</v>
      </c>
      <c r="P230" s="27">
        <f t="shared" si="188"/>
        <v>-9.8968531736287509E-3</v>
      </c>
      <c r="Q230" s="28">
        <f t="shared" si="189"/>
        <v>36892.8122</v>
      </c>
      <c r="S230" s="25">
        <f t="shared" si="159"/>
        <v>1.0656674100561605E-4</v>
      </c>
      <c r="T230" s="128">
        <v>1</v>
      </c>
      <c r="U230">
        <f t="shared" si="160"/>
        <v>1.0656674100561605E-4</v>
      </c>
      <c r="V230" s="25">
        <f t="shared" si="161"/>
        <v>-1.0323116826114875E-2</v>
      </c>
      <c r="Z230">
        <f t="shared" si="190"/>
        <v>5599</v>
      </c>
      <c r="AA230" s="25">
        <f t="shared" si="191"/>
        <v>-2.0293748438264786E-2</v>
      </c>
      <c r="AB230" s="25">
        <f t="shared" si="192"/>
        <v>-9.8230747351075887E-3</v>
      </c>
      <c r="AC230" s="25">
        <f t="shared" si="193"/>
        <v>-1.0323116826114875E-2</v>
      </c>
      <c r="AD230" s="25">
        <f t="shared" si="194"/>
        <v>7.3778438521160394E-5</v>
      </c>
      <c r="AE230" s="25">
        <f t="shared" si="195"/>
        <v>5.4432579906206436E-9</v>
      </c>
      <c r="AF230">
        <f t="shared" si="196"/>
        <v>-1.0323116826114875E-2</v>
      </c>
      <c r="AG230" s="128"/>
      <c r="AH230">
        <f t="shared" si="197"/>
        <v>-1.0396895264636037E-2</v>
      </c>
      <c r="AI230">
        <f t="shared" si="198"/>
        <v>0.77242656589418479</v>
      </c>
      <c r="AJ230">
        <f t="shared" si="199"/>
        <v>-0.88916115138475382</v>
      </c>
      <c r="AK230">
        <f t="shared" si="200"/>
        <v>-0.44221606789948686</v>
      </c>
      <c r="AL230">
        <f t="shared" si="201"/>
        <v>-2.0460717710157095</v>
      </c>
      <c r="AM230">
        <f t="shared" si="202"/>
        <v>-1.6392689391782405</v>
      </c>
      <c r="AN230" s="25">
        <f t="shared" si="204"/>
        <v>4.763878433322172</v>
      </c>
      <c r="AO230" s="25">
        <f t="shared" si="204"/>
        <v>4.7638784346771246</v>
      </c>
      <c r="AP230" s="25">
        <f t="shared" si="204"/>
        <v>4.7638784876125007</v>
      </c>
      <c r="AQ230" s="25">
        <f t="shared" si="204"/>
        <v>4.7638805556535129</v>
      </c>
      <c r="AR230" s="25">
        <f t="shared" si="204"/>
        <v>4.7639612835380953</v>
      </c>
      <c r="AS230" s="25">
        <f t="shared" si="204"/>
        <v>4.7670195154340176</v>
      </c>
      <c r="AT230" s="25">
        <f t="shared" si="204"/>
        <v>4.8360888930717083</v>
      </c>
      <c r="AU230" s="25">
        <f t="shared" si="203"/>
        <v>5.2605569475808194</v>
      </c>
      <c r="AZ230" s="25"/>
    </row>
    <row r="231" spans="1:52">
      <c r="A231" s="33" t="s">
        <v>331</v>
      </c>
      <c r="B231" s="57" t="s">
        <v>292</v>
      </c>
      <c r="C231" s="58">
        <v>51911.312790000004</v>
      </c>
      <c r="D231" s="58">
        <v>6.0000000000000002E-5</v>
      </c>
      <c r="E231" s="33">
        <f t="shared" si="186"/>
        <v>5598.9424927983491</v>
      </c>
      <c r="F231" s="25">
        <f t="shared" si="187"/>
        <v>5599</v>
      </c>
      <c r="G231" s="25">
        <f t="shared" si="158"/>
        <v>-1.9629969996458385E-2</v>
      </c>
      <c r="K231">
        <f t="shared" si="205"/>
        <v>-1.9629969996458385E-2</v>
      </c>
      <c r="P231" s="27">
        <f t="shared" si="188"/>
        <v>-9.8968531736287509E-3</v>
      </c>
      <c r="Q231" s="28">
        <f t="shared" si="189"/>
        <v>36892.812790000004</v>
      </c>
      <c r="S231" s="25">
        <f t="shared" si="159"/>
        <v>9.4733563086849232E-5</v>
      </c>
      <c r="T231" s="128">
        <v>1</v>
      </c>
      <c r="U231">
        <f t="shared" si="160"/>
        <v>9.4733563086849232E-5</v>
      </c>
      <c r="V231" s="25">
        <f t="shared" si="161"/>
        <v>-9.7331168228296343E-3</v>
      </c>
      <c r="Z231">
        <f t="shared" si="190"/>
        <v>5599</v>
      </c>
      <c r="AA231" s="25">
        <f t="shared" si="191"/>
        <v>-2.0293748438264786E-2</v>
      </c>
      <c r="AB231" s="25">
        <f t="shared" si="192"/>
        <v>-9.2330747318223483E-3</v>
      </c>
      <c r="AC231" s="25">
        <f t="shared" si="193"/>
        <v>-9.7331168228296343E-3</v>
      </c>
      <c r="AD231" s="25">
        <f t="shared" si="194"/>
        <v>6.6377844180640078E-4</v>
      </c>
      <c r="AE231" s="25">
        <f t="shared" si="195"/>
        <v>4.406018198069334E-7</v>
      </c>
      <c r="AF231">
        <f t="shared" si="196"/>
        <v>-9.7331168228296343E-3</v>
      </c>
      <c r="AG231" s="128"/>
      <c r="AH231">
        <f t="shared" si="197"/>
        <v>-1.0396895264636037E-2</v>
      </c>
      <c r="AI231">
        <f t="shared" si="198"/>
        <v>0.77242656589418479</v>
      </c>
      <c r="AJ231">
        <f t="shared" si="199"/>
        <v>-0.88916115138475382</v>
      </c>
      <c r="AK231">
        <f t="shared" si="200"/>
        <v>-0.44221606789948686</v>
      </c>
      <c r="AL231">
        <f t="shared" si="201"/>
        <v>-2.0460717710157095</v>
      </c>
      <c r="AM231">
        <f t="shared" si="202"/>
        <v>-1.6392689391782405</v>
      </c>
      <c r="AN231" s="25">
        <f t="shared" ref="AN231:AT240" si="206">$AU231+$AB$7*SIN(AO231)</f>
        <v>4.763878433322172</v>
      </c>
      <c r="AO231" s="25">
        <f t="shared" si="206"/>
        <v>4.7638784346771246</v>
      </c>
      <c r="AP231" s="25">
        <f t="shared" si="206"/>
        <v>4.7638784876125007</v>
      </c>
      <c r="AQ231" s="25">
        <f t="shared" si="206"/>
        <v>4.7638805556535129</v>
      </c>
      <c r="AR231" s="25">
        <f t="shared" si="206"/>
        <v>4.7639612835380953</v>
      </c>
      <c r="AS231" s="25">
        <f t="shared" si="206"/>
        <v>4.7670195154340176</v>
      </c>
      <c r="AT231" s="25">
        <f t="shared" si="206"/>
        <v>4.8360888930717083</v>
      </c>
      <c r="AU231" s="25">
        <f t="shared" si="203"/>
        <v>5.2605569475808194</v>
      </c>
      <c r="AV231" s="25"/>
      <c r="AZ231" s="25"/>
    </row>
    <row r="232" spans="1:52">
      <c r="A232" s="33" t="s">
        <v>1306</v>
      </c>
      <c r="B232" s="57" t="s">
        <v>292</v>
      </c>
      <c r="C232" s="58">
        <v>51911.3128</v>
      </c>
      <c r="D232" s="58" t="s">
        <v>277</v>
      </c>
      <c r="E232" s="33">
        <f t="shared" si="186"/>
        <v>5598.9425220939511</v>
      </c>
      <c r="F232" s="25">
        <f t="shared" si="187"/>
        <v>5599</v>
      </c>
      <c r="G232" s="25">
        <f t="shared" si="158"/>
        <v>-1.9619970000348985E-2</v>
      </c>
      <c r="K232">
        <f t="shared" si="205"/>
        <v>-1.9619970000348985E-2</v>
      </c>
      <c r="M232" s="25"/>
      <c r="O232" s="25"/>
      <c r="P232" s="27">
        <f t="shared" si="188"/>
        <v>-9.8968531736287509E-3</v>
      </c>
      <c r="Q232" s="28">
        <f t="shared" si="189"/>
        <v>36892.8128</v>
      </c>
      <c r="S232" s="25">
        <f t="shared" si="159"/>
        <v>9.4539000826050163E-5</v>
      </c>
      <c r="T232" s="128">
        <v>1</v>
      </c>
      <c r="U232">
        <f t="shared" si="160"/>
        <v>9.4539000826050163E-5</v>
      </c>
      <c r="V232" s="25">
        <f t="shared" si="161"/>
        <v>-9.7231168267202343E-3</v>
      </c>
      <c r="Z232">
        <f t="shared" si="190"/>
        <v>5599</v>
      </c>
      <c r="AA232" s="25">
        <f t="shared" si="191"/>
        <v>-2.0293748438264786E-2</v>
      </c>
      <c r="AB232" s="25">
        <f t="shared" si="192"/>
        <v>-9.2230747357129484E-3</v>
      </c>
      <c r="AC232" s="25">
        <f t="shared" si="193"/>
        <v>-9.7231168267202343E-3</v>
      </c>
      <c r="AD232" s="25">
        <f t="shared" si="194"/>
        <v>6.7377843791580072E-4</v>
      </c>
      <c r="AE232" s="25">
        <f t="shared" si="195"/>
        <v>4.539773834002565E-7</v>
      </c>
      <c r="AF232">
        <f t="shared" si="196"/>
        <v>-9.7231168267202343E-3</v>
      </c>
      <c r="AG232" s="128"/>
      <c r="AH232">
        <f t="shared" si="197"/>
        <v>-1.0396895264636037E-2</v>
      </c>
      <c r="AI232">
        <f t="shared" si="198"/>
        <v>0.77242656589418479</v>
      </c>
      <c r="AJ232">
        <f t="shared" si="199"/>
        <v>-0.88916115138475382</v>
      </c>
      <c r="AK232">
        <f t="shared" si="200"/>
        <v>-0.44221606789948686</v>
      </c>
      <c r="AL232">
        <f t="shared" si="201"/>
        <v>-2.0460717710157095</v>
      </c>
      <c r="AM232">
        <f t="shared" si="202"/>
        <v>-1.6392689391782405</v>
      </c>
      <c r="AN232" s="25">
        <f t="shared" si="206"/>
        <v>4.763878433322172</v>
      </c>
      <c r="AO232" s="25">
        <f t="shared" si="206"/>
        <v>4.7638784346771246</v>
      </c>
      <c r="AP232" s="25">
        <f t="shared" si="206"/>
        <v>4.7638784876125007</v>
      </c>
      <c r="AQ232" s="25">
        <f t="shared" si="206"/>
        <v>4.7638805556535129</v>
      </c>
      <c r="AR232" s="25">
        <f t="shared" si="206"/>
        <v>4.7639612835380953</v>
      </c>
      <c r="AS232" s="25">
        <f t="shared" si="206"/>
        <v>4.7670195154340176</v>
      </c>
      <c r="AT232" s="25">
        <f t="shared" si="206"/>
        <v>4.8360888930717083</v>
      </c>
      <c r="AU232" s="25">
        <f t="shared" si="203"/>
        <v>5.2605569475808194</v>
      </c>
      <c r="AZ232" s="25"/>
    </row>
    <row r="233" spans="1:52">
      <c r="A233" s="36" t="s">
        <v>331</v>
      </c>
      <c r="B233" s="102" t="s">
        <v>288</v>
      </c>
      <c r="C233" s="36">
        <v>51930.254999999997</v>
      </c>
      <c r="D233" s="36">
        <v>5.0000000000000001E-3</v>
      </c>
      <c r="E233" s="33">
        <f t="shared" si="186"/>
        <v>5654.4348593428222</v>
      </c>
      <c r="F233" s="25">
        <f t="shared" si="187"/>
        <v>5654.5</v>
      </c>
      <c r="G233" s="25">
        <f t="shared" si="158"/>
        <v>-2.2235634998651221E-2</v>
      </c>
      <c r="K233">
        <f t="shared" si="205"/>
        <v>-2.2235634998651221E-2</v>
      </c>
      <c r="P233" s="27">
        <f t="shared" si="188"/>
        <v>-9.9542535829514368E-3</v>
      </c>
      <c r="Q233" s="28">
        <f t="shared" si="189"/>
        <v>36911.754999999997</v>
      </c>
      <c r="S233" s="25">
        <f t="shared" si="159"/>
        <v>1.5083232947789605E-4</v>
      </c>
      <c r="T233" s="128">
        <v>1</v>
      </c>
      <c r="U233">
        <f t="shared" si="160"/>
        <v>1.5083232947789605E-4</v>
      </c>
      <c r="V233" s="25">
        <f t="shared" si="161"/>
        <v>-1.2281381415699785E-2</v>
      </c>
      <c r="W233" s="110"/>
      <c r="X233" s="109"/>
      <c r="Y233" s="114"/>
      <c r="Z233">
        <f t="shared" si="190"/>
        <v>5654.5</v>
      </c>
      <c r="AA233" s="25">
        <f t="shared" si="191"/>
        <v>-2.0346292924421E-2</v>
      </c>
      <c r="AB233" s="25">
        <f t="shared" si="192"/>
        <v>-1.184359565718166E-2</v>
      </c>
      <c r="AC233" s="25">
        <f t="shared" si="193"/>
        <v>-1.2281381415699785E-2</v>
      </c>
      <c r="AD233" s="25">
        <f t="shared" si="194"/>
        <v>-1.8893420742302214E-3</v>
      </c>
      <c r="AE233" s="25">
        <f t="shared" si="195"/>
        <v>3.5696134734565552E-6</v>
      </c>
      <c r="AF233">
        <f t="shared" si="196"/>
        <v>-1.2281381415699785E-2</v>
      </c>
      <c r="AG233" s="128"/>
      <c r="AH233">
        <f t="shared" si="197"/>
        <v>-1.0392039341469561E-2</v>
      </c>
      <c r="AI233">
        <f t="shared" si="198"/>
        <v>0.77574072568150787</v>
      </c>
      <c r="AJ233">
        <f t="shared" si="199"/>
        <v>-0.89255909851946946</v>
      </c>
      <c r="AK233">
        <f t="shared" si="200"/>
        <v>-0.44390595456846565</v>
      </c>
      <c r="AL233">
        <f t="shared" si="201"/>
        <v>-2.038591662745179</v>
      </c>
      <c r="AM233">
        <f t="shared" si="202"/>
        <v>-1.6255625708542876</v>
      </c>
      <c r="AN233" s="25">
        <f t="shared" si="206"/>
        <v>4.7722618162341188</v>
      </c>
      <c r="AO233" s="25">
        <f t="shared" si="206"/>
        <v>4.7722618190309047</v>
      </c>
      <c r="AP233" s="25">
        <f t="shared" si="206"/>
        <v>4.7722619130112927</v>
      </c>
      <c r="AQ233" s="25">
        <f t="shared" si="206"/>
        <v>4.7722650709481895</v>
      </c>
      <c r="AR233" s="25">
        <f t="shared" si="206"/>
        <v>4.7723710876700993</v>
      </c>
      <c r="AS233" s="25">
        <f t="shared" si="206"/>
        <v>4.7758276211497304</v>
      </c>
      <c r="AT233" s="25">
        <f t="shared" si="206"/>
        <v>4.8463669436768715</v>
      </c>
      <c r="AU233" s="25">
        <f t="shared" si="203"/>
        <v>5.2687082956743536</v>
      </c>
      <c r="AZ233" s="25"/>
    </row>
    <row r="234" spans="1:52">
      <c r="A234" s="36" t="s">
        <v>331</v>
      </c>
      <c r="B234" s="102" t="s">
        <v>288</v>
      </c>
      <c r="C234" s="36">
        <v>51930.256500000003</v>
      </c>
      <c r="D234" s="36">
        <v>1E-4</v>
      </c>
      <c r="E234" s="33">
        <f t="shared" si="186"/>
        <v>5654.4392536848836</v>
      </c>
      <c r="F234" s="25">
        <f t="shared" si="187"/>
        <v>5654.5</v>
      </c>
      <c r="G234" s="25">
        <f t="shared" si="158"/>
        <v>-2.0735634992888663E-2</v>
      </c>
      <c r="K234">
        <f t="shared" si="205"/>
        <v>-2.0735634992888663E-2</v>
      </c>
      <c r="P234" s="27">
        <f t="shared" si="188"/>
        <v>-9.9542535829514368E-3</v>
      </c>
      <c r="Q234" s="28">
        <f t="shared" si="189"/>
        <v>36911.756500000003</v>
      </c>
      <c r="S234" s="25">
        <f t="shared" si="159"/>
        <v>1.1623818510654001E-4</v>
      </c>
      <c r="T234" s="128">
        <v>1</v>
      </c>
      <c r="U234">
        <f t="shared" si="160"/>
        <v>1.1623818510654001E-4</v>
      </c>
      <c r="V234" s="25">
        <f t="shared" si="161"/>
        <v>-1.0781381409937226E-2</v>
      </c>
      <c r="Z234">
        <f t="shared" si="190"/>
        <v>5654.5</v>
      </c>
      <c r="AA234" s="25">
        <f t="shared" si="191"/>
        <v>-2.0346292924421E-2</v>
      </c>
      <c r="AB234" s="25">
        <f t="shared" si="192"/>
        <v>-1.0343595651419102E-2</v>
      </c>
      <c r="AC234" s="25">
        <f t="shared" si="193"/>
        <v>-1.0781381409937226E-2</v>
      </c>
      <c r="AD234" s="25">
        <f t="shared" si="194"/>
        <v>-3.8934206846766295E-4</v>
      </c>
      <c r="AE234" s="25">
        <f t="shared" si="195"/>
        <v>1.5158724627867835E-7</v>
      </c>
      <c r="AF234">
        <f t="shared" si="196"/>
        <v>-1.0781381409937226E-2</v>
      </c>
      <c r="AG234" s="128"/>
      <c r="AH234">
        <f t="shared" si="197"/>
        <v>-1.0392039341469561E-2</v>
      </c>
      <c r="AI234">
        <f t="shared" si="198"/>
        <v>0.77574072568150787</v>
      </c>
      <c r="AJ234">
        <f t="shared" si="199"/>
        <v>-0.89255909851946946</v>
      </c>
      <c r="AK234">
        <f t="shared" si="200"/>
        <v>-0.44390595456846565</v>
      </c>
      <c r="AL234">
        <f t="shared" si="201"/>
        <v>-2.038591662745179</v>
      </c>
      <c r="AM234">
        <f t="shared" si="202"/>
        <v>-1.6255625708542876</v>
      </c>
      <c r="AN234" s="25">
        <f t="shared" si="206"/>
        <v>4.7722618162341188</v>
      </c>
      <c r="AO234" s="25">
        <f t="shared" si="206"/>
        <v>4.7722618190309047</v>
      </c>
      <c r="AP234" s="25">
        <f t="shared" si="206"/>
        <v>4.7722619130112927</v>
      </c>
      <c r="AQ234" s="25">
        <f t="shared" si="206"/>
        <v>4.7722650709481895</v>
      </c>
      <c r="AR234" s="25">
        <f t="shared" si="206"/>
        <v>4.7723710876700993</v>
      </c>
      <c r="AS234" s="25">
        <f t="shared" si="206"/>
        <v>4.7758276211497304</v>
      </c>
      <c r="AT234" s="25">
        <f t="shared" si="206"/>
        <v>4.8463669436768715</v>
      </c>
      <c r="AU234" s="25">
        <f t="shared" si="203"/>
        <v>5.2687082956743536</v>
      </c>
      <c r="AZ234" s="25"/>
    </row>
    <row r="235" spans="1:52">
      <c r="A235" s="33" t="s">
        <v>600</v>
      </c>
      <c r="B235" s="57" t="s">
        <v>288</v>
      </c>
      <c r="C235" s="58">
        <v>51930.595000000001</v>
      </c>
      <c r="D235" s="58" t="s">
        <v>503</v>
      </c>
      <c r="E235" s="33">
        <f t="shared" si="186"/>
        <v>5655.4309102062289</v>
      </c>
      <c r="F235" s="25">
        <f t="shared" si="187"/>
        <v>5655.5</v>
      </c>
      <c r="G235" s="25">
        <f t="shared" ref="G235:G298" si="207">+C235-(C$7+F235*C$8)</f>
        <v>-2.3583664995385334E-2</v>
      </c>
      <c r="I235">
        <f>G235</f>
        <v>-2.3583664995385334E-2</v>
      </c>
      <c r="L235" s="25"/>
      <c r="O235" s="25"/>
      <c r="P235" s="27">
        <f t="shared" si="188"/>
        <v>-9.9552887759558825E-3</v>
      </c>
      <c r="Q235" s="28">
        <f t="shared" si="189"/>
        <v>36912.095000000001</v>
      </c>
      <c r="S235" s="25">
        <f t="shared" ref="S235:S298" si="208">+(P235-G235)^2</f>
        <v>1.8573263837831018E-4</v>
      </c>
      <c r="T235" s="11">
        <f>T$19</f>
        <v>0</v>
      </c>
      <c r="U235">
        <f t="shared" ref="U235:U298" si="209">+T235*S235</f>
        <v>0</v>
      </c>
      <c r="V235" s="25">
        <f t="shared" ref="V235:V298" si="210">+G235-P235</f>
        <v>-1.3628376219429451E-2</v>
      </c>
      <c r="Z235">
        <f t="shared" si="190"/>
        <v>5655.5</v>
      </c>
      <c r="AA235" s="25">
        <f t="shared" si="191"/>
        <v>-2.0347233717866377E-2</v>
      </c>
      <c r="AB235" s="25">
        <f t="shared" si="192"/>
        <v>-1.3191720053474838E-2</v>
      </c>
      <c r="AC235" s="25">
        <f t="shared" si="193"/>
        <v>-1.3628376219429451E-2</v>
      </c>
      <c r="AD235" s="25">
        <f t="shared" si="194"/>
        <v>-3.2364312775189572E-3</v>
      </c>
      <c r="AE235" s="25">
        <f t="shared" si="195"/>
        <v>0</v>
      </c>
      <c r="AF235">
        <f t="shared" si="196"/>
        <v>-1.3628376219429451E-2</v>
      </c>
      <c r="AG235" s="128"/>
      <c r="AH235">
        <f t="shared" si="197"/>
        <v>-1.0391944941910496E-2</v>
      </c>
      <c r="AI235">
        <f t="shared" si="198"/>
        <v>0.7758008174428217</v>
      </c>
      <c r="AJ235">
        <f t="shared" si="199"/>
        <v>-0.89262013092306902</v>
      </c>
      <c r="AK235">
        <f t="shared" si="200"/>
        <v>-0.44393630754860591</v>
      </c>
      <c r="AL235">
        <f t="shared" si="201"/>
        <v>-2.0384562968952165</v>
      </c>
      <c r="AM235">
        <f t="shared" si="202"/>
        <v>-1.6253160660564525</v>
      </c>
      <c r="AN235" s="25">
        <f t="shared" si="206"/>
        <v>4.7724131980668689</v>
      </c>
      <c r="AO235" s="25">
        <f t="shared" si="206"/>
        <v>4.7724132008979661</v>
      </c>
      <c r="AP235" s="25">
        <f t="shared" si="206"/>
        <v>4.7724132957916758</v>
      </c>
      <c r="AQ235" s="25">
        <f t="shared" si="206"/>
        <v>4.7724164763855255</v>
      </c>
      <c r="AR235" s="25">
        <f t="shared" si="206"/>
        <v>4.7725229845396875</v>
      </c>
      <c r="AS235" s="25">
        <f t="shared" si="206"/>
        <v>4.7759868206438574</v>
      </c>
      <c r="AT235" s="25">
        <f t="shared" si="206"/>
        <v>4.8465523915717279</v>
      </c>
      <c r="AU235" s="25">
        <f t="shared" si="203"/>
        <v>5.2688551668111741</v>
      </c>
      <c r="AZ235" s="25"/>
    </row>
    <row r="236" spans="1:52">
      <c r="A236" s="33" t="s">
        <v>600</v>
      </c>
      <c r="B236" s="57" t="s">
        <v>288</v>
      </c>
      <c r="C236" s="58">
        <v>51937.603000000003</v>
      </c>
      <c r="D236" s="58" t="s">
        <v>503</v>
      </c>
      <c r="E236" s="33">
        <f t="shared" si="186"/>
        <v>5675.9612762376419</v>
      </c>
      <c r="F236" s="25">
        <f t="shared" si="187"/>
        <v>5676</v>
      </c>
      <c r="G236" s="25">
        <f t="shared" si="207"/>
        <v>-1.3218279993452597E-2</v>
      </c>
      <c r="I236">
        <f>G236</f>
        <v>-1.3218279993452597E-2</v>
      </c>
      <c r="M236" s="25"/>
      <c r="O236" s="25"/>
      <c r="P236" s="27">
        <f t="shared" si="188"/>
        <v>-9.9765176542702099E-3</v>
      </c>
      <c r="Q236" s="28">
        <f t="shared" si="189"/>
        <v>36919.103000000003</v>
      </c>
      <c r="S236" s="25">
        <f t="shared" si="208"/>
        <v>1.0509023063741264E-5</v>
      </c>
      <c r="T236" s="11">
        <f>T$19</f>
        <v>0</v>
      </c>
      <c r="U236">
        <f t="shared" si="209"/>
        <v>0</v>
      </c>
      <c r="V236" s="25">
        <f t="shared" si="210"/>
        <v>-3.2417623391823875E-3</v>
      </c>
      <c r="Z236">
        <f t="shared" si="190"/>
        <v>5676</v>
      </c>
      <c r="AA236" s="25">
        <f t="shared" si="191"/>
        <v>-2.0366473227314927E-2</v>
      </c>
      <c r="AB236" s="25">
        <f t="shared" si="192"/>
        <v>-2.8283244204078822E-3</v>
      </c>
      <c r="AC236" s="25">
        <f t="shared" si="193"/>
        <v>-3.2417623391823875E-3</v>
      </c>
      <c r="AD236" s="25">
        <f t="shared" si="194"/>
        <v>7.1481932338623294E-3</v>
      </c>
      <c r="AE236" s="25">
        <f t="shared" si="195"/>
        <v>0</v>
      </c>
      <c r="AF236">
        <f t="shared" si="196"/>
        <v>-3.2417623391823875E-3</v>
      </c>
      <c r="AG236" s="128"/>
      <c r="AH236">
        <f t="shared" si="197"/>
        <v>-1.0389955573044715E-2</v>
      </c>
      <c r="AI236">
        <f t="shared" si="198"/>
        <v>0.77703566117458878</v>
      </c>
      <c r="AJ236">
        <f t="shared" si="199"/>
        <v>-0.89386976540262286</v>
      </c>
      <c r="AK236">
        <f t="shared" si="200"/>
        <v>-0.44455778278120905</v>
      </c>
      <c r="AL236">
        <f t="shared" si="201"/>
        <v>-2.0356766657189662</v>
      </c>
      <c r="AM236">
        <f t="shared" si="202"/>
        <v>-1.6202662446408238</v>
      </c>
      <c r="AN236" s="25">
        <f t="shared" si="206"/>
        <v>4.775519113836225</v>
      </c>
      <c r="AO236" s="25">
        <f t="shared" si="206"/>
        <v>4.7755191174497824</v>
      </c>
      <c r="AP236" s="25">
        <f t="shared" si="206"/>
        <v>4.7755192326186284</v>
      </c>
      <c r="AQ236" s="25">
        <f t="shared" si="206"/>
        <v>4.7755229030919555</v>
      </c>
      <c r="AR236" s="25">
        <f t="shared" si="206"/>
        <v>4.7756397710029841</v>
      </c>
      <c r="AS236" s="25">
        <f t="shared" si="206"/>
        <v>4.7792542822900215</v>
      </c>
      <c r="AT236" s="25">
        <f t="shared" si="206"/>
        <v>4.8503560797394352</v>
      </c>
      <c r="AU236" s="25">
        <f t="shared" si="203"/>
        <v>5.271866025115993</v>
      </c>
      <c r="AZ236" s="25"/>
    </row>
    <row r="237" spans="1:52">
      <c r="A237" s="33" t="s">
        <v>850</v>
      </c>
      <c r="B237" s="57" t="s">
        <v>288</v>
      </c>
      <c r="C237" s="58">
        <v>51946.641799999998</v>
      </c>
      <c r="D237" s="58" t="s">
        <v>485</v>
      </c>
      <c r="E237" s="33">
        <f t="shared" si="186"/>
        <v>5702.4409954848716</v>
      </c>
      <c r="F237" s="25">
        <f t="shared" si="187"/>
        <v>5702.5</v>
      </c>
      <c r="G237" s="25">
        <f t="shared" si="207"/>
        <v>-2.0141075001447462E-2</v>
      </c>
      <c r="K237">
        <f>G237</f>
        <v>-2.0141075001447462E-2</v>
      </c>
      <c r="L237" s="25"/>
      <c r="O237" s="25"/>
      <c r="P237" s="27">
        <f t="shared" si="188"/>
        <v>-1.0003980835610635E-2</v>
      </c>
      <c r="Q237" s="28">
        <f t="shared" si="189"/>
        <v>36928.141799999998</v>
      </c>
      <c r="S237" s="25">
        <f t="shared" si="208"/>
        <v>1.0276067812704302E-4</v>
      </c>
      <c r="T237" s="128">
        <v>1</v>
      </c>
      <c r="U237">
        <f t="shared" si="209"/>
        <v>1.0276067812704302E-4</v>
      </c>
      <c r="V237" s="25">
        <f t="shared" si="210"/>
        <v>-1.0137094165836826E-2</v>
      </c>
      <c r="W237" s="108"/>
      <c r="X237" s="109"/>
      <c r="Y237" s="114"/>
      <c r="Z237">
        <f t="shared" si="190"/>
        <v>5702.5</v>
      </c>
      <c r="AA237" s="25">
        <f t="shared" si="191"/>
        <v>-2.0391211137382695E-2</v>
      </c>
      <c r="AB237" s="25">
        <f t="shared" si="192"/>
        <v>-9.7538446996754003E-3</v>
      </c>
      <c r="AC237" s="25">
        <f t="shared" si="193"/>
        <v>-1.0137094165836826E-2</v>
      </c>
      <c r="AD237" s="25">
        <f t="shared" si="194"/>
        <v>2.5013613593523332E-4</v>
      </c>
      <c r="AE237" s="25">
        <f t="shared" si="195"/>
        <v>6.2568086500609524E-8</v>
      </c>
      <c r="AF237">
        <f t="shared" si="196"/>
        <v>-1.0137094165836826E-2</v>
      </c>
      <c r="AG237" s="128"/>
      <c r="AH237">
        <f t="shared" si="197"/>
        <v>-1.0387230301772061E-2</v>
      </c>
      <c r="AI237">
        <f t="shared" si="198"/>
        <v>0.77864033068810934</v>
      </c>
      <c r="AJ237">
        <f t="shared" si="199"/>
        <v>-0.89548076434594426</v>
      </c>
      <c r="AK237">
        <f t="shared" si="200"/>
        <v>-0.44535897366206489</v>
      </c>
      <c r="AL237">
        <f t="shared" si="201"/>
        <v>-2.0320703334125865</v>
      </c>
      <c r="AM237">
        <f t="shared" si="202"/>
        <v>-1.6137483293748167</v>
      </c>
      <c r="AN237" s="25">
        <f t="shared" si="206"/>
        <v>4.7795414182336868</v>
      </c>
      <c r="AO237" s="25">
        <f t="shared" si="206"/>
        <v>4.7795414231107136</v>
      </c>
      <c r="AP237" s="25">
        <f t="shared" si="206"/>
        <v>4.7795415692503234</v>
      </c>
      <c r="AQ237" s="25">
        <f t="shared" si="206"/>
        <v>4.7795459481619327</v>
      </c>
      <c r="AR237" s="25">
        <f t="shared" si="206"/>
        <v>4.7796770254033509</v>
      </c>
      <c r="AS237" s="25">
        <f t="shared" si="206"/>
        <v>4.7834890359299962</v>
      </c>
      <c r="AT237" s="25">
        <f t="shared" si="206"/>
        <v>4.8552787037662055</v>
      </c>
      <c r="AU237" s="25">
        <f t="shared" si="203"/>
        <v>5.2757581102417346</v>
      </c>
      <c r="AZ237" s="25"/>
    </row>
    <row r="238" spans="1:52">
      <c r="A238" s="33" t="s">
        <v>600</v>
      </c>
      <c r="B238" s="57" t="s">
        <v>288</v>
      </c>
      <c r="C238" s="58">
        <v>51951.597000000002</v>
      </c>
      <c r="D238" s="58" t="s">
        <v>503</v>
      </c>
      <c r="E238" s="33">
        <f t="shared" si="186"/>
        <v>5716.9575579504699</v>
      </c>
      <c r="F238" s="25">
        <f t="shared" si="187"/>
        <v>5717</v>
      </c>
      <c r="G238" s="25">
        <f t="shared" si="207"/>
        <v>-1.4487509994069114E-2</v>
      </c>
      <c r="I238">
        <f>G238</f>
        <v>-1.4487509994069114E-2</v>
      </c>
      <c r="L238" s="25"/>
      <c r="O238" s="25"/>
      <c r="P238" s="27">
        <f t="shared" si="188"/>
        <v>-1.0019017870059313E-2</v>
      </c>
      <c r="Q238" s="28">
        <f t="shared" si="189"/>
        <v>36933.097000000002</v>
      </c>
      <c r="S238" s="25">
        <f t="shared" si="208"/>
        <v>1.9967421862337629E-5</v>
      </c>
      <c r="T238" s="11">
        <f>T$19</f>
        <v>0</v>
      </c>
      <c r="U238">
        <f t="shared" si="209"/>
        <v>0</v>
      </c>
      <c r="V238" s="25">
        <f t="shared" si="210"/>
        <v>-4.4684921240098017E-3</v>
      </c>
      <c r="Z238">
        <f t="shared" si="190"/>
        <v>5717</v>
      </c>
      <c r="AA238" s="25">
        <f t="shared" si="191"/>
        <v>-2.0404683309650014E-2</v>
      </c>
      <c r="AB238" s="25">
        <f t="shared" si="192"/>
        <v>-4.1018445544784149E-3</v>
      </c>
      <c r="AC238" s="25">
        <f t="shared" si="193"/>
        <v>-4.4684921240098017E-3</v>
      </c>
      <c r="AD238" s="25">
        <f t="shared" si="194"/>
        <v>5.9171733155808995E-3</v>
      </c>
      <c r="AE238" s="25">
        <f t="shared" si="195"/>
        <v>0</v>
      </c>
      <c r="AF238">
        <f t="shared" si="196"/>
        <v>-4.4684921240098017E-3</v>
      </c>
      <c r="AG238" s="128"/>
      <c r="AH238">
        <f t="shared" si="197"/>
        <v>-1.0385665439590699E-2</v>
      </c>
      <c r="AI238">
        <f t="shared" si="198"/>
        <v>0.77952239293493064</v>
      </c>
      <c r="AJ238">
        <f t="shared" si="199"/>
        <v>-0.89636012602701165</v>
      </c>
      <c r="AK238">
        <f t="shared" si="200"/>
        <v>-0.44579630258903924</v>
      </c>
      <c r="AL238">
        <f t="shared" si="201"/>
        <v>-2.0300907413431082</v>
      </c>
      <c r="AM238">
        <f t="shared" si="202"/>
        <v>-1.6101866105743416</v>
      </c>
      <c r="AN238" s="25">
        <f t="shared" si="206"/>
        <v>4.7817458214392854</v>
      </c>
      <c r="AO238" s="25">
        <f t="shared" si="206"/>
        <v>4.7817458271468647</v>
      </c>
      <c r="AP238" s="25">
        <f t="shared" si="206"/>
        <v>4.781745992746373</v>
      </c>
      <c r="AQ238" s="25">
        <f t="shared" si="206"/>
        <v>4.7817507972726156</v>
      </c>
      <c r="AR238" s="25">
        <f t="shared" si="206"/>
        <v>4.7818900462646114</v>
      </c>
      <c r="AS238" s="25">
        <f t="shared" si="206"/>
        <v>4.7858114096471525</v>
      </c>
      <c r="AT238" s="25">
        <f t="shared" si="206"/>
        <v>4.8579749121458606</v>
      </c>
      <c r="AU238" s="25">
        <f t="shared" si="203"/>
        <v>5.2778877417256309</v>
      </c>
      <c r="AZ238" s="25"/>
    </row>
    <row r="239" spans="1:52">
      <c r="A239" s="33" t="s">
        <v>600</v>
      </c>
      <c r="B239" s="57" t="s">
        <v>288</v>
      </c>
      <c r="C239" s="58">
        <v>51957.58</v>
      </c>
      <c r="D239" s="58" t="s">
        <v>503</v>
      </c>
      <c r="E239" s="33">
        <f t="shared" si="186"/>
        <v>5734.4851235848755</v>
      </c>
      <c r="F239" s="25">
        <f t="shared" si="187"/>
        <v>5734.5</v>
      </c>
      <c r="G239" s="25">
        <f t="shared" si="207"/>
        <v>-5.0780349993146956E-3</v>
      </c>
      <c r="I239">
        <f>G239</f>
        <v>-5.0780349993146956E-3</v>
      </c>
      <c r="M239" s="25"/>
      <c r="O239" s="25"/>
      <c r="P239" s="27">
        <f t="shared" si="188"/>
        <v>-1.0037175444839617E-2</v>
      </c>
      <c r="Q239" s="28">
        <f t="shared" si="189"/>
        <v>36939.08</v>
      </c>
      <c r="S239" s="25">
        <f t="shared" si="208"/>
        <v>2.4593073958441117E-5</v>
      </c>
      <c r="T239" s="11">
        <f>T$19</f>
        <v>0</v>
      </c>
      <c r="U239">
        <f t="shared" si="209"/>
        <v>0</v>
      </c>
      <c r="V239" s="25">
        <f t="shared" si="210"/>
        <v>4.9591404455249215E-3</v>
      </c>
      <c r="W239" s="110"/>
      <c r="X239" s="109"/>
      <c r="Y239" s="114"/>
      <c r="Z239">
        <f t="shared" si="190"/>
        <v>5734.5</v>
      </c>
      <c r="AA239" s="25">
        <f t="shared" si="191"/>
        <v>-2.042088255368437E-2</v>
      </c>
      <c r="AB239" s="25">
        <f t="shared" si="192"/>
        <v>5.3056721095300595E-3</v>
      </c>
      <c r="AC239" s="25">
        <f t="shared" si="193"/>
        <v>4.9591404455249215E-3</v>
      </c>
      <c r="AD239" s="25">
        <f t="shared" si="194"/>
        <v>1.5342847554369675E-2</v>
      </c>
      <c r="AE239" s="25">
        <f t="shared" si="195"/>
        <v>0</v>
      </c>
      <c r="AF239">
        <f t="shared" si="196"/>
        <v>4.9591404455249215E-3</v>
      </c>
      <c r="AG239" s="128"/>
      <c r="AH239">
        <f t="shared" si="197"/>
        <v>-1.0383707108844755E-2</v>
      </c>
      <c r="AI239">
        <f t="shared" si="198"/>
        <v>0.7805907721520664</v>
      </c>
      <c r="AJ239">
        <f t="shared" si="199"/>
        <v>-0.89741938658666209</v>
      </c>
      <c r="AK239">
        <f t="shared" si="200"/>
        <v>-0.44632309973198897</v>
      </c>
      <c r="AL239">
        <f t="shared" si="201"/>
        <v>-2.0276955940038488</v>
      </c>
      <c r="AM239">
        <f t="shared" si="202"/>
        <v>-1.6058923651625472</v>
      </c>
      <c r="AN239" s="25">
        <f t="shared" si="206"/>
        <v>4.7844096379820797</v>
      </c>
      <c r="AO239" s="25">
        <f t="shared" si="206"/>
        <v>4.7844096448419391</v>
      </c>
      <c r="AP239" s="25">
        <f t="shared" si="206"/>
        <v>4.7844098365241026</v>
      </c>
      <c r="AQ239" s="25">
        <f t="shared" si="206"/>
        <v>4.7844151924122009</v>
      </c>
      <c r="AR239" s="25">
        <f t="shared" si="206"/>
        <v>4.7845646835647022</v>
      </c>
      <c r="AS239" s="25">
        <f t="shared" si="206"/>
        <v>4.7886192252647337</v>
      </c>
      <c r="AT239" s="25">
        <f t="shared" si="206"/>
        <v>4.8612314927428804</v>
      </c>
      <c r="AU239" s="25">
        <f t="shared" si="203"/>
        <v>5.2804579866199886</v>
      </c>
      <c r="AZ239" s="25"/>
    </row>
    <row r="240" spans="1:52">
      <c r="A240" s="33" t="s">
        <v>600</v>
      </c>
      <c r="B240" s="57" t="s">
        <v>288</v>
      </c>
      <c r="C240" s="58">
        <v>51958.601000000002</v>
      </c>
      <c r="D240" s="58" t="s">
        <v>503</v>
      </c>
      <c r="E240" s="33">
        <f t="shared" si="186"/>
        <v>5737.4762057364278</v>
      </c>
      <c r="F240" s="25">
        <f t="shared" si="187"/>
        <v>5737.5</v>
      </c>
      <c r="G240" s="25">
        <f t="shared" si="207"/>
        <v>-8.1221249929512851E-3</v>
      </c>
      <c r="I240">
        <f>G240</f>
        <v>-8.1221249929512851E-3</v>
      </c>
      <c r="L240" s="25"/>
      <c r="O240" s="25"/>
      <c r="P240" s="27">
        <f t="shared" si="188"/>
        <v>-1.004028920753409E-2</v>
      </c>
      <c r="Q240" s="28">
        <f t="shared" si="189"/>
        <v>36940.101000000002</v>
      </c>
      <c r="S240" s="25">
        <f t="shared" si="208"/>
        <v>3.6793539541060679E-6</v>
      </c>
      <c r="T240" s="11">
        <f>T$19</f>
        <v>0</v>
      </c>
      <c r="U240">
        <f t="shared" si="209"/>
        <v>0</v>
      </c>
      <c r="V240" s="25">
        <f t="shared" si="210"/>
        <v>1.9181642145828046E-3</v>
      </c>
      <c r="Z240">
        <f t="shared" si="190"/>
        <v>5737.5</v>
      </c>
      <c r="AA240" s="25">
        <f t="shared" si="191"/>
        <v>-2.042365292752071E-2</v>
      </c>
      <c r="AB240" s="25">
        <f t="shared" si="192"/>
        <v>2.2612387270353352E-3</v>
      </c>
      <c r="AC240" s="25">
        <f t="shared" si="193"/>
        <v>1.9181642145828046E-3</v>
      </c>
      <c r="AD240" s="25">
        <f t="shared" si="194"/>
        <v>1.2301527934569425E-2</v>
      </c>
      <c r="AE240" s="25">
        <f t="shared" si="195"/>
        <v>0</v>
      </c>
      <c r="AF240">
        <f t="shared" si="196"/>
        <v>1.9181642145828046E-3</v>
      </c>
      <c r="AG240" s="128"/>
      <c r="AH240">
        <f t="shared" si="197"/>
        <v>-1.038336371998662E-2</v>
      </c>
      <c r="AI240">
        <f t="shared" si="198"/>
        <v>0.78077434385833899</v>
      </c>
      <c r="AJ240">
        <f t="shared" si="199"/>
        <v>-0.8976007480874133</v>
      </c>
      <c r="AK240">
        <f t="shared" si="200"/>
        <v>-0.44641329539839603</v>
      </c>
      <c r="AL240">
        <f t="shared" si="201"/>
        <v>-2.027284337770348</v>
      </c>
      <c r="AM240">
        <f t="shared" si="202"/>
        <v>-1.6051566876150556</v>
      </c>
      <c r="AN240" s="25">
        <f t="shared" si="206"/>
        <v>4.7848666588993787</v>
      </c>
      <c r="AO240" s="25">
        <f t="shared" si="206"/>
        <v>4.78486666597456</v>
      </c>
      <c r="AP240" s="25">
        <f t="shared" si="206"/>
        <v>4.7848668624289044</v>
      </c>
      <c r="AQ240" s="25">
        <f t="shared" si="206"/>
        <v>4.7848723171029572</v>
      </c>
      <c r="AR240" s="25">
        <f t="shared" si="206"/>
        <v>4.7850236061382665</v>
      </c>
      <c r="AS240" s="25">
        <f t="shared" si="206"/>
        <v>4.7891011094892511</v>
      </c>
      <c r="AT240" s="25">
        <f t="shared" si="206"/>
        <v>4.8617900419063078</v>
      </c>
      <c r="AU240" s="25">
        <f t="shared" si="203"/>
        <v>5.2808986000304499</v>
      </c>
      <c r="AZ240" s="25"/>
    </row>
    <row r="241" spans="1:52">
      <c r="A241" s="33" t="s">
        <v>600</v>
      </c>
      <c r="B241" s="57" t="s">
        <v>288</v>
      </c>
      <c r="C241" s="58">
        <v>51987.599000000002</v>
      </c>
      <c r="D241" s="58" t="s">
        <v>503</v>
      </c>
      <c r="E241" s="33">
        <f t="shared" si="186"/>
        <v>5822.4276261386485</v>
      </c>
      <c r="F241" s="25">
        <f t="shared" si="187"/>
        <v>5822.5</v>
      </c>
      <c r="G241" s="25">
        <f t="shared" si="207"/>
        <v>-2.4704674993699882E-2</v>
      </c>
      <c r="I241">
        <f>G241</f>
        <v>-2.4704674993699882E-2</v>
      </c>
      <c r="M241" s="25"/>
      <c r="O241" s="25"/>
      <c r="P241" s="27">
        <f t="shared" si="188"/>
        <v>-1.0128638438476053E-2</v>
      </c>
      <c r="Q241" s="28">
        <f t="shared" si="189"/>
        <v>36969.099000000002</v>
      </c>
      <c r="S241" s="25">
        <f t="shared" si="208"/>
        <v>2.1246084165922136E-4</v>
      </c>
      <c r="T241" s="11">
        <f>T$19</f>
        <v>0</v>
      </c>
      <c r="U241">
        <f t="shared" si="209"/>
        <v>0</v>
      </c>
      <c r="V241" s="25">
        <f t="shared" si="210"/>
        <v>-1.4576036555223829E-2</v>
      </c>
      <c r="Z241">
        <f t="shared" si="190"/>
        <v>5822.5</v>
      </c>
      <c r="AA241" s="25">
        <f t="shared" si="191"/>
        <v>-2.0501331924487297E-2</v>
      </c>
      <c r="AB241" s="25">
        <f t="shared" si="192"/>
        <v>-1.4331981507688637E-2</v>
      </c>
      <c r="AC241" s="25">
        <f t="shared" si="193"/>
        <v>-1.4576036555223829E-2</v>
      </c>
      <c r="AD241" s="25">
        <f t="shared" si="194"/>
        <v>-4.2033430692125853E-3</v>
      </c>
      <c r="AE241" s="25">
        <f t="shared" si="195"/>
        <v>0</v>
      </c>
      <c r="AF241">
        <f t="shared" si="196"/>
        <v>-1.4576036555223829E-2</v>
      </c>
      <c r="AG241" s="128"/>
      <c r="AH241">
        <f t="shared" si="197"/>
        <v>-1.0372693486011246E-2</v>
      </c>
      <c r="AI241">
        <f t="shared" si="198"/>
        <v>0.7860272323166051</v>
      </c>
      <c r="AJ241">
        <f t="shared" si="199"/>
        <v>-0.90271100870146714</v>
      </c>
      <c r="AK241">
        <f t="shared" si="200"/>
        <v>-0.44895475641661858</v>
      </c>
      <c r="AL241">
        <f t="shared" si="201"/>
        <v>-2.0155509993221465</v>
      </c>
      <c r="AM241">
        <f t="shared" si="202"/>
        <v>-1.584369890115757</v>
      </c>
      <c r="AN241" s="25">
        <f t="shared" ref="AN241:AT250" si="211">$AU241+$AB$7*SIN(AO241)</f>
        <v>4.7978605330288877</v>
      </c>
      <c r="AO241" s="25">
        <f t="shared" si="211"/>
        <v>4.7978605489296706</v>
      </c>
      <c r="AP241" s="25">
        <f t="shared" si="211"/>
        <v>4.7978609234483303</v>
      </c>
      <c r="AQ241" s="25">
        <f t="shared" si="211"/>
        <v>4.7978697441904075</v>
      </c>
      <c r="AR241" s="25">
        <f t="shared" si="211"/>
        <v>4.7980772302678183</v>
      </c>
      <c r="AS241" s="25">
        <f t="shared" si="211"/>
        <v>4.802820963218819</v>
      </c>
      <c r="AT241" s="25">
        <f t="shared" si="211"/>
        <v>4.8776493264091796</v>
      </c>
      <c r="AU241" s="25">
        <f t="shared" si="203"/>
        <v>5.2933826466601879</v>
      </c>
      <c r="AZ241" s="25"/>
    </row>
    <row r="242" spans="1:52">
      <c r="A242" s="36" t="s">
        <v>363</v>
      </c>
      <c r="B242" s="57" t="s">
        <v>292</v>
      </c>
      <c r="C242" s="36">
        <v>52185.414100000002</v>
      </c>
      <c r="D242" s="58"/>
      <c r="E242" s="33">
        <f t="shared" si="186"/>
        <v>6401.9391001026252</v>
      </c>
      <c r="F242" s="25">
        <f t="shared" si="187"/>
        <v>6402</v>
      </c>
      <c r="G242" s="25">
        <f t="shared" si="207"/>
        <v>-2.0788059999176767E-2</v>
      </c>
      <c r="K242" s="127">
        <f t="shared" ref="K242:K258" si="212">G242</f>
        <v>-2.0788059999176767E-2</v>
      </c>
      <c r="O242" s="25"/>
      <c r="P242" s="27">
        <f t="shared" si="188"/>
        <v>-1.0737456579454466E-2</v>
      </c>
      <c r="Q242" s="28">
        <f t="shared" si="189"/>
        <v>37166.914100000002</v>
      </c>
      <c r="S242" s="25">
        <f t="shared" si="208"/>
        <v>1.0101462910053359E-4</v>
      </c>
      <c r="T242" s="128">
        <v>1</v>
      </c>
      <c r="U242">
        <f t="shared" si="209"/>
        <v>1.0101462910053359E-4</v>
      </c>
      <c r="V242" s="25">
        <f t="shared" si="210"/>
        <v>-1.00506034197223E-2</v>
      </c>
      <c r="W242" s="110"/>
      <c r="X242" s="109"/>
      <c r="Y242" s="114"/>
      <c r="Z242">
        <f t="shared" si="190"/>
        <v>6402</v>
      </c>
      <c r="AA242" s="25">
        <f t="shared" si="191"/>
        <v>-2.0986440707837888E-2</v>
      </c>
      <c r="AB242" s="25">
        <f t="shared" si="192"/>
        <v>-1.0539075870793347E-2</v>
      </c>
      <c r="AC242" s="25">
        <f t="shared" si="193"/>
        <v>-1.00506034197223E-2</v>
      </c>
      <c r="AD242" s="25">
        <f t="shared" si="194"/>
        <v>1.9838070866112084E-4</v>
      </c>
      <c r="AE242" s="25">
        <f t="shared" si="195"/>
        <v>3.9354905568888507E-8</v>
      </c>
      <c r="AF242">
        <f t="shared" si="196"/>
        <v>-1.00506034197223E-2</v>
      </c>
      <c r="AG242" s="128"/>
      <c r="AH242">
        <f t="shared" si="197"/>
        <v>-1.0248984128383419E-2</v>
      </c>
      <c r="AI242">
        <f t="shared" si="198"/>
        <v>0.82466688211413264</v>
      </c>
      <c r="AJ242">
        <f t="shared" si="199"/>
        <v>-0.93579116242149785</v>
      </c>
      <c r="AK242">
        <f t="shared" si="200"/>
        <v>-0.4654062917404726</v>
      </c>
      <c r="AL242">
        <f t="shared" si="201"/>
        <v>-1.931083985568093</v>
      </c>
      <c r="AM242">
        <f t="shared" si="202"/>
        <v>-1.4453408994056367</v>
      </c>
      <c r="AN242" s="25">
        <f t="shared" si="211"/>
        <v>4.8888828619777147</v>
      </c>
      <c r="AO242" s="25">
        <f t="shared" si="211"/>
        <v>4.8888834639547349</v>
      </c>
      <c r="AP242" s="25">
        <f t="shared" si="211"/>
        <v>4.8888903575557388</v>
      </c>
      <c r="AQ242" s="25">
        <f t="shared" si="211"/>
        <v>4.8889692813404189</v>
      </c>
      <c r="AR242" s="25">
        <f t="shared" si="211"/>
        <v>4.8898703926905283</v>
      </c>
      <c r="AS242" s="25">
        <f t="shared" si="211"/>
        <v>4.899855233051845</v>
      </c>
      <c r="AT242" s="25">
        <f t="shared" si="211"/>
        <v>4.9874706405061753</v>
      </c>
      <c r="AU242" s="25">
        <f t="shared" si="203"/>
        <v>5.3784944704476327</v>
      </c>
      <c r="AZ242" s="25"/>
    </row>
    <row r="243" spans="1:52">
      <c r="A243" s="36" t="s">
        <v>333</v>
      </c>
      <c r="B243" s="105" t="s">
        <v>288</v>
      </c>
      <c r="C243" s="106">
        <v>52185.58167</v>
      </c>
      <c r="D243" s="106">
        <v>3.0000000000000001E-5</v>
      </c>
      <c r="E243" s="33">
        <f t="shared" si="186"/>
        <v>6402.430006700205</v>
      </c>
      <c r="F243" s="25">
        <f t="shared" si="187"/>
        <v>6402.5</v>
      </c>
      <c r="G243" s="25">
        <f t="shared" si="207"/>
        <v>-2.3892074998002499E-2</v>
      </c>
      <c r="K243">
        <f t="shared" si="212"/>
        <v>-2.3892074998002499E-2</v>
      </c>
      <c r="P243" s="27">
        <f t="shared" si="188"/>
        <v>-1.0737986758787402E-2</v>
      </c>
      <c r="Q243" s="28">
        <f t="shared" si="189"/>
        <v>37167.08167</v>
      </c>
      <c r="S243" s="25">
        <f t="shared" si="208"/>
        <v>1.7303003740505693E-4</v>
      </c>
      <c r="T243" s="128">
        <v>1</v>
      </c>
      <c r="U243">
        <f t="shared" si="209"/>
        <v>1.7303003740505693E-4</v>
      </c>
      <c r="V243" s="25">
        <f t="shared" si="210"/>
        <v>-1.3154088239215097E-2</v>
      </c>
      <c r="Z243">
        <f t="shared" si="190"/>
        <v>6402.5</v>
      </c>
      <c r="AA243" s="25">
        <f t="shared" si="191"/>
        <v>-2.098682378643292E-2</v>
      </c>
      <c r="AB243" s="25">
        <f t="shared" si="192"/>
        <v>-1.3643237970356981E-2</v>
      </c>
      <c r="AC243" s="25">
        <f t="shared" si="193"/>
        <v>-1.3154088239215097E-2</v>
      </c>
      <c r="AD243" s="25">
        <f t="shared" si="194"/>
        <v>-2.9052512115695789E-3</v>
      </c>
      <c r="AE243" s="25">
        <f t="shared" si="195"/>
        <v>8.4404846023265055E-6</v>
      </c>
      <c r="AF243">
        <f t="shared" si="196"/>
        <v>-1.3154088239215097E-2</v>
      </c>
      <c r="AG243" s="128"/>
      <c r="AH243">
        <f t="shared" si="197"/>
        <v>-1.0248837027645518E-2</v>
      </c>
      <c r="AI243">
        <f t="shared" si="198"/>
        <v>0.82470248027083837</v>
      </c>
      <c r="AJ243">
        <f t="shared" si="199"/>
        <v>-0.93581812563004652</v>
      </c>
      <c r="AK243">
        <f t="shared" si="200"/>
        <v>-0.46541970112577052</v>
      </c>
      <c r="AL243">
        <f t="shared" si="201"/>
        <v>-1.9310074983256627</v>
      </c>
      <c r="AM243">
        <f t="shared" si="202"/>
        <v>-1.4452227709946999</v>
      </c>
      <c r="AN243" s="25">
        <f t="shared" si="211"/>
        <v>4.8889633255172713</v>
      </c>
      <c r="AO243" s="25">
        <f t="shared" si="211"/>
        <v>4.8889639288843894</v>
      </c>
      <c r="AP243" s="25">
        <f t="shared" si="211"/>
        <v>4.8889708352881724</v>
      </c>
      <c r="AQ243" s="25">
        <f t="shared" si="211"/>
        <v>4.8890498699720091</v>
      </c>
      <c r="AR243" s="25">
        <f t="shared" si="211"/>
        <v>4.889951839053408</v>
      </c>
      <c r="AS243" s="25">
        <f t="shared" si="211"/>
        <v>4.8999416400732683</v>
      </c>
      <c r="AT243" s="25">
        <f t="shared" si="211"/>
        <v>4.9875666452881395</v>
      </c>
      <c r="AU243" s="25">
        <f t="shared" si="203"/>
        <v>5.378567906016043</v>
      </c>
      <c r="AZ243" s="25"/>
    </row>
    <row r="244" spans="1:52">
      <c r="A244" s="36" t="s">
        <v>363</v>
      </c>
      <c r="B244" s="105" t="s">
        <v>288</v>
      </c>
      <c r="C244" s="106">
        <v>52185.585500000001</v>
      </c>
      <c r="D244" s="106"/>
      <c r="E244" s="33">
        <f t="shared" si="186"/>
        <v>6402.4412269202294</v>
      </c>
      <c r="F244" s="25">
        <f t="shared" si="187"/>
        <v>6402.5</v>
      </c>
      <c r="G244" s="25">
        <f t="shared" si="207"/>
        <v>-2.006207499653101E-2</v>
      </c>
      <c r="K244">
        <f t="shared" si="212"/>
        <v>-2.006207499653101E-2</v>
      </c>
      <c r="P244" s="27">
        <f t="shared" si="188"/>
        <v>-1.0737986758787402E-2</v>
      </c>
      <c r="Q244" s="28">
        <f t="shared" si="189"/>
        <v>37167.085500000001</v>
      </c>
      <c r="S244" s="25">
        <f t="shared" si="208"/>
        <v>8.6938621465228684E-5</v>
      </c>
      <c r="T244" s="128">
        <v>1</v>
      </c>
      <c r="U244">
        <f t="shared" si="209"/>
        <v>8.6938621465228684E-5</v>
      </c>
      <c r="V244" s="25">
        <f t="shared" si="210"/>
        <v>-9.3240882377436073E-3</v>
      </c>
      <c r="Z244">
        <f t="shared" si="190"/>
        <v>6402.5</v>
      </c>
      <c r="AA244" s="25">
        <f t="shared" si="191"/>
        <v>-2.098682378643292E-2</v>
      </c>
      <c r="AB244" s="25">
        <f t="shared" si="192"/>
        <v>-9.8132379688854916E-3</v>
      </c>
      <c r="AC244" s="25">
        <f t="shared" si="193"/>
        <v>-9.3240882377436073E-3</v>
      </c>
      <c r="AD244" s="25">
        <f t="shared" si="194"/>
        <v>9.2474878990191078E-4</v>
      </c>
      <c r="AE244" s="25">
        <f t="shared" si="195"/>
        <v>8.5516032442504828E-7</v>
      </c>
      <c r="AF244">
        <f t="shared" si="196"/>
        <v>-9.3240882377436073E-3</v>
      </c>
      <c r="AG244" s="128"/>
      <c r="AH244">
        <f t="shared" si="197"/>
        <v>-1.0248837027645518E-2</v>
      </c>
      <c r="AI244">
        <f t="shared" si="198"/>
        <v>0.82470248027083837</v>
      </c>
      <c r="AJ244">
        <f t="shared" si="199"/>
        <v>-0.93581812563004652</v>
      </c>
      <c r="AK244">
        <f t="shared" si="200"/>
        <v>-0.46541970112577052</v>
      </c>
      <c r="AL244">
        <f t="shared" si="201"/>
        <v>-1.9310074983256627</v>
      </c>
      <c r="AM244">
        <f t="shared" si="202"/>
        <v>-1.4452227709946999</v>
      </c>
      <c r="AN244" s="25">
        <f t="shared" si="211"/>
        <v>4.8889633255172713</v>
      </c>
      <c r="AO244" s="25">
        <f t="shared" si="211"/>
        <v>4.8889639288843894</v>
      </c>
      <c r="AP244" s="25">
        <f t="shared" si="211"/>
        <v>4.8889708352881724</v>
      </c>
      <c r="AQ244" s="25">
        <f t="shared" si="211"/>
        <v>4.8890498699720091</v>
      </c>
      <c r="AR244" s="25">
        <f t="shared" si="211"/>
        <v>4.889951839053408</v>
      </c>
      <c r="AS244" s="25">
        <f t="shared" si="211"/>
        <v>4.8999416400732683</v>
      </c>
      <c r="AT244" s="25">
        <f t="shared" si="211"/>
        <v>4.9875666452881395</v>
      </c>
      <c r="AU244" s="25">
        <f t="shared" si="203"/>
        <v>5.378567906016043</v>
      </c>
      <c r="AZ244" s="25"/>
    </row>
    <row r="245" spans="1:52">
      <c r="A245" s="56" t="s">
        <v>492</v>
      </c>
      <c r="B245" s="57" t="str">
        <f>IF(W245=INT(W245),"I","II")</f>
        <v>I</v>
      </c>
      <c r="C245" s="126">
        <v>52193.432699999998</v>
      </c>
      <c r="D245" s="115" t="s">
        <v>485</v>
      </c>
      <c r="E245" s="33">
        <f t="shared" si="186"/>
        <v>6425.4300808473972</v>
      </c>
      <c r="F245" s="25">
        <f t="shared" si="187"/>
        <v>6425.5</v>
      </c>
      <c r="G245" s="25">
        <f t="shared" si="207"/>
        <v>-2.3866764997364953E-2</v>
      </c>
      <c r="K245">
        <f t="shared" si="212"/>
        <v>-2.3866764997364953E-2</v>
      </c>
      <c r="N245" s="25"/>
      <c r="O245" s="25"/>
      <c r="P245" s="27">
        <f t="shared" si="188"/>
        <v>-1.0762384109501028E-2</v>
      </c>
      <c r="Q245" s="28">
        <f t="shared" si="189"/>
        <v>37174.932699999998</v>
      </c>
      <c r="S245" s="25">
        <f t="shared" si="208"/>
        <v>1.7172479845421331E-4</v>
      </c>
      <c r="T245" s="128">
        <v>1</v>
      </c>
      <c r="U245">
        <f t="shared" si="209"/>
        <v>1.7172479845421331E-4</v>
      </c>
      <c r="V245" s="25">
        <f t="shared" si="210"/>
        <v>-1.3104380887863925E-2</v>
      </c>
      <c r="Z245">
        <f t="shared" si="190"/>
        <v>6425.5</v>
      </c>
      <c r="AA245" s="25">
        <f t="shared" si="191"/>
        <v>-2.1004375767756364E-2</v>
      </c>
      <c r="AB245" s="25">
        <f t="shared" si="192"/>
        <v>-1.3624773339109617E-2</v>
      </c>
      <c r="AC245" s="25">
        <f t="shared" si="193"/>
        <v>-1.3104380887863925E-2</v>
      </c>
      <c r="AD245" s="25">
        <f t="shared" si="194"/>
        <v>-2.862389229608589E-3</v>
      </c>
      <c r="AE245" s="25">
        <f t="shared" si="195"/>
        <v>8.193272101779252E-6</v>
      </c>
      <c r="AF245">
        <f t="shared" si="196"/>
        <v>-1.3104380887863925E-2</v>
      </c>
      <c r="AG245" s="128"/>
      <c r="AH245">
        <f t="shared" si="197"/>
        <v>-1.0241991658255336E-2</v>
      </c>
      <c r="AI245">
        <f t="shared" si="198"/>
        <v>0.82634443569013449</v>
      </c>
      <c r="AJ245">
        <f t="shared" si="199"/>
        <v>-0.93705501119252532</v>
      </c>
      <c r="AK245">
        <f t="shared" si="200"/>
        <v>-0.46603483089080322</v>
      </c>
      <c r="AL245">
        <f t="shared" si="201"/>
        <v>-1.9274819290957868</v>
      </c>
      <c r="AM245">
        <f t="shared" si="202"/>
        <v>-1.4397919430928452</v>
      </c>
      <c r="AN245" s="25">
        <f t="shared" si="211"/>
        <v>4.892668410070895</v>
      </c>
      <c r="AO245" s="25">
        <f t="shared" si="211"/>
        <v>4.8926690802986101</v>
      </c>
      <c r="AP245" s="25">
        <f t="shared" si="211"/>
        <v>4.8926765959974015</v>
      </c>
      <c r="AQ245" s="25">
        <f t="shared" si="211"/>
        <v>4.8927608531980802</v>
      </c>
      <c r="AR245" s="25">
        <f t="shared" si="211"/>
        <v>4.8937027952452228</v>
      </c>
      <c r="AS245" s="25">
        <f t="shared" si="211"/>
        <v>4.9039214424698567</v>
      </c>
      <c r="AT245" s="25">
        <f t="shared" si="211"/>
        <v>4.9919851426629567</v>
      </c>
      <c r="AU245" s="25">
        <f t="shared" si="203"/>
        <v>5.381945942162913</v>
      </c>
      <c r="AZ245" s="25"/>
    </row>
    <row r="246" spans="1:52">
      <c r="A246" s="56" t="s">
        <v>492</v>
      </c>
      <c r="B246" s="57" t="str">
        <f>IF(W246=INT(W246),"I","II")</f>
        <v>I</v>
      </c>
      <c r="C246" s="126">
        <v>52195.483500000002</v>
      </c>
      <c r="D246" s="115" t="s">
        <v>485</v>
      </c>
      <c r="E246" s="33">
        <f t="shared" si="186"/>
        <v>6431.4380252905057</v>
      </c>
      <c r="F246" s="25">
        <f t="shared" si="187"/>
        <v>6431.5</v>
      </c>
      <c r="G246" s="25">
        <f t="shared" si="207"/>
        <v>-2.115494499594206E-2</v>
      </c>
      <c r="K246">
        <f t="shared" si="212"/>
        <v>-2.115494499594206E-2</v>
      </c>
      <c r="N246" s="25"/>
      <c r="O246" s="25"/>
      <c r="P246" s="27">
        <f t="shared" si="188"/>
        <v>-1.0768751565734062E-2</v>
      </c>
      <c r="Q246" s="28">
        <f t="shared" si="189"/>
        <v>37176.983500000002</v>
      </c>
      <c r="S246" s="25">
        <f t="shared" si="208"/>
        <v>1.0787301396969578E-4</v>
      </c>
      <c r="T246" s="128">
        <v>1</v>
      </c>
      <c r="U246">
        <f t="shared" si="209"/>
        <v>1.0787301396969578E-4</v>
      </c>
      <c r="V246" s="25">
        <f t="shared" si="210"/>
        <v>-1.0386193430207998E-2</v>
      </c>
      <c r="Z246">
        <f t="shared" si="190"/>
        <v>6431.5</v>
      </c>
      <c r="AA246" s="25">
        <f t="shared" si="191"/>
        <v>-2.100893207109969E-2</v>
      </c>
      <c r="AB246" s="25">
        <f t="shared" si="192"/>
        <v>-1.0914764490576431E-2</v>
      </c>
      <c r="AC246" s="25">
        <f t="shared" si="193"/>
        <v>-1.0386193430207998E-2</v>
      </c>
      <c r="AD246" s="25">
        <f t="shared" si="194"/>
        <v>-1.4601292484237027E-4</v>
      </c>
      <c r="AE246" s="25">
        <f t="shared" si="195"/>
        <v>2.1319774221023671E-8</v>
      </c>
      <c r="AF246">
        <f t="shared" si="196"/>
        <v>-1.0386193430207998E-2</v>
      </c>
      <c r="AG246" s="128"/>
      <c r="AH246">
        <f t="shared" si="197"/>
        <v>-1.0240180505365629E-2</v>
      </c>
      <c r="AI246">
        <f t="shared" si="198"/>
        <v>0.8267742050330571</v>
      </c>
      <c r="AJ246">
        <f t="shared" si="199"/>
        <v>-0.93737656702424499</v>
      </c>
      <c r="AK246">
        <f t="shared" si="200"/>
        <v>-0.4661947474792783</v>
      </c>
      <c r="AL246">
        <f t="shared" si="201"/>
        <v>-1.9265599044734241</v>
      </c>
      <c r="AM246">
        <f t="shared" si="202"/>
        <v>-1.4383761914951605</v>
      </c>
      <c r="AN246" s="25">
        <f t="shared" si="211"/>
        <v>4.893636167612617</v>
      </c>
      <c r="AO246" s="25">
        <f t="shared" si="211"/>
        <v>4.8936368562485262</v>
      </c>
      <c r="AP246" s="25">
        <f t="shared" si="211"/>
        <v>4.8936445375842368</v>
      </c>
      <c r="AQ246" s="25">
        <f t="shared" si="211"/>
        <v>4.8937301966322186</v>
      </c>
      <c r="AR246" s="25">
        <f t="shared" si="211"/>
        <v>4.8946827333481338</v>
      </c>
      <c r="AS246" s="25">
        <f t="shared" si="211"/>
        <v>4.9049612880211049</v>
      </c>
      <c r="AT246" s="25">
        <f t="shared" si="211"/>
        <v>4.9931385264684902</v>
      </c>
      <c r="AU246" s="25">
        <f t="shared" si="203"/>
        <v>5.3828271689838356</v>
      </c>
      <c r="AZ246" s="25"/>
    </row>
    <row r="247" spans="1:52">
      <c r="A247" s="56" t="s">
        <v>492</v>
      </c>
      <c r="B247" s="57" t="str">
        <f>IF(W247=INT(W247),"I","II")</f>
        <v>I</v>
      </c>
      <c r="C247" s="126">
        <v>52198.553699999997</v>
      </c>
      <c r="D247" s="115" t="s">
        <v>485</v>
      </c>
      <c r="E247" s="33">
        <f t="shared" si="186"/>
        <v>6440.4323645869545</v>
      </c>
      <c r="F247" s="25">
        <f t="shared" si="187"/>
        <v>6440.5</v>
      </c>
      <c r="G247" s="25">
        <f t="shared" si="207"/>
        <v>-2.308721499866806E-2</v>
      </c>
      <c r="K247">
        <f t="shared" si="212"/>
        <v>-2.308721499866806E-2</v>
      </c>
      <c r="N247" s="25"/>
      <c r="O247" s="25"/>
      <c r="P247" s="27">
        <f t="shared" si="188"/>
        <v>-1.0778305023328369E-2</v>
      </c>
      <c r="Q247" s="28">
        <f t="shared" si="189"/>
        <v>37180.053699999997</v>
      </c>
      <c r="S247" s="25">
        <f t="shared" si="208"/>
        <v>1.5150926478101694E-4</v>
      </c>
      <c r="T247" s="128">
        <v>1</v>
      </c>
      <c r="U247">
        <f t="shared" si="209"/>
        <v>1.5150926478101694E-4</v>
      </c>
      <c r="V247" s="25">
        <f t="shared" si="210"/>
        <v>-1.2308909975339691E-2</v>
      </c>
      <c r="Z247">
        <f t="shared" si="190"/>
        <v>6440.5</v>
      </c>
      <c r="AA247" s="25">
        <f t="shared" si="191"/>
        <v>-2.1015749031459689E-2</v>
      </c>
      <c r="AB247" s="25">
        <f t="shared" si="192"/>
        <v>-1.2849770990536738E-2</v>
      </c>
      <c r="AC247" s="25">
        <f t="shared" si="193"/>
        <v>-1.2308909975339691E-2</v>
      </c>
      <c r="AD247" s="25">
        <f t="shared" si="194"/>
        <v>-2.0714659672083705E-3</v>
      </c>
      <c r="AE247" s="25">
        <f t="shared" si="195"/>
        <v>4.2909712533025101E-6</v>
      </c>
      <c r="AF247">
        <f t="shared" si="196"/>
        <v>-1.2308909975339691E-2</v>
      </c>
      <c r="AG247" s="128"/>
      <c r="AH247">
        <f t="shared" si="197"/>
        <v>-1.0237444008131322E-2</v>
      </c>
      <c r="AI247">
        <f t="shared" si="198"/>
        <v>0.82741997471249995</v>
      </c>
      <c r="AJ247">
        <f t="shared" si="199"/>
        <v>-0.93785803120896849</v>
      </c>
      <c r="AK247">
        <f t="shared" si="200"/>
        <v>-0.46643418988209173</v>
      </c>
      <c r="AL247">
        <f t="shared" si="201"/>
        <v>-1.9251750673739738</v>
      </c>
      <c r="AM247">
        <f t="shared" si="202"/>
        <v>-1.4362533241060134</v>
      </c>
      <c r="AN247" s="25">
        <f t="shared" si="211"/>
        <v>4.8950887483817001</v>
      </c>
      <c r="AO247" s="25">
        <f t="shared" si="211"/>
        <v>4.8950894654077031</v>
      </c>
      <c r="AP247" s="25">
        <f t="shared" si="211"/>
        <v>4.8950974005247803</v>
      </c>
      <c r="AQ247" s="25">
        <f t="shared" si="211"/>
        <v>4.8951851934019164</v>
      </c>
      <c r="AR247" s="25">
        <f t="shared" si="211"/>
        <v>4.8961537520312062</v>
      </c>
      <c r="AS247" s="25">
        <f t="shared" si="211"/>
        <v>4.9065223268720102</v>
      </c>
      <c r="AT247" s="25">
        <f t="shared" si="211"/>
        <v>4.9948691695173091</v>
      </c>
      <c r="AU247" s="25">
        <f t="shared" si="203"/>
        <v>5.3841490092152196</v>
      </c>
      <c r="AZ247" s="25"/>
    </row>
    <row r="248" spans="1:52">
      <c r="A248" s="56" t="s">
        <v>361</v>
      </c>
      <c r="B248" s="57" t="s">
        <v>292</v>
      </c>
      <c r="C248" s="58">
        <v>52219.548540000003</v>
      </c>
      <c r="D248" s="58">
        <v>2.0000000000000001E-4</v>
      </c>
      <c r="E248" s="33">
        <f t="shared" si="186"/>
        <v>6501.9380366718551</v>
      </c>
      <c r="F248" s="25">
        <f t="shared" si="187"/>
        <v>6502</v>
      </c>
      <c r="G248" s="25">
        <f t="shared" si="207"/>
        <v>-2.1151059991098009E-2</v>
      </c>
      <c r="K248">
        <f t="shared" si="212"/>
        <v>-2.1151059991098009E-2</v>
      </c>
      <c r="M248" s="25"/>
      <c r="O248" s="25"/>
      <c r="P248" s="27">
        <f t="shared" si="188"/>
        <v>-1.0843659992600329E-2</v>
      </c>
      <c r="Q248" s="28">
        <f t="shared" si="189"/>
        <v>37201.048540000003</v>
      </c>
      <c r="S248" s="25">
        <f t="shared" si="208"/>
        <v>1.0624249472902998E-4</v>
      </c>
      <c r="T248" s="128">
        <v>1</v>
      </c>
      <c r="U248">
        <f t="shared" si="209"/>
        <v>1.0624249472902998E-4</v>
      </c>
      <c r="V248" s="25">
        <f t="shared" si="210"/>
        <v>-1.030739999849768E-2</v>
      </c>
      <c r="Z248">
        <f t="shared" si="190"/>
        <v>6502</v>
      </c>
      <c r="AA248" s="25">
        <f t="shared" si="191"/>
        <v>-2.1061765973312743E-2</v>
      </c>
      <c r="AB248" s="25">
        <f t="shared" si="192"/>
        <v>-1.0932954010385595E-2</v>
      </c>
      <c r="AC248" s="25">
        <f t="shared" si="193"/>
        <v>-1.030739999849768E-2</v>
      </c>
      <c r="AD248" s="25">
        <f t="shared" si="194"/>
        <v>-8.9294017785266494E-5</v>
      </c>
      <c r="AE248" s="25">
        <f t="shared" si="195"/>
        <v>7.9734216122354886E-9</v>
      </c>
      <c r="AF248">
        <f t="shared" si="196"/>
        <v>-1.030739999849768E-2</v>
      </c>
      <c r="AG248" s="128"/>
      <c r="AH248">
        <f t="shared" si="197"/>
        <v>-1.0218105980712414E-2</v>
      </c>
      <c r="AI248">
        <f t="shared" si="198"/>
        <v>0.83186880877693214</v>
      </c>
      <c r="AJ248">
        <f t="shared" si="199"/>
        <v>-0.94111955805659953</v>
      </c>
      <c r="AK248">
        <f t="shared" si="200"/>
        <v>-0.46805621580864581</v>
      </c>
      <c r="AL248">
        <f t="shared" si="201"/>
        <v>-1.9156537273412404</v>
      </c>
      <c r="AM248">
        <f t="shared" si="202"/>
        <v>-1.4217711444782506</v>
      </c>
      <c r="AN248" s="25">
        <f t="shared" si="211"/>
        <v>4.9050452292729432</v>
      </c>
      <c r="AO248" s="25">
        <f t="shared" si="211"/>
        <v>4.9050461671903678</v>
      </c>
      <c r="AP248" s="25">
        <f t="shared" si="211"/>
        <v>4.9050560165283414</v>
      </c>
      <c r="AQ248" s="25">
        <f t="shared" si="211"/>
        <v>4.9051594172181101</v>
      </c>
      <c r="AR248" s="25">
        <f t="shared" si="211"/>
        <v>4.9062416547278662</v>
      </c>
      <c r="AS248" s="25">
        <f t="shared" si="211"/>
        <v>4.9172302959526411</v>
      </c>
      <c r="AT248" s="25">
        <f t="shared" si="211"/>
        <v>5.0067133971334883</v>
      </c>
      <c r="AU248" s="25">
        <f t="shared" si="203"/>
        <v>5.3931815841296764</v>
      </c>
      <c r="AZ248" s="25"/>
    </row>
    <row r="249" spans="1:52">
      <c r="A249" s="56" t="s">
        <v>361</v>
      </c>
      <c r="B249" s="57" t="s">
        <v>292</v>
      </c>
      <c r="C249" s="58">
        <v>52219.548609999998</v>
      </c>
      <c r="D249" s="58">
        <v>2.0000000000000001E-4</v>
      </c>
      <c r="E249" s="33">
        <f t="shared" si="186"/>
        <v>6501.9382417411343</v>
      </c>
      <c r="F249" s="25">
        <f t="shared" si="187"/>
        <v>6502</v>
      </c>
      <c r="G249" s="25">
        <f t="shared" si="207"/>
        <v>-2.1081059996504337E-2</v>
      </c>
      <c r="K249">
        <f t="shared" si="212"/>
        <v>-2.1081059996504337E-2</v>
      </c>
      <c r="M249" s="25"/>
      <c r="O249" s="25"/>
      <c r="P249" s="27">
        <f t="shared" si="188"/>
        <v>-1.0843659992600329E-2</v>
      </c>
      <c r="Q249" s="28">
        <f t="shared" si="189"/>
        <v>37201.048609999998</v>
      </c>
      <c r="S249" s="25">
        <f t="shared" si="208"/>
        <v>1.0480435883993378E-4</v>
      </c>
      <c r="T249" s="128">
        <v>1</v>
      </c>
      <c r="U249">
        <f t="shared" si="209"/>
        <v>1.0480435883993378E-4</v>
      </c>
      <c r="V249" s="25">
        <f t="shared" si="210"/>
        <v>-1.0237400003904008E-2</v>
      </c>
      <c r="Z249">
        <f t="shared" si="190"/>
        <v>6502</v>
      </c>
      <c r="AA249" s="25">
        <f t="shared" si="191"/>
        <v>-2.1061765973312743E-2</v>
      </c>
      <c r="AB249" s="25">
        <f t="shared" si="192"/>
        <v>-1.0862954015791923E-2</v>
      </c>
      <c r="AC249" s="25">
        <f t="shared" si="193"/>
        <v>-1.0237400003904008E-2</v>
      </c>
      <c r="AD249" s="25">
        <f t="shared" si="194"/>
        <v>-1.929402319159404E-5</v>
      </c>
      <c r="AE249" s="25">
        <f t="shared" si="195"/>
        <v>3.7225933091776865E-10</v>
      </c>
      <c r="AF249">
        <f t="shared" si="196"/>
        <v>-1.0237400003904008E-2</v>
      </c>
      <c r="AG249" s="128"/>
      <c r="AH249">
        <f t="shared" si="197"/>
        <v>-1.0218105980712414E-2</v>
      </c>
      <c r="AI249">
        <f t="shared" si="198"/>
        <v>0.83186880877693214</v>
      </c>
      <c r="AJ249">
        <f t="shared" si="199"/>
        <v>-0.94111955805659953</v>
      </c>
      <c r="AK249">
        <f t="shared" si="200"/>
        <v>-0.46805621580864581</v>
      </c>
      <c r="AL249">
        <f t="shared" si="201"/>
        <v>-1.9156537273412404</v>
      </c>
      <c r="AM249">
        <f t="shared" si="202"/>
        <v>-1.4217711444782506</v>
      </c>
      <c r="AN249" s="25">
        <f t="shared" si="211"/>
        <v>4.9050452292729432</v>
      </c>
      <c r="AO249" s="25">
        <f t="shared" si="211"/>
        <v>4.9050461671903678</v>
      </c>
      <c r="AP249" s="25">
        <f t="shared" si="211"/>
        <v>4.9050560165283414</v>
      </c>
      <c r="AQ249" s="25">
        <f t="shared" si="211"/>
        <v>4.9051594172181101</v>
      </c>
      <c r="AR249" s="25">
        <f t="shared" si="211"/>
        <v>4.9062416547278662</v>
      </c>
      <c r="AS249" s="25">
        <f t="shared" si="211"/>
        <v>4.9172302959526411</v>
      </c>
      <c r="AT249" s="25">
        <f t="shared" si="211"/>
        <v>5.0067133971334883</v>
      </c>
      <c r="AU249" s="25">
        <f t="shared" si="203"/>
        <v>5.3931815841296764</v>
      </c>
      <c r="AZ249" s="25"/>
    </row>
    <row r="250" spans="1:52">
      <c r="A250" s="56" t="s">
        <v>361</v>
      </c>
      <c r="B250" s="57" t="s">
        <v>292</v>
      </c>
      <c r="C250" s="58">
        <v>52219.54898</v>
      </c>
      <c r="D250" s="58">
        <v>2.0000000000000001E-4</v>
      </c>
      <c r="E250" s="33">
        <f t="shared" si="186"/>
        <v>6501.9393256788435</v>
      </c>
      <c r="F250" s="25">
        <f t="shared" si="187"/>
        <v>6502</v>
      </c>
      <c r="G250" s="25">
        <f t="shared" si="207"/>
        <v>-2.0711059994937386E-2</v>
      </c>
      <c r="K250">
        <f t="shared" si="212"/>
        <v>-2.0711059994937386E-2</v>
      </c>
      <c r="M250" s="25"/>
      <c r="O250" s="25"/>
      <c r="P250" s="27">
        <f t="shared" si="188"/>
        <v>-1.0843659992600329E-2</v>
      </c>
      <c r="Q250" s="28">
        <f t="shared" si="189"/>
        <v>37201.04898</v>
      </c>
      <c r="S250" s="25">
        <f t="shared" si="208"/>
        <v>9.736558280612137E-5</v>
      </c>
      <c r="T250" s="128">
        <v>1</v>
      </c>
      <c r="U250">
        <f t="shared" si="209"/>
        <v>9.736558280612137E-5</v>
      </c>
      <c r="V250" s="25">
        <f t="shared" si="210"/>
        <v>-9.8674000023370578E-3</v>
      </c>
      <c r="W250" s="108"/>
      <c r="X250" s="113"/>
      <c r="Y250" s="114"/>
      <c r="Z250">
        <f t="shared" si="190"/>
        <v>6502</v>
      </c>
      <c r="AA250" s="25">
        <f t="shared" si="191"/>
        <v>-2.1061765973312743E-2</v>
      </c>
      <c r="AB250" s="25">
        <f t="shared" si="192"/>
        <v>-1.0492954014224972E-2</v>
      </c>
      <c r="AC250" s="25">
        <f t="shared" si="193"/>
        <v>-9.8674000023370578E-3</v>
      </c>
      <c r="AD250" s="25">
        <f t="shared" si="194"/>
        <v>3.5070597837535619E-4</v>
      </c>
      <c r="AE250" s="25">
        <f t="shared" si="195"/>
        <v>1.229946832682158E-7</v>
      </c>
      <c r="AF250">
        <f t="shared" si="196"/>
        <v>-9.8674000023370578E-3</v>
      </c>
      <c r="AG250" s="128"/>
      <c r="AH250">
        <f t="shared" si="197"/>
        <v>-1.0218105980712414E-2</v>
      </c>
      <c r="AI250">
        <f t="shared" si="198"/>
        <v>0.83186880877693214</v>
      </c>
      <c r="AJ250">
        <f t="shared" si="199"/>
        <v>-0.94111955805659953</v>
      </c>
      <c r="AK250">
        <f t="shared" si="200"/>
        <v>-0.46805621580864581</v>
      </c>
      <c r="AL250">
        <f t="shared" si="201"/>
        <v>-1.9156537273412404</v>
      </c>
      <c r="AM250">
        <f t="shared" si="202"/>
        <v>-1.4217711444782506</v>
      </c>
      <c r="AN250" s="25">
        <f t="shared" si="211"/>
        <v>4.9050452292729432</v>
      </c>
      <c r="AO250" s="25">
        <f t="shared" si="211"/>
        <v>4.9050461671903678</v>
      </c>
      <c r="AP250" s="25">
        <f t="shared" si="211"/>
        <v>4.9050560165283414</v>
      </c>
      <c r="AQ250" s="25">
        <f t="shared" si="211"/>
        <v>4.9051594172181101</v>
      </c>
      <c r="AR250" s="25">
        <f t="shared" si="211"/>
        <v>4.9062416547278662</v>
      </c>
      <c r="AS250" s="25">
        <f t="shared" si="211"/>
        <v>4.9172302959526411</v>
      </c>
      <c r="AT250" s="25">
        <f t="shared" si="211"/>
        <v>5.0067133971334883</v>
      </c>
      <c r="AU250" s="25">
        <f t="shared" si="203"/>
        <v>5.3931815841296764</v>
      </c>
      <c r="AZ250" s="25"/>
    </row>
    <row r="251" spans="1:52">
      <c r="A251" s="56" t="s">
        <v>492</v>
      </c>
      <c r="B251" s="57" t="str">
        <f>IF(W251=INT(W251),"I","II")</f>
        <v>I</v>
      </c>
      <c r="C251" s="126">
        <v>52219.549099999997</v>
      </c>
      <c r="D251" s="115" t="s">
        <v>485</v>
      </c>
      <c r="E251" s="33">
        <f t="shared" si="186"/>
        <v>6501.939677226198</v>
      </c>
      <c r="F251" s="25">
        <f t="shared" si="187"/>
        <v>6502</v>
      </c>
      <c r="G251" s="25">
        <f t="shared" si="207"/>
        <v>-2.0591059997968841E-2</v>
      </c>
      <c r="K251">
        <f t="shared" si="212"/>
        <v>-2.0591059997968841E-2</v>
      </c>
      <c r="N251" s="25"/>
      <c r="O251" s="25"/>
      <c r="P251" s="27">
        <f t="shared" si="188"/>
        <v>-1.0843659992600329E-2</v>
      </c>
      <c r="Q251" s="28">
        <f t="shared" si="189"/>
        <v>37201.049099999997</v>
      </c>
      <c r="S251" s="25">
        <f t="shared" si="208"/>
        <v>9.5011806864658084E-5</v>
      </c>
      <c r="T251" s="128">
        <v>1</v>
      </c>
      <c r="U251">
        <f t="shared" si="209"/>
        <v>9.5011806864658084E-5</v>
      </c>
      <c r="V251" s="25">
        <f t="shared" si="210"/>
        <v>-9.7474000053685127E-3</v>
      </c>
      <c r="Z251">
        <f t="shared" si="190"/>
        <v>6502</v>
      </c>
      <c r="AA251" s="25">
        <f t="shared" si="191"/>
        <v>-2.1061765973312743E-2</v>
      </c>
      <c r="AB251" s="25">
        <f t="shared" si="192"/>
        <v>-1.0372954017256427E-2</v>
      </c>
      <c r="AC251" s="25">
        <f t="shared" si="193"/>
        <v>-9.7474000053685127E-3</v>
      </c>
      <c r="AD251" s="25">
        <f t="shared" si="194"/>
        <v>4.7070597534390121E-4</v>
      </c>
      <c r="AE251" s="25">
        <f t="shared" si="195"/>
        <v>2.2156411522445333E-7</v>
      </c>
      <c r="AF251">
        <f t="shared" si="196"/>
        <v>-9.7474000053685127E-3</v>
      </c>
      <c r="AG251" s="128"/>
      <c r="AH251">
        <f t="shared" si="197"/>
        <v>-1.0218105980712414E-2</v>
      </c>
      <c r="AI251">
        <f t="shared" si="198"/>
        <v>0.83186880877693214</v>
      </c>
      <c r="AJ251">
        <f t="shared" si="199"/>
        <v>-0.94111955805659953</v>
      </c>
      <c r="AK251">
        <f t="shared" si="200"/>
        <v>-0.46805621580864581</v>
      </c>
      <c r="AL251">
        <f t="shared" si="201"/>
        <v>-1.9156537273412404</v>
      </c>
      <c r="AM251">
        <f t="shared" si="202"/>
        <v>-1.4217711444782506</v>
      </c>
      <c r="AN251" s="25">
        <f t="shared" ref="AN251:AT260" si="213">$AU251+$AB$7*SIN(AO251)</f>
        <v>4.9050452292729432</v>
      </c>
      <c r="AO251" s="25">
        <f t="shared" si="213"/>
        <v>4.9050461671903678</v>
      </c>
      <c r="AP251" s="25">
        <f t="shared" si="213"/>
        <v>4.9050560165283414</v>
      </c>
      <c r="AQ251" s="25">
        <f t="shared" si="213"/>
        <v>4.9051594172181101</v>
      </c>
      <c r="AR251" s="25">
        <f t="shared" si="213"/>
        <v>4.9062416547278662</v>
      </c>
      <c r="AS251" s="25">
        <f t="shared" si="213"/>
        <v>4.9172302959526411</v>
      </c>
      <c r="AT251" s="25">
        <f t="shared" si="213"/>
        <v>5.0067133971334883</v>
      </c>
      <c r="AU251" s="25">
        <f t="shared" si="203"/>
        <v>5.3931815841296764</v>
      </c>
      <c r="AZ251" s="25"/>
    </row>
    <row r="252" spans="1:52">
      <c r="A252" s="33" t="s">
        <v>850</v>
      </c>
      <c r="B252" s="57" t="s">
        <v>288</v>
      </c>
      <c r="C252" s="58">
        <v>52224.841099999998</v>
      </c>
      <c r="D252" s="58" t="s">
        <v>485</v>
      </c>
      <c r="E252" s="33">
        <f t="shared" si="186"/>
        <v>6517.4429159588235</v>
      </c>
      <c r="F252" s="25">
        <f t="shared" si="187"/>
        <v>6517.5</v>
      </c>
      <c r="G252" s="25">
        <f t="shared" si="207"/>
        <v>-1.9485525001073256E-2</v>
      </c>
      <c r="K252">
        <f t="shared" si="212"/>
        <v>-1.9485525001073256E-2</v>
      </c>
      <c r="L252" s="25"/>
      <c r="O252" s="25"/>
      <c r="P252" s="27">
        <f t="shared" si="188"/>
        <v>-1.0860151667389276E-2</v>
      </c>
      <c r="Q252" s="28">
        <f t="shared" si="189"/>
        <v>37206.341099999998</v>
      </c>
      <c r="S252" s="25">
        <f t="shared" si="208"/>
        <v>7.4397065145426691E-5</v>
      </c>
      <c r="T252" s="128">
        <v>1</v>
      </c>
      <c r="U252">
        <f t="shared" si="209"/>
        <v>7.4397065145426691E-5</v>
      </c>
      <c r="V252" s="25">
        <f t="shared" si="210"/>
        <v>-8.6253733336839802E-3</v>
      </c>
      <c r="Z252">
        <f t="shared" si="190"/>
        <v>6517.5</v>
      </c>
      <c r="AA252" s="25">
        <f t="shared" si="191"/>
        <v>-2.1073206873252065E-2</v>
      </c>
      <c r="AB252" s="25">
        <f t="shared" si="192"/>
        <v>-9.2724697952104671E-3</v>
      </c>
      <c r="AC252" s="25">
        <f t="shared" si="193"/>
        <v>-8.6253733336839802E-3</v>
      </c>
      <c r="AD252" s="25">
        <f t="shared" si="194"/>
        <v>1.5876818721788089E-3</v>
      </c>
      <c r="AE252" s="25">
        <f t="shared" si="195"/>
        <v>2.5207337272452075E-6</v>
      </c>
      <c r="AF252">
        <f t="shared" si="196"/>
        <v>-8.6253733336839802E-3</v>
      </c>
      <c r="AG252" s="128"/>
      <c r="AH252">
        <f t="shared" si="197"/>
        <v>-1.0213055205862789E-2</v>
      </c>
      <c r="AI252">
        <f t="shared" si="198"/>
        <v>0.83300006547629624</v>
      </c>
      <c r="AJ252">
        <f t="shared" si="199"/>
        <v>-0.94193355652478583</v>
      </c>
      <c r="AK252">
        <f t="shared" si="200"/>
        <v>-0.46846103411946233</v>
      </c>
      <c r="AL252">
        <f t="shared" si="201"/>
        <v>-1.913237848404171</v>
      </c>
      <c r="AM252">
        <f t="shared" si="202"/>
        <v>-1.4181276916227796</v>
      </c>
      <c r="AN252" s="25">
        <f t="shared" si="213"/>
        <v>4.9075630412502687</v>
      </c>
      <c r="AO252" s="25">
        <f t="shared" si="213"/>
        <v>4.9075640428620213</v>
      </c>
      <c r="AP252" s="25">
        <f t="shared" si="213"/>
        <v>4.9075744270646302</v>
      </c>
      <c r="AQ252" s="25">
        <f t="shared" si="213"/>
        <v>4.9076820530880285</v>
      </c>
      <c r="AR252" s="25">
        <f t="shared" si="213"/>
        <v>4.9087941031579634</v>
      </c>
      <c r="AS252" s="25">
        <f t="shared" si="213"/>
        <v>4.919940322451799</v>
      </c>
      <c r="AT252" s="25">
        <f t="shared" si="213"/>
        <v>5.0097035115576016</v>
      </c>
      <c r="AU252" s="25">
        <f t="shared" si="203"/>
        <v>5.3954580867503932</v>
      </c>
      <c r="AV252" s="25"/>
      <c r="AZ252" s="25"/>
    </row>
    <row r="253" spans="1:52">
      <c r="A253" s="36" t="s">
        <v>332</v>
      </c>
      <c r="B253" s="105"/>
      <c r="C253" s="36">
        <v>52225.352200000001</v>
      </c>
      <c r="D253" s="36">
        <v>4.0000000000000002E-4</v>
      </c>
      <c r="E253" s="33">
        <f t="shared" si="186"/>
        <v>6518.9402147714263</v>
      </c>
      <c r="F253" s="25">
        <f t="shared" si="187"/>
        <v>6519</v>
      </c>
      <c r="G253" s="25">
        <f t="shared" si="207"/>
        <v>-2.0407569994858932E-2</v>
      </c>
      <c r="K253">
        <f t="shared" si="212"/>
        <v>-2.0407569994858932E-2</v>
      </c>
      <c r="P253" s="27">
        <f t="shared" si="188"/>
        <v>-1.0861748065307915E-2</v>
      </c>
      <c r="Q253" s="28">
        <f t="shared" si="189"/>
        <v>37206.852200000001</v>
      </c>
      <c r="S253" s="25">
        <f t="shared" si="208"/>
        <v>9.1122716310697104E-5</v>
      </c>
      <c r="T253" s="128">
        <v>1</v>
      </c>
      <c r="U253">
        <f t="shared" si="209"/>
        <v>9.1122716310697104E-5</v>
      </c>
      <c r="V253" s="25">
        <f t="shared" si="210"/>
        <v>-9.5458219295510172E-3</v>
      </c>
      <c r="W253" s="110"/>
      <c r="X253" s="113"/>
      <c r="Y253" s="114"/>
      <c r="Z253">
        <f t="shared" si="190"/>
        <v>6519</v>
      </c>
      <c r="AA253" s="25">
        <f t="shared" si="191"/>
        <v>-2.1074310682655945E-2</v>
      </c>
      <c r="AB253" s="25">
        <f t="shared" si="192"/>
        <v>-1.0195007377510902E-2</v>
      </c>
      <c r="AC253" s="25">
        <f t="shared" si="193"/>
        <v>-9.5458219295510172E-3</v>
      </c>
      <c r="AD253" s="25">
        <f t="shared" si="194"/>
        <v>6.6674068779701279E-4</v>
      </c>
      <c r="AE253" s="25">
        <f t="shared" si="195"/>
        <v>4.4454314476403368E-7</v>
      </c>
      <c r="AF253">
        <f t="shared" si="196"/>
        <v>-9.5458219295510172E-3</v>
      </c>
      <c r="AG253" s="128"/>
      <c r="AH253">
        <f t="shared" si="197"/>
        <v>-1.021256261734803E-2</v>
      </c>
      <c r="AI253">
        <f t="shared" si="198"/>
        <v>0.83310975719412972</v>
      </c>
      <c r="AJ253">
        <f t="shared" si="199"/>
        <v>-0.94201215595442944</v>
      </c>
      <c r="AK253">
        <f t="shared" si="200"/>
        <v>-0.46850012323946622</v>
      </c>
      <c r="AL253">
        <f t="shared" si="201"/>
        <v>-1.9130037048295505</v>
      </c>
      <c r="AM253">
        <f t="shared" si="202"/>
        <v>-1.4177752368993735</v>
      </c>
      <c r="AN253" s="25">
        <f t="shared" si="213"/>
        <v>4.9078068822178302</v>
      </c>
      <c r="AO253" s="25">
        <f t="shared" si="213"/>
        <v>4.9078078901775788</v>
      </c>
      <c r="AP253" s="25">
        <f t="shared" si="213"/>
        <v>4.9078183273183216</v>
      </c>
      <c r="AQ253" s="25">
        <f t="shared" si="213"/>
        <v>4.9079263686534507</v>
      </c>
      <c r="AR253" s="25">
        <f t="shared" si="213"/>
        <v>4.9090413287561701</v>
      </c>
      <c r="AS253" s="25">
        <f t="shared" si="213"/>
        <v>4.9202028242497402</v>
      </c>
      <c r="AT253" s="25">
        <f t="shared" si="213"/>
        <v>5.0099929836235644</v>
      </c>
      <c r="AU253" s="25">
        <f t="shared" si="203"/>
        <v>5.3956783934556238</v>
      </c>
      <c r="AZ253" s="25"/>
    </row>
    <row r="254" spans="1:52">
      <c r="A254" s="36" t="s">
        <v>332</v>
      </c>
      <c r="B254" s="102" t="s">
        <v>288</v>
      </c>
      <c r="C254" s="36">
        <v>52225.523500000003</v>
      </c>
      <c r="D254" s="36">
        <v>2.0000000000000001E-4</v>
      </c>
      <c r="E254" s="33">
        <f t="shared" si="186"/>
        <v>6519.4420486329009</v>
      </c>
      <c r="F254" s="25">
        <f t="shared" si="187"/>
        <v>6519.5</v>
      </c>
      <c r="G254" s="25">
        <f t="shared" si="207"/>
        <v>-1.978158499696292E-2</v>
      </c>
      <c r="K254">
        <f t="shared" si="212"/>
        <v>-1.978158499696292E-2</v>
      </c>
      <c r="P254" s="27">
        <f t="shared" si="188"/>
        <v>-1.086228021478631E-2</v>
      </c>
      <c r="Q254" s="28">
        <f t="shared" si="189"/>
        <v>37207.023500000003</v>
      </c>
      <c r="S254" s="25">
        <f t="shared" si="208"/>
        <v>7.9553997797358533E-5</v>
      </c>
      <c r="T254" s="128">
        <v>1</v>
      </c>
      <c r="U254">
        <f t="shared" si="209"/>
        <v>7.9553997797358533E-5</v>
      </c>
      <c r="V254" s="25">
        <f t="shared" si="210"/>
        <v>-8.9193047821766094E-3</v>
      </c>
      <c r="W254" s="108"/>
      <c r="X254" s="109"/>
      <c r="Y254" s="114"/>
      <c r="Z254">
        <f t="shared" si="190"/>
        <v>6519.5</v>
      </c>
      <c r="AA254" s="25">
        <f t="shared" si="191"/>
        <v>-2.1074678486590781E-2</v>
      </c>
      <c r="AB254" s="25">
        <f t="shared" si="192"/>
        <v>-9.5691867251584475E-3</v>
      </c>
      <c r="AC254" s="25">
        <f t="shared" si="193"/>
        <v>-8.9193047821766094E-3</v>
      </c>
      <c r="AD254" s="25">
        <f t="shared" si="194"/>
        <v>1.2930934896278612E-3</v>
      </c>
      <c r="AE254" s="25">
        <f t="shared" si="195"/>
        <v>1.6720907729179595E-6</v>
      </c>
      <c r="AF254">
        <f t="shared" si="196"/>
        <v>-8.9193047821766094E-3</v>
      </c>
      <c r="AG254" s="128"/>
      <c r="AH254">
        <f t="shared" si="197"/>
        <v>-1.0212398271804472E-2</v>
      </c>
      <c r="AI254">
        <f t="shared" si="198"/>
        <v>0.83314632955476209</v>
      </c>
      <c r="AJ254">
        <f t="shared" si="199"/>
        <v>-0.94203834888629523</v>
      </c>
      <c r="AK254">
        <f t="shared" si="200"/>
        <v>-0.46851314952533546</v>
      </c>
      <c r="AL254">
        <f t="shared" si="201"/>
        <v>-1.9129256432659061</v>
      </c>
      <c r="AM254">
        <f t="shared" si="202"/>
        <v>-1.4176577573660407</v>
      </c>
      <c r="AN254" s="25">
        <f t="shared" si="213"/>
        <v>4.9078881696772028</v>
      </c>
      <c r="AO254" s="25">
        <f t="shared" si="213"/>
        <v>4.9078891797602813</v>
      </c>
      <c r="AP254" s="25">
        <f t="shared" si="213"/>
        <v>4.9078996345937371</v>
      </c>
      <c r="AQ254" s="25">
        <f t="shared" si="213"/>
        <v>4.9080078146189727</v>
      </c>
      <c r="AR254" s="25">
        <f t="shared" si="213"/>
        <v>4.9091237457119199</v>
      </c>
      <c r="AS254" s="25">
        <f t="shared" si="213"/>
        <v>4.9202903343098772</v>
      </c>
      <c r="AT254" s="25">
        <f t="shared" si="213"/>
        <v>5.0100894784722199</v>
      </c>
      <c r="AU254" s="25">
        <f t="shared" si="203"/>
        <v>5.3957518290240341</v>
      </c>
      <c r="AV254" s="25"/>
      <c r="AZ254" s="25"/>
    </row>
    <row r="255" spans="1:52">
      <c r="A255" s="36" t="s">
        <v>365</v>
      </c>
      <c r="B255" s="102"/>
      <c r="C255" s="36">
        <v>52230.130499999999</v>
      </c>
      <c r="D255" s="36"/>
      <c r="E255" s="33">
        <f t="shared" si="186"/>
        <v>6532.9385378319057</v>
      </c>
      <c r="F255" s="25">
        <f t="shared" si="187"/>
        <v>6533</v>
      </c>
      <c r="G255" s="25">
        <f t="shared" si="207"/>
        <v>-2.0979989996703807E-2</v>
      </c>
      <c r="K255" s="127">
        <f t="shared" si="212"/>
        <v>-2.0979989996703807E-2</v>
      </c>
      <c r="O255" s="25"/>
      <c r="P255" s="27">
        <f t="shared" si="188"/>
        <v>-1.0876651433245682E-2</v>
      </c>
      <c r="Q255" s="28">
        <f t="shared" si="189"/>
        <v>37211.630499999999</v>
      </c>
      <c r="S255" s="25">
        <f t="shared" si="208"/>
        <v>1.0207745012786009E-4</v>
      </c>
      <c r="T255" s="128">
        <v>1</v>
      </c>
      <c r="U255">
        <f t="shared" si="209"/>
        <v>1.0207745012786009E-4</v>
      </c>
      <c r="V255" s="25">
        <f t="shared" si="210"/>
        <v>-1.0103338563458126E-2</v>
      </c>
      <c r="Z255">
        <f t="shared" si="190"/>
        <v>6533</v>
      </c>
      <c r="AA255" s="25">
        <f t="shared" si="191"/>
        <v>-2.1084584110302937E-2</v>
      </c>
      <c r="AB255" s="25">
        <f t="shared" si="192"/>
        <v>-1.0772057319646552E-2</v>
      </c>
      <c r="AC255" s="25">
        <f t="shared" si="193"/>
        <v>-1.0103338563458126E-2</v>
      </c>
      <c r="AD255" s="25">
        <f t="shared" si="194"/>
        <v>1.0459411359912962E-4</v>
      </c>
      <c r="AE255" s="25">
        <f t="shared" si="195"/>
        <v>1.0939928599587632E-8</v>
      </c>
      <c r="AF255">
        <f t="shared" si="196"/>
        <v>-1.0103338563458126E-2</v>
      </c>
      <c r="AG255" s="128"/>
      <c r="AH255">
        <f t="shared" si="197"/>
        <v>-1.0207932677057255E-2</v>
      </c>
      <c r="AI255">
        <f t="shared" si="198"/>
        <v>0.83413538340728166</v>
      </c>
      <c r="AJ255">
        <f t="shared" si="199"/>
        <v>-0.94274425299620279</v>
      </c>
      <c r="AK255">
        <f t="shared" si="200"/>
        <v>-0.46886421017363644</v>
      </c>
      <c r="AL255">
        <f t="shared" si="201"/>
        <v>-1.9108153864408413</v>
      </c>
      <c r="AM255">
        <f t="shared" si="202"/>
        <v>-1.4144868228574357</v>
      </c>
      <c r="AN255" s="25">
        <f t="shared" si="213"/>
        <v>4.9100842815620682</v>
      </c>
      <c r="AO255" s="25">
        <f t="shared" si="213"/>
        <v>4.9100853503801698</v>
      </c>
      <c r="AP255" s="25">
        <f t="shared" si="213"/>
        <v>4.9100962918231694</v>
      </c>
      <c r="AQ255" s="25">
        <f t="shared" si="213"/>
        <v>4.9102082645321659</v>
      </c>
      <c r="AR255" s="25">
        <f t="shared" si="213"/>
        <v>4.9113505976137271</v>
      </c>
      <c r="AS255" s="25">
        <f t="shared" si="213"/>
        <v>4.9226548945627862</v>
      </c>
      <c r="AT255" s="25">
        <f t="shared" si="213"/>
        <v>5.0126956251401191</v>
      </c>
      <c r="AU255" s="25">
        <f t="shared" si="203"/>
        <v>5.3977345893711099</v>
      </c>
      <c r="AZ255" s="25"/>
    </row>
    <row r="256" spans="1:52">
      <c r="A256" s="56" t="s">
        <v>493</v>
      </c>
      <c r="B256" s="57" t="str">
        <f>IF(W256=INT(W256),"I","II")</f>
        <v>I</v>
      </c>
      <c r="C256" s="126">
        <v>52230.130700000002</v>
      </c>
      <c r="D256" s="115" t="s">
        <v>485</v>
      </c>
      <c r="E256" s="33">
        <f t="shared" si="186"/>
        <v>6532.9391237441841</v>
      </c>
      <c r="F256" s="25">
        <f t="shared" si="187"/>
        <v>6533</v>
      </c>
      <c r="G256" s="25">
        <f t="shared" si="207"/>
        <v>-2.0779989994480275E-2</v>
      </c>
      <c r="K256">
        <f t="shared" si="212"/>
        <v>-2.0779989994480275E-2</v>
      </c>
      <c r="N256" s="25"/>
      <c r="O256" s="25"/>
      <c r="P256" s="27">
        <f t="shared" si="188"/>
        <v>-1.0876651433245682E-2</v>
      </c>
      <c r="Q256" s="28">
        <f t="shared" si="189"/>
        <v>37211.630700000002</v>
      </c>
      <c r="S256" s="25">
        <f t="shared" si="208"/>
        <v>9.8076114658436053E-5</v>
      </c>
      <c r="T256" s="128">
        <v>1</v>
      </c>
      <c r="U256">
        <f t="shared" si="209"/>
        <v>9.8076114658436053E-5</v>
      </c>
      <c r="V256" s="25">
        <f t="shared" si="210"/>
        <v>-9.9033385612345929E-3</v>
      </c>
      <c r="Z256">
        <f t="shared" si="190"/>
        <v>6533</v>
      </c>
      <c r="AA256" s="25">
        <f t="shared" si="191"/>
        <v>-2.1084584110302937E-2</v>
      </c>
      <c r="AB256" s="25">
        <f t="shared" si="192"/>
        <v>-1.0572057317423019E-2</v>
      </c>
      <c r="AC256" s="25">
        <f t="shared" si="193"/>
        <v>-9.9033385612345929E-3</v>
      </c>
      <c r="AD256" s="25">
        <f t="shared" si="194"/>
        <v>3.0459411582266227E-4</v>
      </c>
      <c r="AE256" s="25">
        <f t="shared" si="195"/>
        <v>9.2777575393789395E-8</v>
      </c>
      <c r="AF256">
        <f t="shared" si="196"/>
        <v>-9.9033385612345929E-3</v>
      </c>
      <c r="AG256" s="128"/>
      <c r="AH256">
        <f t="shared" si="197"/>
        <v>-1.0207932677057255E-2</v>
      </c>
      <c r="AI256">
        <f t="shared" si="198"/>
        <v>0.83413538340728166</v>
      </c>
      <c r="AJ256">
        <f t="shared" si="199"/>
        <v>-0.94274425299620279</v>
      </c>
      <c r="AK256">
        <f t="shared" si="200"/>
        <v>-0.46886421017363644</v>
      </c>
      <c r="AL256">
        <f t="shared" si="201"/>
        <v>-1.9108153864408413</v>
      </c>
      <c r="AM256">
        <f t="shared" si="202"/>
        <v>-1.4144868228574357</v>
      </c>
      <c r="AN256" s="25">
        <f t="shared" si="213"/>
        <v>4.9100842815620682</v>
      </c>
      <c r="AO256" s="25">
        <f t="shared" si="213"/>
        <v>4.9100853503801698</v>
      </c>
      <c r="AP256" s="25">
        <f t="shared" si="213"/>
        <v>4.9100962918231694</v>
      </c>
      <c r="AQ256" s="25">
        <f t="shared" si="213"/>
        <v>4.9102082645321659</v>
      </c>
      <c r="AR256" s="25">
        <f t="shared" si="213"/>
        <v>4.9113505976137271</v>
      </c>
      <c r="AS256" s="25">
        <f t="shared" si="213"/>
        <v>4.9226548945627862</v>
      </c>
      <c r="AT256" s="25">
        <f t="shared" si="213"/>
        <v>5.0126956251401191</v>
      </c>
      <c r="AU256" s="25">
        <f t="shared" si="203"/>
        <v>5.3977345893711099</v>
      </c>
      <c r="AV256" s="25"/>
      <c r="AZ256" s="25"/>
    </row>
    <row r="257" spans="1:52">
      <c r="A257" s="33" t="s">
        <v>335</v>
      </c>
      <c r="B257" s="57" t="s">
        <v>288</v>
      </c>
      <c r="C257" s="146">
        <v>52232.348400000003</v>
      </c>
      <c r="D257" s="58">
        <v>5.9999999999999995E-4</v>
      </c>
      <c r="E257" s="33">
        <f t="shared" si="186"/>
        <v>6539.4360119787552</v>
      </c>
      <c r="F257" s="25">
        <f t="shared" si="187"/>
        <v>6539.5</v>
      </c>
      <c r="G257" s="25">
        <f t="shared" si="207"/>
        <v>-2.1842184993147384E-2</v>
      </c>
      <c r="K257">
        <f t="shared" si="212"/>
        <v>-2.1842184993147384E-2</v>
      </c>
      <c r="P257" s="27">
        <f t="shared" si="188"/>
        <v>-1.0883573097850702E-2</v>
      </c>
      <c r="Q257" s="28">
        <f t="shared" si="189"/>
        <v>37213.848400000003</v>
      </c>
      <c r="S257" s="25">
        <f t="shared" si="208"/>
        <v>1.2009117467173794E-4</v>
      </c>
      <c r="T257" s="128">
        <v>1</v>
      </c>
      <c r="U257">
        <f t="shared" si="209"/>
        <v>1.2009117467173794E-4</v>
      </c>
      <c r="V257" s="25">
        <f t="shared" si="210"/>
        <v>-1.0958611895296682E-2</v>
      </c>
      <c r="Z257">
        <f t="shared" si="190"/>
        <v>6539.5</v>
      </c>
      <c r="AA257" s="25">
        <f t="shared" si="191"/>
        <v>-2.1089336201385679E-2</v>
      </c>
      <c r="AB257" s="25">
        <f t="shared" si="192"/>
        <v>-1.1636421889612409E-2</v>
      </c>
      <c r="AC257" s="25">
        <f t="shared" si="193"/>
        <v>-1.0958611895296682E-2</v>
      </c>
      <c r="AD257" s="25">
        <f t="shared" si="194"/>
        <v>-7.5284879176170522E-4</v>
      </c>
      <c r="AE257" s="25">
        <f t="shared" si="195"/>
        <v>5.6678130325705942E-7</v>
      </c>
      <c r="AF257">
        <f t="shared" si="196"/>
        <v>-1.0958611895296682E-2</v>
      </c>
      <c r="AG257" s="128"/>
      <c r="AH257">
        <f t="shared" si="197"/>
        <v>-1.0205763103534975E-2</v>
      </c>
      <c r="AI257">
        <f t="shared" si="198"/>
        <v>0.83461269711479846</v>
      </c>
      <c r="AJ257">
        <f t="shared" si="199"/>
        <v>-0.94308323043750619</v>
      </c>
      <c r="AK257">
        <f t="shared" si="200"/>
        <v>-0.46903279060589781</v>
      </c>
      <c r="AL257">
        <f t="shared" si="201"/>
        <v>-1.9097975483074168</v>
      </c>
      <c r="AM257">
        <f t="shared" si="202"/>
        <v>-1.4129607706882097</v>
      </c>
      <c r="AN257" s="25">
        <f t="shared" si="213"/>
        <v>4.9111425991417406</v>
      </c>
      <c r="AO257" s="25">
        <f t="shared" si="213"/>
        <v>4.9111436972240536</v>
      </c>
      <c r="AP257" s="25">
        <f t="shared" si="213"/>
        <v>4.9111548791652764</v>
      </c>
      <c r="AQ257" s="25">
        <f t="shared" si="213"/>
        <v>4.9112687112684839</v>
      </c>
      <c r="AR257" s="25">
        <f t="shared" si="213"/>
        <v>4.9124238839878789</v>
      </c>
      <c r="AS257" s="25">
        <f t="shared" si="213"/>
        <v>4.9237946172929483</v>
      </c>
      <c r="AT257" s="25">
        <f t="shared" si="213"/>
        <v>5.0139509765220431</v>
      </c>
      <c r="AU257" s="25">
        <f t="shared" si="203"/>
        <v>5.3986892517604428</v>
      </c>
      <c r="AV257" s="25"/>
      <c r="AZ257" s="25"/>
    </row>
    <row r="258" spans="1:52">
      <c r="A258" s="33" t="s">
        <v>335</v>
      </c>
      <c r="B258" s="57" t="s">
        <v>292</v>
      </c>
      <c r="C258" s="58">
        <v>52232.519200000002</v>
      </c>
      <c r="D258" s="58">
        <v>2.9999999999999997E-4</v>
      </c>
      <c r="E258" s="33">
        <f t="shared" si="186"/>
        <v>6539.9363810595432</v>
      </c>
      <c r="F258" s="25">
        <f t="shared" si="187"/>
        <v>6540</v>
      </c>
      <c r="G258" s="25">
        <f t="shared" si="207"/>
        <v>-2.1716199997172225E-2</v>
      </c>
      <c r="K258">
        <f t="shared" si="212"/>
        <v>-2.1716199997172225E-2</v>
      </c>
      <c r="P258" s="27">
        <f t="shared" si="188"/>
        <v>-1.0884105592525523E-2</v>
      </c>
      <c r="Q258" s="28">
        <f t="shared" si="189"/>
        <v>37214.019200000002</v>
      </c>
      <c r="S258" s="25">
        <f t="shared" si="208"/>
        <v>1.1733426919117839E-4</v>
      </c>
      <c r="T258" s="128">
        <v>1</v>
      </c>
      <c r="U258">
        <f t="shared" si="209"/>
        <v>1.1733426919117839E-4</v>
      </c>
      <c r="V258" s="25">
        <f t="shared" si="210"/>
        <v>-1.0832094404646702E-2</v>
      </c>
      <c r="Z258">
        <f t="shared" si="190"/>
        <v>6540</v>
      </c>
      <c r="AA258" s="25">
        <f t="shared" si="191"/>
        <v>-2.1089701280704615E-2</v>
      </c>
      <c r="AB258" s="25">
        <f t="shared" si="192"/>
        <v>-1.1510604308993134E-2</v>
      </c>
      <c r="AC258" s="25">
        <f t="shared" si="193"/>
        <v>-1.0832094404646702E-2</v>
      </c>
      <c r="AD258" s="25">
        <f t="shared" si="194"/>
        <v>-6.2649871646761057E-4</v>
      </c>
      <c r="AE258" s="25">
        <f t="shared" si="195"/>
        <v>3.9250064173556351E-7</v>
      </c>
      <c r="AF258">
        <f t="shared" si="196"/>
        <v>-1.0832094404646702E-2</v>
      </c>
      <c r="AG258" s="128"/>
      <c r="AH258">
        <f t="shared" si="197"/>
        <v>-1.0205595688179091E-2</v>
      </c>
      <c r="AI258">
        <f t="shared" si="198"/>
        <v>0.8346494432925371</v>
      </c>
      <c r="AJ258">
        <f t="shared" si="199"/>
        <v>-0.94310928120625259</v>
      </c>
      <c r="AK258">
        <f t="shared" si="200"/>
        <v>-0.46904574618658407</v>
      </c>
      <c r="AL258">
        <f t="shared" si="201"/>
        <v>-1.9097192048078511</v>
      </c>
      <c r="AM258">
        <f t="shared" si="202"/>
        <v>-1.4128434006758868</v>
      </c>
      <c r="AN258" s="25">
        <f t="shared" si="213"/>
        <v>4.9112240332746264</v>
      </c>
      <c r="AO258" s="25">
        <f t="shared" si="213"/>
        <v>4.9112251336350221</v>
      </c>
      <c r="AP258" s="25">
        <f t="shared" si="213"/>
        <v>4.9112363342452889</v>
      </c>
      <c r="AQ258" s="25">
        <f t="shared" si="213"/>
        <v>4.9113503102813798</v>
      </c>
      <c r="AR258" s="25">
        <f t="shared" si="213"/>
        <v>4.9125064741036581</v>
      </c>
      <c r="AS258" s="25">
        <f t="shared" si="213"/>
        <v>4.9238823214208569</v>
      </c>
      <c r="AT258" s="25">
        <f t="shared" si="213"/>
        <v>5.014047556540123</v>
      </c>
      <c r="AU258" s="25">
        <f t="shared" si="203"/>
        <v>5.398762687328853</v>
      </c>
      <c r="AZ258" s="25"/>
    </row>
    <row r="259" spans="1:52">
      <c r="A259" s="33" t="s">
        <v>600</v>
      </c>
      <c r="B259" s="57" t="s">
        <v>292</v>
      </c>
      <c r="C259" s="58">
        <v>52235.601999999999</v>
      </c>
      <c r="D259" s="58" t="s">
        <v>503</v>
      </c>
      <c r="E259" s="33">
        <f t="shared" si="186"/>
        <v>6548.9676328291716</v>
      </c>
      <c r="F259" s="25">
        <f t="shared" si="187"/>
        <v>6549</v>
      </c>
      <c r="G259" s="25">
        <f t="shared" si="207"/>
        <v>-1.1048469998058863E-2</v>
      </c>
      <c r="I259">
        <f>G259</f>
        <v>-1.1048469998058863E-2</v>
      </c>
      <c r="L259" s="25"/>
      <c r="O259" s="25">
        <f t="shared" ref="O259:O322" ca="1" si="214">+C$11+C$12*F259</f>
        <v>3.8199565357658088E-2</v>
      </c>
      <c r="P259" s="27">
        <f t="shared" si="188"/>
        <v>-1.0893691936394018E-2</v>
      </c>
      <c r="Q259" s="28">
        <f t="shared" si="189"/>
        <v>37217.101999999999</v>
      </c>
      <c r="S259" s="25">
        <f t="shared" si="208"/>
        <v>2.3956248372726442E-8</v>
      </c>
      <c r="T259" s="11">
        <f>T$19</f>
        <v>0</v>
      </c>
      <c r="U259">
        <f t="shared" si="209"/>
        <v>0</v>
      </c>
      <c r="V259" s="25">
        <f t="shared" si="210"/>
        <v>-1.5477806166484462E-4</v>
      </c>
      <c r="Z259">
        <f t="shared" si="190"/>
        <v>6549</v>
      </c>
      <c r="AA259" s="25">
        <f t="shared" si="191"/>
        <v>-2.1096261305247378E-2</v>
      </c>
      <c r="AB259" s="25">
        <f t="shared" si="192"/>
        <v>-8.459006292055038E-4</v>
      </c>
      <c r="AC259" s="25">
        <f t="shared" si="193"/>
        <v>-1.5477806166484462E-4</v>
      </c>
      <c r="AD259" s="25">
        <f t="shared" si="194"/>
        <v>1.0047791307188515E-2</v>
      </c>
      <c r="AE259" s="25">
        <f t="shared" si="195"/>
        <v>0</v>
      </c>
      <c r="AF259">
        <f t="shared" si="196"/>
        <v>-1.5477806166484462E-4</v>
      </c>
      <c r="AG259" s="128"/>
      <c r="AH259">
        <f t="shared" si="197"/>
        <v>-1.0202569368853359E-2</v>
      </c>
      <c r="AI259">
        <f t="shared" si="198"/>
        <v>0.83531160198714605</v>
      </c>
      <c r="AJ259">
        <f t="shared" si="199"/>
        <v>-0.94357759610825076</v>
      </c>
      <c r="AK259">
        <f t="shared" si="200"/>
        <v>-0.46927864875695885</v>
      </c>
      <c r="AL259">
        <f t="shared" si="201"/>
        <v>-1.9083078409165111</v>
      </c>
      <c r="AM259">
        <f t="shared" si="202"/>
        <v>-1.4107311938734064</v>
      </c>
      <c r="AN259" s="25">
        <f t="shared" si="213"/>
        <v>4.9126904612964895</v>
      </c>
      <c r="AO259" s="25">
        <f t="shared" si="213"/>
        <v>4.9126916033311048</v>
      </c>
      <c r="AP259" s="25">
        <f t="shared" si="213"/>
        <v>4.9127031441579749</v>
      </c>
      <c r="AQ259" s="25">
        <f t="shared" si="213"/>
        <v>4.9128197331556347</v>
      </c>
      <c r="AR259" s="25">
        <f t="shared" si="213"/>
        <v>4.913993820897617</v>
      </c>
      <c r="AS259" s="25">
        <f t="shared" si="213"/>
        <v>4.925461805741902</v>
      </c>
      <c r="AT259" s="25">
        <f t="shared" si="213"/>
        <v>5.0157863515157217</v>
      </c>
      <c r="AU259" s="25">
        <f t="shared" si="203"/>
        <v>5.4000845275602369</v>
      </c>
      <c r="AV259" s="25"/>
      <c r="AZ259" s="25"/>
    </row>
    <row r="260" spans="1:52">
      <c r="A260" s="33" t="s">
        <v>335</v>
      </c>
      <c r="B260" s="57" t="s">
        <v>288</v>
      </c>
      <c r="C260" s="58">
        <v>52247.367899999997</v>
      </c>
      <c r="D260" s="58">
        <v>2.0000000000000001E-4</v>
      </c>
      <c r="E260" s="33">
        <f t="shared" si="186"/>
        <v>6583.4365588692563</v>
      </c>
      <c r="F260" s="25">
        <f t="shared" si="187"/>
        <v>6583.5</v>
      </c>
      <c r="G260" s="25">
        <f t="shared" si="207"/>
        <v>-2.1655504999216646E-2</v>
      </c>
      <c r="K260">
        <f t="shared" ref="K260:K265" si="215">G260</f>
        <v>-2.1655504999216646E-2</v>
      </c>
      <c r="O260" s="25">
        <f t="shared" ca="1" si="214"/>
        <v>3.807665756256684E-2</v>
      </c>
      <c r="P260" s="27">
        <f t="shared" si="188"/>
        <v>-1.0930464858794158E-2</v>
      </c>
      <c r="Q260" s="28">
        <f t="shared" si="189"/>
        <v>37228.867899999997</v>
      </c>
      <c r="S260" s="25">
        <f t="shared" si="208"/>
        <v>1.1502648601367362E-4</v>
      </c>
      <c r="T260" s="128">
        <v>1</v>
      </c>
      <c r="U260">
        <f t="shared" si="209"/>
        <v>1.1502648601367362E-4</v>
      </c>
      <c r="V260" s="25">
        <f t="shared" si="210"/>
        <v>-1.0725040140422488E-2</v>
      </c>
      <c r="Z260">
        <f t="shared" si="190"/>
        <v>6583.5</v>
      </c>
      <c r="AA260" s="25">
        <f t="shared" si="191"/>
        <v>-2.1121207142469609E-2</v>
      </c>
      <c r="AB260" s="25">
        <f t="shared" si="192"/>
        <v>-1.1464762715541194E-2</v>
      </c>
      <c r="AC260" s="25">
        <f t="shared" si="193"/>
        <v>-1.0725040140422488E-2</v>
      </c>
      <c r="AD260" s="25">
        <f t="shared" si="194"/>
        <v>-5.3429785674703745E-4</v>
      </c>
      <c r="AE260" s="25">
        <f t="shared" si="195"/>
        <v>2.8547419972447777E-7</v>
      </c>
      <c r="AF260">
        <f t="shared" si="196"/>
        <v>-1.0725040140422488E-2</v>
      </c>
      <c r="AG260" s="128"/>
      <c r="AH260">
        <f t="shared" si="197"/>
        <v>-1.0190742283675452E-2</v>
      </c>
      <c r="AI260">
        <f t="shared" si="198"/>
        <v>0.83786269586428685</v>
      </c>
      <c r="AJ260">
        <f t="shared" si="199"/>
        <v>-0.94536217288214819</v>
      </c>
      <c r="AK260">
        <f t="shared" si="200"/>
        <v>-0.47016615491419694</v>
      </c>
      <c r="AL260">
        <f t="shared" si="201"/>
        <v>-1.9028767871781613</v>
      </c>
      <c r="AM260">
        <f t="shared" si="202"/>
        <v>-1.4026422949636044</v>
      </c>
      <c r="AN260" s="25">
        <f t="shared" si="213"/>
        <v>4.918322576282117</v>
      </c>
      <c r="AO260" s="25">
        <f t="shared" si="213"/>
        <v>4.9183238902711048</v>
      </c>
      <c r="AP260" s="25">
        <f t="shared" si="213"/>
        <v>4.9183368105244876</v>
      </c>
      <c r="AQ260" s="25">
        <f t="shared" si="213"/>
        <v>4.9184638108749299</v>
      </c>
      <c r="AR260" s="25">
        <f t="shared" si="213"/>
        <v>4.9197080858779483</v>
      </c>
      <c r="AS260" s="25">
        <f t="shared" si="213"/>
        <v>4.9315307252115108</v>
      </c>
      <c r="AT260" s="25">
        <f t="shared" si="213"/>
        <v>5.0224579462839101</v>
      </c>
      <c r="AU260" s="25">
        <f t="shared" si="203"/>
        <v>5.405151581780542</v>
      </c>
      <c r="AV260" s="25"/>
      <c r="AZ260" s="25"/>
    </row>
    <row r="261" spans="1:52">
      <c r="A261" s="56" t="s">
        <v>493</v>
      </c>
      <c r="B261" s="57" t="str">
        <f>IF(W261=INT(W261),"I","II")</f>
        <v>I</v>
      </c>
      <c r="C261" s="126">
        <v>52250.100100000003</v>
      </c>
      <c r="D261" s="115" t="s">
        <v>485</v>
      </c>
      <c r="E261" s="33">
        <f t="shared" si="186"/>
        <v>6591.4407064250681</v>
      </c>
      <c r="F261" s="25">
        <f t="shared" si="187"/>
        <v>6591.5</v>
      </c>
      <c r="G261" s="25">
        <f t="shared" si="207"/>
        <v>-2.0239744997525122E-2</v>
      </c>
      <c r="K261">
        <f t="shared" si="215"/>
        <v>-2.0239744997525122E-2</v>
      </c>
      <c r="N261" s="25"/>
      <c r="O261" s="25">
        <f t="shared" ca="1" si="214"/>
        <v>3.804815720428481E-2</v>
      </c>
      <c r="P261" s="27">
        <f t="shared" si="188"/>
        <v>-1.0938997638472779E-2</v>
      </c>
      <c r="Q261" s="28">
        <f t="shared" si="189"/>
        <v>37231.600100000003</v>
      </c>
      <c r="S261" s="25">
        <f t="shared" si="208"/>
        <v>8.6503901436919137E-5</v>
      </c>
      <c r="T261" s="128">
        <v>1</v>
      </c>
      <c r="U261">
        <f t="shared" si="209"/>
        <v>8.6503901436919137E-5</v>
      </c>
      <c r="V261" s="25">
        <f t="shared" si="210"/>
        <v>-9.3007473590523432E-3</v>
      </c>
      <c r="Z261">
        <f t="shared" si="190"/>
        <v>6591.5</v>
      </c>
      <c r="AA261" s="25">
        <f t="shared" si="191"/>
        <v>-2.1126945960338536E-2</v>
      </c>
      <c r="AB261" s="25">
        <f t="shared" si="192"/>
        <v>-1.0051796675659365E-2</v>
      </c>
      <c r="AC261" s="25">
        <f t="shared" si="193"/>
        <v>-9.3007473590523432E-3</v>
      </c>
      <c r="AD261" s="25">
        <f t="shared" si="194"/>
        <v>8.8720096281341351E-4</v>
      </c>
      <c r="AE261" s="25">
        <f t="shared" si="195"/>
        <v>7.8712554841704798E-7</v>
      </c>
      <c r="AF261">
        <f t="shared" si="196"/>
        <v>-9.3007473590523432E-3</v>
      </c>
      <c r="AG261" s="128"/>
      <c r="AH261">
        <f t="shared" si="197"/>
        <v>-1.0187948321865757E-2</v>
      </c>
      <c r="AI261">
        <f t="shared" si="198"/>
        <v>0.83845717116442919</v>
      </c>
      <c r="AJ261">
        <f t="shared" si="199"/>
        <v>-0.94577354802788316</v>
      </c>
      <c r="AK261">
        <f t="shared" si="200"/>
        <v>-0.47037074002429069</v>
      </c>
      <c r="AL261">
        <f t="shared" si="201"/>
        <v>-1.9016126683027033</v>
      </c>
      <c r="AM261">
        <f t="shared" si="202"/>
        <v>-1.400768379446593</v>
      </c>
      <c r="AN261" s="25">
        <f t="shared" ref="AN261:AT270" si="216">$AU261+$AB$7*SIN(AO261)</f>
        <v>4.919631032230142</v>
      </c>
      <c r="AO261" s="25">
        <f t="shared" si="216"/>
        <v>4.9196323889836542</v>
      </c>
      <c r="AP261" s="25">
        <f t="shared" si="216"/>
        <v>4.9196456466929108</v>
      </c>
      <c r="AQ261" s="25">
        <f t="shared" si="216"/>
        <v>4.9197751523143332</v>
      </c>
      <c r="AR261" s="25">
        <f t="shared" si="216"/>
        <v>4.9210360384988627</v>
      </c>
      <c r="AS261" s="25">
        <f t="shared" si="216"/>
        <v>4.9329412376758857</v>
      </c>
      <c r="AT261" s="25">
        <f t="shared" si="216"/>
        <v>5.0240063876334382</v>
      </c>
      <c r="AU261" s="25">
        <f t="shared" si="203"/>
        <v>5.4063265508751055</v>
      </c>
      <c r="AZ261" s="25"/>
    </row>
    <row r="262" spans="1:52">
      <c r="A262" s="36" t="s">
        <v>365</v>
      </c>
      <c r="B262" s="57"/>
      <c r="C262" s="58">
        <v>52250.100200000001</v>
      </c>
      <c r="D262" s="58"/>
      <c r="E262" s="33">
        <f t="shared" si="186"/>
        <v>6591.4409993811969</v>
      </c>
      <c r="F262" s="25">
        <f t="shared" si="187"/>
        <v>6591.5</v>
      </c>
      <c r="G262" s="25">
        <f t="shared" si="207"/>
        <v>-2.0139745000051335E-2</v>
      </c>
      <c r="K262" s="127">
        <f t="shared" si="215"/>
        <v>-2.0139745000051335E-2</v>
      </c>
      <c r="O262" s="25">
        <f t="shared" ca="1" si="214"/>
        <v>3.804815720428481E-2</v>
      </c>
      <c r="P262" s="27">
        <f t="shared" si="188"/>
        <v>-1.0938997638472779E-2</v>
      </c>
      <c r="Q262" s="28">
        <f t="shared" si="189"/>
        <v>37231.600200000001</v>
      </c>
      <c r="S262" s="25">
        <f t="shared" si="208"/>
        <v>8.4653752011594751E-5</v>
      </c>
      <c r="T262" s="128">
        <v>1</v>
      </c>
      <c r="U262">
        <f t="shared" si="209"/>
        <v>8.4653752011594751E-5</v>
      </c>
      <c r="V262" s="25">
        <f t="shared" si="210"/>
        <v>-9.2007473615785557E-3</v>
      </c>
      <c r="Z262">
        <f t="shared" si="190"/>
        <v>6591.5</v>
      </c>
      <c r="AA262" s="25">
        <f t="shared" si="191"/>
        <v>-2.1126945960338536E-2</v>
      </c>
      <c r="AB262" s="25">
        <f t="shared" si="192"/>
        <v>-9.9517966781855777E-3</v>
      </c>
      <c r="AC262" s="25">
        <f t="shared" si="193"/>
        <v>-9.2007473615785557E-3</v>
      </c>
      <c r="AD262" s="25">
        <f t="shared" si="194"/>
        <v>9.8720096028720103E-4</v>
      </c>
      <c r="AE262" s="25">
        <f t="shared" si="195"/>
        <v>9.7456573599197178E-7</v>
      </c>
      <c r="AF262">
        <f t="shared" si="196"/>
        <v>-9.2007473615785557E-3</v>
      </c>
      <c r="AG262" s="128"/>
      <c r="AH262">
        <f t="shared" si="197"/>
        <v>-1.0187948321865757E-2</v>
      </c>
      <c r="AI262">
        <f t="shared" si="198"/>
        <v>0.83845717116442919</v>
      </c>
      <c r="AJ262">
        <f t="shared" si="199"/>
        <v>-0.94577354802788316</v>
      </c>
      <c r="AK262">
        <f t="shared" si="200"/>
        <v>-0.47037074002429069</v>
      </c>
      <c r="AL262">
        <f t="shared" si="201"/>
        <v>-1.9016126683027033</v>
      </c>
      <c r="AM262">
        <f t="shared" si="202"/>
        <v>-1.400768379446593</v>
      </c>
      <c r="AN262" s="25">
        <f t="shared" si="216"/>
        <v>4.919631032230142</v>
      </c>
      <c r="AO262" s="25">
        <f t="shared" si="216"/>
        <v>4.9196323889836542</v>
      </c>
      <c r="AP262" s="25">
        <f t="shared" si="216"/>
        <v>4.9196456466929108</v>
      </c>
      <c r="AQ262" s="25">
        <f t="shared" si="216"/>
        <v>4.9197751523143332</v>
      </c>
      <c r="AR262" s="25">
        <f t="shared" si="216"/>
        <v>4.9210360384988627</v>
      </c>
      <c r="AS262" s="25">
        <f t="shared" si="216"/>
        <v>4.9329412376758857</v>
      </c>
      <c r="AT262" s="25">
        <f t="shared" si="216"/>
        <v>5.0240063876334382</v>
      </c>
      <c r="AU262" s="25">
        <f t="shared" si="203"/>
        <v>5.4063265508751055</v>
      </c>
      <c r="AV262" s="25"/>
      <c r="AZ262" s="25"/>
    </row>
    <row r="263" spans="1:52">
      <c r="A263" s="56" t="s">
        <v>493</v>
      </c>
      <c r="B263" s="57" t="str">
        <f>IF(W263=INT(W263),"I","II")</f>
        <v>I</v>
      </c>
      <c r="C263" s="126">
        <v>52250.270400000001</v>
      </c>
      <c r="D263" s="115" t="s">
        <v>485</v>
      </c>
      <c r="E263" s="33">
        <f t="shared" si="186"/>
        <v>6591.9396107251687</v>
      </c>
      <c r="F263" s="25">
        <f t="shared" si="187"/>
        <v>6592</v>
      </c>
      <c r="G263" s="25">
        <f t="shared" si="207"/>
        <v>-2.0613759996194858E-2</v>
      </c>
      <c r="K263">
        <f t="shared" si="215"/>
        <v>-2.0613759996194858E-2</v>
      </c>
      <c r="N263" s="25"/>
      <c r="O263" s="25">
        <f t="shared" ca="1" si="214"/>
        <v>3.8046375931892189E-2</v>
      </c>
      <c r="P263" s="27">
        <f t="shared" si="188"/>
        <v>-1.0939531008767805E-2</v>
      </c>
      <c r="Q263" s="28">
        <f t="shared" si="189"/>
        <v>37231.770400000001</v>
      </c>
      <c r="S263" s="25">
        <f t="shared" si="208"/>
        <v>9.3590706501173865E-5</v>
      </c>
      <c r="T263" s="128">
        <v>1</v>
      </c>
      <c r="U263">
        <f t="shared" si="209"/>
        <v>9.3590706501173865E-5</v>
      </c>
      <c r="V263" s="25">
        <f t="shared" si="210"/>
        <v>-9.6742289874270533E-3</v>
      </c>
      <c r="Z263">
        <f t="shared" si="190"/>
        <v>6592</v>
      </c>
      <c r="AA263" s="25">
        <f t="shared" si="191"/>
        <v>-2.1127304062765709E-2</v>
      </c>
      <c r="AB263" s="25">
        <f t="shared" si="192"/>
        <v>-1.0425986942196956E-2</v>
      </c>
      <c r="AC263" s="25">
        <f t="shared" si="193"/>
        <v>-9.6742289874270533E-3</v>
      </c>
      <c r="AD263" s="25">
        <f t="shared" si="194"/>
        <v>5.1354406657085072E-4</v>
      </c>
      <c r="AE263" s="25">
        <f t="shared" si="195"/>
        <v>2.6372750831012635E-7</v>
      </c>
      <c r="AF263">
        <f t="shared" si="196"/>
        <v>-9.6742289874270533E-3</v>
      </c>
      <c r="AG263" s="128"/>
      <c r="AH263">
        <f t="shared" si="197"/>
        <v>-1.0187773053997902E-2</v>
      </c>
      <c r="AI263">
        <f t="shared" si="198"/>
        <v>0.83849436247440179</v>
      </c>
      <c r="AJ263">
        <f t="shared" si="199"/>
        <v>-0.94579922814678263</v>
      </c>
      <c r="AK263">
        <f t="shared" si="200"/>
        <v>-0.47038351126144662</v>
      </c>
      <c r="AL263">
        <f t="shared" si="201"/>
        <v>-1.9015336012989614</v>
      </c>
      <c r="AM263">
        <f t="shared" si="202"/>
        <v>-1.4006512816873637</v>
      </c>
      <c r="AN263" s="25">
        <f t="shared" si="216"/>
        <v>4.9197128415576916</v>
      </c>
      <c r="AO263" s="25">
        <f t="shared" si="216"/>
        <v>4.9197142010214749</v>
      </c>
      <c r="AP263" s="25">
        <f t="shared" si="216"/>
        <v>4.9197274800472703</v>
      </c>
      <c r="AQ263" s="25">
        <f t="shared" si="216"/>
        <v>4.9198571434024228</v>
      </c>
      <c r="AR263" s="25">
        <f t="shared" si="216"/>
        <v>4.921119071992325</v>
      </c>
      <c r="AS263" s="25">
        <f t="shared" si="216"/>
        <v>4.9330294350709449</v>
      </c>
      <c r="AT263" s="25">
        <f t="shared" si="216"/>
        <v>5.0241031827481768</v>
      </c>
      <c r="AU263" s="25">
        <f t="shared" si="203"/>
        <v>5.4063999864435157</v>
      </c>
      <c r="AV263" s="25"/>
      <c r="AZ263" s="25"/>
    </row>
    <row r="264" spans="1:52">
      <c r="A264" s="36" t="s">
        <v>365</v>
      </c>
      <c r="B264" s="57"/>
      <c r="C264" s="58">
        <v>52250.270799999998</v>
      </c>
      <c r="D264" s="58"/>
      <c r="E264" s="33">
        <f t="shared" si="186"/>
        <v>6591.9407825497055</v>
      </c>
      <c r="F264" s="25">
        <f t="shared" si="187"/>
        <v>6592</v>
      </c>
      <c r="G264" s="25">
        <f t="shared" si="207"/>
        <v>-2.021375999902375E-2</v>
      </c>
      <c r="K264" s="127">
        <f t="shared" si="215"/>
        <v>-2.021375999902375E-2</v>
      </c>
      <c r="O264" s="25">
        <f t="shared" ca="1" si="214"/>
        <v>3.8046375931892189E-2</v>
      </c>
      <c r="P264" s="27">
        <f t="shared" si="188"/>
        <v>-1.0939531008767805E-2</v>
      </c>
      <c r="Q264" s="28">
        <f t="shared" si="189"/>
        <v>37231.770799999998</v>
      </c>
      <c r="S264" s="25">
        <f t="shared" si="208"/>
        <v>8.6011323363703815E-5</v>
      </c>
      <c r="T264" s="128">
        <v>1</v>
      </c>
      <c r="U264">
        <f t="shared" si="209"/>
        <v>8.6011323363703815E-5</v>
      </c>
      <c r="V264" s="25">
        <f t="shared" si="210"/>
        <v>-9.2742289902559456E-3</v>
      </c>
      <c r="Z264">
        <f t="shared" si="190"/>
        <v>6592</v>
      </c>
      <c r="AA264" s="25">
        <f t="shared" si="191"/>
        <v>-2.1127304062765709E-2</v>
      </c>
      <c r="AB264" s="25">
        <f t="shared" si="192"/>
        <v>-1.0025986945025848E-2</v>
      </c>
      <c r="AC264" s="25">
        <f t="shared" si="193"/>
        <v>-9.2742289902559456E-3</v>
      </c>
      <c r="AD264" s="25">
        <f t="shared" si="194"/>
        <v>9.135440637419584E-4</v>
      </c>
      <c r="AE264" s="25">
        <f t="shared" si="195"/>
        <v>8.3456275639817136E-7</v>
      </c>
      <c r="AF264">
        <f t="shared" si="196"/>
        <v>-9.2742289902559456E-3</v>
      </c>
      <c r="AG264" s="128"/>
      <c r="AH264">
        <f t="shared" si="197"/>
        <v>-1.0187773053997902E-2</v>
      </c>
      <c r="AI264">
        <f t="shared" si="198"/>
        <v>0.83849436247440179</v>
      </c>
      <c r="AJ264">
        <f t="shared" si="199"/>
        <v>-0.94579922814678263</v>
      </c>
      <c r="AK264">
        <f t="shared" si="200"/>
        <v>-0.47038351126144662</v>
      </c>
      <c r="AL264">
        <f t="shared" si="201"/>
        <v>-1.9015336012989614</v>
      </c>
      <c r="AM264">
        <f t="shared" si="202"/>
        <v>-1.4006512816873637</v>
      </c>
      <c r="AN264" s="25">
        <f t="shared" si="216"/>
        <v>4.9197128415576916</v>
      </c>
      <c r="AO264" s="25">
        <f t="shared" si="216"/>
        <v>4.9197142010214749</v>
      </c>
      <c r="AP264" s="25">
        <f t="shared" si="216"/>
        <v>4.9197274800472703</v>
      </c>
      <c r="AQ264" s="25">
        <f t="shared" si="216"/>
        <v>4.9198571434024228</v>
      </c>
      <c r="AR264" s="25">
        <f t="shared" si="216"/>
        <v>4.921119071992325</v>
      </c>
      <c r="AS264" s="25">
        <f t="shared" si="216"/>
        <v>4.9330294350709449</v>
      </c>
      <c r="AT264" s="25">
        <f t="shared" si="216"/>
        <v>5.0241031827481768</v>
      </c>
      <c r="AU264" s="25">
        <f t="shared" si="203"/>
        <v>5.4063999864435157</v>
      </c>
      <c r="AV264" s="25"/>
      <c r="AZ264" s="25"/>
    </row>
    <row r="265" spans="1:52">
      <c r="A265" s="36" t="s">
        <v>332</v>
      </c>
      <c r="B265" s="105"/>
      <c r="C265" s="36">
        <v>52252.317999999999</v>
      </c>
      <c r="D265" s="36">
        <v>2.9999999999999997E-4</v>
      </c>
      <c r="E265" s="33">
        <f t="shared" si="186"/>
        <v>6597.9381805718967</v>
      </c>
      <c r="F265" s="25">
        <f t="shared" si="187"/>
        <v>6598</v>
      </c>
      <c r="G265" s="25">
        <f t="shared" si="207"/>
        <v>-2.1101940001244657E-2</v>
      </c>
      <c r="K265">
        <f t="shared" si="215"/>
        <v>-2.1101940001244657E-2</v>
      </c>
      <c r="O265" s="25">
        <f t="shared" ca="1" si="214"/>
        <v>3.8025000663180666E-2</v>
      </c>
      <c r="P265" s="27">
        <f t="shared" si="188"/>
        <v>-1.0945932109023278E-2</v>
      </c>
      <c r="Q265" s="28">
        <f t="shared" si="189"/>
        <v>37233.817999999999</v>
      </c>
      <c r="S265" s="25">
        <f t="shared" si="208"/>
        <v>1.0314449630686292E-4</v>
      </c>
      <c r="T265" s="128">
        <v>1</v>
      </c>
      <c r="U265">
        <f t="shared" si="209"/>
        <v>1.0314449630686292E-4</v>
      </c>
      <c r="V265" s="25">
        <f t="shared" si="210"/>
        <v>-1.0156007892221378E-2</v>
      </c>
      <c r="Z265">
        <f t="shared" si="190"/>
        <v>6598</v>
      </c>
      <c r="AA265" s="25">
        <f t="shared" si="191"/>
        <v>-2.1131596020807091E-2</v>
      </c>
      <c r="AB265" s="25">
        <f t="shared" si="192"/>
        <v>-1.0916276089460844E-2</v>
      </c>
      <c r="AC265" s="25">
        <f t="shared" si="193"/>
        <v>-1.0156007892221378E-2</v>
      </c>
      <c r="AD265" s="25">
        <f t="shared" si="194"/>
        <v>2.9656019562434438E-5</v>
      </c>
      <c r="AE265" s="25">
        <f t="shared" si="195"/>
        <v>8.7947949628749408E-10</v>
      </c>
      <c r="AF265">
        <f t="shared" si="196"/>
        <v>-1.0156007892221378E-2</v>
      </c>
      <c r="AG265" s="128"/>
      <c r="AH265">
        <f t="shared" si="197"/>
        <v>-1.0185663911783813E-2</v>
      </c>
      <c r="AI265">
        <f t="shared" si="198"/>
        <v>0.83894099451334769</v>
      </c>
      <c r="AJ265">
        <f t="shared" si="199"/>
        <v>-0.94610710565226341</v>
      </c>
      <c r="AK265">
        <f t="shared" si="200"/>
        <v>-0.4705366248984747</v>
      </c>
      <c r="AL265">
        <f t="shared" si="201"/>
        <v>-1.9005842497265231</v>
      </c>
      <c r="AM265">
        <f t="shared" si="202"/>
        <v>-1.3992463095429837</v>
      </c>
      <c r="AN265" s="25">
        <f t="shared" si="216"/>
        <v>4.9206948367241807</v>
      </c>
      <c r="AO265" s="25">
        <f t="shared" si="216"/>
        <v>4.9206962290595078</v>
      </c>
      <c r="AP265" s="25">
        <f t="shared" si="216"/>
        <v>4.9207097659712939</v>
      </c>
      <c r="AQ265" s="25">
        <f t="shared" si="216"/>
        <v>4.9208413327737954</v>
      </c>
      <c r="AR265" s="25">
        <f t="shared" si="216"/>
        <v>4.9221158088528298</v>
      </c>
      <c r="AS265" s="25">
        <f t="shared" si="216"/>
        <v>4.934088174324379</v>
      </c>
      <c r="AT265" s="25">
        <f t="shared" si="216"/>
        <v>5.025264884897199</v>
      </c>
      <c r="AU265" s="25">
        <f t="shared" si="203"/>
        <v>5.4072812132644383</v>
      </c>
      <c r="AV265" s="25"/>
      <c r="AZ265" s="25"/>
    </row>
    <row r="266" spans="1:52">
      <c r="A266" s="33" t="s">
        <v>600</v>
      </c>
      <c r="B266" s="57" t="s">
        <v>292</v>
      </c>
      <c r="C266" s="58">
        <v>52252.66</v>
      </c>
      <c r="D266" s="58" t="s">
        <v>503</v>
      </c>
      <c r="E266" s="33">
        <f t="shared" si="186"/>
        <v>6598.9400905580314</v>
      </c>
      <c r="F266" s="25">
        <f t="shared" si="187"/>
        <v>6599</v>
      </c>
      <c r="G266" s="25">
        <f t="shared" si="207"/>
        <v>-2.0449969997571316E-2</v>
      </c>
      <c r="I266">
        <f>G266</f>
        <v>-2.0449969997571316E-2</v>
      </c>
      <c r="M266" s="25"/>
      <c r="O266" s="25">
        <f t="shared" ca="1" si="214"/>
        <v>3.8021438118395409E-2</v>
      </c>
      <c r="P266" s="27">
        <f t="shared" si="188"/>
        <v>-1.0946999076937807E-2</v>
      </c>
      <c r="Q266" s="28">
        <f t="shared" si="189"/>
        <v>37234.160000000003</v>
      </c>
      <c r="S266" s="25">
        <f t="shared" si="208"/>
        <v>9.0306456318406061E-5</v>
      </c>
      <c r="T266" s="11">
        <f>T$19</f>
        <v>0</v>
      </c>
      <c r="U266">
        <f t="shared" si="209"/>
        <v>0</v>
      </c>
      <c r="V266" s="25">
        <f t="shared" si="210"/>
        <v>-9.5029709206335081E-3</v>
      </c>
      <c r="Z266">
        <f t="shared" si="190"/>
        <v>6599</v>
      </c>
      <c r="AA266" s="25">
        <f t="shared" si="191"/>
        <v>-2.1132310400438253E-2</v>
      </c>
      <c r="AB266" s="25">
        <f t="shared" si="192"/>
        <v>-1.026465867407087E-2</v>
      </c>
      <c r="AC266" s="25">
        <f t="shared" si="193"/>
        <v>-9.5029709206335081E-3</v>
      </c>
      <c r="AD266" s="25">
        <f t="shared" si="194"/>
        <v>6.8234040286693776E-4</v>
      </c>
      <c r="AE266" s="25">
        <f t="shared" si="195"/>
        <v>0</v>
      </c>
      <c r="AF266">
        <f t="shared" si="196"/>
        <v>-9.5029709206335081E-3</v>
      </c>
      <c r="AG266" s="128"/>
      <c r="AH266">
        <f t="shared" si="197"/>
        <v>-1.0185311323500446E-2</v>
      </c>
      <c r="AI266">
        <f t="shared" si="198"/>
        <v>0.83901549359111516</v>
      </c>
      <c r="AJ266">
        <f t="shared" si="199"/>
        <v>-0.94615836751357552</v>
      </c>
      <c r="AK266">
        <f t="shared" si="200"/>
        <v>-0.47056211844504131</v>
      </c>
      <c r="AL266">
        <f t="shared" si="201"/>
        <v>-1.9004259261114107</v>
      </c>
      <c r="AM266">
        <f t="shared" si="202"/>
        <v>-1.3990121835383615</v>
      </c>
      <c r="AN266" s="25">
        <f t="shared" si="216"/>
        <v>4.9208585534520255</v>
      </c>
      <c r="AO266" s="25">
        <f t="shared" si="216"/>
        <v>4.9208599513288549</v>
      </c>
      <c r="AP266" s="25">
        <f t="shared" si="216"/>
        <v>4.9208735315979837</v>
      </c>
      <c r="AQ266" s="25">
        <f t="shared" si="216"/>
        <v>4.9210054175565849</v>
      </c>
      <c r="AR266" s="25">
        <f t="shared" si="216"/>
        <v>4.9222819918185818</v>
      </c>
      <c r="AS266" s="25">
        <f t="shared" si="216"/>
        <v>4.9342646973776763</v>
      </c>
      <c r="AT266" s="25">
        <f t="shared" si="216"/>
        <v>5.0254585307697548</v>
      </c>
      <c r="AU266" s="25">
        <f t="shared" si="203"/>
        <v>5.4074280844012588</v>
      </c>
      <c r="AZ266" s="25"/>
    </row>
    <row r="267" spans="1:52">
      <c r="A267" s="33" t="s">
        <v>850</v>
      </c>
      <c r="B267" s="57" t="s">
        <v>288</v>
      </c>
      <c r="C267" s="58">
        <v>52256.585800000001</v>
      </c>
      <c r="D267" s="58" t="s">
        <v>485</v>
      </c>
      <c r="E267" s="33">
        <f t="shared" si="186"/>
        <v>6610.4409625566104</v>
      </c>
      <c r="F267" s="25">
        <f t="shared" si="187"/>
        <v>6610.5</v>
      </c>
      <c r="G267" s="25">
        <f t="shared" si="207"/>
        <v>-2.0152314995357301E-2</v>
      </c>
      <c r="K267">
        <f>G267</f>
        <v>-2.0152314995357301E-2</v>
      </c>
      <c r="M267" s="25"/>
      <c r="O267" s="25">
        <f t="shared" ca="1" si="214"/>
        <v>3.7980468853364993E-2</v>
      </c>
      <c r="P267" s="27">
        <f t="shared" si="188"/>
        <v>-1.0959271628539591E-2</v>
      </c>
      <c r="Q267" s="28">
        <f t="shared" si="189"/>
        <v>37238.085800000001</v>
      </c>
      <c r="S267" s="25">
        <f t="shared" si="208"/>
        <v>8.4512046344191092E-5</v>
      </c>
      <c r="T267" s="128">
        <v>1</v>
      </c>
      <c r="U267">
        <f t="shared" si="209"/>
        <v>8.4512046344191092E-5</v>
      </c>
      <c r="V267" s="25">
        <f t="shared" si="210"/>
        <v>-9.1930433668177096E-3</v>
      </c>
      <c r="Z267">
        <f t="shared" si="190"/>
        <v>6610.5</v>
      </c>
      <c r="AA267" s="25">
        <f t="shared" si="191"/>
        <v>-2.1140506293559215E-2</v>
      </c>
      <c r="AB267" s="25">
        <f t="shared" si="192"/>
        <v>-9.9710803303376758E-3</v>
      </c>
      <c r="AC267" s="25">
        <f t="shared" si="193"/>
        <v>-9.1930433668177096E-3</v>
      </c>
      <c r="AD267" s="25">
        <f t="shared" si="194"/>
        <v>9.8819129820191393E-4</v>
      </c>
      <c r="AE267" s="25">
        <f t="shared" si="195"/>
        <v>9.7652204184198389E-7</v>
      </c>
      <c r="AF267">
        <f t="shared" si="196"/>
        <v>-9.1930433668177096E-3</v>
      </c>
      <c r="AG267" s="128"/>
      <c r="AH267">
        <f t="shared" si="197"/>
        <v>-1.0181234665019625E-2</v>
      </c>
      <c r="AI267">
        <f t="shared" si="198"/>
        <v>0.83987347544557711</v>
      </c>
      <c r="AJ267">
        <f t="shared" si="199"/>
        <v>-0.94674682556186229</v>
      </c>
      <c r="AK267">
        <f t="shared" si="200"/>
        <v>-0.47085477034147083</v>
      </c>
      <c r="AL267">
        <f t="shared" si="201"/>
        <v>-1.8986031807854344</v>
      </c>
      <c r="AM267">
        <f t="shared" si="202"/>
        <v>-1.3963204715648727</v>
      </c>
      <c r="AN267" s="25">
        <f t="shared" si="216"/>
        <v>4.9227423419064014</v>
      </c>
      <c r="AO267" s="25">
        <f t="shared" si="216"/>
        <v>4.9227438048228711</v>
      </c>
      <c r="AP267" s="25">
        <f t="shared" si="216"/>
        <v>4.9227578915143573</v>
      </c>
      <c r="AQ267" s="25">
        <f t="shared" si="216"/>
        <v>4.9228934873277623</v>
      </c>
      <c r="AR267" s="25">
        <f t="shared" si="216"/>
        <v>4.9241943332102158</v>
      </c>
      <c r="AS267" s="25">
        <f t="shared" si="216"/>
        <v>4.9362960787845607</v>
      </c>
      <c r="AT267" s="25">
        <f t="shared" si="216"/>
        <v>5.0276860502653236</v>
      </c>
      <c r="AU267" s="25">
        <f t="shared" si="203"/>
        <v>5.4091171024746938</v>
      </c>
      <c r="AV267" s="25"/>
      <c r="AZ267" s="25"/>
    </row>
    <row r="268" spans="1:52">
      <c r="A268" s="33" t="s">
        <v>600</v>
      </c>
      <c r="B268" s="57" t="s">
        <v>292</v>
      </c>
      <c r="C268" s="58">
        <v>52263.591</v>
      </c>
      <c r="D268" s="58" t="s">
        <v>503</v>
      </c>
      <c r="E268" s="33">
        <f t="shared" si="186"/>
        <v>6630.9631258162008</v>
      </c>
      <c r="F268" s="25">
        <f t="shared" si="187"/>
        <v>6631</v>
      </c>
      <c r="G268" s="25">
        <f t="shared" si="207"/>
        <v>-1.2586929995450191E-2</v>
      </c>
      <c r="I268">
        <f>G268</f>
        <v>-1.2586929995450191E-2</v>
      </c>
      <c r="L268" s="25"/>
      <c r="O268" s="25">
        <f t="shared" ca="1" si="214"/>
        <v>3.7907436685267304E-2</v>
      </c>
      <c r="P268" s="27">
        <f t="shared" si="188"/>
        <v>-1.0981159832028416E-2</v>
      </c>
      <c r="Q268" s="28">
        <f t="shared" si="189"/>
        <v>37245.091</v>
      </c>
      <c r="S268" s="25">
        <f t="shared" si="208"/>
        <v>2.5784978177355956E-6</v>
      </c>
      <c r="T268" s="11">
        <f>T$19</f>
        <v>0</v>
      </c>
      <c r="U268">
        <f t="shared" si="209"/>
        <v>0</v>
      </c>
      <c r="V268" s="25">
        <f t="shared" si="210"/>
        <v>-1.6057701634217755E-3</v>
      </c>
      <c r="Z268">
        <f t="shared" si="190"/>
        <v>6631</v>
      </c>
      <c r="AA268" s="25">
        <f t="shared" si="191"/>
        <v>-2.1155027245579099E-2</v>
      </c>
      <c r="AB268" s="25">
        <f t="shared" si="192"/>
        <v>-2.41306258189951E-3</v>
      </c>
      <c r="AC268" s="25">
        <f t="shared" si="193"/>
        <v>-1.6057701634217755E-3</v>
      </c>
      <c r="AD268" s="25">
        <f t="shared" si="194"/>
        <v>8.5680972501289074E-3</v>
      </c>
      <c r="AE268" s="25">
        <f t="shared" si="195"/>
        <v>0</v>
      </c>
      <c r="AF268">
        <f t="shared" si="196"/>
        <v>-1.6057701634217755E-3</v>
      </c>
      <c r="AG268" s="128"/>
      <c r="AH268">
        <f t="shared" si="197"/>
        <v>-1.0173867413550681E-2</v>
      </c>
      <c r="AI268">
        <f t="shared" si="198"/>
        <v>0.84140860767783132</v>
      </c>
      <c r="AJ268">
        <f t="shared" si="199"/>
        <v>-0.94779096904339943</v>
      </c>
      <c r="AK268">
        <f t="shared" si="200"/>
        <v>-0.4713740435158828</v>
      </c>
      <c r="AL268">
        <f t="shared" si="201"/>
        <v>-1.8953446710660218</v>
      </c>
      <c r="AM268">
        <f t="shared" si="202"/>
        <v>-1.3915255448456123</v>
      </c>
      <c r="AN268" s="25">
        <f t="shared" si="216"/>
        <v>4.9261051856014912</v>
      </c>
      <c r="AO268" s="25">
        <f t="shared" si="216"/>
        <v>4.926106770616113</v>
      </c>
      <c r="AP268" s="25">
        <f t="shared" si="216"/>
        <v>4.9261217964083572</v>
      </c>
      <c r="AQ268" s="25">
        <f t="shared" si="216"/>
        <v>4.9262641878941906</v>
      </c>
      <c r="AR268" s="25">
        <f t="shared" si="216"/>
        <v>4.9276089517645154</v>
      </c>
      <c r="AS268" s="25">
        <f t="shared" si="216"/>
        <v>4.9399234755503914</v>
      </c>
      <c r="AT268" s="25">
        <f t="shared" si="216"/>
        <v>5.0316595436423004</v>
      </c>
      <c r="AU268" s="25">
        <f t="shared" si="203"/>
        <v>5.4121279607795127</v>
      </c>
      <c r="AZ268" s="25"/>
    </row>
    <row r="269" spans="1:52">
      <c r="A269" s="33" t="s">
        <v>850</v>
      </c>
      <c r="B269" s="57" t="s">
        <v>288</v>
      </c>
      <c r="C269" s="58">
        <v>52265.802600000003</v>
      </c>
      <c r="D269" s="58" t="s">
        <v>485</v>
      </c>
      <c r="E269" s="33">
        <f t="shared" si="186"/>
        <v>6637.4421437264627</v>
      </c>
      <c r="F269" s="25">
        <f t="shared" si="187"/>
        <v>6637.5</v>
      </c>
      <c r="G269" s="25">
        <f t="shared" si="207"/>
        <v>-1.9749124992813449E-2</v>
      </c>
      <c r="K269">
        <f>G269</f>
        <v>-1.9749124992813449E-2</v>
      </c>
      <c r="L269" s="25"/>
      <c r="O269" s="25">
        <f t="shared" ca="1" si="214"/>
        <v>3.7884280144163153E-2</v>
      </c>
      <c r="P269" s="27">
        <f t="shared" si="188"/>
        <v>-1.0988102949328424E-2</v>
      </c>
      <c r="Q269" s="28">
        <f t="shared" si="189"/>
        <v>37247.302600000003</v>
      </c>
      <c r="S269" s="25">
        <f t="shared" si="208"/>
        <v>7.6755507246430521E-5</v>
      </c>
      <c r="T269" s="128">
        <v>1</v>
      </c>
      <c r="U269">
        <f t="shared" si="209"/>
        <v>7.6755507246430521E-5</v>
      </c>
      <c r="V269" s="25">
        <f t="shared" si="210"/>
        <v>-8.7610220434850249E-3</v>
      </c>
      <c r="Z269">
        <f t="shared" si="190"/>
        <v>6637.5</v>
      </c>
      <c r="AA269" s="25">
        <f t="shared" si="191"/>
        <v>-2.1159607528095637E-2</v>
      </c>
      <c r="AB269" s="25">
        <f t="shared" si="192"/>
        <v>-9.5776204140462368E-3</v>
      </c>
      <c r="AC269" s="25">
        <f t="shared" si="193"/>
        <v>-8.7610220434850249E-3</v>
      </c>
      <c r="AD269" s="25">
        <f t="shared" si="194"/>
        <v>1.4104825352821877E-3</v>
      </c>
      <c r="AE269" s="25">
        <f t="shared" si="195"/>
        <v>1.9894609823360678E-6</v>
      </c>
      <c r="AF269">
        <f t="shared" si="196"/>
        <v>-8.7610220434850249E-3</v>
      </c>
      <c r="AG269" s="128"/>
      <c r="AH269">
        <f t="shared" si="197"/>
        <v>-1.0171504578767213E-2</v>
      </c>
      <c r="AI269">
        <f t="shared" si="198"/>
        <v>0.84189688330675594</v>
      </c>
      <c r="AJ269">
        <f t="shared" si="199"/>
        <v>-0.94812072965918548</v>
      </c>
      <c r="AK269">
        <f t="shared" si="200"/>
        <v>-0.47153803994066035</v>
      </c>
      <c r="AL269">
        <f t="shared" si="201"/>
        <v>-1.8943089953252041</v>
      </c>
      <c r="AM269">
        <f t="shared" si="202"/>
        <v>-1.3900060898227342</v>
      </c>
      <c r="AN269" s="25">
        <f t="shared" si="216"/>
        <v>4.9271727373480569</v>
      </c>
      <c r="AO269" s="25">
        <f t="shared" si="216"/>
        <v>4.9271743627778388</v>
      </c>
      <c r="AP269" s="25">
        <f t="shared" si="216"/>
        <v>4.9271896962764554</v>
      </c>
      <c r="AQ269" s="25">
        <f t="shared" si="216"/>
        <v>4.9273342918995651</v>
      </c>
      <c r="AR269" s="25">
        <f t="shared" si="216"/>
        <v>4.9286931554377293</v>
      </c>
      <c r="AS269" s="25">
        <f t="shared" si="216"/>
        <v>4.9410752958566437</v>
      </c>
      <c r="AT269" s="25">
        <f t="shared" si="216"/>
        <v>5.0329201523773435</v>
      </c>
      <c r="AU269" s="25">
        <f t="shared" si="203"/>
        <v>5.4130826231688465</v>
      </c>
      <c r="AZ269" s="25"/>
    </row>
    <row r="270" spans="1:52">
      <c r="A270" s="56" t="s">
        <v>494</v>
      </c>
      <c r="B270" s="57" t="str">
        <f>IF(W270=INT(W270),"I","II")</f>
        <v>I</v>
      </c>
      <c r="C270" s="126">
        <v>52296.693399999996</v>
      </c>
      <c r="D270" s="115" t="s">
        <v>485</v>
      </c>
      <c r="E270" s="33">
        <f t="shared" si="186"/>
        <v>6727.9386378764175</v>
      </c>
      <c r="F270" s="25">
        <f t="shared" si="187"/>
        <v>6728</v>
      </c>
      <c r="G270" s="25">
        <f t="shared" si="207"/>
        <v>-2.0945839998603333E-2</v>
      </c>
      <c r="K270">
        <f>G270</f>
        <v>-2.0945839998603333E-2</v>
      </c>
      <c r="N270" s="25"/>
      <c r="O270" s="25">
        <f t="shared" ca="1" si="214"/>
        <v>3.7561869841097717E-2</v>
      </c>
      <c r="P270" s="27">
        <f t="shared" si="188"/>
        <v>-1.1084920325427751E-2</v>
      </c>
      <c r="Q270" s="28">
        <f t="shared" si="189"/>
        <v>37278.193399999996</v>
      </c>
      <c r="S270" s="25">
        <f t="shared" si="208"/>
        <v>9.7237736800821233E-5</v>
      </c>
      <c r="T270" s="128">
        <v>1</v>
      </c>
      <c r="U270">
        <f t="shared" si="209"/>
        <v>9.7237736800821233E-5</v>
      </c>
      <c r="V270" s="25">
        <f t="shared" si="210"/>
        <v>-9.8609196731755822E-3</v>
      </c>
      <c r="Z270">
        <f t="shared" si="190"/>
        <v>6728</v>
      </c>
      <c r="AA270" s="25">
        <f t="shared" si="191"/>
        <v>-2.1222170284177187E-2</v>
      </c>
      <c r="AB270" s="25">
        <f t="shared" si="192"/>
        <v>-1.0808590039853896E-2</v>
      </c>
      <c r="AC270" s="25">
        <f t="shared" si="193"/>
        <v>-9.8609196731755822E-3</v>
      </c>
      <c r="AD270" s="25">
        <f t="shared" si="194"/>
        <v>2.7633028557385447E-4</v>
      </c>
      <c r="AE270" s="25">
        <f t="shared" si="195"/>
        <v>7.6358426725327969E-8</v>
      </c>
      <c r="AF270">
        <f t="shared" si="196"/>
        <v>-9.8609196731755822E-3</v>
      </c>
      <c r="AG270" s="128"/>
      <c r="AH270">
        <f t="shared" si="197"/>
        <v>-1.0137249958749437E-2</v>
      </c>
      <c r="AI270">
        <f t="shared" si="198"/>
        <v>0.84877231846027679</v>
      </c>
      <c r="AJ270">
        <f t="shared" si="199"/>
        <v>-0.95264456335122849</v>
      </c>
      <c r="AK270">
        <f t="shared" si="200"/>
        <v>-0.47378782904937256</v>
      </c>
      <c r="AL270">
        <f t="shared" si="201"/>
        <v>-1.8797630823206148</v>
      </c>
      <c r="AM270">
        <f t="shared" si="202"/>
        <v>-1.3688939904775119</v>
      </c>
      <c r="AN270" s="25">
        <f t="shared" si="216"/>
        <v>4.9421011692742214</v>
      </c>
      <c r="AO270" s="25">
        <f t="shared" si="216"/>
        <v>4.9421034511636703</v>
      </c>
      <c r="AP270" s="25">
        <f t="shared" si="216"/>
        <v>4.9421236005806488</v>
      </c>
      <c r="AQ270" s="25">
        <f t="shared" si="216"/>
        <v>4.9423014475864147</v>
      </c>
      <c r="AR270" s="25">
        <f t="shared" si="216"/>
        <v>4.9438653772311421</v>
      </c>
      <c r="AS270" s="25">
        <f t="shared" si="216"/>
        <v>4.9571958776489158</v>
      </c>
      <c r="AT270" s="25">
        <f t="shared" si="216"/>
        <v>5.0505075736142997</v>
      </c>
      <c r="AU270" s="25">
        <f t="shared" si="203"/>
        <v>5.426374461051096</v>
      </c>
      <c r="AZ270" s="25"/>
    </row>
    <row r="271" spans="1:52">
      <c r="A271" s="33" t="s">
        <v>600</v>
      </c>
      <c r="B271" s="57" t="s">
        <v>292</v>
      </c>
      <c r="C271" s="58">
        <v>52307.620999999999</v>
      </c>
      <c r="D271" s="58" t="s">
        <v>503</v>
      </c>
      <c r="E271" s="33">
        <f t="shared" si="186"/>
        <v>6759.9517126259707</v>
      </c>
      <c r="F271" s="25">
        <f t="shared" si="187"/>
        <v>6760</v>
      </c>
      <c r="G271" s="25">
        <f t="shared" si="207"/>
        <v>-1.6482799997902475E-2</v>
      </c>
      <c r="I271">
        <f>G271</f>
        <v>-1.6482799997902475E-2</v>
      </c>
      <c r="M271" s="25"/>
      <c r="O271" s="25">
        <f t="shared" ca="1" si="214"/>
        <v>3.7447868407969598E-2</v>
      </c>
      <c r="P271" s="27">
        <f t="shared" si="188"/>
        <v>-1.111922010206454E-2</v>
      </c>
      <c r="Q271" s="28">
        <f t="shared" si="189"/>
        <v>37289.120999999999</v>
      </c>
      <c r="S271" s="25">
        <f t="shared" si="208"/>
        <v>2.8767989299036877E-5</v>
      </c>
      <c r="T271" s="11">
        <f>T$19</f>
        <v>0</v>
      </c>
      <c r="U271">
        <f t="shared" si="209"/>
        <v>0</v>
      </c>
      <c r="V271" s="25">
        <f t="shared" si="210"/>
        <v>-5.3635798958379353E-3</v>
      </c>
      <c r="Z271">
        <f t="shared" si="190"/>
        <v>6760</v>
      </c>
      <c r="AA271" s="25">
        <f t="shared" si="191"/>
        <v>-2.1243746014967986E-2</v>
      </c>
      <c r="AB271" s="25">
        <f t="shared" si="192"/>
        <v>-6.3582740849990292E-3</v>
      </c>
      <c r="AC271" s="25">
        <f t="shared" si="193"/>
        <v>-5.3635798958379353E-3</v>
      </c>
      <c r="AD271" s="25">
        <f t="shared" si="194"/>
        <v>4.7609460170655107E-3</v>
      </c>
      <c r="AE271" s="25">
        <f t="shared" si="195"/>
        <v>0</v>
      </c>
      <c r="AF271">
        <f t="shared" si="196"/>
        <v>-5.3635798958379353E-3</v>
      </c>
      <c r="AG271" s="128"/>
      <c r="AH271">
        <f t="shared" si="197"/>
        <v>-1.0124525912903446E-2</v>
      </c>
      <c r="AI271">
        <f t="shared" si="198"/>
        <v>0.85123824432096029</v>
      </c>
      <c r="AJ271">
        <f t="shared" si="199"/>
        <v>-0.95421304737322421</v>
      </c>
      <c r="AK271">
        <f t="shared" si="200"/>
        <v>-0.47456786518525157</v>
      </c>
      <c r="AL271">
        <f t="shared" si="201"/>
        <v>-1.8745626700317697</v>
      </c>
      <c r="AM271">
        <f t="shared" si="202"/>
        <v>-1.3614478212387575</v>
      </c>
      <c r="AN271" s="25">
        <f t="shared" ref="AN271:AT280" si="217">$AU271+$AB$7*SIN(AO271)</f>
        <v>4.9474089709319182</v>
      </c>
      <c r="AO271" s="25">
        <f t="shared" si="217"/>
        <v>4.9474115313305038</v>
      </c>
      <c r="AP271" s="25">
        <f t="shared" si="217"/>
        <v>4.9474336384494233</v>
      </c>
      <c r="AQ271" s="25">
        <f t="shared" si="217"/>
        <v>4.9476244320038827</v>
      </c>
      <c r="AR271" s="25">
        <f t="shared" si="217"/>
        <v>4.9492647909508571</v>
      </c>
      <c r="AS271" s="25">
        <f t="shared" si="217"/>
        <v>4.962933422812033</v>
      </c>
      <c r="AT271" s="25">
        <f t="shared" si="217"/>
        <v>5.056742260982638</v>
      </c>
      <c r="AU271" s="25">
        <f t="shared" si="203"/>
        <v>5.43107433742935</v>
      </c>
      <c r="AZ271" s="25"/>
    </row>
    <row r="272" spans="1:52">
      <c r="A272" s="33" t="s">
        <v>850</v>
      </c>
      <c r="B272" s="57" t="s">
        <v>288</v>
      </c>
      <c r="C272" s="58">
        <v>52310.519399999997</v>
      </c>
      <c r="D272" s="58" t="s">
        <v>485</v>
      </c>
      <c r="E272" s="33">
        <f t="shared" si="186"/>
        <v>6768.4427532802792</v>
      </c>
      <c r="F272" s="25">
        <f t="shared" si="187"/>
        <v>6768.5</v>
      </c>
      <c r="G272" s="25">
        <f t="shared" si="207"/>
        <v>-1.954105500044534E-2</v>
      </c>
      <c r="K272">
        <f>G272</f>
        <v>-1.954105500044534E-2</v>
      </c>
      <c r="M272" s="25"/>
      <c r="O272" s="25">
        <f t="shared" ca="1" si="214"/>
        <v>3.7417586777294953E-2</v>
      </c>
      <c r="P272" s="27">
        <f t="shared" si="188"/>
        <v>-1.1128336777007822E-2</v>
      </c>
      <c r="Q272" s="28">
        <f t="shared" si="189"/>
        <v>37292.019399999997</v>
      </c>
      <c r="S272" s="25">
        <f t="shared" si="208"/>
        <v>7.0773827906957706E-5</v>
      </c>
      <c r="T272" s="128">
        <v>1</v>
      </c>
      <c r="U272">
        <f t="shared" si="209"/>
        <v>7.0773827906957706E-5</v>
      </c>
      <c r="V272" s="25">
        <f t="shared" si="210"/>
        <v>-8.4127182234375181E-3</v>
      </c>
      <c r="Z272">
        <f t="shared" si="190"/>
        <v>6768.5</v>
      </c>
      <c r="AA272" s="25">
        <f t="shared" si="191"/>
        <v>-2.1249428579403672E-2</v>
      </c>
      <c r="AB272" s="25">
        <f t="shared" si="192"/>
        <v>-9.4199631980494882E-3</v>
      </c>
      <c r="AC272" s="25">
        <f t="shared" si="193"/>
        <v>-8.4127182234375181E-3</v>
      </c>
      <c r="AD272" s="25">
        <f t="shared" si="194"/>
        <v>1.7083735789583318E-3</v>
      </c>
      <c r="AE272" s="25">
        <f t="shared" si="195"/>
        <v>2.9185402852828997E-6</v>
      </c>
      <c r="AF272">
        <f t="shared" si="196"/>
        <v>-8.4127182234375181E-3</v>
      </c>
      <c r="AG272" s="128"/>
      <c r="AH272">
        <f t="shared" si="197"/>
        <v>-1.0121091802395852E-2</v>
      </c>
      <c r="AI272">
        <f t="shared" si="198"/>
        <v>0.85189634965759864</v>
      </c>
      <c r="AJ272">
        <f t="shared" si="199"/>
        <v>-0.9546268546247767</v>
      </c>
      <c r="AK272">
        <f t="shared" si="200"/>
        <v>-0.47477365909921021</v>
      </c>
      <c r="AL272">
        <f t="shared" si="201"/>
        <v>-1.8731762243441337</v>
      </c>
      <c r="AM272">
        <f t="shared" si="202"/>
        <v>-1.3594715468721432</v>
      </c>
      <c r="AN272" s="25">
        <f t="shared" si="217"/>
        <v>4.9488214498581398</v>
      </c>
      <c r="AO272" s="25">
        <f t="shared" si="217"/>
        <v>4.9488240887363384</v>
      </c>
      <c r="AP272" s="25">
        <f t="shared" si="217"/>
        <v>4.9488467398469931</v>
      </c>
      <c r="AQ272" s="25">
        <f t="shared" si="217"/>
        <v>4.9490410807213632</v>
      </c>
      <c r="AR272" s="25">
        <f t="shared" si="217"/>
        <v>4.9507020859721722</v>
      </c>
      <c r="AS272" s="25">
        <f t="shared" si="217"/>
        <v>4.9644607533699832</v>
      </c>
      <c r="AT272" s="25">
        <f t="shared" si="217"/>
        <v>5.0583997410806676</v>
      </c>
      <c r="AU272" s="25">
        <f t="shared" si="203"/>
        <v>5.4323227420923237</v>
      </c>
      <c r="AZ272" s="25"/>
    </row>
    <row r="273" spans="1:52">
      <c r="A273" s="33" t="s">
        <v>600</v>
      </c>
      <c r="B273" s="57" t="s">
        <v>288</v>
      </c>
      <c r="C273" s="58">
        <v>52311.548999999999</v>
      </c>
      <c r="D273" s="58" t="s">
        <v>503</v>
      </c>
      <c r="E273" s="33">
        <f t="shared" si="186"/>
        <v>6771.4590296595561</v>
      </c>
      <c r="F273" s="25">
        <f t="shared" si="187"/>
        <v>6771.5</v>
      </c>
      <c r="G273" s="25">
        <f t="shared" si="207"/>
        <v>-1.3985145000333432E-2</v>
      </c>
      <c r="I273">
        <f>G273</f>
        <v>-1.3985145000333432E-2</v>
      </c>
      <c r="L273" s="25"/>
      <c r="O273" s="25">
        <f t="shared" ca="1" si="214"/>
        <v>3.7406899142939189E-2</v>
      </c>
      <c r="P273" s="27">
        <f t="shared" si="188"/>
        <v>-1.1131555007928133E-2</v>
      </c>
      <c r="Q273" s="28">
        <f t="shared" si="189"/>
        <v>37293.048999999999</v>
      </c>
      <c r="S273" s="25">
        <f t="shared" si="208"/>
        <v>8.1429758447556718E-6</v>
      </c>
      <c r="T273" s="11">
        <f>T$19</f>
        <v>0</v>
      </c>
      <c r="U273">
        <f t="shared" si="209"/>
        <v>0</v>
      </c>
      <c r="V273" s="25">
        <f t="shared" si="210"/>
        <v>-2.8535899924052987E-3</v>
      </c>
      <c r="Z273">
        <f t="shared" si="190"/>
        <v>6771.5</v>
      </c>
      <c r="AA273" s="25">
        <f t="shared" si="191"/>
        <v>-2.125142931250994E-2</v>
      </c>
      <c r="AB273" s="25">
        <f t="shared" si="192"/>
        <v>-3.8652706957516252E-3</v>
      </c>
      <c r="AC273" s="25">
        <f t="shared" si="193"/>
        <v>-2.8535899924052987E-3</v>
      </c>
      <c r="AD273" s="25">
        <f t="shared" si="194"/>
        <v>7.2662843121765082E-3</v>
      </c>
      <c r="AE273" s="25">
        <f t="shared" si="195"/>
        <v>0</v>
      </c>
      <c r="AF273">
        <f t="shared" si="196"/>
        <v>-2.8535899924052987E-3</v>
      </c>
      <c r="AG273" s="128"/>
      <c r="AH273">
        <f t="shared" si="197"/>
        <v>-1.0119874304581807E-2</v>
      </c>
      <c r="AI273">
        <f t="shared" si="198"/>
        <v>0.85212893334598327</v>
      </c>
      <c r="AJ273">
        <f t="shared" si="199"/>
        <v>-0.9547726184402151</v>
      </c>
      <c r="AK273">
        <f t="shared" si="200"/>
        <v>-0.47484615010106246</v>
      </c>
      <c r="AL273">
        <f t="shared" si="201"/>
        <v>-1.8726863784469006</v>
      </c>
      <c r="AM273">
        <f t="shared" si="202"/>
        <v>-1.3587741985989465</v>
      </c>
      <c r="AN273" s="25">
        <f t="shared" si="217"/>
        <v>4.9493202326907708</v>
      </c>
      <c r="AO273" s="25">
        <f t="shared" si="217"/>
        <v>4.9493228997336631</v>
      </c>
      <c r="AP273" s="25">
        <f t="shared" si="217"/>
        <v>4.9493457452989578</v>
      </c>
      <c r="AQ273" s="25">
        <f t="shared" si="217"/>
        <v>4.9495413491625841</v>
      </c>
      <c r="AR273" s="25">
        <f t="shared" si="217"/>
        <v>4.9512096759027013</v>
      </c>
      <c r="AS273" s="25">
        <f t="shared" si="217"/>
        <v>4.965000141643471</v>
      </c>
      <c r="AT273" s="25">
        <f t="shared" si="217"/>
        <v>5.058984873226783</v>
      </c>
      <c r="AU273" s="25">
        <f t="shared" si="203"/>
        <v>5.432763355502785</v>
      </c>
      <c r="AZ273" s="25"/>
    </row>
    <row r="274" spans="1:52">
      <c r="A274" s="33" t="s">
        <v>600</v>
      </c>
      <c r="B274" s="57" t="s">
        <v>292</v>
      </c>
      <c r="C274" s="58">
        <v>52319.576000000001</v>
      </c>
      <c r="D274" s="58" t="s">
        <v>503</v>
      </c>
      <c r="E274" s="33">
        <f t="shared" si="186"/>
        <v>6794.9746187197943</v>
      </c>
      <c r="F274" s="25">
        <f t="shared" si="187"/>
        <v>6795</v>
      </c>
      <c r="G274" s="25">
        <f t="shared" si="207"/>
        <v>-8.6638499997206964E-3</v>
      </c>
      <c r="I274">
        <f>G274</f>
        <v>-8.6638499997206964E-3</v>
      </c>
      <c r="M274" s="25"/>
      <c r="O274" s="25">
        <f t="shared" ca="1" si="214"/>
        <v>3.7323179340485735E-2</v>
      </c>
      <c r="P274" s="27">
        <f t="shared" si="188"/>
        <v>-1.1156774969864442E-2</v>
      </c>
      <c r="Q274" s="28">
        <f t="shared" si="189"/>
        <v>37301.076000000001</v>
      </c>
      <c r="S274" s="25">
        <f t="shared" si="208"/>
        <v>6.214674906766194E-6</v>
      </c>
      <c r="T274" s="11">
        <f>T$19</f>
        <v>0</v>
      </c>
      <c r="U274">
        <f t="shared" si="209"/>
        <v>0</v>
      </c>
      <c r="V274" s="25">
        <f t="shared" si="210"/>
        <v>2.4929249701437454E-3</v>
      </c>
      <c r="Z274">
        <f t="shared" si="190"/>
        <v>6795</v>
      </c>
      <c r="AA274" s="25">
        <f t="shared" si="191"/>
        <v>-2.1267013404311561E-2</v>
      </c>
      <c r="AB274" s="25">
        <f t="shared" si="192"/>
        <v>1.4463884347264231E-3</v>
      </c>
      <c r="AC274" s="25">
        <f t="shared" si="193"/>
        <v>2.4929249701437454E-3</v>
      </c>
      <c r="AD274" s="25">
        <f t="shared" si="194"/>
        <v>1.2603163404590865E-2</v>
      </c>
      <c r="AE274" s="25">
        <f t="shared" si="195"/>
        <v>0</v>
      </c>
      <c r="AF274">
        <f t="shared" si="196"/>
        <v>2.4929249701437454E-3</v>
      </c>
      <c r="AG274" s="128"/>
      <c r="AH274">
        <f t="shared" si="197"/>
        <v>-1.0110238434447119E-2</v>
      </c>
      <c r="AI274">
        <f t="shared" si="198"/>
        <v>0.85395647354963866</v>
      </c>
      <c r="AJ274">
        <f t="shared" si="199"/>
        <v>-0.95590923116216775</v>
      </c>
      <c r="AK274">
        <f t="shared" si="200"/>
        <v>-0.47541140815207622</v>
      </c>
      <c r="AL274">
        <f t="shared" si="201"/>
        <v>-1.8688399729443026</v>
      </c>
      <c r="AM274">
        <f t="shared" si="202"/>
        <v>-1.3533145099704968</v>
      </c>
      <c r="AN274" s="25">
        <f t="shared" si="217"/>
        <v>4.9532320864413029</v>
      </c>
      <c r="AO274" s="25">
        <f t="shared" si="217"/>
        <v>4.95323498274242</v>
      </c>
      <c r="AP274" s="25">
        <f t="shared" si="217"/>
        <v>4.9532593966999849</v>
      </c>
      <c r="AQ274" s="25">
        <f t="shared" si="217"/>
        <v>4.9534650943257867</v>
      </c>
      <c r="AR274" s="25">
        <f t="shared" si="217"/>
        <v>4.9551913965455183</v>
      </c>
      <c r="AS274" s="25">
        <f t="shared" si="217"/>
        <v>4.9692313170918165</v>
      </c>
      <c r="AT274" s="25">
        <f t="shared" si="217"/>
        <v>5.0635709167195557</v>
      </c>
      <c r="AU274" s="25">
        <f t="shared" si="203"/>
        <v>5.4362148272180653</v>
      </c>
      <c r="AZ274" s="25"/>
    </row>
    <row r="275" spans="1:52">
      <c r="A275" s="33" t="s">
        <v>336</v>
      </c>
      <c r="B275" s="57"/>
      <c r="C275" s="58">
        <v>52338.339599999999</v>
      </c>
      <c r="D275" s="58">
        <v>2.9999999999999997E-4</v>
      </c>
      <c r="E275" s="33">
        <f t="shared" si="186"/>
        <v>6849.9437363092484</v>
      </c>
      <c r="F275" s="25">
        <f t="shared" si="187"/>
        <v>6850</v>
      </c>
      <c r="G275" s="25">
        <f t="shared" si="207"/>
        <v>-1.9205500000680331E-2</v>
      </c>
      <c r="K275">
        <f>G275</f>
        <v>-1.9205500000680331E-2</v>
      </c>
      <c r="O275" s="25">
        <f t="shared" ca="1" si="214"/>
        <v>3.712723937729679E-2</v>
      </c>
      <c r="P275" s="27">
        <f t="shared" si="188"/>
        <v>-1.1215873114429276E-2</v>
      </c>
      <c r="Q275" s="28">
        <f t="shared" si="189"/>
        <v>37319.839599999999</v>
      </c>
      <c r="S275" s="25">
        <f t="shared" si="208"/>
        <v>6.3834137781505727E-5</v>
      </c>
      <c r="T275" s="128">
        <v>1</v>
      </c>
      <c r="U275">
        <f t="shared" si="209"/>
        <v>6.3834137781505727E-5</v>
      </c>
      <c r="V275" s="25">
        <f t="shared" si="210"/>
        <v>-7.9896268862510549E-3</v>
      </c>
      <c r="Z275">
        <f t="shared" si="190"/>
        <v>6850</v>
      </c>
      <c r="AA275" s="25">
        <f t="shared" si="191"/>
        <v>-2.1302870149987017E-2</v>
      </c>
      <c r="AB275" s="25">
        <f t="shared" si="192"/>
        <v>-9.11850296512259E-3</v>
      </c>
      <c r="AC275" s="25">
        <f t="shared" si="193"/>
        <v>-7.9896268862510549E-3</v>
      </c>
      <c r="AD275" s="25">
        <f t="shared" si="194"/>
        <v>2.0973701493066862E-3</v>
      </c>
      <c r="AE275" s="25">
        <f t="shared" si="195"/>
        <v>4.3989615432027514E-6</v>
      </c>
      <c r="AF275">
        <f t="shared" si="196"/>
        <v>-7.9896268862510549E-3</v>
      </c>
      <c r="AG275" s="128"/>
      <c r="AH275">
        <f t="shared" si="197"/>
        <v>-1.0086997035557741E-2</v>
      </c>
      <c r="AI275">
        <f t="shared" si="198"/>
        <v>0.85827303478494466</v>
      </c>
      <c r="AJ275">
        <f t="shared" si="199"/>
        <v>-0.95853257509965539</v>
      </c>
      <c r="AK275">
        <f t="shared" si="200"/>
        <v>-0.47671604331103429</v>
      </c>
      <c r="AL275">
        <f t="shared" si="201"/>
        <v>-1.8597728430016309</v>
      </c>
      <c r="AM275">
        <f t="shared" si="202"/>
        <v>-1.3405560911769985</v>
      </c>
      <c r="AN275" s="25">
        <f t="shared" si="217"/>
        <v>4.9624204323162022</v>
      </c>
      <c r="AO275" s="25">
        <f t="shared" si="217"/>
        <v>4.9624239287694714</v>
      </c>
      <c r="AP275" s="25">
        <f t="shared" si="217"/>
        <v>4.9624523397464282</v>
      </c>
      <c r="AQ275" s="25">
        <f t="shared" si="217"/>
        <v>4.9626830805103168</v>
      </c>
      <c r="AR275" s="25">
        <f t="shared" si="217"/>
        <v>4.9645493931115432</v>
      </c>
      <c r="AS275" s="25">
        <f t="shared" si="217"/>
        <v>4.9791754829259229</v>
      </c>
      <c r="AT275" s="25">
        <f t="shared" si="217"/>
        <v>5.0743215390660108</v>
      </c>
      <c r="AU275" s="25">
        <f t="shared" si="203"/>
        <v>5.4442927397431893</v>
      </c>
      <c r="AV275" s="25"/>
      <c r="AZ275" s="25"/>
    </row>
    <row r="276" spans="1:52">
      <c r="A276" s="33" t="s">
        <v>850</v>
      </c>
      <c r="B276" s="57" t="s">
        <v>288</v>
      </c>
      <c r="C276" s="58">
        <v>52496.8946</v>
      </c>
      <c r="D276" s="58" t="s">
        <v>485</v>
      </c>
      <c r="E276" s="33">
        <f t="shared" si="186"/>
        <v>7314.4403382084893</v>
      </c>
      <c r="F276" s="25">
        <f t="shared" si="187"/>
        <v>7314.5</v>
      </c>
      <c r="G276" s="25">
        <f t="shared" si="207"/>
        <v>-2.0365434997074772E-2</v>
      </c>
      <c r="K276">
        <f>G276</f>
        <v>-2.0365434997074772E-2</v>
      </c>
      <c r="L276" s="25"/>
      <c r="O276" s="25">
        <f t="shared" ca="1" si="214"/>
        <v>3.5472437324546552E-2</v>
      </c>
      <c r="P276" s="27">
        <f t="shared" si="188"/>
        <v>-1.1719047153095333E-2</v>
      </c>
      <c r="Q276" s="28">
        <f t="shared" si="189"/>
        <v>37478.3946</v>
      </c>
      <c r="S276" s="25">
        <f t="shared" si="208"/>
        <v>7.4760022748515402E-5</v>
      </c>
      <c r="T276" s="128">
        <v>1</v>
      </c>
      <c r="U276">
        <f t="shared" si="209"/>
        <v>7.4760022748515402E-5</v>
      </c>
      <c r="V276" s="25">
        <f t="shared" si="210"/>
        <v>-8.6463878439794386E-3</v>
      </c>
      <c r="Z276">
        <f t="shared" si="190"/>
        <v>7314.5</v>
      </c>
      <c r="AA276" s="25">
        <f t="shared" si="191"/>
        <v>-2.1569549411739136E-2</v>
      </c>
      <c r="AB276" s="25">
        <f t="shared" si="192"/>
        <v>-1.0514932738430969E-2</v>
      </c>
      <c r="AC276" s="25">
        <f t="shared" si="193"/>
        <v>-8.6463878439794386E-3</v>
      </c>
      <c r="AD276" s="25">
        <f t="shared" si="194"/>
        <v>1.2041144146643645E-3</v>
      </c>
      <c r="AE276" s="25">
        <f t="shared" si="195"/>
        <v>1.4498915236025053E-6</v>
      </c>
      <c r="AF276">
        <f t="shared" si="196"/>
        <v>-8.6463878439794386E-3</v>
      </c>
      <c r="AG276" s="128"/>
      <c r="AH276">
        <f t="shared" si="197"/>
        <v>-9.8505022586438031E-3</v>
      </c>
      <c r="AI276">
        <f t="shared" si="198"/>
        <v>0.89703115378523735</v>
      </c>
      <c r="AJ276">
        <f t="shared" si="199"/>
        <v>-0.9783299334263148</v>
      </c>
      <c r="AK276">
        <f t="shared" si="200"/>
        <v>-0.48656154320743228</v>
      </c>
      <c r="AL276">
        <f t="shared" si="201"/>
        <v>-1.7793448863170618</v>
      </c>
      <c r="AM276">
        <f t="shared" si="202"/>
        <v>-1.2337729625421463</v>
      </c>
      <c r="AN276" s="25">
        <f t="shared" si="217"/>
        <v>5.0419421901692756</v>
      </c>
      <c r="AO276" s="25">
        <f t="shared" si="217"/>
        <v>5.0419559953957549</v>
      </c>
      <c r="AP276" s="25">
        <f t="shared" si="217"/>
        <v>5.0420417553360766</v>
      </c>
      <c r="AQ276" s="25">
        <f t="shared" si="217"/>
        <v>5.0425740269434893</v>
      </c>
      <c r="AR276" s="25">
        <f t="shared" si="217"/>
        <v>5.0458592815283696</v>
      </c>
      <c r="AS276" s="25">
        <f t="shared" si="217"/>
        <v>5.0654854467961856</v>
      </c>
      <c r="AT276" s="25">
        <f t="shared" si="217"/>
        <v>5.1660606611949742</v>
      </c>
      <c r="AU276" s="25">
        <f t="shared" si="203"/>
        <v>5.5125143827962839</v>
      </c>
      <c r="AZ276" s="25"/>
    </row>
    <row r="277" spans="1:52">
      <c r="A277" s="33" t="s">
        <v>337</v>
      </c>
      <c r="B277" s="57"/>
      <c r="C277" s="58">
        <v>52548.608999999997</v>
      </c>
      <c r="D277" s="58">
        <v>3.0000000000000001E-3</v>
      </c>
      <c r="E277" s="33">
        <f t="shared" ref="E277:E340" si="218">+(C277-C$7)/C$8</f>
        <v>7465.9408463555474</v>
      </c>
      <c r="F277" s="25">
        <f t="shared" ref="F277:F340" si="219">ROUND(2*E277,0)/2</f>
        <v>7466</v>
      </c>
      <c r="G277" s="25">
        <f t="shared" si="207"/>
        <v>-2.0191980001982301E-2</v>
      </c>
      <c r="K277">
        <f>G277</f>
        <v>-2.0191980001982301E-2</v>
      </c>
      <c r="O277" s="25">
        <f t="shared" ca="1" si="214"/>
        <v>3.4932711789580649E-2</v>
      </c>
      <c r="P277" s="27">
        <f t="shared" ref="P277:P340" si="220">+D$11+D$12*F277+D$13*F277^2</f>
        <v>-1.1884732436488063E-2</v>
      </c>
      <c r="Q277" s="28">
        <f t="shared" ref="Q277:Q340" si="221">+C277-15018.5</f>
        <v>37530.108999999997</v>
      </c>
      <c r="S277" s="25">
        <f t="shared" si="208"/>
        <v>6.9010362114409955E-5</v>
      </c>
      <c r="T277" s="128">
        <v>1</v>
      </c>
      <c r="U277">
        <f t="shared" si="209"/>
        <v>6.9010362114409955E-5</v>
      </c>
      <c r="V277" s="25">
        <f t="shared" si="210"/>
        <v>-8.3072475654942385E-3</v>
      </c>
      <c r="W277" s="110"/>
      <c r="X277" s="109"/>
      <c r="Y277" s="114"/>
      <c r="Z277">
        <f t="shared" ref="Z277:Z340" si="222">F277</f>
        <v>7466</v>
      </c>
      <c r="AA277" s="25">
        <f t="shared" ref="AA277:AA340" si="223">AB$3+AB$4*Z277+AB$5*Z277^2+AH277</f>
        <v>-2.1641709114922449E-2</v>
      </c>
      <c r="AB277" s="25">
        <f t="shared" ref="AB277:AB340" si="224">IF(S277&lt;&gt;0,G277-AH277, -9999)</f>
        <v>-1.0435003323547916E-2</v>
      </c>
      <c r="AC277" s="25">
        <f t="shared" ref="AC277:AC340" si="225">+G277-P277</f>
        <v>-8.3072475654942385E-3</v>
      </c>
      <c r="AD277" s="25">
        <f t="shared" ref="AD277:AD340" si="226">IF(S277&lt;&gt;0,G277-AA277, -9999)</f>
        <v>1.4497291129401471E-3</v>
      </c>
      <c r="AE277" s="25">
        <f t="shared" ref="AE277:AE340" si="227">+(G277-AA277)^2*T277</f>
        <v>2.1017145009062259E-6</v>
      </c>
      <c r="AF277">
        <f t="shared" ref="AF277:AF340" si="228">IF(S277&lt;&gt;0,G277-P277, -9999)</f>
        <v>-8.3072475654942385E-3</v>
      </c>
      <c r="AG277" s="128"/>
      <c r="AH277">
        <f t="shared" ref="AH277:AH340" si="229">$AB$6*($AB$11/AI277*AJ277+$AB$12)</f>
        <v>-9.7569766784343856E-3</v>
      </c>
      <c r="AI277">
        <f t="shared" ref="AI277:AI340" si="230">1+$AB$7*COS(AL277)</f>
        <v>0.91061349493985244</v>
      </c>
      <c r="AJ277">
        <f t="shared" ref="AJ277:AJ340" si="231">SIN(AL277+RADIANS($AB$9))</f>
        <v>-0.98371378821531685</v>
      </c>
      <c r="AK277">
        <f t="shared" ref="AK277:AK340" si="232">$AB$7*SIN(AL277)</f>
        <v>-0.48923897160010632</v>
      </c>
      <c r="AL277">
        <f t="shared" ref="AL277:AL340" si="233">2*ATAN(AM277)</f>
        <v>-1.7515083277439749</v>
      </c>
      <c r="AM277">
        <f t="shared" ref="AM277:AM340" si="234">SQRT((1+$AB$7)/(1-$AB$7))*TAN(AN277/2)</f>
        <v>-1.1992587866591158</v>
      </c>
      <c r="AN277" s="25">
        <f t="shared" si="217"/>
        <v>5.0686625125157798</v>
      </c>
      <c r="AO277" s="25">
        <f t="shared" si="217"/>
        <v>5.0686827011771785</v>
      </c>
      <c r="AP277" s="25">
        <f t="shared" si="217"/>
        <v>5.0687990623123031</v>
      </c>
      <c r="AQ277" s="25">
        <f t="shared" si="217"/>
        <v>5.0694690239855582</v>
      </c>
      <c r="AR277" s="25">
        <f t="shared" si="217"/>
        <v>5.0733032426386391</v>
      </c>
      <c r="AS277" s="25">
        <f t="shared" si="217"/>
        <v>5.0945393493289348</v>
      </c>
      <c r="AT277" s="25">
        <f t="shared" si="217"/>
        <v>5.1963361528104191</v>
      </c>
      <c r="AU277" s="25">
        <f t="shared" ref="AU277:AU340" si="235">RADIANS($AB$9)+$AB$18*(F277-AB$15)</f>
        <v>5.534765360024581</v>
      </c>
      <c r="AZ277" s="25"/>
    </row>
    <row r="278" spans="1:52">
      <c r="A278" s="56" t="s">
        <v>337</v>
      </c>
      <c r="B278" s="57" t="s">
        <v>292</v>
      </c>
      <c r="C278" s="58">
        <v>52548.608999999997</v>
      </c>
      <c r="D278" s="58">
        <v>3.0000000000000001E-3</v>
      </c>
      <c r="E278" s="33">
        <f t="shared" si="218"/>
        <v>7465.9408463555474</v>
      </c>
      <c r="F278" s="25">
        <f t="shared" si="219"/>
        <v>7466</v>
      </c>
      <c r="G278" s="25">
        <f t="shared" si="207"/>
        <v>-2.0191980001982301E-2</v>
      </c>
      <c r="K278">
        <f>G278</f>
        <v>-2.0191980001982301E-2</v>
      </c>
      <c r="O278" s="25">
        <f t="shared" ca="1" si="214"/>
        <v>3.4932711789580649E-2</v>
      </c>
      <c r="P278" s="27">
        <f t="shared" si="220"/>
        <v>-1.1884732436488063E-2</v>
      </c>
      <c r="Q278" s="28">
        <f t="shared" si="221"/>
        <v>37530.108999999997</v>
      </c>
      <c r="S278" s="25">
        <f t="shared" si="208"/>
        <v>6.9010362114409955E-5</v>
      </c>
      <c r="T278" s="128">
        <v>1</v>
      </c>
      <c r="U278">
        <f t="shared" si="209"/>
        <v>6.9010362114409955E-5</v>
      </c>
      <c r="V278" s="25">
        <f t="shared" si="210"/>
        <v>-8.3072475654942385E-3</v>
      </c>
      <c r="Z278">
        <f t="shared" si="222"/>
        <v>7466</v>
      </c>
      <c r="AA278" s="25">
        <f t="shared" si="223"/>
        <v>-2.1641709114922449E-2</v>
      </c>
      <c r="AB278" s="25">
        <f t="shared" si="224"/>
        <v>-1.0435003323547916E-2</v>
      </c>
      <c r="AC278" s="25">
        <f t="shared" si="225"/>
        <v>-8.3072475654942385E-3</v>
      </c>
      <c r="AD278" s="25">
        <f t="shared" si="226"/>
        <v>1.4497291129401471E-3</v>
      </c>
      <c r="AE278" s="25">
        <f t="shared" si="227"/>
        <v>2.1017145009062259E-6</v>
      </c>
      <c r="AF278">
        <f t="shared" si="228"/>
        <v>-8.3072475654942385E-3</v>
      </c>
      <c r="AG278" s="128"/>
      <c r="AH278">
        <f t="shared" si="229"/>
        <v>-9.7569766784343856E-3</v>
      </c>
      <c r="AI278">
        <f t="shared" si="230"/>
        <v>0.91061349493985244</v>
      </c>
      <c r="AJ278">
        <f t="shared" si="231"/>
        <v>-0.98371378821531685</v>
      </c>
      <c r="AK278">
        <f t="shared" si="232"/>
        <v>-0.48923897160010632</v>
      </c>
      <c r="AL278">
        <f t="shared" si="233"/>
        <v>-1.7515083277439749</v>
      </c>
      <c r="AM278">
        <f t="shared" si="234"/>
        <v>-1.1992587866591158</v>
      </c>
      <c r="AN278" s="25">
        <f t="shared" si="217"/>
        <v>5.0686625125157798</v>
      </c>
      <c r="AO278" s="25">
        <f t="shared" si="217"/>
        <v>5.0686827011771785</v>
      </c>
      <c r="AP278" s="25">
        <f t="shared" si="217"/>
        <v>5.0687990623123031</v>
      </c>
      <c r="AQ278" s="25">
        <f t="shared" si="217"/>
        <v>5.0694690239855582</v>
      </c>
      <c r="AR278" s="25">
        <f t="shared" si="217"/>
        <v>5.0733032426386391</v>
      </c>
      <c r="AS278" s="25">
        <f t="shared" si="217"/>
        <v>5.0945393493289348</v>
      </c>
      <c r="AT278" s="25">
        <f t="shared" si="217"/>
        <v>5.1963361528104191</v>
      </c>
      <c r="AU278" s="25">
        <f t="shared" si="235"/>
        <v>5.534765360024581</v>
      </c>
      <c r="AZ278" s="25"/>
    </row>
    <row r="279" spans="1:52">
      <c r="A279" s="33" t="s">
        <v>600</v>
      </c>
      <c r="B279" s="57" t="s">
        <v>292</v>
      </c>
      <c r="C279" s="58">
        <v>52558.857000000004</v>
      </c>
      <c r="D279" s="58" t="s">
        <v>503</v>
      </c>
      <c r="E279" s="33">
        <f t="shared" si="218"/>
        <v>7495.9629912028659</v>
      </c>
      <c r="F279" s="25">
        <f t="shared" si="219"/>
        <v>7496</v>
      </c>
      <c r="G279" s="25">
        <f t="shared" si="207"/>
        <v>-1.2632879996090196E-2</v>
      </c>
      <c r="I279">
        <f>G279</f>
        <v>-1.2632879996090196E-2</v>
      </c>
      <c r="L279" s="25"/>
      <c r="O279" s="25">
        <f t="shared" ca="1" si="214"/>
        <v>3.4825835446023044E-2</v>
      </c>
      <c r="P279" s="27">
        <f t="shared" si="220"/>
        <v>-1.1917633091035157E-2</v>
      </c>
      <c r="Q279" s="28">
        <f t="shared" si="221"/>
        <v>37540.357000000004</v>
      </c>
      <c r="S279" s="25">
        <f t="shared" si="208"/>
        <v>5.1157813519081174E-7</v>
      </c>
      <c r="T279" s="11">
        <f>T$19</f>
        <v>0</v>
      </c>
      <c r="U279">
        <f t="shared" si="209"/>
        <v>0</v>
      </c>
      <c r="V279" s="25">
        <f t="shared" si="210"/>
        <v>-7.1524690505503884E-4</v>
      </c>
      <c r="Z279">
        <f t="shared" si="222"/>
        <v>7496</v>
      </c>
      <c r="AA279" s="25">
        <f t="shared" si="223"/>
        <v>-2.1655084243859639E-2</v>
      </c>
      <c r="AB279" s="25">
        <f t="shared" si="224"/>
        <v>-2.8954288432657127E-3</v>
      </c>
      <c r="AC279" s="25">
        <f t="shared" si="225"/>
        <v>-7.1524690505503884E-4</v>
      </c>
      <c r="AD279" s="25">
        <f t="shared" si="226"/>
        <v>9.0222042477694428E-3</v>
      </c>
      <c r="AE279" s="25">
        <f t="shared" si="227"/>
        <v>0</v>
      </c>
      <c r="AF279">
        <f t="shared" si="228"/>
        <v>-7.1524690505503884E-4</v>
      </c>
      <c r="AG279" s="128"/>
      <c r="AH279">
        <f t="shared" si="229"/>
        <v>-9.7374511528244834E-3</v>
      </c>
      <c r="AI279">
        <f t="shared" si="230"/>
        <v>0.91336083396252699</v>
      </c>
      <c r="AJ279">
        <f t="shared" si="231"/>
        <v>-0.984707123989918</v>
      </c>
      <c r="AK279">
        <f t="shared" si="232"/>
        <v>-0.48973296144687728</v>
      </c>
      <c r="AL279">
        <f t="shared" si="233"/>
        <v>-1.7458956401527441</v>
      </c>
      <c r="AM279">
        <f t="shared" si="234"/>
        <v>-1.1924392320245492</v>
      </c>
      <c r="AN279" s="25">
        <f t="shared" si="217"/>
        <v>5.0740017672170756</v>
      </c>
      <c r="AO279" s="25">
        <f t="shared" si="217"/>
        <v>5.0740234628185519</v>
      </c>
      <c r="AP279" s="25">
        <f t="shared" si="217"/>
        <v>5.0741467413708303</v>
      </c>
      <c r="AQ279" s="25">
        <f t="shared" si="217"/>
        <v>5.0748464726608713</v>
      </c>
      <c r="AR279" s="25">
        <f t="shared" si="217"/>
        <v>5.0787939595797056</v>
      </c>
      <c r="AS279" s="25">
        <f t="shared" si="217"/>
        <v>5.1003453421546467</v>
      </c>
      <c r="AT279" s="25">
        <f t="shared" si="217"/>
        <v>5.2023513013464084</v>
      </c>
      <c r="AU279" s="25">
        <f t="shared" si="235"/>
        <v>5.5391714941291941</v>
      </c>
      <c r="AZ279" s="25"/>
    </row>
    <row r="280" spans="1:52">
      <c r="A280" s="33" t="s">
        <v>338</v>
      </c>
      <c r="B280" s="57" t="s">
        <v>292</v>
      </c>
      <c r="C280" s="58">
        <v>52592.300499999998</v>
      </c>
      <c r="D280" s="58">
        <v>1E-3</v>
      </c>
      <c r="E280" s="33">
        <f t="shared" si="218"/>
        <v>7593.9377766439711</v>
      </c>
      <c r="F280" s="25">
        <f t="shared" si="219"/>
        <v>7594</v>
      </c>
      <c r="G280" s="25">
        <f t="shared" si="207"/>
        <v>-2.1239820001937915E-2</v>
      </c>
      <c r="K280">
        <f t="shared" ref="K280:K289" si="236">G280</f>
        <v>-2.1239820001937915E-2</v>
      </c>
      <c r="O280" s="25">
        <f t="shared" ca="1" si="214"/>
        <v>3.4476706057068207E-2</v>
      </c>
      <c r="P280" s="27">
        <f t="shared" si="220"/>
        <v>-1.2025319789090943E-2</v>
      </c>
      <c r="Q280" s="28">
        <f t="shared" si="221"/>
        <v>37573.800499999998</v>
      </c>
      <c r="S280" s="25">
        <f t="shared" si="208"/>
        <v>8.4907014172556878E-5</v>
      </c>
      <c r="T280" s="128">
        <v>1</v>
      </c>
      <c r="U280">
        <f t="shared" si="209"/>
        <v>8.4907014172556878E-5</v>
      </c>
      <c r="V280" s="25">
        <f t="shared" si="210"/>
        <v>-9.2145002128469714E-3</v>
      </c>
      <c r="W280" s="108"/>
      <c r="X280" s="109"/>
      <c r="Y280" s="114"/>
      <c r="Z280">
        <f t="shared" si="222"/>
        <v>7594</v>
      </c>
      <c r="AA280" s="25">
        <f t="shared" si="223"/>
        <v>-2.1696619539838917E-2</v>
      </c>
      <c r="AB280" s="25">
        <f t="shared" si="224"/>
        <v>-1.1568520251189941E-2</v>
      </c>
      <c r="AC280" s="25">
        <f t="shared" si="225"/>
        <v>-9.2145002128469714E-3</v>
      </c>
      <c r="AD280" s="25">
        <f t="shared" si="226"/>
        <v>4.5679953790100231E-4</v>
      </c>
      <c r="AE280" s="25">
        <f t="shared" si="227"/>
        <v>2.0866581782656924E-7</v>
      </c>
      <c r="AF280">
        <f t="shared" si="228"/>
        <v>-9.2145002128469714E-3</v>
      </c>
      <c r="AG280" s="128"/>
      <c r="AH280">
        <f t="shared" si="229"/>
        <v>-9.6712997507479737E-3</v>
      </c>
      <c r="AI280">
        <f t="shared" si="230"/>
        <v>0.92247139136413581</v>
      </c>
      <c r="AJ280">
        <f t="shared" si="231"/>
        <v>-0.98777295540472032</v>
      </c>
      <c r="AK280">
        <f t="shared" si="232"/>
        <v>-0.49125760397390733</v>
      </c>
      <c r="AL280">
        <f t="shared" si="233"/>
        <v>-1.7273219742948127</v>
      </c>
      <c r="AM280">
        <f t="shared" si="234"/>
        <v>-1.170193060408582</v>
      </c>
      <c r="AN280" s="25">
        <f t="shared" si="217"/>
        <v>5.0915566273460566</v>
      </c>
      <c r="AO280" s="25">
        <f t="shared" si="217"/>
        <v>5.091583882471947</v>
      </c>
      <c r="AP280" s="25">
        <f t="shared" si="217"/>
        <v>5.0917318995590168</v>
      </c>
      <c r="AQ280" s="25">
        <f t="shared" si="217"/>
        <v>5.0925347928074043</v>
      </c>
      <c r="AR280" s="25">
        <f t="shared" si="217"/>
        <v>5.0968621547543638</v>
      </c>
      <c r="AS280" s="25">
        <f t="shared" si="217"/>
        <v>5.1194329801772405</v>
      </c>
      <c r="AT280" s="25">
        <f t="shared" si="217"/>
        <v>5.2220461909302482</v>
      </c>
      <c r="AU280" s="25">
        <f t="shared" si="235"/>
        <v>5.5535648655375969</v>
      </c>
      <c r="AV280" s="25"/>
      <c r="AZ280" s="25"/>
    </row>
    <row r="281" spans="1:52">
      <c r="A281" s="33" t="s">
        <v>338</v>
      </c>
      <c r="B281" s="57" t="s">
        <v>288</v>
      </c>
      <c r="C281" s="58">
        <v>52592.472199999997</v>
      </c>
      <c r="D281" s="58">
        <v>5.0000000000000001E-4</v>
      </c>
      <c r="E281" s="33">
        <f t="shared" si="218"/>
        <v>7594.4407823299834</v>
      </c>
      <c r="F281" s="25">
        <f t="shared" si="219"/>
        <v>7594.5</v>
      </c>
      <c r="G281" s="25">
        <f t="shared" si="207"/>
        <v>-2.0213834999594837E-2</v>
      </c>
      <c r="K281">
        <f t="shared" si="236"/>
        <v>-2.0213834999594837E-2</v>
      </c>
      <c r="O281" s="25">
        <f t="shared" ca="1" si="214"/>
        <v>3.4474924784675579E-2</v>
      </c>
      <c r="P281" s="27">
        <f t="shared" si="220"/>
        <v>-1.2025870040333167E-2</v>
      </c>
      <c r="Q281" s="28">
        <f t="shared" si="221"/>
        <v>37573.972199999997</v>
      </c>
      <c r="S281" s="25">
        <f t="shared" si="208"/>
        <v>6.7042770174096969E-5</v>
      </c>
      <c r="T281" s="128">
        <v>1</v>
      </c>
      <c r="U281">
        <f t="shared" si="209"/>
        <v>6.7042770174096969E-5</v>
      </c>
      <c r="V281" s="25">
        <f t="shared" si="210"/>
        <v>-8.1879649592616708E-3</v>
      </c>
      <c r="Z281">
        <f t="shared" si="222"/>
        <v>7594.5</v>
      </c>
      <c r="AA281" s="25">
        <f t="shared" si="223"/>
        <v>-2.16968228924918E-2</v>
      </c>
      <c r="AB281" s="25">
        <f t="shared" si="224"/>
        <v>-1.0542882147436206E-2</v>
      </c>
      <c r="AC281" s="25">
        <f t="shared" si="225"/>
        <v>-8.1879649592616708E-3</v>
      </c>
      <c r="AD281" s="25">
        <f t="shared" si="226"/>
        <v>1.4829878928969628E-3</v>
      </c>
      <c r="AE281" s="25">
        <f t="shared" si="227"/>
        <v>2.1992530904789736E-6</v>
      </c>
      <c r="AF281">
        <f t="shared" si="228"/>
        <v>-8.1879649592616708E-3</v>
      </c>
      <c r="AG281" s="128"/>
      <c r="AH281">
        <f t="shared" si="229"/>
        <v>-9.6709528521586319E-3</v>
      </c>
      <c r="AI281">
        <f t="shared" si="230"/>
        <v>0.92251841251755828</v>
      </c>
      <c r="AJ281">
        <f t="shared" si="231"/>
        <v>-0.98778787280490754</v>
      </c>
      <c r="AK281">
        <f t="shared" si="232"/>
        <v>-0.49126502238648961</v>
      </c>
      <c r="AL281">
        <f t="shared" si="233"/>
        <v>-1.7272262591384895</v>
      </c>
      <c r="AM281">
        <f t="shared" si="234"/>
        <v>-1.1700796753194604</v>
      </c>
      <c r="AN281" s="25">
        <f t="shared" ref="AN281:AT290" si="237">$AU281+$AB$7*SIN(AO281)</f>
        <v>5.091646642327242</v>
      </c>
      <c r="AO281" s="25">
        <f t="shared" si="237"/>
        <v>5.0916739284646111</v>
      </c>
      <c r="AP281" s="25">
        <f t="shared" si="237"/>
        <v>5.0918220804729906</v>
      </c>
      <c r="AQ281" s="25">
        <f t="shared" si="237"/>
        <v>5.0926255234896782</v>
      </c>
      <c r="AR281" s="25">
        <f t="shared" si="237"/>
        <v>5.0969548610167834</v>
      </c>
      <c r="AS281" s="25">
        <f t="shared" si="237"/>
        <v>5.1195308423819661</v>
      </c>
      <c r="AT281" s="25">
        <f t="shared" si="237"/>
        <v>5.222146852096845</v>
      </c>
      <c r="AU281" s="25">
        <f t="shared" si="235"/>
        <v>5.5536383011060071</v>
      </c>
      <c r="AV281" s="25"/>
      <c r="AZ281" s="25"/>
    </row>
    <row r="282" spans="1:52">
      <c r="A282" s="33" t="s">
        <v>338</v>
      </c>
      <c r="B282" s="57" t="s">
        <v>292</v>
      </c>
      <c r="C282" s="58">
        <v>52593.324999999997</v>
      </c>
      <c r="D282" s="58">
        <v>2.9999999999999997E-4</v>
      </c>
      <c r="E282" s="33">
        <f t="shared" si="218"/>
        <v>7596.939112260291</v>
      </c>
      <c r="F282" s="25">
        <f t="shared" si="219"/>
        <v>7597</v>
      </c>
      <c r="G282" s="25">
        <f t="shared" si="207"/>
        <v>-2.0783910003956407E-2</v>
      </c>
      <c r="K282">
        <f t="shared" si="236"/>
        <v>-2.0783910003956407E-2</v>
      </c>
      <c r="O282" s="25">
        <f t="shared" ca="1" si="214"/>
        <v>3.4466018422712442E-2</v>
      </c>
      <c r="P282" s="27">
        <f t="shared" si="220"/>
        <v>-1.2028621422835652E-2</v>
      </c>
      <c r="Q282" s="28">
        <f t="shared" si="221"/>
        <v>37574.824999999997</v>
      </c>
      <c r="S282" s="25">
        <f t="shared" si="208"/>
        <v>7.6655078138703492E-5</v>
      </c>
      <c r="T282" s="128">
        <v>1</v>
      </c>
      <c r="U282">
        <f t="shared" si="209"/>
        <v>7.6655078138703492E-5</v>
      </c>
      <c r="V282" s="25">
        <f t="shared" si="210"/>
        <v>-8.7552885811207556E-3</v>
      </c>
      <c r="Z282">
        <f t="shared" si="222"/>
        <v>7597</v>
      </c>
      <c r="AA282" s="25">
        <f t="shared" si="223"/>
        <v>-2.169783834052371E-2</v>
      </c>
      <c r="AB282" s="25">
        <f t="shared" si="224"/>
        <v>-1.1114693086268349E-2</v>
      </c>
      <c r="AC282" s="25">
        <f t="shared" si="225"/>
        <v>-8.7552885811207556E-3</v>
      </c>
      <c r="AD282" s="25">
        <f t="shared" si="226"/>
        <v>9.1392833656730316E-4</v>
      </c>
      <c r="AE282" s="25">
        <f t="shared" si="227"/>
        <v>8.3526500438067775E-7</v>
      </c>
      <c r="AF282">
        <f t="shared" si="228"/>
        <v>-8.7552885811207556E-3</v>
      </c>
      <c r="AG282" s="128"/>
      <c r="AH282">
        <f t="shared" si="229"/>
        <v>-9.6692169176880588E-3</v>
      </c>
      <c r="AI282">
        <f t="shared" si="230"/>
        <v>0.9227536009288998</v>
      </c>
      <c r="AJ282">
        <f t="shared" si="231"/>
        <v>-0.98786234682590313</v>
      </c>
      <c r="AK282">
        <f t="shared" si="232"/>
        <v>-0.49130205825921969</v>
      </c>
      <c r="AL282">
        <f t="shared" si="233"/>
        <v>-1.7267475367968141</v>
      </c>
      <c r="AM282">
        <f t="shared" si="234"/>
        <v>-1.1695127667779666</v>
      </c>
      <c r="AN282" s="25">
        <f t="shared" si="237"/>
        <v>5.0920967862141007</v>
      </c>
      <c r="AO282" s="25">
        <f t="shared" si="237"/>
        <v>5.0921242278297312</v>
      </c>
      <c r="AP282" s="25">
        <f t="shared" si="237"/>
        <v>5.0922730558053182</v>
      </c>
      <c r="AQ282" s="25">
        <f t="shared" si="237"/>
        <v>5.0930792512538448</v>
      </c>
      <c r="AR282" s="25">
        <f t="shared" si="237"/>
        <v>5.0974184722219897</v>
      </c>
      <c r="AS282" s="25">
        <f t="shared" si="237"/>
        <v>5.1200202258933514</v>
      </c>
      <c r="AT282" s="25">
        <f t="shared" si="237"/>
        <v>5.2226501847418074</v>
      </c>
      <c r="AU282" s="25">
        <f t="shared" si="235"/>
        <v>5.5540054789480582</v>
      </c>
      <c r="AZ282" s="25"/>
    </row>
    <row r="283" spans="1:52">
      <c r="A283" s="33" t="s">
        <v>600</v>
      </c>
      <c r="B283" s="57" t="s">
        <v>292</v>
      </c>
      <c r="C283" s="58">
        <v>52606.637000000002</v>
      </c>
      <c r="D283" s="58" t="s">
        <v>485</v>
      </c>
      <c r="E283" s="33">
        <f t="shared" si="218"/>
        <v>7635.9374331236204</v>
      </c>
      <c r="F283" s="25">
        <f t="shared" si="219"/>
        <v>7636</v>
      </c>
      <c r="G283" s="25">
        <f t="shared" si="207"/>
        <v>-2.1357079996960238E-2</v>
      </c>
      <c r="K283">
        <f t="shared" si="236"/>
        <v>-2.1357079996960238E-2</v>
      </c>
      <c r="M283" s="25"/>
      <c r="O283" s="25">
        <f t="shared" ca="1" si="214"/>
        <v>3.4327079176087558E-2</v>
      </c>
      <c r="P283" s="27">
        <f t="shared" si="220"/>
        <v>-1.2071570243553266E-2</v>
      </c>
      <c r="Q283" s="28">
        <f t="shared" si="221"/>
        <v>37588.137000000002</v>
      </c>
      <c r="S283" s="25">
        <f t="shared" si="208"/>
        <v>8.6220691380615991E-5</v>
      </c>
      <c r="T283" s="128">
        <v>1</v>
      </c>
      <c r="U283">
        <f t="shared" si="209"/>
        <v>8.6220691380615991E-5</v>
      </c>
      <c r="V283" s="25">
        <f t="shared" si="210"/>
        <v>-9.2855097534069713E-3</v>
      </c>
      <c r="Z283">
        <f t="shared" si="222"/>
        <v>7636</v>
      </c>
      <c r="AA283" s="25">
        <f t="shared" si="223"/>
        <v>-2.1713394475516193E-2</v>
      </c>
      <c r="AB283" s="25">
        <f t="shared" si="224"/>
        <v>-1.1715255764997313E-2</v>
      </c>
      <c r="AC283" s="25">
        <f t="shared" si="225"/>
        <v>-9.2855097534069713E-3</v>
      </c>
      <c r="AD283" s="25">
        <f t="shared" si="226"/>
        <v>3.5631447855595522E-4</v>
      </c>
      <c r="AE283" s="25">
        <f t="shared" si="227"/>
        <v>1.2696000762860228E-7</v>
      </c>
      <c r="AF283">
        <f t="shared" si="228"/>
        <v>-9.2855097534069713E-3</v>
      </c>
      <c r="AG283" s="128"/>
      <c r="AH283">
        <f t="shared" si="229"/>
        <v>-9.6418242319629248E-3</v>
      </c>
      <c r="AI283">
        <f t="shared" si="230"/>
        <v>0.92644042885998934</v>
      </c>
      <c r="AJ283">
        <f t="shared" si="231"/>
        <v>-0.98899951857645374</v>
      </c>
      <c r="AK283">
        <f t="shared" si="232"/>
        <v>-0.4918675717232181</v>
      </c>
      <c r="AL283">
        <f t="shared" si="233"/>
        <v>-1.7192476903057448</v>
      </c>
      <c r="AM283">
        <f t="shared" si="234"/>
        <v>-1.1606725760498262</v>
      </c>
      <c r="AN283" s="25">
        <f t="shared" si="237"/>
        <v>5.0991339666304158</v>
      </c>
      <c r="AO283" s="25">
        <f t="shared" si="237"/>
        <v>5.0991639261635902</v>
      </c>
      <c r="AP283" s="25">
        <f t="shared" si="237"/>
        <v>5.0993235959773688</v>
      </c>
      <c r="AQ283" s="25">
        <f t="shared" si="237"/>
        <v>5.1001735058237641</v>
      </c>
      <c r="AR283" s="25">
        <f t="shared" si="237"/>
        <v>5.1046680888979266</v>
      </c>
      <c r="AS283" s="25">
        <f t="shared" si="237"/>
        <v>5.1276702469174822</v>
      </c>
      <c r="AT283" s="25">
        <f t="shared" si="237"/>
        <v>5.2305079467025273</v>
      </c>
      <c r="AU283" s="25">
        <f t="shared" si="235"/>
        <v>5.5597334532840552</v>
      </c>
      <c r="AZ283" s="25"/>
    </row>
    <row r="284" spans="1:52">
      <c r="A284" s="34" t="s">
        <v>339</v>
      </c>
      <c r="B284" s="57"/>
      <c r="C284" s="58">
        <v>52608.6852</v>
      </c>
      <c r="D284" s="58">
        <v>2.0000000000000001E-4</v>
      </c>
      <c r="E284" s="33">
        <f t="shared" si="218"/>
        <v>7641.9377607071647</v>
      </c>
      <c r="F284" s="25">
        <f t="shared" si="219"/>
        <v>7642</v>
      </c>
      <c r="G284" s="25">
        <f t="shared" si="207"/>
        <v>-2.1245259995339438E-2</v>
      </c>
      <c r="K284">
        <f t="shared" si="236"/>
        <v>-2.1245259995339438E-2</v>
      </c>
      <c r="O284" s="25">
        <f t="shared" ca="1" si="214"/>
        <v>3.4305703907376035E-2</v>
      </c>
      <c r="P284" s="27">
        <f t="shared" si="220"/>
        <v>-1.2078182300922417E-2</v>
      </c>
      <c r="Q284" s="28">
        <f t="shared" si="221"/>
        <v>37590.1852</v>
      </c>
      <c r="S284" s="25">
        <f t="shared" si="208"/>
        <v>8.403531345547809E-5</v>
      </c>
      <c r="T284" s="128">
        <v>1</v>
      </c>
      <c r="U284">
        <f t="shared" si="209"/>
        <v>8.403531345547809E-5</v>
      </c>
      <c r="V284" s="25">
        <f t="shared" si="210"/>
        <v>-9.1670776944170213E-3</v>
      </c>
      <c r="Z284">
        <f t="shared" si="222"/>
        <v>7642</v>
      </c>
      <c r="AA284" s="25">
        <f t="shared" si="223"/>
        <v>-2.171574001302963E-2</v>
      </c>
      <c r="AB284" s="25">
        <f t="shared" si="224"/>
        <v>-1.1607702283232223E-2</v>
      </c>
      <c r="AC284" s="25">
        <f t="shared" si="225"/>
        <v>-9.1670776944170213E-3</v>
      </c>
      <c r="AD284" s="25">
        <f t="shared" si="226"/>
        <v>4.7048001769019188E-4</v>
      </c>
      <c r="AE284" s="25">
        <f t="shared" si="227"/>
        <v>2.2135144704576327E-7</v>
      </c>
      <c r="AF284">
        <f t="shared" si="228"/>
        <v>-9.1670776944170213E-3</v>
      </c>
      <c r="AG284" s="128"/>
      <c r="AH284">
        <f t="shared" si="229"/>
        <v>-9.6375577121072149E-3</v>
      </c>
      <c r="AI284">
        <f t="shared" si="230"/>
        <v>0.92701062755619756</v>
      </c>
      <c r="AJ284">
        <f t="shared" si="231"/>
        <v>-0.9891703144471764</v>
      </c>
      <c r="AK284">
        <f t="shared" si="232"/>
        <v>-0.49195250800199941</v>
      </c>
      <c r="AL284">
        <f t="shared" si="233"/>
        <v>-1.7180885380499327</v>
      </c>
      <c r="AM284">
        <f t="shared" si="234"/>
        <v>-1.1593131320083321</v>
      </c>
      <c r="AN284" s="25">
        <f t="shared" si="237"/>
        <v>5.1002191107777968</v>
      </c>
      <c r="AO284" s="25">
        <f t="shared" si="237"/>
        <v>5.1002494734166133</v>
      </c>
      <c r="AP284" s="25">
        <f t="shared" si="237"/>
        <v>5.1004108612955958</v>
      </c>
      <c r="AQ284" s="25">
        <f t="shared" si="237"/>
        <v>5.1012676262579157</v>
      </c>
      <c r="AR284" s="25">
        <f t="shared" si="237"/>
        <v>5.1057863052083388</v>
      </c>
      <c r="AS284" s="25">
        <f t="shared" si="237"/>
        <v>5.1288497811098201</v>
      </c>
      <c r="AT284" s="25">
        <f t="shared" si="237"/>
        <v>5.2317177936479871</v>
      </c>
      <c r="AU284" s="25">
        <f t="shared" si="235"/>
        <v>5.5606146801049778</v>
      </c>
      <c r="AZ284" s="25"/>
    </row>
    <row r="285" spans="1:52">
      <c r="A285" s="56" t="s">
        <v>494</v>
      </c>
      <c r="B285" s="57" t="str">
        <f>IF(W285=INT(W285),"I","II")</f>
        <v>I</v>
      </c>
      <c r="C285" s="126">
        <v>52614.659699999997</v>
      </c>
      <c r="D285" s="115" t="s">
        <v>485</v>
      </c>
      <c r="E285" s="33">
        <f t="shared" si="218"/>
        <v>7659.4404250699745</v>
      </c>
      <c r="F285" s="25">
        <f t="shared" si="219"/>
        <v>7659.5</v>
      </c>
      <c r="G285" s="25">
        <f t="shared" si="207"/>
        <v>-2.0335785004135687E-2</v>
      </c>
      <c r="K285">
        <f t="shared" si="236"/>
        <v>-2.0335785004135687E-2</v>
      </c>
      <c r="N285" s="25"/>
      <c r="O285" s="25">
        <f t="shared" ca="1" si="214"/>
        <v>3.4243359373634097E-2</v>
      </c>
      <c r="P285" s="27">
        <f t="shared" si="220"/>
        <v>-1.2097474393226202E-2</v>
      </c>
      <c r="Q285" s="28">
        <f t="shared" si="221"/>
        <v>37596.159699999997</v>
      </c>
      <c r="S285" s="25">
        <f t="shared" si="208"/>
        <v>6.786976172182381E-5</v>
      </c>
      <c r="T285" s="128">
        <v>1</v>
      </c>
      <c r="U285">
        <f t="shared" si="209"/>
        <v>6.786976172182381E-5</v>
      </c>
      <c r="V285" s="25">
        <f t="shared" si="210"/>
        <v>-8.2383106109094849E-3</v>
      </c>
      <c r="Z285">
        <f t="shared" si="222"/>
        <v>7659.5</v>
      </c>
      <c r="AA285" s="25">
        <f t="shared" si="223"/>
        <v>-2.1722508097755968E-2</v>
      </c>
      <c r="AB285" s="25">
        <f t="shared" si="224"/>
        <v>-1.0710751299605921E-2</v>
      </c>
      <c r="AC285" s="25">
        <f t="shared" si="225"/>
        <v>-8.2383106109094849E-3</v>
      </c>
      <c r="AD285" s="25">
        <f t="shared" si="226"/>
        <v>1.3867230936202811E-3</v>
      </c>
      <c r="AE285" s="25">
        <f t="shared" si="227"/>
        <v>1.9230009383798031E-6</v>
      </c>
      <c r="AF285">
        <f t="shared" si="228"/>
        <v>-8.2383106109094849E-3</v>
      </c>
      <c r="AG285" s="128"/>
      <c r="AH285">
        <f t="shared" si="229"/>
        <v>-9.625033704529766E-3</v>
      </c>
      <c r="AI285">
        <f t="shared" si="230"/>
        <v>0.92867828834873845</v>
      </c>
      <c r="AJ285">
        <f t="shared" si="231"/>
        <v>-0.98966204931744739</v>
      </c>
      <c r="AK285">
        <f t="shared" si="232"/>
        <v>-0.49219704597481251</v>
      </c>
      <c r="AL285">
        <f t="shared" si="233"/>
        <v>-1.7146995019229887</v>
      </c>
      <c r="AM285">
        <f t="shared" si="234"/>
        <v>-1.155348953654044</v>
      </c>
      <c r="AN285" s="25">
        <f t="shared" si="237"/>
        <v>5.1033879428599178</v>
      </c>
      <c r="AO285" s="25">
        <f t="shared" si="237"/>
        <v>5.1034195058147045</v>
      </c>
      <c r="AP285" s="25">
        <f t="shared" si="237"/>
        <v>5.103585982178787</v>
      </c>
      <c r="AQ285" s="25">
        <f t="shared" si="237"/>
        <v>5.1044629395020857</v>
      </c>
      <c r="AR285" s="25">
        <f t="shared" si="237"/>
        <v>5.1090521876607662</v>
      </c>
      <c r="AS285" s="25">
        <f t="shared" si="237"/>
        <v>5.1322940594319917</v>
      </c>
      <c r="AT285" s="25">
        <f t="shared" si="237"/>
        <v>5.2352479718164542</v>
      </c>
      <c r="AU285" s="25">
        <f t="shared" si="235"/>
        <v>5.5631849249993355</v>
      </c>
      <c r="AZ285" s="25"/>
    </row>
    <row r="286" spans="1:52">
      <c r="A286" s="41" t="s">
        <v>340</v>
      </c>
      <c r="B286" s="96"/>
      <c r="C286" s="58">
        <v>52618.244200000001</v>
      </c>
      <c r="D286" s="58">
        <v>2.0000000000000001E-4</v>
      </c>
      <c r="E286" s="33">
        <f t="shared" si="218"/>
        <v>7669.9414377754074</v>
      </c>
      <c r="F286" s="25">
        <f t="shared" si="219"/>
        <v>7670</v>
      </c>
      <c r="G286" s="25">
        <f t="shared" si="207"/>
        <v>-1.999009999417467E-2</v>
      </c>
      <c r="K286">
        <f t="shared" si="236"/>
        <v>-1.999009999417467E-2</v>
      </c>
      <c r="O286" s="25">
        <f t="shared" ca="1" si="214"/>
        <v>3.4205952653388938E-2</v>
      </c>
      <c r="P286" s="27">
        <f t="shared" si="220"/>
        <v>-1.2109054599230392E-2</v>
      </c>
      <c r="Q286" s="28">
        <f t="shared" si="221"/>
        <v>37599.744200000001</v>
      </c>
      <c r="S286" s="25">
        <f t="shared" si="208"/>
        <v>6.2110876517172415E-5</v>
      </c>
      <c r="T286" s="128">
        <v>1</v>
      </c>
      <c r="U286">
        <f t="shared" si="209"/>
        <v>6.2110876517172415E-5</v>
      </c>
      <c r="V286" s="25">
        <f t="shared" si="210"/>
        <v>-7.8810453949442784E-3</v>
      </c>
      <c r="Z286">
        <f t="shared" si="222"/>
        <v>7670</v>
      </c>
      <c r="AA286" s="25">
        <f t="shared" si="223"/>
        <v>-2.1726516561313303E-2</v>
      </c>
      <c r="AB286" s="25">
        <f t="shared" si="224"/>
        <v>-1.0372638032091758E-2</v>
      </c>
      <c r="AC286" s="25">
        <f t="shared" si="225"/>
        <v>-7.8810453949442784E-3</v>
      </c>
      <c r="AD286" s="25">
        <f t="shared" si="226"/>
        <v>1.7364165671386322E-3</v>
      </c>
      <c r="AE286" s="25">
        <f t="shared" si="227"/>
        <v>3.015142494633512E-6</v>
      </c>
      <c r="AF286">
        <f t="shared" si="228"/>
        <v>-7.8810453949442784E-3</v>
      </c>
      <c r="AG286" s="128"/>
      <c r="AH286">
        <f t="shared" si="229"/>
        <v>-9.6174619620829124E-3</v>
      </c>
      <c r="AI286">
        <f t="shared" si="230"/>
        <v>0.92968216782456525</v>
      </c>
      <c r="AJ286">
        <f t="shared" si="231"/>
        <v>-0.98995246413911919</v>
      </c>
      <c r="AK286">
        <f t="shared" si="232"/>
        <v>-0.49234146798471567</v>
      </c>
      <c r="AL286">
        <f t="shared" si="233"/>
        <v>-1.712660213233536</v>
      </c>
      <c r="AM286">
        <f t="shared" si="234"/>
        <v>-1.1529710566659126</v>
      </c>
      <c r="AN286" s="25">
        <f t="shared" si="237"/>
        <v>5.1052919863375665</v>
      </c>
      <c r="AO286" s="25">
        <f t="shared" si="237"/>
        <v>5.1053242873077957</v>
      </c>
      <c r="AP286" s="25">
        <f t="shared" si="237"/>
        <v>5.105493872590082</v>
      </c>
      <c r="AQ286" s="25">
        <f t="shared" si="237"/>
        <v>5.1063830872554599</v>
      </c>
      <c r="AR286" s="25">
        <f t="shared" si="237"/>
        <v>5.1110148815875789</v>
      </c>
      <c r="AS286" s="25">
        <f t="shared" si="237"/>
        <v>5.1343634639435649</v>
      </c>
      <c r="AT286" s="25">
        <f t="shared" si="237"/>
        <v>5.2373671189971382</v>
      </c>
      <c r="AU286" s="25">
        <f t="shared" si="235"/>
        <v>5.5647270719359501</v>
      </c>
      <c r="AV286" s="25"/>
      <c r="AZ286" s="25"/>
    </row>
    <row r="287" spans="1:52">
      <c r="A287" s="33" t="s">
        <v>336</v>
      </c>
      <c r="B287" s="96"/>
      <c r="C287" s="58">
        <v>52620.291599999997</v>
      </c>
      <c r="D287" s="58">
        <v>2.0000000000000001E-4</v>
      </c>
      <c r="E287" s="33">
        <f t="shared" si="218"/>
        <v>7675.939421709857</v>
      </c>
      <c r="F287" s="25">
        <f t="shared" si="219"/>
        <v>7676</v>
      </c>
      <c r="G287" s="25">
        <f t="shared" si="207"/>
        <v>-2.0678280001448002E-2</v>
      </c>
      <c r="K287">
        <f t="shared" si="236"/>
        <v>-2.0678280001448002E-2</v>
      </c>
      <c r="O287" s="25">
        <f t="shared" ca="1" si="214"/>
        <v>3.4184577384677416E-2</v>
      </c>
      <c r="P287" s="27">
        <f t="shared" si="220"/>
        <v>-1.2115673526850375E-2</v>
      </c>
      <c r="Q287" s="28">
        <f t="shared" si="221"/>
        <v>37601.791599999997</v>
      </c>
      <c r="S287" s="25">
        <f t="shared" si="208"/>
        <v>7.3318229638821202E-5</v>
      </c>
      <c r="T287" s="128">
        <v>1</v>
      </c>
      <c r="U287">
        <f t="shared" si="209"/>
        <v>7.3318229638821202E-5</v>
      </c>
      <c r="V287" s="25">
        <f t="shared" si="210"/>
        <v>-8.5626064745976272E-3</v>
      </c>
      <c r="Z287">
        <f t="shared" si="222"/>
        <v>7676</v>
      </c>
      <c r="AA287" s="25">
        <f t="shared" si="223"/>
        <v>-2.1728789419801834E-2</v>
      </c>
      <c r="AB287" s="25">
        <f t="shared" si="224"/>
        <v>-1.1065164108496542E-2</v>
      </c>
      <c r="AC287" s="25">
        <f t="shared" si="225"/>
        <v>-8.5626064745976272E-3</v>
      </c>
      <c r="AD287" s="25">
        <f t="shared" si="226"/>
        <v>1.0505094183538323E-3</v>
      </c>
      <c r="AE287" s="25">
        <f t="shared" si="227"/>
        <v>1.1035700380501071E-6</v>
      </c>
      <c r="AF287">
        <f t="shared" si="228"/>
        <v>-8.5626064745976272E-3</v>
      </c>
      <c r="AG287" s="128"/>
      <c r="AH287">
        <f t="shared" si="229"/>
        <v>-9.6131158929514595E-3</v>
      </c>
      <c r="AI287">
        <f t="shared" si="230"/>
        <v>0.93025692138920035</v>
      </c>
      <c r="AJ287">
        <f t="shared" si="231"/>
        <v>-0.99011684527233645</v>
      </c>
      <c r="AK287">
        <f t="shared" si="232"/>
        <v>-0.49242321391774901</v>
      </c>
      <c r="AL287">
        <f t="shared" si="233"/>
        <v>-1.7114929221843425</v>
      </c>
      <c r="AM287">
        <f t="shared" si="234"/>
        <v>-1.1516124605629789</v>
      </c>
      <c r="AN287" s="25">
        <f t="shared" si="237"/>
        <v>5.1063809377522613</v>
      </c>
      <c r="AO287" s="25">
        <f t="shared" si="237"/>
        <v>5.1064136665313384</v>
      </c>
      <c r="AP287" s="25">
        <f t="shared" si="237"/>
        <v>5.1065850472882044</v>
      </c>
      <c r="AQ287" s="25">
        <f t="shared" si="237"/>
        <v>5.1074813139966588</v>
      </c>
      <c r="AR287" s="25">
        <f t="shared" si="237"/>
        <v>5.1121374885350352</v>
      </c>
      <c r="AS287" s="25">
        <f t="shared" si="237"/>
        <v>5.1355469360215134</v>
      </c>
      <c r="AT287" s="25">
        <f t="shared" si="237"/>
        <v>5.2385784098767214</v>
      </c>
      <c r="AU287" s="25">
        <f t="shared" si="235"/>
        <v>5.5656082987568727</v>
      </c>
      <c r="AV287" s="25"/>
      <c r="AZ287" s="25"/>
    </row>
    <row r="288" spans="1:52">
      <c r="A288" s="56" t="s">
        <v>494</v>
      </c>
      <c r="B288" s="57" t="str">
        <f>IF(W288=INT(W288),"I","II")</f>
        <v>I</v>
      </c>
      <c r="C288" s="126">
        <v>52620.633000000002</v>
      </c>
      <c r="D288" s="115" t="s">
        <v>485</v>
      </c>
      <c r="E288" s="33">
        <f t="shared" si="218"/>
        <v>7676.9395739591746</v>
      </c>
      <c r="F288" s="25">
        <f t="shared" si="219"/>
        <v>7677</v>
      </c>
      <c r="G288" s="25">
        <f t="shared" si="207"/>
        <v>-2.0626309997169301E-2</v>
      </c>
      <c r="K288">
        <f t="shared" si="236"/>
        <v>-2.0626309997169301E-2</v>
      </c>
      <c r="N288" s="25"/>
      <c r="O288" s="25">
        <f t="shared" ca="1" si="214"/>
        <v>3.4181014839892165E-2</v>
      </c>
      <c r="P288" s="27">
        <f t="shared" si="220"/>
        <v>-1.2116776799325655E-2</v>
      </c>
      <c r="Q288" s="28">
        <f t="shared" si="221"/>
        <v>37602.133000000002</v>
      </c>
      <c r="S288" s="25">
        <f t="shared" si="208"/>
        <v>7.2412155245203097E-5</v>
      </c>
      <c r="T288" s="128">
        <v>1</v>
      </c>
      <c r="U288">
        <f t="shared" si="209"/>
        <v>7.2412155245203097E-5</v>
      </c>
      <c r="V288" s="25">
        <f t="shared" si="210"/>
        <v>-8.5095331978436457E-3</v>
      </c>
      <c r="Z288">
        <f t="shared" si="222"/>
        <v>7677</v>
      </c>
      <c r="AA288" s="25">
        <f t="shared" si="223"/>
        <v>-2.1729166976714339E-2</v>
      </c>
      <c r="AB288" s="25">
        <f t="shared" si="224"/>
        <v>-1.1013919819780617E-2</v>
      </c>
      <c r="AC288" s="25">
        <f t="shared" si="225"/>
        <v>-8.5095331978436457E-3</v>
      </c>
      <c r="AD288" s="25">
        <f t="shared" si="226"/>
        <v>1.1028569795450381E-3</v>
      </c>
      <c r="AE288" s="25">
        <f t="shared" si="227"/>
        <v>1.2162935173312047E-6</v>
      </c>
      <c r="AF288">
        <f t="shared" si="228"/>
        <v>-8.5095331978436457E-3</v>
      </c>
      <c r="AG288" s="128"/>
      <c r="AH288">
        <f t="shared" si="229"/>
        <v>-9.6123901773886838E-3</v>
      </c>
      <c r="AI288">
        <f t="shared" si="230"/>
        <v>0.93035279210025823</v>
      </c>
      <c r="AJ288">
        <f t="shared" si="231"/>
        <v>-0.9901441306493447</v>
      </c>
      <c r="AK288">
        <f t="shared" si="232"/>
        <v>-0.49243678279650022</v>
      </c>
      <c r="AL288">
        <f t="shared" si="233"/>
        <v>-1.7112982331705235</v>
      </c>
      <c r="AM288">
        <f t="shared" si="234"/>
        <v>-1.151386042056485</v>
      </c>
      <c r="AN288" s="25">
        <f t="shared" si="237"/>
        <v>5.1065624952607109</v>
      </c>
      <c r="AO288" s="25">
        <f t="shared" si="237"/>
        <v>5.1065952957746052</v>
      </c>
      <c r="AP288" s="25">
        <f t="shared" si="237"/>
        <v>5.1067669771225974</v>
      </c>
      <c r="AQ288" s="25">
        <f t="shared" si="237"/>
        <v>5.1076644225566277</v>
      </c>
      <c r="AR288" s="25">
        <f t="shared" si="237"/>
        <v>5.1123246652487673</v>
      </c>
      <c r="AS288" s="25">
        <f t="shared" si="237"/>
        <v>5.1357442488978942</v>
      </c>
      <c r="AT288" s="25">
        <f t="shared" si="237"/>
        <v>5.2387803163873246</v>
      </c>
      <c r="AU288" s="25">
        <f t="shared" si="235"/>
        <v>5.5657551698936931</v>
      </c>
      <c r="AZ288" s="25"/>
    </row>
    <row r="289" spans="1:82">
      <c r="A289" s="33" t="s">
        <v>931</v>
      </c>
      <c r="B289" s="57" t="s">
        <v>292</v>
      </c>
      <c r="C289" s="58">
        <v>52645.550799999997</v>
      </c>
      <c r="D289" s="58" t="s">
        <v>485</v>
      </c>
      <c r="E289" s="33">
        <f t="shared" si="218"/>
        <v>7749.9377980883592</v>
      </c>
      <c r="F289" s="25">
        <f t="shared" si="219"/>
        <v>7750</v>
      </c>
      <c r="G289" s="25">
        <f t="shared" si="207"/>
        <v>-2.1232500002952293E-2</v>
      </c>
      <c r="K289">
        <f t="shared" si="236"/>
        <v>-2.1232500002952293E-2</v>
      </c>
      <c r="L289" s="25"/>
      <c r="O289" s="25">
        <f t="shared" ca="1" si="214"/>
        <v>3.3920949070568661E-2</v>
      </c>
      <c r="P289" s="27">
        <f t="shared" si="220"/>
        <v>-1.2197406653489215E-2</v>
      </c>
      <c r="Q289" s="28">
        <f t="shared" si="221"/>
        <v>37627.050799999997</v>
      </c>
      <c r="S289" s="25">
        <f t="shared" si="208"/>
        <v>8.1632911833511929E-5</v>
      </c>
      <c r="T289" s="128">
        <v>1</v>
      </c>
      <c r="U289">
        <f t="shared" si="209"/>
        <v>8.1632911833511929E-5</v>
      </c>
      <c r="V289" s="25">
        <f t="shared" si="210"/>
        <v>-9.0350933494630775E-3</v>
      </c>
      <c r="Z289">
        <f t="shared" si="222"/>
        <v>7750</v>
      </c>
      <c r="AA289" s="25">
        <f t="shared" si="223"/>
        <v>-2.1755755142571373E-2</v>
      </c>
      <c r="AB289" s="25">
        <f t="shared" si="224"/>
        <v>-1.1674151513870136E-2</v>
      </c>
      <c r="AC289" s="25">
        <f t="shared" si="225"/>
        <v>-9.0350933494630775E-3</v>
      </c>
      <c r="AD289" s="25">
        <f t="shared" si="226"/>
        <v>5.2325513961908043E-4</v>
      </c>
      <c r="AE289" s="25">
        <f t="shared" si="227"/>
        <v>2.7379594113778338E-7</v>
      </c>
      <c r="AF289">
        <f t="shared" si="228"/>
        <v>-9.0350933494630775E-3</v>
      </c>
      <c r="AG289" s="128"/>
      <c r="AH289">
        <f t="shared" si="229"/>
        <v>-9.5583484890821562E-3</v>
      </c>
      <c r="AI289">
        <f t="shared" si="230"/>
        <v>0.93741223300392817</v>
      </c>
      <c r="AJ289">
        <f t="shared" si="231"/>
        <v>-0.99204830563149604</v>
      </c>
      <c r="AK289">
        <f t="shared" si="232"/>
        <v>-0.49338371481195326</v>
      </c>
      <c r="AL289">
        <f t="shared" si="233"/>
        <v>-1.6969765178968197</v>
      </c>
      <c r="AM289">
        <f t="shared" si="234"/>
        <v>-1.1348680156920656</v>
      </c>
      <c r="AN289" s="25">
        <f t="shared" si="237"/>
        <v>5.1198671449057782</v>
      </c>
      <c r="AO289" s="25">
        <f t="shared" si="237"/>
        <v>5.1199055273012597</v>
      </c>
      <c r="AP289" s="25">
        <f t="shared" si="237"/>
        <v>5.1201002091095873</v>
      </c>
      <c r="AQ289" s="25">
        <f t="shared" si="237"/>
        <v>5.1210863190915941</v>
      </c>
      <c r="AR289" s="25">
        <f t="shared" si="237"/>
        <v>5.1260471232895926</v>
      </c>
      <c r="AS289" s="25">
        <f t="shared" si="237"/>
        <v>5.1502001637998935</v>
      </c>
      <c r="AT289" s="25">
        <f t="shared" si="237"/>
        <v>5.2535384652594281</v>
      </c>
      <c r="AU289" s="25">
        <f t="shared" si="235"/>
        <v>5.5764767628815859</v>
      </c>
      <c r="AZ289" s="25"/>
    </row>
    <row r="290" spans="1:82">
      <c r="A290" s="33" t="s">
        <v>934</v>
      </c>
      <c r="B290" s="57" t="s">
        <v>292</v>
      </c>
      <c r="C290" s="58">
        <v>52647.941899999998</v>
      </c>
      <c r="D290" s="58" t="s">
        <v>465</v>
      </c>
      <c r="E290" s="33">
        <f t="shared" si="218"/>
        <v>7756.9426722632616</v>
      </c>
      <c r="F290" s="25">
        <f t="shared" si="219"/>
        <v>7757</v>
      </c>
      <c r="G290" s="25">
        <f t="shared" si="207"/>
        <v>-1.9568709998566192E-2</v>
      </c>
      <c r="J290">
        <f>G290</f>
        <v>-1.9568709998566192E-2</v>
      </c>
      <c r="L290" s="25"/>
      <c r="O290" s="25">
        <f t="shared" ca="1" si="214"/>
        <v>3.3896011257071881E-2</v>
      </c>
      <c r="P290" s="27">
        <f t="shared" si="220"/>
        <v>-1.2205147713096557E-2</v>
      </c>
      <c r="Q290" s="28">
        <f t="shared" si="221"/>
        <v>37629.441899999998</v>
      </c>
      <c r="S290" s="25">
        <f t="shared" si="208"/>
        <v>5.422204953199079E-5</v>
      </c>
      <c r="T290" s="128">
        <v>1</v>
      </c>
      <c r="U290">
        <f t="shared" si="209"/>
        <v>5.422204953199079E-5</v>
      </c>
      <c r="V290" s="25">
        <f t="shared" si="210"/>
        <v>-7.3635622854696346E-3</v>
      </c>
      <c r="Z290">
        <f t="shared" si="222"/>
        <v>7757</v>
      </c>
      <c r="AA290" s="25">
        <f t="shared" si="223"/>
        <v>-2.1758203073629679E-2</v>
      </c>
      <c r="AB290" s="25">
        <f t="shared" si="224"/>
        <v>-1.001565463803307E-2</v>
      </c>
      <c r="AC290" s="25">
        <f t="shared" si="225"/>
        <v>-7.3635622854696346E-3</v>
      </c>
      <c r="AD290" s="25">
        <f t="shared" si="226"/>
        <v>2.1894930750634874E-3</v>
      </c>
      <c r="AE290" s="25">
        <f t="shared" si="227"/>
        <v>4.7938799257509657E-6</v>
      </c>
      <c r="AF290">
        <f t="shared" si="228"/>
        <v>-7.3635622854696346E-3</v>
      </c>
      <c r="AG290" s="128"/>
      <c r="AH290">
        <f t="shared" si="229"/>
        <v>-9.553055360533122E-3</v>
      </c>
      <c r="AI290">
        <f t="shared" si="230"/>
        <v>0.93809551199690056</v>
      </c>
      <c r="AJ290">
        <f t="shared" si="231"/>
        <v>-0.9922216374162145</v>
      </c>
      <c r="AK290">
        <f t="shared" si="232"/>
        <v>-0.49346991092089043</v>
      </c>
      <c r="AL290">
        <f t="shared" si="233"/>
        <v>-1.6955917555248339</v>
      </c>
      <c r="AM290">
        <f t="shared" si="234"/>
        <v>-1.1332851426884722</v>
      </c>
      <c r="AN290" s="25">
        <f t="shared" si="237"/>
        <v>5.1211482491448823</v>
      </c>
      <c r="AO290" s="25">
        <f t="shared" si="237"/>
        <v>5.1211872037246353</v>
      </c>
      <c r="AP290" s="25">
        <f t="shared" si="237"/>
        <v>5.1213842026398169</v>
      </c>
      <c r="AQ290" s="25">
        <f t="shared" si="237"/>
        <v>5.1223790864623551</v>
      </c>
      <c r="AR290" s="25">
        <f t="shared" si="237"/>
        <v>5.1273690718722076</v>
      </c>
      <c r="AS290" s="25">
        <f t="shared" si="237"/>
        <v>5.1515917414395656</v>
      </c>
      <c r="AT290" s="25">
        <f t="shared" si="237"/>
        <v>5.2549555881045178</v>
      </c>
      <c r="AU290" s="25">
        <f t="shared" si="235"/>
        <v>5.5775048608393289</v>
      </c>
      <c r="AZ290" s="25"/>
    </row>
    <row r="291" spans="1:82">
      <c r="A291" s="33" t="s">
        <v>934</v>
      </c>
      <c r="B291" s="57" t="s">
        <v>288</v>
      </c>
      <c r="C291" s="58">
        <v>52648.113100000002</v>
      </c>
      <c r="D291" s="58" t="s">
        <v>465</v>
      </c>
      <c r="E291" s="33">
        <f t="shared" si="218"/>
        <v>7757.4442131686083</v>
      </c>
      <c r="F291" s="25">
        <f t="shared" si="219"/>
        <v>7757.5</v>
      </c>
      <c r="G291" s="25">
        <f t="shared" si="207"/>
        <v>-1.9042724998143967E-2</v>
      </c>
      <c r="J291">
        <f>G291</f>
        <v>-1.9042724998143967E-2</v>
      </c>
      <c r="M291" s="25"/>
      <c r="O291" s="25">
        <f t="shared" ca="1" si="214"/>
        <v>3.389422998467926E-2</v>
      </c>
      <c r="P291" s="27">
        <f t="shared" si="220"/>
        <v>-1.220570070907134E-2</v>
      </c>
      <c r="Q291" s="28">
        <f t="shared" si="221"/>
        <v>37629.613100000002</v>
      </c>
      <c r="S291" s="25">
        <f t="shared" si="208"/>
        <v>4.6744901129369066E-5</v>
      </c>
      <c r="T291" s="128">
        <v>1</v>
      </c>
      <c r="U291">
        <f t="shared" si="209"/>
        <v>4.6744901129369066E-5</v>
      </c>
      <c r="V291" s="25">
        <f t="shared" si="210"/>
        <v>-6.8370242890726275E-3</v>
      </c>
      <c r="Z291">
        <f t="shared" si="222"/>
        <v>7757.5</v>
      </c>
      <c r="AA291" s="25">
        <f t="shared" si="223"/>
        <v>-2.1758377240670316E-2</v>
      </c>
      <c r="AB291" s="25">
        <f t="shared" si="224"/>
        <v>-9.4900484665449911E-3</v>
      </c>
      <c r="AC291" s="25">
        <f t="shared" si="225"/>
        <v>-6.8370242890726275E-3</v>
      </c>
      <c r="AD291" s="25">
        <f t="shared" si="226"/>
        <v>2.7156522425263487E-3</v>
      </c>
      <c r="AE291" s="25">
        <f t="shared" si="227"/>
        <v>7.3747671023383867E-6</v>
      </c>
      <c r="AF291">
        <f t="shared" si="228"/>
        <v>-6.8370242890726275E-3</v>
      </c>
      <c r="AG291" s="128"/>
      <c r="AH291">
        <f t="shared" si="229"/>
        <v>-9.5526765315989762E-3</v>
      </c>
      <c r="AI291">
        <f t="shared" si="230"/>
        <v>0.9381443603702454</v>
      </c>
      <c r="AJ291">
        <f t="shared" si="231"/>
        <v>-0.99223395507830137</v>
      </c>
      <c r="AK291">
        <f t="shared" si="232"/>
        <v>-0.49347603636366305</v>
      </c>
      <c r="AL291">
        <f t="shared" si="233"/>
        <v>-1.695492766571205</v>
      </c>
      <c r="AM291">
        <f t="shared" si="234"/>
        <v>-1.1331720870535062</v>
      </c>
      <c r="AN291" s="25">
        <f t="shared" ref="AN291:AT300" si="238">$AU291+$AB$7*SIN(AO291)</f>
        <v>5.1212397924155777</v>
      </c>
      <c r="AO291" s="25">
        <f t="shared" si="238"/>
        <v>5.1212787881206552</v>
      </c>
      <c r="AP291" s="25">
        <f t="shared" si="238"/>
        <v>5.1214759533036718</v>
      </c>
      <c r="AQ291" s="25">
        <f t="shared" si="238"/>
        <v>5.1224714656507224</v>
      </c>
      <c r="AR291" s="25">
        <f t="shared" si="238"/>
        <v>5.1274635377667694</v>
      </c>
      <c r="AS291" s="25">
        <f t="shared" si="238"/>
        <v>5.1516911759325712</v>
      </c>
      <c r="AT291" s="25">
        <f t="shared" si="238"/>
        <v>5.2550568242155382</v>
      </c>
      <c r="AU291" s="25">
        <f t="shared" si="235"/>
        <v>5.5775782964077392</v>
      </c>
      <c r="AZ291" s="25"/>
    </row>
    <row r="292" spans="1:82">
      <c r="A292" s="33" t="s">
        <v>940</v>
      </c>
      <c r="B292" s="57" t="s">
        <v>288</v>
      </c>
      <c r="C292" s="58">
        <v>52672.692300000002</v>
      </c>
      <c r="D292" s="58" t="s">
        <v>485</v>
      </c>
      <c r="E292" s="33">
        <f t="shared" si="218"/>
        <v>7829.4504878203179</v>
      </c>
      <c r="F292" s="25">
        <f t="shared" si="219"/>
        <v>7829.5</v>
      </c>
      <c r="G292" s="25">
        <f t="shared" si="207"/>
        <v>-1.6900884998904075E-2</v>
      </c>
      <c r="K292">
        <f t="shared" ref="K292:K303" si="239">G292</f>
        <v>-1.6900884998904075E-2</v>
      </c>
      <c r="M292" s="25"/>
      <c r="O292" s="25">
        <f t="shared" ca="1" si="214"/>
        <v>3.3637726760141012E-2</v>
      </c>
      <c r="P292" s="27">
        <f t="shared" si="220"/>
        <v>-1.2285420028237525E-2</v>
      </c>
      <c r="Q292" s="28">
        <f t="shared" si="221"/>
        <v>37654.192300000002</v>
      </c>
      <c r="S292" s="25">
        <f t="shared" si="208"/>
        <v>2.1302516895449979E-5</v>
      </c>
      <c r="T292" s="128">
        <v>1</v>
      </c>
      <c r="U292">
        <f t="shared" si="209"/>
        <v>2.1302516895449979E-5</v>
      </c>
      <c r="V292" s="25">
        <f t="shared" si="210"/>
        <v>-4.6154649706665503E-3</v>
      </c>
      <c r="Z292">
        <f t="shared" si="222"/>
        <v>7829.5</v>
      </c>
      <c r="AA292" s="25">
        <f t="shared" si="223"/>
        <v>-2.1782497023597809E-2</v>
      </c>
      <c r="AB292" s="25">
        <f t="shared" si="224"/>
        <v>-7.4038080035437898E-3</v>
      </c>
      <c r="AC292" s="25">
        <f t="shared" si="225"/>
        <v>-4.6154649706665503E-3</v>
      </c>
      <c r="AD292" s="25">
        <f t="shared" si="226"/>
        <v>4.8816120246937336E-3</v>
      </c>
      <c r="AE292" s="25">
        <f t="shared" si="227"/>
        <v>2.3830135959634454E-5</v>
      </c>
      <c r="AF292">
        <f t="shared" si="228"/>
        <v>-4.6154649706665503E-3</v>
      </c>
      <c r="AG292" s="128"/>
      <c r="AH292">
        <f t="shared" si="229"/>
        <v>-9.4970769953602856E-3</v>
      </c>
      <c r="AI292">
        <f t="shared" si="230"/>
        <v>0.94523832498630744</v>
      </c>
      <c r="AJ292">
        <f t="shared" si="231"/>
        <v>-0.99391810609496245</v>
      </c>
      <c r="AK292">
        <f t="shared" si="232"/>
        <v>-0.49431354176159498</v>
      </c>
      <c r="AL292">
        <f t="shared" si="233"/>
        <v>-1.6811297021755696</v>
      </c>
      <c r="AM292">
        <f t="shared" si="234"/>
        <v>-1.1169010330032936</v>
      </c>
      <c r="AN292" s="25">
        <f t="shared" si="238"/>
        <v>5.1344722071030384</v>
      </c>
      <c r="AO292" s="25">
        <f t="shared" si="238"/>
        <v>5.1345174905432645</v>
      </c>
      <c r="AP292" s="25">
        <f t="shared" si="238"/>
        <v>5.1347396738841473</v>
      </c>
      <c r="AQ292" s="25">
        <f t="shared" si="238"/>
        <v>5.1358282294725557</v>
      </c>
      <c r="AR292" s="25">
        <f t="shared" si="238"/>
        <v>5.1411239238527653</v>
      </c>
      <c r="AS292" s="25">
        <f t="shared" si="238"/>
        <v>5.1660599344534415</v>
      </c>
      <c r="AT292" s="25">
        <f t="shared" si="238"/>
        <v>5.2696529075942502</v>
      </c>
      <c r="AU292" s="25">
        <f t="shared" si="235"/>
        <v>5.5881530182588106</v>
      </c>
      <c r="AZ292" s="25"/>
    </row>
    <row r="293" spans="1:82">
      <c r="A293" s="56" t="s">
        <v>494</v>
      </c>
      <c r="B293" s="57" t="str">
        <f>IF(W293=INT(W293),"I","II")</f>
        <v>I</v>
      </c>
      <c r="C293" s="126">
        <v>52684.635999999999</v>
      </c>
      <c r="D293" s="115" t="s">
        <v>485</v>
      </c>
      <c r="E293" s="33">
        <f t="shared" si="218"/>
        <v>7864.440289870724</v>
      </c>
      <c r="F293" s="25">
        <f t="shared" si="219"/>
        <v>7864.5</v>
      </c>
      <c r="G293" s="25">
        <f t="shared" si="207"/>
        <v>-2.0381934999022633E-2</v>
      </c>
      <c r="K293">
        <f t="shared" si="239"/>
        <v>-2.0381934999022633E-2</v>
      </c>
      <c r="N293" s="25"/>
      <c r="O293" s="25">
        <f t="shared" ca="1" si="214"/>
        <v>3.3513037692657136E-2</v>
      </c>
      <c r="P293" s="27">
        <f t="shared" si="220"/>
        <v>-1.2324235536547932E-2</v>
      </c>
      <c r="Q293" s="28">
        <f t="shared" si="221"/>
        <v>37666.135999999999</v>
      </c>
      <c r="S293" s="25">
        <f t="shared" si="208"/>
        <v>6.4926520627565075E-5</v>
      </c>
      <c r="T293" s="128">
        <v>1</v>
      </c>
      <c r="U293">
        <f t="shared" si="209"/>
        <v>6.4926520627565075E-5</v>
      </c>
      <c r="V293" s="25">
        <f t="shared" si="210"/>
        <v>-8.0576994624747007E-3</v>
      </c>
      <c r="Z293">
        <f t="shared" si="222"/>
        <v>7864.5</v>
      </c>
      <c r="AA293" s="25">
        <f t="shared" si="223"/>
        <v>-2.1793526641402237E-2</v>
      </c>
      <c r="AB293" s="25">
        <f t="shared" si="224"/>
        <v>-1.0912643894168329E-2</v>
      </c>
      <c r="AC293" s="25">
        <f t="shared" si="225"/>
        <v>-8.0576994624747007E-3</v>
      </c>
      <c r="AD293" s="25">
        <f t="shared" si="226"/>
        <v>1.4115916423796046E-3</v>
      </c>
      <c r="AE293" s="25">
        <f t="shared" si="227"/>
        <v>1.9925909648359496E-6</v>
      </c>
      <c r="AF293">
        <f t="shared" si="228"/>
        <v>-8.0576994624747007E-3</v>
      </c>
      <c r="AG293" s="128"/>
      <c r="AH293">
        <f t="shared" si="229"/>
        <v>-9.4692911048543035E-3</v>
      </c>
      <c r="AI293">
        <f t="shared" si="230"/>
        <v>0.94872998661017827</v>
      </c>
      <c r="AJ293">
        <f t="shared" si="231"/>
        <v>-0.99467088744606491</v>
      </c>
      <c r="AK293">
        <f t="shared" si="232"/>
        <v>-0.49468788578881218</v>
      </c>
      <c r="AL293">
        <f t="shared" si="233"/>
        <v>-1.6740687475205243</v>
      </c>
      <c r="AM293">
        <f t="shared" si="234"/>
        <v>-1.1089975306801387</v>
      </c>
      <c r="AN293" s="25">
        <f t="shared" si="238"/>
        <v>5.140940942093815</v>
      </c>
      <c r="AO293" s="25">
        <f t="shared" si="238"/>
        <v>5.1409895548928404</v>
      </c>
      <c r="AP293" s="25">
        <f t="shared" si="238"/>
        <v>5.1412246879833479</v>
      </c>
      <c r="AQ293" s="25">
        <f t="shared" si="238"/>
        <v>5.1423602903083667</v>
      </c>
      <c r="AR293" s="25">
        <f t="shared" si="238"/>
        <v>5.1478057170442302</v>
      </c>
      <c r="AS293" s="25">
        <f t="shared" si="238"/>
        <v>5.1730807090840383</v>
      </c>
      <c r="AT293" s="25">
        <f t="shared" si="238"/>
        <v>5.2767611185988619</v>
      </c>
      <c r="AU293" s="25">
        <f t="shared" si="235"/>
        <v>5.5932935080475259</v>
      </c>
      <c r="AZ293" s="25"/>
    </row>
    <row r="294" spans="1:82">
      <c r="A294" s="41" t="s">
        <v>341</v>
      </c>
      <c r="B294" s="96" t="s">
        <v>292</v>
      </c>
      <c r="C294" s="95">
        <v>52902.586199999998</v>
      </c>
      <c r="D294" s="95">
        <v>1E-4</v>
      </c>
      <c r="E294" s="33">
        <f t="shared" si="218"/>
        <v>8502.9387748334157</v>
      </c>
      <c r="F294" s="25">
        <f t="shared" si="219"/>
        <v>8503</v>
      </c>
      <c r="G294" s="25">
        <f t="shared" si="207"/>
        <v>-2.0899089999147691E-2</v>
      </c>
      <c r="K294">
        <f t="shared" si="239"/>
        <v>-2.0899089999147691E-2</v>
      </c>
      <c r="O294" s="25">
        <f t="shared" ca="1" si="214"/>
        <v>3.1238352847272791E-2</v>
      </c>
      <c r="P294" s="27">
        <f t="shared" si="220"/>
        <v>-1.303958251606808E-2</v>
      </c>
      <c r="Q294" s="28">
        <f t="shared" si="221"/>
        <v>37884.086199999998</v>
      </c>
      <c r="S294" s="25">
        <f t="shared" si="208"/>
        <v>6.1771857876584402E-5</v>
      </c>
      <c r="T294" s="128">
        <v>1</v>
      </c>
      <c r="U294">
        <f t="shared" si="209"/>
        <v>6.1771857876584402E-5</v>
      </c>
      <c r="V294" s="25">
        <f t="shared" si="210"/>
        <v>-7.859507483079611E-3</v>
      </c>
      <c r="Z294">
        <f t="shared" si="222"/>
        <v>8503</v>
      </c>
      <c r="AA294" s="25">
        <f t="shared" si="223"/>
        <v>-2.1909664116505231E-2</v>
      </c>
      <c r="AB294" s="25">
        <f t="shared" si="224"/>
        <v>-1.2029008398710539E-2</v>
      </c>
      <c r="AC294" s="25">
        <f t="shared" si="225"/>
        <v>-7.859507483079611E-3</v>
      </c>
      <c r="AD294" s="25">
        <f t="shared" si="226"/>
        <v>1.0105741173575405E-3</v>
      </c>
      <c r="AE294" s="25">
        <f t="shared" si="227"/>
        <v>1.0212600466729721E-6</v>
      </c>
      <c r="AF294">
        <f t="shared" si="228"/>
        <v>-7.859507483079611E-3</v>
      </c>
      <c r="AG294" s="128"/>
      <c r="AH294">
        <f t="shared" si="229"/>
        <v>-8.8700816004371515E-3</v>
      </c>
      <c r="AI294">
        <f t="shared" si="230"/>
        <v>1.0176093376292308</v>
      </c>
      <c r="AJ294">
        <f t="shared" si="231"/>
        <v>-0.99937339873089825</v>
      </c>
      <c r="AK294">
        <f t="shared" si="232"/>
        <v>-0.49702578388596419</v>
      </c>
      <c r="AL294">
        <f t="shared" si="233"/>
        <v>-1.5353817150420292</v>
      </c>
      <c r="AM294">
        <f t="shared" si="234"/>
        <v>-0.96519800044857629</v>
      </c>
      <c r="AN294" s="25">
        <f t="shared" si="238"/>
        <v>5.2633730222750783</v>
      </c>
      <c r="AO294" s="25">
        <f t="shared" si="238"/>
        <v>5.2635220622144816</v>
      </c>
      <c r="AP294" s="25">
        <f t="shared" si="238"/>
        <v>5.2640940751436665</v>
      </c>
      <c r="AQ294" s="25">
        <f t="shared" si="238"/>
        <v>5.2662845351080616</v>
      </c>
      <c r="AR294" s="25">
        <f t="shared" si="238"/>
        <v>5.2746019662813364</v>
      </c>
      <c r="AS294" s="25">
        <f t="shared" si="238"/>
        <v>5.3052355094872894</v>
      </c>
      <c r="AT294" s="25">
        <f t="shared" si="238"/>
        <v>5.4078497456707266</v>
      </c>
      <c r="AU294" s="25">
        <f t="shared" si="235"/>
        <v>5.6870707289073765</v>
      </c>
      <c r="AV294" s="25"/>
      <c r="AZ294" s="25"/>
    </row>
    <row r="295" spans="1:82">
      <c r="A295" s="95" t="s">
        <v>341</v>
      </c>
      <c r="B295" s="96" t="s">
        <v>292</v>
      </c>
      <c r="C295" s="95">
        <v>52902.586199999998</v>
      </c>
      <c r="D295" s="95">
        <v>1E-4</v>
      </c>
      <c r="E295" s="33">
        <f t="shared" si="218"/>
        <v>8502.9387748334157</v>
      </c>
      <c r="F295" s="25">
        <f t="shared" si="219"/>
        <v>8503</v>
      </c>
      <c r="G295" s="25">
        <f t="shared" si="207"/>
        <v>-2.0899089999147691E-2</v>
      </c>
      <c r="K295">
        <f t="shared" si="239"/>
        <v>-2.0899089999147691E-2</v>
      </c>
      <c r="O295" s="25">
        <f t="shared" ca="1" si="214"/>
        <v>3.1238352847272791E-2</v>
      </c>
      <c r="P295" s="27">
        <f t="shared" si="220"/>
        <v>-1.303958251606808E-2</v>
      </c>
      <c r="Q295" s="28">
        <f t="shared" si="221"/>
        <v>37884.086199999998</v>
      </c>
      <c r="S295" s="25">
        <f t="shared" si="208"/>
        <v>6.1771857876584402E-5</v>
      </c>
      <c r="T295" s="128">
        <v>1</v>
      </c>
      <c r="U295">
        <f t="shared" si="209"/>
        <v>6.1771857876584402E-5</v>
      </c>
      <c r="V295" s="25">
        <f t="shared" si="210"/>
        <v>-7.859507483079611E-3</v>
      </c>
      <c r="Z295">
        <f t="shared" si="222"/>
        <v>8503</v>
      </c>
      <c r="AA295" s="25">
        <f t="shared" si="223"/>
        <v>-2.1909664116505231E-2</v>
      </c>
      <c r="AB295" s="25">
        <f t="shared" si="224"/>
        <v>-1.2029008398710539E-2</v>
      </c>
      <c r="AC295" s="25">
        <f t="shared" si="225"/>
        <v>-7.859507483079611E-3</v>
      </c>
      <c r="AD295" s="25">
        <f t="shared" si="226"/>
        <v>1.0105741173575405E-3</v>
      </c>
      <c r="AE295" s="25">
        <f t="shared" si="227"/>
        <v>1.0212600466729721E-6</v>
      </c>
      <c r="AF295">
        <f t="shared" si="228"/>
        <v>-7.859507483079611E-3</v>
      </c>
      <c r="AG295" s="128"/>
      <c r="AH295">
        <f t="shared" si="229"/>
        <v>-8.8700816004371515E-3</v>
      </c>
      <c r="AI295">
        <f t="shared" si="230"/>
        <v>1.0176093376292308</v>
      </c>
      <c r="AJ295">
        <f t="shared" si="231"/>
        <v>-0.99937339873089825</v>
      </c>
      <c r="AK295">
        <f t="shared" si="232"/>
        <v>-0.49702578388596419</v>
      </c>
      <c r="AL295">
        <f t="shared" si="233"/>
        <v>-1.5353817150420292</v>
      </c>
      <c r="AM295">
        <f t="shared" si="234"/>
        <v>-0.96519800044857629</v>
      </c>
      <c r="AN295" s="25">
        <f t="shared" si="238"/>
        <v>5.2633730222750783</v>
      </c>
      <c r="AO295" s="25">
        <f t="shared" si="238"/>
        <v>5.2635220622144816</v>
      </c>
      <c r="AP295" s="25">
        <f t="shared" si="238"/>
        <v>5.2640940751436665</v>
      </c>
      <c r="AQ295" s="25">
        <f t="shared" si="238"/>
        <v>5.2662845351080616</v>
      </c>
      <c r="AR295" s="25">
        <f t="shared" si="238"/>
        <v>5.2746019662813364</v>
      </c>
      <c r="AS295" s="25">
        <f t="shared" si="238"/>
        <v>5.3052355094872894</v>
      </c>
      <c r="AT295" s="25">
        <f t="shared" si="238"/>
        <v>5.4078497456707266</v>
      </c>
      <c r="AU295" s="25">
        <f t="shared" si="235"/>
        <v>5.6870707289073765</v>
      </c>
      <c r="AV295" s="25"/>
      <c r="AZ295" s="25"/>
    </row>
    <row r="296" spans="1:82">
      <c r="A296" s="36" t="s">
        <v>342</v>
      </c>
      <c r="B296" s="105" t="s">
        <v>288</v>
      </c>
      <c r="C296" s="106">
        <v>52922.552900000002</v>
      </c>
      <c r="D296" s="106">
        <v>5.0000000000000001E-4</v>
      </c>
      <c r="E296" s="33">
        <f t="shared" si="218"/>
        <v>8561.4324476986276</v>
      </c>
      <c r="F296" s="25">
        <f t="shared" si="219"/>
        <v>8561.5</v>
      </c>
      <c r="G296" s="25">
        <f t="shared" si="207"/>
        <v>-2.3058844992192462E-2</v>
      </c>
      <c r="K296">
        <f t="shared" si="239"/>
        <v>-2.3058844992192462E-2</v>
      </c>
      <c r="O296" s="25">
        <f t="shared" ca="1" si="214"/>
        <v>3.1029943977335463E-2</v>
      </c>
      <c r="P296" s="27">
        <f t="shared" si="220"/>
        <v>-1.3105809907847861E-2</v>
      </c>
      <c r="Q296" s="28">
        <f t="shared" si="221"/>
        <v>37904.052900000002</v>
      </c>
      <c r="S296" s="25">
        <f t="shared" si="208"/>
        <v>9.9062907390194552E-5</v>
      </c>
      <c r="T296" s="128">
        <v>1</v>
      </c>
      <c r="U296">
        <f t="shared" si="209"/>
        <v>9.9062907390194552E-5</v>
      </c>
      <c r="V296" s="25">
        <f t="shared" si="210"/>
        <v>-9.9530350843446014E-3</v>
      </c>
      <c r="Z296">
        <f t="shared" si="222"/>
        <v>8561.5</v>
      </c>
      <c r="AA296" s="25">
        <f t="shared" si="223"/>
        <v>-2.1911734047617284E-2</v>
      </c>
      <c r="AB296" s="25">
        <f t="shared" si="224"/>
        <v>-1.4252920852423039E-2</v>
      </c>
      <c r="AC296" s="25">
        <f t="shared" si="225"/>
        <v>-9.9530350843446014E-3</v>
      </c>
      <c r="AD296" s="25">
        <f t="shared" si="226"/>
        <v>-1.1471109445751783E-3</v>
      </c>
      <c r="AE296" s="25">
        <f t="shared" si="227"/>
        <v>1.3158635191641578E-6</v>
      </c>
      <c r="AF296">
        <f t="shared" si="228"/>
        <v>-9.9530350843446014E-3</v>
      </c>
      <c r="AG296" s="128"/>
      <c r="AH296">
        <f t="shared" si="229"/>
        <v>-8.8059241397694232E-3</v>
      </c>
      <c r="AI296">
        <f t="shared" si="230"/>
        <v>1.0244286663835058</v>
      </c>
      <c r="AJ296">
        <f t="shared" si="231"/>
        <v>-0.99879353673357918</v>
      </c>
      <c r="AK296">
        <f t="shared" si="232"/>
        <v>-0.49673731375639657</v>
      </c>
      <c r="AL296">
        <f t="shared" si="233"/>
        <v>-1.5216576761126324</v>
      </c>
      <c r="AM296">
        <f t="shared" si="234"/>
        <v>-0.95203028024538827</v>
      </c>
      <c r="AN296" s="25">
        <f t="shared" si="238"/>
        <v>5.2750343405117652</v>
      </c>
      <c r="AO296" s="25">
        <f t="shared" si="238"/>
        <v>5.2751970738399159</v>
      </c>
      <c r="AP296" s="25">
        <f t="shared" si="238"/>
        <v>5.2758100285063581</v>
      </c>
      <c r="AQ296" s="25">
        <f t="shared" si="238"/>
        <v>5.2781134783274481</v>
      </c>
      <c r="AR296" s="25">
        <f t="shared" si="238"/>
        <v>5.286696106937181</v>
      </c>
      <c r="AS296" s="25">
        <f t="shared" si="238"/>
        <v>5.3177235473278204</v>
      </c>
      <c r="AT296" s="25">
        <f t="shared" si="238"/>
        <v>5.4199880642970628</v>
      </c>
      <c r="AU296" s="25">
        <f t="shared" si="235"/>
        <v>5.695662690411373</v>
      </c>
      <c r="AV296" s="25"/>
      <c r="AZ296" s="25"/>
    </row>
    <row r="297" spans="1:82">
      <c r="A297" s="36" t="s">
        <v>343</v>
      </c>
      <c r="B297" s="105" t="s">
        <v>292</v>
      </c>
      <c r="C297" s="106">
        <v>52923.408300000003</v>
      </c>
      <c r="D297" s="58">
        <v>1E-4</v>
      </c>
      <c r="E297" s="33">
        <f t="shared" si="218"/>
        <v>8563.9383944884776</v>
      </c>
      <c r="F297" s="25">
        <f t="shared" si="219"/>
        <v>8564</v>
      </c>
      <c r="G297" s="25">
        <f t="shared" si="207"/>
        <v>-2.1028919996751938E-2</v>
      </c>
      <c r="K297">
        <f t="shared" si="239"/>
        <v>-2.1028919996751938E-2</v>
      </c>
      <c r="O297" s="25">
        <f t="shared" ca="1" si="214"/>
        <v>3.1021037615372327E-2</v>
      </c>
      <c r="P297" s="27">
        <f t="shared" si="220"/>
        <v>-1.3108642706190436E-2</v>
      </c>
      <c r="Q297" s="28">
        <f t="shared" si="221"/>
        <v>37904.908300000003</v>
      </c>
      <c r="S297" s="25">
        <f t="shared" si="208"/>
        <v>6.2730792359384245E-5</v>
      </c>
      <c r="T297" s="128">
        <v>1</v>
      </c>
      <c r="U297">
        <f t="shared" si="209"/>
        <v>6.2730792359384245E-5</v>
      </c>
      <c r="V297" s="25">
        <f t="shared" si="210"/>
        <v>-7.9202772905615018E-3</v>
      </c>
      <c r="Z297">
        <f t="shared" si="222"/>
        <v>8564</v>
      </c>
      <c r="AA297" s="25">
        <f t="shared" si="223"/>
        <v>-2.1911788603459714E-2</v>
      </c>
      <c r="AB297" s="25">
        <f t="shared" si="224"/>
        <v>-1.2225774099482662E-2</v>
      </c>
      <c r="AC297" s="25">
        <f t="shared" si="225"/>
        <v>-7.9202772905615018E-3</v>
      </c>
      <c r="AD297" s="25">
        <f t="shared" si="226"/>
        <v>8.8286860670777623E-4</v>
      </c>
      <c r="AE297" s="25">
        <f t="shared" si="227"/>
        <v>7.7945697671013009E-7</v>
      </c>
      <c r="AF297">
        <f t="shared" si="228"/>
        <v>-7.9202772905615018E-3</v>
      </c>
      <c r="AG297" s="128"/>
      <c r="AH297">
        <f t="shared" si="229"/>
        <v>-8.8031458972692763E-3</v>
      </c>
      <c r="AI297">
        <f t="shared" si="230"/>
        <v>1.0247220398068431</v>
      </c>
      <c r="AJ297">
        <f t="shared" si="231"/>
        <v>-0.99876435964191379</v>
      </c>
      <c r="AK297">
        <f t="shared" si="232"/>
        <v>-0.49672279932270702</v>
      </c>
      <c r="AL297">
        <f t="shared" si="233"/>
        <v>-1.5210670667646635</v>
      </c>
      <c r="AM297">
        <f t="shared" si="234"/>
        <v>-0.95146748094697609</v>
      </c>
      <c r="AN297" s="25">
        <f t="shared" si="238"/>
        <v>5.2755344377676749</v>
      </c>
      <c r="AO297" s="25">
        <f t="shared" si="238"/>
        <v>5.2756977753238434</v>
      </c>
      <c r="AP297" s="25">
        <f t="shared" si="238"/>
        <v>5.2763125175234435</v>
      </c>
      <c r="AQ297" s="25">
        <f t="shared" si="238"/>
        <v>5.2786208447819085</v>
      </c>
      <c r="AR297" s="25">
        <f t="shared" si="238"/>
        <v>5.2872147697545078</v>
      </c>
      <c r="AS297" s="25">
        <f t="shared" si="238"/>
        <v>5.3182586162293708</v>
      </c>
      <c r="AT297" s="25">
        <f t="shared" si="238"/>
        <v>5.4205072511555015</v>
      </c>
      <c r="AU297" s="25">
        <f t="shared" si="235"/>
        <v>5.6960298682534241</v>
      </c>
      <c r="AZ297" s="25"/>
    </row>
    <row r="298" spans="1:82">
      <c r="A298" s="33" t="s">
        <v>850</v>
      </c>
      <c r="B298" s="57" t="s">
        <v>288</v>
      </c>
      <c r="C298" s="58">
        <v>52928.699399999998</v>
      </c>
      <c r="D298" s="58" t="s">
        <v>485</v>
      </c>
      <c r="E298" s="33">
        <f t="shared" si="218"/>
        <v>8579.4389966158578</v>
      </c>
      <c r="F298" s="25">
        <f t="shared" si="219"/>
        <v>8579.5</v>
      </c>
      <c r="G298" s="25">
        <f t="shared" si="207"/>
        <v>-2.0823384998948313E-2</v>
      </c>
      <c r="K298">
        <f t="shared" si="239"/>
        <v>-2.0823384998948313E-2</v>
      </c>
      <c r="L298" s="25"/>
      <c r="O298" s="25">
        <f t="shared" ca="1" si="214"/>
        <v>3.09658181712009E-2</v>
      </c>
      <c r="P298" s="27">
        <f t="shared" si="220"/>
        <v>-1.3126210753953571E-2</v>
      </c>
      <c r="Q298" s="28">
        <f t="shared" si="221"/>
        <v>37910.199399999998</v>
      </c>
      <c r="S298" s="25">
        <f t="shared" si="208"/>
        <v>5.9246491357810384E-5</v>
      </c>
      <c r="T298" s="128">
        <v>1</v>
      </c>
      <c r="U298">
        <f t="shared" si="209"/>
        <v>5.9246491357810384E-5</v>
      </c>
      <c r="V298" s="25">
        <f t="shared" si="210"/>
        <v>-7.6971742449947426E-3</v>
      </c>
      <c r="Z298">
        <f t="shared" si="222"/>
        <v>8579.5</v>
      </c>
      <c r="AA298" s="25">
        <f t="shared" si="223"/>
        <v>-2.1912064447674726E-2</v>
      </c>
      <c r="AB298" s="25">
        <f t="shared" si="224"/>
        <v>-1.203753130522716E-2</v>
      </c>
      <c r="AC298" s="25">
        <f t="shared" si="225"/>
        <v>-7.6971742449947426E-3</v>
      </c>
      <c r="AD298" s="25">
        <f t="shared" si="226"/>
        <v>1.0886794487264123E-3</v>
      </c>
      <c r="AE298" s="25">
        <f t="shared" si="227"/>
        <v>1.1852229420792451E-6</v>
      </c>
      <c r="AF298">
        <f t="shared" si="228"/>
        <v>-7.6971742449947426E-3</v>
      </c>
      <c r="AG298" s="128"/>
      <c r="AH298">
        <f t="shared" si="229"/>
        <v>-8.7858536937211532E-3</v>
      </c>
      <c r="AI298">
        <f t="shared" si="230"/>
        <v>1.0265445267597244</v>
      </c>
      <c r="AJ298">
        <f t="shared" si="231"/>
        <v>-0.99857528120052419</v>
      </c>
      <c r="AK298">
        <f t="shared" si="232"/>
        <v>-0.49662874133330187</v>
      </c>
      <c r="AL298">
        <f t="shared" si="233"/>
        <v>-1.5173977013216702</v>
      </c>
      <c r="AM298">
        <f t="shared" si="234"/>
        <v>-0.94797796515699873</v>
      </c>
      <c r="AN298" s="25">
        <f t="shared" si="238"/>
        <v>5.2786382612857077</v>
      </c>
      <c r="AO298" s="25">
        <f t="shared" si="238"/>
        <v>5.278805380225184</v>
      </c>
      <c r="AP298" s="25">
        <f t="shared" si="238"/>
        <v>5.2794312740831355</v>
      </c>
      <c r="AQ298" s="25">
        <f t="shared" si="238"/>
        <v>5.2817699274552377</v>
      </c>
      <c r="AR298" s="25">
        <f t="shared" si="238"/>
        <v>5.2904338127829904</v>
      </c>
      <c r="AS298" s="25">
        <f t="shared" si="238"/>
        <v>5.3215785834521023</v>
      </c>
      <c r="AT298" s="25">
        <f t="shared" si="238"/>
        <v>5.4237270379797051</v>
      </c>
      <c r="AU298" s="25">
        <f t="shared" si="235"/>
        <v>5.6983063708741408</v>
      </c>
      <c r="AZ298" s="25"/>
    </row>
    <row r="299" spans="1:82">
      <c r="A299" s="36" t="s">
        <v>366</v>
      </c>
      <c r="B299" s="105"/>
      <c r="C299" s="106">
        <v>52939.7935</v>
      </c>
      <c r="D299" s="58"/>
      <c r="E299" s="33">
        <f t="shared" si="218"/>
        <v>8611.9398433323367</v>
      </c>
      <c r="F299" s="25">
        <f t="shared" si="219"/>
        <v>8612</v>
      </c>
      <c r="G299" s="25">
        <f t="shared" ref="G299:G362" si="240">+C299-(C$7+F299*C$8)</f>
        <v>-2.0534359995508566E-2</v>
      </c>
      <c r="K299" s="127">
        <f t="shared" si="239"/>
        <v>-2.0534359995508566E-2</v>
      </c>
      <c r="O299" s="25">
        <f t="shared" ca="1" si="214"/>
        <v>3.0850035465680162E-2</v>
      </c>
      <c r="P299" s="27">
        <f t="shared" si="220"/>
        <v>-1.3163073251740447E-2</v>
      </c>
      <c r="Q299" s="28">
        <f t="shared" si="221"/>
        <v>37921.2935</v>
      </c>
      <c r="S299" s="25">
        <f t="shared" ref="S299:S362" si="241">+(P299-G299)^2</f>
        <v>5.4335868258851604E-5</v>
      </c>
      <c r="T299" s="128">
        <v>1</v>
      </c>
      <c r="U299">
        <f t="shared" ref="U299:U362" si="242">+T299*S299</f>
        <v>5.4335868258851604E-5</v>
      </c>
      <c r="V299" s="25">
        <f t="shared" ref="V299:V362" si="243">+G299-P299</f>
        <v>-7.3712867437681195E-3</v>
      </c>
      <c r="Z299">
        <f t="shared" si="222"/>
        <v>8612</v>
      </c>
      <c r="AA299" s="25">
        <f t="shared" si="223"/>
        <v>-2.1912292523506009E-2</v>
      </c>
      <c r="AB299" s="25">
        <f t="shared" si="224"/>
        <v>-1.1785140723743003E-2</v>
      </c>
      <c r="AC299" s="25">
        <f t="shared" si="225"/>
        <v>-7.3712867437681195E-3</v>
      </c>
      <c r="AD299" s="25">
        <f t="shared" si="226"/>
        <v>1.3779325279974428E-3</v>
      </c>
      <c r="AE299" s="25">
        <f t="shared" si="227"/>
        <v>1.8986980517134234E-6</v>
      </c>
      <c r="AF299">
        <f t="shared" si="228"/>
        <v>-7.3712867437681195E-3</v>
      </c>
      <c r="AG299" s="128"/>
      <c r="AH299">
        <f t="shared" si="229"/>
        <v>-8.749219271765564E-3</v>
      </c>
      <c r="AI299">
        <f t="shared" si="230"/>
        <v>1.0303858601597642</v>
      </c>
      <c r="AJ299">
        <f t="shared" si="231"/>
        <v>-0.9981325734456562</v>
      </c>
      <c r="AK299">
        <f t="shared" si="232"/>
        <v>-0.49640851938856634</v>
      </c>
      <c r="AL299">
        <f t="shared" si="233"/>
        <v>-1.5096612056387173</v>
      </c>
      <c r="AM299">
        <f t="shared" si="234"/>
        <v>-0.94066026671487546</v>
      </c>
      <c r="AN299" s="25">
        <f t="shared" si="238"/>
        <v>5.2851643532698453</v>
      </c>
      <c r="AO299" s="25">
        <f t="shared" si="238"/>
        <v>5.2853395987099505</v>
      </c>
      <c r="AP299" s="25">
        <f t="shared" si="238"/>
        <v>5.2859892590270992</v>
      </c>
      <c r="AQ299" s="25">
        <f t="shared" si="238"/>
        <v>5.2883919676273985</v>
      </c>
      <c r="AR299" s="25">
        <f t="shared" si="238"/>
        <v>5.2972020769644086</v>
      </c>
      <c r="AS299" s="25">
        <f t="shared" si="238"/>
        <v>5.3285539818117655</v>
      </c>
      <c r="AT299" s="25">
        <f t="shared" si="238"/>
        <v>5.4304828180177234</v>
      </c>
      <c r="AU299" s="25">
        <f t="shared" si="235"/>
        <v>5.703079682820805</v>
      </c>
      <c r="AZ299" s="25"/>
    </row>
    <row r="300" spans="1:82">
      <c r="A300" s="41" t="s">
        <v>340</v>
      </c>
      <c r="B300" s="96"/>
      <c r="C300" s="58">
        <v>52956.518600000003</v>
      </c>
      <c r="D300" s="58">
        <v>2.3999999999999998E-3</v>
      </c>
      <c r="E300" s="33">
        <f t="shared" si="218"/>
        <v>8660.9370500834739</v>
      </c>
      <c r="F300" s="25">
        <f t="shared" si="219"/>
        <v>8661</v>
      </c>
      <c r="G300" s="25">
        <f t="shared" si="240"/>
        <v>-2.1487829995749053E-2</v>
      </c>
      <c r="K300">
        <f t="shared" si="239"/>
        <v>-2.1487829995749053E-2</v>
      </c>
      <c r="O300" s="25">
        <f t="shared" ca="1" si="214"/>
        <v>3.067547077120274E-2</v>
      </c>
      <c r="P300" s="27">
        <f t="shared" si="220"/>
        <v>-1.3218717802043801E-2</v>
      </c>
      <c r="Q300" s="28">
        <f t="shared" si="221"/>
        <v>37938.018600000003</v>
      </c>
      <c r="S300" s="25">
        <f t="shared" si="241"/>
        <v>6.8378216472084888E-5</v>
      </c>
      <c r="T300" s="128">
        <v>1</v>
      </c>
      <c r="U300">
        <f t="shared" si="242"/>
        <v>6.8378216472084888E-5</v>
      </c>
      <c r="V300" s="25">
        <f t="shared" si="243"/>
        <v>-8.2691121937052518E-3</v>
      </c>
      <c r="Z300">
        <f t="shared" si="222"/>
        <v>8661</v>
      </c>
      <c r="AA300" s="25">
        <f t="shared" si="223"/>
        <v>-2.1911732769721103E-2</v>
      </c>
      <c r="AB300" s="25">
        <f t="shared" si="224"/>
        <v>-1.2794815028071751E-2</v>
      </c>
      <c r="AC300" s="25">
        <f t="shared" si="225"/>
        <v>-8.2691121937052518E-3</v>
      </c>
      <c r="AD300" s="25">
        <f t="shared" si="226"/>
        <v>4.2390277397204995E-4</v>
      </c>
      <c r="AE300" s="25">
        <f t="shared" si="227"/>
        <v>1.7969356178119886E-7</v>
      </c>
      <c r="AF300">
        <f t="shared" si="228"/>
        <v>-8.2691121937052518E-3</v>
      </c>
      <c r="AG300" s="128"/>
      <c r="AH300">
        <f t="shared" si="229"/>
        <v>-8.6930149676773018E-3</v>
      </c>
      <c r="AI300">
        <f t="shared" si="230"/>
        <v>1.0362286620170149</v>
      </c>
      <c r="AJ300">
        <f t="shared" si="231"/>
        <v>-0.99734414474449884</v>
      </c>
      <c r="AK300">
        <f t="shared" si="232"/>
        <v>-0.49601633306540854</v>
      </c>
      <c r="AL300">
        <f t="shared" si="233"/>
        <v>-1.4978865421213847</v>
      </c>
      <c r="AM300">
        <f t="shared" si="234"/>
        <v>-0.92962456607155586</v>
      </c>
      <c r="AN300" s="25">
        <f t="shared" si="238"/>
        <v>5.2950502956789149</v>
      </c>
      <c r="AO300" s="25">
        <f t="shared" si="238"/>
        <v>5.2952383049288008</v>
      </c>
      <c r="AP300" s="25">
        <f t="shared" si="238"/>
        <v>5.2959247715998865</v>
      </c>
      <c r="AQ300" s="25">
        <f t="shared" si="238"/>
        <v>5.2984251899889898</v>
      </c>
      <c r="AR300" s="25">
        <f t="shared" si="238"/>
        <v>5.3074543860534984</v>
      </c>
      <c r="AS300" s="25">
        <f t="shared" si="238"/>
        <v>5.3391068995361648</v>
      </c>
      <c r="AT300" s="25">
        <f t="shared" si="238"/>
        <v>5.4406801824355799</v>
      </c>
      <c r="AU300" s="25">
        <f t="shared" si="235"/>
        <v>5.7102763685250064</v>
      </c>
      <c r="AZ300" s="25"/>
    </row>
    <row r="301" spans="1:82">
      <c r="A301" s="34" t="s">
        <v>344</v>
      </c>
      <c r="B301" s="57"/>
      <c r="C301" s="58">
        <v>52964.7111</v>
      </c>
      <c r="D301" s="58">
        <v>1E-4</v>
      </c>
      <c r="E301" s="33">
        <f t="shared" si="218"/>
        <v>8684.9374815492629</v>
      </c>
      <c r="F301" s="25">
        <f t="shared" si="219"/>
        <v>8685</v>
      </c>
      <c r="G301" s="25">
        <f t="shared" si="240"/>
        <v>-2.1340549996239133E-2</v>
      </c>
      <c r="K301">
        <f t="shared" si="239"/>
        <v>-2.1340549996239133E-2</v>
      </c>
      <c r="O301" s="25">
        <f t="shared" ca="1" si="214"/>
        <v>3.0589969696356658E-2</v>
      </c>
      <c r="P301" s="27">
        <f t="shared" si="220"/>
        <v>-1.3246001777327094E-2</v>
      </c>
      <c r="Q301" s="28">
        <f t="shared" si="221"/>
        <v>37946.2111</v>
      </c>
      <c r="S301" s="25">
        <f t="shared" si="241"/>
        <v>6.5521710868292072E-5</v>
      </c>
      <c r="T301" s="128">
        <v>1</v>
      </c>
      <c r="U301">
        <f t="shared" si="242"/>
        <v>6.5521710868292072E-5</v>
      </c>
      <c r="V301" s="25">
        <f t="shared" si="243"/>
        <v>-8.0945482189120396E-3</v>
      </c>
      <c r="Z301">
        <f t="shared" si="222"/>
        <v>8685</v>
      </c>
      <c r="AA301" s="25">
        <f t="shared" si="223"/>
        <v>-2.1911058896804593E-2</v>
      </c>
      <c r="AB301" s="25">
        <f t="shared" si="224"/>
        <v>-1.2675492876761636E-2</v>
      </c>
      <c r="AC301" s="25">
        <f t="shared" si="225"/>
        <v>-8.0945482189120396E-3</v>
      </c>
      <c r="AD301" s="25">
        <f t="shared" si="226"/>
        <v>5.7050890056545983E-4</v>
      </c>
      <c r="AE301" s="25">
        <f t="shared" si="227"/>
        <v>3.2548040562440973E-7</v>
      </c>
      <c r="AF301">
        <f t="shared" si="228"/>
        <v>-8.0945482189120396E-3</v>
      </c>
      <c r="AG301" s="128"/>
      <c r="AH301">
        <f t="shared" si="229"/>
        <v>-8.6650571194774977E-3</v>
      </c>
      <c r="AI301">
        <f t="shared" si="230"/>
        <v>1.0391129589505153</v>
      </c>
      <c r="AJ301">
        <f t="shared" si="231"/>
        <v>-0.99690366694452526</v>
      </c>
      <c r="AK301">
        <f t="shared" si="232"/>
        <v>-0.49579723180079649</v>
      </c>
      <c r="AL301">
        <f t="shared" si="233"/>
        <v>-1.492070350641826</v>
      </c>
      <c r="AM301">
        <f t="shared" si="234"/>
        <v>-0.92421789002836086</v>
      </c>
      <c r="AN301" s="25">
        <f t="shared" ref="AN301:AT310" si="244">$AU301+$AB$7*SIN(AO301)</f>
        <v>5.2999129946765944</v>
      </c>
      <c r="AO301" s="25">
        <f t="shared" si="244"/>
        <v>5.3001074822346155</v>
      </c>
      <c r="AP301" s="25">
        <f t="shared" si="244"/>
        <v>5.300812398716455</v>
      </c>
      <c r="AQ301" s="25">
        <f t="shared" si="244"/>
        <v>5.3033611405787751</v>
      </c>
      <c r="AR301" s="25">
        <f t="shared" si="244"/>
        <v>5.3124969556311807</v>
      </c>
      <c r="AS301" s="25">
        <f t="shared" si="244"/>
        <v>5.3442914781223223</v>
      </c>
      <c r="AT301" s="25">
        <f t="shared" si="244"/>
        <v>5.4456799139279735</v>
      </c>
      <c r="AU301" s="25">
        <f t="shared" si="235"/>
        <v>5.7138012758086969</v>
      </c>
      <c r="AZ301" s="25"/>
    </row>
    <row r="302" spans="1:82" s="25" customFormat="1">
      <c r="A302" s="41" t="s">
        <v>340</v>
      </c>
      <c r="B302" s="96"/>
      <c r="C302" s="58">
        <v>52982.462200000002</v>
      </c>
      <c r="D302" s="58">
        <v>2.3999999999999998E-3</v>
      </c>
      <c r="E302" s="33">
        <f t="shared" si="218"/>
        <v>8736.9404182587605</v>
      </c>
      <c r="F302" s="25">
        <f t="shared" si="219"/>
        <v>8737</v>
      </c>
      <c r="G302" s="25">
        <f t="shared" si="240"/>
        <v>-2.0338109992735554E-2</v>
      </c>
      <c r="H302"/>
      <c r="I302"/>
      <c r="J302"/>
      <c r="K302">
        <f t="shared" si="239"/>
        <v>-2.0338109992735554E-2</v>
      </c>
      <c r="L302"/>
      <c r="M302"/>
      <c r="N302"/>
      <c r="O302" s="25">
        <f t="shared" ca="1" si="214"/>
        <v>3.0404717367523478E-2</v>
      </c>
      <c r="P302" s="27">
        <f t="shared" si="220"/>
        <v>-1.3305183604243039E-2</v>
      </c>
      <c r="Q302" s="28">
        <f t="shared" si="221"/>
        <v>37963.962200000002</v>
      </c>
      <c r="R302"/>
      <c r="S302" s="25">
        <f t="shared" si="241"/>
        <v>4.946205358595436E-5</v>
      </c>
      <c r="T302" s="128">
        <v>1</v>
      </c>
      <c r="U302">
        <f t="shared" si="242"/>
        <v>4.946205358595436E-5</v>
      </c>
      <c r="V302" s="25">
        <f t="shared" si="243"/>
        <v>-7.0329263884925143E-3</v>
      </c>
      <c r="Z302">
        <f t="shared" si="222"/>
        <v>8737</v>
      </c>
      <c r="AA302" s="25">
        <f t="shared" si="223"/>
        <v>-2.1908688443287749E-2</v>
      </c>
      <c r="AB302" s="25">
        <f t="shared" si="224"/>
        <v>-1.1734605153690843E-2</v>
      </c>
      <c r="AC302" s="25">
        <f t="shared" si="225"/>
        <v>-7.0329263884925143E-3</v>
      </c>
      <c r="AD302" s="25">
        <f t="shared" si="226"/>
        <v>1.5705784505521958E-3</v>
      </c>
      <c r="AE302" s="25">
        <f t="shared" si="227"/>
        <v>2.4667166693389363E-6</v>
      </c>
      <c r="AF302">
        <f t="shared" si="228"/>
        <v>-7.0329263884925143E-3</v>
      </c>
      <c r="AG302" s="128"/>
      <c r="AH302">
        <f t="shared" si="229"/>
        <v>-8.6035048390447101E-3</v>
      </c>
      <c r="AI302">
        <f t="shared" si="230"/>
        <v>1.0454131155996416</v>
      </c>
      <c r="AJ302">
        <f t="shared" si="231"/>
        <v>-0.99582340244983225</v>
      </c>
      <c r="AK302">
        <f t="shared" si="232"/>
        <v>-0.49525989899317607</v>
      </c>
      <c r="AL302">
        <f t="shared" si="233"/>
        <v>-1.4793565088478429</v>
      </c>
      <c r="AM302">
        <f t="shared" si="234"/>
        <v>-0.91249971121513063</v>
      </c>
      <c r="AN302" s="25">
        <f t="shared" si="244"/>
        <v>5.3104957464260236</v>
      </c>
      <c r="AO302" s="25">
        <f t="shared" si="244"/>
        <v>5.3107047865402439</v>
      </c>
      <c r="AP302" s="25">
        <f t="shared" si="244"/>
        <v>5.3114506139870867</v>
      </c>
      <c r="AQ302" s="25">
        <f t="shared" si="244"/>
        <v>5.3141050171897515</v>
      </c>
      <c r="AR302" s="25">
        <f t="shared" si="244"/>
        <v>5.3234700538921818</v>
      </c>
      <c r="AS302" s="25">
        <f t="shared" si="244"/>
        <v>5.3555602047764559</v>
      </c>
      <c r="AT302" s="25">
        <f t="shared" si="244"/>
        <v>5.456524069532108</v>
      </c>
      <c r="AU302" s="25">
        <f t="shared" si="235"/>
        <v>5.7214385749233596</v>
      </c>
      <c r="AV302"/>
      <c r="AW302"/>
      <c r="AX302"/>
      <c r="AY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</row>
    <row r="303" spans="1:82">
      <c r="A303" s="41" t="s">
        <v>340</v>
      </c>
      <c r="B303" s="96"/>
      <c r="C303" s="58">
        <v>52983.485399999998</v>
      </c>
      <c r="D303" s="58">
        <v>2E-3</v>
      </c>
      <c r="E303" s="33">
        <f t="shared" si="218"/>
        <v>8739.9379454452974</v>
      </c>
      <c r="F303" s="25">
        <f t="shared" si="219"/>
        <v>8740</v>
      </c>
      <c r="G303" s="25">
        <f t="shared" si="240"/>
        <v>-2.1182199998293072E-2</v>
      </c>
      <c r="K303">
        <f t="shared" si="239"/>
        <v>-2.1182199998293072E-2</v>
      </c>
      <c r="O303" s="25">
        <f t="shared" ca="1" si="214"/>
        <v>3.0394029733167717E-2</v>
      </c>
      <c r="P303" s="27">
        <f t="shared" si="220"/>
        <v>-1.3308600718821527E-2</v>
      </c>
      <c r="Q303" s="28">
        <f t="shared" si="221"/>
        <v>37964.985399999998</v>
      </c>
      <c r="S303" s="25">
        <f t="shared" si="241"/>
        <v>6.1993565613694838E-5</v>
      </c>
      <c r="T303" s="128">
        <v>1</v>
      </c>
      <c r="U303">
        <f t="shared" si="242"/>
        <v>6.1993565613694838E-5</v>
      </c>
      <c r="V303" s="25">
        <f t="shared" si="243"/>
        <v>-7.8735992794715451E-3</v>
      </c>
      <c r="Z303">
        <f t="shared" si="222"/>
        <v>8740</v>
      </c>
      <c r="AA303" s="25">
        <f t="shared" si="223"/>
        <v>-2.1908513444776161E-2</v>
      </c>
      <c r="AB303" s="25">
        <f t="shared" si="224"/>
        <v>-1.2582287272338438E-2</v>
      </c>
      <c r="AC303" s="25">
        <f t="shared" si="225"/>
        <v>-7.8735992794715451E-3</v>
      </c>
      <c r="AD303" s="25">
        <f t="shared" si="226"/>
        <v>7.2631344648308935E-4</v>
      </c>
      <c r="AE303" s="25">
        <f t="shared" si="227"/>
        <v>5.2753122254214354E-7</v>
      </c>
      <c r="AF303">
        <f t="shared" si="228"/>
        <v>-7.8735992794715451E-3</v>
      </c>
      <c r="AG303" s="128"/>
      <c r="AH303">
        <f t="shared" si="229"/>
        <v>-8.5999127259546344E-3</v>
      </c>
      <c r="AI303">
        <f t="shared" si="230"/>
        <v>1.0457787099500389</v>
      </c>
      <c r="AJ303">
        <f t="shared" si="231"/>
        <v>-0.99575573212073731</v>
      </c>
      <c r="AK303">
        <f t="shared" si="232"/>
        <v>-0.49522623954563194</v>
      </c>
      <c r="AL303">
        <f t="shared" si="233"/>
        <v>-1.4786182969343804</v>
      </c>
      <c r="AM303">
        <f t="shared" si="234"/>
        <v>-0.91182349479626568</v>
      </c>
      <c r="AN303" s="25">
        <f t="shared" si="244"/>
        <v>5.3111082593165975</v>
      </c>
      <c r="AO303" s="25">
        <f t="shared" si="244"/>
        <v>5.311318160663423</v>
      </c>
      <c r="AP303" s="25">
        <f t="shared" si="244"/>
        <v>5.312066386974287</v>
      </c>
      <c r="AQ303" s="25">
        <f t="shared" si="244"/>
        <v>5.3147269236616035</v>
      </c>
      <c r="AR303" s="25">
        <f t="shared" si="244"/>
        <v>5.3241051039294005</v>
      </c>
      <c r="AS303" s="25">
        <f t="shared" si="244"/>
        <v>5.3562117999833276</v>
      </c>
      <c r="AT303" s="25">
        <f t="shared" si="244"/>
        <v>5.4571501671353264</v>
      </c>
      <c r="AU303" s="25">
        <f t="shared" si="235"/>
        <v>5.7218791883338209</v>
      </c>
      <c r="AZ303" s="25"/>
    </row>
    <row r="304" spans="1:82">
      <c r="A304" s="33" t="s">
        <v>968</v>
      </c>
      <c r="B304" s="57" t="s">
        <v>292</v>
      </c>
      <c r="C304" s="58">
        <v>52991.684000000001</v>
      </c>
      <c r="D304" s="58" t="s">
        <v>503</v>
      </c>
      <c r="E304" s="33">
        <f t="shared" si="218"/>
        <v>8763.9562472354191</v>
      </c>
      <c r="F304" s="25">
        <f t="shared" si="219"/>
        <v>8764</v>
      </c>
      <c r="G304" s="25">
        <f t="shared" si="240"/>
        <v>-1.4934920000087004E-2</v>
      </c>
      <c r="I304">
        <f>G304</f>
        <v>-1.4934920000087004E-2</v>
      </c>
      <c r="M304" s="25"/>
      <c r="O304" s="25">
        <f t="shared" ca="1" si="214"/>
        <v>3.0308528658321635E-2</v>
      </c>
      <c r="P304" s="27">
        <f t="shared" si="220"/>
        <v>-1.3335948547024285E-2</v>
      </c>
      <c r="Q304" s="28">
        <f t="shared" si="221"/>
        <v>37973.184000000001</v>
      </c>
      <c r="S304" s="25">
        <f t="shared" si="241"/>
        <v>2.5567097077095021E-6</v>
      </c>
      <c r="T304" s="11">
        <f>T$19</f>
        <v>0</v>
      </c>
      <c r="U304">
        <f t="shared" si="242"/>
        <v>0</v>
      </c>
      <c r="V304" s="25">
        <f t="shared" si="243"/>
        <v>-1.5989714530627187E-3</v>
      </c>
      <c r="Z304">
        <f t="shared" si="222"/>
        <v>8764</v>
      </c>
      <c r="AA304" s="25">
        <f t="shared" si="223"/>
        <v>-2.1906962361510941E-2</v>
      </c>
      <c r="AB304" s="25">
        <f t="shared" si="224"/>
        <v>-6.3639061856003484E-3</v>
      </c>
      <c r="AC304" s="25">
        <f t="shared" si="225"/>
        <v>-1.5989714530627187E-3</v>
      </c>
      <c r="AD304" s="25">
        <f t="shared" si="226"/>
        <v>6.9720423614239371E-3</v>
      </c>
      <c r="AE304" s="25">
        <f t="shared" si="227"/>
        <v>0</v>
      </c>
      <c r="AF304">
        <f t="shared" si="228"/>
        <v>-1.5989714530627187E-3</v>
      </c>
      <c r="AG304" s="128"/>
      <c r="AH304">
        <f t="shared" si="229"/>
        <v>-8.5710138144866558E-3</v>
      </c>
      <c r="AI304">
        <f t="shared" si="230"/>
        <v>1.0487118068371448</v>
      </c>
      <c r="AJ304">
        <f t="shared" si="231"/>
        <v>-0.99519300601421057</v>
      </c>
      <c r="AK304">
        <f t="shared" si="232"/>
        <v>-0.4949463390043996</v>
      </c>
      <c r="AL304">
        <f t="shared" si="233"/>
        <v>-1.4726938987603653</v>
      </c>
      <c r="AM304">
        <f t="shared" si="234"/>
        <v>-0.90641305575192233</v>
      </c>
      <c r="AN304" s="25">
        <f t="shared" si="244"/>
        <v>5.3160161414021516</v>
      </c>
      <c r="AO304" s="25">
        <f t="shared" si="244"/>
        <v>5.316233018038619</v>
      </c>
      <c r="AP304" s="25">
        <f t="shared" si="244"/>
        <v>5.3170005848562809</v>
      </c>
      <c r="AQ304" s="25">
        <f t="shared" si="244"/>
        <v>5.3197103272701103</v>
      </c>
      <c r="AR304" s="25">
        <f t="shared" si="244"/>
        <v>5.3291933144368322</v>
      </c>
      <c r="AS304" s="25">
        <f t="shared" si="244"/>
        <v>5.3614303410010713</v>
      </c>
      <c r="AT304" s="25">
        <f t="shared" si="244"/>
        <v>5.4621607951375237</v>
      </c>
      <c r="AU304" s="25">
        <f t="shared" si="235"/>
        <v>5.7254040956175114</v>
      </c>
      <c r="AV304" s="25"/>
      <c r="AZ304" s="25"/>
    </row>
    <row r="305" spans="1:82">
      <c r="A305" s="41" t="s">
        <v>366</v>
      </c>
      <c r="B305" s="96"/>
      <c r="C305" s="58">
        <v>53014.889799999997</v>
      </c>
      <c r="D305" s="58"/>
      <c r="E305" s="33">
        <f t="shared" si="218"/>
        <v>8831.9390623112704</v>
      </c>
      <c r="F305" s="25">
        <f t="shared" si="219"/>
        <v>8832</v>
      </c>
      <c r="G305" s="25">
        <f t="shared" si="240"/>
        <v>-2.0800960002816282E-2</v>
      </c>
      <c r="K305" s="127">
        <f t="shared" ref="K305:K349" si="245">G305</f>
        <v>-2.0800960002816282E-2</v>
      </c>
      <c r="O305" s="25">
        <f t="shared" ca="1" si="214"/>
        <v>3.0066275612924395E-2</v>
      </c>
      <c r="P305" s="27">
        <f t="shared" si="220"/>
        <v>-1.3413539404111474E-2</v>
      </c>
      <c r="Q305" s="28">
        <f t="shared" si="221"/>
        <v>37996.389799999997</v>
      </c>
      <c r="S305" s="25">
        <f t="shared" si="241"/>
        <v>5.4573983102168108E-5</v>
      </c>
      <c r="T305" s="128">
        <v>1</v>
      </c>
      <c r="U305">
        <f t="shared" si="242"/>
        <v>5.4573983102168108E-5</v>
      </c>
      <c r="V305" s="25">
        <f t="shared" si="243"/>
        <v>-7.3874205987048084E-3</v>
      </c>
      <c r="Z305">
        <f t="shared" si="222"/>
        <v>8832</v>
      </c>
      <c r="AA305" s="25">
        <f t="shared" si="223"/>
        <v>-2.1901098338315664E-2</v>
      </c>
      <c r="AB305" s="25">
        <f t="shared" si="224"/>
        <v>-1.2313401068612092E-2</v>
      </c>
      <c r="AC305" s="25">
        <f t="shared" si="225"/>
        <v>-7.3874205987048084E-3</v>
      </c>
      <c r="AD305" s="25">
        <f t="shared" si="226"/>
        <v>1.1001383354993823E-3</v>
      </c>
      <c r="AE305" s="25">
        <f t="shared" si="227"/>
        <v>1.2103043572353514E-6</v>
      </c>
      <c r="AF305">
        <f t="shared" si="228"/>
        <v>-7.3874205987048084E-3</v>
      </c>
      <c r="AG305" s="128"/>
      <c r="AH305">
        <f t="shared" si="229"/>
        <v>-8.4875589342041906E-3</v>
      </c>
      <c r="AI305">
        <f t="shared" si="230"/>
        <v>1.0571027670878446</v>
      </c>
      <c r="AJ305">
        <f t="shared" si="231"/>
        <v>-0.9933880675400949</v>
      </c>
      <c r="AK305">
        <f t="shared" si="232"/>
        <v>-0.49404857312829953</v>
      </c>
      <c r="AL305">
        <f t="shared" si="233"/>
        <v>-1.4557256437804471</v>
      </c>
      <c r="AM305">
        <f t="shared" si="234"/>
        <v>-0.89107607483197859</v>
      </c>
      <c r="AN305" s="25">
        <f t="shared" si="244"/>
        <v>5.3299974197475342</v>
      </c>
      <c r="AO305" s="25">
        <f t="shared" si="244"/>
        <v>5.3302348873153145</v>
      </c>
      <c r="AP305" s="25">
        <f t="shared" si="244"/>
        <v>5.3310586694634132</v>
      </c>
      <c r="AQ305" s="25">
        <f t="shared" si="244"/>
        <v>5.3339090384211731</v>
      </c>
      <c r="AR305" s="25">
        <f t="shared" si="244"/>
        <v>5.3436853940026019</v>
      </c>
      <c r="AS305" s="25">
        <f t="shared" si="244"/>
        <v>5.3762717799524191</v>
      </c>
      <c r="AT305" s="25">
        <f t="shared" si="244"/>
        <v>5.4763752752424706</v>
      </c>
      <c r="AU305" s="25">
        <f t="shared" si="235"/>
        <v>5.735391332921302</v>
      </c>
      <c r="AV305" s="25"/>
      <c r="AZ305" s="25"/>
    </row>
    <row r="306" spans="1:82">
      <c r="A306" s="41" t="s">
        <v>366</v>
      </c>
      <c r="B306" s="96"/>
      <c r="C306" s="58">
        <v>53017.620699999999</v>
      </c>
      <c r="D306" s="58"/>
      <c r="E306" s="33">
        <f t="shared" si="218"/>
        <v>8839.9394014372992</v>
      </c>
      <c r="F306" s="25">
        <f t="shared" si="219"/>
        <v>8840</v>
      </c>
      <c r="G306" s="25">
        <f t="shared" si="240"/>
        <v>-2.0685199997387826E-2</v>
      </c>
      <c r="K306" s="127">
        <f t="shared" si="245"/>
        <v>-2.0685199997387826E-2</v>
      </c>
      <c r="O306" s="25">
        <f t="shared" ca="1" si="214"/>
        <v>3.0037775254642365E-2</v>
      </c>
      <c r="P306" s="27">
        <f t="shared" si="220"/>
        <v>-1.3422677978260222E-2</v>
      </c>
      <c r="Q306" s="28">
        <f t="shared" si="221"/>
        <v>37999.120699999999</v>
      </c>
      <c r="S306" s="25">
        <f t="shared" si="241"/>
        <v>5.2744226078313299E-5</v>
      </c>
      <c r="T306" s="128">
        <v>1</v>
      </c>
      <c r="U306">
        <f t="shared" si="242"/>
        <v>5.2744226078313299E-5</v>
      </c>
      <c r="V306" s="25">
        <f t="shared" si="243"/>
        <v>-7.2625220191276044E-3</v>
      </c>
      <c r="Z306">
        <f t="shared" si="222"/>
        <v>8840</v>
      </c>
      <c r="AA306" s="25">
        <f t="shared" si="223"/>
        <v>-2.1900264577453647E-2</v>
      </c>
      <c r="AB306" s="25">
        <f t="shared" si="224"/>
        <v>-1.2207613398194402E-2</v>
      </c>
      <c r="AC306" s="25">
        <f t="shared" si="225"/>
        <v>-7.2625220191276044E-3</v>
      </c>
      <c r="AD306" s="25">
        <f t="shared" si="226"/>
        <v>1.2150645800658201E-3</v>
      </c>
      <c r="AE306" s="25">
        <f t="shared" si="227"/>
        <v>1.4763819337305278E-6</v>
      </c>
      <c r="AF306">
        <f t="shared" si="228"/>
        <v>-7.2625220191276044E-3</v>
      </c>
      <c r="AG306" s="128"/>
      <c r="AH306">
        <f t="shared" si="229"/>
        <v>-8.4775865991934245E-3</v>
      </c>
      <c r="AI306">
        <f t="shared" si="230"/>
        <v>1.0580977598040056</v>
      </c>
      <c r="AJ306">
        <f t="shared" si="231"/>
        <v>-0.99315481354249158</v>
      </c>
      <c r="AK306">
        <f t="shared" si="232"/>
        <v>-0.49393255503656919</v>
      </c>
      <c r="AL306">
        <f t="shared" si="233"/>
        <v>-1.4537114506923245</v>
      </c>
      <c r="AM306">
        <f t="shared" si="234"/>
        <v>-0.88927094625464409</v>
      </c>
      <c r="AN306" s="25">
        <f t="shared" si="244"/>
        <v>5.3316496768664168</v>
      </c>
      <c r="AO306" s="25">
        <f t="shared" si="244"/>
        <v>5.3318896475252311</v>
      </c>
      <c r="AP306" s="25">
        <f t="shared" si="244"/>
        <v>5.3327201779895663</v>
      </c>
      <c r="AQ306" s="25">
        <f t="shared" si="244"/>
        <v>5.3355871962004633</v>
      </c>
      <c r="AR306" s="25">
        <f t="shared" si="244"/>
        <v>5.3453976879020493</v>
      </c>
      <c r="AS306" s="25">
        <f t="shared" si="244"/>
        <v>5.3780232092825102</v>
      </c>
      <c r="AT306" s="25">
        <f t="shared" si="244"/>
        <v>5.4780492737148743</v>
      </c>
      <c r="AU306" s="25">
        <f t="shared" si="235"/>
        <v>5.7365663020158655</v>
      </c>
      <c r="AV306" s="25"/>
      <c r="AZ306" s="25"/>
    </row>
    <row r="307" spans="1:82" s="25" customFormat="1">
      <c r="A307" s="41" t="s">
        <v>366</v>
      </c>
      <c r="B307" s="96"/>
      <c r="C307" s="58">
        <v>53017.792300000001</v>
      </c>
      <c r="D307" s="58"/>
      <c r="E307" s="33">
        <f t="shared" si="218"/>
        <v>8840.4421141671828</v>
      </c>
      <c r="F307" s="25">
        <f t="shared" si="219"/>
        <v>8840.5</v>
      </c>
      <c r="G307" s="25">
        <f t="shared" si="240"/>
        <v>-1.9759214999794494E-2</v>
      </c>
      <c r="H307"/>
      <c r="I307"/>
      <c r="J307"/>
      <c r="K307" s="127">
        <f t="shared" si="245"/>
        <v>-1.9759214999794494E-2</v>
      </c>
      <c r="L307"/>
      <c r="M307"/>
      <c r="N307"/>
      <c r="O307" s="25">
        <f t="shared" ca="1" si="214"/>
        <v>3.0035993982249744E-2</v>
      </c>
      <c r="P307" s="27">
        <f t="shared" si="220"/>
        <v>-1.342324921070963E-2</v>
      </c>
      <c r="Q307" s="28">
        <f t="shared" si="221"/>
        <v>37999.292300000001</v>
      </c>
      <c r="R307"/>
      <c r="S307" s="25">
        <f t="shared" si="241"/>
        <v>4.0144462480453782E-5</v>
      </c>
      <c r="T307" s="128">
        <v>1</v>
      </c>
      <c r="U307">
        <f t="shared" si="242"/>
        <v>4.0144462480453782E-5</v>
      </c>
      <c r="V307" s="25">
        <f t="shared" si="243"/>
        <v>-6.3359657890848641E-3</v>
      </c>
      <c r="Z307">
        <f t="shared" si="222"/>
        <v>8840.5</v>
      </c>
      <c r="AA307" s="25">
        <f t="shared" si="223"/>
        <v>-2.1900211455913657E-2</v>
      </c>
      <c r="AB307" s="25">
        <f t="shared" si="224"/>
        <v>-1.1282252754590468E-2</v>
      </c>
      <c r="AC307" s="25">
        <f t="shared" si="225"/>
        <v>-6.3359657890848641E-3</v>
      </c>
      <c r="AD307" s="25">
        <f t="shared" si="226"/>
        <v>2.1409964561191624E-3</v>
      </c>
      <c r="AE307" s="25">
        <f t="shared" si="227"/>
        <v>4.5838658251148131E-6</v>
      </c>
      <c r="AF307">
        <f t="shared" si="228"/>
        <v>-6.3359657890848641E-3</v>
      </c>
      <c r="AG307" s="128"/>
      <c r="AH307">
        <f t="shared" si="229"/>
        <v>-8.4769622452040266E-3</v>
      </c>
      <c r="AI307">
        <f t="shared" si="230"/>
        <v>1.0581600014801551</v>
      </c>
      <c r="AJ307">
        <f t="shared" si="231"/>
        <v>-0.99314008659956277</v>
      </c>
      <c r="AK307">
        <f t="shared" si="232"/>
        <v>-0.49392523001667549</v>
      </c>
      <c r="AL307">
        <f t="shared" si="233"/>
        <v>-1.4535854372579844</v>
      </c>
      <c r="AM307">
        <f t="shared" si="234"/>
        <v>-0.88915811996963057</v>
      </c>
      <c r="AN307" s="25">
        <f t="shared" si="244"/>
        <v>5.3317529949486921</v>
      </c>
      <c r="AO307" s="25">
        <f t="shared" si="244"/>
        <v>5.3319931226148309</v>
      </c>
      <c r="AP307" s="25">
        <f t="shared" si="244"/>
        <v>5.3328240757736722</v>
      </c>
      <c r="AQ307" s="25">
        <f t="shared" si="244"/>
        <v>5.3356921352269806</v>
      </c>
      <c r="AR307" s="25">
        <f t="shared" si="244"/>
        <v>5.3455047576368813</v>
      </c>
      <c r="AS307" s="25">
        <f t="shared" si="244"/>
        <v>5.3781327110799202</v>
      </c>
      <c r="AT307" s="25">
        <f t="shared" si="244"/>
        <v>5.478153910476621</v>
      </c>
      <c r="AU307" s="25">
        <f t="shared" si="235"/>
        <v>5.7366397375842757</v>
      </c>
      <c r="AV307"/>
      <c r="AW307"/>
      <c r="AX307"/>
      <c r="AY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</row>
    <row r="308" spans="1:82" s="25" customFormat="1">
      <c r="A308" s="33" t="s">
        <v>484</v>
      </c>
      <c r="B308" s="57" t="s">
        <v>288</v>
      </c>
      <c r="C308" s="58">
        <v>53019.158000000003</v>
      </c>
      <c r="D308" s="58">
        <v>2.9999999999999997E-4</v>
      </c>
      <c r="E308" s="33">
        <f t="shared" si="218"/>
        <v>8844.4430161205419</v>
      </c>
      <c r="F308" s="25">
        <f t="shared" si="219"/>
        <v>8844.5</v>
      </c>
      <c r="G308" s="25">
        <f t="shared" si="240"/>
        <v>-1.9451334992481861E-2</v>
      </c>
      <c r="H308"/>
      <c r="I308"/>
      <c r="J308"/>
      <c r="K308">
        <f t="shared" si="245"/>
        <v>-1.9451334992481861E-2</v>
      </c>
      <c r="L308"/>
      <c r="M308"/>
      <c r="N308"/>
      <c r="O308" s="25">
        <f t="shared" ca="1" si="214"/>
        <v>3.0021743803108729E-2</v>
      </c>
      <c r="P308" s="27">
        <f t="shared" si="220"/>
        <v>-1.3427819373404207E-2</v>
      </c>
      <c r="Q308" s="28">
        <f t="shared" si="221"/>
        <v>38000.658000000003</v>
      </c>
      <c r="R308"/>
      <c r="S308" s="25">
        <f t="shared" si="241"/>
        <v>3.6282740413272451E-5</v>
      </c>
      <c r="T308" s="128">
        <v>1</v>
      </c>
      <c r="U308">
        <f t="shared" si="242"/>
        <v>3.6282740413272451E-5</v>
      </c>
      <c r="V308" s="25">
        <f t="shared" si="243"/>
        <v>-6.0235156190776538E-3</v>
      </c>
      <c r="Z308">
        <f t="shared" si="222"/>
        <v>8844.5</v>
      </c>
      <c r="AA308" s="25">
        <f t="shared" si="223"/>
        <v>-2.1899782195658028E-2</v>
      </c>
      <c r="AB308" s="25">
        <f t="shared" si="224"/>
        <v>-1.0979372170228041E-2</v>
      </c>
      <c r="AC308" s="25">
        <f t="shared" si="225"/>
        <v>-6.0235156190776538E-3</v>
      </c>
      <c r="AD308" s="25">
        <f t="shared" si="226"/>
        <v>2.4484472031761663E-3</v>
      </c>
      <c r="AE308" s="25">
        <f t="shared" si="227"/>
        <v>5.9948937067411909E-6</v>
      </c>
      <c r="AF308">
        <f t="shared" si="228"/>
        <v>-6.0235156190776538E-3</v>
      </c>
      <c r="AG308" s="128"/>
      <c r="AH308">
        <f t="shared" si="229"/>
        <v>-8.4719628222538201E-3</v>
      </c>
      <c r="AI308">
        <f t="shared" si="230"/>
        <v>1.0586581662351313</v>
      </c>
      <c r="AJ308">
        <f t="shared" si="231"/>
        <v>-0.99302164013649175</v>
      </c>
      <c r="AK308">
        <f t="shared" si="232"/>
        <v>-0.49386631607463277</v>
      </c>
      <c r="AL308">
        <f t="shared" si="233"/>
        <v>-1.4525767938560175</v>
      </c>
      <c r="AM308">
        <f t="shared" si="234"/>
        <v>-0.88825548512590846</v>
      </c>
      <c r="AN308" s="25">
        <f t="shared" si="244"/>
        <v>5.3325797600876896</v>
      </c>
      <c r="AO308" s="25">
        <f t="shared" si="244"/>
        <v>5.3328211462017592</v>
      </c>
      <c r="AP308" s="25">
        <f t="shared" si="244"/>
        <v>5.333655484820655</v>
      </c>
      <c r="AQ308" s="25">
        <f t="shared" si="244"/>
        <v>5.3365318769767649</v>
      </c>
      <c r="AR308" s="25">
        <f t="shared" si="244"/>
        <v>5.3463615330878547</v>
      </c>
      <c r="AS308" s="25">
        <f t="shared" si="244"/>
        <v>5.3790088840427037</v>
      </c>
      <c r="AT308" s="25">
        <f t="shared" si="244"/>
        <v>5.4789910547389482</v>
      </c>
      <c r="AU308" s="25">
        <f t="shared" si="235"/>
        <v>5.7372272221315574</v>
      </c>
      <c r="AV308"/>
      <c r="AW308"/>
      <c r="AX308"/>
      <c r="AY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</row>
    <row r="309" spans="1:82">
      <c r="A309" s="41" t="s">
        <v>345</v>
      </c>
      <c r="B309" s="96"/>
      <c r="C309" s="58">
        <v>53287.626700000001</v>
      </c>
      <c r="D309" s="58">
        <v>5.1999999999999998E-3</v>
      </c>
      <c r="E309" s="33">
        <f t="shared" si="218"/>
        <v>9630.9385467963675</v>
      </c>
      <c r="F309" s="25">
        <f t="shared" si="219"/>
        <v>9631</v>
      </c>
      <c r="G309" s="25">
        <f t="shared" si="240"/>
        <v>-2.0976929998141713E-2</v>
      </c>
      <c r="K309">
        <f t="shared" si="245"/>
        <v>-2.0976929998141713E-2</v>
      </c>
      <c r="O309" s="25">
        <f t="shared" ca="1" si="214"/>
        <v>2.7219802329506868E-2</v>
      </c>
      <c r="P309" s="27">
        <f t="shared" si="220"/>
        <v>-1.4336896802011632E-2</v>
      </c>
      <c r="Q309" s="28">
        <f t="shared" si="221"/>
        <v>38269.126700000001</v>
      </c>
      <c r="S309" s="25">
        <f t="shared" si="241"/>
        <v>4.4090040845709457E-5</v>
      </c>
      <c r="T309" s="128">
        <v>1</v>
      </c>
      <c r="U309">
        <f t="shared" si="242"/>
        <v>4.4090040845709457E-5</v>
      </c>
      <c r="V309" s="25">
        <f t="shared" si="243"/>
        <v>-6.640033196130081E-3</v>
      </c>
      <c r="Z309">
        <f t="shared" si="222"/>
        <v>9631</v>
      </c>
      <c r="AA309" s="25">
        <f t="shared" si="223"/>
        <v>-2.1658757468578642E-2</v>
      </c>
      <c r="AB309" s="25">
        <f t="shared" si="224"/>
        <v>-1.3655069331574704E-2</v>
      </c>
      <c r="AC309" s="25">
        <f t="shared" si="225"/>
        <v>-6.640033196130081E-3</v>
      </c>
      <c r="AD309" s="25">
        <f t="shared" si="226"/>
        <v>6.8182747043692843E-4</v>
      </c>
      <c r="AE309" s="25">
        <f t="shared" si="227"/>
        <v>4.6488869944242052E-7</v>
      </c>
      <c r="AF309">
        <f t="shared" si="228"/>
        <v>-6.640033196130081E-3</v>
      </c>
      <c r="AG309" s="128"/>
      <c r="AH309">
        <f t="shared" si="229"/>
        <v>-7.3218606665670094E-3</v>
      </c>
      <c r="AI309">
        <f t="shared" si="230"/>
        <v>1.164303713833061</v>
      </c>
      <c r="AJ309">
        <f t="shared" si="231"/>
        <v>-0.94385673259990821</v>
      </c>
      <c r="AK309">
        <f t="shared" si="232"/>
        <v>-0.46941347258026267</v>
      </c>
      <c r="AL309">
        <f t="shared" si="233"/>
        <v>-1.2341044299887234</v>
      </c>
      <c r="AM309">
        <f t="shared" si="234"/>
        <v>-0.70946816831582271</v>
      </c>
      <c r="AN309" s="25">
        <f t="shared" si="244"/>
        <v>5.5031668679267911</v>
      </c>
      <c r="AO309" s="25">
        <f t="shared" si="244"/>
        <v>5.503730511276995</v>
      </c>
      <c r="AP309" s="25">
        <f t="shared" si="244"/>
        <v>5.5053225765289264</v>
      </c>
      <c r="AQ309" s="25">
        <f t="shared" si="244"/>
        <v>5.5098061053869607</v>
      </c>
      <c r="AR309" s="25">
        <f t="shared" si="244"/>
        <v>5.5223286007529691</v>
      </c>
      <c r="AS309" s="25">
        <f t="shared" si="244"/>
        <v>5.5565439533942591</v>
      </c>
      <c r="AT309" s="25">
        <f t="shared" si="244"/>
        <v>5.6452151676555529</v>
      </c>
      <c r="AU309" s="25">
        <f t="shared" si="235"/>
        <v>5.8527413712408336</v>
      </c>
      <c r="AZ309" s="25"/>
    </row>
    <row r="310" spans="1:82">
      <c r="A310" s="41" t="s">
        <v>366</v>
      </c>
      <c r="B310" s="96"/>
      <c r="C310" s="58">
        <v>53292.7474</v>
      </c>
      <c r="D310" s="58"/>
      <c r="E310" s="33">
        <f t="shared" si="218"/>
        <v>9645.9399516675167</v>
      </c>
      <c r="F310" s="25">
        <f t="shared" si="219"/>
        <v>9646</v>
      </c>
      <c r="G310" s="25">
        <f t="shared" si="240"/>
        <v>-2.049737999914214E-2</v>
      </c>
      <c r="K310" s="127">
        <f t="shared" si="245"/>
        <v>-2.049737999914214E-2</v>
      </c>
      <c r="O310" s="25">
        <f t="shared" ca="1" si="214"/>
        <v>2.7166364157728065E-2</v>
      </c>
      <c r="P310" s="27">
        <f t="shared" si="220"/>
        <v>-1.4354437023855976E-2</v>
      </c>
      <c r="Q310" s="28">
        <f t="shared" si="221"/>
        <v>38274.2474</v>
      </c>
      <c r="S310" s="25">
        <f t="shared" si="241"/>
        <v>3.7735748397617638E-5</v>
      </c>
      <c r="T310" s="128">
        <v>1</v>
      </c>
      <c r="U310">
        <f t="shared" si="242"/>
        <v>3.7735748397617638E-5</v>
      </c>
      <c r="V310" s="25">
        <f t="shared" si="243"/>
        <v>-6.1429429752861645E-3</v>
      </c>
      <c r="Z310">
        <f t="shared" si="222"/>
        <v>9646</v>
      </c>
      <c r="AA310" s="25">
        <f t="shared" si="223"/>
        <v>-2.165097244787562E-2</v>
      </c>
      <c r="AB310" s="25">
        <f t="shared" si="224"/>
        <v>-1.3200844575122495E-2</v>
      </c>
      <c r="AC310" s="25">
        <f t="shared" si="225"/>
        <v>-6.1429429752861645E-3</v>
      </c>
      <c r="AD310" s="25">
        <f t="shared" si="226"/>
        <v>1.1535924487334794E-3</v>
      </c>
      <c r="AE310" s="25">
        <f t="shared" si="227"/>
        <v>1.3307755377749053E-6</v>
      </c>
      <c r="AF310">
        <f t="shared" si="228"/>
        <v>-6.1429429752861645E-3</v>
      </c>
      <c r="AG310" s="128"/>
      <c r="AH310">
        <f t="shared" si="229"/>
        <v>-7.2965354240196447E-3</v>
      </c>
      <c r="AI310">
        <f t="shared" si="230"/>
        <v>1.1664560672910833</v>
      </c>
      <c r="AJ310">
        <f t="shared" si="231"/>
        <v>-0.9423308340834059</v>
      </c>
      <c r="AK310">
        <f t="shared" si="232"/>
        <v>-0.46865455965047831</v>
      </c>
      <c r="AL310">
        <f t="shared" si="233"/>
        <v>-1.2295155310878996</v>
      </c>
      <c r="AM310">
        <f t="shared" si="234"/>
        <v>-0.70602441884495271</v>
      </c>
      <c r="AN310" s="25">
        <f t="shared" si="244"/>
        <v>5.5065830345247253</v>
      </c>
      <c r="AO310" s="25">
        <f t="shared" si="244"/>
        <v>5.5071539384269599</v>
      </c>
      <c r="AP310" s="25">
        <f t="shared" si="244"/>
        <v>5.5087610810596139</v>
      </c>
      <c r="AQ310" s="25">
        <f t="shared" si="244"/>
        <v>5.5132718273099304</v>
      </c>
      <c r="AR310" s="25">
        <f t="shared" si="244"/>
        <v>5.5258282576450215</v>
      </c>
      <c r="AS310" s="25">
        <f t="shared" si="244"/>
        <v>5.5600266974838686</v>
      </c>
      <c r="AT310" s="25">
        <f t="shared" si="244"/>
        <v>5.6484144594691053</v>
      </c>
      <c r="AU310" s="25">
        <f t="shared" si="235"/>
        <v>5.8549444382931402</v>
      </c>
      <c r="AZ310" s="25"/>
    </row>
    <row r="311" spans="1:82">
      <c r="A311" s="41" t="s">
        <v>366</v>
      </c>
      <c r="B311" s="96"/>
      <c r="C311" s="58">
        <v>53294.7958</v>
      </c>
      <c r="D311" s="58"/>
      <c r="E311" s="33">
        <f t="shared" si="218"/>
        <v>9651.9408651633403</v>
      </c>
      <c r="F311" s="25">
        <f t="shared" si="219"/>
        <v>9652</v>
      </c>
      <c r="G311" s="25">
        <f t="shared" si="240"/>
        <v>-2.0185559995297808E-2</v>
      </c>
      <c r="K311" s="127">
        <f t="shared" si="245"/>
        <v>-2.0185559995297808E-2</v>
      </c>
      <c r="O311" s="25">
        <f t="shared" ca="1" si="214"/>
        <v>2.7144988889016543E-2</v>
      </c>
      <c r="P311" s="27">
        <f t="shared" si="220"/>
        <v>-1.4361455234288821E-2</v>
      </c>
      <c r="Q311" s="28">
        <f t="shared" si="221"/>
        <v>38276.2958</v>
      </c>
      <c r="S311" s="25">
        <f t="shared" si="241"/>
        <v>3.3920196267207544E-5</v>
      </c>
      <c r="T311" s="128">
        <v>1</v>
      </c>
      <c r="U311">
        <f t="shared" si="242"/>
        <v>3.3920196267207544E-5</v>
      </c>
      <c r="V311" s="25">
        <f t="shared" si="243"/>
        <v>-5.8241047610089868E-3</v>
      </c>
      <c r="Z311">
        <f t="shared" si="222"/>
        <v>9652</v>
      </c>
      <c r="AA311" s="25">
        <f t="shared" si="223"/>
        <v>-2.1647823480462444E-2</v>
      </c>
      <c r="AB311" s="25">
        <f t="shared" si="224"/>
        <v>-1.2899191749124184E-2</v>
      </c>
      <c r="AC311" s="25">
        <f t="shared" si="225"/>
        <v>-5.8241047610089868E-3</v>
      </c>
      <c r="AD311" s="25">
        <f t="shared" si="226"/>
        <v>1.462263485164636E-3</v>
      </c>
      <c r="AE311" s="25">
        <f t="shared" si="227"/>
        <v>2.1382145000458277E-6</v>
      </c>
      <c r="AF311">
        <f t="shared" si="228"/>
        <v>-5.8241047610089868E-3</v>
      </c>
      <c r="AG311" s="128"/>
      <c r="AH311">
        <f t="shared" si="229"/>
        <v>-7.2863682461736237E-3</v>
      </c>
      <c r="AI311">
        <f t="shared" si="230"/>
        <v>1.1673182617691344</v>
      </c>
      <c r="AJ311">
        <f t="shared" si="231"/>
        <v>-0.9417133134048703</v>
      </c>
      <c r="AK311">
        <f t="shared" si="232"/>
        <v>-0.46834743289330927</v>
      </c>
      <c r="AL311">
        <f t="shared" si="233"/>
        <v>-1.2276752057917484</v>
      </c>
      <c r="AM311">
        <f t="shared" si="234"/>
        <v>-0.70464647708103134</v>
      </c>
      <c r="AN311" s="25">
        <f t="shared" ref="AN311:AT320" si="246">$AU311+$AB$7*SIN(AO311)</f>
        <v>5.507951279279558</v>
      </c>
      <c r="AO311" s="25">
        <f t="shared" si="246"/>
        <v>5.5085250934834722</v>
      </c>
      <c r="AP311" s="25">
        <f t="shared" si="246"/>
        <v>5.5101382582674727</v>
      </c>
      <c r="AQ311" s="25">
        <f t="shared" si="246"/>
        <v>5.5146598229539983</v>
      </c>
      <c r="AR311" s="25">
        <f t="shared" si="246"/>
        <v>5.5272295968989562</v>
      </c>
      <c r="AS311" s="25">
        <f t="shared" si="246"/>
        <v>5.5614207536791103</v>
      </c>
      <c r="AT311" s="25">
        <f t="shared" si="246"/>
        <v>5.6496944571357135</v>
      </c>
      <c r="AU311" s="25">
        <f t="shared" si="235"/>
        <v>5.8558256651140628</v>
      </c>
    </row>
    <row r="312" spans="1:82">
      <c r="A312" s="36" t="s">
        <v>366</v>
      </c>
      <c r="B312" s="102" t="s">
        <v>292</v>
      </c>
      <c r="C312" s="36">
        <v>53297.867599999998</v>
      </c>
      <c r="D312" s="36">
        <v>5.0000000000000001E-4</v>
      </c>
      <c r="E312" s="33">
        <f t="shared" si="218"/>
        <v>9660.9398917579801</v>
      </c>
      <c r="F312" s="25">
        <f t="shared" si="219"/>
        <v>9661</v>
      </c>
      <c r="G312" s="25">
        <f t="shared" si="240"/>
        <v>-2.051783000206342E-2</v>
      </c>
      <c r="K312">
        <f t="shared" si="245"/>
        <v>-2.051783000206342E-2</v>
      </c>
      <c r="O312" s="25">
        <f t="shared" ca="1" si="214"/>
        <v>2.7112925985949263E-2</v>
      </c>
      <c r="P312" s="27">
        <f t="shared" si="220"/>
        <v>-1.4371984823182849E-2</v>
      </c>
      <c r="Q312" s="28">
        <f t="shared" si="221"/>
        <v>38279.367599999998</v>
      </c>
      <c r="S312" s="25">
        <f t="shared" si="241"/>
        <v>3.7771412962769552E-5</v>
      </c>
      <c r="T312" s="128">
        <v>1</v>
      </c>
      <c r="U312">
        <f t="shared" si="242"/>
        <v>3.7771412962769552E-5</v>
      </c>
      <c r="V312" s="25">
        <f t="shared" si="243"/>
        <v>-6.1458451788805706E-3</v>
      </c>
      <c r="Z312">
        <f t="shared" si="222"/>
        <v>9661</v>
      </c>
      <c r="AA312" s="25">
        <f t="shared" si="223"/>
        <v>-2.1643062519077085E-2</v>
      </c>
      <c r="AB312" s="25">
        <f t="shared" si="224"/>
        <v>-1.3246752306169183E-2</v>
      </c>
      <c r="AC312" s="25">
        <f t="shared" si="225"/>
        <v>-6.1458451788805706E-3</v>
      </c>
      <c r="AD312" s="25">
        <f t="shared" si="226"/>
        <v>1.1252325170136648E-3</v>
      </c>
      <c r="AE312" s="25">
        <f t="shared" si="227"/>
        <v>1.2661482173449075E-6</v>
      </c>
      <c r="AF312">
        <f t="shared" si="228"/>
        <v>-6.1458451788805706E-3</v>
      </c>
      <c r="AG312" s="128"/>
      <c r="AH312">
        <f t="shared" si="229"/>
        <v>-7.2710776958942371E-3</v>
      </c>
      <c r="AI312">
        <f t="shared" si="230"/>
        <v>1.1686128852985849</v>
      </c>
      <c r="AJ312">
        <f t="shared" si="231"/>
        <v>-0.94077931740405707</v>
      </c>
      <c r="AK312">
        <f t="shared" si="232"/>
        <v>-0.46788290578998892</v>
      </c>
      <c r="AL312">
        <f t="shared" si="233"/>
        <v>-1.2249095985457765</v>
      </c>
      <c r="AM312">
        <f t="shared" si="234"/>
        <v>-0.70257908771797295</v>
      </c>
      <c r="AN312" s="25">
        <f t="shared" si="246"/>
        <v>5.5100055540097337</v>
      </c>
      <c r="AO312" s="25">
        <f t="shared" si="246"/>
        <v>5.510583739868574</v>
      </c>
      <c r="AP312" s="25">
        <f t="shared" si="246"/>
        <v>5.5122059277167326</v>
      </c>
      <c r="AQ312" s="25">
        <f t="shared" si="246"/>
        <v>5.5167436452699867</v>
      </c>
      <c r="AR312" s="25">
        <f t="shared" si="246"/>
        <v>5.529333186024548</v>
      </c>
      <c r="AS312" s="25">
        <f t="shared" si="246"/>
        <v>5.5635128625545605</v>
      </c>
      <c r="AT312" s="25">
        <f t="shared" si="246"/>
        <v>5.6516147536764203</v>
      </c>
      <c r="AU312" s="25">
        <f t="shared" si="235"/>
        <v>5.8571475053454467</v>
      </c>
    </row>
    <row r="313" spans="1:82">
      <c r="A313" s="33" t="s">
        <v>850</v>
      </c>
      <c r="B313" s="57" t="s">
        <v>288</v>
      </c>
      <c r="C313" s="58">
        <v>53302.817799999997</v>
      </c>
      <c r="D313" s="58" t="s">
        <v>485</v>
      </c>
      <c r="E313" s="33">
        <f t="shared" si="218"/>
        <v>9675.4418064167494</v>
      </c>
      <c r="F313" s="25">
        <f t="shared" si="219"/>
        <v>9675.5</v>
      </c>
      <c r="G313" s="25">
        <f t="shared" si="240"/>
        <v>-1.9864264999341685E-2</v>
      </c>
      <c r="K313">
        <f t="shared" si="245"/>
        <v>-1.9864264999341685E-2</v>
      </c>
      <c r="M313" s="25"/>
      <c r="O313" s="25">
        <f t="shared" ca="1" si="214"/>
        <v>2.7061269086563089E-2</v>
      </c>
      <c r="P313" s="27">
        <f t="shared" si="220"/>
        <v>-1.4388954898683609E-2</v>
      </c>
      <c r="Q313" s="28">
        <f t="shared" si="221"/>
        <v>38284.317799999997</v>
      </c>
      <c r="S313" s="25">
        <f t="shared" si="241"/>
        <v>2.9979020698368352E-5</v>
      </c>
      <c r="T313" s="128">
        <v>1</v>
      </c>
      <c r="U313">
        <f t="shared" si="242"/>
        <v>2.9979020698368352E-5</v>
      </c>
      <c r="V313" s="25">
        <f t="shared" si="243"/>
        <v>-5.4753101006580762E-3</v>
      </c>
      <c r="Z313">
        <f t="shared" si="222"/>
        <v>9675.5</v>
      </c>
      <c r="AA313" s="25">
        <f t="shared" si="223"/>
        <v>-2.1635297269793935E-2</v>
      </c>
      <c r="AB313" s="25">
        <f t="shared" si="224"/>
        <v>-1.2617922628231361E-2</v>
      </c>
      <c r="AC313" s="25">
        <f t="shared" si="225"/>
        <v>-5.4753101006580762E-3</v>
      </c>
      <c r="AD313" s="25">
        <f t="shared" si="226"/>
        <v>1.7710322704522496E-3</v>
      </c>
      <c r="AE313" s="25">
        <f t="shared" si="227"/>
        <v>3.1365553029832503E-6</v>
      </c>
      <c r="AF313">
        <f t="shared" si="228"/>
        <v>-5.4753101006580762E-3</v>
      </c>
      <c r="AG313" s="128"/>
      <c r="AH313">
        <f t="shared" si="229"/>
        <v>-7.2463423711103241E-3</v>
      </c>
      <c r="AI313">
        <f t="shared" si="230"/>
        <v>1.1707020019405803</v>
      </c>
      <c r="AJ313">
        <f t="shared" si="231"/>
        <v>-0.93925496789977214</v>
      </c>
      <c r="AK313">
        <f t="shared" si="232"/>
        <v>-0.46712476401136721</v>
      </c>
      <c r="AL313">
        <f t="shared" si="233"/>
        <v>-1.2204409439389197</v>
      </c>
      <c r="AM313">
        <f t="shared" si="234"/>
        <v>-0.69924708264625568</v>
      </c>
      <c r="AN313" s="25">
        <f t="shared" si="246"/>
        <v>5.5133200398394546</v>
      </c>
      <c r="AO313" s="25">
        <f t="shared" si="246"/>
        <v>5.5139052837866505</v>
      </c>
      <c r="AP313" s="25">
        <f t="shared" si="246"/>
        <v>5.5155419813073934</v>
      </c>
      <c r="AQ313" s="25">
        <f t="shared" si="246"/>
        <v>5.5201055307428719</v>
      </c>
      <c r="AR313" s="25">
        <f t="shared" si="246"/>
        <v>5.5327262861534621</v>
      </c>
      <c r="AS313" s="25">
        <f t="shared" si="246"/>
        <v>5.5668860624349197</v>
      </c>
      <c r="AT313" s="25">
        <f t="shared" si="246"/>
        <v>5.6547093196915448</v>
      </c>
      <c r="AU313" s="25">
        <f t="shared" si="235"/>
        <v>5.859277136829343</v>
      </c>
    </row>
    <row r="314" spans="1:82">
      <c r="A314" s="33" t="s">
        <v>600</v>
      </c>
      <c r="B314" s="57" t="s">
        <v>292</v>
      </c>
      <c r="C314" s="58">
        <v>53341.558900000004</v>
      </c>
      <c r="D314" s="58" t="s">
        <v>485</v>
      </c>
      <c r="E314" s="33">
        <f t="shared" si="218"/>
        <v>9788.9362361341464</v>
      </c>
      <c r="F314" s="25">
        <f t="shared" si="219"/>
        <v>9789</v>
      </c>
      <c r="G314" s="25">
        <f t="shared" si="240"/>
        <v>-2.1765669996966608E-2</v>
      </c>
      <c r="K314">
        <f t="shared" si="245"/>
        <v>-2.1765669996966608E-2</v>
      </c>
      <c r="L314" s="25"/>
      <c r="O314" s="25">
        <f t="shared" ca="1" si="214"/>
        <v>2.6656920253436821E-2</v>
      </c>
      <c r="P314" s="27">
        <f t="shared" si="220"/>
        <v>-1.4522034262417181E-2</v>
      </c>
      <c r="Q314" s="28">
        <f t="shared" si="221"/>
        <v>38323.058900000004</v>
      </c>
      <c r="S314" s="25">
        <f t="shared" si="241"/>
        <v>5.2470258654841412E-5</v>
      </c>
      <c r="T314" s="128">
        <v>1</v>
      </c>
      <c r="U314">
        <f t="shared" si="242"/>
        <v>5.2470258654841412E-5</v>
      </c>
      <c r="V314" s="25">
        <f t="shared" si="243"/>
        <v>-7.2436357345494265E-3</v>
      </c>
      <c r="Z314">
        <f t="shared" si="222"/>
        <v>9789</v>
      </c>
      <c r="AA314" s="25">
        <f t="shared" si="223"/>
        <v>-2.1570446401417108E-2</v>
      </c>
      <c r="AB314" s="25">
        <f t="shared" si="224"/>
        <v>-1.4717257857966681E-2</v>
      </c>
      <c r="AC314" s="25">
        <f t="shared" si="225"/>
        <v>-7.2436357345494265E-3</v>
      </c>
      <c r="AD314" s="25">
        <f t="shared" si="226"/>
        <v>-1.9522359554949992E-4</v>
      </c>
      <c r="AE314" s="25">
        <f t="shared" si="227"/>
        <v>3.8112252259274725E-8</v>
      </c>
      <c r="AF314">
        <f t="shared" si="228"/>
        <v>-7.2436357345494265E-3</v>
      </c>
      <c r="AG314" s="128"/>
      <c r="AH314">
        <f t="shared" si="229"/>
        <v>-7.0484121389999274E-3</v>
      </c>
      <c r="AI314">
        <f t="shared" si="230"/>
        <v>1.1871911508804485</v>
      </c>
      <c r="AJ314">
        <f t="shared" si="231"/>
        <v>-0.92646733001518866</v>
      </c>
      <c r="AK314">
        <f t="shared" si="232"/>
        <v>-0.46076478994303655</v>
      </c>
      <c r="AL314">
        <f t="shared" si="233"/>
        <v>-1.1849034956003839</v>
      </c>
      <c r="AM314">
        <f t="shared" si="234"/>
        <v>-0.67311236946999342</v>
      </c>
      <c r="AN314" s="25">
        <f t="shared" si="246"/>
        <v>5.5394711610770013</v>
      </c>
      <c r="AO314" s="25">
        <f t="shared" si="246"/>
        <v>5.5401121226232748</v>
      </c>
      <c r="AP314" s="25">
        <f t="shared" si="246"/>
        <v>5.5418608518548123</v>
      </c>
      <c r="AQ314" s="25">
        <f t="shared" si="246"/>
        <v>5.5466177311762852</v>
      </c>
      <c r="AR314" s="25">
        <f t="shared" si="246"/>
        <v>5.5594550331330623</v>
      </c>
      <c r="AS314" s="25">
        <f t="shared" si="246"/>
        <v>5.593398850994399</v>
      </c>
      <c r="AT314" s="25">
        <f t="shared" si="246"/>
        <v>5.6789640113036937</v>
      </c>
      <c r="AU314" s="25">
        <f t="shared" si="235"/>
        <v>5.8759470108584626</v>
      </c>
    </row>
    <row r="315" spans="1:82" s="25" customFormat="1">
      <c r="A315" s="41" t="s">
        <v>345</v>
      </c>
      <c r="B315" s="57" t="s">
        <v>288</v>
      </c>
      <c r="C315" s="58">
        <v>53349.2405</v>
      </c>
      <c r="D315" s="58">
        <v>2.0000000000000001E-4</v>
      </c>
      <c r="E315" s="33">
        <f t="shared" si="218"/>
        <v>9811.4399546996119</v>
      </c>
      <c r="F315" s="25">
        <f t="shared" si="219"/>
        <v>9811.5</v>
      </c>
      <c r="G315" s="25">
        <f t="shared" si="240"/>
        <v>-2.049634500144748E-2</v>
      </c>
      <c r="H315"/>
      <c r="I315"/>
      <c r="J315"/>
      <c r="K315">
        <f t="shared" si="245"/>
        <v>-2.049634500144748E-2</v>
      </c>
      <c r="L315"/>
      <c r="M315"/>
      <c r="N315"/>
      <c r="O315" s="25">
        <f t="shared" ca="1" si="214"/>
        <v>2.6576762995768617E-2</v>
      </c>
      <c r="P315" s="27">
        <f t="shared" si="220"/>
        <v>-1.4548467160963644E-2</v>
      </c>
      <c r="Q315" s="28">
        <f t="shared" si="221"/>
        <v>38330.7405</v>
      </c>
      <c r="R315"/>
      <c r="S315" s="25">
        <f t="shared" si="241"/>
        <v>3.5377250805318663E-5</v>
      </c>
      <c r="T315" s="128">
        <v>1</v>
      </c>
      <c r="U315">
        <f t="shared" si="242"/>
        <v>3.5377250805318663E-5</v>
      </c>
      <c r="V315" s="25">
        <f t="shared" si="243"/>
        <v>-5.947877840483836E-3</v>
      </c>
      <c r="Z315">
        <f t="shared" si="222"/>
        <v>9811.5</v>
      </c>
      <c r="AA315" s="25">
        <f t="shared" si="223"/>
        <v>-2.1556728103105174E-2</v>
      </c>
      <c r="AB315" s="25">
        <f t="shared" si="224"/>
        <v>-1.348808405930595E-2</v>
      </c>
      <c r="AC315" s="25">
        <f t="shared" si="225"/>
        <v>-5.947877840483836E-3</v>
      </c>
      <c r="AD315" s="25">
        <f t="shared" si="226"/>
        <v>1.0603831016576942E-3</v>
      </c>
      <c r="AE315" s="25">
        <f t="shared" si="227"/>
        <v>1.1244123222811919E-6</v>
      </c>
      <c r="AF315">
        <f t="shared" si="228"/>
        <v>-5.947877840483836E-3</v>
      </c>
      <c r="AG315" s="128"/>
      <c r="AH315">
        <f t="shared" si="229"/>
        <v>-7.0082609421415311E-3</v>
      </c>
      <c r="AI315">
        <f t="shared" si="230"/>
        <v>1.1904872342724298</v>
      </c>
      <c r="AJ315">
        <f t="shared" si="231"/>
        <v>-0.92374722992846203</v>
      </c>
      <c r="AK315">
        <f t="shared" si="232"/>
        <v>-0.45941194172380617</v>
      </c>
      <c r="AL315">
        <f t="shared" si="233"/>
        <v>-1.1777395037681075</v>
      </c>
      <c r="AM315">
        <f t="shared" si="234"/>
        <v>-0.66791993909334457</v>
      </c>
      <c r="AN315" s="25">
        <f t="shared" si="246"/>
        <v>5.5446990940131506</v>
      </c>
      <c r="AO315" s="25">
        <f t="shared" si="246"/>
        <v>5.5453511598898828</v>
      </c>
      <c r="AP315" s="25">
        <f t="shared" si="246"/>
        <v>5.5471216845554236</v>
      </c>
      <c r="AQ315" s="25">
        <f t="shared" si="246"/>
        <v>5.5519148634609419</v>
      </c>
      <c r="AR315" s="25">
        <f t="shared" si="246"/>
        <v>5.5647890482586515</v>
      </c>
      <c r="AS315" s="25">
        <f t="shared" si="246"/>
        <v>5.5986773134904793</v>
      </c>
      <c r="AT315" s="25">
        <f t="shared" si="246"/>
        <v>5.6837787782929965</v>
      </c>
      <c r="AU315" s="25">
        <f t="shared" si="235"/>
        <v>5.8792516114369224</v>
      </c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</row>
    <row r="316" spans="1:82" s="25" customFormat="1">
      <c r="A316" s="41" t="s">
        <v>345</v>
      </c>
      <c r="B316" s="96"/>
      <c r="C316" s="58">
        <v>53349.410600000003</v>
      </c>
      <c r="D316" s="58">
        <v>5.9999999999999995E-4</v>
      </c>
      <c r="E316" s="33">
        <f t="shared" si="218"/>
        <v>9811.9382730874549</v>
      </c>
      <c r="F316" s="25">
        <f t="shared" si="219"/>
        <v>9812</v>
      </c>
      <c r="G316" s="25">
        <f t="shared" si="240"/>
        <v>-2.1070359995064791E-2</v>
      </c>
      <c r="H316"/>
      <c r="I316"/>
      <c r="J316"/>
      <c r="K316">
        <f t="shared" si="245"/>
        <v>-2.1070359995064791E-2</v>
      </c>
      <c r="L316"/>
      <c r="M316"/>
      <c r="N316"/>
      <c r="O316" s="25">
        <f t="shared" ca="1" si="214"/>
        <v>2.6574981723375989E-2</v>
      </c>
      <c r="P316" s="27">
        <f t="shared" si="220"/>
        <v>-1.4549054752355895E-2</v>
      </c>
      <c r="Q316" s="28">
        <f t="shared" si="221"/>
        <v>38330.910600000003</v>
      </c>
      <c r="R316"/>
      <c r="S316" s="25">
        <f t="shared" si="241"/>
        <v>4.2527422068582532E-5</v>
      </c>
      <c r="T316" s="128">
        <v>1</v>
      </c>
      <c r="U316">
        <f t="shared" si="242"/>
        <v>4.2527422068582532E-5</v>
      </c>
      <c r="V316" s="25">
        <f t="shared" si="243"/>
        <v>-6.5213052427088962E-3</v>
      </c>
      <c r="Z316">
        <f t="shared" si="222"/>
        <v>9812</v>
      </c>
      <c r="AA316" s="25">
        <f t="shared" si="223"/>
        <v>-2.1556419992650934E-2</v>
      </c>
      <c r="AB316" s="25">
        <f t="shared" si="224"/>
        <v>-1.4062994754769752E-2</v>
      </c>
      <c r="AC316" s="25">
        <f t="shared" si="225"/>
        <v>-6.5213052427088962E-3</v>
      </c>
      <c r="AD316" s="25">
        <f t="shared" si="226"/>
        <v>4.8605999758614266E-4</v>
      </c>
      <c r="AE316" s="25">
        <f t="shared" si="227"/>
        <v>2.3625432125344101E-7</v>
      </c>
      <c r="AF316">
        <f t="shared" si="228"/>
        <v>-6.5213052427088962E-3</v>
      </c>
      <c r="AG316" s="128"/>
      <c r="AH316">
        <f t="shared" si="229"/>
        <v>-7.0073652402950388E-3</v>
      </c>
      <c r="AI316">
        <f t="shared" si="230"/>
        <v>1.190560578052628</v>
      </c>
      <c r="AJ316">
        <f t="shared" si="231"/>
        <v>-0.92368607086763488</v>
      </c>
      <c r="AK316">
        <f t="shared" si="232"/>
        <v>-0.45938152412939465</v>
      </c>
      <c r="AL316">
        <f t="shared" si="233"/>
        <v>-1.1775798513918807</v>
      </c>
      <c r="AM316">
        <f t="shared" si="234"/>
        <v>-0.66780450723636653</v>
      </c>
      <c r="AN316" s="25">
        <f t="shared" si="246"/>
        <v>5.5448154356910386</v>
      </c>
      <c r="AO316" s="25">
        <f t="shared" si="246"/>
        <v>5.5454677484097523</v>
      </c>
      <c r="AP316" s="25">
        <f t="shared" si="246"/>
        <v>5.5472387555566529</v>
      </c>
      <c r="AQ316" s="25">
        <f t="shared" si="246"/>
        <v>5.5520327329704564</v>
      </c>
      <c r="AR316" s="25">
        <f t="shared" si="246"/>
        <v>5.5649077140311238</v>
      </c>
      <c r="AS316" s="25">
        <f t="shared" si="246"/>
        <v>5.5987946966840436</v>
      </c>
      <c r="AT316" s="25">
        <f t="shared" si="246"/>
        <v>5.6838857974213308</v>
      </c>
      <c r="AU316" s="25">
        <f t="shared" si="235"/>
        <v>5.8793250470053326</v>
      </c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</row>
    <row r="317" spans="1:82" s="25" customFormat="1">
      <c r="A317" s="41" t="s">
        <v>345</v>
      </c>
      <c r="B317" s="57" t="s">
        <v>288</v>
      </c>
      <c r="C317" s="58">
        <v>53349.582900000001</v>
      </c>
      <c r="D317" s="58">
        <v>6.9999999999999999E-4</v>
      </c>
      <c r="E317" s="33">
        <f t="shared" si="218"/>
        <v>9812.4430365102835</v>
      </c>
      <c r="F317" s="25">
        <f t="shared" si="219"/>
        <v>9812.5</v>
      </c>
      <c r="G317" s="25">
        <f t="shared" si="240"/>
        <v>-1.9444375000603031E-2</v>
      </c>
      <c r="H317"/>
      <c r="I317"/>
      <c r="J317"/>
      <c r="K317">
        <f t="shared" si="245"/>
        <v>-1.9444375000603031E-2</v>
      </c>
      <c r="L317"/>
      <c r="M317"/>
      <c r="N317"/>
      <c r="O317" s="25">
        <f t="shared" ca="1" si="214"/>
        <v>2.657320045098336E-2</v>
      </c>
      <c r="P317" s="27">
        <f t="shared" si="220"/>
        <v>-1.4549642352167574E-2</v>
      </c>
      <c r="Q317" s="28">
        <f t="shared" si="221"/>
        <v>38331.082900000001</v>
      </c>
      <c r="R317"/>
      <c r="S317" s="25">
        <f t="shared" si="241"/>
        <v>2.3958407699659982E-5</v>
      </c>
      <c r="T317" s="128">
        <v>1</v>
      </c>
      <c r="U317">
        <f t="shared" si="242"/>
        <v>2.3958407699659982E-5</v>
      </c>
      <c r="V317" s="25">
        <f t="shared" si="243"/>
        <v>-4.894732648435457E-3</v>
      </c>
      <c r="Z317">
        <f t="shared" si="222"/>
        <v>9812.5</v>
      </c>
      <c r="AA317" s="25">
        <f t="shared" si="223"/>
        <v>-2.1556111740353216E-2</v>
      </c>
      <c r="AB317" s="25">
        <f t="shared" si="224"/>
        <v>-1.243790561241739E-2</v>
      </c>
      <c r="AC317" s="25">
        <f t="shared" si="225"/>
        <v>-4.894732648435457E-3</v>
      </c>
      <c r="AD317" s="25">
        <f t="shared" si="226"/>
        <v>2.1117367397501842E-3</v>
      </c>
      <c r="AE317" s="25">
        <f t="shared" si="227"/>
        <v>4.4594320580107371E-6</v>
      </c>
      <c r="AF317">
        <f t="shared" si="228"/>
        <v>-4.894732648435457E-3</v>
      </c>
      <c r="AG317" s="128"/>
      <c r="AH317">
        <f t="shared" si="229"/>
        <v>-7.0064693881856412E-3</v>
      </c>
      <c r="AI317">
        <f t="shared" si="230"/>
        <v>1.1906339260305301</v>
      </c>
      <c r="AJ317">
        <f t="shared" si="231"/>
        <v>-0.92362488070739457</v>
      </c>
      <c r="AK317">
        <f t="shared" si="232"/>
        <v>-0.45935109106802369</v>
      </c>
      <c r="AL317">
        <f t="shared" si="233"/>
        <v>-1.1774201793033257</v>
      </c>
      <c r="AM317">
        <f t="shared" si="234"/>
        <v>-0.66768907343555395</v>
      </c>
      <c r="AN317" s="25">
        <f t="shared" si="246"/>
        <v>5.5449317845656401</v>
      </c>
      <c r="AO317" s="25">
        <f t="shared" si="246"/>
        <v>5.5455843441286623</v>
      </c>
      <c r="AP317" s="25">
        <f t="shared" si="246"/>
        <v>5.5473558336736364</v>
      </c>
      <c r="AQ317" s="25">
        <f t="shared" si="246"/>
        <v>5.5521506092374029</v>
      </c>
      <c r="AR317" s="25">
        <f t="shared" si="246"/>
        <v>5.5650263855408992</v>
      </c>
      <c r="AS317" s="25">
        <f t="shared" si="246"/>
        <v>5.5989120835234072</v>
      </c>
      <c r="AT317" s="25">
        <f t="shared" si="246"/>
        <v>5.6839928176036256</v>
      </c>
      <c r="AU317" s="25">
        <f t="shared" si="235"/>
        <v>5.8793984825737429</v>
      </c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</row>
    <row r="318" spans="1:82">
      <c r="A318" s="33" t="s">
        <v>484</v>
      </c>
      <c r="B318" s="57" t="s">
        <v>288</v>
      </c>
      <c r="C318" s="58">
        <v>53351.977800000001</v>
      </c>
      <c r="D318" s="58">
        <v>4.0000000000000002E-4</v>
      </c>
      <c r="E318" s="33">
        <f t="shared" si="218"/>
        <v>9819.4590430183598</v>
      </c>
      <c r="F318" s="25">
        <f t="shared" si="219"/>
        <v>9819.5</v>
      </c>
      <c r="G318" s="25">
        <f t="shared" si="240"/>
        <v>-1.3980584997625556E-2</v>
      </c>
      <c r="K318">
        <f t="shared" si="245"/>
        <v>-1.3980584997625556E-2</v>
      </c>
      <c r="O318" s="25">
        <f t="shared" ca="1" si="214"/>
        <v>2.6548262637486587E-2</v>
      </c>
      <c r="P318" s="27">
        <f t="shared" si="220"/>
        <v>-1.455786963357069E-2</v>
      </c>
      <c r="Q318" s="28">
        <f t="shared" si="221"/>
        <v>38333.477800000001</v>
      </c>
      <c r="S318" s="25">
        <f t="shared" si="241"/>
        <v>3.3325755089830609E-7</v>
      </c>
      <c r="T318" s="128">
        <v>1</v>
      </c>
      <c r="U318">
        <f t="shared" si="242"/>
        <v>3.3325755089830609E-7</v>
      </c>
      <c r="V318" s="25">
        <f t="shared" si="243"/>
        <v>5.7728463594513418E-4</v>
      </c>
      <c r="Z318">
        <f t="shared" si="222"/>
        <v>9819.5</v>
      </c>
      <c r="AA318" s="25">
        <f t="shared" si="223"/>
        <v>-2.1551781309977959E-2</v>
      </c>
      <c r="AB318" s="25">
        <f t="shared" si="224"/>
        <v>-6.9866733212182877E-3</v>
      </c>
      <c r="AC318" s="25">
        <f t="shared" si="225"/>
        <v>5.7728463594513418E-4</v>
      </c>
      <c r="AD318" s="25">
        <f t="shared" si="226"/>
        <v>7.5711963123524031E-3</v>
      </c>
      <c r="AE318" s="25">
        <f t="shared" si="227"/>
        <v>5.7323013600178627E-5</v>
      </c>
      <c r="AF318">
        <f t="shared" si="228"/>
        <v>5.7728463594513418E-4</v>
      </c>
      <c r="AG318" s="128"/>
      <c r="AH318">
        <f t="shared" si="229"/>
        <v>-6.9939116764072681E-3</v>
      </c>
      <c r="AI318">
        <f t="shared" si="230"/>
        <v>1.1916612370089854</v>
      </c>
      <c r="AJ318">
        <f t="shared" si="231"/>
        <v>-0.92276494852373425</v>
      </c>
      <c r="AK318">
        <f t="shared" si="232"/>
        <v>-0.45892340193912851</v>
      </c>
      <c r="AL318">
        <f t="shared" si="233"/>
        <v>-1.1751826989906493</v>
      </c>
      <c r="AM318">
        <f t="shared" si="234"/>
        <v>-0.66607279582336254</v>
      </c>
      <c r="AN318" s="25">
        <f t="shared" si="246"/>
        <v>5.5465614246705144</v>
      </c>
      <c r="AO318" s="25">
        <f t="shared" si="246"/>
        <v>5.5472174402582617</v>
      </c>
      <c r="AP318" s="25">
        <f t="shared" si="246"/>
        <v>5.5489956745470712</v>
      </c>
      <c r="AQ318" s="25">
        <f t="shared" si="246"/>
        <v>5.5538015864432237</v>
      </c>
      <c r="AR318" s="25">
        <f t="shared" si="246"/>
        <v>5.5666883888668082</v>
      </c>
      <c r="AS318" s="25">
        <f t="shared" si="246"/>
        <v>5.6005558818128671</v>
      </c>
      <c r="AT318" s="25">
        <f t="shared" si="246"/>
        <v>5.6854912107202722</v>
      </c>
      <c r="AU318" s="25">
        <f t="shared" si="235"/>
        <v>5.8804265805314859</v>
      </c>
    </row>
    <row r="319" spans="1:82">
      <c r="A319" s="33" t="s">
        <v>484</v>
      </c>
      <c r="B319" s="57" t="s">
        <v>292</v>
      </c>
      <c r="C319" s="58">
        <v>53352.1414</v>
      </c>
      <c r="D319" s="58">
        <v>2.0000000000000001E-4</v>
      </c>
      <c r="E319" s="33">
        <f t="shared" si="218"/>
        <v>9819.938319257335</v>
      </c>
      <c r="F319" s="25">
        <f t="shared" si="219"/>
        <v>9820</v>
      </c>
      <c r="G319" s="25">
        <f t="shared" si="240"/>
        <v>-2.1054599994386081E-2</v>
      </c>
      <c r="K319">
        <f t="shared" si="245"/>
        <v>-2.1054599994386081E-2</v>
      </c>
      <c r="O319" s="25">
        <f t="shared" ca="1" si="214"/>
        <v>2.6546481365093959E-2</v>
      </c>
      <c r="P319" s="27">
        <f t="shared" si="220"/>
        <v>-1.4558457359673746E-2</v>
      </c>
      <c r="Q319" s="28">
        <f t="shared" si="221"/>
        <v>38333.6414</v>
      </c>
      <c r="S319" s="25">
        <f t="shared" si="241"/>
        <v>4.2199869130527314E-5</v>
      </c>
      <c r="T319" s="128">
        <v>1</v>
      </c>
      <c r="U319">
        <f t="shared" si="242"/>
        <v>4.2199869130527314E-5</v>
      </c>
      <c r="V319" s="25">
        <f t="shared" si="243"/>
        <v>-6.4961426347123347E-3</v>
      </c>
      <c r="Z319">
        <f t="shared" si="222"/>
        <v>9820</v>
      </c>
      <c r="AA319" s="25">
        <f t="shared" si="223"/>
        <v>-2.1551470929034325E-2</v>
      </c>
      <c r="AB319" s="25">
        <f t="shared" si="224"/>
        <v>-1.4061586425025502E-2</v>
      </c>
      <c r="AC319" s="25">
        <f t="shared" si="225"/>
        <v>-6.4961426347123347E-3</v>
      </c>
      <c r="AD319" s="25">
        <f t="shared" si="226"/>
        <v>4.9687093464824417E-4</v>
      </c>
      <c r="AE319" s="25">
        <f t="shared" si="227"/>
        <v>2.4688072569821972E-7</v>
      </c>
      <c r="AF319">
        <f t="shared" si="228"/>
        <v>-6.4961426347123347E-3</v>
      </c>
      <c r="AG319" s="128"/>
      <c r="AH319">
        <f t="shared" si="229"/>
        <v>-6.9930135693605788E-3</v>
      </c>
      <c r="AI319">
        <f t="shared" si="230"/>
        <v>1.1917346476368738</v>
      </c>
      <c r="AJ319">
        <f t="shared" si="231"/>
        <v>-0.92270329090752401</v>
      </c>
      <c r="AK319">
        <f t="shared" si="232"/>
        <v>-0.4588927363935511</v>
      </c>
      <c r="AL319">
        <f t="shared" si="233"/>
        <v>-1.1750227309433119</v>
      </c>
      <c r="AM319">
        <f t="shared" si="234"/>
        <v>-0.66595733280116109</v>
      </c>
      <c r="AN319" s="25">
        <f t="shared" si="246"/>
        <v>5.5466778815398143</v>
      </c>
      <c r="AO319" s="25">
        <f t="shared" si="246"/>
        <v>5.5473341439982056</v>
      </c>
      <c r="AP319" s="25">
        <f t="shared" si="246"/>
        <v>5.5491128594177557</v>
      </c>
      <c r="AQ319" s="25">
        <f t="shared" si="246"/>
        <v>5.5539195640583339</v>
      </c>
      <c r="AR319" s="25">
        <f t="shared" si="246"/>
        <v>5.566807146387279</v>
      </c>
      <c r="AS319" s="25">
        <f t="shared" si="246"/>
        <v>5.600673323281228</v>
      </c>
      <c r="AT319" s="25">
        <f t="shared" si="246"/>
        <v>5.6855982466902519</v>
      </c>
      <c r="AU319" s="25">
        <f t="shared" si="235"/>
        <v>5.8805000160998961</v>
      </c>
    </row>
    <row r="320" spans="1:82" s="25" customFormat="1">
      <c r="A320" s="56" t="s">
        <v>495</v>
      </c>
      <c r="B320" s="57" t="str">
        <f>IF(W320=INT(W320),"I","II")</f>
        <v>I</v>
      </c>
      <c r="C320" s="126">
        <v>53352.141499999998</v>
      </c>
      <c r="D320" s="115" t="s">
        <v>485</v>
      </c>
      <c r="E320" s="33">
        <f t="shared" si="218"/>
        <v>9819.9386122134638</v>
      </c>
      <c r="F320" s="25">
        <f t="shared" si="219"/>
        <v>9820</v>
      </c>
      <c r="G320" s="25">
        <f t="shared" si="240"/>
        <v>-2.0954599996912293E-2</v>
      </c>
      <c r="H320"/>
      <c r="I320"/>
      <c r="J320"/>
      <c r="K320">
        <f t="shared" si="245"/>
        <v>-2.0954599996912293E-2</v>
      </c>
      <c r="L320"/>
      <c r="M320"/>
      <c r="O320" s="25">
        <f t="shared" ca="1" si="214"/>
        <v>2.6546481365093959E-2</v>
      </c>
      <c r="P320" s="27">
        <f t="shared" si="220"/>
        <v>-1.4558457359673746E-2</v>
      </c>
      <c r="Q320" s="28">
        <f t="shared" si="221"/>
        <v>38333.641499999998</v>
      </c>
      <c r="R320"/>
      <c r="S320" s="25">
        <f t="shared" si="241"/>
        <v>4.0910640635900875E-5</v>
      </c>
      <c r="T320" s="128">
        <v>1</v>
      </c>
      <c r="U320">
        <f t="shared" si="242"/>
        <v>4.0910640635900875E-5</v>
      </c>
      <c r="V320" s="25">
        <f t="shared" si="243"/>
        <v>-6.3961426372385471E-3</v>
      </c>
      <c r="Z320">
        <f t="shared" si="222"/>
        <v>9820</v>
      </c>
      <c r="AA320" s="25">
        <f t="shared" si="223"/>
        <v>-2.1551470929034325E-2</v>
      </c>
      <c r="AB320" s="25">
        <f t="shared" si="224"/>
        <v>-1.3961586427551714E-2</v>
      </c>
      <c r="AC320" s="25">
        <f t="shared" si="225"/>
        <v>-6.3961426372385471E-3</v>
      </c>
      <c r="AD320" s="25">
        <f t="shared" si="226"/>
        <v>5.9687093212203168E-4</v>
      </c>
      <c r="AE320" s="25">
        <f t="shared" si="227"/>
        <v>3.5625490961222297E-7</v>
      </c>
      <c r="AF320">
        <f t="shared" si="228"/>
        <v>-6.3961426372385471E-3</v>
      </c>
      <c r="AG320" s="128"/>
      <c r="AH320">
        <f t="shared" si="229"/>
        <v>-6.9930135693605788E-3</v>
      </c>
      <c r="AI320">
        <f t="shared" si="230"/>
        <v>1.1917346476368738</v>
      </c>
      <c r="AJ320">
        <f t="shared" si="231"/>
        <v>-0.92270329090752401</v>
      </c>
      <c r="AK320">
        <f t="shared" si="232"/>
        <v>-0.4588927363935511</v>
      </c>
      <c r="AL320">
        <f t="shared" si="233"/>
        <v>-1.1750227309433119</v>
      </c>
      <c r="AM320">
        <f t="shared" si="234"/>
        <v>-0.66595733280116109</v>
      </c>
      <c r="AN320" s="25">
        <f t="shared" si="246"/>
        <v>5.5466778815398143</v>
      </c>
      <c r="AO320" s="25">
        <f t="shared" si="246"/>
        <v>5.5473341439982056</v>
      </c>
      <c r="AP320" s="25">
        <f t="shared" si="246"/>
        <v>5.5491128594177557</v>
      </c>
      <c r="AQ320" s="25">
        <f t="shared" si="246"/>
        <v>5.5539195640583339</v>
      </c>
      <c r="AR320" s="25">
        <f t="shared" si="246"/>
        <v>5.566807146387279</v>
      </c>
      <c r="AS320" s="25">
        <f t="shared" si="246"/>
        <v>5.600673323281228</v>
      </c>
      <c r="AT320" s="25">
        <f t="shared" si="246"/>
        <v>5.6855982466902519</v>
      </c>
      <c r="AU320" s="25">
        <f t="shared" si="235"/>
        <v>5.8805000160998961</v>
      </c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</row>
    <row r="321" spans="1:82">
      <c r="A321" s="33" t="s">
        <v>484</v>
      </c>
      <c r="B321" s="57" t="s">
        <v>292</v>
      </c>
      <c r="C321" s="58">
        <v>53352.141600000003</v>
      </c>
      <c r="D321" s="58">
        <v>1E-4</v>
      </c>
      <c r="E321" s="33">
        <f t="shared" si="218"/>
        <v>9819.9389051696144</v>
      </c>
      <c r="F321" s="25">
        <f t="shared" si="219"/>
        <v>9820</v>
      </c>
      <c r="G321" s="25">
        <f t="shared" si="240"/>
        <v>-2.0854599992162548E-2</v>
      </c>
      <c r="K321">
        <f t="shared" si="245"/>
        <v>-2.0854599992162548E-2</v>
      </c>
      <c r="O321" s="25">
        <f t="shared" ca="1" si="214"/>
        <v>2.6546481365093959E-2</v>
      </c>
      <c r="P321" s="27">
        <f t="shared" si="220"/>
        <v>-1.4558457359673746E-2</v>
      </c>
      <c r="Q321" s="28">
        <f t="shared" si="221"/>
        <v>38333.641600000003</v>
      </c>
      <c r="S321" s="25">
        <f t="shared" si="241"/>
        <v>3.9641412048643024E-5</v>
      </c>
      <c r="T321" s="128">
        <v>1</v>
      </c>
      <c r="U321">
        <f t="shared" si="242"/>
        <v>3.9641412048643024E-5</v>
      </c>
      <c r="V321" s="25">
        <f t="shared" si="243"/>
        <v>-6.296142632488802E-3</v>
      </c>
      <c r="Z321">
        <f t="shared" si="222"/>
        <v>9820</v>
      </c>
      <c r="AA321" s="25">
        <f t="shared" si="223"/>
        <v>-2.1551470929034325E-2</v>
      </c>
      <c r="AB321" s="25">
        <f t="shared" si="224"/>
        <v>-1.3861586422801969E-2</v>
      </c>
      <c r="AC321" s="25">
        <f t="shared" si="225"/>
        <v>-6.296142632488802E-3</v>
      </c>
      <c r="AD321" s="25">
        <f t="shared" si="226"/>
        <v>6.9687093687177681E-4</v>
      </c>
      <c r="AE321" s="25">
        <f t="shared" si="227"/>
        <v>4.856291026565479E-7</v>
      </c>
      <c r="AF321">
        <f t="shared" si="228"/>
        <v>-6.296142632488802E-3</v>
      </c>
      <c r="AG321" s="128"/>
      <c r="AH321">
        <f t="shared" si="229"/>
        <v>-6.9930135693605788E-3</v>
      </c>
      <c r="AI321">
        <f t="shared" si="230"/>
        <v>1.1917346476368738</v>
      </c>
      <c r="AJ321">
        <f t="shared" si="231"/>
        <v>-0.92270329090752401</v>
      </c>
      <c r="AK321">
        <f t="shared" si="232"/>
        <v>-0.4588927363935511</v>
      </c>
      <c r="AL321">
        <f t="shared" si="233"/>
        <v>-1.1750227309433119</v>
      </c>
      <c r="AM321">
        <f t="shared" si="234"/>
        <v>-0.66595733280116109</v>
      </c>
      <c r="AN321" s="25">
        <f t="shared" ref="AN321:AT330" si="247">$AU321+$AB$7*SIN(AO321)</f>
        <v>5.5466778815398143</v>
      </c>
      <c r="AO321" s="25">
        <f t="shared" si="247"/>
        <v>5.5473341439982056</v>
      </c>
      <c r="AP321" s="25">
        <f t="shared" si="247"/>
        <v>5.5491128594177557</v>
      </c>
      <c r="AQ321" s="25">
        <f t="shared" si="247"/>
        <v>5.5539195640583339</v>
      </c>
      <c r="AR321" s="25">
        <f t="shared" si="247"/>
        <v>5.566807146387279</v>
      </c>
      <c r="AS321" s="25">
        <f t="shared" si="247"/>
        <v>5.600673323281228</v>
      </c>
      <c r="AT321" s="25">
        <f t="shared" si="247"/>
        <v>5.6855982466902519</v>
      </c>
      <c r="AU321" s="25">
        <f t="shared" si="235"/>
        <v>5.8805000160998961</v>
      </c>
    </row>
    <row r="322" spans="1:82">
      <c r="A322" s="33" t="s">
        <v>484</v>
      </c>
      <c r="B322" s="57" t="s">
        <v>288</v>
      </c>
      <c r="C322" s="58">
        <v>53358.116199999997</v>
      </c>
      <c r="D322" s="58">
        <v>2.0000000000000001E-4</v>
      </c>
      <c r="E322" s="33">
        <f t="shared" si="218"/>
        <v>9837.4418624885529</v>
      </c>
      <c r="F322" s="25">
        <f t="shared" si="219"/>
        <v>9837.5</v>
      </c>
      <c r="G322" s="25">
        <f t="shared" si="240"/>
        <v>-1.9845125003485009E-2</v>
      </c>
      <c r="K322">
        <f t="shared" si="245"/>
        <v>-1.9845125003485009E-2</v>
      </c>
      <c r="O322" s="25">
        <f t="shared" ca="1" si="214"/>
        <v>2.6484136831352027E-2</v>
      </c>
      <c r="P322" s="27">
        <f t="shared" si="220"/>
        <v>-1.4579033077518384E-2</v>
      </c>
      <c r="Q322" s="28">
        <f t="shared" si="221"/>
        <v>38339.616199999997</v>
      </c>
      <c r="S322" s="25">
        <f t="shared" si="241"/>
        <v>2.7731724172730878E-5</v>
      </c>
      <c r="T322" s="128">
        <v>1</v>
      </c>
      <c r="U322">
        <f t="shared" si="242"/>
        <v>2.7731724172730878E-5</v>
      </c>
      <c r="V322" s="25">
        <f t="shared" si="243"/>
        <v>-5.2660919259666251E-3</v>
      </c>
      <c r="Z322">
        <f t="shared" si="222"/>
        <v>9837.5</v>
      </c>
      <c r="AA322" s="25">
        <f t="shared" si="223"/>
        <v>-2.1540518093003565E-2</v>
      </c>
      <c r="AB322" s="25">
        <f t="shared" si="224"/>
        <v>-1.288363998799983E-2</v>
      </c>
      <c r="AC322" s="25">
        <f t="shared" si="225"/>
        <v>-5.2660919259666251E-3</v>
      </c>
      <c r="AD322" s="25">
        <f t="shared" si="226"/>
        <v>1.6953930895185557E-3</v>
      </c>
      <c r="AE322" s="25">
        <f t="shared" si="227"/>
        <v>2.8743577279872733E-6</v>
      </c>
      <c r="AF322">
        <f t="shared" si="228"/>
        <v>-5.2660919259666251E-3</v>
      </c>
      <c r="AG322" s="128"/>
      <c r="AH322">
        <f t="shared" si="229"/>
        <v>-6.961485015485179E-3</v>
      </c>
      <c r="AI322">
        <f t="shared" si="230"/>
        <v>1.1943066185397631</v>
      </c>
      <c r="AJ322">
        <f t="shared" si="231"/>
        <v>-0.92052554319284829</v>
      </c>
      <c r="AK322">
        <f t="shared" si="232"/>
        <v>-0.45780962922468155</v>
      </c>
      <c r="AL322">
        <f t="shared" si="233"/>
        <v>-1.1694113913184045</v>
      </c>
      <c r="AM322">
        <f t="shared" si="234"/>
        <v>-0.66191489327295561</v>
      </c>
      <c r="AN322" s="25">
        <f t="shared" si="247"/>
        <v>5.5507584121570437</v>
      </c>
      <c r="AO322" s="25">
        <f t="shared" si="247"/>
        <v>5.5514233153160655</v>
      </c>
      <c r="AP322" s="25">
        <f t="shared" si="247"/>
        <v>5.5532188152458408</v>
      </c>
      <c r="AQ322" s="25">
        <f t="shared" si="247"/>
        <v>5.558053035792593</v>
      </c>
      <c r="AR322" s="25">
        <f t="shared" si="247"/>
        <v>5.5709672670498982</v>
      </c>
      <c r="AS322" s="25">
        <f t="shared" si="247"/>
        <v>5.6047860631903275</v>
      </c>
      <c r="AT322" s="25">
        <f t="shared" si="247"/>
        <v>5.6893451665150119</v>
      </c>
      <c r="AU322" s="25">
        <f t="shared" si="235"/>
        <v>5.8830702609942538</v>
      </c>
      <c r="AV322" s="25"/>
    </row>
    <row r="323" spans="1:82" s="25" customFormat="1">
      <c r="A323" s="56" t="s">
        <v>495</v>
      </c>
      <c r="B323" s="57" t="str">
        <f>IF(W323=INT(W323),"I","II")</f>
        <v>I</v>
      </c>
      <c r="C323" s="126">
        <v>53358.116300000002</v>
      </c>
      <c r="D323" s="115" t="s">
        <v>485</v>
      </c>
      <c r="E323" s="33">
        <f t="shared" si="218"/>
        <v>9837.4421554447035</v>
      </c>
      <c r="F323" s="25">
        <f t="shared" si="219"/>
        <v>9837.5</v>
      </c>
      <c r="G323" s="25">
        <f t="shared" si="240"/>
        <v>-1.9745124998735264E-2</v>
      </c>
      <c r="H323"/>
      <c r="I323"/>
      <c r="J323"/>
      <c r="K323">
        <f t="shared" si="245"/>
        <v>-1.9745124998735264E-2</v>
      </c>
      <c r="L323"/>
      <c r="M323"/>
      <c r="O323" s="25">
        <f t="shared" ref="O323:O386" ca="1" si="248">+C$11+C$12*F323</f>
        <v>2.6484136831352027E-2</v>
      </c>
      <c r="P323" s="27">
        <f t="shared" si="220"/>
        <v>-1.4579033077518384E-2</v>
      </c>
      <c r="Q323" s="28">
        <f t="shared" si="221"/>
        <v>38339.616300000002</v>
      </c>
      <c r="R323"/>
      <c r="S323" s="25">
        <f t="shared" si="241"/>
        <v>2.6688505738462315E-5</v>
      </c>
      <c r="T323" s="128">
        <v>1</v>
      </c>
      <c r="U323">
        <f t="shared" si="242"/>
        <v>2.6688505738462315E-5</v>
      </c>
      <c r="V323" s="25">
        <f t="shared" si="243"/>
        <v>-5.1660919212168799E-3</v>
      </c>
      <c r="Z323">
        <f t="shared" si="222"/>
        <v>9837.5</v>
      </c>
      <c r="AA323" s="25">
        <f t="shared" si="223"/>
        <v>-2.1540518093003565E-2</v>
      </c>
      <c r="AB323" s="25">
        <f t="shared" si="224"/>
        <v>-1.2783639983250085E-2</v>
      </c>
      <c r="AC323" s="25">
        <f t="shared" si="225"/>
        <v>-5.1660919212168799E-3</v>
      </c>
      <c r="AD323" s="25">
        <f t="shared" si="226"/>
        <v>1.7953930942683008E-3</v>
      </c>
      <c r="AE323" s="25">
        <f t="shared" si="227"/>
        <v>3.2234363629463034E-6</v>
      </c>
      <c r="AF323">
        <f t="shared" si="228"/>
        <v>-5.1660919212168799E-3</v>
      </c>
      <c r="AG323" s="128"/>
      <c r="AH323">
        <f t="shared" si="229"/>
        <v>-6.961485015485179E-3</v>
      </c>
      <c r="AI323">
        <f t="shared" si="230"/>
        <v>1.1943066185397631</v>
      </c>
      <c r="AJ323">
        <f t="shared" si="231"/>
        <v>-0.92052554319284829</v>
      </c>
      <c r="AK323">
        <f t="shared" si="232"/>
        <v>-0.45780962922468155</v>
      </c>
      <c r="AL323">
        <f t="shared" si="233"/>
        <v>-1.1694113913184045</v>
      </c>
      <c r="AM323">
        <f t="shared" si="234"/>
        <v>-0.66191489327295561</v>
      </c>
      <c r="AN323" s="25">
        <f t="shared" si="247"/>
        <v>5.5507584121570437</v>
      </c>
      <c r="AO323" s="25">
        <f t="shared" si="247"/>
        <v>5.5514233153160655</v>
      </c>
      <c r="AP323" s="25">
        <f t="shared" si="247"/>
        <v>5.5532188152458408</v>
      </c>
      <c r="AQ323" s="25">
        <f t="shared" si="247"/>
        <v>5.558053035792593</v>
      </c>
      <c r="AR323" s="25">
        <f t="shared" si="247"/>
        <v>5.5709672670498982</v>
      </c>
      <c r="AS323" s="25">
        <f t="shared" si="247"/>
        <v>5.6047860631903275</v>
      </c>
      <c r="AT323" s="25">
        <f t="shared" si="247"/>
        <v>5.6893451665150119</v>
      </c>
      <c r="AU323" s="25">
        <f t="shared" si="235"/>
        <v>5.8830702609942538</v>
      </c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</row>
    <row r="324" spans="1:82" s="25" customFormat="1">
      <c r="A324" s="33" t="s">
        <v>484</v>
      </c>
      <c r="B324" s="57" t="s">
        <v>288</v>
      </c>
      <c r="C324" s="58">
        <v>53358.116399999999</v>
      </c>
      <c r="D324" s="58">
        <v>1E-4</v>
      </c>
      <c r="E324" s="33">
        <f t="shared" si="218"/>
        <v>9837.4424484008323</v>
      </c>
      <c r="F324" s="25">
        <f t="shared" si="219"/>
        <v>9837.5</v>
      </c>
      <c r="G324" s="25">
        <f t="shared" si="240"/>
        <v>-1.9645125001261476E-2</v>
      </c>
      <c r="H324"/>
      <c r="I324"/>
      <c r="J324"/>
      <c r="K324">
        <f t="shared" si="245"/>
        <v>-1.9645125001261476E-2</v>
      </c>
      <c r="L324"/>
      <c r="M324"/>
      <c r="N324"/>
      <c r="O324" s="25">
        <f t="shared" ca="1" si="248"/>
        <v>2.6484136831352027E-2</v>
      </c>
      <c r="P324" s="27">
        <f t="shared" si="220"/>
        <v>-1.4579033077518384E-2</v>
      </c>
      <c r="Q324" s="28">
        <f t="shared" si="221"/>
        <v>38339.616399999999</v>
      </c>
      <c r="R324"/>
      <c r="S324" s="25">
        <f t="shared" si="241"/>
        <v>2.5665287379814989E-5</v>
      </c>
      <c r="T324" s="128">
        <v>1</v>
      </c>
      <c r="U324">
        <f t="shared" si="242"/>
        <v>2.5665287379814989E-5</v>
      </c>
      <c r="V324" s="25">
        <f t="shared" si="243"/>
        <v>-5.0660919237430924E-3</v>
      </c>
      <c r="Z324">
        <f t="shared" si="222"/>
        <v>9837.5</v>
      </c>
      <c r="AA324" s="25">
        <f t="shared" si="223"/>
        <v>-2.1540518093003565E-2</v>
      </c>
      <c r="AB324" s="25">
        <f t="shared" si="224"/>
        <v>-1.2683639985776297E-2</v>
      </c>
      <c r="AC324" s="25">
        <f t="shared" si="225"/>
        <v>-5.0660919237430924E-3</v>
      </c>
      <c r="AD324" s="25">
        <f t="shared" si="226"/>
        <v>1.8953930917420883E-3</v>
      </c>
      <c r="AE324" s="25">
        <f t="shared" si="227"/>
        <v>3.5925149722236324E-6</v>
      </c>
      <c r="AF324">
        <f t="shared" si="228"/>
        <v>-5.0660919237430924E-3</v>
      </c>
      <c r="AG324" s="128"/>
      <c r="AH324">
        <f t="shared" si="229"/>
        <v>-6.961485015485179E-3</v>
      </c>
      <c r="AI324">
        <f t="shared" si="230"/>
        <v>1.1943066185397631</v>
      </c>
      <c r="AJ324">
        <f t="shared" si="231"/>
        <v>-0.92052554319284829</v>
      </c>
      <c r="AK324">
        <f t="shared" si="232"/>
        <v>-0.45780962922468155</v>
      </c>
      <c r="AL324">
        <f t="shared" si="233"/>
        <v>-1.1694113913184045</v>
      </c>
      <c r="AM324">
        <f t="shared" si="234"/>
        <v>-0.66191489327295561</v>
      </c>
      <c r="AN324" s="25">
        <f t="shared" si="247"/>
        <v>5.5507584121570437</v>
      </c>
      <c r="AO324" s="25">
        <f t="shared" si="247"/>
        <v>5.5514233153160655</v>
      </c>
      <c r="AP324" s="25">
        <f t="shared" si="247"/>
        <v>5.5532188152458408</v>
      </c>
      <c r="AQ324" s="25">
        <f t="shared" si="247"/>
        <v>5.558053035792593</v>
      </c>
      <c r="AR324" s="25">
        <f t="shared" si="247"/>
        <v>5.5709672670498982</v>
      </c>
      <c r="AS324" s="25">
        <f t="shared" si="247"/>
        <v>5.6047860631903275</v>
      </c>
      <c r="AT324" s="25">
        <f t="shared" si="247"/>
        <v>5.6893451665150119</v>
      </c>
      <c r="AU324" s="25">
        <f t="shared" si="235"/>
        <v>5.8830702609942538</v>
      </c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</row>
    <row r="325" spans="1:82">
      <c r="A325" s="33" t="s">
        <v>988</v>
      </c>
      <c r="B325" s="57" t="s">
        <v>292</v>
      </c>
      <c r="C325" s="58">
        <v>53392.419699999999</v>
      </c>
      <c r="D325" s="58" t="s">
        <v>485</v>
      </c>
      <c r="E325" s="33">
        <f t="shared" si="218"/>
        <v>9937.9360707018004</v>
      </c>
      <c r="F325" s="25">
        <f t="shared" si="219"/>
        <v>9938</v>
      </c>
      <c r="G325" s="25">
        <f t="shared" si="240"/>
        <v>-2.1822139999130741E-2</v>
      </c>
      <c r="K325">
        <f t="shared" si="245"/>
        <v>-2.1822139999130741E-2</v>
      </c>
      <c r="M325" s="25"/>
      <c r="O325" s="25">
        <f t="shared" ca="1" si="248"/>
        <v>2.6126101080434047E-2</v>
      </c>
      <c r="P325" s="27">
        <f t="shared" si="220"/>
        <v>-1.4697396177634853E-2</v>
      </c>
      <c r="Q325" s="28">
        <f t="shared" si="221"/>
        <v>38373.919699999999</v>
      </c>
      <c r="S325" s="25">
        <f t="shared" si="241"/>
        <v>5.0761974521943832E-5</v>
      </c>
      <c r="T325" s="128">
        <v>1</v>
      </c>
      <c r="U325">
        <f t="shared" si="242"/>
        <v>5.0761974521943832E-5</v>
      </c>
      <c r="V325" s="25">
        <f t="shared" si="243"/>
        <v>-7.124743821495888E-3</v>
      </c>
      <c r="Z325">
        <f t="shared" si="222"/>
        <v>9938</v>
      </c>
      <c r="AA325" s="25">
        <f t="shared" si="223"/>
        <v>-2.1474233324719639E-2</v>
      </c>
      <c r="AB325" s="25">
        <f t="shared" si="224"/>
        <v>-1.5045302852045955E-2</v>
      </c>
      <c r="AC325" s="25">
        <f t="shared" si="225"/>
        <v>-7.124743821495888E-3</v>
      </c>
      <c r="AD325" s="25">
        <f t="shared" si="226"/>
        <v>-3.4790667441110187E-4</v>
      </c>
      <c r="AE325" s="25">
        <f t="shared" si="227"/>
        <v>1.2103905409979246E-7</v>
      </c>
      <c r="AF325">
        <f t="shared" si="228"/>
        <v>-7.124743821495888E-3</v>
      </c>
      <c r="AG325" s="128"/>
      <c r="AH325">
        <f t="shared" si="229"/>
        <v>-6.7768371470847853E-3</v>
      </c>
      <c r="AI325">
        <f t="shared" si="230"/>
        <v>1.2091696919104356</v>
      </c>
      <c r="AJ325">
        <f t="shared" si="231"/>
        <v>-0.9072611018007708</v>
      </c>
      <c r="AK325">
        <f t="shared" si="232"/>
        <v>-0.45121254260635407</v>
      </c>
      <c r="AL325">
        <f t="shared" si="233"/>
        <v>-1.1367130710081637</v>
      </c>
      <c r="AM325">
        <f t="shared" si="234"/>
        <v>-0.6386523229880976</v>
      </c>
      <c r="AN325" s="25">
        <f t="shared" si="247"/>
        <v>5.574363884234093</v>
      </c>
      <c r="AO325" s="25">
        <f t="shared" si="247"/>
        <v>5.5750782785852371</v>
      </c>
      <c r="AP325" s="25">
        <f t="shared" si="247"/>
        <v>5.5769678095106601</v>
      </c>
      <c r="AQ325" s="25">
        <f t="shared" si="247"/>
        <v>5.5819509073995324</v>
      </c>
      <c r="AR325" s="25">
        <f t="shared" si="247"/>
        <v>5.59499325519716</v>
      </c>
      <c r="AS325" s="25">
        <f t="shared" si="247"/>
        <v>5.6284901795388063</v>
      </c>
      <c r="AT325" s="25">
        <f t="shared" si="247"/>
        <v>5.7108877319486897</v>
      </c>
      <c r="AU325" s="25">
        <f t="shared" si="235"/>
        <v>5.8978308102447086</v>
      </c>
    </row>
    <row r="326" spans="1:82">
      <c r="A326" s="33" t="s">
        <v>600</v>
      </c>
      <c r="B326" s="57" t="s">
        <v>288</v>
      </c>
      <c r="C326" s="58">
        <v>53645.872900000002</v>
      </c>
      <c r="D326" s="58" t="s">
        <v>485</v>
      </c>
      <c r="E326" s="33">
        <f t="shared" si="218"/>
        <v>10680.44277273258</v>
      </c>
      <c r="F326" s="25">
        <f t="shared" si="219"/>
        <v>10680.5</v>
      </c>
      <c r="G326" s="25">
        <f t="shared" si="240"/>
        <v>-1.9534414997906424E-2</v>
      </c>
      <c r="K326">
        <f t="shared" si="245"/>
        <v>-1.9534414997906424E-2</v>
      </c>
      <c r="L326" s="25"/>
      <c r="O326" s="25">
        <f t="shared" ca="1" si="248"/>
        <v>2.3480911577383343E-2</v>
      </c>
      <c r="P326" s="27">
        <f t="shared" si="220"/>
        <v>-1.5582409727076382E-2</v>
      </c>
      <c r="Q326" s="28">
        <f t="shared" si="221"/>
        <v>38627.372900000002</v>
      </c>
      <c r="S326" s="25">
        <f t="shared" si="241"/>
        <v>1.5618345660668435E-5</v>
      </c>
      <c r="T326" s="128">
        <v>1</v>
      </c>
      <c r="U326">
        <f t="shared" si="242"/>
        <v>1.5618345660668435E-5</v>
      </c>
      <c r="V326" s="25">
        <f t="shared" si="243"/>
        <v>-3.9520052708300422E-3</v>
      </c>
      <c r="Z326">
        <f t="shared" si="222"/>
        <v>10680.5</v>
      </c>
      <c r="AA326" s="25">
        <f t="shared" si="223"/>
        <v>-2.0802720703354073E-2</v>
      </c>
      <c r="AB326" s="25">
        <f t="shared" si="224"/>
        <v>-1.4314104021628735E-2</v>
      </c>
      <c r="AC326" s="25">
        <f t="shared" si="225"/>
        <v>-3.9520052708300422E-3</v>
      </c>
      <c r="AD326" s="25">
        <f t="shared" si="226"/>
        <v>1.268305705447649E-3</v>
      </c>
      <c r="AE326" s="25">
        <f t="shared" si="227"/>
        <v>1.6085993624710587E-6</v>
      </c>
      <c r="AF326">
        <f t="shared" si="228"/>
        <v>-3.9520052708300422E-3</v>
      </c>
      <c r="AG326" s="128"/>
      <c r="AH326">
        <f t="shared" si="229"/>
        <v>-5.2203109762776895E-3</v>
      </c>
      <c r="AI326">
        <f t="shared" si="230"/>
        <v>1.3211359608148561</v>
      </c>
      <c r="AJ326">
        <f t="shared" si="231"/>
        <v>-0.76359045480582444</v>
      </c>
      <c r="AK326">
        <f t="shared" si="232"/>
        <v>-0.37975836171270355</v>
      </c>
      <c r="AL326">
        <f t="shared" si="233"/>
        <v>-0.86884337219898888</v>
      </c>
      <c r="AM326">
        <f t="shared" si="234"/>
        <v>-0.46398364685856275</v>
      </c>
      <c r="AN326" s="25">
        <f t="shared" si="247"/>
        <v>5.7579395211332205</v>
      </c>
      <c r="AO326" s="25">
        <f t="shared" si="247"/>
        <v>5.7589495708487428</v>
      </c>
      <c r="AP326" s="25">
        <f t="shared" si="247"/>
        <v>5.7612939442102462</v>
      </c>
      <c r="AQ326" s="25">
        <f t="shared" si="247"/>
        <v>5.7667232240291817</v>
      </c>
      <c r="AR326" s="25">
        <f t="shared" si="247"/>
        <v>5.7792332131368633</v>
      </c>
      <c r="AS326" s="25">
        <f t="shared" si="247"/>
        <v>5.8077380341703977</v>
      </c>
      <c r="AT326" s="25">
        <f t="shared" si="247"/>
        <v>5.8712087068294316</v>
      </c>
      <c r="AU326" s="25">
        <f t="shared" si="235"/>
        <v>6.0068826293338846</v>
      </c>
    </row>
    <row r="327" spans="1:82">
      <c r="A327" s="56" t="s">
        <v>334</v>
      </c>
      <c r="B327" s="96"/>
      <c r="C327" s="58">
        <v>53652.528599999998</v>
      </c>
      <c r="D327" s="58">
        <v>2.0000000000000001E-4</v>
      </c>
      <c r="E327" s="33">
        <f t="shared" si="218"/>
        <v>10699.941054295816</v>
      </c>
      <c r="F327" s="25">
        <f t="shared" si="219"/>
        <v>10700</v>
      </c>
      <c r="G327" s="25">
        <f t="shared" si="240"/>
        <v>-2.0121000001381617E-2</v>
      </c>
      <c r="K327">
        <f t="shared" si="245"/>
        <v>-2.0121000001381617E-2</v>
      </c>
      <c r="O327" s="25">
        <f t="shared" ca="1" si="248"/>
        <v>2.3411441954070897E-2</v>
      </c>
      <c r="P327" s="27">
        <f t="shared" si="220"/>
        <v>-1.5605902715635916E-2</v>
      </c>
      <c r="Q327" s="28">
        <f t="shared" si="221"/>
        <v>38634.028599999998</v>
      </c>
      <c r="S327" s="25">
        <f t="shared" si="241"/>
        <v>2.0386103499748191E-5</v>
      </c>
      <c r="T327" s="128">
        <v>1</v>
      </c>
      <c r="U327">
        <f t="shared" si="242"/>
        <v>2.0386103499748191E-5</v>
      </c>
      <c r="V327" s="25">
        <f t="shared" si="243"/>
        <v>-4.5150972857457006E-3</v>
      </c>
      <c r="Z327">
        <f t="shared" si="222"/>
        <v>10700</v>
      </c>
      <c r="AA327" s="25">
        <f t="shared" si="223"/>
        <v>-2.0780766459554793E-2</v>
      </c>
      <c r="AB327" s="25">
        <f t="shared" si="224"/>
        <v>-1.4946136257462741E-2</v>
      </c>
      <c r="AC327" s="25">
        <f t="shared" si="225"/>
        <v>-4.5150972857457006E-3</v>
      </c>
      <c r="AD327" s="25">
        <f t="shared" si="226"/>
        <v>6.5976645817317561E-4</v>
      </c>
      <c r="AE327" s="25">
        <f t="shared" si="227"/>
        <v>4.352917793303767E-7</v>
      </c>
      <c r="AF327">
        <f t="shared" si="228"/>
        <v>-4.5150972857457006E-3</v>
      </c>
      <c r="AG327" s="128"/>
      <c r="AH327">
        <f t="shared" si="229"/>
        <v>-5.1748637439188753E-3</v>
      </c>
      <c r="AI327">
        <f t="shared" si="230"/>
        <v>1.3240433340144326</v>
      </c>
      <c r="AJ327">
        <f t="shared" si="231"/>
        <v>-0.75860843481922391</v>
      </c>
      <c r="AK327">
        <f t="shared" si="232"/>
        <v>-0.3772805803377749</v>
      </c>
      <c r="AL327">
        <f t="shared" si="233"/>
        <v>-0.86116250204948619</v>
      </c>
      <c r="AM327">
        <f t="shared" si="234"/>
        <v>-0.45932471858946067</v>
      </c>
      <c r="AN327" s="25">
        <f t="shared" si="247"/>
        <v>5.7629778094333668</v>
      </c>
      <c r="AO327" s="25">
        <f t="shared" si="247"/>
        <v>5.7639923126267272</v>
      </c>
      <c r="AP327" s="25">
        <f t="shared" si="247"/>
        <v>5.7663402229060425</v>
      </c>
      <c r="AQ327" s="25">
        <f t="shared" si="247"/>
        <v>5.7717621385005078</v>
      </c>
      <c r="AR327" s="25">
        <f t="shared" si="247"/>
        <v>5.7842203643010937</v>
      </c>
      <c r="AS327" s="25">
        <f t="shared" si="247"/>
        <v>5.8125337483127817</v>
      </c>
      <c r="AT327" s="25">
        <f t="shared" si="247"/>
        <v>5.8754435917578745</v>
      </c>
      <c r="AU327" s="25">
        <f t="shared" si="235"/>
        <v>6.009746616501884</v>
      </c>
    </row>
    <row r="328" spans="1:82">
      <c r="A328" s="56" t="s">
        <v>334</v>
      </c>
      <c r="B328" s="57" t="s">
        <v>288</v>
      </c>
      <c r="C328" s="58">
        <v>53683.420599999998</v>
      </c>
      <c r="D328" s="58">
        <v>5.9999999999999995E-4</v>
      </c>
      <c r="E328" s="33">
        <f t="shared" si="218"/>
        <v>10790.441063919425</v>
      </c>
      <c r="F328" s="25">
        <f t="shared" si="219"/>
        <v>10790.5</v>
      </c>
      <c r="G328" s="25">
        <f t="shared" si="240"/>
        <v>-2.0117715001106262E-2</v>
      </c>
      <c r="K328">
        <f t="shared" si="245"/>
        <v>-2.0117715001106262E-2</v>
      </c>
      <c r="O328" s="25">
        <f t="shared" ca="1" si="248"/>
        <v>2.3089031651005461E-2</v>
      </c>
      <c r="P328" s="27">
        <f t="shared" si="220"/>
        <v>-1.5715101908677497E-2</v>
      </c>
      <c r="Q328" s="28">
        <f t="shared" si="221"/>
        <v>38664.920599999998</v>
      </c>
      <c r="S328" s="25">
        <f t="shared" si="241"/>
        <v>1.938300204162518E-5</v>
      </c>
      <c r="T328" s="128">
        <v>1</v>
      </c>
      <c r="U328">
        <f t="shared" si="242"/>
        <v>1.938300204162518E-5</v>
      </c>
      <c r="V328" s="25">
        <f t="shared" si="243"/>
        <v>-4.4026130924287657E-3</v>
      </c>
      <c r="Z328">
        <f t="shared" si="222"/>
        <v>10790.5</v>
      </c>
      <c r="AA328" s="25">
        <f t="shared" si="223"/>
        <v>-2.0676044417683115E-2</v>
      </c>
      <c r="AB328" s="25">
        <f t="shared" si="224"/>
        <v>-1.5156772492100644E-2</v>
      </c>
      <c r="AC328" s="25">
        <f t="shared" si="225"/>
        <v>-4.4026130924287657E-3</v>
      </c>
      <c r="AD328" s="25">
        <f t="shared" si="226"/>
        <v>5.5832941657685264E-4</v>
      </c>
      <c r="AE328" s="25">
        <f t="shared" si="227"/>
        <v>3.1173173741504863E-7</v>
      </c>
      <c r="AF328">
        <f t="shared" si="228"/>
        <v>-4.4026130924287657E-3</v>
      </c>
      <c r="AG328" s="128"/>
      <c r="AH328">
        <f t="shared" si="229"/>
        <v>-4.9609425090056192E-3</v>
      </c>
      <c r="AI328">
        <f t="shared" si="230"/>
        <v>1.3374436444054356</v>
      </c>
      <c r="AJ328">
        <f t="shared" si="231"/>
        <v>-0.73460853809192916</v>
      </c>
      <c r="AK328">
        <f t="shared" si="232"/>
        <v>-0.36534436559166378</v>
      </c>
      <c r="AL328">
        <f t="shared" si="233"/>
        <v>-0.82507737900797351</v>
      </c>
      <c r="AM328">
        <f t="shared" si="234"/>
        <v>-0.43765280393190292</v>
      </c>
      <c r="AN328" s="25">
        <f t="shared" si="247"/>
        <v>5.7865024963973699</v>
      </c>
      <c r="AO328" s="25">
        <f t="shared" si="247"/>
        <v>5.7875343355094406</v>
      </c>
      <c r="AP328" s="25">
        <f t="shared" si="247"/>
        <v>5.7898913916753827</v>
      </c>
      <c r="AQ328" s="25">
        <f t="shared" si="247"/>
        <v>5.7952645232324134</v>
      </c>
      <c r="AR328" s="25">
        <f t="shared" si="247"/>
        <v>5.8074564184477353</v>
      </c>
      <c r="AS328" s="25">
        <f t="shared" si="247"/>
        <v>5.8348430823319122</v>
      </c>
      <c r="AT328" s="25">
        <f t="shared" si="247"/>
        <v>5.8951120425619798</v>
      </c>
      <c r="AU328" s="25">
        <f t="shared" si="235"/>
        <v>6.0230384543841335</v>
      </c>
    </row>
    <row r="329" spans="1:82">
      <c r="A329" s="56" t="s">
        <v>334</v>
      </c>
      <c r="B329" s="96"/>
      <c r="C329" s="58">
        <v>53683.591200000003</v>
      </c>
      <c r="D329" s="58">
        <v>5.0000000000000001E-4</v>
      </c>
      <c r="E329" s="33">
        <f t="shared" si="218"/>
        <v>10790.940847087955</v>
      </c>
      <c r="F329" s="25">
        <f t="shared" si="219"/>
        <v>10791</v>
      </c>
      <c r="G329" s="25">
        <f t="shared" si="240"/>
        <v>-2.0191729992802721E-2</v>
      </c>
      <c r="K329">
        <f t="shared" si="245"/>
        <v>-2.0191729992802721E-2</v>
      </c>
      <c r="O329" s="25">
        <f t="shared" ca="1" si="248"/>
        <v>2.3087250378612832E-2</v>
      </c>
      <c r="P329" s="27">
        <f t="shared" si="220"/>
        <v>-1.571570598530397E-2</v>
      </c>
      <c r="Q329" s="28">
        <f t="shared" si="221"/>
        <v>38665.091200000003</v>
      </c>
      <c r="S329" s="25">
        <f t="shared" si="241"/>
        <v>2.003479091570517E-5</v>
      </c>
      <c r="T329" s="128">
        <v>1</v>
      </c>
      <c r="U329">
        <f t="shared" si="242"/>
        <v>2.003479091570517E-5</v>
      </c>
      <c r="V329" s="25">
        <f t="shared" si="243"/>
        <v>-4.4760240074987502E-3</v>
      </c>
      <c r="Z329">
        <f t="shared" si="222"/>
        <v>10791</v>
      </c>
      <c r="AA329" s="25">
        <f t="shared" si="223"/>
        <v>-2.0675452975586067E-2</v>
      </c>
      <c r="AB329" s="25">
        <f t="shared" si="224"/>
        <v>-1.5231983002520624E-2</v>
      </c>
      <c r="AC329" s="25">
        <f t="shared" si="225"/>
        <v>-4.4760240074987502E-3</v>
      </c>
      <c r="AD329" s="25">
        <f t="shared" si="226"/>
        <v>4.8372298278334669E-4</v>
      </c>
      <c r="AE329" s="25">
        <f t="shared" si="227"/>
        <v>2.3398792407281792E-7</v>
      </c>
      <c r="AF329">
        <f t="shared" si="228"/>
        <v>-4.4760240074987502E-3</v>
      </c>
      <c r="AG329" s="128"/>
      <c r="AH329">
        <f t="shared" si="229"/>
        <v>-4.959746990282096E-3</v>
      </c>
      <c r="AI329">
        <f t="shared" si="230"/>
        <v>1.3375172048759809</v>
      </c>
      <c r="AJ329">
        <f t="shared" si="231"/>
        <v>-0.73447189929614065</v>
      </c>
      <c r="AK329">
        <f t="shared" si="232"/>
        <v>-0.3652764090820847</v>
      </c>
      <c r="AL329">
        <f t="shared" si="233"/>
        <v>-0.82487601470833483</v>
      </c>
      <c r="AM329">
        <f t="shared" si="234"/>
        <v>-0.43753284241100221</v>
      </c>
      <c r="AN329" s="25">
        <f t="shared" si="247"/>
        <v>5.7866331114103664</v>
      </c>
      <c r="AO329" s="25">
        <f t="shared" si="247"/>
        <v>5.7876650304497632</v>
      </c>
      <c r="AP329" s="25">
        <f t="shared" si="247"/>
        <v>5.7900221031171775</v>
      </c>
      <c r="AQ329" s="25">
        <f t="shared" si="247"/>
        <v>5.7953948976804792</v>
      </c>
      <c r="AR329" s="25">
        <f t="shared" si="247"/>
        <v>5.8075852022943826</v>
      </c>
      <c r="AS329" s="25">
        <f t="shared" si="247"/>
        <v>5.834966573143971</v>
      </c>
      <c r="AT329" s="25">
        <f t="shared" si="247"/>
        <v>5.8952207718533272</v>
      </c>
      <c r="AU329" s="25">
        <f t="shared" si="235"/>
        <v>6.0231118899525438</v>
      </c>
    </row>
    <row r="330" spans="1:82">
      <c r="A330" s="33" t="s">
        <v>600</v>
      </c>
      <c r="B330" s="57" t="s">
        <v>292</v>
      </c>
      <c r="C330" s="58">
        <v>53686.663699999997</v>
      </c>
      <c r="D330" s="58" t="s">
        <v>485</v>
      </c>
      <c r="E330" s="33">
        <f t="shared" si="218"/>
        <v>10799.94192437554</v>
      </c>
      <c r="F330" s="25">
        <f t="shared" si="219"/>
        <v>10800</v>
      </c>
      <c r="G330" s="25">
        <f t="shared" si="240"/>
        <v>-1.9824000002699904E-2</v>
      </c>
      <c r="K330">
        <f t="shared" si="245"/>
        <v>-1.9824000002699904E-2</v>
      </c>
      <c r="M330" s="25"/>
      <c r="O330" s="25">
        <f t="shared" ca="1" si="248"/>
        <v>2.3055187475545552E-2</v>
      </c>
      <c r="P330" s="27">
        <f t="shared" si="220"/>
        <v>-1.5726580804302136E-2</v>
      </c>
      <c r="Q330" s="28">
        <f t="shared" si="221"/>
        <v>38668.163699999997</v>
      </c>
      <c r="S330" s="25">
        <f t="shared" si="241"/>
        <v>1.6788844087398612E-5</v>
      </c>
      <c r="T330" s="128">
        <v>1</v>
      </c>
      <c r="U330">
        <f t="shared" si="242"/>
        <v>1.6788844087398612E-5</v>
      </c>
      <c r="V330" s="25">
        <f t="shared" si="243"/>
        <v>-4.0974191983977684E-3</v>
      </c>
      <c r="Z330">
        <f t="shared" si="222"/>
        <v>10800</v>
      </c>
      <c r="AA330" s="25">
        <f t="shared" si="223"/>
        <v>-2.0664782978164323E-2</v>
      </c>
      <c r="AB330" s="25">
        <f t="shared" si="224"/>
        <v>-1.4885797828837716E-2</v>
      </c>
      <c r="AC330" s="25">
        <f t="shared" si="225"/>
        <v>-4.0974191983977684E-3</v>
      </c>
      <c r="AD330" s="25">
        <f t="shared" si="226"/>
        <v>8.407829754644193E-4</v>
      </c>
      <c r="AE330" s="25">
        <f t="shared" si="227"/>
        <v>7.0691601183080233E-7</v>
      </c>
      <c r="AF330">
        <f t="shared" si="228"/>
        <v>-4.0974191983977684E-3</v>
      </c>
      <c r="AG330" s="128"/>
      <c r="AH330">
        <f t="shared" si="229"/>
        <v>-4.9382021738621877E-3</v>
      </c>
      <c r="AI330">
        <f t="shared" si="230"/>
        <v>1.3388403152620438</v>
      </c>
      <c r="AJ330">
        <f t="shared" si="231"/>
        <v>-0.73200475922094166</v>
      </c>
      <c r="AK330">
        <f t="shared" si="232"/>
        <v>-0.36404939139121784</v>
      </c>
      <c r="AL330">
        <f t="shared" si="233"/>
        <v>-0.82124770776050882</v>
      </c>
      <c r="AM330">
        <f t="shared" si="234"/>
        <v>-0.43537310841149007</v>
      </c>
      <c r="AN330" s="25">
        <f t="shared" si="247"/>
        <v>5.7889853851474804</v>
      </c>
      <c r="AO330" s="25">
        <f t="shared" si="247"/>
        <v>5.7900187120635094</v>
      </c>
      <c r="AP330" s="25">
        <f t="shared" si="247"/>
        <v>5.7923760165023062</v>
      </c>
      <c r="AQ330" s="25">
        <f t="shared" si="247"/>
        <v>5.7977426172967519</v>
      </c>
      <c r="AR330" s="25">
        <f t="shared" si="247"/>
        <v>5.8099040674990645</v>
      </c>
      <c r="AS330" s="25">
        <f t="shared" si="247"/>
        <v>5.8371898417904227</v>
      </c>
      <c r="AT330" s="25">
        <f t="shared" si="247"/>
        <v>5.8971780168499395</v>
      </c>
      <c r="AU330" s="25">
        <f t="shared" si="235"/>
        <v>6.0244337301839277</v>
      </c>
    </row>
    <row r="331" spans="1:82">
      <c r="A331" s="33" t="s">
        <v>998</v>
      </c>
      <c r="B331" s="57" t="s">
        <v>292</v>
      </c>
      <c r="C331" s="58">
        <v>53702.707300000002</v>
      </c>
      <c r="D331" s="58" t="s">
        <v>485</v>
      </c>
      <c r="E331" s="33">
        <f t="shared" si="218"/>
        <v>10846.942635057843</v>
      </c>
      <c r="F331" s="25">
        <f t="shared" si="219"/>
        <v>10847</v>
      </c>
      <c r="G331" s="25">
        <f t="shared" si="240"/>
        <v>-1.9581409993406851E-2</v>
      </c>
      <c r="K331">
        <f t="shared" si="245"/>
        <v>-1.9581409993406851E-2</v>
      </c>
      <c r="L331" s="25"/>
      <c r="O331" s="25">
        <f t="shared" ca="1" si="248"/>
        <v>2.2887747870638638E-2</v>
      </c>
      <c r="P331" s="27">
        <f t="shared" si="220"/>
        <v>-1.5783415845590395E-2</v>
      </c>
      <c r="Q331" s="28">
        <f t="shared" si="221"/>
        <v>38684.207300000002</v>
      </c>
      <c r="S331" s="25">
        <f t="shared" si="241"/>
        <v>1.4424759546848048E-5</v>
      </c>
      <c r="T331" s="128">
        <v>1</v>
      </c>
      <c r="U331">
        <f t="shared" si="242"/>
        <v>1.4424759546848048E-5</v>
      </c>
      <c r="V331" s="25">
        <f t="shared" si="243"/>
        <v>-3.797994147816456E-3</v>
      </c>
      <c r="Z331">
        <f t="shared" si="222"/>
        <v>10847</v>
      </c>
      <c r="AA331" s="25">
        <f t="shared" si="223"/>
        <v>-2.060832450946162E-2</v>
      </c>
      <c r="AB331" s="25">
        <f t="shared" si="224"/>
        <v>-1.4756501329535626E-2</v>
      </c>
      <c r="AC331" s="25">
        <f t="shared" si="225"/>
        <v>-3.797994147816456E-3</v>
      </c>
      <c r="AD331" s="25">
        <f t="shared" si="226"/>
        <v>1.0269145160547687E-3</v>
      </c>
      <c r="AE331" s="25">
        <f t="shared" si="227"/>
        <v>1.0545534232839997E-6</v>
      </c>
      <c r="AF331">
        <f t="shared" si="228"/>
        <v>-3.797994147816456E-3</v>
      </c>
      <c r="AG331" s="128"/>
      <c r="AH331">
        <f t="shared" si="229"/>
        <v>-4.8249086638712255E-3</v>
      </c>
      <c r="AI331">
        <f t="shared" si="230"/>
        <v>1.345718237117058</v>
      </c>
      <c r="AJ331">
        <f t="shared" si="231"/>
        <v>-0.71888486710395139</v>
      </c>
      <c r="AK331">
        <f t="shared" si="232"/>
        <v>-0.35752429168361566</v>
      </c>
      <c r="AL331">
        <f t="shared" si="233"/>
        <v>-0.80218461350477377</v>
      </c>
      <c r="AM331">
        <f t="shared" si="234"/>
        <v>-0.42408137521593725</v>
      </c>
      <c r="AN331" s="25">
        <f t="shared" ref="AN331:AT340" si="249">$AU331+$AB$7*SIN(AO331)</f>
        <v>5.8013063909834939</v>
      </c>
      <c r="AO331" s="25">
        <f t="shared" si="249"/>
        <v>5.802346104192341</v>
      </c>
      <c r="AP331" s="25">
        <f t="shared" si="249"/>
        <v>5.8047025886662329</v>
      </c>
      <c r="AQ331" s="25">
        <f t="shared" si="249"/>
        <v>5.8100328907416365</v>
      </c>
      <c r="AR331" s="25">
        <f t="shared" si="249"/>
        <v>5.8220367829249913</v>
      </c>
      <c r="AS331" s="25">
        <f t="shared" si="249"/>
        <v>5.8488134789845638</v>
      </c>
      <c r="AT331" s="25">
        <f t="shared" si="249"/>
        <v>5.9074027722481164</v>
      </c>
      <c r="AU331" s="25">
        <f t="shared" si="235"/>
        <v>6.0313366736144882</v>
      </c>
    </row>
    <row r="332" spans="1:82">
      <c r="A332" s="41" t="s">
        <v>368</v>
      </c>
      <c r="B332" s="57"/>
      <c r="C332" s="58">
        <v>53724.553899999999</v>
      </c>
      <c r="D332" s="58"/>
      <c r="E332" s="33">
        <f t="shared" si="218"/>
        <v>10910.943590329205</v>
      </c>
      <c r="F332" s="25">
        <f t="shared" si="219"/>
        <v>10911</v>
      </c>
      <c r="G332" s="25">
        <f t="shared" si="240"/>
        <v>-1.9255330000305548E-2</v>
      </c>
      <c r="K332" s="127">
        <f t="shared" si="245"/>
        <v>-1.9255330000305548E-2</v>
      </c>
      <c r="O332" s="25">
        <f t="shared" ca="1" si="248"/>
        <v>2.2659745004382413E-2</v>
      </c>
      <c r="P332" s="27">
        <f t="shared" si="220"/>
        <v>-1.5860927865429135E-2</v>
      </c>
      <c r="Q332" s="28">
        <f t="shared" si="221"/>
        <v>38706.053899999999</v>
      </c>
      <c r="S332" s="25">
        <f t="shared" si="241"/>
        <v>1.1521965853253552E-5</v>
      </c>
      <c r="T332" s="128">
        <v>1</v>
      </c>
      <c r="U332">
        <f t="shared" si="242"/>
        <v>1.1521965853253552E-5</v>
      </c>
      <c r="V332" s="25">
        <f t="shared" si="243"/>
        <v>-3.3944021348764133E-3</v>
      </c>
      <c r="Z332">
        <f t="shared" si="222"/>
        <v>10911</v>
      </c>
      <c r="AA332" s="25">
        <f t="shared" si="223"/>
        <v>-2.0529471007528298E-2</v>
      </c>
      <c r="AB332" s="25">
        <f t="shared" si="224"/>
        <v>-1.4586786858206385E-2</v>
      </c>
      <c r="AC332" s="25">
        <f t="shared" si="225"/>
        <v>-3.3944021348764133E-3</v>
      </c>
      <c r="AD332" s="25">
        <f t="shared" si="226"/>
        <v>1.2741410072227496E-3</v>
      </c>
      <c r="AE332" s="25">
        <f t="shared" si="227"/>
        <v>1.6234353062866029E-6</v>
      </c>
      <c r="AF332">
        <f t="shared" si="228"/>
        <v>-3.3944021348764133E-3</v>
      </c>
      <c r="AG332" s="128"/>
      <c r="AH332">
        <f t="shared" si="229"/>
        <v>-4.6685431420991621E-3</v>
      </c>
      <c r="AI332">
        <f t="shared" si="230"/>
        <v>1.3549894420328474</v>
      </c>
      <c r="AJ332">
        <f t="shared" si="231"/>
        <v>-0.70037909701498291</v>
      </c>
      <c r="AK332">
        <f t="shared" si="232"/>
        <v>-0.34832056308005294</v>
      </c>
      <c r="AL332">
        <f t="shared" si="233"/>
        <v>-0.77591631464381738</v>
      </c>
      <c r="AM332">
        <f t="shared" si="234"/>
        <v>-0.4086700685017754</v>
      </c>
      <c r="AN332" s="25">
        <f t="shared" si="249"/>
        <v>5.8181827069624061</v>
      </c>
      <c r="AO332" s="25">
        <f t="shared" si="249"/>
        <v>5.8192284126865834</v>
      </c>
      <c r="AP332" s="25">
        <f t="shared" si="249"/>
        <v>5.8215781835353102</v>
      </c>
      <c r="AQ332" s="25">
        <f t="shared" si="249"/>
        <v>5.8268483015784511</v>
      </c>
      <c r="AR332" s="25">
        <f t="shared" si="249"/>
        <v>5.838619159414967</v>
      </c>
      <c r="AS332" s="25">
        <f t="shared" si="249"/>
        <v>5.8646763999701221</v>
      </c>
      <c r="AT332" s="25">
        <f t="shared" si="249"/>
        <v>5.9213353085551956</v>
      </c>
      <c r="AU332" s="25">
        <f t="shared" si="235"/>
        <v>6.0407364263709962</v>
      </c>
    </row>
    <row r="333" spans="1:82">
      <c r="A333" s="41" t="s">
        <v>368</v>
      </c>
      <c r="B333" s="57"/>
      <c r="C333" s="58">
        <v>53748.618600000002</v>
      </c>
      <c r="D333" s="58"/>
      <c r="E333" s="33">
        <f t="shared" si="218"/>
        <v>10981.442605659695</v>
      </c>
      <c r="F333" s="25">
        <f t="shared" si="219"/>
        <v>10981.5</v>
      </c>
      <c r="G333" s="25">
        <f t="shared" si="240"/>
        <v>-1.9591444994148333E-2</v>
      </c>
      <c r="K333" s="127">
        <f t="shared" si="245"/>
        <v>-1.9591444994148333E-2</v>
      </c>
      <c r="O333" s="25">
        <f t="shared" ca="1" si="248"/>
        <v>2.2408585597022045E-2</v>
      </c>
      <c r="P333" s="27">
        <f t="shared" si="220"/>
        <v>-1.5946471869968823E-2</v>
      </c>
      <c r="Q333" s="28">
        <f t="shared" si="221"/>
        <v>38730.118600000002</v>
      </c>
      <c r="S333" s="25">
        <f t="shared" si="241"/>
        <v>1.3285829075990936E-5</v>
      </c>
      <c r="T333" s="128">
        <v>1</v>
      </c>
      <c r="U333">
        <f t="shared" si="242"/>
        <v>1.3285829075990936E-5</v>
      </c>
      <c r="V333" s="25">
        <f t="shared" si="243"/>
        <v>-3.6449731241795097E-3</v>
      </c>
      <c r="Z333">
        <f t="shared" si="222"/>
        <v>10981.5</v>
      </c>
      <c r="AA333" s="25">
        <f t="shared" si="223"/>
        <v>-2.0440010866346101E-2</v>
      </c>
      <c r="AB333" s="25">
        <f t="shared" si="224"/>
        <v>-1.5097905997771057E-2</v>
      </c>
      <c r="AC333" s="25">
        <f t="shared" si="225"/>
        <v>-3.6449731241795097E-3</v>
      </c>
      <c r="AD333" s="25">
        <f t="shared" si="226"/>
        <v>8.4856587219776791E-4</v>
      </c>
      <c r="AE333" s="25">
        <f t="shared" si="227"/>
        <v>7.2006403945875854E-7</v>
      </c>
      <c r="AF333">
        <f t="shared" si="228"/>
        <v>-3.6449731241795097E-3</v>
      </c>
      <c r="AG333" s="128"/>
      <c r="AH333">
        <f t="shared" si="229"/>
        <v>-4.4935389963772759E-3</v>
      </c>
      <c r="AI333">
        <f t="shared" si="230"/>
        <v>1.3650573579126994</v>
      </c>
      <c r="AJ333">
        <f t="shared" si="231"/>
        <v>-0.6791333230345229</v>
      </c>
      <c r="AK333">
        <f t="shared" si="232"/>
        <v>-0.33775411774395375</v>
      </c>
      <c r="AL333">
        <f t="shared" si="233"/>
        <v>-0.74656909178255648</v>
      </c>
      <c r="AM333">
        <f t="shared" si="234"/>
        <v>-0.39164666112207003</v>
      </c>
      <c r="AN333" s="25">
        <f t="shared" si="249"/>
        <v>5.836902990295326</v>
      </c>
      <c r="AO333" s="25">
        <f t="shared" si="249"/>
        <v>5.8379515037293288</v>
      </c>
      <c r="AP333" s="25">
        <f t="shared" si="249"/>
        <v>5.8402861935865733</v>
      </c>
      <c r="AQ333" s="25">
        <f t="shared" si="249"/>
        <v>5.845475523049978</v>
      </c>
      <c r="AR333" s="25">
        <f t="shared" si="249"/>
        <v>5.8569651831607068</v>
      </c>
      <c r="AS333" s="25">
        <f t="shared" si="249"/>
        <v>5.882195612431917</v>
      </c>
      <c r="AT333" s="25">
        <f t="shared" si="249"/>
        <v>5.9366950635915172</v>
      </c>
      <c r="AU333" s="25">
        <f t="shared" si="235"/>
        <v>6.0510908415168378</v>
      </c>
    </row>
    <row r="334" spans="1:82">
      <c r="A334" s="33" t="s">
        <v>1004</v>
      </c>
      <c r="B334" s="57" t="s">
        <v>292</v>
      </c>
      <c r="C334" s="58">
        <v>53758.347500000003</v>
      </c>
      <c r="D334" s="58" t="s">
        <v>485</v>
      </c>
      <c r="E334" s="33">
        <f t="shared" si="218"/>
        <v>11009.944015203502</v>
      </c>
      <c r="F334" s="25">
        <f t="shared" si="219"/>
        <v>11010</v>
      </c>
      <c r="G334" s="25">
        <f t="shared" si="240"/>
        <v>-1.9110299996100366E-2</v>
      </c>
      <c r="K334">
        <f t="shared" si="245"/>
        <v>-1.9110299996100366E-2</v>
      </c>
      <c r="M334" s="25"/>
      <c r="O334" s="25">
        <f t="shared" ca="1" si="248"/>
        <v>2.2307053070642319E-2</v>
      </c>
      <c r="P334" s="27">
        <f t="shared" si="220"/>
        <v>-1.5981100999640768E-2</v>
      </c>
      <c r="Q334" s="28">
        <f t="shared" si="221"/>
        <v>38739.847500000003</v>
      </c>
      <c r="S334" s="25">
        <f t="shared" si="241"/>
        <v>9.7918863594437593E-6</v>
      </c>
      <c r="T334" s="128">
        <v>1</v>
      </c>
      <c r="U334">
        <f t="shared" si="242"/>
        <v>9.7918863594437593E-6</v>
      </c>
      <c r="V334" s="25">
        <f t="shared" si="243"/>
        <v>-3.1291989964595986E-3</v>
      </c>
      <c r="Z334">
        <f t="shared" si="222"/>
        <v>11010</v>
      </c>
      <c r="AA334" s="25">
        <f t="shared" si="223"/>
        <v>-2.0403083926362489E-2</v>
      </c>
      <c r="AB334" s="25">
        <f t="shared" si="224"/>
        <v>-1.4688317069378645E-2</v>
      </c>
      <c r="AC334" s="25">
        <f t="shared" si="225"/>
        <v>-3.1291989964595986E-3</v>
      </c>
      <c r="AD334" s="25">
        <f t="shared" si="226"/>
        <v>1.292783930262123E-3</v>
      </c>
      <c r="AE334" s="25">
        <f t="shared" si="227"/>
        <v>1.6712902903439817E-6</v>
      </c>
      <c r="AF334">
        <f t="shared" si="228"/>
        <v>-3.1291989964595986E-3</v>
      </c>
      <c r="AG334" s="128"/>
      <c r="AH334">
        <f t="shared" si="229"/>
        <v>-4.4219829267217207E-3</v>
      </c>
      <c r="AI334">
        <f t="shared" si="230"/>
        <v>1.3690790760812743</v>
      </c>
      <c r="AJ334">
        <f t="shared" si="231"/>
        <v>-0.67028747817480105</v>
      </c>
      <c r="AK334">
        <f t="shared" si="232"/>
        <v>-0.33335469730932288</v>
      </c>
      <c r="AL334">
        <f t="shared" si="233"/>
        <v>-0.73458394142541039</v>
      </c>
      <c r="AM334">
        <f t="shared" si="234"/>
        <v>-0.38475100354462038</v>
      </c>
      <c r="AN334" s="25">
        <f t="shared" si="249"/>
        <v>5.8445088843959718</v>
      </c>
      <c r="AO334" s="25">
        <f t="shared" si="249"/>
        <v>5.8455573581502662</v>
      </c>
      <c r="AP334" s="25">
        <f t="shared" si="249"/>
        <v>5.8478836139488255</v>
      </c>
      <c r="AQ334" s="25">
        <f t="shared" si="249"/>
        <v>5.8530359469506825</v>
      </c>
      <c r="AR334" s="25">
        <f t="shared" si="249"/>
        <v>5.8644047047789032</v>
      </c>
      <c r="AS334" s="25">
        <f t="shared" si="249"/>
        <v>5.8892908987680492</v>
      </c>
      <c r="AT334" s="25">
        <f t="shared" si="249"/>
        <v>5.9429078377594955</v>
      </c>
      <c r="AU334" s="25">
        <f t="shared" si="235"/>
        <v>6.0552766689162203</v>
      </c>
    </row>
    <row r="335" spans="1:82">
      <c r="A335" s="41" t="s">
        <v>368</v>
      </c>
      <c r="B335" s="57"/>
      <c r="C335" s="58">
        <v>53762.614099999999</v>
      </c>
      <c r="D335" s="58"/>
      <c r="E335" s="33">
        <f t="shared" si="218"/>
        <v>11022.443281714563</v>
      </c>
      <c r="F335" s="25">
        <f t="shared" si="219"/>
        <v>11022.5</v>
      </c>
      <c r="G335" s="25">
        <f t="shared" si="240"/>
        <v>-1.9360674996278249E-2</v>
      </c>
      <c r="K335" s="127">
        <f t="shared" si="245"/>
        <v>-1.9360674996278249E-2</v>
      </c>
      <c r="O335" s="25">
        <f t="shared" ca="1" si="248"/>
        <v>2.2262521260826652E-2</v>
      </c>
      <c r="P335" s="27">
        <f t="shared" si="220"/>
        <v>-1.5996297844319825E-2</v>
      </c>
      <c r="Q335" s="28">
        <f t="shared" si="221"/>
        <v>38744.114099999999</v>
      </c>
      <c r="S335" s="25">
        <f t="shared" si="241"/>
        <v>1.1319033620619871E-5</v>
      </c>
      <c r="T335" s="128">
        <v>1</v>
      </c>
      <c r="U335">
        <f t="shared" si="242"/>
        <v>1.1319033620619871E-5</v>
      </c>
      <c r="V335" s="25">
        <f t="shared" si="243"/>
        <v>-3.3643771519584233E-3</v>
      </c>
      <c r="Z335">
        <f t="shared" si="222"/>
        <v>11022.5</v>
      </c>
      <c r="AA335" s="25">
        <f t="shared" si="223"/>
        <v>-2.0386750919017899E-2</v>
      </c>
      <c r="AB335" s="25">
        <f t="shared" si="224"/>
        <v>-1.4970221921580174E-2</v>
      </c>
      <c r="AC335" s="25">
        <f t="shared" si="225"/>
        <v>-3.3643771519584233E-3</v>
      </c>
      <c r="AD335" s="25">
        <f t="shared" si="226"/>
        <v>1.0260759227396499E-3</v>
      </c>
      <c r="AE335" s="25">
        <f t="shared" si="227"/>
        <v>1.0528317992260239E-6</v>
      </c>
      <c r="AF335">
        <f t="shared" si="228"/>
        <v>-3.3643771519584233E-3</v>
      </c>
      <c r="AG335" s="128"/>
      <c r="AH335">
        <f t="shared" si="229"/>
        <v>-4.3904530746980749E-3</v>
      </c>
      <c r="AI335">
        <f t="shared" si="230"/>
        <v>1.3708335577607167</v>
      </c>
      <c r="AJ335">
        <f t="shared" si="231"/>
        <v>-0.66636093311283673</v>
      </c>
      <c r="AK335">
        <f t="shared" si="232"/>
        <v>-0.3314018573540688</v>
      </c>
      <c r="AL335">
        <f t="shared" si="233"/>
        <v>-0.7293053846564741</v>
      </c>
      <c r="AM335">
        <f t="shared" si="234"/>
        <v>-0.38172409067543694</v>
      </c>
      <c r="AN335" s="25">
        <f t="shared" si="249"/>
        <v>5.8478516530504656</v>
      </c>
      <c r="AO335" s="25">
        <f t="shared" si="249"/>
        <v>5.8488998906994887</v>
      </c>
      <c r="AP335" s="25">
        <f t="shared" si="249"/>
        <v>5.8512220172156626</v>
      </c>
      <c r="AQ335" s="25">
        <f t="shared" si="249"/>
        <v>5.8563573339489867</v>
      </c>
      <c r="AR335" s="25">
        <f t="shared" si="249"/>
        <v>5.8676717610113851</v>
      </c>
      <c r="AS335" s="25">
        <f t="shared" si="249"/>
        <v>5.8924051867866938</v>
      </c>
      <c r="AT335" s="25">
        <f t="shared" si="249"/>
        <v>5.9456333619375927</v>
      </c>
      <c r="AU335" s="25">
        <f t="shared" si="235"/>
        <v>6.0571125581264758</v>
      </c>
    </row>
    <row r="336" spans="1:82">
      <c r="A336" s="41" t="s">
        <v>368</v>
      </c>
      <c r="B336" s="57"/>
      <c r="C336" s="58">
        <v>53776.609700000001</v>
      </c>
      <c r="D336" s="58"/>
      <c r="E336" s="33">
        <f t="shared" si="218"/>
        <v>11063.444250725581</v>
      </c>
      <c r="F336" s="25">
        <f t="shared" si="219"/>
        <v>11063.5</v>
      </c>
      <c r="G336" s="25">
        <f t="shared" si="240"/>
        <v>-1.9029905000934377E-2</v>
      </c>
      <c r="K336" s="127">
        <f t="shared" si="245"/>
        <v>-1.9029905000934377E-2</v>
      </c>
      <c r="O336" s="25">
        <f t="shared" ca="1" si="248"/>
        <v>2.211645692463126E-2</v>
      </c>
      <c r="P336" s="27">
        <f t="shared" si="220"/>
        <v>-1.6046180430884759E-2</v>
      </c>
      <c r="Q336" s="28">
        <f t="shared" si="221"/>
        <v>38758.109700000001</v>
      </c>
      <c r="S336" s="25">
        <f t="shared" si="241"/>
        <v>8.9026123099177828E-6</v>
      </c>
      <c r="T336" s="128">
        <v>1</v>
      </c>
      <c r="U336">
        <f t="shared" si="242"/>
        <v>8.9026123099177828E-6</v>
      </c>
      <c r="V336" s="25">
        <f t="shared" si="243"/>
        <v>-2.9837245700496187E-3</v>
      </c>
      <c r="Z336">
        <f t="shared" si="222"/>
        <v>11063.5</v>
      </c>
      <c r="AA336" s="25">
        <f t="shared" si="223"/>
        <v>-2.033259731125657E-2</v>
      </c>
      <c r="AB336" s="25">
        <f t="shared" si="224"/>
        <v>-1.4743488120562566E-2</v>
      </c>
      <c r="AC336" s="25">
        <f t="shared" si="225"/>
        <v>-2.9837245700496187E-3</v>
      </c>
      <c r="AD336" s="25">
        <f t="shared" si="226"/>
        <v>1.3026923103221927E-3</v>
      </c>
      <c r="AE336" s="25">
        <f t="shared" si="227"/>
        <v>1.6970072553725719E-6</v>
      </c>
      <c r="AF336">
        <f t="shared" si="228"/>
        <v>-2.9837245700496187E-3</v>
      </c>
      <c r="AG336" s="128"/>
      <c r="AH336">
        <f t="shared" si="229"/>
        <v>-4.2864168803718123E-3</v>
      </c>
      <c r="AI336">
        <f t="shared" si="230"/>
        <v>1.376545787022915</v>
      </c>
      <c r="AJ336">
        <f t="shared" si="231"/>
        <v>-0.65328149200928354</v>
      </c>
      <c r="AK336">
        <f t="shared" si="232"/>
        <v>-0.32489688963499008</v>
      </c>
      <c r="AL336">
        <f t="shared" si="233"/>
        <v>-0.71189841853712332</v>
      </c>
      <c r="AM336">
        <f t="shared" si="234"/>
        <v>-0.37178516396429584</v>
      </c>
      <c r="AN336" s="25">
        <f t="shared" si="249"/>
        <v>5.858845005459087</v>
      </c>
      <c r="AO336" s="25">
        <f t="shared" si="249"/>
        <v>5.8598915170144243</v>
      </c>
      <c r="AP336" s="25">
        <f t="shared" si="249"/>
        <v>5.8621982431595425</v>
      </c>
      <c r="AQ336" s="25">
        <f t="shared" si="249"/>
        <v>5.8672743636342295</v>
      </c>
      <c r="AR336" s="25">
        <f t="shared" si="249"/>
        <v>5.8784050399784009</v>
      </c>
      <c r="AS336" s="25">
        <f t="shared" si="249"/>
        <v>5.902629822883954</v>
      </c>
      <c r="AT336" s="25">
        <f t="shared" si="249"/>
        <v>5.954575702626494</v>
      </c>
      <c r="AU336" s="25">
        <f t="shared" si="235"/>
        <v>6.0631342747361137</v>
      </c>
      <c r="AV336" s="25"/>
    </row>
    <row r="337" spans="1:47">
      <c r="A337" s="41" t="s">
        <v>368</v>
      </c>
      <c r="B337" s="57"/>
      <c r="C337" s="58">
        <v>53788.555200000003</v>
      </c>
      <c r="D337" s="58"/>
      <c r="E337" s="33">
        <f t="shared" si="218"/>
        <v>11098.439325986456</v>
      </c>
      <c r="F337" s="25">
        <f t="shared" si="219"/>
        <v>11098.5</v>
      </c>
      <c r="G337" s="25">
        <f t="shared" si="240"/>
        <v>-2.0710954995593056E-2</v>
      </c>
      <c r="K337" s="127">
        <f t="shared" si="245"/>
        <v>-2.0710954995593056E-2</v>
      </c>
      <c r="O337" s="25">
        <f t="shared" ca="1" si="248"/>
        <v>2.199176785714739E-2</v>
      </c>
      <c r="P337" s="27">
        <f t="shared" si="220"/>
        <v>-1.6088807918074065E-2</v>
      </c>
      <c r="Q337" s="28">
        <f t="shared" si="221"/>
        <v>38770.055200000003</v>
      </c>
      <c r="S337" s="25">
        <f t="shared" si="241"/>
        <v>2.1364243606217352E-5</v>
      </c>
      <c r="T337" s="128">
        <v>1</v>
      </c>
      <c r="U337">
        <f t="shared" si="242"/>
        <v>2.1364243606217352E-5</v>
      </c>
      <c r="V337" s="25">
        <f t="shared" si="243"/>
        <v>-4.6221470775189913E-3</v>
      </c>
      <c r="Z337">
        <f t="shared" si="222"/>
        <v>11098.5</v>
      </c>
      <c r="AA337" s="25">
        <f t="shared" si="223"/>
        <v>-2.0285670426664563E-2</v>
      </c>
      <c r="AB337" s="25">
        <f t="shared" si="224"/>
        <v>-1.6514092487002557E-2</v>
      </c>
      <c r="AC337" s="25">
        <f t="shared" si="225"/>
        <v>-4.6221470775189913E-3</v>
      </c>
      <c r="AD337" s="25">
        <f t="shared" si="226"/>
        <v>-4.2528456892849259E-4</v>
      </c>
      <c r="AE337" s="25">
        <f t="shared" si="227"/>
        <v>1.8086696456869377E-7</v>
      </c>
      <c r="AF337">
        <f t="shared" si="228"/>
        <v>-4.6221470775189913E-3</v>
      </c>
      <c r="AG337" s="128"/>
      <c r="AH337">
        <f t="shared" si="229"/>
        <v>-4.1968625085904996E-3</v>
      </c>
      <c r="AI337">
        <f t="shared" si="230"/>
        <v>1.3813677774019126</v>
      </c>
      <c r="AJ337">
        <f t="shared" si="231"/>
        <v>-0.64187312495896787</v>
      </c>
      <c r="AK337">
        <f t="shared" si="232"/>
        <v>-0.31922302075308195</v>
      </c>
      <c r="AL337">
        <f t="shared" si="233"/>
        <v>-0.69692636061715063</v>
      </c>
      <c r="AM337">
        <f t="shared" si="234"/>
        <v>-0.36328787545413022</v>
      </c>
      <c r="AN337" s="25">
        <f t="shared" si="249"/>
        <v>5.8682644894655303</v>
      </c>
      <c r="AO337" s="25">
        <f t="shared" si="249"/>
        <v>5.8693083542357405</v>
      </c>
      <c r="AP337" s="25">
        <f t="shared" si="249"/>
        <v>5.8715996647205895</v>
      </c>
      <c r="AQ337" s="25">
        <f t="shared" si="249"/>
        <v>5.8766211492015206</v>
      </c>
      <c r="AR337" s="25">
        <f t="shared" si="249"/>
        <v>5.8875882870689393</v>
      </c>
      <c r="AS337" s="25">
        <f t="shared" si="249"/>
        <v>5.9113698103299548</v>
      </c>
      <c r="AT337" s="25">
        <f t="shared" si="249"/>
        <v>5.9622125266769972</v>
      </c>
      <c r="AU337" s="25">
        <f t="shared" si="235"/>
        <v>6.0682747645248289</v>
      </c>
    </row>
    <row r="338" spans="1:47">
      <c r="A338" s="41" t="s">
        <v>368</v>
      </c>
      <c r="B338" s="57"/>
      <c r="C338" s="58">
        <v>53795.554199999999</v>
      </c>
      <c r="D338" s="58"/>
      <c r="E338" s="33">
        <f t="shared" si="218"/>
        <v>11118.943325965585</v>
      </c>
      <c r="F338" s="25">
        <f t="shared" si="219"/>
        <v>11119</v>
      </c>
      <c r="G338" s="25">
        <f t="shared" si="240"/>
        <v>-1.934556999913184E-2</v>
      </c>
      <c r="K338" s="127">
        <f t="shared" si="245"/>
        <v>-1.934556999913184E-2</v>
      </c>
      <c r="O338" s="25">
        <f t="shared" ca="1" si="248"/>
        <v>2.1918735689049694E-2</v>
      </c>
      <c r="P338" s="27">
        <f t="shared" si="220"/>
        <v>-1.6113794604686611E-2</v>
      </c>
      <c r="Q338" s="28">
        <f t="shared" si="221"/>
        <v>38777.054199999999</v>
      </c>
      <c r="S338" s="25">
        <f t="shared" si="241"/>
        <v>1.0444372200141617E-5</v>
      </c>
      <c r="T338" s="128">
        <v>1</v>
      </c>
      <c r="U338">
        <f t="shared" si="242"/>
        <v>1.0444372200141617E-5</v>
      </c>
      <c r="V338" s="25">
        <f t="shared" si="243"/>
        <v>-3.2317753944452292E-3</v>
      </c>
      <c r="Z338">
        <f t="shared" si="222"/>
        <v>11119</v>
      </c>
      <c r="AA338" s="25">
        <f t="shared" si="223"/>
        <v>-2.0257889351565875E-2</v>
      </c>
      <c r="AB338" s="25">
        <f t="shared" si="224"/>
        <v>-1.5201475252252574E-2</v>
      </c>
      <c r="AC338" s="25">
        <f t="shared" si="225"/>
        <v>-3.2317753944452292E-3</v>
      </c>
      <c r="AD338" s="25">
        <f t="shared" si="226"/>
        <v>9.1231935243403506E-4</v>
      </c>
      <c r="AE338" s="25">
        <f t="shared" si="227"/>
        <v>8.3232660082565711E-7</v>
      </c>
      <c r="AF338">
        <f t="shared" si="228"/>
        <v>-3.2317753944452292E-3</v>
      </c>
      <c r="AG338" s="128"/>
      <c r="AH338">
        <f t="shared" si="229"/>
        <v>-4.144094746879266E-3</v>
      </c>
      <c r="AI338">
        <f t="shared" si="230"/>
        <v>1.3841675383235656</v>
      </c>
      <c r="AJ338">
        <f t="shared" si="231"/>
        <v>-0.63508721469335117</v>
      </c>
      <c r="AK338">
        <f t="shared" si="232"/>
        <v>-0.31584809817000498</v>
      </c>
      <c r="AL338">
        <f t="shared" si="233"/>
        <v>-0.68810926061014566</v>
      </c>
      <c r="AM338">
        <f t="shared" si="234"/>
        <v>-0.35830544093658018</v>
      </c>
      <c r="AN338" s="25">
        <f t="shared" si="249"/>
        <v>5.8737963851237343</v>
      </c>
      <c r="AO338" s="25">
        <f t="shared" si="249"/>
        <v>5.8748381893751267</v>
      </c>
      <c r="AP338" s="25">
        <f t="shared" si="249"/>
        <v>5.877119492819018</v>
      </c>
      <c r="AQ338" s="25">
        <f t="shared" si="249"/>
        <v>5.8821072227928237</v>
      </c>
      <c r="AR338" s="25">
        <f t="shared" si="249"/>
        <v>5.892975741171715</v>
      </c>
      <c r="AS338" s="25">
        <f t="shared" si="249"/>
        <v>5.9164938259918998</v>
      </c>
      <c r="AT338" s="25">
        <f t="shared" si="249"/>
        <v>5.9666868293704844</v>
      </c>
      <c r="AU338" s="25">
        <f t="shared" si="235"/>
        <v>6.0712856228296479</v>
      </c>
    </row>
    <row r="339" spans="1:47">
      <c r="A339" s="41" t="s">
        <v>368</v>
      </c>
      <c r="B339" s="57"/>
      <c r="C339" s="58">
        <v>53796.577899999997</v>
      </c>
      <c r="D339" s="58"/>
      <c r="E339" s="33">
        <f t="shared" si="218"/>
        <v>11121.942317932811</v>
      </c>
      <c r="F339" s="25">
        <f t="shared" si="219"/>
        <v>11122</v>
      </c>
      <c r="G339" s="25">
        <f t="shared" si="240"/>
        <v>-1.9689660002768505E-2</v>
      </c>
      <c r="K339" s="127">
        <f t="shared" si="245"/>
        <v>-1.9689660002768505E-2</v>
      </c>
      <c r="O339" s="25">
        <f t="shared" ca="1" si="248"/>
        <v>2.1908048054693929E-2</v>
      </c>
      <c r="P339" s="27">
        <f t="shared" si="220"/>
        <v>-1.6117452380110302E-2</v>
      </c>
      <c r="Q339" s="28">
        <f t="shared" si="221"/>
        <v>38778.077899999997</v>
      </c>
      <c r="S339" s="25">
        <f t="shared" si="241"/>
        <v>1.2760667299377376E-5</v>
      </c>
      <c r="T339" s="128">
        <v>1</v>
      </c>
      <c r="U339">
        <f t="shared" si="242"/>
        <v>1.2760667299377376E-5</v>
      </c>
      <c r="V339" s="25">
        <f t="shared" si="243"/>
        <v>-3.5722076226582036E-3</v>
      </c>
      <c r="Z339">
        <f t="shared" si="222"/>
        <v>11122</v>
      </c>
      <c r="AA339" s="25">
        <f t="shared" si="223"/>
        <v>-2.0253805657705293E-2</v>
      </c>
      <c r="AB339" s="25">
        <f t="shared" si="224"/>
        <v>-1.5553306725173514E-2</v>
      </c>
      <c r="AC339" s="25">
        <f t="shared" si="225"/>
        <v>-3.5722076226582036E-3</v>
      </c>
      <c r="AD339" s="25">
        <f t="shared" si="226"/>
        <v>5.6414565493678737E-4</v>
      </c>
      <c r="AE339" s="25">
        <f t="shared" si="227"/>
        <v>3.1826031998405676E-7</v>
      </c>
      <c r="AF339">
        <f t="shared" si="228"/>
        <v>-3.5722076226582036E-3</v>
      </c>
      <c r="AG339" s="128"/>
      <c r="AH339">
        <f t="shared" si="229"/>
        <v>-4.136353277594991E-3</v>
      </c>
      <c r="AI339">
        <f t="shared" si="230"/>
        <v>1.384575688231396</v>
      </c>
      <c r="AJ339">
        <f t="shared" si="231"/>
        <v>-0.63408772350065035</v>
      </c>
      <c r="AK339">
        <f t="shared" si="232"/>
        <v>-0.31535100862458881</v>
      </c>
      <c r="AL339">
        <f t="shared" si="233"/>
        <v>-0.68681600830179834</v>
      </c>
      <c r="AM339">
        <f t="shared" si="234"/>
        <v>-0.35757596802295799</v>
      </c>
      <c r="AN339" s="25">
        <f t="shared" si="249"/>
        <v>5.874606839589898</v>
      </c>
      <c r="AO339" s="25">
        <f t="shared" si="249"/>
        <v>5.8756483103877244</v>
      </c>
      <c r="AP339" s="25">
        <f t="shared" si="249"/>
        <v>5.8779280885515215</v>
      </c>
      <c r="AQ339" s="25">
        <f t="shared" si="249"/>
        <v>5.8829107702937433</v>
      </c>
      <c r="AR339" s="25">
        <f t="shared" si="249"/>
        <v>5.893764681978948</v>
      </c>
      <c r="AS339" s="25">
        <f t="shared" si="249"/>
        <v>5.917243980627565</v>
      </c>
      <c r="AT339" s="25">
        <f t="shared" si="249"/>
        <v>5.9673416852261809</v>
      </c>
      <c r="AU339" s="25">
        <f t="shared" si="235"/>
        <v>6.0717262362401092</v>
      </c>
    </row>
    <row r="340" spans="1:47">
      <c r="A340" s="58" t="s">
        <v>347</v>
      </c>
      <c r="B340" s="96" t="s">
        <v>292</v>
      </c>
      <c r="C340" s="95">
        <v>53802.381099999999</v>
      </c>
      <c r="D340" s="58">
        <v>4.0000000000000002E-4</v>
      </c>
      <c r="E340" s="33">
        <f t="shared" si="218"/>
        <v>11138.943148434168</v>
      </c>
      <c r="F340" s="25">
        <f t="shared" si="219"/>
        <v>11139</v>
      </c>
      <c r="G340" s="25">
        <f t="shared" si="240"/>
        <v>-1.9406170002184808E-2</v>
      </c>
      <c r="K340">
        <f t="shared" si="245"/>
        <v>-1.9406170002184808E-2</v>
      </c>
      <c r="O340" s="25">
        <f t="shared" ca="1" si="248"/>
        <v>2.1847484793344626E-2</v>
      </c>
      <c r="P340" s="27">
        <f t="shared" si="220"/>
        <v>-1.6138185499386917E-2</v>
      </c>
      <c r="Q340" s="28">
        <f t="shared" si="221"/>
        <v>38783.881099999999</v>
      </c>
      <c r="S340" s="25">
        <f t="shared" si="241"/>
        <v>1.0679722710527183E-5</v>
      </c>
      <c r="T340" s="128">
        <v>1</v>
      </c>
      <c r="U340">
        <f t="shared" si="242"/>
        <v>1.0679722710527183E-5</v>
      </c>
      <c r="V340" s="25">
        <f t="shared" si="243"/>
        <v>-3.2679845027978917E-3</v>
      </c>
      <c r="Z340">
        <f t="shared" si="222"/>
        <v>11139</v>
      </c>
      <c r="AA340" s="25">
        <f t="shared" si="223"/>
        <v>-2.0230577538058344E-2</v>
      </c>
      <c r="AB340" s="25">
        <f t="shared" si="224"/>
        <v>-1.5313777963513381E-2</v>
      </c>
      <c r="AC340" s="25">
        <f t="shared" si="225"/>
        <v>-3.2679845027978917E-3</v>
      </c>
      <c r="AD340" s="25">
        <f t="shared" si="226"/>
        <v>8.2440753587353574E-4</v>
      </c>
      <c r="AE340" s="25">
        <f t="shared" si="227"/>
        <v>6.7964778520507508E-7</v>
      </c>
      <c r="AF340">
        <f t="shared" si="228"/>
        <v>-3.2679845027978917E-3</v>
      </c>
      <c r="AG340" s="128"/>
      <c r="AH340">
        <f t="shared" si="229"/>
        <v>-4.0923920386714283E-3</v>
      </c>
      <c r="AI340">
        <f t="shared" si="230"/>
        <v>1.3868807917590764</v>
      </c>
      <c r="AJ340">
        <f t="shared" si="231"/>
        <v>-0.62839294707597304</v>
      </c>
      <c r="AK340">
        <f t="shared" si="232"/>
        <v>-0.31251875397656953</v>
      </c>
      <c r="AL340">
        <f t="shared" si="233"/>
        <v>-0.67947342450937465</v>
      </c>
      <c r="AM340">
        <f t="shared" si="234"/>
        <v>-0.35344067273656937</v>
      </c>
      <c r="AN340" s="25">
        <f t="shared" si="249"/>
        <v>5.8792037755901214</v>
      </c>
      <c r="AO340" s="25">
        <f t="shared" si="249"/>
        <v>5.8802432019672866</v>
      </c>
      <c r="AP340" s="25">
        <f t="shared" si="249"/>
        <v>5.8825140427688156</v>
      </c>
      <c r="AQ340" s="25">
        <f t="shared" si="249"/>
        <v>5.8874675948454813</v>
      </c>
      <c r="AR340" s="25">
        <f t="shared" si="249"/>
        <v>5.8982378966783582</v>
      </c>
      <c r="AS340" s="25">
        <f t="shared" si="249"/>
        <v>5.9214962849350519</v>
      </c>
      <c r="AT340" s="25">
        <f t="shared" si="249"/>
        <v>5.9710529166405619</v>
      </c>
      <c r="AU340" s="25">
        <f t="shared" si="235"/>
        <v>6.0742230455660566</v>
      </c>
    </row>
    <row r="341" spans="1:47">
      <c r="A341" s="58" t="s">
        <v>347</v>
      </c>
      <c r="B341" s="96" t="s">
        <v>292</v>
      </c>
      <c r="C341" s="95">
        <v>53815.352500000001</v>
      </c>
      <c r="D341" s="58">
        <v>2.0000000000000001E-4</v>
      </c>
      <c r="E341" s="33">
        <f t="shared" ref="E341:E404" si="250">+(C341-C$7)/C$8</f>
        <v>11176.943660697274</v>
      </c>
      <c r="F341" s="25">
        <f t="shared" ref="F341:F404" si="251">ROUND(2*E341,0)/2</f>
        <v>11177</v>
      </c>
      <c r="G341" s="25">
        <f t="shared" si="240"/>
        <v>-1.9231309997849166E-2</v>
      </c>
      <c r="K341">
        <f t="shared" si="245"/>
        <v>-1.9231309997849166E-2</v>
      </c>
      <c r="O341" s="25">
        <f t="shared" ca="1" si="248"/>
        <v>2.1712108091504992E-2</v>
      </c>
      <c r="P341" s="27">
        <f t="shared" ref="P341:P404" si="252">+D$11+D$12*F341+D$13*F341^2</f>
        <v>-1.6184565312143056E-2</v>
      </c>
      <c r="Q341" s="28">
        <f t="shared" ref="Q341:Q404" si="253">+C341-15018.5</f>
        <v>38796.852500000001</v>
      </c>
      <c r="S341" s="25">
        <f t="shared" si="241"/>
        <v>9.2826531798784254E-6</v>
      </c>
      <c r="T341" s="128">
        <v>1</v>
      </c>
      <c r="U341">
        <f t="shared" si="242"/>
        <v>9.2826531798784254E-6</v>
      </c>
      <c r="V341" s="25">
        <f t="shared" si="243"/>
        <v>-3.0467446857061105E-3</v>
      </c>
      <c r="Z341">
        <f t="shared" ref="Z341:Z404" si="254">F341</f>
        <v>11177</v>
      </c>
      <c r="AA341" s="25">
        <f t="shared" ref="AA341:AA404" si="255">AB$3+AB$4*Z341+AB$5*Z341^2+AH341</f>
        <v>-2.0178123933555812E-2</v>
      </c>
      <c r="AB341" s="25">
        <f t="shared" ref="AB341:AB404" si="256">IF(S341&lt;&gt;0,G341-AH341, -9999)</f>
        <v>-1.5237751376436411E-2</v>
      </c>
      <c r="AC341" s="25">
        <f t="shared" ref="AC341:AC404" si="257">+G341-P341</f>
        <v>-3.0467446857061105E-3</v>
      </c>
      <c r="AD341" s="25">
        <f t="shared" ref="AD341:AD404" si="258">IF(S341&lt;&gt;0,G341-AA341, -9999)</f>
        <v>9.4681393570664532E-4</v>
      </c>
      <c r="AE341" s="25">
        <f t="shared" ref="AE341:AE404" si="259">+(G341-AA341)^2*T341</f>
        <v>8.9645662884830754E-7</v>
      </c>
      <c r="AF341">
        <f t="shared" ref="AF341:AF404" si="260">IF(S341&lt;&gt;0,G341-P341, -9999)</f>
        <v>-3.0467446857061105E-3</v>
      </c>
      <c r="AG341" s="128"/>
      <c r="AH341">
        <f t="shared" ref="AH341:AH404" si="261">$AB$6*($AB$11/AI341*AJ341+$AB$12)</f>
        <v>-3.9935586214127549E-3</v>
      </c>
      <c r="AI341">
        <f t="shared" ref="AI341:AI404" si="262">1+$AB$7*COS(AL341)</f>
        <v>1.3919842675674883</v>
      </c>
      <c r="AJ341">
        <f t="shared" ref="AJ341:AJ404" si="263">SIN(AL341+RADIANS($AB$9))</f>
        <v>-0.61547318691863373</v>
      </c>
      <c r="AK341">
        <f t="shared" ref="AK341:AK404" si="264">$AB$7*SIN(AL341)</f>
        <v>-0.30609320900467091</v>
      </c>
      <c r="AL341">
        <f t="shared" ref="AL341:AL404" si="265">2*ATAN(AM341)</f>
        <v>-0.6629740344660745</v>
      </c>
      <c r="AM341">
        <f t="shared" ref="AM341:AM404" si="266">SQRT((1+$AB$7)/(1-$AB$7))*TAN(AN341/2)</f>
        <v>-0.34418719442499485</v>
      </c>
      <c r="AN341" s="25">
        <f t="shared" ref="AN341:AT350" si="267">$AU341+$AB$7*SIN(AO341)</f>
        <v>5.88950588624615</v>
      </c>
      <c r="AO341" s="25">
        <f t="shared" si="267"/>
        <v>5.8905397830970632</v>
      </c>
      <c r="AP341" s="25">
        <f t="shared" si="267"/>
        <v>5.8927888328570734</v>
      </c>
      <c r="AQ341" s="25">
        <f t="shared" si="267"/>
        <v>5.8976740618877894</v>
      </c>
      <c r="AR341" s="25">
        <f t="shared" si="267"/>
        <v>5.9082523469172603</v>
      </c>
      <c r="AS341" s="25">
        <f t="shared" si="267"/>
        <v>5.9310101042181769</v>
      </c>
      <c r="AT341" s="25">
        <f t="shared" si="267"/>
        <v>5.979350924754339</v>
      </c>
      <c r="AU341" s="25">
        <f t="shared" ref="AU341:AU404" si="268">RADIANS($AB$9)+$AB$18*(F341-AB$15)</f>
        <v>6.0798041487652332</v>
      </c>
    </row>
    <row r="342" spans="1:47">
      <c r="A342" s="33" t="s">
        <v>600</v>
      </c>
      <c r="B342" s="57" t="s">
        <v>292</v>
      </c>
      <c r="C342" s="58">
        <v>54015.724300000002</v>
      </c>
      <c r="D342" s="58" t="s">
        <v>485</v>
      </c>
      <c r="E342" s="33">
        <f t="shared" si="250"/>
        <v>11763.945144197854</v>
      </c>
      <c r="F342" s="25">
        <f t="shared" si="251"/>
        <v>11764</v>
      </c>
      <c r="G342" s="25">
        <f t="shared" si="240"/>
        <v>-1.8724919995293021E-2</v>
      </c>
      <c r="K342">
        <f t="shared" si="245"/>
        <v>-1.8724919995293021E-2</v>
      </c>
      <c r="L342" s="25"/>
      <c r="O342" s="25">
        <f t="shared" ca="1" si="248"/>
        <v>1.9620894302561198E-2</v>
      </c>
      <c r="P342" s="27">
        <f t="shared" si="252"/>
        <v>-1.6907189120206102E-2</v>
      </c>
      <c r="Q342" s="28">
        <f t="shared" si="253"/>
        <v>38997.224300000002</v>
      </c>
      <c r="S342" s="25">
        <f t="shared" si="241"/>
        <v>3.3041455342442585E-6</v>
      </c>
      <c r="T342" s="128">
        <v>1</v>
      </c>
      <c r="U342">
        <f t="shared" si="242"/>
        <v>3.3041455342442585E-6</v>
      </c>
      <c r="V342" s="25">
        <f t="shared" si="243"/>
        <v>-1.8177308750869196E-3</v>
      </c>
      <c r="Z342">
        <f t="shared" si="254"/>
        <v>11764</v>
      </c>
      <c r="AA342" s="25">
        <f t="shared" si="255"/>
        <v>-1.9284170113154839E-2</v>
      </c>
      <c r="AB342" s="25">
        <f t="shared" si="256"/>
        <v>-1.6347939002344283E-2</v>
      </c>
      <c r="AC342" s="25">
        <f t="shared" si="257"/>
        <v>-1.8177308750869196E-3</v>
      </c>
      <c r="AD342" s="25">
        <f t="shared" si="258"/>
        <v>5.5925011786181825E-4</v>
      </c>
      <c r="AE342" s="25">
        <f t="shared" si="259"/>
        <v>3.127606943284576E-7</v>
      </c>
      <c r="AF342">
        <f t="shared" si="260"/>
        <v>-1.8177308750869196E-3</v>
      </c>
      <c r="AG342" s="128"/>
      <c r="AH342">
        <f t="shared" si="261"/>
        <v>-2.376980992948737E-3</v>
      </c>
      <c r="AI342">
        <f t="shared" si="262"/>
        <v>1.4592068264061195</v>
      </c>
      <c r="AJ342">
        <f t="shared" si="263"/>
        <v>-0.38401831723994023</v>
      </c>
      <c r="AK342">
        <f t="shared" si="264"/>
        <v>-0.19098117499171857</v>
      </c>
      <c r="AL342">
        <f t="shared" si="265"/>
        <v>-0.39413222163352896</v>
      </c>
      <c r="AM342">
        <f t="shared" si="266"/>
        <v>-0.19965739556730383</v>
      </c>
      <c r="AN342" s="25">
        <f t="shared" si="267"/>
        <v>6.0528462493128803</v>
      </c>
      <c r="AO342" s="25">
        <f t="shared" si="267"/>
        <v>6.053620078074359</v>
      </c>
      <c r="AP342" s="25">
        <f t="shared" si="267"/>
        <v>6.0552176422886088</v>
      </c>
      <c r="AQ342" s="25">
        <f t="shared" si="267"/>
        <v>6.0585139356939255</v>
      </c>
      <c r="AR342" s="25">
        <f t="shared" si="267"/>
        <v>6.0653074633728643</v>
      </c>
      <c r="AS342" s="25">
        <f t="shared" si="267"/>
        <v>6.0792768659495362</v>
      </c>
      <c r="AT342" s="25">
        <f t="shared" si="267"/>
        <v>6.1078787871184002</v>
      </c>
      <c r="AU342" s="25">
        <f t="shared" si="268"/>
        <v>6.1660175060788314</v>
      </c>
    </row>
    <row r="343" spans="1:47">
      <c r="A343" s="36" t="s">
        <v>349</v>
      </c>
      <c r="B343" s="105" t="s">
        <v>292</v>
      </c>
      <c r="C343" s="106">
        <v>54022.550799999997</v>
      </c>
      <c r="D343" s="106">
        <v>1E-4</v>
      </c>
      <c r="E343" s="33">
        <f t="shared" si="250"/>
        <v>11783.943794841878</v>
      </c>
      <c r="F343" s="25">
        <f t="shared" si="251"/>
        <v>11784</v>
      </c>
      <c r="G343" s="25">
        <f t="shared" si="240"/>
        <v>-1.9185520002793055E-2</v>
      </c>
      <c r="K343">
        <f t="shared" si="245"/>
        <v>-1.9185520002793055E-2</v>
      </c>
      <c r="O343" s="25">
        <f t="shared" ca="1" si="248"/>
        <v>1.9549643406856131E-2</v>
      </c>
      <c r="P343" s="27">
        <f t="shared" si="252"/>
        <v>-1.6932014457238222E-2</v>
      </c>
      <c r="Q343" s="28">
        <f t="shared" si="253"/>
        <v>39004.050799999997</v>
      </c>
      <c r="S343" s="25">
        <f t="shared" si="241"/>
        <v>5.0782872438463872E-6</v>
      </c>
      <c r="T343" s="128">
        <v>1</v>
      </c>
      <c r="U343">
        <f t="shared" si="242"/>
        <v>5.0782872438463872E-6</v>
      </c>
      <c r="V343" s="25">
        <f t="shared" si="243"/>
        <v>-2.2535055455548333E-3</v>
      </c>
      <c r="Z343">
        <f t="shared" si="254"/>
        <v>11784</v>
      </c>
      <c r="AA343" s="25">
        <f t="shared" si="255"/>
        <v>-1.92513282663971E-2</v>
      </c>
      <c r="AB343" s="25">
        <f t="shared" si="256"/>
        <v>-1.6866206193634176E-2</v>
      </c>
      <c r="AC343" s="25">
        <f t="shared" si="257"/>
        <v>-2.2535055455548333E-3</v>
      </c>
      <c r="AD343" s="25">
        <f t="shared" si="258"/>
        <v>6.5808263604045375E-5</v>
      </c>
      <c r="AE343" s="25">
        <f t="shared" si="259"/>
        <v>4.3307275585795231E-9</v>
      </c>
      <c r="AF343">
        <f t="shared" si="260"/>
        <v>-2.2535055455548333E-3</v>
      </c>
      <c r="AG343" s="128"/>
      <c r="AH343">
        <f t="shared" si="261"/>
        <v>-2.3193138091588774E-3</v>
      </c>
      <c r="AI343">
        <f t="shared" si="262"/>
        <v>1.4610133150727116</v>
      </c>
      <c r="AJ343">
        <f t="shared" si="263"/>
        <v>-0.37516536387644134</v>
      </c>
      <c r="AK343">
        <f t="shared" si="264"/>
        <v>-0.18657824617266111</v>
      </c>
      <c r="AL343">
        <f t="shared" si="265"/>
        <v>-0.38456300004723792</v>
      </c>
      <c r="AM343">
        <f t="shared" si="266"/>
        <v>-0.19468676589993825</v>
      </c>
      <c r="AN343" s="25">
        <f t="shared" si="267"/>
        <v>6.0585320035367145</v>
      </c>
      <c r="AO343" s="25">
        <f t="shared" si="267"/>
        <v>6.0592913188439592</v>
      </c>
      <c r="AP343" s="25">
        <f t="shared" si="267"/>
        <v>6.0608568836640453</v>
      </c>
      <c r="AQ343" s="25">
        <f t="shared" si="267"/>
        <v>6.0640830393910363</v>
      </c>
      <c r="AR343" s="25">
        <f t="shared" si="267"/>
        <v>6.0707239100422585</v>
      </c>
      <c r="AS343" s="25">
        <f t="shared" si="267"/>
        <v>6.0843642538851066</v>
      </c>
      <c r="AT343" s="25">
        <f t="shared" si="267"/>
        <v>6.1122673331523867</v>
      </c>
      <c r="AU343" s="25">
        <f t="shared" si="268"/>
        <v>6.168954928815241</v>
      </c>
    </row>
    <row r="344" spans="1:47">
      <c r="A344" s="56" t="s">
        <v>346</v>
      </c>
      <c r="B344" s="96" t="s">
        <v>288</v>
      </c>
      <c r="C344" s="95">
        <v>54026.4781</v>
      </c>
      <c r="D344" s="58">
        <v>2.0000000000000001E-4</v>
      </c>
      <c r="E344" s="33">
        <f t="shared" si="250"/>
        <v>11795.449061182519</v>
      </c>
      <c r="F344" s="25">
        <f t="shared" si="251"/>
        <v>11795.5</v>
      </c>
      <c r="G344" s="25">
        <f t="shared" si="240"/>
        <v>-1.7387864994816482E-2</v>
      </c>
      <c r="K344">
        <f t="shared" si="245"/>
        <v>-1.7387864994816482E-2</v>
      </c>
      <c r="O344" s="25">
        <f t="shared" ca="1" si="248"/>
        <v>1.9508674141825715E-2</v>
      </c>
      <c r="P344" s="27">
        <f t="shared" si="252"/>
        <v>-1.694629512590513E-2</v>
      </c>
      <c r="Q344" s="28">
        <f t="shared" si="253"/>
        <v>39007.9781</v>
      </c>
      <c r="S344" s="25">
        <f t="shared" si="241"/>
        <v>1.9498394913038849E-7</v>
      </c>
      <c r="T344" s="128">
        <v>1</v>
      </c>
      <c r="U344">
        <f t="shared" si="242"/>
        <v>1.9498394913038849E-7</v>
      </c>
      <c r="V344" s="25">
        <f t="shared" si="243"/>
        <v>-4.4156986891135189E-4</v>
      </c>
      <c r="Z344">
        <f t="shared" si="254"/>
        <v>11795.5</v>
      </c>
      <c r="AA344" s="25">
        <f t="shared" si="255"/>
        <v>-1.9232385873762751E-2</v>
      </c>
      <c r="AB344" s="25">
        <f t="shared" si="256"/>
        <v>-1.5101774246958861E-2</v>
      </c>
      <c r="AC344" s="25">
        <f t="shared" si="257"/>
        <v>-4.4156986891135189E-4</v>
      </c>
      <c r="AD344" s="25">
        <f t="shared" si="258"/>
        <v>1.8445208789462687E-3</v>
      </c>
      <c r="AE344" s="25">
        <f t="shared" si="259"/>
        <v>3.4022572728687158E-6</v>
      </c>
      <c r="AF344">
        <f t="shared" si="260"/>
        <v>-4.4156986891135189E-4</v>
      </c>
      <c r="AG344" s="128"/>
      <c r="AH344">
        <f t="shared" si="261"/>
        <v>-2.2860907478576202E-3</v>
      </c>
      <c r="AI344">
        <f t="shared" si="262"/>
        <v>1.4620348470475732</v>
      </c>
      <c r="AJ344">
        <f t="shared" si="263"/>
        <v>-0.37004968703843144</v>
      </c>
      <c r="AK344">
        <f t="shared" si="264"/>
        <v>-0.18403401515188172</v>
      </c>
      <c r="AL344">
        <f t="shared" si="265"/>
        <v>-0.37905034170058427</v>
      </c>
      <c r="AM344">
        <f t="shared" si="266"/>
        <v>-0.19182749086162815</v>
      </c>
      <c r="AN344" s="25">
        <f t="shared" si="267"/>
        <v>6.0618043014018488</v>
      </c>
      <c r="AO344" s="25">
        <f t="shared" si="267"/>
        <v>6.0625551163892446</v>
      </c>
      <c r="AP344" s="25">
        <f t="shared" si="267"/>
        <v>6.0641020211084946</v>
      </c>
      <c r="AQ344" s="25">
        <f t="shared" si="267"/>
        <v>6.0672874357570992</v>
      </c>
      <c r="AR344" s="25">
        <f t="shared" si="267"/>
        <v>6.0738399365425284</v>
      </c>
      <c r="AS344" s="25">
        <f t="shared" si="267"/>
        <v>6.0872903512957954</v>
      </c>
      <c r="AT344" s="25">
        <f t="shared" si="267"/>
        <v>6.1147909694076086</v>
      </c>
      <c r="AU344" s="25">
        <f t="shared" si="268"/>
        <v>6.170643946888676</v>
      </c>
    </row>
    <row r="345" spans="1:47">
      <c r="A345" s="36" t="s">
        <v>472</v>
      </c>
      <c r="B345" s="102" t="s">
        <v>292</v>
      </c>
      <c r="C345" s="36">
        <v>54035.522400000002</v>
      </c>
      <c r="D345" s="36">
        <v>4.4000000000000002E-4</v>
      </c>
      <c r="E345" s="33">
        <f t="shared" si="250"/>
        <v>11821.944893017264</v>
      </c>
      <c r="F345" s="25">
        <f t="shared" si="251"/>
        <v>11822</v>
      </c>
      <c r="G345" s="25">
        <f t="shared" si="240"/>
        <v>-1.8810659996233881E-2</v>
      </c>
      <c r="K345">
        <f t="shared" si="245"/>
        <v>-1.8810659996233881E-2</v>
      </c>
      <c r="O345" s="25">
        <f t="shared" ca="1" si="248"/>
        <v>1.9414266705016496E-2</v>
      </c>
      <c r="P345" s="27">
        <f t="shared" si="252"/>
        <v>-1.6979219710424806E-2</v>
      </c>
      <c r="Q345" s="28">
        <f t="shared" si="253"/>
        <v>39017.022400000002</v>
      </c>
      <c r="S345" s="25">
        <f t="shared" si="241"/>
        <v>3.3541735204844246E-6</v>
      </c>
      <c r="T345" s="128">
        <v>1</v>
      </c>
      <c r="U345">
        <f t="shared" si="242"/>
        <v>3.3541735204844246E-6</v>
      </c>
      <c r="V345" s="25">
        <f t="shared" si="243"/>
        <v>-1.8314402858090745E-3</v>
      </c>
      <c r="Z345">
        <f t="shared" si="254"/>
        <v>11822</v>
      </c>
      <c r="AA345" s="25">
        <f t="shared" si="255"/>
        <v>-1.9188577622424131E-2</v>
      </c>
      <c r="AB345" s="25">
        <f t="shared" si="256"/>
        <v>-1.6601302084234555E-2</v>
      </c>
      <c r="AC345" s="25">
        <f t="shared" si="257"/>
        <v>-1.8314402858090745E-3</v>
      </c>
      <c r="AD345" s="25">
        <f t="shared" si="258"/>
        <v>3.7791762619025088E-4</v>
      </c>
      <c r="AE345" s="25">
        <f t="shared" si="259"/>
        <v>1.428217321852742E-7</v>
      </c>
      <c r="AF345">
        <f t="shared" si="260"/>
        <v>-1.8314402858090745E-3</v>
      </c>
      <c r="AG345" s="128"/>
      <c r="AH345">
        <f t="shared" si="261"/>
        <v>-2.2093579119993241E-3</v>
      </c>
      <c r="AI345">
        <f t="shared" si="262"/>
        <v>1.464340331735174</v>
      </c>
      <c r="AJ345">
        <f t="shared" si="263"/>
        <v>-0.35819248747956273</v>
      </c>
      <c r="AK345">
        <f t="shared" si="264"/>
        <v>-0.1781369555798738</v>
      </c>
      <c r="AL345">
        <f t="shared" si="265"/>
        <v>-0.36631904221352019</v>
      </c>
      <c r="AM345">
        <f t="shared" si="266"/>
        <v>-0.18523555971169628</v>
      </c>
      <c r="AN345" s="25">
        <f t="shared" si="267"/>
        <v>6.0693529466360454</v>
      </c>
      <c r="AO345" s="25">
        <f t="shared" si="267"/>
        <v>6.0700837489501227</v>
      </c>
      <c r="AP345" s="25">
        <f t="shared" si="267"/>
        <v>6.0715869422566318</v>
      </c>
      <c r="AQ345" s="25">
        <f t="shared" si="267"/>
        <v>6.0746773517133237</v>
      </c>
      <c r="AR345" s="25">
        <f t="shared" si="267"/>
        <v>6.0810246060760482</v>
      </c>
      <c r="AS345" s="25">
        <f t="shared" si="267"/>
        <v>6.0940354013090055</v>
      </c>
      <c r="AT345" s="25">
        <f t="shared" si="267"/>
        <v>6.1206069078067591</v>
      </c>
      <c r="AU345" s="25">
        <f t="shared" si="268"/>
        <v>6.1745360320144176</v>
      </c>
    </row>
    <row r="346" spans="1:47">
      <c r="A346" s="33" t="s">
        <v>484</v>
      </c>
      <c r="B346" s="57" t="s">
        <v>292</v>
      </c>
      <c r="C346" s="58">
        <v>54057.3698</v>
      </c>
      <c r="D346" s="58">
        <v>1E-4</v>
      </c>
      <c r="E346" s="33">
        <f t="shared" si="250"/>
        <v>11885.948191937719</v>
      </c>
      <c r="F346" s="25">
        <f t="shared" si="251"/>
        <v>11886</v>
      </c>
      <c r="G346" s="25">
        <f t="shared" si="240"/>
        <v>-1.7684580001514405E-2</v>
      </c>
      <c r="K346">
        <f t="shared" si="245"/>
        <v>-1.7684580001514405E-2</v>
      </c>
      <c r="O346" s="25">
        <f t="shared" ca="1" si="248"/>
        <v>1.9186263838760272E-2</v>
      </c>
      <c r="P346" s="27">
        <f t="shared" si="252"/>
        <v>-1.7058833218752307E-2</v>
      </c>
      <c r="Q346" s="28">
        <f t="shared" si="253"/>
        <v>39038.8698</v>
      </c>
      <c r="S346" s="25">
        <f t="shared" si="241"/>
        <v>3.9155903613711641E-7</v>
      </c>
      <c r="T346" s="128">
        <v>1</v>
      </c>
      <c r="U346">
        <f t="shared" si="242"/>
        <v>3.9155903613711641E-7</v>
      </c>
      <c r="V346" s="25">
        <f t="shared" si="243"/>
        <v>-6.2574678276209814E-4</v>
      </c>
      <c r="Z346">
        <f t="shared" si="254"/>
        <v>11886</v>
      </c>
      <c r="AA346" s="25">
        <f t="shared" si="255"/>
        <v>-1.9081904330415674E-2</v>
      </c>
      <c r="AB346" s="25">
        <f t="shared" si="256"/>
        <v>-1.5661508889851038E-2</v>
      </c>
      <c r="AC346" s="25">
        <f t="shared" si="257"/>
        <v>-6.2574678276209814E-4</v>
      </c>
      <c r="AD346" s="25">
        <f t="shared" si="258"/>
        <v>1.3973243289012692E-3</v>
      </c>
      <c r="AE346" s="25">
        <f t="shared" si="259"/>
        <v>1.9525152801393825E-6</v>
      </c>
      <c r="AF346">
        <f t="shared" si="260"/>
        <v>-6.2574678276209814E-4</v>
      </c>
      <c r="AG346" s="128"/>
      <c r="AH346">
        <f t="shared" si="261"/>
        <v>-2.0230711116633686E-3</v>
      </c>
      <c r="AI346">
        <f t="shared" si="262"/>
        <v>1.4696228261960849</v>
      </c>
      <c r="AJ346">
        <f t="shared" si="263"/>
        <v>-0.32917291692589545</v>
      </c>
      <c r="AK346">
        <f t="shared" si="264"/>
        <v>-0.16370436687761039</v>
      </c>
      <c r="AL346">
        <f t="shared" si="265"/>
        <v>-0.33541538199019505</v>
      </c>
      <c r="AM346">
        <f t="shared" si="266"/>
        <v>-0.16929789192480713</v>
      </c>
      <c r="AN346" s="25">
        <f t="shared" si="267"/>
        <v>6.0876285945353468</v>
      </c>
      <c r="AO346" s="25">
        <f t="shared" si="267"/>
        <v>6.0883086867870038</v>
      </c>
      <c r="AP346" s="25">
        <f t="shared" si="267"/>
        <v>6.0897023448353984</v>
      </c>
      <c r="AQ346" s="25">
        <f t="shared" si="267"/>
        <v>6.0925570702116003</v>
      </c>
      <c r="AR346" s="25">
        <f t="shared" si="267"/>
        <v>6.098399720989188</v>
      </c>
      <c r="AS346" s="25">
        <f t="shared" si="267"/>
        <v>6.1103380037485682</v>
      </c>
      <c r="AT346" s="25">
        <f t="shared" si="267"/>
        <v>6.1346562599454382</v>
      </c>
      <c r="AU346" s="25">
        <f t="shared" si="268"/>
        <v>6.1839357847709255</v>
      </c>
    </row>
    <row r="347" spans="1:47">
      <c r="A347" s="36" t="s">
        <v>486</v>
      </c>
      <c r="B347" s="102" t="s">
        <v>292</v>
      </c>
      <c r="C347" s="36">
        <v>54057.3698</v>
      </c>
      <c r="D347" s="36" t="s">
        <v>485</v>
      </c>
      <c r="E347" s="33">
        <f t="shared" si="250"/>
        <v>11885.948191937719</v>
      </c>
      <c r="F347" s="25">
        <f t="shared" si="251"/>
        <v>11886</v>
      </c>
      <c r="G347" s="25">
        <f t="shared" si="240"/>
        <v>-1.7684580001514405E-2</v>
      </c>
      <c r="K347">
        <f t="shared" si="245"/>
        <v>-1.7684580001514405E-2</v>
      </c>
      <c r="O347" s="25">
        <f t="shared" ca="1" si="248"/>
        <v>1.9186263838760272E-2</v>
      </c>
      <c r="P347" s="27">
        <f t="shared" si="252"/>
        <v>-1.7058833218752307E-2</v>
      </c>
      <c r="Q347" s="28">
        <f t="shared" si="253"/>
        <v>39038.8698</v>
      </c>
      <c r="S347" s="25">
        <f t="shared" si="241"/>
        <v>3.9155903613711641E-7</v>
      </c>
      <c r="T347" s="128">
        <v>1</v>
      </c>
      <c r="U347">
        <f t="shared" si="242"/>
        <v>3.9155903613711641E-7</v>
      </c>
      <c r="V347" s="25">
        <f t="shared" si="243"/>
        <v>-6.2574678276209814E-4</v>
      </c>
      <c r="Z347">
        <f t="shared" si="254"/>
        <v>11886</v>
      </c>
      <c r="AA347" s="25">
        <f t="shared" si="255"/>
        <v>-1.9081904330415674E-2</v>
      </c>
      <c r="AB347" s="25">
        <f t="shared" si="256"/>
        <v>-1.5661508889851038E-2</v>
      </c>
      <c r="AC347" s="25">
        <f t="shared" si="257"/>
        <v>-6.2574678276209814E-4</v>
      </c>
      <c r="AD347" s="25">
        <f t="shared" si="258"/>
        <v>1.3973243289012692E-3</v>
      </c>
      <c r="AE347" s="25">
        <f t="shared" si="259"/>
        <v>1.9525152801393825E-6</v>
      </c>
      <c r="AF347">
        <f t="shared" si="260"/>
        <v>-6.2574678276209814E-4</v>
      </c>
      <c r="AG347" s="128"/>
      <c r="AH347">
        <f t="shared" si="261"/>
        <v>-2.0230711116633686E-3</v>
      </c>
      <c r="AI347">
        <f t="shared" si="262"/>
        <v>1.4696228261960849</v>
      </c>
      <c r="AJ347">
        <f t="shared" si="263"/>
        <v>-0.32917291692589545</v>
      </c>
      <c r="AK347">
        <f t="shared" si="264"/>
        <v>-0.16370436687761039</v>
      </c>
      <c r="AL347">
        <f t="shared" si="265"/>
        <v>-0.33541538199019505</v>
      </c>
      <c r="AM347">
        <f t="shared" si="266"/>
        <v>-0.16929789192480713</v>
      </c>
      <c r="AN347" s="25">
        <f t="shared" si="267"/>
        <v>6.0876285945353468</v>
      </c>
      <c r="AO347" s="25">
        <f t="shared" si="267"/>
        <v>6.0883086867870038</v>
      </c>
      <c r="AP347" s="25">
        <f t="shared" si="267"/>
        <v>6.0897023448353984</v>
      </c>
      <c r="AQ347" s="25">
        <f t="shared" si="267"/>
        <v>6.0925570702116003</v>
      </c>
      <c r="AR347" s="25">
        <f t="shared" si="267"/>
        <v>6.098399720989188</v>
      </c>
      <c r="AS347" s="25">
        <f t="shared" si="267"/>
        <v>6.1103380037485682</v>
      </c>
      <c r="AT347" s="25">
        <f t="shared" si="267"/>
        <v>6.1346562599454382</v>
      </c>
      <c r="AU347" s="25">
        <f t="shared" si="268"/>
        <v>6.1839357847709255</v>
      </c>
    </row>
    <row r="348" spans="1:47">
      <c r="A348" s="58" t="s">
        <v>348</v>
      </c>
      <c r="B348" s="57" t="s">
        <v>288</v>
      </c>
      <c r="C348" s="58">
        <v>54084.507100000003</v>
      </c>
      <c r="D348" s="58">
        <v>5.9999999999999995E-4</v>
      </c>
      <c r="E348" s="33">
        <f t="shared" si="250"/>
        <v>11965.448577511945</v>
      </c>
      <c r="F348" s="25">
        <f t="shared" si="251"/>
        <v>11965.5</v>
      </c>
      <c r="G348" s="25">
        <f t="shared" si="240"/>
        <v>-1.755296499322867E-2</v>
      </c>
      <c r="K348">
        <f t="shared" si="245"/>
        <v>-1.755296499322867E-2</v>
      </c>
      <c r="O348" s="25">
        <f t="shared" ca="1" si="248"/>
        <v>1.8903041528332623E-2</v>
      </c>
      <c r="P348" s="27">
        <f t="shared" si="252"/>
        <v>-1.7157920225439192E-2</v>
      </c>
      <c r="Q348" s="28">
        <f t="shared" si="253"/>
        <v>39066.007100000003</v>
      </c>
      <c r="S348" s="25">
        <f t="shared" si="241"/>
        <v>1.5606036855784298E-7</v>
      </c>
      <c r="T348" s="128">
        <v>1</v>
      </c>
      <c r="U348">
        <f t="shared" si="242"/>
        <v>1.5606036855784298E-7</v>
      </c>
      <c r="V348" s="25">
        <f t="shared" si="243"/>
        <v>-3.9504476778947847E-4</v>
      </c>
      <c r="Z348">
        <f t="shared" si="254"/>
        <v>11965.5</v>
      </c>
      <c r="AA348" s="25">
        <f t="shared" si="255"/>
        <v>-1.8947808947619417E-2</v>
      </c>
      <c r="AB348" s="25">
        <f t="shared" si="256"/>
        <v>-1.5763076271048445E-2</v>
      </c>
      <c r="AC348" s="25">
        <f t="shared" si="257"/>
        <v>-3.9504476778947847E-4</v>
      </c>
      <c r="AD348" s="25">
        <f t="shared" si="258"/>
        <v>1.3948439543907468E-3</v>
      </c>
      <c r="AE348" s="25">
        <f t="shared" si="259"/>
        <v>1.9455896571004155E-6</v>
      </c>
      <c r="AF348">
        <f t="shared" si="260"/>
        <v>-3.9504476778947847E-4</v>
      </c>
      <c r="AG348" s="128"/>
      <c r="AH348">
        <f t="shared" si="261"/>
        <v>-1.7898887221802268E-3</v>
      </c>
      <c r="AI348">
        <f t="shared" si="262"/>
        <v>1.4756014757422793</v>
      </c>
      <c r="AJ348">
        <f t="shared" si="263"/>
        <v>-0.2924153326965932</v>
      </c>
      <c r="AK348">
        <f t="shared" si="264"/>
        <v>-0.14542336432280584</v>
      </c>
      <c r="AL348">
        <f t="shared" si="265"/>
        <v>-0.296739432399726</v>
      </c>
      <c r="AM348">
        <f t="shared" si="266"/>
        <v>-0.14946810484195</v>
      </c>
      <c r="AN348" s="25">
        <f t="shared" si="267"/>
        <v>6.110412799714096</v>
      </c>
      <c r="AO348" s="25">
        <f t="shared" si="267"/>
        <v>6.1110254597939067</v>
      </c>
      <c r="AP348" s="25">
        <f t="shared" si="267"/>
        <v>6.1122756878730033</v>
      </c>
      <c r="AQ348" s="25">
        <f t="shared" si="267"/>
        <v>6.114826138009545</v>
      </c>
      <c r="AR348" s="25">
        <f t="shared" si="267"/>
        <v>6.1200256179629307</v>
      </c>
      <c r="AS348" s="25">
        <f t="shared" si="267"/>
        <v>6.1306119363935609</v>
      </c>
      <c r="AT348" s="25">
        <f t="shared" si="267"/>
        <v>6.1521142068604728</v>
      </c>
      <c r="AU348" s="25">
        <f t="shared" si="268"/>
        <v>6.1956120401481503</v>
      </c>
    </row>
    <row r="349" spans="1:47">
      <c r="A349" s="33" t="s">
        <v>600</v>
      </c>
      <c r="B349" s="57" t="s">
        <v>292</v>
      </c>
      <c r="C349" s="58">
        <v>54095.6005</v>
      </c>
      <c r="D349" s="58" t="s">
        <v>485</v>
      </c>
      <c r="E349" s="33">
        <f t="shared" si="250"/>
        <v>11997.947373535457</v>
      </c>
      <c r="F349" s="25">
        <f t="shared" si="251"/>
        <v>11998</v>
      </c>
      <c r="G349" s="25">
        <f t="shared" si="240"/>
        <v>-1.7963940001209266E-2</v>
      </c>
      <c r="K349">
        <f t="shared" si="245"/>
        <v>-1.7963940001209266E-2</v>
      </c>
      <c r="M349" s="25"/>
      <c r="O349" s="25">
        <f t="shared" ca="1" si="248"/>
        <v>1.8787258822811882E-2</v>
      </c>
      <c r="P349" s="27">
        <f t="shared" si="252"/>
        <v>-1.7198488785738018E-2</v>
      </c>
      <c r="Q349" s="28">
        <f t="shared" si="253"/>
        <v>39077.1005</v>
      </c>
      <c r="S349" s="25">
        <f t="shared" si="241"/>
        <v>5.8591556326641218E-7</v>
      </c>
      <c r="T349" s="128">
        <v>1</v>
      </c>
      <c r="U349">
        <f t="shared" si="242"/>
        <v>5.8591556326641218E-7</v>
      </c>
      <c r="V349" s="25">
        <f t="shared" si="243"/>
        <v>-7.6545121547124881E-4</v>
      </c>
      <c r="Z349">
        <f t="shared" si="254"/>
        <v>11998</v>
      </c>
      <c r="AA349" s="25">
        <f t="shared" si="255"/>
        <v>-1.8892528136585502E-2</v>
      </c>
      <c r="AB349" s="25">
        <f t="shared" si="256"/>
        <v>-1.6269900650361782E-2</v>
      </c>
      <c r="AC349" s="25">
        <f t="shared" si="257"/>
        <v>-7.6545121547124881E-4</v>
      </c>
      <c r="AD349" s="25">
        <f t="shared" si="258"/>
        <v>9.2858813537623555E-4</v>
      </c>
      <c r="AE349" s="25">
        <f t="shared" si="259"/>
        <v>8.6227592516151394E-7</v>
      </c>
      <c r="AF349">
        <f t="shared" si="260"/>
        <v>-7.6545121547124881E-4</v>
      </c>
      <c r="AG349" s="128"/>
      <c r="AH349">
        <f t="shared" si="261"/>
        <v>-1.6940393508474859E-3</v>
      </c>
      <c r="AI349">
        <f t="shared" si="262"/>
        <v>1.4778529172155537</v>
      </c>
      <c r="AJ349">
        <f t="shared" si="263"/>
        <v>-0.27717798897055967</v>
      </c>
      <c r="AK349">
        <f t="shared" si="264"/>
        <v>-0.13784523251742339</v>
      </c>
      <c r="AL349">
        <f t="shared" si="265"/>
        <v>-0.28084360708870015</v>
      </c>
      <c r="AM349">
        <f t="shared" si="266"/>
        <v>-0.14135210072885857</v>
      </c>
      <c r="AN349" s="25">
        <f t="shared" si="267"/>
        <v>6.1197513185002643</v>
      </c>
      <c r="AO349" s="25">
        <f t="shared" si="267"/>
        <v>6.120335083277598</v>
      </c>
      <c r="AP349" s="25">
        <f t="shared" si="267"/>
        <v>6.1215244852594335</v>
      </c>
      <c r="AQ349" s="25">
        <f t="shared" si="267"/>
        <v>6.1239471417647415</v>
      </c>
      <c r="AR349" s="25">
        <f t="shared" si="267"/>
        <v>6.1288788788434836</v>
      </c>
      <c r="AS349" s="25">
        <f t="shared" si="267"/>
        <v>6.1389067404655311</v>
      </c>
      <c r="AT349" s="25">
        <f t="shared" si="267"/>
        <v>6.1592528558393278</v>
      </c>
      <c r="AU349" s="25">
        <f t="shared" si="268"/>
        <v>6.2003853520948145</v>
      </c>
    </row>
    <row r="350" spans="1:47">
      <c r="A350" s="33" t="s">
        <v>968</v>
      </c>
      <c r="B350" s="57" t="s">
        <v>292</v>
      </c>
      <c r="C350" s="58">
        <v>54097.652000000002</v>
      </c>
      <c r="D350" s="58" t="s">
        <v>503</v>
      </c>
      <c r="E350" s="33">
        <f t="shared" si="250"/>
        <v>12003.95736867151</v>
      </c>
      <c r="F350" s="25">
        <f t="shared" si="251"/>
        <v>12004</v>
      </c>
      <c r="G350" s="25">
        <f t="shared" si="240"/>
        <v>-1.4552119995641988E-2</v>
      </c>
      <c r="I350">
        <f>G350</f>
        <v>-1.4552119995641988E-2</v>
      </c>
      <c r="L350" s="25"/>
      <c r="O350" s="25">
        <f t="shared" ca="1" si="248"/>
        <v>1.8765883554100367E-2</v>
      </c>
      <c r="P350" s="27">
        <f t="shared" si="252"/>
        <v>-1.7205982255875246E-2</v>
      </c>
      <c r="Q350" s="28">
        <f t="shared" si="253"/>
        <v>39079.152000000002</v>
      </c>
      <c r="S350" s="25">
        <f t="shared" si="241"/>
        <v>7.0429848962903794E-6</v>
      </c>
      <c r="T350" s="11">
        <f>T$19</f>
        <v>0</v>
      </c>
      <c r="U350">
        <f t="shared" si="242"/>
        <v>0</v>
      </c>
      <c r="V350" s="25">
        <f t="shared" si="243"/>
        <v>2.6538622602332584E-3</v>
      </c>
      <c r="Z350">
        <f t="shared" si="254"/>
        <v>12004</v>
      </c>
      <c r="AA350" s="25">
        <f t="shared" si="255"/>
        <v>-1.8882295070000155E-2</v>
      </c>
      <c r="AB350" s="25">
        <f t="shared" si="256"/>
        <v>-1.2875807181517077E-2</v>
      </c>
      <c r="AC350" s="25">
        <f t="shared" si="257"/>
        <v>2.6538622602332584E-3</v>
      </c>
      <c r="AD350" s="25">
        <f t="shared" si="258"/>
        <v>4.3301750743581675E-3</v>
      </c>
      <c r="AE350" s="25">
        <f t="shared" si="259"/>
        <v>0</v>
      </c>
      <c r="AF350">
        <f t="shared" si="260"/>
        <v>2.6538622602332584E-3</v>
      </c>
      <c r="AG350" s="128"/>
      <c r="AH350">
        <f t="shared" si="261"/>
        <v>-1.6763128141249104E-3</v>
      </c>
      <c r="AI350">
        <f t="shared" si="262"/>
        <v>1.4782560751805771</v>
      </c>
      <c r="AJ350">
        <f t="shared" si="263"/>
        <v>-0.274352279220132</v>
      </c>
      <c r="AK350">
        <f t="shared" si="264"/>
        <v>-0.13643989582254704</v>
      </c>
      <c r="AL350">
        <f t="shared" si="265"/>
        <v>-0.27790390943080362</v>
      </c>
      <c r="AM350">
        <f t="shared" si="266"/>
        <v>-0.13985319405102517</v>
      </c>
      <c r="AN350" s="25">
        <f t="shared" si="267"/>
        <v>6.1214767994854959</v>
      </c>
      <c r="AO350" s="25">
        <f t="shared" si="267"/>
        <v>6.1220551494806648</v>
      </c>
      <c r="AP350" s="25">
        <f t="shared" si="267"/>
        <v>6.1232331901476593</v>
      </c>
      <c r="AQ350" s="25">
        <f t="shared" si="267"/>
        <v>6.1256320498241044</v>
      </c>
      <c r="AR350" s="25">
        <f t="shared" si="267"/>
        <v>6.1305140699057104</v>
      </c>
      <c r="AS350" s="25">
        <f t="shared" si="267"/>
        <v>6.1404384882069856</v>
      </c>
      <c r="AT350" s="25">
        <f t="shared" si="267"/>
        <v>6.1605708643482782</v>
      </c>
      <c r="AU350" s="25">
        <f t="shared" si="268"/>
        <v>6.2012665789157371</v>
      </c>
    </row>
    <row r="351" spans="1:47">
      <c r="A351" s="95" t="s">
        <v>359</v>
      </c>
      <c r="B351" s="96" t="s">
        <v>292</v>
      </c>
      <c r="C351" s="95">
        <v>54108.2304</v>
      </c>
      <c r="D351" s="95">
        <v>1E-4</v>
      </c>
      <c r="E351" s="33">
        <f t="shared" si="250"/>
        <v>12034.947440593116</v>
      </c>
      <c r="F351" s="25">
        <f t="shared" si="251"/>
        <v>12035</v>
      </c>
      <c r="G351" s="25">
        <f t="shared" si="240"/>
        <v>-1.7941049998626113E-2</v>
      </c>
      <c r="K351">
        <f t="shared" ref="K351:K382" si="269">G351</f>
        <v>-1.7941049998626113E-2</v>
      </c>
      <c r="O351" s="25">
        <f t="shared" ca="1" si="248"/>
        <v>1.8655444665757505E-2</v>
      </c>
      <c r="P351" s="27">
        <f t="shared" si="252"/>
        <v>-1.7244717832411952E-2</v>
      </c>
      <c r="Q351" s="28">
        <f t="shared" si="253"/>
        <v>39089.7304</v>
      </c>
      <c r="S351" s="25">
        <f t="shared" si="241"/>
        <v>4.8487848570450652E-7</v>
      </c>
      <c r="T351" s="128">
        <v>1</v>
      </c>
      <c r="U351">
        <f t="shared" si="242"/>
        <v>4.8487848570450652E-7</v>
      </c>
      <c r="V351" s="25">
        <f t="shared" si="243"/>
        <v>-6.9633216621416139E-4</v>
      </c>
      <c r="Z351">
        <f t="shared" si="254"/>
        <v>12035</v>
      </c>
      <c r="AA351" s="25">
        <f t="shared" si="255"/>
        <v>-1.8829294050816799E-2</v>
      </c>
      <c r="AB351" s="25">
        <f t="shared" si="256"/>
        <v>-1.6356473780221266E-2</v>
      </c>
      <c r="AC351" s="25">
        <f t="shared" si="257"/>
        <v>-6.9633216621416139E-4</v>
      </c>
      <c r="AD351" s="25">
        <f t="shared" si="258"/>
        <v>8.8824405219068564E-4</v>
      </c>
      <c r="AE351" s="25">
        <f t="shared" si="259"/>
        <v>7.8897749625212951E-7</v>
      </c>
      <c r="AF351">
        <f t="shared" si="260"/>
        <v>-6.9633216621416139E-4</v>
      </c>
      <c r="AG351" s="128"/>
      <c r="AH351">
        <f t="shared" si="261"/>
        <v>-1.5845762184048485E-3</v>
      </c>
      <c r="AI351">
        <f t="shared" si="262"/>
        <v>1.4802762837996943</v>
      </c>
      <c r="AJ351">
        <f t="shared" si="263"/>
        <v>-0.25969205391327677</v>
      </c>
      <c r="AK351">
        <f t="shared" si="264"/>
        <v>-0.12914878953653766</v>
      </c>
      <c r="AL351">
        <f t="shared" si="265"/>
        <v>-0.26269114044474401</v>
      </c>
      <c r="AM351">
        <f t="shared" si="266"/>
        <v>-0.13210612866664448</v>
      </c>
      <c r="AN351" s="25">
        <f t="shared" ref="AN351:AT360" si="270">$AU351+$AB$7*SIN(AO351)</f>
        <v>6.1303986995180901</v>
      </c>
      <c r="AO351" s="25">
        <f t="shared" si="270"/>
        <v>6.1309486871515047</v>
      </c>
      <c r="AP351" s="25">
        <f t="shared" si="270"/>
        <v>6.1320673947493036</v>
      </c>
      <c r="AQ351" s="25">
        <f t="shared" si="270"/>
        <v>6.1343423262404784</v>
      </c>
      <c r="AR351" s="25">
        <f t="shared" si="270"/>
        <v>6.1389661004317286</v>
      </c>
      <c r="AS351" s="25">
        <f t="shared" si="270"/>
        <v>6.1483544215315264</v>
      </c>
      <c r="AT351" s="25">
        <f t="shared" si="270"/>
        <v>6.1673810709205323</v>
      </c>
      <c r="AU351" s="25">
        <f t="shared" si="268"/>
        <v>6.2058195841571706</v>
      </c>
    </row>
    <row r="352" spans="1:47">
      <c r="A352" s="95" t="s">
        <v>350</v>
      </c>
      <c r="B352" s="96" t="s">
        <v>292</v>
      </c>
      <c r="C352" s="95">
        <v>54116.422200000001</v>
      </c>
      <c r="D352" s="95">
        <v>2.9999999999999997E-4</v>
      </c>
      <c r="E352" s="33">
        <f t="shared" si="250"/>
        <v>12058.945821365962</v>
      </c>
      <c r="F352" s="25">
        <f t="shared" si="251"/>
        <v>12059</v>
      </c>
      <c r="G352" s="25">
        <f t="shared" si="240"/>
        <v>-1.8493769995984621E-2</v>
      </c>
      <c r="K352">
        <f t="shared" si="269"/>
        <v>-1.8493769995984621E-2</v>
      </c>
      <c r="O352" s="25">
        <f t="shared" ca="1" si="248"/>
        <v>1.8569943590911422E-2</v>
      </c>
      <c r="P352" s="27">
        <f t="shared" si="252"/>
        <v>-1.7274728893141814E-2</v>
      </c>
      <c r="Q352" s="28">
        <f t="shared" si="253"/>
        <v>39097.922200000001</v>
      </c>
      <c r="S352" s="25">
        <f t="shared" si="241"/>
        <v>1.486061210420209E-6</v>
      </c>
      <c r="T352" s="128">
        <v>1</v>
      </c>
      <c r="U352">
        <f t="shared" si="242"/>
        <v>1.486061210420209E-6</v>
      </c>
      <c r="V352" s="25">
        <f t="shared" si="243"/>
        <v>-1.2190411028428078E-3</v>
      </c>
      <c r="Z352">
        <f t="shared" si="254"/>
        <v>12059</v>
      </c>
      <c r="AA352" s="25">
        <f t="shared" si="255"/>
        <v>-1.8788117083517485E-2</v>
      </c>
      <c r="AB352" s="25">
        <f t="shared" si="256"/>
        <v>-1.698038180560895E-2</v>
      </c>
      <c r="AC352" s="25">
        <f t="shared" si="257"/>
        <v>-1.2190411028428078E-3</v>
      </c>
      <c r="AD352" s="25">
        <f t="shared" si="258"/>
        <v>2.9434708753286326E-4</v>
      </c>
      <c r="AE352" s="25">
        <f t="shared" si="259"/>
        <v>8.6640207939079061E-8</v>
      </c>
      <c r="AF352">
        <f t="shared" si="260"/>
        <v>-1.2190411028428078E-3</v>
      </c>
      <c r="AG352" s="128"/>
      <c r="AH352">
        <f t="shared" si="261"/>
        <v>-1.5133881903756728E-3</v>
      </c>
      <c r="AI352">
        <f t="shared" si="262"/>
        <v>1.4817673473428317</v>
      </c>
      <c r="AJ352">
        <f t="shared" si="263"/>
        <v>-0.24827453179704001</v>
      </c>
      <c r="AK352">
        <f t="shared" si="264"/>
        <v>-0.12347040800713657</v>
      </c>
      <c r="AL352">
        <f t="shared" si="265"/>
        <v>-0.25088644592810483</v>
      </c>
      <c r="AM352">
        <f t="shared" si="266"/>
        <v>-0.12610538278627775</v>
      </c>
      <c r="AN352" s="25">
        <f t="shared" si="270"/>
        <v>6.1373136607949048</v>
      </c>
      <c r="AO352" s="25">
        <f t="shared" si="270"/>
        <v>6.1378412593727951</v>
      </c>
      <c r="AP352" s="25">
        <f t="shared" si="270"/>
        <v>6.1389133259545838</v>
      </c>
      <c r="AQ352" s="25">
        <f t="shared" si="270"/>
        <v>6.1410912244599176</v>
      </c>
      <c r="AR352" s="25">
        <f t="shared" si="270"/>
        <v>6.1455135384018291</v>
      </c>
      <c r="AS352" s="25">
        <f t="shared" si="270"/>
        <v>6.1544849962009058</v>
      </c>
      <c r="AT352" s="25">
        <f t="shared" si="270"/>
        <v>6.1726540385774697</v>
      </c>
      <c r="AU352" s="25">
        <f t="shared" si="268"/>
        <v>6.209344491440862</v>
      </c>
    </row>
    <row r="353" spans="1:64">
      <c r="A353" s="33" t="s">
        <v>600</v>
      </c>
      <c r="B353" s="57" t="s">
        <v>292</v>
      </c>
      <c r="C353" s="58">
        <v>54135.537400000001</v>
      </c>
      <c r="D353" s="58" t="s">
        <v>485</v>
      </c>
      <c r="E353" s="33">
        <f t="shared" si="250"/>
        <v>12114.944972730626</v>
      </c>
      <c r="F353" s="25">
        <f t="shared" si="251"/>
        <v>12115</v>
      </c>
      <c r="G353" s="25">
        <f t="shared" si="240"/>
        <v>-1.8783449995680712E-2</v>
      </c>
      <c r="K353">
        <f t="shared" si="269"/>
        <v>-1.8783449995680712E-2</v>
      </c>
      <c r="L353" s="25"/>
      <c r="O353" s="25">
        <f t="shared" ca="1" si="248"/>
        <v>1.8370441082937228E-2</v>
      </c>
      <c r="P353" s="27">
        <f t="shared" si="252"/>
        <v>-1.734483013955981E-2</v>
      </c>
      <c r="Q353" s="28">
        <f t="shared" si="253"/>
        <v>39117.037400000001</v>
      </c>
      <c r="S353" s="25">
        <f t="shared" si="241"/>
        <v>2.0696270904253247E-6</v>
      </c>
      <c r="T353" s="128">
        <v>1</v>
      </c>
      <c r="U353">
        <f t="shared" si="242"/>
        <v>2.0696270904253247E-6</v>
      </c>
      <c r="V353" s="25">
        <f t="shared" si="243"/>
        <v>-1.438619856120902E-3</v>
      </c>
      <c r="Z353">
        <f t="shared" si="254"/>
        <v>12115</v>
      </c>
      <c r="AA353" s="25">
        <f t="shared" si="255"/>
        <v>-1.8691585866610336E-2</v>
      </c>
      <c r="AB353" s="25">
        <f t="shared" si="256"/>
        <v>-1.7436694268630183E-2</v>
      </c>
      <c r="AC353" s="25">
        <f t="shared" si="257"/>
        <v>-1.438619856120902E-3</v>
      </c>
      <c r="AD353" s="25">
        <f t="shared" si="258"/>
        <v>-9.1864129070376443E-5</v>
      </c>
      <c r="AE353" s="25">
        <f t="shared" si="259"/>
        <v>8.4390182098587831E-9</v>
      </c>
      <c r="AF353">
        <f t="shared" si="260"/>
        <v>-1.438619856120902E-3</v>
      </c>
      <c r="AG353" s="128"/>
      <c r="AH353">
        <f t="shared" si="261"/>
        <v>-1.3467557270505272E-3</v>
      </c>
      <c r="AI353">
        <f t="shared" si="262"/>
        <v>1.484994549072175</v>
      </c>
      <c r="AJ353">
        <f t="shared" si="263"/>
        <v>-0.2214180001066792</v>
      </c>
      <c r="AK353">
        <f t="shared" si="264"/>
        <v>-0.11011360492452837</v>
      </c>
      <c r="AL353">
        <f t="shared" si="265"/>
        <v>-0.22325616101576337</v>
      </c>
      <c r="AM353">
        <f t="shared" si="266"/>
        <v>-0.11209406270582585</v>
      </c>
      <c r="AN353" s="25">
        <f t="shared" si="270"/>
        <v>6.1534729364813776</v>
      </c>
      <c r="AO353" s="25">
        <f t="shared" si="270"/>
        <v>6.1539469149032024</v>
      </c>
      <c r="AP353" s="25">
        <f t="shared" si="270"/>
        <v>6.1549079013315735</v>
      </c>
      <c r="AQ353" s="25">
        <f t="shared" si="270"/>
        <v>6.1568559269785004</v>
      </c>
      <c r="AR353" s="25">
        <f t="shared" si="270"/>
        <v>6.1608033199202659</v>
      </c>
      <c r="AS353" s="25">
        <f t="shared" si="270"/>
        <v>6.168796335804446</v>
      </c>
      <c r="AT353" s="25">
        <f t="shared" si="270"/>
        <v>6.1849593650827819</v>
      </c>
      <c r="AU353" s="25">
        <f t="shared" si="268"/>
        <v>6.2175692751028064</v>
      </c>
    </row>
    <row r="354" spans="1:64">
      <c r="A354" s="56" t="s">
        <v>477</v>
      </c>
      <c r="B354" s="57" t="s">
        <v>288</v>
      </c>
      <c r="C354" s="58">
        <v>54338.811699999998</v>
      </c>
      <c r="D354" s="58">
        <v>2.0000000000000001E-4</v>
      </c>
      <c r="E354" s="33">
        <f t="shared" si="250"/>
        <v>12710.449508087098</v>
      </c>
      <c r="F354" s="25">
        <f t="shared" si="251"/>
        <v>12710.5</v>
      </c>
      <c r="G354" s="25">
        <f t="shared" si="240"/>
        <v>-1.7235314997378737E-2</v>
      </c>
      <c r="K354">
        <f t="shared" si="269"/>
        <v>-1.7235314997378737E-2</v>
      </c>
      <c r="N354" s="25"/>
      <c r="O354" s="25">
        <f t="shared" ca="1" si="248"/>
        <v>1.6248945663318783E-2</v>
      </c>
      <c r="P354" s="27">
        <f t="shared" si="252"/>
        <v>-1.8096814725930655E-2</v>
      </c>
      <c r="Q354" s="28">
        <f t="shared" si="253"/>
        <v>39320.311699999998</v>
      </c>
      <c r="R354" s="25"/>
      <c r="S354" s="25">
        <f t="shared" si="241"/>
        <v>7.4218178229502904E-7</v>
      </c>
      <c r="T354" s="128">
        <v>1</v>
      </c>
      <c r="U354">
        <f t="shared" si="242"/>
        <v>7.4218178229502904E-7</v>
      </c>
      <c r="V354" s="25">
        <f t="shared" si="243"/>
        <v>8.6149972855191839E-4</v>
      </c>
      <c r="Z354">
        <f t="shared" si="254"/>
        <v>12710.5</v>
      </c>
      <c r="AA354" s="25">
        <f t="shared" si="255"/>
        <v>-1.7646475819103929E-2</v>
      </c>
      <c r="AB354" s="25">
        <f t="shared" si="256"/>
        <v>-1.7685653904205463E-2</v>
      </c>
      <c r="AC354" s="25">
        <f t="shared" si="257"/>
        <v>8.6149972855191839E-4</v>
      </c>
      <c r="AD354" s="25">
        <f t="shared" si="258"/>
        <v>4.1116082172519205E-4</v>
      </c>
      <c r="AE354" s="25">
        <f t="shared" si="259"/>
        <v>1.6905322132173517E-7</v>
      </c>
      <c r="AF354">
        <f t="shared" si="260"/>
        <v>8.6149972855191839E-4</v>
      </c>
      <c r="AG354" s="128"/>
      <c r="AH354">
        <f t="shared" si="261"/>
        <v>4.5033890682672639E-4</v>
      </c>
      <c r="AI354">
        <f t="shared" si="262"/>
        <v>1.4959512980497982</v>
      </c>
      <c r="AJ354">
        <f t="shared" si="263"/>
        <v>7.4601843158120296E-2</v>
      </c>
      <c r="AK354">
        <f t="shared" si="264"/>
        <v>3.7108335747075269E-2</v>
      </c>
      <c r="AL354">
        <f t="shared" si="265"/>
        <v>7.4683377826903943E-2</v>
      </c>
      <c r="AM354">
        <f t="shared" si="266"/>
        <v>3.7359055038210055E-2</v>
      </c>
      <c r="AN354" s="25">
        <f t="shared" si="270"/>
        <v>6.3264702034582392</v>
      </c>
      <c r="AO354" s="25">
        <f t="shared" si="270"/>
        <v>6.3263065404275443</v>
      </c>
      <c r="AP354" s="25">
        <f t="shared" si="270"/>
        <v>6.325977158256566</v>
      </c>
      <c r="AQ354" s="25">
        <f t="shared" si="270"/>
        <v>6.3253142699100078</v>
      </c>
      <c r="AR354" s="25">
        <f t="shared" si="270"/>
        <v>6.3239802494234594</v>
      </c>
      <c r="AS354" s="25">
        <f t="shared" si="270"/>
        <v>6.3212958360728164</v>
      </c>
      <c r="AT354" s="25">
        <f t="shared" si="270"/>
        <v>6.3158948764717575</v>
      </c>
      <c r="AU354" s="25">
        <f t="shared" si="268"/>
        <v>6.3050310370793783</v>
      </c>
      <c r="AV354" s="25"/>
    </row>
    <row r="355" spans="1:64">
      <c r="A355" s="34" t="s">
        <v>357</v>
      </c>
      <c r="B355" s="57"/>
      <c r="C355" s="58">
        <v>54355.878900000003</v>
      </c>
      <c r="D355" s="58">
        <v>2.0000000000000001E-4</v>
      </c>
      <c r="E355" s="33">
        <f t="shared" si="250"/>
        <v>12760.448917780499</v>
      </c>
      <c r="F355" s="25">
        <f t="shared" si="251"/>
        <v>12760.5</v>
      </c>
      <c r="G355" s="25">
        <f t="shared" si="240"/>
        <v>-1.7436814996472094E-2</v>
      </c>
      <c r="K355">
        <f t="shared" si="269"/>
        <v>-1.7436814996472094E-2</v>
      </c>
      <c r="L355" s="25"/>
      <c r="O355" s="25">
        <f t="shared" ca="1" si="248"/>
        <v>1.607081842405611E-2</v>
      </c>
      <c r="P355" s="27">
        <f t="shared" si="252"/>
        <v>-1.8160497123945202E-2</v>
      </c>
      <c r="Q355" s="28">
        <f t="shared" si="253"/>
        <v>39337.378900000003</v>
      </c>
      <c r="S355" s="25">
        <f t="shared" si="241"/>
        <v>5.2371582162400416E-7</v>
      </c>
      <c r="T355" s="128">
        <v>1</v>
      </c>
      <c r="U355">
        <f t="shared" si="242"/>
        <v>5.2371582162400416E-7</v>
      </c>
      <c r="V355" s="25">
        <f t="shared" si="243"/>
        <v>7.2368212747310826E-4</v>
      </c>
      <c r="Z355">
        <f t="shared" si="254"/>
        <v>12760.5</v>
      </c>
      <c r="AA355" s="25">
        <f t="shared" si="255"/>
        <v>-1.7559008849657172E-2</v>
      </c>
      <c r="AB355" s="25">
        <f t="shared" si="256"/>
        <v>-1.8038303270760125E-2</v>
      </c>
      <c r="AC355" s="25">
        <f t="shared" si="257"/>
        <v>7.2368212747310826E-4</v>
      </c>
      <c r="AD355" s="25">
        <f t="shared" si="258"/>
        <v>1.2219385318507775E-4</v>
      </c>
      <c r="AE355" s="25">
        <f t="shared" si="259"/>
        <v>1.4931337756216336E-8</v>
      </c>
      <c r="AF355">
        <f t="shared" si="260"/>
        <v>7.2368212747310826E-4</v>
      </c>
      <c r="AG355" s="128"/>
      <c r="AH355">
        <f t="shared" si="261"/>
        <v>6.0148827428803126E-4</v>
      </c>
      <c r="AI355">
        <f t="shared" si="262"/>
        <v>1.4948658133693078</v>
      </c>
      <c r="AJ355">
        <f t="shared" si="263"/>
        <v>9.9564477993970085E-2</v>
      </c>
      <c r="AK355">
        <f t="shared" si="264"/>
        <v>4.9523180204129616E-2</v>
      </c>
      <c r="AL355">
        <f t="shared" si="265"/>
        <v>9.9741876859857206E-2</v>
      </c>
      <c r="AM355">
        <f t="shared" si="266"/>
        <v>4.9912324447925586E-2</v>
      </c>
      <c r="AN355" s="25">
        <f t="shared" si="270"/>
        <v>6.3410075699585855</v>
      </c>
      <c r="AO355" s="25">
        <f t="shared" si="270"/>
        <v>6.3407896703088289</v>
      </c>
      <c r="AP355" s="25">
        <f t="shared" si="270"/>
        <v>6.3403508156832515</v>
      </c>
      <c r="AQ355" s="25">
        <f t="shared" si="270"/>
        <v>6.339466986303246</v>
      </c>
      <c r="AR355" s="25">
        <f t="shared" si="270"/>
        <v>6.3376871347869796</v>
      </c>
      <c r="AS355" s="25">
        <f t="shared" si="270"/>
        <v>6.3341033966125702</v>
      </c>
      <c r="AT355" s="25">
        <f t="shared" si="270"/>
        <v>6.3268894632700281</v>
      </c>
      <c r="AU355" s="25">
        <f t="shared" si="268"/>
        <v>6.3123745939204001</v>
      </c>
    </row>
    <row r="356" spans="1:64">
      <c r="A356" s="212" t="s">
        <v>22</v>
      </c>
      <c r="B356" s="213" t="s">
        <v>292</v>
      </c>
      <c r="C356" s="212">
        <v>54388.818399999996</v>
      </c>
      <c r="D356" s="212">
        <v>1E-4</v>
      </c>
      <c r="E356" s="33">
        <f t="shared" si="250"/>
        <v>12856.947204294685</v>
      </c>
      <c r="F356" s="25">
        <f t="shared" si="251"/>
        <v>12857</v>
      </c>
      <c r="G356" s="25">
        <f t="shared" si="240"/>
        <v>-1.8021709998720326E-2</v>
      </c>
      <c r="K356">
        <f t="shared" si="269"/>
        <v>-1.8021709998720326E-2</v>
      </c>
      <c r="M356" s="25"/>
      <c r="O356" s="25">
        <f t="shared" ca="1" si="248"/>
        <v>1.5727032852279145E-2</v>
      </c>
      <c r="P356" s="27">
        <f t="shared" si="252"/>
        <v>-1.8283642207146442E-2</v>
      </c>
      <c r="Q356" s="28">
        <f t="shared" si="253"/>
        <v>39370.318399999996</v>
      </c>
      <c r="S356" s="25">
        <f t="shared" si="241"/>
        <v>6.8608481810982324E-8</v>
      </c>
      <c r="T356" s="128">
        <v>1</v>
      </c>
      <c r="U356">
        <f t="shared" si="242"/>
        <v>6.8608481810982324E-8</v>
      </c>
      <c r="V356" s="25">
        <f t="shared" si="243"/>
        <v>2.6193220842611609E-4</v>
      </c>
      <c r="Z356">
        <f t="shared" si="254"/>
        <v>12857</v>
      </c>
      <c r="AA356" s="25">
        <f t="shared" si="255"/>
        <v>-1.7391178677115926E-2</v>
      </c>
      <c r="AB356" s="25">
        <f t="shared" si="256"/>
        <v>-1.8914173528750841E-2</v>
      </c>
      <c r="AC356" s="25">
        <f t="shared" si="257"/>
        <v>2.6193220842611609E-4</v>
      </c>
      <c r="AD356" s="25">
        <f t="shared" si="258"/>
        <v>-6.3053132160439951E-4</v>
      </c>
      <c r="AE356" s="25">
        <f t="shared" si="259"/>
        <v>3.9756974752419069E-7</v>
      </c>
      <c r="AF356">
        <f t="shared" si="260"/>
        <v>2.6193220842611609E-4</v>
      </c>
      <c r="AG356" s="128"/>
      <c r="AH356">
        <f t="shared" si="261"/>
        <v>8.9246353003051549E-4</v>
      </c>
      <c r="AI356">
        <f t="shared" si="262"/>
        <v>1.4919020055943539</v>
      </c>
      <c r="AJ356">
        <f t="shared" si="263"/>
        <v>0.14743097451248602</v>
      </c>
      <c r="AK356">
        <f t="shared" si="264"/>
        <v>7.332895411397633E-2</v>
      </c>
      <c r="AL356">
        <f t="shared" si="265"/>
        <v>0.14798251993786693</v>
      </c>
      <c r="AM356">
        <f t="shared" si="266"/>
        <v>7.4126583130409526E-2</v>
      </c>
      <c r="AN356" s="25">
        <f t="shared" si="270"/>
        <v>6.3690303997826101</v>
      </c>
      <c r="AO356" s="25">
        <f t="shared" si="270"/>
        <v>6.3687098531230273</v>
      </c>
      <c r="AP356" s="25">
        <f t="shared" si="270"/>
        <v>6.3680629813886851</v>
      </c>
      <c r="AQ356" s="25">
        <f t="shared" si="270"/>
        <v>6.3667576850482277</v>
      </c>
      <c r="AR356" s="25">
        <f t="shared" si="270"/>
        <v>6.3641242124665238</v>
      </c>
      <c r="AS356" s="25">
        <f t="shared" si="270"/>
        <v>6.3588127992886125</v>
      </c>
      <c r="AT356" s="25">
        <f t="shared" si="270"/>
        <v>6.3481066300581723</v>
      </c>
      <c r="AU356" s="25">
        <f t="shared" si="268"/>
        <v>6.3265476586235723</v>
      </c>
    </row>
    <row r="357" spans="1:64">
      <c r="A357" s="212" t="s">
        <v>22</v>
      </c>
      <c r="B357" s="213" t="s">
        <v>288</v>
      </c>
      <c r="C357" s="212">
        <v>54388.989300000001</v>
      </c>
      <c r="D357" s="212">
        <v>1E-4</v>
      </c>
      <c r="E357" s="33">
        <f t="shared" si="250"/>
        <v>12857.447866331624</v>
      </c>
      <c r="F357" s="25">
        <f t="shared" si="251"/>
        <v>12857.5</v>
      </c>
      <c r="G357" s="25">
        <f t="shared" si="240"/>
        <v>-1.7795724997995421E-2</v>
      </c>
      <c r="K357">
        <f t="shared" si="269"/>
        <v>-1.7795724997995421E-2</v>
      </c>
      <c r="L357" s="25"/>
      <c r="O357" s="25">
        <f t="shared" ca="1" si="248"/>
        <v>1.5725251579886523E-2</v>
      </c>
      <c r="P357" s="27">
        <f t="shared" si="252"/>
        <v>-1.8284281081256581E-2</v>
      </c>
      <c r="Q357" s="28">
        <f t="shared" si="253"/>
        <v>39370.489300000001</v>
      </c>
      <c r="S357" s="25">
        <f t="shared" si="241"/>
        <v>2.38687046491485E-7</v>
      </c>
      <c r="T357" s="128">
        <v>1</v>
      </c>
      <c r="U357">
        <f t="shared" si="242"/>
        <v>2.38687046491485E-7</v>
      </c>
      <c r="V357" s="25">
        <f t="shared" si="243"/>
        <v>4.8855608326115949E-4</v>
      </c>
      <c r="Z357">
        <f t="shared" si="254"/>
        <v>12857.5</v>
      </c>
      <c r="AA357" s="25">
        <f t="shared" si="255"/>
        <v>-1.7390313030250123E-2</v>
      </c>
      <c r="AB357" s="25">
        <f t="shared" si="256"/>
        <v>-1.8689693049001879E-2</v>
      </c>
      <c r="AC357" s="25">
        <f t="shared" si="257"/>
        <v>4.8855608326115949E-4</v>
      </c>
      <c r="AD357" s="25">
        <f t="shared" si="258"/>
        <v>-4.0541196774529845E-4</v>
      </c>
      <c r="AE357" s="25">
        <f t="shared" si="259"/>
        <v>1.6435886359111491E-7</v>
      </c>
      <c r="AF357">
        <f t="shared" si="260"/>
        <v>4.8855608326115949E-4</v>
      </c>
      <c r="AG357" s="128"/>
      <c r="AH357">
        <f t="shared" si="261"/>
        <v>8.9396805100645891E-4</v>
      </c>
      <c r="AI357">
        <f t="shared" si="262"/>
        <v>1.4918836992511801</v>
      </c>
      <c r="AJ357">
        <f t="shared" si="263"/>
        <v>0.14767768232391781</v>
      </c>
      <c r="AK357">
        <f t="shared" si="264"/>
        <v>7.3451650969680995E-2</v>
      </c>
      <c r="AL357">
        <f t="shared" si="265"/>
        <v>0.14823195811218512</v>
      </c>
      <c r="AM357">
        <f t="shared" si="266"/>
        <v>7.4251988677837999E-2</v>
      </c>
      <c r="AN357" s="25">
        <f t="shared" si="270"/>
        <v>6.3691754516558845</v>
      </c>
      <c r="AO357" s="25">
        <f t="shared" si="270"/>
        <v>6.3688543816355248</v>
      </c>
      <c r="AP357" s="25">
        <f t="shared" si="270"/>
        <v>6.3682064457697845</v>
      </c>
      <c r="AQ357" s="25">
        <f t="shared" si="270"/>
        <v>6.3668989864315098</v>
      </c>
      <c r="AR357" s="25">
        <f t="shared" si="270"/>
        <v>6.3642611196609487</v>
      </c>
      <c r="AS357" s="25">
        <f t="shared" si="270"/>
        <v>6.3589407885620437</v>
      </c>
      <c r="AT357" s="25">
        <f t="shared" si="270"/>
        <v>6.3482165535090838</v>
      </c>
      <c r="AU357" s="25">
        <f t="shared" si="268"/>
        <v>6.3266210941919825</v>
      </c>
    </row>
    <row r="358" spans="1:64">
      <c r="A358" s="36" t="s">
        <v>476</v>
      </c>
      <c r="B358" s="102" t="s">
        <v>292</v>
      </c>
      <c r="C358" s="36">
        <v>54389.500699999997</v>
      </c>
      <c r="D358" s="36">
        <v>2.0000000000000001E-4</v>
      </c>
      <c r="E358" s="33">
        <f t="shared" si="250"/>
        <v>12858.946044012613</v>
      </c>
      <c r="F358" s="25">
        <f t="shared" si="251"/>
        <v>12859</v>
      </c>
      <c r="G358" s="25">
        <f t="shared" si="240"/>
        <v>-1.8417769999359734E-2</v>
      </c>
      <c r="K358">
        <f t="shared" si="269"/>
        <v>-1.8417769999359734E-2</v>
      </c>
      <c r="O358" s="25">
        <f t="shared" ca="1" si="248"/>
        <v>1.5719907762708638E-2</v>
      </c>
      <c r="P358" s="27">
        <f t="shared" si="252"/>
        <v>-1.8286197754103558E-2</v>
      </c>
      <c r="Q358" s="28">
        <f t="shared" si="253"/>
        <v>39371.000699999997</v>
      </c>
      <c r="S358" s="25">
        <f t="shared" si="241"/>
        <v>1.7311255721751438E-8</v>
      </c>
      <c r="T358" s="128">
        <v>1</v>
      </c>
      <c r="U358">
        <f t="shared" si="242"/>
        <v>1.7311255721751438E-8</v>
      </c>
      <c r="V358" s="25">
        <f t="shared" si="243"/>
        <v>-1.3157224525617642E-4</v>
      </c>
      <c r="Z358">
        <f t="shared" si="254"/>
        <v>12859</v>
      </c>
      <c r="AA358" s="25">
        <f t="shared" si="255"/>
        <v>-1.7387716356939354E-2</v>
      </c>
      <c r="AB358" s="25">
        <f t="shared" si="256"/>
        <v>-1.9316251396523938E-2</v>
      </c>
      <c r="AC358" s="25">
        <f t="shared" si="257"/>
        <v>-1.3157224525617642E-4</v>
      </c>
      <c r="AD358" s="25">
        <f t="shared" si="258"/>
        <v>-1.0300536424203803E-3</v>
      </c>
      <c r="AE358" s="25">
        <f t="shared" si="259"/>
        <v>1.0610105062634928E-6</v>
      </c>
      <c r="AF358">
        <f t="shared" si="260"/>
        <v>-1.3157224525617642E-4</v>
      </c>
      <c r="AG358" s="128"/>
      <c r="AH358">
        <f t="shared" si="261"/>
        <v>8.9848139716420519E-4</v>
      </c>
      <c r="AI358">
        <f t="shared" si="262"/>
        <v>1.4918285992264939</v>
      </c>
      <c r="AJ358">
        <f t="shared" si="263"/>
        <v>0.14841771535326917</v>
      </c>
      <c r="AK358">
        <f t="shared" si="264"/>
        <v>7.3819696572813148E-2</v>
      </c>
      <c r="AL358">
        <f t="shared" si="265"/>
        <v>0.14898023702773522</v>
      </c>
      <c r="AM358">
        <f t="shared" si="266"/>
        <v>7.4628201369287286E-2</v>
      </c>
      <c r="AN358" s="25">
        <f t="shared" si="270"/>
        <v>6.3696105972689319</v>
      </c>
      <c r="AO358" s="25">
        <f t="shared" si="270"/>
        <v>6.369287957753321</v>
      </c>
      <c r="AP358" s="25">
        <f t="shared" si="270"/>
        <v>6.3686368304404928</v>
      </c>
      <c r="AQ358" s="25">
        <f t="shared" si="270"/>
        <v>6.3673228835487263</v>
      </c>
      <c r="AR358" s="25">
        <f t="shared" si="270"/>
        <v>6.3646718362050967</v>
      </c>
      <c r="AS358" s="25">
        <f t="shared" si="270"/>
        <v>6.3593247536893882</v>
      </c>
      <c r="AT358" s="25">
        <f t="shared" si="270"/>
        <v>6.3485463231622727</v>
      </c>
      <c r="AU358" s="25">
        <f t="shared" si="268"/>
        <v>6.3268414008972131</v>
      </c>
    </row>
    <row r="359" spans="1:64">
      <c r="A359" s="36" t="s">
        <v>476</v>
      </c>
      <c r="B359" s="102" t="s">
        <v>292</v>
      </c>
      <c r="C359" s="36">
        <v>54389.500699999997</v>
      </c>
      <c r="D359" s="36">
        <v>2.9999999999999997E-4</v>
      </c>
      <c r="E359" s="33">
        <f t="shared" si="250"/>
        <v>12858.946044012613</v>
      </c>
      <c r="F359" s="25">
        <f t="shared" si="251"/>
        <v>12859</v>
      </c>
      <c r="G359" s="25">
        <f t="shared" si="240"/>
        <v>-1.8417769999359734E-2</v>
      </c>
      <c r="K359">
        <f t="shared" si="269"/>
        <v>-1.8417769999359734E-2</v>
      </c>
      <c r="O359" s="25">
        <f t="shared" ca="1" si="248"/>
        <v>1.5719907762708638E-2</v>
      </c>
      <c r="P359" s="27">
        <f t="shared" si="252"/>
        <v>-1.8286197754103558E-2</v>
      </c>
      <c r="Q359" s="28">
        <f t="shared" si="253"/>
        <v>39371.000699999997</v>
      </c>
      <c r="S359" s="25">
        <f t="shared" si="241"/>
        <v>1.7311255721751438E-8</v>
      </c>
      <c r="T359" s="128">
        <v>1</v>
      </c>
      <c r="U359">
        <f t="shared" si="242"/>
        <v>1.7311255721751438E-8</v>
      </c>
      <c r="V359" s="25">
        <f t="shared" si="243"/>
        <v>-1.3157224525617642E-4</v>
      </c>
      <c r="Z359">
        <f t="shared" si="254"/>
        <v>12859</v>
      </c>
      <c r="AA359" s="25">
        <f t="shared" si="255"/>
        <v>-1.7387716356939354E-2</v>
      </c>
      <c r="AB359" s="25">
        <f t="shared" si="256"/>
        <v>-1.9316251396523938E-2</v>
      </c>
      <c r="AC359" s="25">
        <f t="shared" si="257"/>
        <v>-1.3157224525617642E-4</v>
      </c>
      <c r="AD359" s="25">
        <f t="shared" si="258"/>
        <v>-1.0300536424203803E-3</v>
      </c>
      <c r="AE359" s="25">
        <f t="shared" si="259"/>
        <v>1.0610105062634928E-6</v>
      </c>
      <c r="AF359">
        <f t="shared" si="260"/>
        <v>-1.3157224525617642E-4</v>
      </c>
      <c r="AG359" s="128"/>
      <c r="AH359">
        <f t="shared" si="261"/>
        <v>8.9848139716420519E-4</v>
      </c>
      <c r="AI359">
        <f t="shared" si="262"/>
        <v>1.4918285992264939</v>
      </c>
      <c r="AJ359">
        <f t="shared" si="263"/>
        <v>0.14841771535326917</v>
      </c>
      <c r="AK359">
        <f t="shared" si="264"/>
        <v>7.3819696572813148E-2</v>
      </c>
      <c r="AL359">
        <f t="shared" si="265"/>
        <v>0.14898023702773522</v>
      </c>
      <c r="AM359">
        <f t="shared" si="266"/>
        <v>7.4628201369287286E-2</v>
      </c>
      <c r="AN359" s="25">
        <f t="shared" si="270"/>
        <v>6.3696105972689319</v>
      </c>
      <c r="AO359" s="25">
        <f t="shared" si="270"/>
        <v>6.369287957753321</v>
      </c>
      <c r="AP359" s="25">
        <f t="shared" si="270"/>
        <v>6.3686368304404928</v>
      </c>
      <c r="AQ359" s="25">
        <f t="shared" si="270"/>
        <v>6.3673228835487263</v>
      </c>
      <c r="AR359" s="25">
        <f t="shared" si="270"/>
        <v>6.3646718362050967</v>
      </c>
      <c r="AS359" s="25">
        <f t="shared" si="270"/>
        <v>6.3593247536893882</v>
      </c>
      <c r="AT359" s="25">
        <f t="shared" si="270"/>
        <v>6.3485463231622727</v>
      </c>
      <c r="AU359" s="25">
        <f t="shared" si="268"/>
        <v>6.3268414008972131</v>
      </c>
    </row>
    <row r="360" spans="1:64">
      <c r="A360" s="36" t="s">
        <v>476</v>
      </c>
      <c r="B360" s="102" t="s">
        <v>292</v>
      </c>
      <c r="C360" s="36">
        <v>54389.500899999999</v>
      </c>
      <c r="D360" s="36">
        <v>2.0000000000000001E-4</v>
      </c>
      <c r="E360" s="33">
        <f t="shared" si="250"/>
        <v>12858.946629924892</v>
      </c>
      <c r="F360" s="25">
        <f t="shared" si="251"/>
        <v>12859</v>
      </c>
      <c r="G360" s="25">
        <f t="shared" si="240"/>
        <v>-1.8217769997136202E-2</v>
      </c>
      <c r="K360">
        <f t="shared" si="269"/>
        <v>-1.8217769997136202E-2</v>
      </c>
      <c r="O360" s="25">
        <f t="shared" ca="1" si="248"/>
        <v>1.5719907762708638E-2</v>
      </c>
      <c r="P360" s="27">
        <f t="shared" si="252"/>
        <v>-1.8286197754103558E-2</v>
      </c>
      <c r="Q360" s="28">
        <f t="shared" si="253"/>
        <v>39371.000899999999</v>
      </c>
      <c r="S360" s="25">
        <f t="shared" si="241"/>
        <v>4.6823579235835687E-9</v>
      </c>
      <c r="T360" s="128">
        <v>1</v>
      </c>
      <c r="U360">
        <f t="shared" si="242"/>
        <v>4.6823579235835687E-9</v>
      </c>
      <c r="V360" s="25">
        <f t="shared" si="243"/>
        <v>6.8427756967356229E-5</v>
      </c>
      <c r="Z360">
        <f t="shared" si="254"/>
        <v>12859</v>
      </c>
      <c r="AA360" s="25">
        <f t="shared" si="255"/>
        <v>-1.7387716356939354E-2</v>
      </c>
      <c r="AB360" s="25">
        <f t="shared" si="256"/>
        <v>-1.9116251394300406E-2</v>
      </c>
      <c r="AC360" s="25">
        <f t="shared" si="257"/>
        <v>6.8427756967356229E-5</v>
      </c>
      <c r="AD360" s="25">
        <f t="shared" si="258"/>
        <v>-8.3005364019684766E-4</v>
      </c>
      <c r="AE360" s="25">
        <f t="shared" si="259"/>
        <v>6.8898904560403778E-7</v>
      </c>
      <c r="AF360">
        <f t="shared" si="260"/>
        <v>6.8427756967356229E-5</v>
      </c>
      <c r="AG360" s="128"/>
      <c r="AH360">
        <f t="shared" si="261"/>
        <v>8.9848139716420519E-4</v>
      </c>
      <c r="AI360">
        <f t="shared" si="262"/>
        <v>1.4918285992264939</v>
      </c>
      <c r="AJ360">
        <f t="shared" si="263"/>
        <v>0.14841771535326917</v>
      </c>
      <c r="AK360">
        <f t="shared" si="264"/>
        <v>7.3819696572813148E-2</v>
      </c>
      <c r="AL360">
        <f t="shared" si="265"/>
        <v>0.14898023702773522</v>
      </c>
      <c r="AM360">
        <f t="shared" si="266"/>
        <v>7.4628201369287286E-2</v>
      </c>
      <c r="AN360" s="25">
        <f t="shared" si="270"/>
        <v>6.3696105972689319</v>
      </c>
      <c r="AO360" s="25">
        <f t="shared" si="270"/>
        <v>6.369287957753321</v>
      </c>
      <c r="AP360" s="25">
        <f t="shared" si="270"/>
        <v>6.3686368304404928</v>
      </c>
      <c r="AQ360" s="25">
        <f t="shared" si="270"/>
        <v>6.3673228835487263</v>
      </c>
      <c r="AR360" s="25">
        <f t="shared" si="270"/>
        <v>6.3646718362050967</v>
      </c>
      <c r="AS360" s="25">
        <f t="shared" si="270"/>
        <v>6.3593247536893882</v>
      </c>
      <c r="AT360" s="25">
        <f t="shared" si="270"/>
        <v>6.3485463231622727</v>
      </c>
      <c r="AU360" s="25">
        <f t="shared" si="268"/>
        <v>6.3268414008972131</v>
      </c>
    </row>
    <row r="361" spans="1:64">
      <c r="A361" s="56" t="s">
        <v>477</v>
      </c>
      <c r="B361" s="57" t="s">
        <v>288</v>
      </c>
      <c r="C361" s="58">
        <v>54421.758800000003</v>
      </c>
      <c r="D361" s="58">
        <v>1E-4</v>
      </c>
      <c r="E361" s="33">
        <f t="shared" si="250"/>
        <v>12953.448127414138</v>
      </c>
      <c r="F361" s="25">
        <f t="shared" si="251"/>
        <v>12953.5</v>
      </c>
      <c r="G361" s="25">
        <f t="shared" si="240"/>
        <v>-1.7706604994600639E-2</v>
      </c>
      <c r="K361">
        <f t="shared" si="269"/>
        <v>-1.7706604994600639E-2</v>
      </c>
      <c r="N361" s="25"/>
      <c r="O361" s="25">
        <f t="shared" ca="1" si="248"/>
        <v>1.5383247280502187E-2</v>
      </c>
      <c r="P361" s="27">
        <f t="shared" si="252"/>
        <v>-1.8407100905510811E-2</v>
      </c>
      <c r="Q361" s="28">
        <f t="shared" si="253"/>
        <v>39403.258800000003</v>
      </c>
      <c r="R361" s="25"/>
      <c r="S361" s="25">
        <f t="shared" si="241"/>
        <v>4.9069452120187246E-7</v>
      </c>
      <c r="T361" s="128">
        <v>1</v>
      </c>
      <c r="U361">
        <f t="shared" si="242"/>
        <v>4.9069452120187246E-7</v>
      </c>
      <c r="V361" s="25">
        <f t="shared" si="243"/>
        <v>7.0049591091017258E-4</v>
      </c>
      <c r="Z361">
        <f t="shared" si="254"/>
        <v>12953.5</v>
      </c>
      <c r="AA361" s="25">
        <f t="shared" si="255"/>
        <v>-1.7225003337669527E-2</v>
      </c>
      <c r="AB361" s="25">
        <f t="shared" si="256"/>
        <v>-1.8888702562441927E-2</v>
      </c>
      <c r="AC361" s="25">
        <f t="shared" si="257"/>
        <v>7.0049591091017258E-4</v>
      </c>
      <c r="AD361" s="25">
        <f t="shared" si="258"/>
        <v>-4.8160165693111184E-4</v>
      </c>
      <c r="AE361" s="25">
        <f t="shared" si="259"/>
        <v>2.3194015595879236E-7</v>
      </c>
      <c r="AF361">
        <f t="shared" si="260"/>
        <v>7.0049591091017258E-4</v>
      </c>
      <c r="AG361" s="128"/>
      <c r="AH361">
        <f t="shared" si="261"/>
        <v>1.1820975678412862E-3</v>
      </c>
      <c r="AI361">
        <f t="shared" si="262"/>
        <v>1.4878150322427273</v>
      </c>
      <c r="AJ361">
        <f t="shared" si="263"/>
        <v>0.19473838896000442</v>
      </c>
      <c r="AK361">
        <f t="shared" si="264"/>
        <v>9.6856661811278527E-2</v>
      </c>
      <c r="AL361">
        <f t="shared" si="265"/>
        <v>0.19600288798426985</v>
      </c>
      <c r="AM361">
        <f t="shared" si="266"/>
        <v>9.8316398547543399E-2</v>
      </c>
      <c r="AN361" s="25">
        <f t="shared" ref="AN361:AT370" si="271">$AU361+$AB$7*SIN(AO361)</f>
        <v>6.396991312253987</v>
      </c>
      <c r="AO361" s="25">
        <f t="shared" si="271"/>
        <v>6.3965717477766839</v>
      </c>
      <c r="AP361" s="25">
        <f t="shared" si="271"/>
        <v>6.3957227154984517</v>
      </c>
      <c r="AQ361" s="25">
        <f t="shared" si="271"/>
        <v>6.3940048590841068</v>
      </c>
      <c r="AR361" s="25">
        <f t="shared" si="271"/>
        <v>6.3905300998583927</v>
      </c>
      <c r="AS361" s="25">
        <f t="shared" si="271"/>
        <v>6.3835055319837846</v>
      </c>
      <c r="AT361" s="25">
        <f t="shared" si="271"/>
        <v>6.369319466243974</v>
      </c>
      <c r="AU361" s="25">
        <f t="shared" si="268"/>
        <v>6.3407207233267453</v>
      </c>
    </row>
    <row r="362" spans="1:64">
      <c r="A362" s="56" t="s">
        <v>477</v>
      </c>
      <c r="B362" s="57" t="s">
        <v>292</v>
      </c>
      <c r="C362" s="58">
        <v>54462.550199999998</v>
      </c>
      <c r="D362" s="58">
        <v>1E-4</v>
      </c>
      <c r="E362" s="33">
        <f t="shared" si="250"/>
        <v>13072.949036793912</v>
      </c>
      <c r="F362" s="25">
        <f t="shared" si="251"/>
        <v>13073</v>
      </c>
      <c r="G362" s="25">
        <f t="shared" si="240"/>
        <v>-1.7396189999999478E-2</v>
      </c>
      <c r="K362">
        <f t="shared" si="269"/>
        <v>-1.7396189999999478E-2</v>
      </c>
      <c r="N362" s="25"/>
      <c r="O362" s="25">
        <f t="shared" ca="1" si="248"/>
        <v>1.4957523178664396E-2</v>
      </c>
      <c r="P362" s="27">
        <f t="shared" si="252"/>
        <v>-1.8560419637520659E-2</v>
      </c>
      <c r="Q362" s="28">
        <f t="shared" si="253"/>
        <v>39444.050199999998</v>
      </c>
      <c r="R362" s="25"/>
      <c r="S362" s="25">
        <f t="shared" si="241"/>
        <v>1.3554306488827004E-6</v>
      </c>
      <c r="T362" s="128">
        <v>1</v>
      </c>
      <c r="U362">
        <f t="shared" si="242"/>
        <v>1.3554306488827004E-6</v>
      </c>
      <c r="V362" s="25">
        <f t="shared" si="243"/>
        <v>1.1642296375211809E-3</v>
      </c>
      <c r="Z362">
        <f t="shared" si="254"/>
        <v>13073</v>
      </c>
      <c r="AA362" s="25">
        <f t="shared" si="255"/>
        <v>-1.7022146188613502E-2</v>
      </c>
      <c r="AB362" s="25">
        <f t="shared" si="256"/>
        <v>-1.8934463448906636E-2</v>
      </c>
      <c r="AC362" s="25">
        <f t="shared" si="257"/>
        <v>1.1642296375211809E-3</v>
      </c>
      <c r="AD362" s="25">
        <f t="shared" si="258"/>
        <v>-3.7404381138597675E-4</v>
      </c>
      <c r="AE362" s="25">
        <f t="shared" si="259"/>
        <v>1.3990877283614816E-7</v>
      </c>
      <c r="AF362">
        <f t="shared" si="260"/>
        <v>1.1642296375211809E-3</v>
      </c>
      <c r="AG362" s="128"/>
      <c r="AH362">
        <f t="shared" si="261"/>
        <v>1.5382734489071579E-3</v>
      </c>
      <c r="AI362">
        <f t="shared" si="262"/>
        <v>1.4812477360368346</v>
      </c>
      <c r="AJ362">
        <f t="shared" si="263"/>
        <v>0.25229252084073517</v>
      </c>
      <c r="AK362">
        <f t="shared" si="264"/>
        <v>0.12548041751053665</v>
      </c>
      <c r="AL362">
        <f t="shared" si="265"/>
        <v>0.25506084904863841</v>
      </c>
      <c r="AM362">
        <f t="shared" si="266"/>
        <v>0.12822633754118548</v>
      </c>
      <c r="AN362" s="25">
        <f t="shared" si="271"/>
        <v>6.4315014441890686</v>
      </c>
      <c r="AO362" s="25">
        <f t="shared" si="271"/>
        <v>6.4309658913535523</v>
      </c>
      <c r="AP362" s="25">
        <f t="shared" si="271"/>
        <v>6.4298772732257072</v>
      </c>
      <c r="AQ362" s="25">
        <f t="shared" si="271"/>
        <v>6.4276649775700267</v>
      </c>
      <c r="AR362" s="25">
        <f t="shared" si="271"/>
        <v>6.4231713194172091</v>
      </c>
      <c r="AS362" s="25">
        <f t="shared" si="271"/>
        <v>6.4140523658532214</v>
      </c>
      <c r="AT362" s="25">
        <f t="shared" si="271"/>
        <v>6.3955800942978049</v>
      </c>
      <c r="AU362" s="25">
        <f t="shared" si="268"/>
        <v>6.3582718241767875</v>
      </c>
    </row>
    <row r="363" spans="1:64">
      <c r="A363" s="36" t="s">
        <v>476</v>
      </c>
      <c r="B363" s="102" t="s">
        <v>292</v>
      </c>
      <c r="C363" s="36">
        <v>54506.242769999997</v>
      </c>
      <c r="D363" s="36">
        <v>5.0000000000000001E-4</v>
      </c>
      <c r="E363" s="33">
        <f t="shared" si="250"/>
        <v>13200.949101712991</v>
      </c>
      <c r="F363" s="25">
        <f t="shared" si="251"/>
        <v>13201</v>
      </c>
      <c r="G363" s="25">
        <f t="shared" ref="G363:G426" si="272">+C363-(C$7+F363*C$8)</f>
        <v>-1.7374030001519714E-2</v>
      </c>
      <c r="K363">
        <f t="shared" si="269"/>
        <v>-1.7374030001519714E-2</v>
      </c>
      <c r="O363" s="25">
        <f t="shared" ca="1" si="248"/>
        <v>1.4501517446151954E-2</v>
      </c>
      <c r="P363" s="27">
        <f t="shared" si="252"/>
        <v>-1.8725177340803527E-2</v>
      </c>
      <c r="Q363" s="28">
        <f t="shared" si="253"/>
        <v>39487.742769999997</v>
      </c>
      <c r="S363" s="25">
        <f t="shared" ref="S363:S426" si="273">+(P363-G363)^2</f>
        <v>1.8255991324537282E-6</v>
      </c>
      <c r="T363" s="128">
        <v>1</v>
      </c>
      <c r="U363">
        <f t="shared" ref="U363:U426" si="274">+T363*S363</f>
        <v>1.8255991324537282E-6</v>
      </c>
      <c r="V363" s="25">
        <f t="shared" ref="V363:V426" si="275">+G363-P363</f>
        <v>1.3511473392838133E-3</v>
      </c>
      <c r="Z363">
        <f t="shared" si="254"/>
        <v>13201</v>
      </c>
      <c r="AA363" s="25">
        <f t="shared" si="255"/>
        <v>-1.6809271743614095E-2</v>
      </c>
      <c r="AB363" s="25">
        <f t="shared" si="256"/>
        <v>-1.9289935598709146E-2</v>
      </c>
      <c r="AC363" s="25">
        <f t="shared" si="257"/>
        <v>1.3511473392838133E-3</v>
      </c>
      <c r="AD363" s="25">
        <f t="shared" si="258"/>
        <v>-5.6475825790561901E-4</v>
      </c>
      <c r="AE363" s="25">
        <f t="shared" si="259"/>
        <v>3.1895188987258968E-7</v>
      </c>
      <c r="AF363">
        <f t="shared" si="260"/>
        <v>1.3511473392838133E-3</v>
      </c>
      <c r="AG363" s="128"/>
      <c r="AH363">
        <f t="shared" si="261"/>
        <v>1.9159055971894341E-3</v>
      </c>
      <c r="AI363">
        <f t="shared" si="262"/>
        <v>1.4724510179430932</v>
      </c>
      <c r="AJ363">
        <f t="shared" si="263"/>
        <v>0.31235902341511135</v>
      </c>
      <c r="AK363">
        <f t="shared" si="264"/>
        <v>0.15535364258276144</v>
      </c>
      <c r="AL363">
        <f t="shared" si="265"/>
        <v>0.31768746046739754</v>
      </c>
      <c r="AM363">
        <f t="shared" si="266"/>
        <v>0.16019329866049623</v>
      </c>
      <c r="AN363" s="25">
        <f t="shared" si="271"/>
        <v>6.4682869052737173</v>
      </c>
      <c r="AO363" s="25">
        <f t="shared" si="271"/>
        <v>6.4676371980578331</v>
      </c>
      <c r="AP363" s="25">
        <f t="shared" si="271"/>
        <v>6.4663084494072685</v>
      </c>
      <c r="AQ363" s="25">
        <f t="shared" si="271"/>
        <v>6.4635919743613623</v>
      </c>
      <c r="AR363" s="25">
        <f t="shared" si="271"/>
        <v>6.4580426134860689</v>
      </c>
      <c r="AS363" s="25">
        <f t="shared" si="271"/>
        <v>6.4467227733689993</v>
      </c>
      <c r="AT363" s="25">
        <f t="shared" si="271"/>
        <v>6.4236958152319721</v>
      </c>
      <c r="AU363" s="25">
        <f t="shared" si="268"/>
        <v>6.3770713296898043</v>
      </c>
    </row>
    <row r="364" spans="1:64">
      <c r="A364" s="33" t="s">
        <v>1419</v>
      </c>
      <c r="B364" s="57" t="s">
        <v>1231</v>
      </c>
      <c r="C364" s="58">
        <v>54506.2428</v>
      </c>
      <c r="D364" s="58" t="s">
        <v>292</v>
      </c>
      <c r="E364" s="33">
        <f t="shared" si="250"/>
        <v>13200.94918959984</v>
      </c>
      <c r="F364" s="25">
        <f t="shared" si="251"/>
        <v>13201</v>
      </c>
      <c r="G364" s="25">
        <f t="shared" si="272"/>
        <v>-1.7344029998639598E-2</v>
      </c>
      <c r="K364">
        <f t="shared" si="269"/>
        <v>-1.7344029998639598E-2</v>
      </c>
      <c r="L364" s="25"/>
      <c r="O364" s="25">
        <f t="shared" ca="1" si="248"/>
        <v>1.4501517446151954E-2</v>
      </c>
      <c r="P364" s="27">
        <f t="shared" si="252"/>
        <v>-1.8725177340803527E-2</v>
      </c>
      <c r="Q364" s="28">
        <f t="shared" si="253"/>
        <v>39487.7428</v>
      </c>
      <c r="S364" s="25">
        <f t="shared" si="273"/>
        <v>1.9075679807664836E-6</v>
      </c>
      <c r="T364" s="128">
        <v>1</v>
      </c>
      <c r="U364">
        <f t="shared" si="274"/>
        <v>1.9075679807664836E-6</v>
      </c>
      <c r="V364" s="25">
        <f t="shared" si="275"/>
        <v>1.3811473421639284E-3</v>
      </c>
      <c r="Z364">
        <f t="shared" si="254"/>
        <v>13201</v>
      </c>
      <c r="AA364" s="25">
        <f t="shared" si="255"/>
        <v>-1.6809271743614095E-2</v>
      </c>
      <c r="AB364" s="25">
        <f t="shared" si="256"/>
        <v>-1.9259935595829031E-2</v>
      </c>
      <c r="AC364" s="25">
        <f t="shared" si="257"/>
        <v>1.3811473421639284E-3</v>
      </c>
      <c r="AD364" s="25">
        <f t="shared" si="258"/>
        <v>-5.3475825502550395E-4</v>
      </c>
      <c r="AE364" s="25">
        <f t="shared" si="259"/>
        <v>2.859663913179219E-7</v>
      </c>
      <c r="AF364">
        <f t="shared" si="260"/>
        <v>1.3811473421639284E-3</v>
      </c>
      <c r="AG364" s="128"/>
      <c r="AH364">
        <f t="shared" si="261"/>
        <v>1.9159055971894341E-3</v>
      </c>
      <c r="AI364">
        <f t="shared" si="262"/>
        <v>1.4724510179430932</v>
      </c>
      <c r="AJ364">
        <f t="shared" si="263"/>
        <v>0.31235902341511135</v>
      </c>
      <c r="AK364">
        <f t="shared" si="264"/>
        <v>0.15535364258276144</v>
      </c>
      <c r="AL364">
        <f t="shared" si="265"/>
        <v>0.31768746046739754</v>
      </c>
      <c r="AM364">
        <f t="shared" si="266"/>
        <v>0.16019329866049623</v>
      </c>
      <c r="AN364" s="25">
        <f t="shared" si="271"/>
        <v>6.4682869052737173</v>
      </c>
      <c r="AO364" s="25">
        <f t="shared" si="271"/>
        <v>6.4676371980578331</v>
      </c>
      <c r="AP364" s="25">
        <f t="shared" si="271"/>
        <v>6.4663084494072685</v>
      </c>
      <c r="AQ364" s="25">
        <f t="shared" si="271"/>
        <v>6.4635919743613623</v>
      </c>
      <c r="AR364" s="25">
        <f t="shared" si="271"/>
        <v>6.4580426134860689</v>
      </c>
      <c r="AS364" s="25">
        <f t="shared" si="271"/>
        <v>6.4467227733689993</v>
      </c>
      <c r="AT364" s="25">
        <f t="shared" si="271"/>
        <v>6.4236958152319721</v>
      </c>
      <c r="AU364" s="25">
        <f t="shared" si="268"/>
        <v>6.3770713296898043</v>
      </c>
    </row>
    <row r="365" spans="1:64">
      <c r="A365" s="36" t="s">
        <v>476</v>
      </c>
      <c r="B365" s="102" t="s">
        <v>292</v>
      </c>
      <c r="C365" s="36">
        <v>54506.243470000001</v>
      </c>
      <c r="D365" s="36">
        <v>5.0000000000000001E-4</v>
      </c>
      <c r="E365" s="33">
        <f t="shared" si="250"/>
        <v>13200.951152405956</v>
      </c>
      <c r="F365" s="25">
        <f t="shared" si="251"/>
        <v>13201</v>
      </c>
      <c r="G365" s="25">
        <f t="shared" si="272"/>
        <v>-1.6674029997375328E-2</v>
      </c>
      <c r="K365">
        <f t="shared" si="269"/>
        <v>-1.6674029997375328E-2</v>
      </c>
      <c r="O365" s="25">
        <f t="shared" ca="1" si="248"/>
        <v>1.4501517446151954E-2</v>
      </c>
      <c r="P365" s="27">
        <f t="shared" si="252"/>
        <v>-1.8725177340803527E-2</v>
      </c>
      <c r="Q365" s="28">
        <f t="shared" si="253"/>
        <v>39487.743470000001</v>
      </c>
      <c r="S365" s="25">
        <f t="shared" si="273"/>
        <v>4.2072054244525573E-6</v>
      </c>
      <c r="T365" s="128">
        <v>1</v>
      </c>
      <c r="U365">
        <f t="shared" si="274"/>
        <v>4.2072054244525573E-6</v>
      </c>
      <c r="V365" s="25">
        <f t="shared" si="275"/>
        <v>2.0511473434281988E-3</v>
      </c>
      <c r="Z365">
        <f t="shared" si="254"/>
        <v>13201</v>
      </c>
      <c r="AA365" s="25">
        <f t="shared" si="255"/>
        <v>-1.6809271743614095E-2</v>
      </c>
      <c r="AB365" s="25">
        <f t="shared" si="256"/>
        <v>-1.858993559456476E-2</v>
      </c>
      <c r="AC365" s="25">
        <f t="shared" si="257"/>
        <v>2.0511473434281988E-3</v>
      </c>
      <c r="AD365" s="25">
        <f t="shared" si="258"/>
        <v>1.3524174623876645E-4</v>
      </c>
      <c r="AE365" s="25">
        <f t="shared" si="259"/>
        <v>1.8290329925710899E-8</v>
      </c>
      <c r="AF365">
        <f t="shared" si="260"/>
        <v>2.0511473434281988E-3</v>
      </c>
      <c r="AG365" s="128"/>
      <c r="AH365">
        <f t="shared" si="261"/>
        <v>1.9159055971894341E-3</v>
      </c>
      <c r="AI365">
        <f t="shared" si="262"/>
        <v>1.4724510179430932</v>
      </c>
      <c r="AJ365">
        <f t="shared" si="263"/>
        <v>0.31235902341511135</v>
      </c>
      <c r="AK365">
        <f t="shared" si="264"/>
        <v>0.15535364258276144</v>
      </c>
      <c r="AL365">
        <f t="shared" si="265"/>
        <v>0.31768746046739754</v>
      </c>
      <c r="AM365">
        <f t="shared" si="266"/>
        <v>0.16019329866049623</v>
      </c>
      <c r="AN365" s="25">
        <f t="shared" si="271"/>
        <v>6.4682869052737173</v>
      </c>
      <c r="AO365" s="25">
        <f t="shared" si="271"/>
        <v>6.4676371980578331</v>
      </c>
      <c r="AP365" s="25">
        <f t="shared" si="271"/>
        <v>6.4663084494072685</v>
      </c>
      <c r="AQ365" s="25">
        <f t="shared" si="271"/>
        <v>6.4635919743613623</v>
      </c>
      <c r="AR365" s="25">
        <f t="shared" si="271"/>
        <v>6.4580426134860689</v>
      </c>
      <c r="AS365" s="25">
        <f t="shared" si="271"/>
        <v>6.4467227733689993</v>
      </c>
      <c r="AT365" s="25">
        <f t="shared" si="271"/>
        <v>6.4236958152319721</v>
      </c>
      <c r="AU365" s="25">
        <f t="shared" si="268"/>
        <v>6.3770713296898043</v>
      </c>
    </row>
    <row r="366" spans="1:64">
      <c r="A366" s="33" t="s">
        <v>1419</v>
      </c>
      <c r="B366" s="57" t="s">
        <v>1231</v>
      </c>
      <c r="C366" s="58">
        <v>54506.243499999997</v>
      </c>
      <c r="D366" s="58" t="s">
        <v>420</v>
      </c>
      <c r="E366" s="33">
        <f t="shared" si="250"/>
        <v>13200.951240292785</v>
      </c>
      <c r="F366" s="25">
        <f t="shared" si="251"/>
        <v>13201</v>
      </c>
      <c r="G366" s="25">
        <f t="shared" si="272"/>
        <v>-1.6644030001771171E-2</v>
      </c>
      <c r="K366">
        <f t="shared" si="269"/>
        <v>-1.6644030001771171E-2</v>
      </c>
      <c r="M366" s="25"/>
      <c r="O366" s="25">
        <f t="shared" ca="1" si="248"/>
        <v>1.4501517446151954E-2</v>
      </c>
      <c r="P366" s="27">
        <f t="shared" si="252"/>
        <v>-1.8725177340803527E-2</v>
      </c>
      <c r="Q366" s="28">
        <f t="shared" si="253"/>
        <v>39487.743499999997</v>
      </c>
      <c r="S366" s="25">
        <f t="shared" si="273"/>
        <v>4.3311742467614573E-6</v>
      </c>
      <c r="T366" s="128">
        <v>1</v>
      </c>
      <c r="U366">
        <f t="shared" si="274"/>
        <v>4.3311742467614573E-6</v>
      </c>
      <c r="V366" s="25">
        <f t="shared" si="275"/>
        <v>2.0811473390323562E-3</v>
      </c>
      <c r="Z366">
        <f t="shared" si="254"/>
        <v>13201</v>
      </c>
      <c r="AA366" s="25">
        <f t="shared" si="255"/>
        <v>-1.6809271743614095E-2</v>
      </c>
      <c r="AB366" s="25">
        <f t="shared" si="256"/>
        <v>-1.8559935598960603E-2</v>
      </c>
      <c r="AC366" s="25">
        <f t="shared" si="257"/>
        <v>2.0811473390323562E-3</v>
      </c>
      <c r="AD366" s="25">
        <f t="shared" si="258"/>
        <v>1.6524174184292389E-4</v>
      </c>
      <c r="AE366" s="25">
        <f t="shared" si="259"/>
        <v>2.7304833247283505E-8</v>
      </c>
      <c r="AF366">
        <f t="shared" si="260"/>
        <v>2.0811473390323562E-3</v>
      </c>
      <c r="AG366" s="128"/>
      <c r="AH366">
        <f t="shared" si="261"/>
        <v>1.9159055971894341E-3</v>
      </c>
      <c r="AI366">
        <f t="shared" si="262"/>
        <v>1.4724510179430932</v>
      </c>
      <c r="AJ366">
        <f t="shared" si="263"/>
        <v>0.31235902341511135</v>
      </c>
      <c r="AK366">
        <f t="shared" si="264"/>
        <v>0.15535364258276144</v>
      </c>
      <c r="AL366">
        <f t="shared" si="265"/>
        <v>0.31768746046739754</v>
      </c>
      <c r="AM366">
        <f t="shared" si="266"/>
        <v>0.16019329866049623</v>
      </c>
      <c r="AN366" s="25">
        <f t="shared" si="271"/>
        <v>6.4682869052737173</v>
      </c>
      <c r="AO366" s="25">
        <f t="shared" si="271"/>
        <v>6.4676371980578331</v>
      </c>
      <c r="AP366" s="25">
        <f t="shared" si="271"/>
        <v>6.4663084494072685</v>
      </c>
      <c r="AQ366" s="25">
        <f t="shared" si="271"/>
        <v>6.4635919743613623</v>
      </c>
      <c r="AR366" s="25">
        <f t="shared" si="271"/>
        <v>6.4580426134860689</v>
      </c>
      <c r="AS366" s="25">
        <f t="shared" si="271"/>
        <v>6.4467227733689993</v>
      </c>
      <c r="AT366" s="25">
        <f t="shared" si="271"/>
        <v>6.4236958152319721</v>
      </c>
      <c r="AU366" s="25">
        <f t="shared" si="268"/>
        <v>6.3770713296898043</v>
      </c>
    </row>
    <row r="367" spans="1:64">
      <c r="A367" s="95" t="s">
        <v>360</v>
      </c>
      <c r="B367" s="96" t="s">
        <v>292</v>
      </c>
      <c r="C367" s="95">
        <v>54508.290300000001</v>
      </c>
      <c r="D367" s="95">
        <v>4.0000000000000002E-4</v>
      </c>
      <c r="E367" s="33">
        <f t="shared" si="250"/>
        <v>13206.947466490439</v>
      </c>
      <c r="F367" s="25">
        <f t="shared" si="251"/>
        <v>13207</v>
      </c>
      <c r="G367" s="25">
        <f t="shared" si="272"/>
        <v>-1.7932209993887227E-2</v>
      </c>
      <c r="K367">
        <f t="shared" si="269"/>
        <v>-1.7932209993887227E-2</v>
      </c>
      <c r="O367" s="25">
        <f t="shared" ca="1" si="248"/>
        <v>1.4480142177440432E-2</v>
      </c>
      <c r="P367" s="27">
        <f t="shared" si="252"/>
        <v>-1.8732913896580366E-2</v>
      </c>
      <c r="Q367" s="28">
        <f t="shared" si="253"/>
        <v>39489.790300000001</v>
      </c>
      <c r="R367" s="26"/>
      <c r="S367" s="25">
        <f t="shared" si="273"/>
        <v>6.4112673978802355E-7</v>
      </c>
      <c r="T367" s="128">
        <v>1</v>
      </c>
      <c r="U367">
        <f t="shared" si="274"/>
        <v>6.4112673978802355E-7</v>
      </c>
      <c r="V367" s="25">
        <f t="shared" si="275"/>
        <v>8.0070390269313882E-4</v>
      </c>
      <c r="Z367">
        <f t="shared" si="254"/>
        <v>13207</v>
      </c>
      <c r="AA367" s="25">
        <f t="shared" si="255"/>
        <v>-1.6799420057750914E-2</v>
      </c>
      <c r="AB367" s="25">
        <f t="shared" si="256"/>
        <v>-1.9865703832716679E-2</v>
      </c>
      <c r="AC367" s="25">
        <f t="shared" si="257"/>
        <v>8.0070390269313882E-4</v>
      </c>
      <c r="AD367" s="25">
        <f t="shared" si="258"/>
        <v>-1.1327899361363129E-3</v>
      </c>
      <c r="AE367" s="25">
        <f t="shared" si="259"/>
        <v>1.2832130394117118E-6</v>
      </c>
      <c r="AF367">
        <f t="shared" si="260"/>
        <v>8.0070390269313882E-4</v>
      </c>
      <c r="AG367" s="128"/>
      <c r="AH367">
        <f t="shared" si="261"/>
        <v>1.9334938388294511E-3</v>
      </c>
      <c r="AI367">
        <f t="shared" si="262"/>
        <v>1.4719958058553777</v>
      </c>
      <c r="AJ367">
        <f t="shared" si="263"/>
        <v>0.31512895476319741</v>
      </c>
      <c r="AK367">
        <f t="shared" si="264"/>
        <v>0.15673122813954463</v>
      </c>
      <c r="AL367">
        <f t="shared" si="265"/>
        <v>0.32060469105170492</v>
      </c>
      <c r="AM367">
        <f t="shared" si="266"/>
        <v>0.16168969549201062</v>
      </c>
      <c r="AN367" s="25">
        <f t="shared" si="271"/>
        <v>6.4700059809668913</v>
      </c>
      <c r="AO367" s="25">
        <f t="shared" si="271"/>
        <v>6.4693512113928016</v>
      </c>
      <c r="AP367" s="25">
        <f t="shared" si="271"/>
        <v>6.4680116820593154</v>
      </c>
      <c r="AQ367" s="25">
        <f t="shared" si="271"/>
        <v>6.4652723114256974</v>
      </c>
      <c r="AR367" s="25">
        <f t="shared" si="271"/>
        <v>6.4596745061163263</v>
      </c>
      <c r="AS367" s="25">
        <f t="shared" si="271"/>
        <v>6.4482527467563671</v>
      </c>
      <c r="AT367" s="25">
        <f t="shared" si="271"/>
        <v>6.4250133609983839</v>
      </c>
      <c r="AU367" s="25">
        <f t="shared" si="268"/>
        <v>6.3779525565107269</v>
      </c>
    </row>
    <row r="368" spans="1:64">
      <c r="A368" s="36" t="s">
        <v>476</v>
      </c>
      <c r="B368" s="102" t="s">
        <v>292</v>
      </c>
      <c r="C368" s="36">
        <v>54509.314570000002</v>
      </c>
      <c r="D368" s="36">
        <v>1E-4</v>
      </c>
      <c r="E368" s="33">
        <f t="shared" si="250"/>
        <v>13209.948128307651</v>
      </c>
      <c r="F368" s="25">
        <f t="shared" si="251"/>
        <v>13210</v>
      </c>
      <c r="G368" s="25">
        <f t="shared" si="272"/>
        <v>-1.770629999373341E-2</v>
      </c>
      <c r="K368">
        <f t="shared" si="269"/>
        <v>-1.770629999373341E-2</v>
      </c>
      <c r="O368" s="25">
        <f t="shared" ca="1" si="248"/>
        <v>1.4469454543084667E-2</v>
      </c>
      <c r="P368" s="27">
        <f t="shared" si="252"/>
        <v>-1.8736782629117741E-2</v>
      </c>
      <c r="Q368" s="28">
        <f t="shared" si="253"/>
        <v>39490.814570000002</v>
      </c>
      <c r="S368" s="25">
        <f t="shared" si="273"/>
        <v>1.0618944618286365E-6</v>
      </c>
      <c r="T368" s="128">
        <v>1</v>
      </c>
      <c r="U368">
        <f t="shared" si="274"/>
        <v>1.0618944618286365E-6</v>
      </c>
      <c r="V368" s="25">
        <f t="shared" si="275"/>
        <v>1.0304826353843312E-3</v>
      </c>
      <c r="Z368">
        <f t="shared" si="254"/>
        <v>13210</v>
      </c>
      <c r="AA368" s="25">
        <f t="shared" si="255"/>
        <v>-1.6794498734370812E-2</v>
      </c>
      <c r="AB368" s="25">
        <f t="shared" si="256"/>
        <v>-1.9648583888480339E-2</v>
      </c>
      <c r="AC368" s="25">
        <f t="shared" si="257"/>
        <v>1.0304826353843312E-3</v>
      </c>
      <c r="AD368" s="25">
        <f t="shared" si="258"/>
        <v>-9.1180125936259765E-4</v>
      </c>
      <c r="AE368" s="25">
        <f t="shared" si="259"/>
        <v>8.3138153657521905E-7</v>
      </c>
      <c r="AF368">
        <f t="shared" si="260"/>
        <v>1.0304826353843312E-3</v>
      </c>
      <c r="AG368" s="128"/>
      <c r="AH368">
        <f t="shared" si="261"/>
        <v>1.9422838947469304E-3</v>
      </c>
      <c r="AI368">
        <f t="shared" si="262"/>
        <v>1.4717667969436594</v>
      </c>
      <c r="AJ368">
        <f t="shared" si="263"/>
        <v>0.31651229150993165</v>
      </c>
      <c r="AK368">
        <f t="shared" si="264"/>
        <v>0.1574192107740264</v>
      </c>
      <c r="AL368">
        <f t="shared" si="265"/>
        <v>0.32206264776788435</v>
      </c>
      <c r="AM368">
        <f t="shared" si="266"/>
        <v>0.16243782025052006</v>
      </c>
      <c r="AN368" s="25">
        <f t="shared" si="271"/>
        <v>6.4708653305599615</v>
      </c>
      <c r="AO368" s="25">
        <f t="shared" si="271"/>
        <v>6.4702080400386688</v>
      </c>
      <c r="AP368" s="25">
        <f t="shared" si="271"/>
        <v>6.4688631372887615</v>
      </c>
      <c r="AQ368" s="25">
        <f t="shared" si="271"/>
        <v>6.4661123452350759</v>
      </c>
      <c r="AR368" s="25">
        <f t="shared" si="271"/>
        <v>6.4604903550877726</v>
      </c>
      <c r="AS368" s="25">
        <f t="shared" si="271"/>
        <v>6.4490176810206297</v>
      </c>
      <c r="AT368" s="25">
        <f t="shared" si="271"/>
        <v>6.4256721201981772</v>
      </c>
      <c r="AU368" s="25">
        <f t="shared" si="268"/>
        <v>6.3783931699211882</v>
      </c>
      <c r="AV368" s="25"/>
      <c r="AW368" s="25"/>
      <c r="AX368" s="25"/>
      <c r="AY368" s="25"/>
      <c r="AZ368" s="25"/>
      <c r="BA368" s="25"/>
      <c r="BB368" s="25"/>
      <c r="BC368" s="25"/>
      <c r="BD368" s="25"/>
      <c r="BE368" s="25"/>
      <c r="BF368" s="25"/>
      <c r="BG368" s="25"/>
      <c r="BH368" s="25"/>
      <c r="BI368" s="25"/>
      <c r="BJ368" s="25"/>
      <c r="BK368" s="25"/>
      <c r="BL368" s="25"/>
    </row>
    <row r="369" spans="1:47">
      <c r="A369" s="33" t="s">
        <v>1419</v>
      </c>
      <c r="B369" s="57" t="s">
        <v>1231</v>
      </c>
      <c r="C369" s="58">
        <v>54509.314599999998</v>
      </c>
      <c r="D369" s="58" t="s">
        <v>445</v>
      </c>
      <c r="E369" s="33">
        <f t="shared" si="250"/>
        <v>13209.94821619448</v>
      </c>
      <c r="F369" s="25">
        <f t="shared" si="251"/>
        <v>13210</v>
      </c>
      <c r="G369" s="25">
        <f t="shared" si="272"/>
        <v>-1.7676299998129252E-2</v>
      </c>
      <c r="K369">
        <f t="shared" si="269"/>
        <v>-1.7676299998129252E-2</v>
      </c>
      <c r="L369" s="25"/>
      <c r="O369" s="25">
        <f t="shared" ca="1" si="248"/>
        <v>1.4469454543084667E-2</v>
      </c>
      <c r="P369" s="27">
        <f t="shared" si="252"/>
        <v>-1.8736782629117741E-2</v>
      </c>
      <c r="Q369" s="28">
        <f t="shared" si="253"/>
        <v>39490.814599999998</v>
      </c>
      <c r="S369" s="25">
        <f t="shared" si="273"/>
        <v>1.124623410628267E-6</v>
      </c>
      <c r="T369" s="128">
        <v>1</v>
      </c>
      <c r="U369">
        <f t="shared" si="274"/>
        <v>1.124623410628267E-6</v>
      </c>
      <c r="V369" s="25">
        <f t="shared" si="275"/>
        <v>1.0604826309884886E-3</v>
      </c>
      <c r="Z369">
        <f t="shared" si="254"/>
        <v>13210</v>
      </c>
      <c r="AA369" s="25">
        <f t="shared" si="255"/>
        <v>-1.6794498734370812E-2</v>
      </c>
      <c r="AB369" s="25">
        <f t="shared" si="256"/>
        <v>-1.9618583892876181E-2</v>
      </c>
      <c r="AC369" s="25">
        <f t="shared" si="257"/>
        <v>1.0604826309884886E-3</v>
      </c>
      <c r="AD369" s="25">
        <f t="shared" si="258"/>
        <v>-8.818012637584402E-4</v>
      </c>
      <c r="AE369" s="25">
        <f t="shared" si="259"/>
        <v>7.7757346876598224E-7</v>
      </c>
      <c r="AF369">
        <f t="shared" si="260"/>
        <v>1.0604826309884886E-3</v>
      </c>
      <c r="AG369" s="128"/>
      <c r="AH369">
        <f t="shared" si="261"/>
        <v>1.9422838947469304E-3</v>
      </c>
      <c r="AI369">
        <f t="shared" si="262"/>
        <v>1.4717667969436594</v>
      </c>
      <c r="AJ369">
        <f t="shared" si="263"/>
        <v>0.31651229150993165</v>
      </c>
      <c r="AK369">
        <f t="shared" si="264"/>
        <v>0.1574192107740264</v>
      </c>
      <c r="AL369">
        <f t="shared" si="265"/>
        <v>0.32206264776788435</v>
      </c>
      <c r="AM369">
        <f t="shared" si="266"/>
        <v>0.16243782025052006</v>
      </c>
      <c r="AN369" s="25">
        <f t="shared" si="271"/>
        <v>6.4708653305599615</v>
      </c>
      <c r="AO369" s="25">
        <f t="shared" si="271"/>
        <v>6.4702080400386688</v>
      </c>
      <c r="AP369" s="25">
        <f t="shared" si="271"/>
        <v>6.4688631372887615</v>
      </c>
      <c r="AQ369" s="25">
        <f t="shared" si="271"/>
        <v>6.4661123452350759</v>
      </c>
      <c r="AR369" s="25">
        <f t="shared" si="271"/>
        <v>6.4604903550877726</v>
      </c>
      <c r="AS369" s="25">
        <f t="shared" si="271"/>
        <v>6.4490176810206297</v>
      </c>
      <c r="AT369" s="25">
        <f t="shared" si="271"/>
        <v>6.4256721201981772</v>
      </c>
      <c r="AU369" s="25">
        <f t="shared" si="268"/>
        <v>6.3783931699211882</v>
      </c>
    </row>
    <row r="370" spans="1:47">
      <c r="A370" s="36" t="s">
        <v>476</v>
      </c>
      <c r="B370" s="102" t="s">
        <v>292</v>
      </c>
      <c r="C370" s="36">
        <v>54509.31467</v>
      </c>
      <c r="D370" s="36">
        <v>1E-4</v>
      </c>
      <c r="E370" s="33">
        <f t="shared" si="250"/>
        <v>13209.94842126378</v>
      </c>
      <c r="F370" s="25">
        <f t="shared" si="251"/>
        <v>13210</v>
      </c>
      <c r="G370" s="25">
        <f t="shared" si="272"/>
        <v>-1.7606299996259622E-2</v>
      </c>
      <c r="K370">
        <f t="shared" si="269"/>
        <v>-1.7606299996259622E-2</v>
      </c>
      <c r="O370" s="25">
        <f t="shared" ca="1" si="248"/>
        <v>1.4469454543084667E-2</v>
      </c>
      <c r="P370" s="27">
        <f t="shared" si="252"/>
        <v>-1.8736782629117741E-2</v>
      </c>
      <c r="Q370" s="28">
        <f t="shared" si="253"/>
        <v>39490.81467</v>
      </c>
      <c r="S370" s="25">
        <f t="shared" si="273"/>
        <v>1.2779909831938241E-6</v>
      </c>
      <c r="T370" s="128">
        <v>1</v>
      </c>
      <c r="U370">
        <f t="shared" si="274"/>
        <v>1.2779909831938241E-6</v>
      </c>
      <c r="V370" s="25">
        <f t="shared" si="275"/>
        <v>1.1304826328581187E-3</v>
      </c>
      <c r="Z370">
        <f t="shared" si="254"/>
        <v>13210</v>
      </c>
      <c r="AA370" s="25">
        <f t="shared" si="255"/>
        <v>-1.6794498734370812E-2</v>
      </c>
      <c r="AB370" s="25">
        <f t="shared" si="256"/>
        <v>-1.9548583891006551E-2</v>
      </c>
      <c r="AC370" s="25">
        <f t="shared" si="257"/>
        <v>1.1304826328581187E-3</v>
      </c>
      <c r="AD370" s="25">
        <f t="shared" si="258"/>
        <v>-8.1180126188881013E-4</v>
      </c>
      <c r="AE370" s="25">
        <f t="shared" si="259"/>
        <v>6.5902128880426445E-7</v>
      </c>
      <c r="AF370">
        <f t="shared" si="260"/>
        <v>1.1304826328581187E-3</v>
      </c>
      <c r="AG370" s="128"/>
      <c r="AH370">
        <f t="shared" si="261"/>
        <v>1.9422838947469304E-3</v>
      </c>
      <c r="AI370">
        <f t="shared" si="262"/>
        <v>1.4717667969436594</v>
      </c>
      <c r="AJ370">
        <f t="shared" si="263"/>
        <v>0.31651229150993165</v>
      </c>
      <c r="AK370">
        <f t="shared" si="264"/>
        <v>0.1574192107740264</v>
      </c>
      <c r="AL370">
        <f t="shared" si="265"/>
        <v>0.32206264776788435</v>
      </c>
      <c r="AM370">
        <f t="shared" si="266"/>
        <v>0.16243782025052006</v>
      </c>
      <c r="AN370" s="25">
        <f t="shared" si="271"/>
        <v>6.4708653305599615</v>
      </c>
      <c r="AO370" s="25">
        <f t="shared" si="271"/>
        <v>6.4702080400386688</v>
      </c>
      <c r="AP370" s="25">
        <f t="shared" si="271"/>
        <v>6.4688631372887615</v>
      </c>
      <c r="AQ370" s="25">
        <f t="shared" si="271"/>
        <v>6.4661123452350759</v>
      </c>
      <c r="AR370" s="25">
        <f t="shared" si="271"/>
        <v>6.4604903550877726</v>
      </c>
      <c r="AS370" s="25">
        <f t="shared" si="271"/>
        <v>6.4490176810206297</v>
      </c>
      <c r="AT370" s="25">
        <f t="shared" si="271"/>
        <v>6.4256721201981772</v>
      </c>
      <c r="AU370" s="25">
        <f t="shared" si="268"/>
        <v>6.3783931699211882</v>
      </c>
    </row>
    <row r="371" spans="1:47">
      <c r="A371" s="36" t="s">
        <v>476</v>
      </c>
      <c r="B371" s="102" t="s">
        <v>292</v>
      </c>
      <c r="C371" s="36">
        <v>54509.31467</v>
      </c>
      <c r="D371" s="36">
        <v>2.0000000000000001E-4</v>
      </c>
      <c r="E371" s="33">
        <f t="shared" si="250"/>
        <v>13209.94842126378</v>
      </c>
      <c r="F371" s="25">
        <f t="shared" si="251"/>
        <v>13210</v>
      </c>
      <c r="G371" s="25">
        <f t="shared" si="272"/>
        <v>-1.7606299996259622E-2</v>
      </c>
      <c r="K371">
        <f t="shared" si="269"/>
        <v>-1.7606299996259622E-2</v>
      </c>
      <c r="O371" s="25">
        <f t="shared" ca="1" si="248"/>
        <v>1.4469454543084667E-2</v>
      </c>
      <c r="P371" s="27">
        <f t="shared" si="252"/>
        <v>-1.8736782629117741E-2</v>
      </c>
      <c r="Q371" s="28">
        <f t="shared" si="253"/>
        <v>39490.81467</v>
      </c>
      <c r="S371" s="25">
        <f t="shared" si="273"/>
        <v>1.2779909831938241E-6</v>
      </c>
      <c r="T371" s="128">
        <v>1</v>
      </c>
      <c r="U371">
        <f t="shared" si="274"/>
        <v>1.2779909831938241E-6</v>
      </c>
      <c r="V371" s="25">
        <f t="shared" si="275"/>
        <v>1.1304826328581187E-3</v>
      </c>
      <c r="Z371">
        <f t="shared" si="254"/>
        <v>13210</v>
      </c>
      <c r="AA371" s="25">
        <f t="shared" si="255"/>
        <v>-1.6794498734370812E-2</v>
      </c>
      <c r="AB371" s="25">
        <f t="shared" si="256"/>
        <v>-1.9548583891006551E-2</v>
      </c>
      <c r="AC371" s="25">
        <f t="shared" si="257"/>
        <v>1.1304826328581187E-3</v>
      </c>
      <c r="AD371" s="25">
        <f t="shared" si="258"/>
        <v>-8.1180126188881013E-4</v>
      </c>
      <c r="AE371" s="25">
        <f t="shared" si="259"/>
        <v>6.5902128880426445E-7</v>
      </c>
      <c r="AF371">
        <f t="shared" si="260"/>
        <v>1.1304826328581187E-3</v>
      </c>
      <c r="AG371" s="128"/>
      <c r="AH371">
        <f t="shared" si="261"/>
        <v>1.9422838947469304E-3</v>
      </c>
      <c r="AI371">
        <f t="shared" si="262"/>
        <v>1.4717667969436594</v>
      </c>
      <c r="AJ371">
        <f t="shared" si="263"/>
        <v>0.31651229150993165</v>
      </c>
      <c r="AK371">
        <f t="shared" si="264"/>
        <v>0.1574192107740264</v>
      </c>
      <c r="AL371">
        <f t="shared" si="265"/>
        <v>0.32206264776788435</v>
      </c>
      <c r="AM371">
        <f t="shared" si="266"/>
        <v>0.16243782025052006</v>
      </c>
      <c r="AN371" s="25">
        <f t="shared" ref="AN371:AT380" si="276">$AU371+$AB$7*SIN(AO371)</f>
        <v>6.4708653305599615</v>
      </c>
      <c r="AO371" s="25">
        <f t="shared" si="276"/>
        <v>6.4702080400386688</v>
      </c>
      <c r="AP371" s="25">
        <f t="shared" si="276"/>
        <v>6.4688631372887615</v>
      </c>
      <c r="AQ371" s="25">
        <f t="shared" si="276"/>
        <v>6.4661123452350759</v>
      </c>
      <c r="AR371" s="25">
        <f t="shared" si="276"/>
        <v>6.4604903550877726</v>
      </c>
      <c r="AS371" s="25">
        <f t="shared" si="276"/>
        <v>6.4490176810206297</v>
      </c>
      <c r="AT371" s="25">
        <f t="shared" si="276"/>
        <v>6.4256721201981772</v>
      </c>
      <c r="AU371" s="25">
        <f t="shared" si="268"/>
        <v>6.3783931699211882</v>
      </c>
    </row>
    <row r="372" spans="1:47">
      <c r="A372" s="33" t="s">
        <v>1419</v>
      </c>
      <c r="B372" s="57" t="s">
        <v>1231</v>
      </c>
      <c r="C372" s="58">
        <v>54509.314700000003</v>
      </c>
      <c r="D372" s="58" t="s">
        <v>292</v>
      </c>
      <c r="E372" s="33">
        <f t="shared" si="250"/>
        <v>13209.94850915063</v>
      </c>
      <c r="F372" s="25">
        <f t="shared" si="251"/>
        <v>13210</v>
      </c>
      <c r="G372" s="25">
        <f t="shared" si="272"/>
        <v>-1.7576299993379507E-2</v>
      </c>
      <c r="K372">
        <f t="shared" si="269"/>
        <v>-1.7576299993379507E-2</v>
      </c>
      <c r="M372" s="25"/>
      <c r="O372" s="25">
        <f t="shared" ca="1" si="248"/>
        <v>1.4469454543084667E-2</v>
      </c>
      <c r="P372" s="27">
        <f t="shared" si="252"/>
        <v>-1.8736782629117741E-2</v>
      </c>
      <c r="Q372" s="28">
        <f t="shared" si="253"/>
        <v>39490.814700000003</v>
      </c>
      <c r="S372" s="25">
        <f t="shared" si="273"/>
        <v>1.3467199478499582E-6</v>
      </c>
      <c r="T372" s="128">
        <v>1</v>
      </c>
      <c r="U372">
        <f t="shared" si="274"/>
        <v>1.3467199478499582E-6</v>
      </c>
      <c r="V372" s="25">
        <f t="shared" si="275"/>
        <v>1.1604826357382338E-3</v>
      </c>
      <c r="Z372">
        <f t="shared" si="254"/>
        <v>13210</v>
      </c>
      <c r="AA372" s="25">
        <f t="shared" si="255"/>
        <v>-1.6794498734370812E-2</v>
      </c>
      <c r="AB372" s="25">
        <f t="shared" si="256"/>
        <v>-1.9518583888126436E-2</v>
      </c>
      <c r="AC372" s="25">
        <f t="shared" si="257"/>
        <v>1.1604826357382338E-3</v>
      </c>
      <c r="AD372" s="25">
        <f t="shared" si="258"/>
        <v>-7.8180125900869507E-4</v>
      </c>
      <c r="AE372" s="25">
        <f t="shared" si="259"/>
        <v>6.1121320858758074E-7</v>
      </c>
      <c r="AF372">
        <f t="shared" si="260"/>
        <v>1.1604826357382338E-3</v>
      </c>
      <c r="AG372" s="128"/>
      <c r="AH372">
        <f t="shared" si="261"/>
        <v>1.9422838947469304E-3</v>
      </c>
      <c r="AI372">
        <f t="shared" si="262"/>
        <v>1.4717667969436594</v>
      </c>
      <c r="AJ372">
        <f t="shared" si="263"/>
        <v>0.31651229150993165</v>
      </c>
      <c r="AK372">
        <f t="shared" si="264"/>
        <v>0.1574192107740264</v>
      </c>
      <c r="AL372">
        <f t="shared" si="265"/>
        <v>0.32206264776788435</v>
      </c>
      <c r="AM372">
        <f t="shared" si="266"/>
        <v>0.16243782025052006</v>
      </c>
      <c r="AN372" s="25">
        <f t="shared" si="276"/>
        <v>6.4708653305599615</v>
      </c>
      <c r="AO372" s="25">
        <f t="shared" si="276"/>
        <v>6.4702080400386688</v>
      </c>
      <c r="AP372" s="25">
        <f t="shared" si="276"/>
        <v>6.4688631372887615</v>
      </c>
      <c r="AQ372" s="25">
        <f t="shared" si="276"/>
        <v>6.4661123452350759</v>
      </c>
      <c r="AR372" s="25">
        <f t="shared" si="276"/>
        <v>6.4604903550877726</v>
      </c>
      <c r="AS372" s="25">
        <f t="shared" si="276"/>
        <v>6.4490176810206297</v>
      </c>
      <c r="AT372" s="25">
        <f t="shared" si="276"/>
        <v>6.4256721201981772</v>
      </c>
      <c r="AU372" s="25">
        <f t="shared" si="268"/>
        <v>6.3783931699211882</v>
      </c>
    </row>
    <row r="373" spans="1:47">
      <c r="A373" s="33" t="s">
        <v>1419</v>
      </c>
      <c r="B373" s="57" t="s">
        <v>1231</v>
      </c>
      <c r="C373" s="58">
        <v>54509.314700000003</v>
      </c>
      <c r="D373" s="58" t="s">
        <v>420</v>
      </c>
      <c r="E373" s="33">
        <f t="shared" si="250"/>
        <v>13209.94850915063</v>
      </c>
      <c r="F373" s="25">
        <f t="shared" si="251"/>
        <v>13210</v>
      </c>
      <c r="G373" s="25">
        <f t="shared" si="272"/>
        <v>-1.7576299993379507E-2</v>
      </c>
      <c r="K373">
        <f t="shared" si="269"/>
        <v>-1.7576299993379507E-2</v>
      </c>
      <c r="L373" s="25"/>
      <c r="O373" s="25">
        <f t="shared" ca="1" si="248"/>
        <v>1.4469454543084667E-2</v>
      </c>
      <c r="P373" s="27">
        <f t="shared" si="252"/>
        <v>-1.8736782629117741E-2</v>
      </c>
      <c r="Q373" s="28">
        <f t="shared" si="253"/>
        <v>39490.814700000003</v>
      </c>
      <c r="S373" s="25">
        <f t="shared" si="273"/>
        <v>1.3467199478499582E-6</v>
      </c>
      <c r="T373" s="128">
        <v>1</v>
      </c>
      <c r="U373">
        <f t="shared" si="274"/>
        <v>1.3467199478499582E-6</v>
      </c>
      <c r="V373" s="25">
        <f t="shared" si="275"/>
        <v>1.1604826357382338E-3</v>
      </c>
      <c r="Z373">
        <f t="shared" si="254"/>
        <v>13210</v>
      </c>
      <c r="AA373" s="25">
        <f t="shared" si="255"/>
        <v>-1.6794498734370812E-2</v>
      </c>
      <c r="AB373" s="25">
        <f t="shared" si="256"/>
        <v>-1.9518583888126436E-2</v>
      </c>
      <c r="AC373" s="25">
        <f t="shared" si="257"/>
        <v>1.1604826357382338E-3</v>
      </c>
      <c r="AD373" s="25">
        <f t="shared" si="258"/>
        <v>-7.8180125900869507E-4</v>
      </c>
      <c r="AE373" s="25">
        <f t="shared" si="259"/>
        <v>6.1121320858758074E-7</v>
      </c>
      <c r="AF373">
        <f t="shared" si="260"/>
        <v>1.1604826357382338E-3</v>
      </c>
      <c r="AG373" s="128"/>
      <c r="AH373">
        <f t="shared" si="261"/>
        <v>1.9422838947469304E-3</v>
      </c>
      <c r="AI373">
        <f t="shared" si="262"/>
        <v>1.4717667969436594</v>
      </c>
      <c r="AJ373">
        <f t="shared" si="263"/>
        <v>0.31651229150993165</v>
      </c>
      <c r="AK373">
        <f t="shared" si="264"/>
        <v>0.1574192107740264</v>
      </c>
      <c r="AL373">
        <f t="shared" si="265"/>
        <v>0.32206264776788435</v>
      </c>
      <c r="AM373">
        <f t="shared" si="266"/>
        <v>0.16243782025052006</v>
      </c>
      <c r="AN373" s="25">
        <f t="shared" si="276"/>
        <v>6.4708653305599615</v>
      </c>
      <c r="AO373" s="25">
        <f t="shared" si="276"/>
        <v>6.4702080400386688</v>
      </c>
      <c r="AP373" s="25">
        <f t="shared" si="276"/>
        <v>6.4688631372887615</v>
      </c>
      <c r="AQ373" s="25">
        <f t="shared" si="276"/>
        <v>6.4661123452350759</v>
      </c>
      <c r="AR373" s="25">
        <f t="shared" si="276"/>
        <v>6.4604903550877726</v>
      </c>
      <c r="AS373" s="25">
        <f t="shared" si="276"/>
        <v>6.4490176810206297</v>
      </c>
      <c r="AT373" s="25">
        <f t="shared" si="276"/>
        <v>6.4256721201981772</v>
      </c>
      <c r="AU373" s="25">
        <f t="shared" si="268"/>
        <v>6.3783931699211882</v>
      </c>
    </row>
    <row r="374" spans="1:47">
      <c r="A374" s="56" t="s">
        <v>478</v>
      </c>
      <c r="B374" s="57" t="s">
        <v>288</v>
      </c>
      <c r="C374" s="58">
        <v>54708.833500000001</v>
      </c>
      <c r="D374" s="58">
        <v>2.0000000000000001E-4</v>
      </c>
      <c r="E374" s="33">
        <f t="shared" si="250"/>
        <v>13794.451076808624</v>
      </c>
      <c r="F374" s="25">
        <f t="shared" si="251"/>
        <v>13794.5</v>
      </c>
      <c r="G374" s="25">
        <f t="shared" si="272"/>
        <v>-1.6699834995961282E-2</v>
      </c>
      <c r="K374">
        <f t="shared" si="269"/>
        <v>-1.6699834995961282E-2</v>
      </c>
      <c r="N374" s="25"/>
      <c r="O374" s="25">
        <f t="shared" ca="1" si="248"/>
        <v>1.2387147116104009E-2</v>
      </c>
      <c r="P374" s="27">
        <f t="shared" si="252"/>
        <v>-1.9496323041020409E-2</v>
      </c>
      <c r="Q374" s="28">
        <f t="shared" si="253"/>
        <v>39690.333500000001</v>
      </c>
      <c r="R374" s="25"/>
      <c r="S374" s="25">
        <f t="shared" si="273"/>
        <v>7.8203453861586141E-6</v>
      </c>
      <c r="T374" s="128">
        <v>1</v>
      </c>
      <c r="U374">
        <f t="shared" si="274"/>
        <v>7.8203453861586141E-6</v>
      </c>
      <c r="V374" s="25">
        <f t="shared" si="275"/>
        <v>2.7964880450591263E-3</v>
      </c>
      <c r="Z374">
        <f t="shared" si="254"/>
        <v>13794.5</v>
      </c>
      <c r="AA374" s="25">
        <f t="shared" si="255"/>
        <v>-1.5906044329727788E-2</v>
      </c>
      <c r="AB374" s="25">
        <f t="shared" si="256"/>
        <v>-2.0290113707253903E-2</v>
      </c>
      <c r="AC374" s="25">
        <f t="shared" si="257"/>
        <v>2.7964880450591263E-3</v>
      </c>
      <c r="AD374" s="25">
        <f t="shared" si="258"/>
        <v>-7.9379066623349454E-4</v>
      </c>
      <c r="AE374" s="25">
        <f t="shared" si="259"/>
        <v>6.301036217994151E-7</v>
      </c>
      <c r="AF374">
        <f t="shared" si="260"/>
        <v>2.7964880450591263E-3</v>
      </c>
      <c r="AG374" s="128"/>
      <c r="AH374">
        <f t="shared" si="261"/>
        <v>3.5902787112926209E-3</v>
      </c>
      <c r="AI374">
        <f t="shared" si="262"/>
        <v>1.4116470512313977</v>
      </c>
      <c r="AJ374">
        <f t="shared" si="263"/>
        <v>0.56115871201947165</v>
      </c>
      <c r="AK374">
        <f t="shared" si="264"/>
        <v>0.27909035066030569</v>
      </c>
      <c r="AL374">
        <f t="shared" si="265"/>
        <v>0.59579720290384341</v>
      </c>
      <c r="AM374">
        <f t="shared" si="266"/>
        <v>0.30703526285740318</v>
      </c>
      <c r="AN374" s="25">
        <f t="shared" si="276"/>
        <v>6.6352940647211724</v>
      </c>
      <c r="AO374" s="25">
        <f t="shared" si="276"/>
        <v>6.634295867503428</v>
      </c>
      <c r="AP374" s="25">
        <f t="shared" si="276"/>
        <v>6.6321592151174746</v>
      </c>
      <c r="AQ374" s="25">
        <f t="shared" si="276"/>
        <v>6.627591248340301</v>
      </c>
      <c r="AR374" s="25">
        <f t="shared" si="276"/>
        <v>6.6178502531856935</v>
      </c>
      <c r="AS374" s="25">
        <f t="shared" si="276"/>
        <v>6.5971862752398165</v>
      </c>
      <c r="AT374" s="25">
        <f t="shared" si="276"/>
        <v>6.553793189137135</v>
      </c>
      <c r="AU374" s="25">
        <f t="shared" si="268"/>
        <v>6.4642393493927353</v>
      </c>
    </row>
    <row r="375" spans="1:47">
      <c r="A375" s="56" t="s">
        <v>479</v>
      </c>
      <c r="B375" s="57" t="s">
        <v>292</v>
      </c>
      <c r="C375" s="58">
        <v>54781.710899999998</v>
      </c>
      <c r="D375" s="58">
        <v>1E-4</v>
      </c>
      <c r="E375" s="33">
        <f t="shared" si="250"/>
        <v>14007.949892079354</v>
      </c>
      <c r="F375" s="25">
        <f t="shared" si="251"/>
        <v>14008</v>
      </c>
      <c r="G375" s="25">
        <f t="shared" si="272"/>
        <v>-1.7104239996115211E-2</v>
      </c>
      <c r="K375">
        <f t="shared" si="269"/>
        <v>-1.7104239996115211E-2</v>
      </c>
      <c r="N375" s="25"/>
      <c r="O375" s="25">
        <f t="shared" ca="1" si="248"/>
        <v>1.1626543804452397E-2</v>
      </c>
      <c r="P375" s="27">
        <f t="shared" si="252"/>
        <v>-1.977662884334595E-2</v>
      </c>
      <c r="Q375" s="28">
        <f t="shared" si="253"/>
        <v>39763.210899999998</v>
      </c>
      <c r="R375" s="25"/>
      <c r="S375" s="25">
        <f t="shared" si="273"/>
        <v>7.1416621508032336E-6</v>
      </c>
      <c r="T375" s="128">
        <v>1</v>
      </c>
      <c r="U375">
        <f t="shared" si="274"/>
        <v>7.1416621508032336E-6</v>
      </c>
      <c r="V375" s="25">
        <f t="shared" si="275"/>
        <v>2.6723888472307382E-3</v>
      </c>
      <c r="Z375">
        <f t="shared" si="254"/>
        <v>14008</v>
      </c>
      <c r="AA375" s="25">
        <f t="shared" si="255"/>
        <v>-1.5623823726398062E-2</v>
      </c>
      <c r="AB375" s="25">
        <f t="shared" si="256"/>
        <v>-2.1257045113063099E-2</v>
      </c>
      <c r="AC375" s="25">
        <f t="shared" si="257"/>
        <v>2.6723888472307382E-3</v>
      </c>
      <c r="AD375" s="25">
        <f t="shared" si="258"/>
        <v>-1.4804162697171497E-3</v>
      </c>
      <c r="AE375" s="25">
        <f t="shared" si="259"/>
        <v>2.1916323316432406E-6</v>
      </c>
      <c r="AF375">
        <f t="shared" si="260"/>
        <v>2.6723888472307382E-3</v>
      </c>
      <c r="AG375" s="128"/>
      <c r="AH375">
        <f t="shared" si="261"/>
        <v>4.1528051169478887E-3</v>
      </c>
      <c r="AI375">
        <f t="shared" si="262"/>
        <v>1.3836933600396757</v>
      </c>
      <c r="AJ375">
        <f t="shared" si="263"/>
        <v>0.63622633125736006</v>
      </c>
      <c r="AK375">
        <f t="shared" si="264"/>
        <v>0.31642396255761207</v>
      </c>
      <c r="AL375">
        <f t="shared" si="265"/>
        <v>0.68960917883979322</v>
      </c>
      <c r="AM375">
        <f t="shared" si="266"/>
        <v>0.35915190951122178</v>
      </c>
      <c r="AN375" s="25">
        <f t="shared" si="276"/>
        <v>6.6935144965880822</v>
      </c>
      <c r="AO375" s="25">
        <f t="shared" si="276"/>
        <v>6.6924723155954515</v>
      </c>
      <c r="AP375" s="25">
        <f t="shared" si="276"/>
        <v>6.6901892615100209</v>
      </c>
      <c r="AQ375" s="25">
        <f t="shared" si="276"/>
        <v>6.6851957076392265</v>
      </c>
      <c r="AR375" s="25">
        <f t="shared" si="276"/>
        <v>6.6743102935253278</v>
      </c>
      <c r="AS375" s="25">
        <f t="shared" si="276"/>
        <v>6.6507472709066509</v>
      </c>
      <c r="AT375" s="25">
        <f t="shared" si="276"/>
        <v>6.6004437401267202</v>
      </c>
      <c r="AU375" s="25">
        <f t="shared" si="268"/>
        <v>6.4955963371038994</v>
      </c>
    </row>
    <row r="376" spans="1:47">
      <c r="A376" s="56" t="s">
        <v>479</v>
      </c>
      <c r="B376" s="57" t="s">
        <v>292</v>
      </c>
      <c r="C376" s="58">
        <v>54797.753799999999</v>
      </c>
      <c r="D376" s="58">
        <v>1E-4</v>
      </c>
      <c r="E376" s="33">
        <f t="shared" si="250"/>
        <v>14054.948552068692</v>
      </c>
      <c r="F376" s="25">
        <f t="shared" si="251"/>
        <v>14055</v>
      </c>
      <c r="G376" s="25">
        <f t="shared" si="272"/>
        <v>-1.7561649998242501E-2</v>
      </c>
      <c r="K376">
        <f t="shared" si="269"/>
        <v>-1.7561649998242501E-2</v>
      </c>
      <c r="N376" s="25"/>
      <c r="O376" s="25">
        <f t="shared" ca="1" si="248"/>
        <v>1.1459104199545482E-2</v>
      </c>
      <c r="P376" s="27">
        <f t="shared" si="252"/>
        <v>-1.9838541673550578E-2</v>
      </c>
      <c r="Q376" s="28">
        <f t="shared" si="253"/>
        <v>39779.253799999999</v>
      </c>
      <c r="R376" s="25"/>
      <c r="S376" s="25">
        <f t="shared" si="273"/>
        <v>5.1842357010872191E-6</v>
      </c>
      <c r="T376" s="128">
        <v>1</v>
      </c>
      <c r="U376">
        <f t="shared" si="274"/>
        <v>5.1842357010872191E-6</v>
      </c>
      <c r="V376" s="25">
        <f t="shared" si="275"/>
        <v>2.2768916753080765E-3</v>
      </c>
      <c r="Z376">
        <f t="shared" si="254"/>
        <v>14055</v>
      </c>
      <c r="AA376" s="25">
        <f t="shared" si="255"/>
        <v>-1.5565189716260509E-2</v>
      </c>
      <c r="AB376" s="25">
        <f t="shared" si="256"/>
        <v>-2.1835001955532569E-2</v>
      </c>
      <c r="AC376" s="25">
        <f t="shared" si="257"/>
        <v>2.2768916753080765E-3</v>
      </c>
      <c r="AD376" s="25">
        <f t="shared" si="258"/>
        <v>-1.9964602819819918E-3</v>
      </c>
      <c r="AE376" s="25">
        <f t="shared" si="259"/>
        <v>3.9858536575316141E-6</v>
      </c>
      <c r="AF376">
        <f t="shared" si="260"/>
        <v>2.2768916753080765E-3</v>
      </c>
      <c r="AG376" s="128"/>
      <c r="AH376">
        <f t="shared" si="261"/>
        <v>4.2733519572900674E-3</v>
      </c>
      <c r="AI376">
        <f t="shared" si="262"/>
        <v>1.3772403331502401</v>
      </c>
      <c r="AJ376">
        <f t="shared" si="263"/>
        <v>0.65164101738276481</v>
      </c>
      <c r="AK376">
        <f t="shared" si="264"/>
        <v>0.32409018754645025</v>
      </c>
      <c r="AL376">
        <f t="shared" si="265"/>
        <v>0.70975801886944279</v>
      </c>
      <c r="AM376">
        <f t="shared" si="266"/>
        <v>0.37056752062231607</v>
      </c>
      <c r="AN376" s="25">
        <f t="shared" si="276"/>
        <v>6.706176979309399</v>
      </c>
      <c r="AO376" s="25">
        <f t="shared" si="276"/>
        <v>6.7051307803453311</v>
      </c>
      <c r="AP376" s="25">
        <f t="shared" si="276"/>
        <v>6.7028261357080163</v>
      </c>
      <c r="AQ376" s="25">
        <f t="shared" si="276"/>
        <v>6.697757617092174</v>
      </c>
      <c r="AR376" s="25">
        <f t="shared" si="276"/>
        <v>6.6866500130993556</v>
      </c>
      <c r="AS376" s="25">
        <f t="shared" si="276"/>
        <v>6.6624882776324066</v>
      </c>
      <c r="AT376" s="25">
        <f t="shared" si="276"/>
        <v>6.6107000952561803</v>
      </c>
      <c r="AU376" s="25">
        <f t="shared" si="268"/>
        <v>6.5024992805344599</v>
      </c>
    </row>
    <row r="377" spans="1:47">
      <c r="A377" s="95" t="s">
        <v>360</v>
      </c>
      <c r="B377" s="96" t="s">
        <v>288</v>
      </c>
      <c r="C377" s="95">
        <v>54803.389000000003</v>
      </c>
      <c r="D377" s="95">
        <v>4.0000000000000002E-4</v>
      </c>
      <c r="E377" s="33">
        <f t="shared" si="250"/>
        <v>14071.457216261084</v>
      </c>
      <c r="F377" s="25">
        <f t="shared" si="251"/>
        <v>14071.5</v>
      </c>
      <c r="G377" s="25">
        <f t="shared" si="272"/>
        <v>-1.4604144998884294E-2</v>
      </c>
      <c r="K377">
        <f t="shared" si="269"/>
        <v>-1.4604144998884294E-2</v>
      </c>
      <c r="O377" s="25">
        <f t="shared" ca="1" si="248"/>
        <v>1.1400322210588801E-2</v>
      </c>
      <c r="P377" s="27">
        <f t="shared" si="252"/>
        <v>-1.9860294671740344E-2</v>
      </c>
      <c r="Q377" s="28">
        <f t="shared" si="253"/>
        <v>39784.889000000003</v>
      </c>
      <c r="R377" s="26"/>
      <c r="S377" s="25">
        <f t="shared" si="273"/>
        <v>2.7627109383464764E-5</v>
      </c>
      <c r="T377" s="128">
        <v>1</v>
      </c>
      <c r="U377">
        <f t="shared" si="274"/>
        <v>2.7627109383464764E-5</v>
      </c>
      <c r="V377" s="25">
        <f t="shared" si="275"/>
        <v>5.2561496728560503E-3</v>
      </c>
      <c r="Z377">
        <f t="shared" si="254"/>
        <v>14071.5</v>
      </c>
      <c r="AA377" s="25">
        <f t="shared" si="255"/>
        <v>-1.5544914118428579E-2</v>
      </c>
      <c r="AB377" s="25">
        <f t="shared" si="256"/>
        <v>-1.8919525552196059E-2</v>
      </c>
      <c r="AC377" s="25">
        <f t="shared" si="257"/>
        <v>5.2561496728560503E-3</v>
      </c>
      <c r="AD377" s="25">
        <f t="shared" si="258"/>
        <v>9.4076911954428522E-4</v>
      </c>
      <c r="AE377" s="25">
        <f t="shared" si="259"/>
        <v>8.8504653628812962E-7</v>
      </c>
      <c r="AF377">
        <f t="shared" si="260"/>
        <v>5.2561496728560503E-3</v>
      </c>
      <c r="AG377" s="128"/>
      <c r="AH377">
        <f t="shared" si="261"/>
        <v>4.3153805533117651E-3</v>
      </c>
      <c r="AI377">
        <f t="shared" si="262"/>
        <v>1.3749528715021557</v>
      </c>
      <c r="AJ377">
        <f t="shared" si="263"/>
        <v>0.65695686883425575</v>
      </c>
      <c r="AK377">
        <f t="shared" si="264"/>
        <v>0.32673393269063006</v>
      </c>
      <c r="AL377">
        <f t="shared" si="265"/>
        <v>0.71678742100083381</v>
      </c>
      <c r="AM377">
        <f t="shared" si="266"/>
        <v>0.3745700910137007</v>
      </c>
      <c r="AN377" s="25">
        <f t="shared" si="276"/>
        <v>6.7106086464576498</v>
      </c>
      <c r="AO377" s="25">
        <f t="shared" si="276"/>
        <v>6.7095615032932612</v>
      </c>
      <c r="AP377" s="25">
        <f t="shared" si="276"/>
        <v>6.7072501764887393</v>
      </c>
      <c r="AQ377" s="25">
        <f t="shared" si="276"/>
        <v>6.7021569559719607</v>
      </c>
      <c r="AR377" s="25">
        <f t="shared" si="276"/>
        <v>6.6909739681571274</v>
      </c>
      <c r="AS377" s="25">
        <f t="shared" si="276"/>
        <v>6.6666055840417933</v>
      </c>
      <c r="AT377" s="25">
        <f t="shared" si="276"/>
        <v>6.6142995160307789</v>
      </c>
      <c r="AU377" s="25">
        <f t="shared" si="268"/>
        <v>6.5049226542919971</v>
      </c>
    </row>
    <row r="378" spans="1:47">
      <c r="A378" s="33" t="s">
        <v>1065</v>
      </c>
      <c r="B378" s="57" t="s">
        <v>292</v>
      </c>
      <c r="C378" s="58">
        <v>54824.037799999998</v>
      </c>
      <c r="D378" s="58" t="s">
        <v>485</v>
      </c>
      <c r="E378" s="33">
        <f t="shared" si="250"/>
        <v>14131.949142931922</v>
      </c>
      <c r="F378" s="25">
        <f t="shared" si="251"/>
        <v>14132</v>
      </c>
      <c r="G378" s="25">
        <f t="shared" si="272"/>
        <v>-1.7359960002067965E-2</v>
      </c>
      <c r="K378">
        <f t="shared" si="269"/>
        <v>-1.7359960002067965E-2</v>
      </c>
      <c r="L378" s="25"/>
      <c r="O378" s="25">
        <f t="shared" ca="1" si="248"/>
        <v>1.1184788251080963E-2</v>
      </c>
      <c r="P378" s="27">
        <f t="shared" si="252"/>
        <v>-1.9940134108885871E-2</v>
      </c>
      <c r="Q378" s="28">
        <f t="shared" si="253"/>
        <v>39805.537799999998</v>
      </c>
      <c r="S378" s="25">
        <f t="shared" si="273"/>
        <v>6.6572984214935804E-6</v>
      </c>
      <c r="T378" s="128">
        <v>1</v>
      </c>
      <c r="U378">
        <f t="shared" si="274"/>
        <v>6.6572984214935804E-6</v>
      </c>
      <c r="V378" s="25">
        <f t="shared" si="275"/>
        <v>2.5801741068179063E-3</v>
      </c>
      <c r="Z378">
        <f t="shared" si="254"/>
        <v>14132</v>
      </c>
      <c r="AA378" s="25">
        <f t="shared" si="255"/>
        <v>-1.5471959599909458E-2</v>
      </c>
      <c r="AB378" s="25">
        <f t="shared" si="256"/>
        <v>-2.1828134511044379E-2</v>
      </c>
      <c r="AC378" s="25">
        <f t="shared" si="257"/>
        <v>2.5801741068179063E-3</v>
      </c>
      <c r="AD378" s="25">
        <f t="shared" si="258"/>
        <v>-1.8880004021585069E-3</v>
      </c>
      <c r="AE378" s="25">
        <f t="shared" si="259"/>
        <v>3.5645455185506837E-6</v>
      </c>
      <c r="AF378">
        <f t="shared" si="260"/>
        <v>2.5801741068179063E-3</v>
      </c>
      <c r="AG378" s="128"/>
      <c r="AH378">
        <f t="shared" si="261"/>
        <v>4.4681745089764132E-3</v>
      </c>
      <c r="AI378">
        <f t="shared" si="262"/>
        <v>1.3664744245537952</v>
      </c>
      <c r="AJ378">
        <f t="shared" si="263"/>
        <v>0.67602277860013527</v>
      </c>
      <c r="AK378">
        <f t="shared" si="264"/>
        <v>0.3362160239595402</v>
      </c>
      <c r="AL378">
        <f t="shared" si="265"/>
        <v>0.7423639661687188</v>
      </c>
      <c r="AM378">
        <f t="shared" si="266"/>
        <v>0.38922358402912499</v>
      </c>
      <c r="AN378" s="25">
        <f t="shared" si="276"/>
        <v>6.7267964595577006</v>
      </c>
      <c r="AO378" s="25">
        <f t="shared" si="276"/>
        <v>6.7257478815753275</v>
      </c>
      <c r="AP378" s="25">
        <f t="shared" si="276"/>
        <v>6.7234160016072133</v>
      </c>
      <c r="AQ378" s="25">
        <f t="shared" si="276"/>
        <v>6.7182393920695871</v>
      </c>
      <c r="AR378" s="25">
        <f t="shared" si="276"/>
        <v>6.706791759995629</v>
      </c>
      <c r="AS378" s="25">
        <f t="shared" si="276"/>
        <v>6.6816816886665391</v>
      </c>
      <c r="AT378" s="25">
        <f t="shared" si="276"/>
        <v>6.6274918441314936</v>
      </c>
      <c r="AU378" s="25">
        <f t="shared" si="268"/>
        <v>6.5138083580696335</v>
      </c>
    </row>
    <row r="379" spans="1:47">
      <c r="A379" s="58" t="s">
        <v>356</v>
      </c>
      <c r="B379" s="57" t="s">
        <v>288</v>
      </c>
      <c r="C379" s="58">
        <v>54829.673900000002</v>
      </c>
      <c r="D379" s="58">
        <v>5.0000000000000001E-4</v>
      </c>
      <c r="E379" s="33">
        <f t="shared" si="250"/>
        <v>14148.460443729538</v>
      </c>
      <c r="F379" s="25">
        <f t="shared" si="251"/>
        <v>14148.5</v>
      </c>
      <c r="G379" s="25">
        <f t="shared" si="272"/>
        <v>-1.3502454996341839E-2</v>
      </c>
      <c r="K379">
        <f t="shared" si="269"/>
        <v>-1.3502454996341839E-2</v>
      </c>
      <c r="O379" s="25">
        <f t="shared" ca="1" si="248"/>
        <v>1.1126006262124281E-2</v>
      </c>
      <c r="P379" s="27">
        <f t="shared" si="252"/>
        <v>-1.9961929894593666E-2</v>
      </c>
      <c r="Q379" s="28">
        <f t="shared" si="253"/>
        <v>39811.173900000002</v>
      </c>
      <c r="R379" s="26"/>
      <c r="S379" s="25">
        <f t="shared" si="273"/>
        <v>4.1724815961145448E-5</v>
      </c>
      <c r="T379" s="128">
        <v>1</v>
      </c>
      <c r="U379">
        <f t="shared" si="274"/>
        <v>4.1724815961145448E-5</v>
      </c>
      <c r="V379" s="25">
        <f t="shared" si="275"/>
        <v>6.4594748982518269E-3</v>
      </c>
      <c r="Z379">
        <f t="shared" si="254"/>
        <v>14148.5</v>
      </c>
      <c r="AA379" s="25">
        <f t="shared" si="255"/>
        <v>-1.5452445097101246E-2</v>
      </c>
      <c r="AB379" s="25">
        <f t="shared" si="256"/>
        <v>-1.801193979383426E-2</v>
      </c>
      <c r="AC379" s="25">
        <f t="shared" si="257"/>
        <v>6.4594748982518269E-3</v>
      </c>
      <c r="AD379" s="25">
        <f t="shared" si="258"/>
        <v>1.9499901007594064E-3</v>
      </c>
      <c r="AE379" s="25">
        <f t="shared" si="259"/>
        <v>3.8024613930596799E-6</v>
      </c>
      <c r="AF379">
        <f t="shared" si="260"/>
        <v>6.4594748982518269E-3</v>
      </c>
      <c r="AG379" s="128"/>
      <c r="AH379">
        <f t="shared" si="261"/>
        <v>4.5094847974924213E-3</v>
      </c>
      <c r="AI379">
        <f t="shared" si="262"/>
        <v>1.3641386745269175</v>
      </c>
      <c r="AJ379">
        <f t="shared" si="263"/>
        <v>0.68110658600925533</v>
      </c>
      <c r="AK379">
        <f t="shared" si="264"/>
        <v>0.33874436428223714</v>
      </c>
      <c r="AL379">
        <f t="shared" si="265"/>
        <v>0.74928508552225759</v>
      </c>
      <c r="AM379">
        <f t="shared" si="266"/>
        <v>0.39321379165278869</v>
      </c>
      <c r="AN379" s="25">
        <f t="shared" si="276"/>
        <v>6.7311943445069469</v>
      </c>
      <c r="AO379" s="25">
        <f t="shared" si="276"/>
        <v>6.7301459178295815</v>
      </c>
      <c r="AP379" s="25">
        <f t="shared" si="276"/>
        <v>6.7278094991654207</v>
      </c>
      <c r="AQ379" s="25">
        <f t="shared" si="276"/>
        <v>6.7226121049211294</v>
      </c>
      <c r="AR379" s="25">
        <f t="shared" si="276"/>
        <v>6.7110955271858153</v>
      </c>
      <c r="AS379" s="25">
        <f t="shared" si="276"/>
        <v>6.6857876065988942</v>
      </c>
      <c r="AT379" s="25">
        <f t="shared" si="276"/>
        <v>6.6310882082834413</v>
      </c>
      <c r="AU379" s="25">
        <f t="shared" si="268"/>
        <v>6.5162317318271707</v>
      </c>
    </row>
    <row r="380" spans="1:47">
      <c r="A380" s="56" t="s">
        <v>479</v>
      </c>
      <c r="B380" s="57" t="s">
        <v>288</v>
      </c>
      <c r="C380" s="58">
        <v>54830.353799999997</v>
      </c>
      <c r="D380" s="58">
        <v>1E-4</v>
      </c>
      <c r="E380" s="33">
        <f t="shared" si="250"/>
        <v>14150.452252500179</v>
      </c>
      <c r="F380" s="25">
        <f t="shared" si="251"/>
        <v>14150.5</v>
      </c>
      <c r="G380" s="25">
        <f t="shared" si="272"/>
        <v>-1.6298515001835767E-2</v>
      </c>
      <c r="K380">
        <f t="shared" si="269"/>
        <v>-1.6298515001835767E-2</v>
      </c>
      <c r="N380" s="25"/>
      <c r="O380" s="25">
        <f t="shared" ca="1" si="248"/>
        <v>1.1118881172553774E-2</v>
      </c>
      <c r="P380" s="27">
        <f t="shared" si="252"/>
        <v>-1.9964572431050247E-2</v>
      </c>
      <c r="Q380" s="28">
        <f t="shared" si="253"/>
        <v>39811.853799999997</v>
      </c>
      <c r="R380" s="25"/>
      <c r="S380" s="25">
        <f t="shared" si="273"/>
        <v>1.3439977074298685E-5</v>
      </c>
      <c r="T380" s="128">
        <v>1</v>
      </c>
      <c r="U380">
        <f t="shared" si="274"/>
        <v>1.3439977074298685E-5</v>
      </c>
      <c r="V380" s="25">
        <f t="shared" si="275"/>
        <v>3.6660574292144803E-3</v>
      </c>
      <c r="Z380">
        <f t="shared" si="254"/>
        <v>14150.5</v>
      </c>
      <c r="AA380" s="25">
        <f t="shared" si="255"/>
        <v>-1.5450090910195349E-2</v>
      </c>
      <c r="AB380" s="25">
        <f t="shared" si="256"/>
        <v>-2.0812996522690665E-2</v>
      </c>
      <c r="AC380" s="25">
        <f t="shared" si="257"/>
        <v>3.6660574292144803E-3</v>
      </c>
      <c r="AD380" s="25">
        <f t="shared" si="258"/>
        <v>-8.4842409164041788E-4</v>
      </c>
      <c r="AE380" s="25">
        <f t="shared" si="259"/>
        <v>7.1982343927586823E-7</v>
      </c>
      <c r="AF380">
        <f t="shared" si="260"/>
        <v>3.6660574292144803E-3</v>
      </c>
      <c r="AG380" s="128"/>
      <c r="AH380">
        <f t="shared" si="261"/>
        <v>4.514481520854899E-3</v>
      </c>
      <c r="AI380">
        <f t="shared" si="262"/>
        <v>1.3638549044540751</v>
      </c>
      <c r="AJ380">
        <f t="shared" si="263"/>
        <v>0.68171943055822315</v>
      </c>
      <c r="AK380">
        <f t="shared" si="264"/>
        <v>0.33904915148679149</v>
      </c>
      <c r="AL380">
        <f t="shared" si="265"/>
        <v>0.75012242034373511</v>
      </c>
      <c r="AM380">
        <f t="shared" si="266"/>
        <v>0.39369727182011433</v>
      </c>
      <c r="AN380" s="25">
        <f t="shared" si="276"/>
        <v>6.7317269232834178</v>
      </c>
      <c r="AO380" s="25">
        <f t="shared" si="276"/>
        <v>6.7306785304838721</v>
      </c>
      <c r="AP380" s="25">
        <f t="shared" si="276"/>
        <v>6.7283415924708621</v>
      </c>
      <c r="AQ380" s="25">
        <f t="shared" si="276"/>
        <v>6.723141735807312</v>
      </c>
      <c r="AR380" s="25">
        <f t="shared" si="276"/>
        <v>6.71161689558771</v>
      </c>
      <c r="AS380" s="25">
        <f t="shared" si="276"/>
        <v>6.6862851236717722</v>
      </c>
      <c r="AT380" s="25">
        <f t="shared" si="276"/>
        <v>6.6315240855127451</v>
      </c>
      <c r="AU380" s="25">
        <f t="shared" si="268"/>
        <v>6.5165254741008116</v>
      </c>
    </row>
    <row r="381" spans="1:47">
      <c r="A381" s="103" t="s">
        <v>461</v>
      </c>
      <c r="B381" s="96" t="s">
        <v>288</v>
      </c>
      <c r="C381" s="95">
        <v>55094.554300000003</v>
      </c>
      <c r="D381" s="95">
        <v>1E-4</v>
      </c>
      <c r="E381" s="33">
        <f t="shared" si="250"/>
        <v>14924.443829366777</v>
      </c>
      <c r="F381" s="25">
        <f t="shared" si="251"/>
        <v>14924.5</v>
      </c>
      <c r="G381" s="25">
        <f t="shared" si="272"/>
        <v>-1.9173734996002167E-2</v>
      </c>
      <c r="K381">
        <f t="shared" si="269"/>
        <v>-1.9173734996002167E-2</v>
      </c>
      <c r="O381" s="25">
        <f t="shared" ca="1" si="248"/>
        <v>8.3614715087675789E-3</v>
      </c>
      <c r="P381" s="27">
        <f t="shared" si="252"/>
        <v>-2.0997347857230949E-2</v>
      </c>
      <c r="Q381" s="28">
        <f t="shared" si="253"/>
        <v>40076.054300000003</v>
      </c>
      <c r="S381" s="25">
        <f t="shared" si="273"/>
        <v>3.3255638676390231E-6</v>
      </c>
      <c r="T381" s="128">
        <v>1</v>
      </c>
      <c r="U381">
        <f t="shared" si="274"/>
        <v>3.3255638676390231E-6</v>
      </c>
      <c r="V381" s="25">
        <f t="shared" si="275"/>
        <v>1.8236128612287815E-3</v>
      </c>
      <c r="Z381">
        <f t="shared" si="254"/>
        <v>14924.5</v>
      </c>
      <c r="AA381" s="25">
        <f t="shared" si="255"/>
        <v>-1.4729137930433824E-2</v>
      </c>
      <c r="AB381" s="25">
        <f t="shared" si="256"/>
        <v>-2.5441944922799293E-2</v>
      </c>
      <c r="AC381" s="25">
        <f t="shared" si="257"/>
        <v>1.8236128612287815E-3</v>
      </c>
      <c r="AD381" s="25">
        <f t="shared" si="258"/>
        <v>-4.4445970655683439E-3</v>
      </c>
      <c r="AE381" s="25">
        <f t="shared" si="259"/>
        <v>1.9754443075258734E-5</v>
      </c>
      <c r="AF381">
        <f t="shared" si="260"/>
        <v>1.8236128612287815E-3</v>
      </c>
      <c r="AG381" s="128"/>
      <c r="AH381">
        <f t="shared" si="261"/>
        <v>6.2682099267971254E-3</v>
      </c>
      <c r="AI381">
        <f t="shared" si="262"/>
        <v>1.2483558377796453</v>
      </c>
      <c r="AJ381">
        <f t="shared" si="263"/>
        <v>0.86638235539273711</v>
      </c>
      <c r="AK381">
        <f t="shared" si="264"/>
        <v>0.43088756823557567</v>
      </c>
      <c r="AL381">
        <f t="shared" si="265"/>
        <v>1.0479240585673286</v>
      </c>
      <c r="AM381">
        <f t="shared" si="266"/>
        <v>0.57783470905705114</v>
      </c>
      <c r="AN381" s="25">
        <f t="shared" ref="AN381:AT390" si="277">$AU381+$AB$7*SIN(AO381)</f>
        <v>6.9293203918330164</v>
      </c>
      <c r="AO381" s="25">
        <f t="shared" si="277"/>
        <v>6.9284823820756518</v>
      </c>
      <c r="AP381" s="25">
        <f t="shared" si="277"/>
        <v>6.9263749683501974</v>
      </c>
      <c r="AQ381" s="25">
        <f t="shared" si="277"/>
        <v>6.921089910002487</v>
      </c>
      <c r="AR381" s="25">
        <f t="shared" si="277"/>
        <v>6.9079256998407841</v>
      </c>
      <c r="AS381" s="25">
        <f t="shared" si="277"/>
        <v>6.8756620713749106</v>
      </c>
      <c r="AT381" s="25">
        <f t="shared" si="277"/>
        <v>6.7993460136265664</v>
      </c>
      <c r="AU381" s="25">
        <f t="shared" si="268"/>
        <v>6.6302037339998323</v>
      </c>
    </row>
    <row r="382" spans="1:47">
      <c r="A382" s="103" t="s">
        <v>461</v>
      </c>
      <c r="B382" s="96" t="s">
        <v>292</v>
      </c>
      <c r="C382" s="95">
        <v>55101.555200000003</v>
      </c>
      <c r="D382" s="95">
        <v>1E-4</v>
      </c>
      <c r="E382" s="33">
        <f t="shared" si="250"/>
        <v>14944.953395512504</v>
      </c>
      <c r="F382" s="25">
        <f t="shared" si="251"/>
        <v>14945</v>
      </c>
      <c r="G382" s="25">
        <f t="shared" si="272"/>
        <v>-1.5908349996607285E-2</v>
      </c>
      <c r="K382">
        <f t="shared" si="269"/>
        <v>-1.5908349996607285E-2</v>
      </c>
      <c r="O382" s="25">
        <f t="shared" ca="1" si="248"/>
        <v>8.2884393406698828E-3</v>
      </c>
      <c r="P382" s="27">
        <f t="shared" si="252"/>
        <v>-2.1024975986898606E-2</v>
      </c>
      <c r="Q382" s="28">
        <f t="shared" si="253"/>
        <v>40083.055200000003</v>
      </c>
      <c r="S382" s="25">
        <f t="shared" si="273"/>
        <v>2.6179861524524641E-5</v>
      </c>
      <c r="T382" s="128">
        <v>1</v>
      </c>
      <c r="U382">
        <f t="shared" si="274"/>
        <v>2.6179861524524641E-5</v>
      </c>
      <c r="V382" s="25">
        <f t="shared" si="275"/>
        <v>5.1166259902913208E-3</v>
      </c>
      <c r="Z382">
        <f t="shared" si="254"/>
        <v>14945</v>
      </c>
      <c r="AA382" s="25">
        <f t="shared" si="255"/>
        <v>-1.471531886847794E-2</v>
      </c>
      <c r="AB382" s="25">
        <f t="shared" si="256"/>
        <v>-2.221800711502795E-2</v>
      </c>
      <c r="AC382" s="25">
        <f t="shared" si="257"/>
        <v>5.1166259902913208E-3</v>
      </c>
      <c r="AD382" s="25">
        <f t="shared" si="258"/>
        <v>-1.1930311281293446E-3</v>
      </c>
      <c r="AE382" s="25">
        <f t="shared" si="259"/>
        <v>1.4233232726855765E-6</v>
      </c>
      <c r="AF382">
        <f t="shared" si="260"/>
        <v>5.1166259902913208E-3</v>
      </c>
      <c r="AG382" s="128"/>
      <c r="AH382">
        <f t="shared" si="261"/>
        <v>6.3096571184206663E-3</v>
      </c>
      <c r="AI382">
        <f t="shared" si="262"/>
        <v>1.2452558427596394</v>
      </c>
      <c r="AJ382">
        <f t="shared" si="263"/>
        <v>0.86994537573799524</v>
      </c>
      <c r="AK382">
        <f t="shared" si="264"/>
        <v>0.43265955462864381</v>
      </c>
      <c r="AL382">
        <f t="shared" si="265"/>
        <v>1.0551037054483012</v>
      </c>
      <c r="AM382">
        <f t="shared" si="266"/>
        <v>0.5826331233204235</v>
      </c>
      <c r="AN382" s="25">
        <f t="shared" si="277"/>
        <v>6.9343161587529236</v>
      </c>
      <c r="AO382" s="25">
        <f t="shared" si="277"/>
        <v>6.9334874047415891</v>
      </c>
      <c r="AP382" s="25">
        <f t="shared" si="277"/>
        <v>6.9313953637115038</v>
      </c>
      <c r="AQ382" s="25">
        <f t="shared" si="277"/>
        <v>6.9261290468825276</v>
      </c>
      <c r="AR382" s="25">
        <f t="shared" si="277"/>
        <v>6.9129628528375004</v>
      </c>
      <c r="AS382" s="25">
        <f t="shared" si="277"/>
        <v>6.8805816154026367</v>
      </c>
      <c r="AT382" s="25">
        <f t="shared" si="277"/>
        <v>6.8037642568461321</v>
      </c>
      <c r="AU382" s="25">
        <f t="shared" si="268"/>
        <v>6.6332145923046513</v>
      </c>
    </row>
    <row r="383" spans="1:47">
      <c r="A383" s="56" t="s">
        <v>480</v>
      </c>
      <c r="B383" s="57" t="s">
        <v>292</v>
      </c>
      <c r="C383" s="58">
        <v>55116.7448</v>
      </c>
      <c r="D383" s="58">
        <v>1E-4</v>
      </c>
      <c r="E383" s="33">
        <f t="shared" si="250"/>
        <v>14989.452260790848</v>
      </c>
      <c r="F383" s="25">
        <f t="shared" si="251"/>
        <v>14989.5</v>
      </c>
      <c r="G383" s="25">
        <f t="shared" si="272"/>
        <v>-1.6295684996293858E-2</v>
      </c>
      <c r="K383">
        <f t="shared" ref="K383:K409" si="278">G383</f>
        <v>-1.6295684996293858E-2</v>
      </c>
      <c r="N383" s="25"/>
      <c r="O383" s="25">
        <f t="shared" ca="1" si="248"/>
        <v>8.1299060977261042E-3</v>
      </c>
      <c r="P383" s="27">
        <f t="shared" si="252"/>
        <v>-2.1084997950355892E-2</v>
      </c>
      <c r="Q383" s="28">
        <f t="shared" si="253"/>
        <v>40098.2448</v>
      </c>
      <c r="R383" s="25"/>
      <c r="S383" s="25">
        <f t="shared" si="273"/>
        <v>2.2937518571946412E-5</v>
      </c>
      <c r="T383" s="128">
        <v>1</v>
      </c>
      <c r="U383">
        <f t="shared" si="274"/>
        <v>2.2937518571946412E-5</v>
      </c>
      <c r="V383" s="25">
        <f t="shared" si="275"/>
        <v>4.7893129540620347E-3</v>
      </c>
      <c r="Z383">
        <f t="shared" si="254"/>
        <v>14989.5</v>
      </c>
      <c r="AA383" s="25">
        <f t="shared" si="255"/>
        <v>-1.4686263442961065E-2</v>
      </c>
      <c r="AB383" s="25">
        <f t="shared" si="256"/>
        <v>-2.2694419503688685E-2</v>
      </c>
      <c r="AC383" s="25">
        <f t="shared" si="257"/>
        <v>4.7893129540620347E-3</v>
      </c>
      <c r="AD383" s="25">
        <f t="shared" si="258"/>
        <v>-1.6094215533327925E-3</v>
      </c>
      <c r="AE383" s="25">
        <f t="shared" si="259"/>
        <v>2.5902377363321389E-6</v>
      </c>
      <c r="AF383">
        <f t="shared" si="260"/>
        <v>4.7893129540620347E-3</v>
      </c>
      <c r="AG383" s="128"/>
      <c r="AH383">
        <f t="shared" si="261"/>
        <v>6.3987345073948281E-3</v>
      </c>
      <c r="AI383">
        <f t="shared" si="262"/>
        <v>1.2385366972017071</v>
      </c>
      <c r="AJ383">
        <f t="shared" si="263"/>
        <v>0.87746648406285987</v>
      </c>
      <c r="AK383">
        <f t="shared" si="264"/>
        <v>0.43640000310185439</v>
      </c>
      <c r="AL383">
        <f t="shared" si="265"/>
        <v>1.0705664240182389</v>
      </c>
      <c r="AM383">
        <f t="shared" si="266"/>
        <v>0.59303604804337995</v>
      </c>
      <c r="AN383" s="25">
        <f t="shared" si="277"/>
        <v>6.9451180042098137</v>
      </c>
      <c r="AO383" s="25">
        <f t="shared" si="277"/>
        <v>6.9443096768774737</v>
      </c>
      <c r="AP383" s="25">
        <f t="shared" si="277"/>
        <v>6.9422521504252712</v>
      </c>
      <c r="AQ383" s="25">
        <f t="shared" si="277"/>
        <v>6.9370296141451817</v>
      </c>
      <c r="AR383" s="25">
        <f t="shared" si="277"/>
        <v>6.9238660566196835</v>
      </c>
      <c r="AS383" s="25">
        <f t="shared" si="277"/>
        <v>6.8912416675525874</v>
      </c>
      <c r="AT383" s="25">
        <f t="shared" si="277"/>
        <v>6.813349739702713</v>
      </c>
      <c r="AU383" s="25">
        <f t="shared" si="268"/>
        <v>6.6397503578931607</v>
      </c>
    </row>
    <row r="384" spans="1:47">
      <c r="A384" s="56" t="s">
        <v>480</v>
      </c>
      <c r="B384" s="57" t="s">
        <v>292</v>
      </c>
      <c r="C384" s="58">
        <v>55116.9156</v>
      </c>
      <c r="D384" s="58">
        <v>1E-4</v>
      </c>
      <c r="E384" s="33">
        <f t="shared" si="250"/>
        <v>14989.952629871636</v>
      </c>
      <c r="F384" s="25">
        <f t="shared" si="251"/>
        <v>14990</v>
      </c>
      <c r="G384" s="25">
        <f t="shared" si="272"/>
        <v>-1.6169700000318699E-2</v>
      </c>
      <c r="K384">
        <f t="shared" si="278"/>
        <v>-1.6169700000318699E-2</v>
      </c>
      <c r="N384" s="25"/>
      <c r="O384" s="25">
        <f t="shared" ca="1" si="248"/>
        <v>8.1281248253334826E-3</v>
      </c>
      <c r="P384" s="27">
        <f t="shared" si="252"/>
        <v>-2.1085672733313805E-2</v>
      </c>
      <c r="Q384" s="28">
        <f t="shared" si="253"/>
        <v>40098.4156</v>
      </c>
      <c r="R384" s="25"/>
      <c r="S384" s="25">
        <f t="shared" si="273"/>
        <v>2.4166787911551377E-5</v>
      </c>
      <c r="T384" s="128">
        <v>1</v>
      </c>
      <c r="U384">
        <f t="shared" si="274"/>
        <v>2.4166787911551377E-5</v>
      </c>
      <c r="V384" s="25">
        <f t="shared" si="275"/>
        <v>4.9159727329951067E-3</v>
      </c>
      <c r="Z384">
        <f t="shared" si="254"/>
        <v>14990</v>
      </c>
      <c r="AA384" s="25">
        <f t="shared" si="255"/>
        <v>-1.4685944299457876E-2</v>
      </c>
      <c r="AB384" s="25">
        <f t="shared" si="256"/>
        <v>-2.2569428434174629E-2</v>
      </c>
      <c r="AC384" s="25">
        <f t="shared" si="257"/>
        <v>4.9159727329951067E-3</v>
      </c>
      <c r="AD384" s="25">
        <f t="shared" si="258"/>
        <v>-1.4837557008608223E-3</v>
      </c>
      <c r="AE384" s="25">
        <f t="shared" si="259"/>
        <v>2.2015309798369899E-6</v>
      </c>
      <c r="AF384">
        <f t="shared" si="260"/>
        <v>4.9159727329951067E-3</v>
      </c>
      <c r="AG384" s="128"/>
      <c r="AH384">
        <f t="shared" si="261"/>
        <v>6.399728433855929E-3</v>
      </c>
      <c r="AI384">
        <f t="shared" si="262"/>
        <v>1.2384612881549668</v>
      </c>
      <c r="AJ384">
        <f t="shared" si="263"/>
        <v>0.87754934752868874</v>
      </c>
      <c r="AK384">
        <f t="shared" si="264"/>
        <v>0.43644121330446245</v>
      </c>
      <c r="AL384">
        <f t="shared" si="265"/>
        <v>1.0707392138570668</v>
      </c>
      <c r="AM384">
        <f t="shared" si="266"/>
        <v>0.59315283332738322</v>
      </c>
      <c r="AN384" s="25">
        <f t="shared" si="277"/>
        <v>6.9452390418919778</v>
      </c>
      <c r="AO384" s="25">
        <f t="shared" si="277"/>
        <v>6.9444309464930667</v>
      </c>
      <c r="AP384" s="25">
        <f t="shared" si="277"/>
        <v>6.9423738164245039</v>
      </c>
      <c r="AQ384" s="25">
        <f t="shared" si="277"/>
        <v>6.9371517957003741</v>
      </c>
      <c r="AR384" s="25">
        <f t="shared" si="277"/>
        <v>6.9239883214081122</v>
      </c>
      <c r="AS384" s="25">
        <f t="shared" si="277"/>
        <v>6.8913612948825254</v>
      </c>
      <c r="AT384" s="25">
        <f t="shared" si="277"/>
        <v>6.8134573998727905</v>
      </c>
      <c r="AU384" s="25">
        <f t="shared" si="268"/>
        <v>6.6398237934615709</v>
      </c>
    </row>
    <row r="385" spans="1:64">
      <c r="A385" s="33" t="s">
        <v>1082</v>
      </c>
      <c r="B385" s="57" t="s">
        <v>288</v>
      </c>
      <c r="C385" s="58">
        <v>55142.0049</v>
      </c>
      <c r="D385" s="58" t="s">
        <v>485</v>
      </c>
      <c r="E385" s="33">
        <f t="shared" si="250"/>
        <v>15063.453273774574</v>
      </c>
      <c r="F385" s="25">
        <f t="shared" si="251"/>
        <v>15063.5</v>
      </c>
      <c r="G385" s="25">
        <f t="shared" si="272"/>
        <v>-1.5949904998706188E-2</v>
      </c>
      <c r="K385">
        <f t="shared" si="278"/>
        <v>-1.5949904998706188E-2</v>
      </c>
      <c r="M385" s="25"/>
      <c r="O385" s="25">
        <f t="shared" ca="1" si="248"/>
        <v>7.8662777836173495E-3</v>
      </c>
      <c r="P385" s="27">
        <f t="shared" si="252"/>
        <v>-2.1184957414633034E-2</v>
      </c>
      <c r="Q385" s="28">
        <f t="shared" si="253"/>
        <v>40123.5049</v>
      </c>
      <c r="S385" s="25">
        <f t="shared" si="273"/>
        <v>2.74057737975015E-5</v>
      </c>
      <c r="T385" s="128">
        <v>1</v>
      </c>
      <c r="U385">
        <f t="shared" si="274"/>
        <v>2.74057737975015E-5</v>
      </c>
      <c r="V385" s="25">
        <f t="shared" si="275"/>
        <v>5.2350524159268455E-3</v>
      </c>
      <c r="Z385">
        <f t="shared" si="254"/>
        <v>15063.5</v>
      </c>
      <c r="AA385" s="25">
        <f t="shared" si="255"/>
        <v>-1.4640796993965935E-2</v>
      </c>
      <c r="AB385" s="25">
        <f t="shared" si="256"/>
        <v>-2.2494065419373287E-2</v>
      </c>
      <c r="AC385" s="25">
        <f t="shared" si="257"/>
        <v>5.2350524159268455E-3</v>
      </c>
      <c r="AD385" s="25">
        <f t="shared" si="258"/>
        <v>-1.3091080047402531E-3</v>
      </c>
      <c r="AE385" s="25">
        <f t="shared" si="259"/>
        <v>1.7137637680750065E-6</v>
      </c>
      <c r="AF385">
        <f t="shared" si="260"/>
        <v>5.2350524159268455E-3</v>
      </c>
      <c r="AG385" s="128"/>
      <c r="AH385">
        <f t="shared" si="261"/>
        <v>6.5441604206670986E-3</v>
      </c>
      <c r="AI385">
        <f t="shared" si="262"/>
        <v>1.2274006657943324</v>
      </c>
      <c r="AJ385">
        <f t="shared" si="263"/>
        <v>0.88933984192472948</v>
      </c>
      <c r="AK385">
        <f t="shared" si="264"/>
        <v>0.44230493532798354</v>
      </c>
      <c r="AL385">
        <f t="shared" si="265"/>
        <v>1.0959115308654306</v>
      </c>
      <c r="AM385">
        <f t="shared" si="266"/>
        <v>0.61029607190082558</v>
      </c>
      <c r="AN385" s="25">
        <f t="shared" si="277"/>
        <v>6.9629515908986166</v>
      </c>
      <c r="AO385" s="25">
        <f t="shared" si="277"/>
        <v>6.9621780952519678</v>
      </c>
      <c r="AP385" s="25">
        <f t="shared" si="277"/>
        <v>6.960181166061103</v>
      </c>
      <c r="AQ385" s="25">
        <f t="shared" si="277"/>
        <v>6.9550404432691657</v>
      </c>
      <c r="AR385" s="25">
        <f t="shared" si="277"/>
        <v>6.9419019799413793</v>
      </c>
      <c r="AS385" s="25">
        <f t="shared" si="277"/>
        <v>6.9089101443161871</v>
      </c>
      <c r="AT385" s="25">
        <f t="shared" si="277"/>
        <v>6.8292731614514937</v>
      </c>
      <c r="AU385" s="25">
        <f t="shared" si="268"/>
        <v>6.6506188220178739</v>
      </c>
    </row>
    <row r="386" spans="1:64">
      <c r="A386" s="33" t="s">
        <v>1082</v>
      </c>
      <c r="B386" s="57" t="s">
        <v>292</v>
      </c>
      <c r="C386" s="58">
        <v>55142.1754</v>
      </c>
      <c r="D386" s="58" t="s">
        <v>485</v>
      </c>
      <c r="E386" s="33">
        <f t="shared" si="250"/>
        <v>15063.952763986954</v>
      </c>
      <c r="F386" s="25">
        <f t="shared" si="251"/>
        <v>15064</v>
      </c>
      <c r="G386" s="25">
        <f t="shared" si="272"/>
        <v>-1.6123919995152391E-2</v>
      </c>
      <c r="K386">
        <f t="shared" si="278"/>
        <v>-1.6123919995152391E-2</v>
      </c>
      <c r="L386" s="25"/>
      <c r="O386" s="25">
        <f t="shared" ca="1" si="248"/>
        <v>7.8644965112247209E-3</v>
      </c>
      <c r="P386" s="27">
        <f t="shared" si="252"/>
        <v>-2.1185633443665853E-2</v>
      </c>
      <c r="Q386" s="28">
        <f t="shared" si="253"/>
        <v>40123.6754</v>
      </c>
      <c r="S386" s="25">
        <f t="shared" si="273"/>
        <v>2.5620943034862038E-5</v>
      </c>
      <c r="T386" s="128">
        <v>1</v>
      </c>
      <c r="U386">
        <f t="shared" si="274"/>
        <v>2.5620943034862038E-5</v>
      </c>
      <c r="V386" s="25">
        <f t="shared" si="275"/>
        <v>5.0617134485134614E-3</v>
      </c>
      <c r="Z386">
        <f t="shared" si="254"/>
        <v>15064</v>
      </c>
      <c r="AA386" s="25">
        <f t="shared" si="255"/>
        <v>-1.4640501872937316E-2</v>
      </c>
      <c r="AB386" s="25">
        <f t="shared" si="256"/>
        <v>-2.2669051565880928E-2</v>
      </c>
      <c r="AC386" s="25">
        <f t="shared" si="257"/>
        <v>5.0617134485134614E-3</v>
      </c>
      <c r="AD386" s="25">
        <f t="shared" si="258"/>
        <v>-1.4834181222150751E-3</v>
      </c>
      <c r="AE386" s="25">
        <f t="shared" si="259"/>
        <v>2.2005293253160995E-6</v>
      </c>
      <c r="AF386">
        <f t="shared" si="260"/>
        <v>5.0617134485134614E-3</v>
      </c>
      <c r="AG386" s="128"/>
      <c r="AH386">
        <f t="shared" si="261"/>
        <v>6.5451315707285374E-3</v>
      </c>
      <c r="AI386">
        <f t="shared" si="262"/>
        <v>1.227325604535678</v>
      </c>
      <c r="AJ386">
        <f t="shared" si="263"/>
        <v>0.88941742270078228</v>
      </c>
      <c r="AK386">
        <f t="shared" si="264"/>
        <v>0.44234351825440582</v>
      </c>
      <c r="AL386">
        <f t="shared" si="265"/>
        <v>1.0960812282365622</v>
      </c>
      <c r="AM386">
        <f t="shared" si="266"/>
        <v>0.61041252946850899</v>
      </c>
      <c r="AN386" s="25">
        <f t="shared" si="277"/>
        <v>6.9630715408555526</v>
      </c>
      <c r="AO386" s="25">
        <f t="shared" si="277"/>
        <v>6.9622982836862644</v>
      </c>
      <c r="AP386" s="25">
        <f t="shared" si="277"/>
        <v>6.9603017765680564</v>
      </c>
      <c r="AQ386" s="25">
        <f t="shared" si="277"/>
        <v>6.9551616434332102</v>
      </c>
      <c r="AR386" s="25">
        <f t="shared" si="277"/>
        <v>6.9420234363393636</v>
      </c>
      <c r="AS386" s="25">
        <f t="shared" si="277"/>
        <v>6.9090292748859934</v>
      </c>
      <c r="AT386" s="25">
        <f t="shared" si="277"/>
        <v>6.8293806810341016</v>
      </c>
      <c r="AU386" s="25">
        <f t="shared" si="268"/>
        <v>6.6506922575862841</v>
      </c>
    </row>
    <row r="387" spans="1:64">
      <c r="A387" s="33" t="s">
        <v>1082</v>
      </c>
      <c r="B387" s="57" t="s">
        <v>288</v>
      </c>
      <c r="C387" s="58">
        <v>55142.345000000001</v>
      </c>
      <c r="D387" s="58" t="s">
        <v>485</v>
      </c>
      <c r="E387" s="33">
        <f t="shared" si="250"/>
        <v>15064.449617594111</v>
      </c>
      <c r="F387" s="25">
        <f t="shared" si="251"/>
        <v>15064.5</v>
      </c>
      <c r="G387" s="25">
        <f t="shared" si="272"/>
        <v>-1.7197934997966513E-2</v>
      </c>
      <c r="K387">
        <f t="shared" si="278"/>
        <v>-1.7197934997966513E-2</v>
      </c>
      <c r="M387" s="25"/>
      <c r="O387" s="25">
        <f t="shared" ref="O387:O450" ca="1" si="279">+C$11+C$12*F387</f>
        <v>7.8627152388320923E-3</v>
      </c>
      <c r="P387" s="27">
        <f t="shared" si="252"/>
        <v>-2.1186309481118101E-2</v>
      </c>
      <c r="Q387" s="28">
        <f t="shared" si="253"/>
        <v>40123.845000000001</v>
      </c>
      <c r="S387" s="25">
        <f t="shared" si="273"/>
        <v>1.5907131017854693E-5</v>
      </c>
      <c r="T387" s="128">
        <v>1</v>
      </c>
      <c r="U387">
        <f t="shared" si="274"/>
        <v>1.5907131017854693E-5</v>
      </c>
      <c r="V387" s="25">
        <f t="shared" si="275"/>
        <v>3.9883744831515876E-3</v>
      </c>
      <c r="Z387">
        <f t="shared" si="254"/>
        <v>15064.5</v>
      </c>
      <c r="AA387" s="25">
        <f t="shared" si="255"/>
        <v>-1.4640206913893106E-2</v>
      </c>
      <c r="AB387" s="25">
        <f t="shared" si="256"/>
        <v>-2.3744037565191507E-2</v>
      </c>
      <c r="AC387" s="25">
        <f t="shared" si="257"/>
        <v>3.9883744831515876E-3</v>
      </c>
      <c r="AD387" s="25">
        <f t="shared" si="258"/>
        <v>-2.5577280840734067E-3</v>
      </c>
      <c r="AE387" s="25">
        <f t="shared" si="259"/>
        <v>6.5419729520578197E-6</v>
      </c>
      <c r="AF387">
        <f t="shared" si="260"/>
        <v>3.9883744831515876E-3</v>
      </c>
      <c r="AG387" s="128"/>
      <c r="AH387">
        <f t="shared" si="261"/>
        <v>6.5461025672249934E-3</v>
      </c>
      <c r="AI387">
        <f t="shared" si="262"/>
        <v>1.2272505459132792</v>
      </c>
      <c r="AJ387">
        <f t="shared" si="263"/>
        <v>0.88949496837922615</v>
      </c>
      <c r="AK387">
        <f t="shared" si="264"/>
        <v>0.44238208372549859</v>
      </c>
      <c r="AL387">
        <f t="shared" si="265"/>
        <v>1.0962509048505336</v>
      </c>
      <c r="AM387">
        <f t="shared" si="266"/>
        <v>0.61052898485297047</v>
      </c>
      <c r="AN387" s="25">
        <f t="shared" si="277"/>
        <v>6.9631914834755113</v>
      </c>
      <c r="AO387" s="25">
        <f t="shared" si="277"/>
        <v>6.962418464821079</v>
      </c>
      <c r="AP387" s="25">
        <f t="shared" si="277"/>
        <v>6.9604223799368938</v>
      </c>
      <c r="AQ387" s="25">
        <f t="shared" si="277"/>
        <v>6.9552828369418647</v>
      </c>
      <c r="AR387" s="25">
        <f t="shared" si="277"/>
        <v>6.9421448872340221</v>
      </c>
      <c r="AS387" s="25">
        <f t="shared" si="277"/>
        <v>6.9091484020598104</v>
      </c>
      <c r="AT387" s="25">
        <f t="shared" si="277"/>
        <v>6.829488199653083</v>
      </c>
      <c r="AU387" s="25">
        <f t="shared" si="268"/>
        <v>6.6507656931546943</v>
      </c>
    </row>
    <row r="388" spans="1:64">
      <c r="A388" s="34" t="s">
        <v>369</v>
      </c>
      <c r="B388" s="57"/>
      <c r="C388" s="58">
        <v>55171.872499999998</v>
      </c>
      <c r="D388" s="58">
        <v>2.0000000000000001E-4</v>
      </c>
      <c r="E388" s="33">
        <f t="shared" si="250"/>
        <v>15150.952240737992</v>
      </c>
      <c r="F388" s="25">
        <f t="shared" si="251"/>
        <v>15151</v>
      </c>
      <c r="G388" s="25">
        <f t="shared" si="272"/>
        <v>-1.6302529998938553E-2</v>
      </c>
      <c r="K388">
        <f t="shared" si="278"/>
        <v>-1.6302529998938553E-2</v>
      </c>
      <c r="L388" s="25"/>
      <c r="O388" s="25">
        <f t="shared" ca="1" si="279"/>
        <v>7.5545551149076712E-3</v>
      </c>
      <c r="P388" s="27">
        <f t="shared" si="252"/>
        <v>-2.1303390681122952E-2</v>
      </c>
      <c r="Q388" s="28">
        <f t="shared" si="253"/>
        <v>40153.372499999998</v>
      </c>
      <c r="S388" s="25">
        <f t="shared" si="273"/>
        <v>2.5008607562617809E-5</v>
      </c>
      <c r="T388" s="128">
        <v>1</v>
      </c>
      <c r="U388">
        <f t="shared" si="274"/>
        <v>2.5008607562617809E-5</v>
      </c>
      <c r="V388" s="25">
        <f t="shared" si="275"/>
        <v>5.0008606821843986E-3</v>
      </c>
      <c r="Z388">
        <f t="shared" si="254"/>
        <v>15151</v>
      </c>
      <c r="AA388" s="25">
        <f t="shared" si="255"/>
        <v>-1.4591612469474085E-2</v>
      </c>
      <c r="AB388" s="25">
        <f t="shared" si="256"/>
        <v>-2.301430821058742E-2</v>
      </c>
      <c r="AC388" s="25">
        <f t="shared" si="257"/>
        <v>5.0008606821843986E-3</v>
      </c>
      <c r="AD388" s="25">
        <f t="shared" si="258"/>
        <v>-1.7109175294644681E-3</v>
      </c>
      <c r="AE388" s="25">
        <f t="shared" si="259"/>
        <v>2.9272387926287989E-6</v>
      </c>
      <c r="AF388">
        <f t="shared" si="260"/>
        <v>5.0008606821843986E-3</v>
      </c>
      <c r="AG388" s="128"/>
      <c r="AH388">
        <f t="shared" si="261"/>
        <v>6.7117782116488675E-3</v>
      </c>
      <c r="AI388">
        <f t="shared" si="262"/>
        <v>1.2143082589139589</v>
      </c>
      <c r="AJ388">
        <f t="shared" si="263"/>
        <v>0.90238918753515529</v>
      </c>
      <c r="AK388">
        <f t="shared" si="264"/>
        <v>0.44879470672063965</v>
      </c>
      <c r="AL388">
        <f t="shared" si="265"/>
        <v>1.1252942492761158</v>
      </c>
      <c r="AM388">
        <f t="shared" si="266"/>
        <v>0.63064329247886464</v>
      </c>
      <c r="AN388" s="25">
        <f t="shared" si="277"/>
        <v>6.983831309643505</v>
      </c>
      <c r="AO388" s="25">
        <f t="shared" si="277"/>
        <v>6.9831000416307596</v>
      </c>
      <c r="AP388" s="25">
        <f t="shared" si="277"/>
        <v>6.9811792891772821</v>
      </c>
      <c r="AQ388" s="25">
        <f t="shared" si="277"/>
        <v>6.9761488905569262</v>
      </c>
      <c r="AR388" s="25">
        <f t="shared" si="277"/>
        <v>6.9630725978296208</v>
      </c>
      <c r="AS388" s="25">
        <f t="shared" si="277"/>
        <v>6.9297058314947364</v>
      </c>
      <c r="AT388" s="25">
        <f t="shared" si="277"/>
        <v>6.8480742559976573</v>
      </c>
      <c r="AU388" s="25">
        <f t="shared" si="268"/>
        <v>6.6634700464896621</v>
      </c>
    </row>
    <row r="389" spans="1:64">
      <c r="A389" s="36" t="s">
        <v>466</v>
      </c>
      <c r="B389" s="102" t="s">
        <v>288</v>
      </c>
      <c r="C389" s="36">
        <v>55175.457699999999</v>
      </c>
      <c r="D389" s="36" t="s">
        <v>467</v>
      </c>
      <c r="E389" s="33">
        <f t="shared" si="250"/>
        <v>15161.455304136371</v>
      </c>
      <c r="F389" s="25">
        <f t="shared" si="251"/>
        <v>15161.5</v>
      </c>
      <c r="G389" s="25">
        <f t="shared" si="272"/>
        <v>-1.5256844999385066E-2</v>
      </c>
      <c r="K389">
        <f t="shared" si="278"/>
        <v>-1.5256844999385066E-2</v>
      </c>
      <c r="O389" s="25">
        <f t="shared" ca="1" si="279"/>
        <v>7.5171483946625053E-3</v>
      </c>
      <c r="P389" s="27">
        <f t="shared" si="252"/>
        <v>-2.1317620000278464E-2</v>
      </c>
      <c r="Q389" s="28">
        <f t="shared" si="253"/>
        <v>40156.957699999999</v>
      </c>
      <c r="S389" s="25">
        <f t="shared" si="273"/>
        <v>3.6732993611454358E-5</v>
      </c>
      <c r="T389" s="128">
        <v>1</v>
      </c>
      <c r="U389">
        <f t="shared" si="274"/>
        <v>3.6732993611454358E-5</v>
      </c>
      <c r="V389" s="25">
        <f t="shared" si="275"/>
        <v>6.0607750008933974E-3</v>
      </c>
      <c r="Z389">
        <f t="shared" si="254"/>
        <v>15161.5</v>
      </c>
      <c r="AA389" s="25">
        <f t="shared" si="255"/>
        <v>-1.4586042329208581E-2</v>
      </c>
      <c r="AB389" s="25">
        <f t="shared" si="256"/>
        <v>-2.1988422670454949E-2</v>
      </c>
      <c r="AC389" s="25">
        <f t="shared" si="257"/>
        <v>6.0607750008933974E-3</v>
      </c>
      <c r="AD389" s="25">
        <f t="shared" si="258"/>
        <v>-6.7080267017648534E-4</v>
      </c>
      <c r="AE389" s="25">
        <f t="shared" si="259"/>
        <v>4.499762223159026E-7</v>
      </c>
      <c r="AF389">
        <f t="shared" si="260"/>
        <v>6.0607750008933974E-3</v>
      </c>
      <c r="AG389" s="128"/>
      <c r="AH389">
        <f t="shared" si="261"/>
        <v>6.7315776710698836E-3</v>
      </c>
      <c r="AI389">
        <f t="shared" si="262"/>
        <v>1.2127434934672883</v>
      </c>
      <c r="AJ389">
        <f t="shared" si="263"/>
        <v>0.90388491359021228</v>
      </c>
      <c r="AK389">
        <f t="shared" si="264"/>
        <v>0.44953856854171176</v>
      </c>
      <c r="AL389">
        <f t="shared" si="265"/>
        <v>1.1287779538370719</v>
      </c>
      <c r="AM389">
        <f t="shared" si="266"/>
        <v>0.63308057829893261</v>
      </c>
      <c r="AN389" s="25">
        <f t="shared" si="277"/>
        <v>6.9863218312593283</v>
      </c>
      <c r="AO389" s="25">
        <f t="shared" si="277"/>
        <v>6.9855956858601118</v>
      </c>
      <c r="AP389" s="25">
        <f t="shared" si="277"/>
        <v>6.9836843657708672</v>
      </c>
      <c r="AQ389" s="25">
        <f t="shared" si="277"/>
        <v>6.9786681373333419</v>
      </c>
      <c r="AR389" s="25">
        <f t="shared" si="277"/>
        <v>6.9656016145894553</v>
      </c>
      <c r="AS389" s="25">
        <f t="shared" si="277"/>
        <v>6.9321941937020908</v>
      </c>
      <c r="AT389" s="25">
        <f t="shared" si="277"/>
        <v>6.8503283578875118</v>
      </c>
      <c r="AU389" s="25">
        <f t="shared" si="268"/>
        <v>6.6650121934262767</v>
      </c>
      <c r="AV389" s="25"/>
      <c r="AW389" s="25"/>
      <c r="AX389" s="25"/>
      <c r="AY389" s="25"/>
      <c r="AZ389" s="25"/>
      <c r="BA389" s="25"/>
      <c r="BB389" s="25"/>
      <c r="BC389" s="25"/>
      <c r="BD389" s="25"/>
      <c r="BE389" s="25"/>
      <c r="BF389" s="25"/>
      <c r="BG389" s="25"/>
      <c r="BH389" s="25"/>
      <c r="BI389" s="25"/>
      <c r="BJ389" s="25"/>
      <c r="BK389" s="25"/>
      <c r="BL389" s="25"/>
    </row>
    <row r="390" spans="1:64">
      <c r="A390" s="36" t="s">
        <v>466</v>
      </c>
      <c r="B390" s="102" t="s">
        <v>288</v>
      </c>
      <c r="C390" s="36">
        <v>55175.458400000003</v>
      </c>
      <c r="D390" s="36" t="s">
        <v>468</v>
      </c>
      <c r="E390" s="33">
        <f t="shared" si="250"/>
        <v>15161.457354829337</v>
      </c>
      <c r="F390" s="25">
        <f t="shared" si="251"/>
        <v>15161.5</v>
      </c>
      <c r="G390" s="25">
        <f t="shared" si="272"/>
        <v>-1.4556844995240681E-2</v>
      </c>
      <c r="K390">
        <f t="shared" si="278"/>
        <v>-1.4556844995240681E-2</v>
      </c>
      <c r="O390" s="25">
        <f t="shared" ca="1" si="279"/>
        <v>7.5171483946625053E-3</v>
      </c>
      <c r="P390" s="27">
        <f t="shared" si="252"/>
        <v>-2.1317620000278464E-2</v>
      </c>
      <c r="Q390" s="28">
        <f t="shared" si="253"/>
        <v>40156.958400000003</v>
      </c>
      <c r="S390" s="25">
        <f t="shared" si="273"/>
        <v>4.5708078668743635E-5</v>
      </c>
      <c r="T390" s="128">
        <v>1</v>
      </c>
      <c r="U390">
        <f t="shared" si="274"/>
        <v>4.5708078668743635E-5</v>
      </c>
      <c r="V390" s="25">
        <f t="shared" si="275"/>
        <v>6.7607750050377828E-3</v>
      </c>
      <c r="Z390">
        <f t="shared" si="254"/>
        <v>15161.5</v>
      </c>
      <c r="AA390" s="25">
        <f t="shared" si="255"/>
        <v>-1.4586042329208581E-2</v>
      </c>
      <c r="AB390" s="25">
        <f t="shared" si="256"/>
        <v>-2.1288422666310564E-2</v>
      </c>
      <c r="AC390" s="25">
        <f t="shared" si="257"/>
        <v>6.7607750050377828E-3</v>
      </c>
      <c r="AD390" s="25">
        <f t="shared" si="258"/>
        <v>2.9197333967900113E-5</v>
      </c>
      <c r="AE390" s="25">
        <f t="shared" si="259"/>
        <v>8.5248431083309372E-10</v>
      </c>
      <c r="AF390">
        <f t="shared" si="260"/>
        <v>6.7607750050377828E-3</v>
      </c>
      <c r="AG390" s="128"/>
      <c r="AH390">
        <f t="shared" si="261"/>
        <v>6.7315776710698836E-3</v>
      </c>
      <c r="AI390">
        <f t="shared" si="262"/>
        <v>1.2127434934672883</v>
      </c>
      <c r="AJ390">
        <f t="shared" si="263"/>
        <v>0.90388491359021228</v>
      </c>
      <c r="AK390">
        <f t="shared" si="264"/>
        <v>0.44953856854171176</v>
      </c>
      <c r="AL390">
        <f t="shared" si="265"/>
        <v>1.1287779538370719</v>
      </c>
      <c r="AM390">
        <f t="shared" si="266"/>
        <v>0.63308057829893261</v>
      </c>
      <c r="AN390" s="25">
        <f t="shared" si="277"/>
        <v>6.9863218312593283</v>
      </c>
      <c r="AO390" s="25">
        <f t="shared" si="277"/>
        <v>6.9855956858601118</v>
      </c>
      <c r="AP390" s="25">
        <f t="shared" si="277"/>
        <v>6.9836843657708672</v>
      </c>
      <c r="AQ390" s="25">
        <f t="shared" si="277"/>
        <v>6.9786681373333419</v>
      </c>
      <c r="AR390" s="25">
        <f t="shared" si="277"/>
        <v>6.9656016145894553</v>
      </c>
      <c r="AS390" s="25">
        <f t="shared" si="277"/>
        <v>6.9321941937020908</v>
      </c>
      <c r="AT390" s="25">
        <f t="shared" si="277"/>
        <v>6.8503283578875118</v>
      </c>
      <c r="AU390" s="25">
        <f t="shared" si="268"/>
        <v>6.6650121934262767</v>
      </c>
    </row>
    <row r="391" spans="1:64">
      <c r="A391" s="36" t="s">
        <v>466</v>
      </c>
      <c r="B391" s="102" t="s">
        <v>288</v>
      </c>
      <c r="C391" s="36">
        <v>55175.4594</v>
      </c>
      <c r="D391" s="36" t="s">
        <v>469</v>
      </c>
      <c r="E391" s="33">
        <f t="shared" si="250"/>
        <v>15161.460284390689</v>
      </c>
      <c r="F391" s="25">
        <f t="shared" si="251"/>
        <v>15161.5</v>
      </c>
      <c r="G391" s="25">
        <f t="shared" si="272"/>
        <v>-1.3556844998674933E-2</v>
      </c>
      <c r="K391">
        <f t="shared" si="278"/>
        <v>-1.3556844998674933E-2</v>
      </c>
      <c r="O391" s="25">
        <f t="shared" ca="1" si="279"/>
        <v>7.5171483946625053E-3</v>
      </c>
      <c r="P391" s="27">
        <f t="shared" si="252"/>
        <v>-2.1317620000278464E-2</v>
      </c>
      <c r="Q391" s="28">
        <f t="shared" si="253"/>
        <v>40156.9594</v>
      </c>
      <c r="S391" s="25">
        <f t="shared" si="273"/>
        <v>6.0229628625514282E-5</v>
      </c>
      <c r="T391" s="128">
        <v>1</v>
      </c>
      <c r="U391">
        <f t="shared" si="274"/>
        <v>6.0229628625514282E-5</v>
      </c>
      <c r="V391" s="25">
        <f t="shared" si="275"/>
        <v>7.7607750016035308E-3</v>
      </c>
      <c r="Z391">
        <f t="shared" si="254"/>
        <v>15161.5</v>
      </c>
      <c r="AA391" s="25">
        <f t="shared" si="255"/>
        <v>-1.4586042329208581E-2</v>
      </c>
      <c r="AB391" s="25">
        <f t="shared" si="256"/>
        <v>-2.0288422669744816E-2</v>
      </c>
      <c r="AC391" s="25">
        <f t="shared" si="257"/>
        <v>7.7607750016035308E-3</v>
      </c>
      <c r="AD391" s="25">
        <f t="shared" si="258"/>
        <v>1.0291973305336481E-3</v>
      </c>
      <c r="AE391" s="25">
        <f t="shared" si="259"/>
        <v>1.0592471451775874E-6</v>
      </c>
      <c r="AF391">
        <f t="shared" si="260"/>
        <v>7.7607750016035308E-3</v>
      </c>
      <c r="AG391" s="128"/>
      <c r="AH391">
        <f t="shared" si="261"/>
        <v>6.7315776710698836E-3</v>
      </c>
      <c r="AI391">
        <f t="shared" si="262"/>
        <v>1.2127434934672883</v>
      </c>
      <c r="AJ391">
        <f t="shared" si="263"/>
        <v>0.90388491359021228</v>
      </c>
      <c r="AK391">
        <f t="shared" si="264"/>
        <v>0.44953856854171176</v>
      </c>
      <c r="AL391">
        <f t="shared" si="265"/>
        <v>1.1287779538370719</v>
      </c>
      <c r="AM391">
        <f t="shared" si="266"/>
        <v>0.63308057829893261</v>
      </c>
      <c r="AN391" s="25">
        <f t="shared" ref="AN391:AT400" si="280">$AU391+$AB$7*SIN(AO391)</f>
        <v>6.9863218312593283</v>
      </c>
      <c r="AO391" s="25">
        <f t="shared" si="280"/>
        <v>6.9855956858601118</v>
      </c>
      <c r="AP391" s="25">
        <f t="shared" si="280"/>
        <v>6.9836843657708672</v>
      </c>
      <c r="AQ391" s="25">
        <f t="shared" si="280"/>
        <v>6.9786681373333419</v>
      </c>
      <c r="AR391" s="25">
        <f t="shared" si="280"/>
        <v>6.9656016145894553</v>
      </c>
      <c r="AS391" s="25">
        <f t="shared" si="280"/>
        <v>6.9321941937020908</v>
      </c>
      <c r="AT391" s="25">
        <f t="shared" si="280"/>
        <v>6.8503283578875118</v>
      </c>
      <c r="AU391" s="25">
        <f t="shared" si="268"/>
        <v>6.6650121934262767</v>
      </c>
      <c r="AV391" s="25"/>
    </row>
    <row r="392" spans="1:64">
      <c r="A392" s="36" t="s">
        <v>466</v>
      </c>
      <c r="B392" s="102" t="s">
        <v>288</v>
      </c>
      <c r="C392" s="36">
        <v>55175.4594</v>
      </c>
      <c r="D392" s="36" t="s">
        <v>468</v>
      </c>
      <c r="E392" s="33">
        <f t="shared" si="250"/>
        <v>15161.460284390689</v>
      </c>
      <c r="F392" s="25">
        <f t="shared" si="251"/>
        <v>15161.5</v>
      </c>
      <c r="G392" s="25">
        <f t="shared" si="272"/>
        <v>-1.3556844998674933E-2</v>
      </c>
      <c r="K392">
        <f t="shared" si="278"/>
        <v>-1.3556844998674933E-2</v>
      </c>
      <c r="O392" s="25">
        <f t="shared" ca="1" si="279"/>
        <v>7.5171483946625053E-3</v>
      </c>
      <c r="P392" s="27">
        <f t="shared" si="252"/>
        <v>-2.1317620000278464E-2</v>
      </c>
      <c r="Q392" s="28">
        <f t="shared" si="253"/>
        <v>40156.9594</v>
      </c>
      <c r="S392" s="25">
        <f t="shared" si="273"/>
        <v>6.0229628625514282E-5</v>
      </c>
      <c r="T392" s="128">
        <v>1</v>
      </c>
      <c r="U392">
        <f t="shared" si="274"/>
        <v>6.0229628625514282E-5</v>
      </c>
      <c r="V392" s="25">
        <f t="shared" si="275"/>
        <v>7.7607750016035308E-3</v>
      </c>
      <c r="Z392">
        <f t="shared" si="254"/>
        <v>15161.5</v>
      </c>
      <c r="AA392" s="25">
        <f t="shared" si="255"/>
        <v>-1.4586042329208581E-2</v>
      </c>
      <c r="AB392" s="25">
        <f t="shared" si="256"/>
        <v>-2.0288422669744816E-2</v>
      </c>
      <c r="AC392" s="25">
        <f t="shared" si="257"/>
        <v>7.7607750016035308E-3</v>
      </c>
      <c r="AD392" s="25">
        <f t="shared" si="258"/>
        <v>1.0291973305336481E-3</v>
      </c>
      <c r="AE392" s="25">
        <f t="shared" si="259"/>
        <v>1.0592471451775874E-6</v>
      </c>
      <c r="AF392">
        <f t="shared" si="260"/>
        <v>7.7607750016035308E-3</v>
      </c>
      <c r="AG392" s="128"/>
      <c r="AH392">
        <f t="shared" si="261"/>
        <v>6.7315776710698836E-3</v>
      </c>
      <c r="AI392">
        <f t="shared" si="262"/>
        <v>1.2127434934672883</v>
      </c>
      <c r="AJ392">
        <f t="shared" si="263"/>
        <v>0.90388491359021228</v>
      </c>
      <c r="AK392">
        <f t="shared" si="264"/>
        <v>0.44953856854171176</v>
      </c>
      <c r="AL392">
        <f t="shared" si="265"/>
        <v>1.1287779538370719</v>
      </c>
      <c r="AM392">
        <f t="shared" si="266"/>
        <v>0.63308057829893261</v>
      </c>
      <c r="AN392" s="25">
        <f t="shared" si="280"/>
        <v>6.9863218312593283</v>
      </c>
      <c r="AO392" s="25">
        <f t="shared" si="280"/>
        <v>6.9855956858601118</v>
      </c>
      <c r="AP392" s="25">
        <f t="shared" si="280"/>
        <v>6.9836843657708672</v>
      </c>
      <c r="AQ392" s="25">
        <f t="shared" si="280"/>
        <v>6.9786681373333419</v>
      </c>
      <c r="AR392" s="25">
        <f t="shared" si="280"/>
        <v>6.9656016145894553</v>
      </c>
      <c r="AS392" s="25">
        <f t="shared" si="280"/>
        <v>6.9321941937020908</v>
      </c>
      <c r="AT392" s="25">
        <f t="shared" si="280"/>
        <v>6.8503283578875118</v>
      </c>
      <c r="AU392" s="25">
        <f t="shared" si="268"/>
        <v>6.6650121934262767</v>
      </c>
    </row>
    <row r="393" spans="1:64">
      <c r="A393" s="36" t="s">
        <v>466</v>
      </c>
      <c r="B393" s="102" t="s">
        <v>292</v>
      </c>
      <c r="C393" s="36">
        <v>55175.627</v>
      </c>
      <c r="D393" s="36" t="s">
        <v>470</v>
      </c>
      <c r="E393" s="33">
        <f t="shared" si="250"/>
        <v>15161.951278875118</v>
      </c>
      <c r="F393" s="25">
        <f t="shared" si="251"/>
        <v>15162</v>
      </c>
      <c r="G393" s="25">
        <f t="shared" si="272"/>
        <v>-1.663085999462055E-2</v>
      </c>
      <c r="K393">
        <f t="shared" si="278"/>
        <v>-1.663085999462055E-2</v>
      </c>
      <c r="O393" s="25">
        <f t="shared" ca="1" si="279"/>
        <v>7.5153671222698837E-3</v>
      </c>
      <c r="P393" s="27">
        <f t="shared" si="252"/>
        <v>-2.1318297679518591E-2</v>
      </c>
      <c r="Q393" s="28">
        <f t="shared" si="253"/>
        <v>40157.127</v>
      </c>
      <c r="S393" s="25">
        <f t="shared" si="273"/>
        <v>2.1972072049802298E-5</v>
      </c>
      <c r="T393" s="128">
        <v>1</v>
      </c>
      <c r="U393">
        <f t="shared" si="274"/>
        <v>2.1972072049802298E-5</v>
      </c>
      <c r="V393" s="25">
        <f t="shared" si="275"/>
        <v>4.6874376848980402E-3</v>
      </c>
      <c r="Z393">
        <f t="shared" si="254"/>
        <v>15162</v>
      </c>
      <c r="AA393" s="25">
        <f t="shared" si="255"/>
        <v>-1.4585778854691617E-2</v>
      </c>
      <c r="AB393" s="25">
        <f t="shared" si="256"/>
        <v>-2.3363378819447524E-2</v>
      </c>
      <c r="AC393" s="25">
        <f t="shared" si="257"/>
        <v>4.6874376848980402E-3</v>
      </c>
      <c r="AD393" s="25">
        <f t="shared" si="258"/>
        <v>-2.0450811399289337E-3</v>
      </c>
      <c r="AE393" s="25">
        <f t="shared" si="259"/>
        <v>4.1823568688930266E-6</v>
      </c>
      <c r="AF393">
        <f t="shared" si="260"/>
        <v>4.6874376848980402E-3</v>
      </c>
      <c r="AG393" s="128"/>
      <c r="AH393">
        <f t="shared" si="261"/>
        <v>6.7325188248269731E-3</v>
      </c>
      <c r="AI393">
        <f t="shared" si="262"/>
        <v>1.2126690170730661</v>
      </c>
      <c r="AJ393">
        <f t="shared" si="263"/>
        <v>0.90395576928594679</v>
      </c>
      <c r="AK393">
        <f t="shared" si="264"/>
        <v>0.44957380683973724</v>
      </c>
      <c r="AL393">
        <f t="shared" si="265"/>
        <v>1.1289436203234671</v>
      </c>
      <c r="AM393">
        <f t="shared" si="266"/>
        <v>0.63319661644736647</v>
      </c>
      <c r="AN393" s="25">
        <f t="shared" si="280"/>
        <v>6.9864403472907348</v>
      </c>
      <c r="AO393" s="25">
        <f t="shared" si="280"/>
        <v>6.985714446060169</v>
      </c>
      <c r="AP393" s="25">
        <f t="shared" si="280"/>
        <v>6.9838035765712281</v>
      </c>
      <c r="AQ393" s="25">
        <f t="shared" si="280"/>
        <v>6.9787880277022101</v>
      </c>
      <c r="AR393" s="25">
        <f t="shared" si="280"/>
        <v>6.9657219823570236</v>
      </c>
      <c r="AS393" s="25">
        <f t="shared" si="280"/>
        <v>6.9323126487115525</v>
      </c>
      <c r="AT393" s="25">
        <f t="shared" si="280"/>
        <v>6.8504356850930801</v>
      </c>
      <c r="AU393" s="25">
        <f t="shared" si="268"/>
        <v>6.6650856289946869</v>
      </c>
    </row>
    <row r="394" spans="1:64">
      <c r="A394" s="36" t="s">
        <v>466</v>
      </c>
      <c r="B394" s="102" t="s">
        <v>292</v>
      </c>
      <c r="C394" s="36">
        <v>55175.628599999996</v>
      </c>
      <c r="D394" s="36" t="s">
        <v>471</v>
      </c>
      <c r="E394" s="33">
        <f t="shared" si="250"/>
        <v>15161.955966173287</v>
      </c>
      <c r="F394" s="25">
        <f t="shared" si="251"/>
        <v>15162</v>
      </c>
      <c r="G394" s="25">
        <f t="shared" si="272"/>
        <v>-1.5030859998660162E-2</v>
      </c>
      <c r="K394">
        <f t="shared" si="278"/>
        <v>-1.5030859998660162E-2</v>
      </c>
      <c r="O394" s="25">
        <f t="shared" ca="1" si="279"/>
        <v>7.5153671222698837E-3</v>
      </c>
      <c r="P394" s="27">
        <f t="shared" si="252"/>
        <v>-2.1318297679518591E-2</v>
      </c>
      <c r="Q394" s="28">
        <f t="shared" si="253"/>
        <v>40157.128599999996</v>
      </c>
      <c r="S394" s="25">
        <f t="shared" si="273"/>
        <v>3.9531872590678416E-5</v>
      </c>
      <c r="T394" s="128">
        <v>1</v>
      </c>
      <c r="U394">
        <f t="shared" si="274"/>
        <v>3.9531872590678416E-5</v>
      </c>
      <c r="V394" s="25">
        <f t="shared" si="275"/>
        <v>6.2874376808584286E-3</v>
      </c>
      <c r="Z394">
        <f t="shared" si="254"/>
        <v>15162</v>
      </c>
      <c r="AA394" s="25">
        <f t="shared" si="255"/>
        <v>-1.4585778854691617E-2</v>
      </c>
      <c r="AB394" s="25">
        <f t="shared" si="256"/>
        <v>-2.1763378823487136E-2</v>
      </c>
      <c r="AC394" s="25">
        <f t="shared" si="257"/>
        <v>6.2874376808584286E-3</v>
      </c>
      <c r="AD394" s="25">
        <f t="shared" si="258"/>
        <v>-4.4508114396854537E-4</v>
      </c>
      <c r="AE394" s="25">
        <f t="shared" si="259"/>
        <v>1.9809722471634902E-7</v>
      </c>
      <c r="AF394">
        <f t="shared" si="260"/>
        <v>6.2874376808584286E-3</v>
      </c>
      <c r="AG394" s="128"/>
      <c r="AH394">
        <f t="shared" si="261"/>
        <v>6.7325188248269731E-3</v>
      </c>
      <c r="AI394">
        <f t="shared" si="262"/>
        <v>1.2126690170730661</v>
      </c>
      <c r="AJ394">
        <f t="shared" si="263"/>
        <v>0.90395576928594679</v>
      </c>
      <c r="AK394">
        <f t="shared" si="264"/>
        <v>0.44957380683973724</v>
      </c>
      <c r="AL394">
        <f t="shared" si="265"/>
        <v>1.1289436203234671</v>
      </c>
      <c r="AM394">
        <f t="shared" si="266"/>
        <v>0.63319661644736647</v>
      </c>
      <c r="AN394" s="25">
        <f t="shared" si="280"/>
        <v>6.9864403472907348</v>
      </c>
      <c r="AO394" s="25">
        <f t="shared" si="280"/>
        <v>6.985714446060169</v>
      </c>
      <c r="AP394" s="25">
        <f t="shared" si="280"/>
        <v>6.9838035765712281</v>
      </c>
      <c r="AQ394" s="25">
        <f t="shared" si="280"/>
        <v>6.9787880277022101</v>
      </c>
      <c r="AR394" s="25">
        <f t="shared" si="280"/>
        <v>6.9657219823570236</v>
      </c>
      <c r="AS394" s="25">
        <f t="shared" si="280"/>
        <v>6.9323126487115525</v>
      </c>
      <c r="AT394" s="25">
        <f t="shared" si="280"/>
        <v>6.8504356850930801</v>
      </c>
      <c r="AU394" s="25">
        <f t="shared" si="268"/>
        <v>6.6650856289946869</v>
      </c>
    </row>
    <row r="395" spans="1:64">
      <c r="A395" s="103" t="s">
        <v>461</v>
      </c>
      <c r="B395" s="96" t="s">
        <v>288</v>
      </c>
      <c r="C395" s="95">
        <v>55186.380700000002</v>
      </c>
      <c r="D395" s="95">
        <v>1E-4</v>
      </c>
      <c r="E395" s="33">
        <f t="shared" si="250"/>
        <v>15193.454902903653</v>
      </c>
      <c r="F395" s="25">
        <f t="shared" si="251"/>
        <v>15193.5</v>
      </c>
      <c r="G395" s="25">
        <f t="shared" si="272"/>
        <v>-1.5393804998893756E-2</v>
      </c>
      <c r="K395">
        <f t="shared" si="278"/>
        <v>-1.5393804998893756E-2</v>
      </c>
      <c r="O395" s="25">
        <f t="shared" ca="1" si="279"/>
        <v>7.4031469615344001E-3</v>
      </c>
      <c r="P395" s="27">
        <f t="shared" si="252"/>
        <v>-2.1361008445207549E-2</v>
      </c>
      <c r="Q395" s="28">
        <f t="shared" si="253"/>
        <v>40167.880700000002</v>
      </c>
      <c r="S395" s="25">
        <f t="shared" si="273"/>
        <v>3.5607516969699199E-5</v>
      </c>
      <c r="T395" s="128">
        <v>1</v>
      </c>
      <c r="U395">
        <f t="shared" si="274"/>
        <v>3.5607516969699199E-5</v>
      </c>
      <c r="V395" s="25">
        <f t="shared" si="275"/>
        <v>5.9672034463137923E-3</v>
      </c>
      <c r="Z395">
        <f t="shared" si="254"/>
        <v>15193.5</v>
      </c>
      <c r="AA395" s="25">
        <f t="shared" si="255"/>
        <v>-1.4569504032946675E-2</v>
      </c>
      <c r="AB395" s="25">
        <f t="shared" si="256"/>
        <v>-2.2185309411154631E-2</v>
      </c>
      <c r="AC395" s="25">
        <f t="shared" si="257"/>
        <v>5.9672034463137923E-3</v>
      </c>
      <c r="AD395" s="25">
        <f t="shared" si="258"/>
        <v>-8.2430096594708104E-4</v>
      </c>
      <c r="AE395" s="25">
        <f t="shared" si="259"/>
        <v>6.7947208246129083E-7</v>
      </c>
      <c r="AF395">
        <f t="shared" si="260"/>
        <v>5.9672034463137923E-3</v>
      </c>
      <c r="AG395" s="128"/>
      <c r="AH395">
        <f t="shared" si="261"/>
        <v>6.7915044122608733E-3</v>
      </c>
      <c r="AI395">
        <f t="shared" si="262"/>
        <v>1.2079838321871113</v>
      </c>
      <c r="AJ395">
        <f t="shared" si="263"/>
        <v>0.90835244788730107</v>
      </c>
      <c r="AK395">
        <f t="shared" si="264"/>
        <v>0.45176038357514359</v>
      </c>
      <c r="AL395">
        <f t="shared" si="265"/>
        <v>1.1393396371148203</v>
      </c>
      <c r="AM395">
        <f t="shared" si="266"/>
        <v>0.64050281684805699</v>
      </c>
      <c r="AN395" s="25">
        <f t="shared" si="280"/>
        <v>6.9938921676426729</v>
      </c>
      <c r="AO395" s="25">
        <f t="shared" si="280"/>
        <v>6.9931816873572306</v>
      </c>
      <c r="AP395" s="25">
        <f t="shared" si="280"/>
        <v>6.9912994605203833</v>
      </c>
      <c r="AQ395" s="25">
        <f t="shared" si="280"/>
        <v>6.986327589454473</v>
      </c>
      <c r="AR395" s="25">
        <f t="shared" si="280"/>
        <v>6.9732938341191115</v>
      </c>
      <c r="AS395" s="25">
        <f t="shared" si="280"/>
        <v>6.9397682422863411</v>
      </c>
      <c r="AT395" s="25">
        <f t="shared" si="280"/>
        <v>6.8571952763346316</v>
      </c>
      <c r="AU395" s="25">
        <f t="shared" si="268"/>
        <v>6.6697120698045307</v>
      </c>
    </row>
    <row r="396" spans="1:64">
      <c r="A396" s="36" t="s">
        <v>449</v>
      </c>
      <c r="B396" s="102" t="s">
        <v>292</v>
      </c>
      <c r="C396" s="36">
        <v>55192.695</v>
      </c>
      <c r="D396" s="36">
        <v>3.0000000000000001E-3</v>
      </c>
      <c r="E396" s="33">
        <f t="shared" si="250"/>
        <v>15211.953032217592</v>
      </c>
      <c r="F396" s="25">
        <f t="shared" si="251"/>
        <v>15212</v>
      </c>
      <c r="G396" s="25">
        <f t="shared" si="272"/>
        <v>-1.6032359999371693E-2</v>
      </c>
      <c r="K396">
        <f t="shared" si="278"/>
        <v>-1.6032359999371693E-2</v>
      </c>
      <c r="O396" s="25">
        <f t="shared" ca="1" si="279"/>
        <v>7.3372398830072044E-3</v>
      </c>
      <c r="P396" s="27">
        <f t="shared" si="252"/>
        <v>-2.1386108121627855E-2</v>
      </c>
      <c r="Q396" s="28">
        <f t="shared" si="253"/>
        <v>40174.195</v>
      </c>
      <c r="S396" s="25">
        <f t="shared" si="273"/>
        <v>2.866261895656138E-5</v>
      </c>
      <c r="T396" s="128">
        <v>1</v>
      </c>
      <c r="U396">
        <f t="shared" si="274"/>
        <v>2.866261895656138E-5</v>
      </c>
      <c r="V396" s="25">
        <f t="shared" si="275"/>
        <v>5.353748122256162E-3</v>
      </c>
      <c r="Z396">
        <f t="shared" si="254"/>
        <v>15212</v>
      </c>
      <c r="AA396" s="25">
        <f t="shared" si="255"/>
        <v>-1.4560242778753438E-2</v>
      </c>
      <c r="AB396" s="25">
        <f t="shared" si="256"/>
        <v>-2.2858225342246109E-2</v>
      </c>
      <c r="AC396" s="25">
        <f t="shared" si="257"/>
        <v>5.353748122256162E-3</v>
      </c>
      <c r="AD396" s="25">
        <f t="shared" si="258"/>
        <v>-1.4721172206182548E-3</v>
      </c>
      <c r="AE396" s="25">
        <f t="shared" si="259"/>
        <v>2.1671291112408155E-6</v>
      </c>
      <c r="AF396">
        <f t="shared" si="260"/>
        <v>5.353748122256162E-3</v>
      </c>
      <c r="AG396" s="128"/>
      <c r="AH396">
        <f t="shared" si="261"/>
        <v>6.8258653428744168E-3</v>
      </c>
      <c r="AI396">
        <f t="shared" si="262"/>
        <v>1.2052386788778791</v>
      </c>
      <c r="AJ396">
        <f t="shared" si="263"/>
        <v>0.91087343404496368</v>
      </c>
      <c r="AK396">
        <f t="shared" si="264"/>
        <v>0.45301413147015651</v>
      </c>
      <c r="AL396">
        <f t="shared" si="265"/>
        <v>1.1454077675495937</v>
      </c>
      <c r="AM396">
        <f t="shared" si="266"/>
        <v>0.64478993311208277</v>
      </c>
      <c r="AN396" s="25">
        <f t="shared" si="280"/>
        <v>6.9982551710389238</v>
      </c>
      <c r="AO396" s="25">
        <f t="shared" si="280"/>
        <v>6.9975537776171981</v>
      </c>
      <c r="AP396" s="25">
        <f t="shared" si="280"/>
        <v>6.9956885966329629</v>
      </c>
      <c r="AQ396" s="25">
        <f t="shared" si="280"/>
        <v>6.9907431556894917</v>
      </c>
      <c r="AR396" s="25">
        <f t="shared" si="280"/>
        <v>6.9777303793680092</v>
      </c>
      <c r="AS396" s="25">
        <f t="shared" si="280"/>
        <v>6.9441404030289346</v>
      </c>
      <c r="AT396" s="25">
        <f t="shared" si="280"/>
        <v>6.8611633274737658</v>
      </c>
      <c r="AU396" s="25">
        <f t="shared" si="268"/>
        <v>6.6724291858357088</v>
      </c>
    </row>
    <row r="397" spans="1:64">
      <c r="A397" s="103" t="s">
        <v>461</v>
      </c>
      <c r="B397" s="96" t="s">
        <v>292</v>
      </c>
      <c r="C397" s="95">
        <v>55219.320200000002</v>
      </c>
      <c r="D397" s="95">
        <v>1E-4</v>
      </c>
      <c r="E397" s="33">
        <f t="shared" si="250"/>
        <v>15289.953189417862</v>
      </c>
      <c r="F397" s="25">
        <f t="shared" si="251"/>
        <v>15290</v>
      </c>
      <c r="G397" s="25">
        <f t="shared" si="272"/>
        <v>-1.597869999386603E-2</v>
      </c>
      <c r="K397">
        <f t="shared" si="278"/>
        <v>-1.597869999386603E-2</v>
      </c>
      <c r="O397" s="25">
        <f t="shared" ca="1" si="279"/>
        <v>7.0593613897574348E-3</v>
      </c>
      <c r="P397" s="27">
        <f t="shared" si="252"/>
        <v>-2.1492060530397407E-2</v>
      </c>
      <c r="Q397" s="28">
        <f t="shared" si="253"/>
        <v>40200.820200000002</v>
      </c>
      <c r="S397" s="25">
        <f t="shared" si="273"/>
        <v>3.039714440578155E-5</v>
      </c>
      <c r="T397" s="128">
        <v>1</v>
      </c>
      <c r="U397">
        <f t="shared" si="274"/>
        <v>3.039714440578155E-5</v>
      </c>
      <c r="V397" s="25">
        <f t="shared" si="275"/>
        <v>5.5133605365313768E-3</v>
      </c>
      <c r="Z397">
        <f t="shared" si="254"/>
        <v>15290</v>
      </c>
      <c r="AA397" s="25">
        <f t="shared" si="255"/>
        <v>-1.4523602798199045E-2</v>
      </c>
      <c r="AB397" s="25">
        <f t="shared" si="256"/>
        <v>-2.2947157726064392E-2</v>
      </c>
      <c r="AC397" s="25">
        <f t="shared" si="257"/>
        <v>5.5133605365313768E-3</v>
      </c>
      <c r="AD397" s="25">
        <f t="shared" si="258"/>
        <v>-1.455097195666985E-3</v>
      </c>
      <c r="AE397" s="25">
        <f t="shared" si="259"/>
        <v>2.1173078488379241E-6</v>
      </c>
      <c r="AF397">
        <f t="shared" si="260"/>
        <v>5.5133605365313768E-3</v>
      </c>
      <c r="AG397" s="128"/>
      <c r="AH397">
        <f t="shared" si="261"/>
        <v>6.9684577321983618E-3</v>
      </c>
      <c r="AI397">
        <f t="shared" si="262"/>
        <v>1.193721003310561</v>
      </c>
      <c r="AJ397">
        <f t="shared" si="263"/>
        <v>0.92101492841213706</v>
      </c>
      <c r="AK397">
        <f t="shared" si="264"/>
        <v>0.45805773816795953</v>
      </c>
      <c r="AL397">
        <f t="shared" si="265"/>
        <v>1.1706902121831777</v>
      </c>
      <c r="AM397">
        <f t="shared" si="266"/>
        <v>0.66283483892473627</v>
      </c>
      <c r="AN397" s="25">
        <f t="shared" si="280"/>
        <v>7.0165413791334359</v>
      </c>
      <c r="AO397" s="25">
        <f t="shared" si="280"/>
        <v>7.0158784418693267</v>
      </c>
      <c r="AP397" s="25">
        <f t="shared" si="280"/>
        <v>7.0140867511834841</v>
      </c>
      <c r="AQ397" s="25">
        <f t="shared" si="280"/>
        <v>7.0092587514619105</v>
      </c>
      <c r="AR397" s="25">
        <f t="shared" si="280"/>
        <v>6.9963504723797048</v>
      </c>
      <c r="AS397" s="25">
        <f t="shared" si="280"/>
        <v>6.9625206707476002</v>
      </c>
      <c r="AT397" s="25">
        <f t="shared" si="280"/>
        <v>6.8778780583634598</v>
      </c>
      <c r="AU397" s="25">
        <f t="shared" si="268"/>
        <v>6.6838851345077028</v>
      </c>
    </row>
    <row r="398" spans="1:64">
      <c r="A398" s="56" t="s">
        <v>481</v>
      </c>
      <c r="B398" s="57" t="s">
        <v>292</v>
      </c>
      <c r="C398" s="58">
        <v>55259.599099999999</v>
      </c>
      <c r="D398" s="58">
        <v>1E-4</v>
      </c>
      <c r="E398" s="33">
        <f t="shared" si="250"/>
        <v>15407.952698599143</v>
      </c>
      <c r="F398" s="25">
        <f t="shared" si="251"/>
        <v>15408</v>
      </c>
      <c r="G398" s="25">
        <f t="shared" si="272"/>
        <v>-1.614623999921605E-2</v>
      </c>
      <c r="K398">
        <f t="shared" si="278"/>
        <v>-1.614623999921605E-2</v>
      </c>
      <c r="N398" s="25"/>
      <c r="O398" s="25">
        <f t="shared" ca="1" si="279"/>
        <v>6.6389811050975231E-3</v>
      </c>
      <c r="P398" s="27">
        <f t="shared" si="252"/>
        <v>-2.1652736956691152E-2</v>
      </c>
      <c r="Q398" s="28">
        <f t="shared" si="253"/>
        <v>40241.099099999999</v>
      </c>
      <c r="S398" s="25">
        <f t="shared" si="273"/>
        <v>3.0321508742682557E-5</v>
      </c>
      <c r="T398" s="128">
        <v>1</v>
      </c>
      <c r="U398">
        <f t="shared" si="274"/>
        <v>3.0321508742682557E-5</v>
      </c>
      <c r="V398" s="25">
        <f t="shared" si="275"/>
        <v>5.5064969574751023E-3</v>
      </c>
      <c r="Z398">
        <f t="shared" si="254"/>
        <v>15408</v>
      </c>
      <c r="AA398" s="25">
        <f t="shared" si="255"/>
        <v>-1.4475518393615685E-2</v>
      </c>
      <c r="AB398" s="25">
        <f t="shared" si="256"/>
        <v>-2.3323458562291517E-2</v>
      </c>
      <c r="AC398" s="25">
        <f t="shared" si="257"/>
        <v>5.5064969574751023E-3</v>
      </c>
      <c r="AD398" s="25">
        <f t="shared" si="258"/>
        <v>-1.670721605600365E-3</v>
      </c>
      <c r="AE398" s="25">
        <f t="shared" si="259"/>
        <v>2.7913106834198617E-6</v>
      </c>
      <c r="AF398">
        <f t="shared" si="260"/>
        <v>5.5064969574751023E-3</v>
      </c>
      <c r="AG398" s="128"/>
      <c r="AH398">
        <f t="shared" si="261"/>
        <v>7.1772185630754673E-3</v>
      </c>
      <c r="AI398">
        <f t="shared" si="262"/>
        <v>1.1764886950431694</v>
      </c>
      <c r="AJ398">
        <f t="shared" si="263"/>
        <v>0.93491249192412151</v>
      </c>
      <c r="AK398">
        <f t="shared" si="264"/>
        <v>0.46496930989169227</v>
      </c>
      <c r="AL398">
        <f t="shared" si="265"/>
        <v>1.2080245603966953</v>
      </c>
      <c r="AM398">
        <f t="shared" si="266"/>
        <v>0.69004325347605666</v>
      </c>
      <c r="AN398" s="25">
        <f t="shared" si="280"/>
        <v>7.0438720081791031</v>
      </c>
      <c r="AO398" s="25">
        <f t="shared" si="280"/>
        <v>7.0432672006381916</v>
      </c>
      <c r="AP398" s="25">
        <f t="shared" si="280"/>
        <v>7.0415906596012547</v>
      </c>
      <c r="AQ398" s="25">
        <f t="shared" si="280"/>
        <v>7.03695709461583</v>
      </c>
      <c r="AR398" s="25">
        <f t="shared" si="280"/>
        <v>7.0242542956214331</v>
      </c>
      <c r="AS398" s="25">
        <f t="shared" si="280"/>
        <v>6.9901584562901187</v>
      </c>
      <c r="AT398" s="25">
        <f t="shared" si="280"/>
        <v>6.9031158321087265</v>
      </c>
      <c r="AU398" s="25">
        <f t="shared" si="268"/>
        <v>6.7012159286525153</v>
      </c>
    </row>
    <row r="399" spans="1:64">
      <c r="A399" s="103" t="s">
        <v>461</v>
      </c>
      <c r="B399" s="96" t="s">
        <v>292</v>
      </c>
      <c r="C399" s="95">
        <v>55453.485000000001</v>
      </c>
      <c r="D399" s="95">
        <v>2.9999999999999997E-4</v>
      </c>
      <c r="E399" s="33">
        <f t="shared" si="250"/>
        <v>15975.953340055903</v>
      </c>
      <c r="F399" s="25">
        <f t="shared" si="251"/>
        <v>15976</v>
      </c>
      <c r="G399" s="25">
        <f t="shared" si="272"/>
        <v>-1.5927279993775301E-2</v>
      </c>
      <c r="K399">
        <f t="shared" si="278"/>
        <v>-1.5927279993775301E-2</v>
      </c>
      <c r="O399" s="25">
        <f t="shared" ca="1" si="279"/>
        <v>4.6154556670735536E-3</v>
      </c>
      <c r="P399" s="27">
        <f t="shared" si="252"/>
        <v>-2.2432723690560666E-2</v>
      </c>
      <c r="Q399" s="28">
        <f t="shared" si="253"/>
        <v>40434.985000000001</v>
      </c>
      <c r="S399" s="25">
        <f t="shared" si="273"/>
        <v>4.2320797692044439E-5</v>
      </c>
      <c r="T399" s="128">
        <v>1</v>
      </c>
      <c r="U399">
        <f t="shared" si="274"/>
        <v>4.2320797692044439E-5</v>
      </c>
      <c r="V399" s="25">
        <f t="shared" si="275"/>
        <v>6.5054436967853652E-3</v>
      </c>
      <c r="Z399">
        <f t="shared" si="254"/>
        <v>15976</v>
      </c>
      <c r="AA399" s="25">
        <f t="shared" si="255"/>
        <v>-1.4363908404891192E-2</v>
      </c>
      <c r="AB399" s="25">
        <f t="shared" si="256"/>
        <v>-2.3996095279444775E-2</v>
      </c>
      <c r="AC399" s="25">
        <f t="shared" si="257"/>
        <v>6.5054436967853652E-3</v>
      </c>
      <c r="AD399" s="25">
        <f t="shared" si="258"/>
        <v>-1.563371588884109E-3</v>
      </c>
      <c r="AE399" s="25">
        <f t="shared" si="259"/>
        <v>2.4441307249300236E-6</v>
      </c>
      <c r="AF399">
        <f t="shared" si="260"/>
        <v>6.5054436967853652E-3</v>
      </c>
      <c r="AG399" s="128"/>
      <c r="AH399">
        <f t="shared" si="261"/>
        <v>8.0688152856694742E-3</v>
      </c>
      <c r="AI399">
        <f t="shared" si="262"/>
        <v>1.097583341167861</v>
      </c>
      <c r="AJ399">
        <f t="shared" si="263"/>
        <v>0.98055922003631724</v>
      </c>
      <c r="AK399">
        <f t="shared" si="264"/>
        <v>0.48767018582820315</v>
      </c>
      <c r="AL399">
        <f t="shared" si="265"/>
        <v>1.3733035562194809</v>
      </c>
      <c r="AM399">
        <f t="shared" si="266"/>
        <v>0.81972263397769851</v>
      </c>
      <c r="AN399" s="25">
        <f t="shared" si="280"/>
        <v>7.1699956623325951</v>
      </c>
      <c r="AO399" s="25">
        <f t="shared" si="280"/>
        <v>7.1696467474472119</v>
      </c>
      <c r="AP399" s="25">
        <f t="shared" si="280"/>
        <v>7.1685377062280979</v>
      </c>
      <c r="AQ399" s="25">
        <f t="shared" si="280"/>
        <v>7.1650225099017195</v>
      </c>
      <c r="AR399" s="25">
        <f t="shared" si="280"/>
        <v>7.1539784331546645</v>
      </c>
      <c r="AS399" s="25">
        <f t="shared" si="280"/>
        <v>7.1201798493062824</v>
      </c>
      <c r="AT399" s="25">
        <f t="shared" si="280"/>
        <v>7.0237091989453289</v>
      </c>
      <c r="AU399" s="25">
        <f t="shared" si="268"/>
        <v>6.7846387343665251</v>
      </c>
    </row>
    <row r="400" spans="1:64">
      <c r="A400" s="36" t="s">
        <v>473</v>
      </c>
      <c r="B400" s="102" t="s">
        <v>292</v>
      </c>
      <c r="C400" s="36">
        <v>55480.4519</v>
      </c>
      <c r="D400" s="36" t="s">
        <v>474</v>
      </c>
      <c r="E400" s="33">
        <f t="shared" si="250"/>
        <v>16054.954528373877</v>
      </c>
      <c r="F400" s="25">
        <f t="shared" si="251"/>
        <v>16055</v>
      </c>
      <c r="G400" s="25">
        <f t="shared" si="272"/>
        <v>-1.5521649998845533E-2</v>
      </c>
      <c r="K400">
        <f t="shared" si="278"/>
        <v>-1.5521649998845533E-2</v>
      </c>
      <c r="O400" s="25">
        <f t="shared" ca="1" si="279"/>
        <v>4.3340146290385267E-3</v>
      </c>
      <c r="P400" s="27">
        <f t="shared" si="252"/>
        <v>-2.2542068445084041E-2</v>
      </c>
      <c r="Q400" s="28">
        <f t="shared" si="253"/>
        <v>40461.9519</v>
      </c>
      <c r="S400" s="25">
        <f t="shared" si="273"/>
        <v>4.9286275160285916E-5</v>
      </c>
      <c r="T400" s="128">
        <v>1</v>
      </c>
      <c r="U400">
        <f t="shared" si="274"/>
        <v>4.9286275160285916E-5</v>
      </c>
      <c r="V400" s="25">
        <f t="shared" si="275"/>
        <v>7.0204184462385084E-3</v>
      </c>
      <c r="Z400">
        <f t="shared" si="254"/>
        <v>16055</v>
      </c>
      <c r="AA400" s="25">
        <f t="shared" si="255"/>
        <v>-1.4363511849259039E-2</v>
      </c>
      <c r="AB400" s="25">
        <f t="shared" si="256"/>
        <v>-2.3700206594670536E-2</v>
      </c>
      <c r="AC400" s="25">
        <f t="shared" si="257"/>
        <v>7.0204184462385084E-3</v>
      </c>
      <c r="AD400" s="25">
        <f t="shared" si="258"/>
        <v>-1.1581381495864938E-3</v>
      </c>
      <c r="AE400" s="25">
        <f t="shared" si="259"/>
        <v>1.3412839735276278E-6</v>
      </c>
      <c r="AF400">
        <f t="shared" si="260"/>
        <v>7.0204184462385084E-3</v>
      </c>
      <c r="AG400" s="128"/>
      <c r="AH400">
        <f t="shared" si="261"/>
        <v>8.1785565958250022E-3</v>
      </c>
      <c r="AI400">
        <f t="shared" si="262"/>
        <v>1.0872110914059878</v>
      </c>
      <c r="AJ400">
        <f t="shared" si="263"/>
        <v>0.98450297425534161</v>
      </c>
      <c r="AK400">
        <f t="shared" si="264"/>
        <v>0.48963143705748086</v>
      </c>
      <c r="AL400">
        <f t="shared" si="265"/>
        <v>1.3945290614380299</v>
      </c>
      <c r="AM400">
        <f t="shared" si="266"/>
        <v>0.83762297099647709</v>
      </c>
      <c r="AN400" s="25">
        <f t="shared" si="280"/>
        <v>7.1868525499688731</v>
      </c>
      <c r="AO400" s="25">
        <f t="shared" si="280"/>
        <v>7.1865339496176324</v>
      </c>
      <c r="AP400" s="25">
        <f t="shared" si="280"/>
        <v>7.1854996862960476</v>
      </c>
      <c r="AQ400" s="25">
        <f t="shared" si="280"/>
        <v>7.1821514764067462</v>
      </c>
      <c r="AR400" s="25">
        <f t="shared" si="280"/>
        <v>7.1714075592564033</v>
      </c>
      <c r="AS400" s="25">
        <f t="shared" si="280"/>
        <v>7.1378467727680226</v>
      </c>
      <c r="AT400" s="25">
        <f t="shared" si="280"/>
        <v>7.0403558933826931</v>
      </c>
      <c r="AU400" s="25">
        <f t="shared" si="268"/>
        <v>6.7962415541753396</v>
      </c>
    </row>
    <row r="401" spans="1:64">
      <c r="A401" s="58" t="s">
        <v>482</v>
      </c>
      <c r="B401" s="57" t="s">
        <v>288</v>
      </c>
      <c r="C401" s="58">
        <v>55485.744299999998</v>
      </c>
      <c r="D401" s="58">
        <v>2.0000000000000001E-4</v>
      </c>
      <c r="E401" s="33">
        <f t="shared" si="250"/>
        <v>16070.458938931039</v>
      </c>
      <c r="F401" s="25">
        <f t="shared" si="251"/>
        <v>16070.5</v>
      </c>
      <c r="G401" s="25">
        <f t="shared" si="272"/>
        <v>-1.4016114997502882E-2</v>
      </c>
      <c r="K401">
        <f t="shared" si="278"/>
        <v>-1.4016114997502882E-2</v>
      </c>
      <c r="N401" s="25"/>
      <c r="O401" s="25">
        <f t="shared" ca="1" si="279"/>
        <v>4.2787951848670958E-3</v>
      </c>
      <c r="P401" s="27">
        <f t="shared" si="252"/>
        <v>-2.2563546827449332E-2</v>
      </c>
      <c r="Q401" s="28">
        <f t="shared" si="253"/>
        <v>40467.244299999998</v>
      </c>
      <c r="S401" s="25">
        <f t="shared" si="273"/>
        <v>7.3058590887581707E-5</v>
      </c>
      <c r="T401" s="128">
        <v>1</v>
      </c>
      <c r="U401">
        <f t="shared" si="274"/>
        <v>7.3058590887581707E-5</v>
      </c>
      <c r="V401" s="25">
        <f t="shared" si="275"/>
        <v>8.5474318299464495E-3</v>
      </c>
      <c r="Z401">
        <f t="shared" si="254"/>
        <v>16070.5</v>
      </c>
      <c r="AA401" s="25">
        <f t="shared" si="255"/>
        <v>-1.4363851456805604E-2</v>
      </c>
      <c r="AB401" s="25">
        <f t="shared" si="256"/>
        <v>-2.2215810368146609E-2</v>
      </c>
      <c r="AC401" s="25">
        <f t="shared" si="257"/>
        <v>8.5474318299464495E-3</v>
      </c>
      <c r="AD401" s="25">
        <f t="shared" si="258"/>
        <v>3.4773645930272212E-4</v>
      </c>
      <c r="AE401" s="25">
        <f t="shared" si="259"/>
        <v>1.2092064512839371E-7</v>
      </c>
      <c r="AF401">
        <f t="shared" si="260"/>
        <v>8.5474318299464495E-3</v>
      </c>
      <c r="AG401" s="128"/>
      <c r="AH401">
        <f t="shared" si="261"/>
        <v>8.1996953706437274E-3</v>
      </c>
      <c r="AI401">
        <f t="shared" si="262"/>
        <v>1.0851944075327946</v>
      </c>
      <c r="AJ401">
        <f t="shared" si="263"/>
        <v>0.98521666647741346</v>
      </c>
      <c r="AK401">
        <f t="shared" si="264"/>
        <v>0.48998635852882011</v>
      </c>
      <c r="AL401">
        <f t="shared" si="265"/>
        <v>1.3986463427560614</v>
      </c>
      <c r="AM401">
        <f t="shared" si="266"/>
        <v>0.84113203500605882</v>
      </c>
      <c r="AN401" s="25">
        <f t="shared" ref="AN401:AT410" si="281">$AU401+$AB$7*SIN(AO401)</f>
        <v>7.1901410494425706</v>
      </c>
      <c r="AO401" s="25">
        <f t="shared" si="281"/>
        <v>7.1898282123869821</v>
      </c>
      <c r="AP401" s="25">
        <f t="shared" si="281"/>
        <v>7.1888083851018383</v>
      </c>
      <c r="AQ401" s="25">
        <f t="shared" si="281"/>
        <v>7.1854929802326968</v>
      </c>
      <c r="AR401" s="25">
        <f t="shared" si="281"/>
        <v>7.1748094689380597</v>
      </c>
      <c r="AS401" s="25">
        <f t="shared" si="281"/>
        <v>7.1413006299183426</v>
      </c>
      <c r="AT401" s="25">
        <f t="shared" si="281"/>
        <v>7.0436181817353214</v>
      </c>
      <c r="AU401" s="25">
        <f t="shared" si="268"/>
        <v>6.7985180567960564</v>
      </c>
    </row>
    <row r="402" spans="1:64">
      <c r="A402" s="56" t="s">
        <v>462</v>
      </c>
      <c r="B402" s="57" t="s">
        <v>292</v>
      </c>
      <c r="C402" s="58">
        <v>55498.884599999998</v>
      </c>
      <c r="D402" s="58">
        <v>5.0000000000000001E-4</v>
      </c>
      <c r="E402" s="33">
        <f t="shared" si="250"/>
        <v>16108.954254108334</v>
      </c>
      <c r="F402" s="25">
        <f t="shared" si="251"/>
        <v>16109</v>
      </c>
      <c r="G402" s="25">
        <f t="shared" si="272"/>
        <v>-1.5615270000125747E-2</v>
      </c>
      <c r="K402">
        <f t="shared" si="278"/>
        <v>-1.5615270000125747E-2</v>
      </c>
      <c r="O402" s="25">
        <f t="shared" ca="1" si="279"/>
        <v>4.1416372106348395E-3</v>
      </c>
      <c r="P402" s="27">
        <f t="shared" si="252"/>
        <v>-2.261693136580983E-2</v>
      </c>
      <c r="Q402" s="28">
        <f t="shared" si="253"/>
        <v>40480.384599999998</v>
      </c>
      <c r="S402" s="25">
        <f t="shared" si="273"/>
        <v>4.90232618797131E-5</v>
      </c>
      <c r="T402" s="128">
        <v>1</v>
      </c>
      <c r="U402">
        <f t="shared" si="274"/>
        <v>4.90232618797131E-5</v>
      </c>
      <c r="V402" s="25">
        <f t="shared" si="275"/>
        <v>7.001661365684083E-3</v>
      </c>
      <c r="Z402">
        <f t="shared" si="254"/>
        <v>16109</v>
      </c>
      <c r="AA402" s="25">
        <f t="shared" si="255"/>
        <v>-1.4365282655722797E-2</v>
      </c>
      <c r="AB402" s="25">
        <f t="shared" si="256"/>
        <v>-2.3866918710212778E-2</v>
      </c>
      <c r="AC402" s="25">
        <f t="shared" si="257"/>
        <v>7.001661365684083E-3</v>
      </c>
      <c r="AD402" s="25">
        <f t="shared" si="258"/>
        <v>-1.2499873444029499E-3</v>
      </c>
      <c r="AE402" s="25">
        <f t="shared" si="259"/>
        <v>1.5624683611675389E-6</v>
      </c>
      <c r="AF402">
        <f t="shared" si="260"/>
        <v>7.001661365684083E-3</v>
      </c>
      <c r="AG402" s="128"/>
      <c r="AH402">
        <f t="shared" si="261"/>
        <v>8.2516487100870329E-3</v>
      </c>
      <c r="AI402">
        <f t="shared" si="262"/>
        <v>1.0802114877983608</v>
      </c>
      <c r="AJ402">
        <f t="shared" si="263"/>
        <v>0.98690644054712329</v>
      </c>
      <c r="AK402">
        <f t="shared" si="264"/>
        <v>0.49082668615751812</v>
      </c>
      <c r="AL402">
        <f t="shared" si="265"/>
        <v>1.4088070495118532</v>
      </c>
      <c r="AM402">
        <f t="shared" si="266"/>
        <v>0.84984405773553007</v>
      </c>
      <c r="AN402" s="25">
        <f t="shared" si="281"/>
        <v>7.1982827127084903</v>
      </c>
      <c r="AO402" s="25">
        <f t="shared" si="281"/>
        <v>7.1979839242332169</v>
      </c>
      <c r="AP402" s="25">
        <f t="shared" si="281"/>
        <v>7.1969995944452032</v>
      </c>
      <c r="AQ402" s="25">
        <f t="shared" si="281"/>
        <v>7.1937656589805403</v>
      </c>
      <c r="AR402" s="25">
        <f t="shared" si="281"/>
        <v>7.1832341986972219</v>
      </c>
      <c r="AS402" s="25">
        <f t="shared" si="281"/>
        <v>7.1498617854623188</v>
      </c>
      <c r="AT402" s="25">
        <f t="shared" si="281"/>
        <v>7.051715778220812</v>
      </c>
      <c r="AU402" s="25">
        <f t="shared" si="268"/>
        <v>6.8041725955636432</v>
      </c>
    </row>
    <row r="403" spans="1:64">
      <c r="A403" s="103" t="s">
        <v>461</v>
      </c>
      <c r="B403" s="96" t="s">
        <v>288</v>
      </c>
      <c r="C403" s="95">
        <v>55499.397900000004</v>
      </c>
      <c r="D403" s="95">
        <v>5.9999999999999995E-4</v>
      </c>
      <c r="E403" s="33">
        <f t="shared" si="250"/>
        <v>16110.457997955944</v>
      </c>
      <c r="F403" s="25">
        <f t="shared" si="251"/>
        <v>16110.5</v>
      </c>
      <c r="G403" s="25">
        <f t="shared" si="272"/>
        <v>-1.4337314998556394E-2</v>
      </c>
      <c r="K403">
        <f t="shared" si="278"/>
        <v>-1.4337314998556394E-2</v>
      </c>
      <c r="O403" s="25">
        <f t="shared" ca="1" si="279"/>
        <v>4.1362933934569607E-3</v>
      </c>
      <c r="P403" s="27">
        <f t="shared" si="252"/>
        <v>-2.2619012293219817E-2</v>
      </c>
      <c r="Q403" s="28">
        <f t="shared" si="253"/>
        <v>40480.897900000004</v>
      </c>
      <c r="S403" s="25">
        <f t="shared" si="273"/>
        <v>6.858651008043546E-5</v>
      </c>
      <c r="T403" s="128">
        <v>1</v>
      </c>
      <c r="U403">
        <f t="shared" si="274"/>
        <v>6.858651008043546E-5</v>
      </c>
      <c r="V403" s="25">
        <f t="shared" si="275"/>
        <v>8.2816972946634232E-3</v>
      </c>
      <c r="Z403">
        <f t="shared" si="254"/>
        <v>16110.5</v>
      </c>
      <c r="AA403" s="25">
        <f t="shared" si="255"/>
        <v>-1.436535531842972E-2</v>
      </c>
      <c r="AB403" s="25">
        <f t="shared" si="256"/>
        <v>-2.2590971973346492E-2</v>
      </c>
      <c r="AC403" s="25">
        <f t="shared" si="257"/>
        <v>8.2816972946634232E-3</v>
      </c>
      <c r="AD403" s="25">
        <f t="shared" si="258"/>
        <v>2.8040319873325753E-5</v>
      </c>
      <c r="AE403" s="25">
        <f t="shared" si="259"/>
        <v>7.8625953859842719E-10</v>
      </c>
      <c r="AF403">
        <f t="shared" si="260"/>
        <v>8.2816972946634232E-3</v>
      </c>
      <c r="AG403" s="128"/>
      <c r="AH403">
        <f t="shared" si="261"/>
        <v>8.2536569747900974E-3</v>
      </c>
      <c r="AI403">
        <f t="shared" si="262"/>
        <v>1.0800181078876219</v>
      </c>
      <c r="AJ403">
        <f t="shared" si="263"/>
        <v>0.98696990974428211</v>
      </c>
      <c r="AK403">
        <f t="shared" si="264"/>
        <v>0.49085824942571993</v>
      </c>
      <c r="AL403">
        <f t="shared" si="265"/>
        <v>1.4092010250150482</v>
      </c>
      <c r="AM403">
        <f t="shared" si="266"/>
        <v>0.85018337372952602</v>
      </c>
      <c r="AN403" s="25">
        <f t="shared" si="281"/>
        <v>7.198599157068962</v>
      </c>
      <c r="AO403" s="25">
        <f t="shared" si="281"/>
        <v>7.198300908195236</v>
      </c>
      <c r="AP403" s="25">
        <f t="shared" si="281"/>
        <v>7.1973179507563136</v>
      </c>
      <c r="AQ403" s="25">
        <f t="shared" si="281"/>
        <v>7.1940871881562831</v>
      </c>
      <c r="AR403" s="25">
        <f t="shared" si="281"/>
        <v>7.1835617083058985</v>
      </c>
      <c r="AS403" s="25">
        <f t="shared" si="281"/>
        <v>7.1501948223580918</v>
      </c>
      <c r="AT403" s="25">
        <f t="shared" si="281"/>
        <v>7.0520311093054397</v>
      </c>
      <c r="AU403" s="25">
        <f t="shared" si="268"/>
        <v>6.8043929022688747</v>
      </c>
    </row>
    <row r="404" spans="1:64">
      <c r="A404" s="58" t="s">
        <v>482</v>
      </c>
      <c r="B404" s="57" t="s">
        <v>288</v>
      </c>
      <c r="C404" s="58">
        <v>55511.686999999998</v>
      </c>
      <c r="D404" s="58">
        <v>2.0000000000000001E-4</v>
      </c>
      <c r="E404" s="33">
        <f t="shared" si="250"/>
        <v>16146.459670501101</v>
      </c>
      <c r="F404" s="25">
        <f t="shared" si="251"/>
        <v>16146.5</v>
      </c>
      <c r="G404" s="25">
        <f t="shared" si="272"/>
        <v>-1.3766395000857301E-2</v>
      </c>
      <c r="K404">
        <f t="shared" si="278"/>
        <v>-1.3766395000857301E-2</v>
      </c>
      <c r="N404" s="25"/>
      <c r="O404" s="25">
        <f t="shared" ca="1" si="279"/>
        <v>4.0080417811878336E-3</v>
      </c>
      <c r="P404" s="27">
        <f t="shared" si="252"/>
        <v>-2.2668977283507048E-2</v>
      </c>
      <c r="Q404" s="28">
        <f t="shared" si="253"/>
        <v>40493.186999999998</v>
      </c>
      <c r="S404" s="25">
        <f t="shared" si="273"/>
        <v>7.9255971299349177E-5</v>
      </c>
      <c r="T404" s="128">
        <v>1</v>
      </c>
      <c r="U404">
        <f t="shared" si="274"/>
        <v>7.9255971299349177E-5</v>
      </c>
      <c r="V404" s="25">
        <f t="shared" si="275"/>
        <v>8.9025822826497465E-3</v>
      </c>
      <c r="Z404">
        <f t="shared" si="254"/>
        <v>16146.5</v>
      </c>
      <c r="AA404" s="25">
        <f t="shared" si="255"/>
        <v>-1.4367477716040614E-2</v>
      </c>
      <c r="AB404" s="25">
        <f t="shared" si="256"/>
        <v>-2.2067894568323733E-2</v>
      </c>
      <c r="AC404" s="25">
        <f t="shared" si="257"/>
        <v>8.9025822826497465E-3</v>
      </c>
      <c r="AD404" s="25">
        <f t="shared" si="258"/>
        <v>6.0108271518331292E-4</v>
      </c>
      <c r="AE404" s="25">
        <f t="shared" si="259"/>
        <v>3.6130043049214368E-7</v>
      </c>
      <c r="AF404">
        <f t="shared" si="260"/>
        <v>8.9025822826497465E-3</v>
      </c>
      <c r="AG404" s="128"/>
      <c r="AH404">
        <f t="shared" si="261"/>
        <v>8.3014995674664336E-3</v>
      </c>
      <c r="AI404">
        <f t="shared" si="262"/>
        <v>1.0753941382630492</v>
      </c>
      <c r="AJ404">
        <f t="shared" si="263"/>
        <v>0.98844077443722012</v>
      </c>
      <c r="AK404">
        <f t="shared" si="264"/>
        <v>0.49158970954930453</v>
      </c>
      <c r="AL404">
        <f t="shared" si="265"/>
        <v>1.4186141149188114</v>
      </c>
      <c r="AM404">
        <f t="shared" si="266"/>
        <v>0.8583245009972712</v>
      </c>
      <c r="AN404" s="25">
        <f t="shared" si="281"/>
        <v>7.2061767338917777</v>
      </c>
      <c r="AO404" s="25">
        <f t="shared" si="281"/>
        <v>7.2058912598704934</v>
      </c>
      <c r="AP404" s="25">
        <f t="shared" si="281"/>
        <v>7.2049409902372261</v>
      </c>
      <c r="AQ404" s="25">
        <f t="shared" si="281"/>
        <v>7.2017863217291573</v>
      </c>
      <c r="AR404" s="25">
        <f t="shared" si="281"/>
        <v>7.1914055894384612</v>
      </c>
      <c r="AS404" s="25">
        <f t="shared" si="281"/>
        <v>7.1581760836807513</v>
      </c>
      <c r="AT404" s="25">
        <f t="shared" si="281"/>
        <v>7.059595438998171</v>
      </c>
      <c r="AU404" s="25">
        <f t="shared" si="268"/>
        <v>6.8096802631944104</v>
      </c>
    </row>
    <row r="405" spans="1:64">
      <c r="A405" s="34" t="s">
        <v>460</v>
      </c>
      <c r="B405" s="57"/>
      <c r="C405" s="58">
        <v>55520.731</v>
      </c>
      <c r="D405" s="58">
        <v>2.0000000000000001E-4</v>
      </c>
      <c r="E405" s="33">
        <f t="shared" ref="E405:E468" si="282">+(C405-C$7)/C$8</f>
        <v>16172.954623467438</v>
      </c>
      <c r="F405" s="25">
        <f t="shared" ref="F405:F468" si="283">ROUND(2*E405,0)/2</f>
        <v>16173</v>
      </c>
      <c r="G405" s="25">
        <f t="shared" si="272"/>
        <v>-1.548919000197202E-2</v>
      </c>
      <c r="K405">
        <f t="shared" si="278"/>
        <v>-1.548919000197202E-2</v>
      </c>
      <c r="L405" s="25"/>
      <c r="O405" s="25">
        <f t="shared" ca="1" si="279"/>
        <v>3.9136343443786151E-3</v>
      </c>
      <c r="P405" s="27">
        <f t="shared" ref="P405:P468" si="284">+D$11+D$12*F405+D$13*F405^2</f>
        <v>-2.2705784957369465E-2</v>
      </c>
      <c r="Q405" s="28">
        <f t="shared" ref="Q405:Q468" si="285">+C405-15018.5</f>
        <v>40502.231</v>
      </c>
      <c r="S405" s="25">
        <f t="shared" si="273"/>
        <v>5.2079242750267852E-5</v>
      </c>
      <c r="T405" s="128">
        <v>1</v>
      </c>
      <c r="U405">
        <f t="shared" si="274"/>
        <v>5.2079242750267852E-5</v>
      </c>
      <c r="V405" s="25">
        <f t="shared" si="275"/>
        <v>7.216594955397445E-3</v>
      </c>
      <c r="Z405">
        <f t="shared" ref="Z405:Z468" si="286">F405</f>
        <v>16173</v>
      </c>
      <c r="AA405" s="25">
        <f t="shared" ref="AA405:AA468" si="287">AB$3+AB$4*Z405+AB$5*Z405^2+AH405</f>
        <v>-1.4369502529773589E-2</v>
      </c>
      <c r="AB405" s="25">
        <f t="shared" ref="AB405:AB468" si="288">IF(S405&lt;&gt;0,G405-AH405, -9999)</f>
        <v>-2.3825472429567895E-2</v>
      </c>
      <c r="AC405" s="25">
        <f t="shared" ref="AC405:AC468" si="289">+G405-P405</f>
        <v>7.216594955397445E-3</v>
      </c>
      <c r="AD405" s="25">
        <f t="shared" ref="AD405:AD468" si="290">IF(S405&lt;&gt;0,G405-AA405, -9999)</f>
        <v>-1.1196874721984308E-3</v>
      </c>
      <c r="AE405" s="25">
        <f t="shared" ref="AE405:AE468" si="291">+(G405-AA405)^2*T405</f>
        <v>1.2537000353981118E-6</v>
      </c>
      <c r="AF405">
        <f t="shared" ref="AF405:AF468" si="292">IF(S405&lt;&gt;0,G405-P405, -9999)</f>
        <v>7.216594955397445E-3</v>
      </c>
      <c r="AG405" s="128"/>
      <c r="AH405">
        <f t="shared" ref="AH405:AH468" si="293">$AB$6*($AB$11/AI405*AJ405+$AB$12)</f>
        <v>8.3362824275958758E-3</v>
      </c>
      <c r="AI405">
        <f t="shared" ref="AI405:AI468" si="294">1+$AB$7*COS(AL405)</f>
        <v>1.0720114691075915</v>
      </c>
      <c r="AJ405">
        <f t="shared" ref="AJ405:AJ468" si="295">SIN(AL405+RADIANS($AB$9))</f>
        <v>0.98946007162354466</v>
      </c>
      <c r="AK405">
        <f t="shared" ref="AK405:AK468" si="296">$AB$7*SIN(AL405)</f>
        <v>0.4920966032560718</v>
      </c>
      <c r="AL405">
        <f t="shared" ref="AL405:AL468" si="297">2*ATAN(AM405)</f>
        <v>1.4254916240963227</v>
      </c>
      <c r="AM405">
        <f t="shared" ref="AM405:AM468" si="298">SQRT((1+$AB$7)/(1-$AB$7))*TAN(AN405/2)</f>
        <v>0.86431436121584326</v>
      </c>
      <c r="AN405" s="25">
        <f t="shared" si="281"/>
        <v>7.2117337977808482</v>
      </c>
      <c r="AO405" s="25">
        <f t="shared" si="281"/>
        <v>7.2114575109251877</v>
      </c>
      <c r="AP405" s="25">
        <f t="shared" si="281"/>
        <v>7.2105309898449947</v>
      </c>
      <c r="AQ405" s="25">
        <f t="shared" si="281"/>
        <v>7.2074322415322909</v>
      </c>
      <c r="AR405" s="25">
        <f t="shared" si="281"/>
        <v>7.1971595001008986</v>
      </c>
      <c r="AS405" s="25">
        <f t="shared" si="281"/>
        <v>7.1640368716504126</v>
      </c>
      <c r="AT405" s="25">
        <f t="shared" si="281"/>
        <v>7.0651591653309627</v>
      </c>
      <c r="AU405" s="25">
        <f t="shared" ref="AU405:AU468" si="299">RADIANS($AB$9)+$AB$18*(F405-AB$15)</f>
        <v>6.813572348320152</v>
      </c>
    </row>
    <row r="406" spans="1:64">
      <c r="A406" s="58" t="s">
        <v>482</v>
      </c>
      <c r="B406" s="57" t="s">
        <v>288</v>
      </c>
      <c r="C406" s="58">
        <v>55539.677100000001</v>
      </c>
      <c r="D406" s="58">
        <v>1E-4</v>
      </c>
      <c r="E406" s="33">
        <f t="shared" si="282"/>
        <v>16228.458386005634</v>
      </c>
      <c r="F406" s="25">
        <f t="shared" si="283"/>
        <v>16228.5</v>
      </c>
      <c r="G406" s="25">
        <f t="shared" si="272"/>
        <v>-1.4204854996933136E-2</v>
      </c>
      <c r="K406">
        <f t="shared" si="278"/>
        <v>-1.4204854996933136E-2</v>
      </c>
      <c r="N406" s="25"/>
      <c r="O406" s="25">
        <f t="shared" ca="1" si="279"/>
        <v>3.715913108797049E-3</v>
      </c>
      <c r="P406" s="27">
        <f t="shared" si="284"/>
        <v>-2.2782949360763458E-2</v>
      </c>
      <c r="Q406" s="28">
        <f t="shared" si="285"/>
        <v>40521.177100000001</v>
      </c>
      <c r="S406" s="25">
        <f t="shared" si="273"/>
        <v>7.3583702914777521E-5</v>
      </c>
      <c r="T406" s="128">
        <v>1</v>
      </c>
      <c r="U406">
        <f t="shared" si="274"/>
        <v>7.3583702914777521E-5</v>
      </c>
      <c r="V406" s="25">
        <f t="shared" si="275"/>
        <v>8.5780943638303214E-3</v>
      </c>
      <c r="Z406">
        <f t="shared" si="286"/>
        <v>16228.5</v>
      </c>
      <c r="AA406" s="25">
        <f t="shared" si="287"/>
        <v>-1.4375004546173442E-2</v>
      </c>
      <c r="AB406" s="25">
        <f t="shared" si="288"/>
        <v>-2.261279981152315E-2</v>
      </c>
      <c r="AC406" s="25">
        <f t="shared" si="289"/>
        <v>8.5780943638303214E-3</v>
      </c>
      <c r="AD406" s="25">
        <f t="shared" si="290"/>
        <v>1.7014954924030566E-4</v>
      </c>
      <c r="AE406" s="25">
        <f t="shared" si="291"/>
        <v>2.8950869106679201E-8</v>
      </c>
      <c r="AF406">
        <f t="shared" si="292"/>
        <v>8.5780943638303214E-3</v>
      </c>
      <c r="AG406" s="128"/>
      <c r="AH406">
        <f t="shared" si="293"/>
        <v>8.4079448145900158E-3</v>
      </c>
      <c r="AI406">
        <f t="shared" si="294"/>
        <v>1.0649851594773063</v>
      </c>
      <c r="AJ406">
        <f t="shared" si="295"/>
        <v>0.99142484526979369</v>
      </c>
      <c r="AK406">
        <f t="shared" si="296"/>
        <v>0.49307367367048349</v>
      </c>
      <c r="AL406">
        <f t="shared" si="297"/>
        <v>1.4397555349427142</v>
      </c>
      <c r="AM406">
        <f t="shared" si="298"/>
        <v>0.87685166338647458</v>
      </c>
      <c r="AN406" s="25">
        <f t="shared" si="281"/>
        <v>7.2233152741139097</v>
      </c>
      <c r="AO406" s="25">
        <f t="shared" si="281"/>
        <v>7.2230576288231321</v>
      </c>
      <c r="AP406" s="25">
        <f t="shared" si="281"/>
        <v>7.2221799446442221</v>
      </c>
      <c r="AQ406" s="25">
        <f t="shared" si="281"/>
        <v>7.2191979245160605</v>
      </c>
      <c r="AR406" s="25">
        <f t="shared" si="281"/>
        <v>7.2091550445739658</v>
      </c>
      <c r="AS406" s="25">
        <f t="shared" si="281"/>
        <v>7.1762718103213219</v>
      </c>
      <c r="AT406" s="25">
        <f t="shared" si="281"/>
        <v>7.0767991188274415</v>
      </c>
      <c r="AU406" s="25">
        <f t="shared" si="299"/>
        <v>6.8217236964136863</v>
      </c>
    </row>
    <row r="407" spans="1:64">
      <c r="A407" s="33" t="s">
        <v>1065</v>
      </c>
      <c r="B407" s="57" t="s">
        <v>288</v>
      </c>
      <c r="C407" s="58">
        <v>55551.111599999997</v>
      </c>
      <c r="D407" s="58" t="s">
        <v>485</v>
      </c>
      <c r="E407" s="33">
        <f t="shared" si="282"/>
        <v>16261.956455410034</v>
      </c>
      <c r="F407" s="25">
        <f t="shared" si="283"/>
        <v>16262</v>
      </c>
      <c r="G407" s="25">
        <f t="shared" si="272"/>
        <v>-1.4863860000332352E-2</v>
      </c>
      <c r="K407">
        <f t="shared" si="278"/>
        <v>-1.4863860000332352E-2</v>
      </c>
      <c r="L407" s="25"/>
      <c r="O407" s="25">
        <f t="shared" ca="1" si="279"/>
        <v>3.5965678584910579E-3</v>
      </c>
      <c r="P407" s="27">
        <f t="shared" si="284"/>
        <v>-2.2829576277753484E-2</v>
      </c>
      <c r="Q407" s="28">
        <f t="shared" si="285"/>
        <v>40532.611599999997</v>
      </c>
      <c r="S407" s="25">
        <f t="shared" si="273"/>
        <v>6.3452635812371978E-5</v>
      </c>
      <c r="T407" s="128">
        <v>1</v>
      </c>
      <c r="U407">
        <f t="shared" si="274"/>
        <v>6.3452635812371978E-5</v>
      </c>
      <c r="V407" s="25">
        <f t="shared" si="275"/>
        <v>7.9657162774211324E-3</v>
      </c>
      <c r="Z407">
        <f t="shared" si="286"/>
        <v>16262</v>
      </c>
      <c r="AA407" s="25">
        <f t="shared" si="287"/>
        <v>-1.4379145859715036E-2</v>
      </c>
      <c r="AB407" s="25">
        <f t="shared" si="288"/>
        <v>-2.3314290418370798E-2</v>
      </c>
      <c r="AC407" s="25">
        <f t="shared" si="289"/>
        <v>7.9657162774211324E-3</v>
      </c>
      <c r="AD407" s="25">
        <f t="shared" si="290"/>
        <v>-4.8471414061731534E-4</v>
      </c>
      <c r="AE407" s="25">
        <f t="shared" si="291"/>
        <v>2.3494779811438254E-7</v>
      </c>
      <c r="AF407">
        <f t="shared" si="292"/>
        <v>7.9657162774211324E-3</v>
      </c>
      <c r="AG407" s="128"/>
      <c r="AH407">
        <f t="shared" si="293"/>
        <v>8.4504304180384477E-3</v>
      </c>
      <c r="AI407">
        <f t="shared" si="294"/>
        <v>1.0607822549067969</v>
      </c>
      <c r="AJ407">
        <f t="shared" si="295"/>
        <v>0.99250212900029844</v>
      </c>
      <c r="AK407">
        <f t="shared" si="296"/>
        <v>0.49360939629188844</v>
      </c>
      <c r="AL407">
        <f t="shared" si="297"/>
        <v>1.4482747429416012</v>
      </c>
      <c r="AM407">
        <f t="shared" si="298"/>
        <v>0.88441463793043817</v>
      </c>
      <c r="AN407" s="25">
        <f t="shared" si="281"/>
        <v>7.2302689098910928</v>
      </c>
      <c r="AO407" s="25">
        <f t="shared" si="281"/>
        <v>7.230022122102179</v>
      </c>
      <c r="AP407" s="25">
        <f t="shared" si="281"/>
        <v>7.2291733025556688</v>
      </c>
      <c r="AQ407" s="25">
        <f t="shared" si="281"/>
        <v>7.2262614048437852</v>
      </c>
      <c r="AR407" s="25">
        <f t="shared" si="281"/>
        <v>7.2163595186615233</v>
      </c>
      <c r="AS407" s="25">
        <f t="shared" si="281"/>
        <v>7.183630815020031</v>
      </c>
      <c r="AT407" s="25">
        <f t="shared" si="281"/>
        <v>7.0838168490233908</v>
      </c>
      <c r="AU407" s="25">
        <f t="shared" si="299"/>
        <v>6.8266438794971709</v>
      </c>
    </row>
    <row r="408" spans="1:64">
      <c r="A408" s="33" t="s">
        <v>1065</v>
      </c>
      <c r="B408" s="57" t="s">
        <v>288</v>
      </c>
      <c r="C408" s="58">
        <v>55554.012499999997</v>
      </c>
      <c r="D408" s="58" t="s">
        <v>485</v>
      </c>
      <c r="E408" s="33">
        <f t="shared" si="282"/>
        <v>16270.454819967757</v>
      </c>
      <c r="F408" s="25">
        <f t="shared" si="283"/>
        <v>16270.5</v>
      </c>
      <c r="G408" s="25">
        <f t="shared" si="272"/>
        <v>-1.542211500054691E-2</v>
      </c>
      <c r="K408">
        <f t="shared" si="278"/>
        <v>-1.542211500054691E-2</v>
      </c>
      <c r="M408" s="25"/>
      <c r="O408" s="25">
        <f t="shared" ca="1" si="279"/>
        <v>3.5662862278163995E-3</v>
      </c>
      <c r="P408" s="27">
        <f t="shared" si="284"/>
        <v>-2.2841412999504006E-2</v>
      </c>
      <c r="Q408" s="28">
        <f t="shared" si="285"/>
        <v>40535.512499999997</v>
      </c>
      <c r="S408" s="25">
        <f t="shared" si="273"/>
        <v>5.5045982797328768E-5</v>
      </c>
      <c r="T408" s="128">
        <v>1</v>
      </c>
      <c r="U408">
        <f t="shared" si="274"/>
        <v>5.5045982797328768E-5</v>
      </c>
      <c r="V408" s="25">
        <f t="shared" si="275"/>
        <v>7.4192979989570959E-3</v>
      </c>
      <c r="Z408">
        <f t="shared" si="286"/>
        <v>16270.5</v>
      </c>
      <c r="AA408" s="25">
        <f t="shared" si="287"/>
        <v>-1.4380294242991512E-2</v>
      </c>
      <c r="AB408" s="25">
        <f t="shared" si="288"/>
        <v>-2.3883233757059405E-2</v>
      </c>
      <c r="AC408" s="25">
        <f t="shared" si="289"/>
        <v>7.4192979989570959E-3</v>
      </c>
      <c r="AD408" s="25">
        <f t="shared" si="290"/>
        <v>-1.0418207575553975E-3</v>
      </c>
      <c r="AE408" s="25">
        <f t="shared" si="291"/>
        <v>1.0853904908733022E-6</v>
      </c>
      <c r="AF408">
        <f t="shared" si="292"/>
        <v>7.4192979989570959E-3</v>
      </c>
      <c r="AG408" s="128"/>
      <c r="AH408">
        <f t="shared" si="293"/>
        <v>8.4611187565124934E-3</v>
      </c>
      <c r="AI408">
        <f t="shared" si="294"/>
        <v>1.0597204290552602</v>
      </c>
      <c r="AJ408">
        <f t="shared" si="295"/>
        <v>0.99276272728317017</v>
      </c>
      <c r="AK408">
        <f t="shared" si="296"/>
        <v>0.4937389887102831</v>
      </c>
      <c r="AL408">
        <f t="shared" si="297"/>
        <v>1.4504256057136748</v>
      </c>
      <c r="AM408">
        <f t="shared" si="298"/>
        <v>0.88633308561515078</v>
      </c>
      <c r="AN408" s="25">
        <f t="shared" si="281"/>
        <v>7.2320288664789132</v>
      </c>
      <c r="AO408" s="25">
        <f t="shared" si="281"/>
        <v>7.2317847862169637</v>
      </c>
      <c r="AP408" s="25">
        <f t="shared" si="281"/>
        <v>7.230943214866806</v>
      </c>
      <c r="AQ408" s="25">
        <f t="shared" si="281"/>
        <v>7.2280490613058124</v>
      </c>
      <c r="AR408" s="25">
        <f t="shared" si="281"/>
        <v>7.218183201760981</v>
      </c>
      <c r="AS408" s="25">
        <f t="shared" si="281"/>
        <v>7.1854948919777364</v>
      </c>
      <c r="AT408" s="25">
        <f t="shared" si="281"/>
        <v>7.0855964789096815</v>
      </c>
      <c r="AU408" s="25">
        <f t="shared" si="299"/>
        <v>6.8278922841601446</v>
      </c>
      <c r="AV408" s="25"/>
      <c r="AW408" s="25"/>
      <c r="AX408" s="25"/>
      <c r="AY408" s="25"/>
      <c r="AZ408" s="25"/>
      <c r="BA408" s="25"/>
      <c r="BB408" s="25"/>
      <c r="BC408" s="25"/>
      <c r="BD408" s="25"/>
      <c r="BE408" s="25"/>
      <c r="BF408" s="25"/>
      <c r="BG408" s="25"/>
      <c r="BH408" s="25"/>
      <c r="BI408" s="25"/>
      <c r="BJ408" s="25"/>
      <c r="BK408" s="25"/>
      <c r="BL408" s="25"/>
    </row>
    <row r="409" spans="1:64">
      <c r="A409" s="33" t="s">
        <v>1065</v>
      </c>
      <c r="B409" s="57" t="s">
        <v>288</v>
      </c>
      <c r="C409" s="58">
        <v>55554.183499999999</v>
      </c>
      <c r="D409" s="58" t="s">
        <v>485</v>
      </c>
      <c r="E409" s="33">
        <f t="shared" si="282"/>
        <v>16270.955774960825</v>
      </c>
      <c r="F409" s="25">
        <f t="shared" si="283"/>
        <v>16271</v>
      </c>
      <c r="G409" s="25">
        <f t="shared" si="272"/>
        <v>-1.509612999507226E-2</v>
      </c>
      <c r="K409">
        <f t="shared" si="278"/>
        <v>-1.509612999507226E-2</v>
      </c>
      <c r="L409" s="25"/>
      <c r="O409" s="25">
        <f t="shared" ca="1" si="279"/>
        <v>3.5645049554237709E-3</v>
      </c>
      <c r="P409" s="27">
        <f t="shared" si="284"/>
        <v>-2.2842109353028862E-2</v>
      </c>
      <c r="Q409" s="28">
        <f t="shared" si="285"/>
        <v>40535.683499999999</v>
      </c>
      <c r="S409" s="25">
        <f t="shared" si="273"/>
        <v>6.0000196213889769E-5</v>
      </c>
      <c r="T409" s="128">
        <v>1</v>
      </c>
      <c r="U409">
        <f t="shared" si="274"/>
        <v>6.0000196213889769E-5</v>
      </c>
      <c r="V409" s="25">
        <f t="shared" si="275"/>
        <v>7.7459793579566019E-3</v>
      </c>
      <c r="Z409">
        <f t="shared" si="286"/>
        <v>16271</v>
      </c>
      <c r="AA409" s="25">
        <f t="shared" si="287"/>
        <v>-1.4380363021837764E-2</v>
      </c>
      <c r="AB409" s="25">
        <f t="shared" si="288"/>
        <v>-2.3557876326263359E-2</v>
      </c>
      <c r="AC409" s="25">
        <f t="shared" si="289"/>
        <v>7.7459793579566019E-3</v>
      </c>
      <c r="AD409" s="25">
        <f t="shared" si="290"/>
        <v>-7.1576697323449609E-4</v>
      </c>
      <c r="AE409" s="25">
        <f t="shared" si="291"/>
        <v>5.1232235997327183E-7</v>
      </c>
      <c r="AF409">
        <f t="shared" si="292"/>
        <v>7.7459793579566019E-3</v>
      </c>
      <c r="AG409" s="128"/>
      <c r="AH409">
        <f t="shared" si="293"/>
        <v>8.461746331191098E-3</v>
      </c>
      <c r="AI409">
        <f t="shared" si="294"/>
        <v>1.059658026515421</v>
      </c>
      <c r="AJ409">
        <f t="shared" si="295"/>
        <v>0.99277789743244782</v>
      </c>
      <c r="AK409">
        <f t="shared" si="296"/>
        <v>0.49374653263742796</v>
      </c>
      <c r="AL409">
        <f t="shared" si="297"/>
        <v>1.4505519924573933</v>
      </c>
      <c r="AM409">
        <f t="shared" si="298"/>
        <v>0.88644592915719567</v>
      </c>
      <c r="AN409" s="25">
        <f t="shared" si="281"/>
        <v>7.2321323380544147</v>
      </c>
      <c r="AO409" s="25">
        <f t="shared" si="281"/>
        <v>7.2318884164614818</v>
      </c>
      <c r="AP409" s="25">
        <f t="shared" si="281"/>
        <v>7.2310472705106346</v>
      </c>
      <c r="AQ409" s="25">
        <f t="shared" si="281"/>
        <v>7.2281541600740447</v>
      </c>
      <c r="AR409" s="25">
        <f t="shared" si="281"/>
        <v>7.2182904228271063</v>
      </c>
      <c r="AS409" s="25">
        <f t="shared" si="281"/>
        <v>7.1856045039927272</v>
      </c>
      <c r="AT409" s="25">
        <f t="shared" si="281"/>
        <v>7.0857011505210421</v>
      </c>
      <c r="AU409" s="25">
        <f t="shared" si="299"/>
        <v>6.8279657197285548</v>
      </c>
      <c r="AV409" s="25"/>
    </row>
    <row r="410" spans="1:64">
      <c r="A410" s="33" t="s">
        <v>968</v>
      </c>
      <c r="B410" s="57" t="s">
        <v>288</v>
      </c>
      <c r="C410" s="58">
        <v>55570.569000000003</v>
      </c>
      <c r="D410" s="58" t="s">
        <v>503</v>
      </c>
      <c r="E410" s="33">
        <f t="shared" si="282"/>
        <v>16318.958102673114</v>
      </c>
      <c r="F410" s="25">
        <f t="shared" si="283"/>
        <v>16319</v>
      </c>
      <c r="G410" s="25">
        <f t="shared" si="272"/>
        <v>-1.4301569994131569E-2</v>
      </c>
      <c r="I410">
        <f>G410</f>
        <v>-1.4301569994131569E-2</v>
      </c>
      <c r="M410" s="25"/>
      <c r="O410" s="25">
        <f t="shared" ca="1" si="279"/>
        <v>3.3935028057316061E-3</v>
      </c>
      <c r="P410" s="27">
        <f t="shared" si="284"/>
        <v>-2.2908998492258026E-2</v>
      </c>
      <c r="Q410" s="28">
        <f t="shared" si="285"/>
        <v>40552.069000000003</v>
      </c>
      <c r="S410" s="25">
        <f t="shared" si="273"/>
        <v>7.4087825350359479E-5</v>
      </c>
      <c r="T410" s="11">
        <f>T$19</f>
        <v>0</v>
      </c>
      <c r="U410">
        <f t="shared" si="274"/>
        <v>0</v>
      </c>
      <c r="V410" s="25">
        <f t="shared" si="275"/>
        <v>8.6074284981264571E-3</v>
      </c>
      <c r="Z410">
        <f t="shared" si="286"/>
        <v>16319</v>
      </c>
      <c r="AA410" s="25">
        <f t="shared" si="287"/>
        <v>-1.4387598146211279E-2</v>
      </c>
      <c r="AB410" s="25">
        <f t="shared" si="288"/>
        <v>-2.2822970340178314E-2</v>
      </c>
      <c r="AC410" s="25">
        <f t="shared" si="289"/>
        <v>8.6074284981264571E-3</v>
      </c>
      <c r="AD410" s="25">
        <f t="shared" si="290"/>
        <v>8.6028152079710082E-5</v>
      </c>
      <c r="AE410" s="25">
        <f t="shared" si="291"/>
        <v>0</v>
      </c>
      <c r="AF410">
        <f t="shared" si="292"/>
        <v>8.6074284981264571E-3</v>
      </c>
      <c r="AG410" s="128"/>
      <c r="AH410">
        <f t="shared" si="293"/>
        <v>8.521400346046747E-3</v>
      </c>
      <c r="AI410">
        <f t="shared" si="294"/>
        <v>1.0536973078948741</v>
      </c>
      <c r="AJ410">
        <f t="shared" si="295"/>
        <v>0.99415289091568937</v>
      </c>
      <c r="AK410">
        <f t="shared" si="296"/>
        <v>0.49443029614298567</v>
      </c>
      <c r="AL410">
        <f t="shared" si="297"/>
        <v>1.4626159189815129</v>
      </c>
      <c r="AM410">
        <f t="shared" si="298"/>
        <v>0.89727576560999789</v>
      </c>
      <c r="AN410" s="25">
        <f t="shared" si="281"/>
        <v>7.2420371236849572</v>
      </c>
      <c r="AO410" s="25">
        <f t="shared" si="281"/>
        <v>7.2418081253366999</v>
      </c>
      <c r="AP410" s="25">
        <f t="shared" si="281"/>
        <v>7.2410073109283175</v>
      </c>
      <c r="AQ410" s="25">
        <f t="shared" si="281"/>
        <v>7.2382139755240207</v>
      </c>
      <c r="AR410" s="25">
        <f t="shared" si="281"/>
        <v>7.2285555094331846</v>
      </c>
      <c r="AS410" s="25">
        <f t="shared" si="281"/>
        <v>7.1961067336979223</v>
      </c>
      <c r="AT410" s="25">
        <f t="shared" si="281"/>
        <v>7.0957431289762622</v>
      </c>
      <c r="AU410" s="25">
        <f t="shared" si="299"/>
        <v>6.8350155342959358</v>
      </c>
      <c r="AV410" s="25"/>
      <c r="AX410" s="25"/>
    </row>
    <row r="411" spans="1:64">
      <c r="A411" s="33" t="s">
        <v>1419</v>
      </c>
      <c r="B411" s="57" t="s">
        <v>1231</v>
      </c>
      <c r="C411" s="58">
        <v>55643.275500000003</v>
      </c>
      <c r="D411" s="58" t="s">
        <v>420</v>
      </c>
      <c r="E411" s="33">
        <f t="shared" si="282"/>
        <v>16531.956255906927</v>
      </c>
      <c r="F411" s="25">
        <f t="shared" si="283"/>
        <v>16532</v>
      </c>
      <c r="G411" s="25">
        <f t="shared" si="272"/>
        <v>-1.4931959995010402E-2</v>
      </c>
      <c r="K411">
        <f t="shared" ref="K411:K423" si="300">G411</f>
        <v>-1.4931959995010402E-2</v>
      </c>
      <c r="M411" s="25"/>
      <c r="O411" s="25">
        <f t="shared" ca="1" si="279"/>
        <v>2.6346807664726149E-3</v>
      </c>
      <c r="P411" s="27">
        <f t="shared" si="284"/>
        <v>-2.3206755169779381E-2</v>
      </c>
      <c r="Q411" s="28">
        <f t="shared" si="285"/>
        <v>40624.775500000003</v>
      </c>
      <c r="S411" s="25">
        <f t="shared" si="273"/>
        <v>6.8472235184379964E-5</v>
      </c>
      <c r="T411" s="128">
        <v>1</v>
      </c>
      <c r="U411">
        <f t="shared" si="274"/>
        <v>6.8472235184379964E-5</v>
      </c>
      <c r="V411" s="25">
        <f t="shared" si="275"/>
        <v>8.2747951747689785E-3</v>
      </c>
      <c r="Z411">
        <f t="shared" si="286"/>
        <v>16532</v>
      </c>
      <c r="AA411" s="25">
        <f t="shared" si="287"/>
        <v>-1.4434546424283686E-2</v>
      </c>
      <c r="AB411" s="25">
        <f t="shared" si="288"/>
        <v>-2.3704168740506099E-2</v>
      </c>
      <c r="AC411" s="25">
        <f t="shared" si="289"/>
        <v>8.2747951747689785E-3</v>
      </c>
      <c r="AD411" s="25">
        <f t="shared" si="290"/>
        <v>-4.9741357072671626E-4</v>
      </c>
      <c r="AE411" s="25">
        <f t="shared" si="291"/>
        <v>2.4742026034310194E-7</v>
      </c>
      <c r="AF411">
        <f t="shared" si="292"/>
        <v>8.2747951747689785E-3</v>
      </c>
      <c r="AG411" s="128"/>
      <c r="AH411">
        <f t="shared" si="293"/>
        <v>8.7722087454956948E-3</v>
      </c>
      <c r="AI411">
        <f t="shared" si="294"/>
        <v>1.0279618850233785</v>
      </c>
      <c r="AJ411">
        <f t="shared" si="295"/>
        <v>0.99841754419007434</v>
      </c>
      <c r="AK411">
        <f t="shared" si="296"/>
        <v>0.49655095569854335</v>
      </c>
      <c r="AL411">
        <f t="shared" si="297"/>
        <v>1.5145435203397219</v>
      </c>
      <c r="AM411">
        <f t="shared" si="298"/>
        <v>0.94527206119995777</v>
      </c>
      <c r="AN411" s="25">
        <f t="shared" ref="AN411:AT420" si="301">$AU411+$AB$7*SIN(AO411)</f>
        <v>7.2853218809102422</v>
      </c>
      <c r="AO411" s="25">
        <f t="shared" si="301"/>
        <v>7.2851517881208911</v>
      </c>
      <c r="AP411" s="25">
        <f t="shared" si="301"/>
        <v>7.2845171659356991</v>
      </c>
      <c r="AQ411" s="25">
        <f t="shared" si="301"/>
        <v>7.2821548979055386</v>
      </c>
      <c r="AR411" s="25">
        <f t="shared" si="301"/>
        <v>7.2734368625583619</v>
      </c>
      <c r="AS411" s="25">
        <f t="shared" si="301"/>
        <v>7.2422147834036359</v>
      </c>
      <c r="AT411" s="25">
        <f t="shared" si="301"/>
        <v>7.1401460349158441</v>
      </c>
      <c r="AU411" s="25">
        <f t="shared" si="299"/>
        <v>6.8662990864386897</v>
      </c>
    </row>
    <row r="412" spans="1:64">
      <c r="A412" s="56" t="s">
        <v>498</v>
      </c>
      <c r="B412" s="57" t="s">
        <v>292</v>
      </c>
      <c r="C412" s="58">
        <v>55643.275549999998</v>
      </c>
      <c r="D412" s="58">
        <v>2.9999999999999997E-4</v>
      </c>
      <c r="E412" s="33">
        <f t="shared" si="282"/>
        <v>16531.956402384982</v>
      </c>
      <c r="F412" s="25">
        <f t="shared" si="283"/>
        <v>16532</v>
      </c>
      <c r="G412" s="25">
        <f t="shared" si="272"/>
        <v>-1.4881959999911487E-2</v>
      </c>
      <c r="K412">
        <f t="shared" si="300"/>
        <v>-1.4881959999911487E-2</v>
      </c>
      <c r="M412" s="25"/>
      <c r="O412" s="25">
        <f t="shared" ca="1" si="279"/>
        <v>2.6346807664726149E-3</v>
      </c>
      <c r="P412" s="27">
        <f t="shared" si="284"/>
        <v>-2.3206755169779381E-2</v>
      </c>
      <c r="Q412" s="28">
        <f t="shared" si="285"/>
        <v>40624.775549999998</v>
      </c>
      <c r="S412" s="25">
        <f t="shared" si="273"/>
        <v>6.9302214620255807E-5</v>
      </c>
      <c r="T412" s="128">
        <v>1</v>
      </c>
      <c r="U412">
        <f t="shared" si="274"/>
        <v>6.9302214620255807E-5</v>
      </c>
      <c r="V412" s="25">
        <f t="shared" si="275"/>
        <v>8.3247951698678935E-3</v>
      </c>
      <c r="Z412">
        <f t="shared" si="286"/>
        <v>16532</v>
      </c>
      <c r="AA412" s="25">
        <f t="shared" si="287"/>
        <v>-1.4434546424283686E-2</v>
      </c>
      <c r="AB412" s="25">
        <f t="shared" si="288"/>
        <v>-2.3654168745407184E-2</v>
      </c>
      <c r="AC412" s="25">
        <f t="shared" si="289"/>
        <v>8.3247951698678935E-3</v>
      </c>
      <c r="AD412" s="25">
        <f t="shared" si="290"/>
        <v>-4.474135756278013E-4</v>
      </c>
      <c r="AE412" s="25">
        <f t="shared" si="291"/>
        <v>2.0017890765605427E-7</v>
      </c>
      <c r="AF412">
        <f t="shared" si="292"/>
        <v>8.3247951698678935E-3</v>
      </c>
      <c r="AG412" s="128"/>
      <c r="AH412">
        <f t="shared" si="293"/>
        <v>8.7722087454956948E-3</v>
      </c>
      <c r="AI412">
        <f t="shared" si="294"/>
        <v>1.0279618850233785</v>
      </c>
      <c r="AJ412">
        <f t="shared" si="295"/>
        <v>0.99841754419007434</v>
      </c>
      <c r="AK412">
        <f t="shared" si="296"/>
        <v>0.49655095569854335</v>
      </c>
      <c r="AL412">
        <f t="shared" si="297"/>
        <v>1.5145435203397219</v>
      </c>
      <c r="AM412">
        <f t="shared" si="298"/>
        <v>0.94527206119995777</v>
      </c>
      <c r="AN412" s="25">
        <f t="shared" si="301"/>
        <v>7.2853218809102422</v>
      </c>
      <c r="AO412" s="25">
        <f t="shared" si="301"/>
        <v>7.2851517881208911</v>
      </c>
      <c r="AP412" s="25">
        <f t="shared" si="301"/>
        <v>7.2845171659356991</v>
      </c>
      <c r="AQ412" s="25">
        <f t="shared" si="301"/>
        <v>7.2821548979055386</v>
      </c>
      <c r="AR412" s="25">
        <f t="shared" si="301"/>
        <v>7.2734368625583619</v>
      </c>
      <c r="AS412" s="25">
        <f t="shared" si="301"/>
        <v>7.2422147834036359</v>
      </c>
      <c r="AT412" s="25">
        <f t="shared" si="301"/>
        <v>7.1401460349158441</v>
      </c>
      <c r="AU412" s="25">
        <f t="shared" si="299"/>
        <v>6.8662990864386897</v>
      </c>
    </row>
    <row r="413" spans="1:64">
      <c r="A413" s="56" t="s">
        <v>498</v>
      </c>
      <c r="B413" s="57" t="s">
        <v>292</v>
      </c>
      <c r="C413" s="58">
        <v>55643.275650000003</v>
      </c>
      <c r="D413" s="58">
        <v>4.0000000000000002E-4</v>
      </c>
      <c r="E413" s="33">
        <f t="shared" si="282"/>
        <v>16531.95669534113</v>
      </c>
      <c r="F413" s="25">
        <f t="shared" si="283"/>
        <v>16532</v>
      </c>
      <c r="G413" s="25">
        <f t="shared" si="272"/>
        <v>-1.4781959995161742E-2</v>
      </c>
      <c r="K413">
        <f t="shared" si="300"/>
        <v>-1.4781959995161742E-2</v>
      </c>
      <c r="M413" s="25"/>
      <c r="O413" s="25">
        <f t="shared" ca="1" si="279"/>
        <v>2.6346807664726149E-3</v>
      </c>
      <c r="P413" s="27">
        <f t="shared" si="284"/>
        <v>-2.3206755169779381E-2</v>
      </c>
      <c r="Q413" s="28">
        <f t="shared" si="285"/>
        <v>40624.775650000003</v>
      </c>
      <c r="S413" s="25">
        <f t="shared" si="273"/>
        <v>7.0977173734260642E-5</v>
      </c>
      <c r="T413" s="128">
        <v>1</v>
      </c>
      <c r="U413">
        <f t="shared" si="274"/>
        <v>7.0977173734260642E-5</v>
      </c>
      <c r="V413" s="25">
        <f t="shared" si="275"/>
        <v>8.4247951746176386E-3</v>
      </c>
      <c r="Z413">
        <f t="shared" si="286"/>
        <v>16532</v>
      </c>
      <c r="AA413" s="25">
        <f t="shared" si="287"/>
        <v>-1.4434546424283686E-2</v>
      </c>
      <c r="AB413" s="25">
        <f t="shared" si="288"/>
        <v>-2.3554168740657438E-2</v>
      </c>
      <c r="AC413" s="25">
        <f t="shared" si="289"/>
        <v>8.4247951746176386E-3</v>
      </c>
      <c r="AD413" s="25">
        <f t="shared" si="290"/>
        <v>-3.4741357087805617E-4</v>
      </c>
      <c r="AE413" s="25">
        <f t="shared" si="291"/>
        <v>1.2069618923024217E-7</v>
      </c>
      <c r="AF413">
        <f t="shared" si="292"/>
        <v>8.4247951746176386E-3</v>
      </c>
      <c r="AG413" s="128"/>
      <c r="AH413">
        <f t="shared" si="293"/>
        <v>8.7722087454956948E-3</v>
      </c>
      <c r="AI413">
        <f t="shared" si="294"/>
        <v>1.0279618850233785</v>
      </c>
      <c r="AJ413">
        <f t="shared" si="295"/>
        <v>0.99841754419007434</v>
      </c>
      <c r="AK413">
        <f t="shared" si="296"/>
        <v>0.49655095569854335</v>
      </c>
      <c r="AL413">
        <f t="shared" si="297"/>
        <v>1.5145435203397219</v>
      </c>
      <c r="AM413">
        <f t="shared" si="298"/>
        <v>0.94527206119995777</v>
      </c>
      <c r="AN413" s="25">
        <f t="shared" si="301"/>
        <v>7.2853218809102422</v>
      </c>
      <c r="AO413" s="25">
        <f t="shared" si="301"/>
        <v>7.2851517881208911</v>
      </c>
      <c r="AP413" s="25">
        <f t="shared" si="301"/>
        <v>7.2845171659356991</v>
      </c>
      <c r="AQ413" s="25">
        <f t="shared" si="301"/>
        <v>7.2821548979055386</v>
      </c>
      <c r="AR413" s="25">
        <f t="shared" si="301"/>
        <v>7.2734368625583619</v>
      </c>
      <c r="AS413" s="25">
        <f t="shared" si="301"/>
        <v>7.2422147834036359</v>
      </c>
      <c r="AT413" s="25">
        <f t="shared" si="301"/>
        <v>7.1401460349158441</v>
      </c>
      <c r="AU413" s="25">
        <f t="shared" si="299"/>
        <v>6.8662990864386897</v>
      </c>
    </row>
    <row r="414" spans="1:64">
      <c r="A414" s="33" t="s">
        <v>1419</v>
      </c>
      <c r="B414" s="57" t="s">
        <v>1231</v>
      </c>
      <c r="C414" s="58">
        <v>55643.275699999998</v>
      </c>
      <c r="D414" s="58" t="s">
        <v>445</v>
      </c>
      <c r="E414" s="33">
        <f t="shared" si="282"/>
        <v>16531.956841819185</v>
      </c>
      <c r="F414" s="25">
        <f t="shared" si="283"/>
        <v>16532</v>
      </c>
      <c r="G414" s="25">
        <f t="shared" si="272"/>
        <v>-1.4731960000062827E-2</v>
      </c>
      <c r="K414">
        <f t="shared" si="300"/>
        <v>-1.4731960000062827E-2</v>
      </c>
      <c r="M414" s="25"/>
      <c r="O414" s="25">
        <f t="shared" ca="1" si="279"/>
        <v>2.6346807664726149E-3</v>
      </c>
      <c r="P414" s="27">
        <f t="shared" si="284"/>
        <v>-2.3206755169779381E-2</v>
      </c>
      <c r="Q414" s="28">
        <f t="shared" si="285"/>
        <v>40624.775699999998</v>
      </c>
      <c r="S414" s="25">
        <f t="shared" si="273"/>
        <v>7.1822153168651026E-5</v>
      </c>
      <c r="T414" s="128">
        <v>1</v>
      </c>
      <c r="U414">
        <f t="shared" si="274"/>
        <v>7.1822153168651026E-5</v>
      </c>
      <c r="V414" s="25">
        <f t="shared" si="275"/>
        <v>8.4747951697165536E-3</v>
      </c>
      <c r="Z414">
        <f t="shared" si="286"/>
        <v>16532</v>
      </c>
      <c r="AA414" s="25">
        <f t="shared" si="287"/>
        <v>-1.4434546424283686E-2</v>
      </c>
      <c r="AB414" s="25">
        <f t="shared" si="288"/>
        <v>-2.3504168745558524E-2</v>
      </c>
      <c r="AC414" s="25">
        <f t="shared" si="289"/>
        <v>8.4747951697165536E-3</v>
      </c>
      <c r="AD414" s="25">
        <f t="shared" si="290"/>
        <v>-2.9741357577914122E-4</v>
      </c>
      <c r="AE414" s="25">
        <f t="shared" si="291"/>
        <v>8.8454835057734974E-8</v>
      </c>
      <c r="AF414">
        <f t="shared" si="292"/>
        <v>8.4747951697165536E-3</v>
      </c>
      <c r="AG414" s="128"/>
      <c r="AH414">
        <f t="shared" si="293"/>
        <v>8.7722087454956948E-3</v>
      </c>
      <c r="AI414">
        <f t="shared" si="294"/>
        <v>1.0279618850233785</v>
      </c>
      <c r="AJ414">
        <f t="shared" si="295"/>
        <v>0.99841754419007434</v>
      </c>
      <c r="AK414">
        <f t="shared" si="296"/>
        <v>0.49655095569854335</v>
      </c>
      <c r="AL414">
        <f t="shared" si="297"/>
        <v>1.5145435203397219</v>
      </c>
      <c r="AM414">
        <f t="shared" si="298"/>
        <v>0.94527206119995777</v>
      </c>
      <c r="AN414" s="25">
        <f t="shared" si="301"/>
        <v>7.2853218809102422</v>
      </c>
      <c r="AO414" s="25">
        <f t="shared" si="301"/>
        <v>7.2851517881208911</v>
      </c>
      <c r="AP414" s="25">
        <f t="shared" si="301"/>
        <v>7.2845171659356991</v>
      </c>
      <c r="AQ414" s="25">
        <f t="shared" si="301"/>
        <v>7.2821548979055386</v>
      </c>
      <c r="AR414" s="25">
        <f t="shared" si="301"/>
        <v>7.2734368625583619</v>
      </c>
      <c r="AS414" s="25">
        <f t="shared" si="301"/>
        <v>7.2422147834036359</v>
      </c>
      <c r="AT414" s="25">
        <f t="shared" si="301"/>
        <v>7.1401460349158441</v>
      </c>
      <c r="AU414" s="25">
        <f t="shared" si="299"/>
        <v>6.8662990864386897</v>
      </c>
      <c r="AV414" s="25"/>
    </row>
    <row r="415" spans="1:64">
      <c r="A415" s="33" t="s">
        <v>1419</v>
      </c>
      <c r="B415" s="57" t="s">
        <v>1231</v>
      </c>
      <c r="C415" s="58">
        <v>55643.275800000003</v>
      </c>
      <c r="D415" s="58" t="s">
        <v>292</v>
      </c>
      <c r="E415" s="33">
        <f t="shared" si="282"/>
        <v>16531.957134775334</v>
      </c>
      <c r="F415" s="25">
        <f t="shared" si="283"/>
        <v>16532</v>
      </c>
      <c r="G415" s="25">
        <f t="shared" si="272"/>
        <v>-1.4631959995313082E-2</v>
      </c>
      <c r="K415">
        <f t="shared" si="300"/>
        <v>-1.4631959995313082E-2</v>
      </c>
      <c r="L415" s="25"/>
      <c r="O415" s="25">
        <f t="shared" ca="1" si="279"/>
        <v>2.6346807664726149E-3</v>
      </c>
      <c r="P415" s="27">
        <f t="shared" si="284"/>
        <v>-2.3206755169779381E-2</v>
      </c>
      <c r="Q415" s="28">
        <f t="shared" si="285"/>
        <v>40624.775800000003</v>
      </c>
      <c r="S415" s="25">
        <f t="shared" si="273"/>
        <v>7.3527112284050523E-5</v>
      </c>
      <c r="T415" s="128">
        <v>1</v>
      </c>
      <c r="U415">
        <f t="shared" si="274"/>
        <v>7.3527112284050523E-5</v>
      </c>
      <c r="V415" s="25">
        <f t="shared" si="275"/>
        <v>8.5747951744662987E-3</v>
      </c>
      <c r="Z415">
        <f t="shared" si="286"/>
        <v>16532</v>
      </c>
      <c r="AA415" s="25">
        <f t="shared" si="287"/>
        <v>-1.4434546424283686E-2</v>
      </c>
      <c r="AB415" s="25">
        <f t="shared" si="288"/>
        <v>-2.3404168740808778E-2</v>
      </c>
      <c r="AC415" s="25">
        <f t="shared" si="289"/>
        <v>8.5747951744662987E-3</v>
      </c>
      <c r="AD415" s="25">
        <f t="shared" si="290"/>
        <v>-1.9741357102939609E-4</v>
      </c>
      <c r="AE415" s="25">
        <f t="shared" si="291"/>
        <v>3.8972118026578416E-8</v>
      </c>
      <c r="AF415">
        <f t="shared" si="292"/>
        <v>8.5747951744662987E-3</v>
      </c>
      <c r="AG415" s="128"/>
      <c r="AH415">
        <f t="shared" si="293"/>
        <v>8.7722087454956948E-3</v>
      </c>
      <c r="AI415">
        <f t="shared" si="294"/>
        <v>1.0279618850233785</v>
      </c>
      <c r="AJ415">
        <f t="shared" si="295"/>
        <v>0.99841754419007434</v>
      </c>
      <c r="AK415">
        <f t="shared" si="296"/>
        <v>0.49655095569854335</v>
      </c>
      <c r="AL415">
        <f t="shared" si="297"/>
        <v>1.5145435203397219</v>
      </c>
      <c r="AM415">
        <f t="shared" si="298"/>
        <v>0.94527206119995777</v>
      </c>
      <c r="AN415" s="25">
        <f t="shared" si="301"/>
        <v>7.2853218809102422</v>
      </c>
      <c r="AO415" s="25">
        <f t="shared" si="301"/>
        <v>7.2851517881208911</v>
      </c>
      <c r="AP415" s="25">
        <f t="shared" si="301"/>
        <v>7.2845171659356991</v>
      </c>
      <c r="AQ415" s="25">
        <f t="shared" si="301"/>
        <v>7.2821548979055386</v>
      </c>
      <c r="AR415" s="25">
        <f t="shared" si="301"/>
        <v>7.2734368625583619</v>
      </c>
      <c r="AS415" s="25">
        <f t="shared" si="301"/>
        <v>7.2422147834036359</v>
      </c>
      <c r="AT415" s="25">
        <f t="shared" si="301"/>
        <v>7.1401460349158441</v>
      </c>
      <c r="AU415" s="25">
        <f t="shared" si="299"/>
        <v>6.8662990864386897</v>
      </c>
    </row>
    <row r="416" spans="1:64">
      <c r="A416" s="56" t="s">
        <v>498</v>
      </c>
      <c r="B416" s="57" t="s">
        <v>292</v>
      </c>
      <c r="C416" s="58">
        <v>55643.275849999998</v>
      </c>
      <c r="D416" s="58">
        <v>5.9999999999999995E-4</v>
      </c>
      <c r="E416" s="33">
        <f t="shared" si="282"/>
        <v>16531.957281253388</v>
      </c>
      <c r="F416" s="25">
        <f t="shared" si="283"/>
        <v>16532</v>
      </c>
      <c r="G416" s="25">
        <f t="shared" si="272"/>
        <v>-1.4581960000214167E-2</v>
      </c>
      <c r="K416">
        <f t="shared" si="300"/>
        <v>-1.4581960000214167E-2</v>
      </c>
      <c r="M416" s="25"/>
      <c r="O416" s="25">
        <f t="shared" ca="1" si="279"/>
        <v>2.6346807664726149E-3</v>
      </c>
      <c r="P416" s="27">
        <f t="shared" si="284"/>
        <v>-2.3206755169779381E-2</v>
      </c>
      <c r="Q416" s="28">
        <f t="shared" si="285"/>
        <v>40624.775849999998</v>
      </c>
      <c r="S416" s="25">
        <f t="shared" si="273"/>
        <v>7.4387091716955446E-5</v>
      </c>
      <c r="T416" s="128">
        <v>1</v>
      </c>
      <c r="U416">
        <f t="shared" si="274"/>
        <v>7.4387091716955446E-5</v>
      </c>
      <c r="V416" s="25">
        <f t="shared" si="275"/>
        <v>8.6247951695652136E-3</v>
      </c>
      <c r="Z416">
        <f t="shared" si="286"/>
        <v>16532</v>
      </c>
      <c r="AA416" s="25">
        <f t="shared" si="287"/>
        <v>-1.4434546424283686E-2</v>
      </c>
      <c r="AB416" s="25">
        <f t="shared" si="288"/>
        <v>-2.3354168745709863E-2</v>
      </c>
      <c r="AC416" s="25">
        <f t="shared" si="289"/>
        <v>8.6247951695652136E-3</v>
      </c>
      <c r="AD416" s="25">
        <f t="shared" si="290"/>
        <v>-1.4741357593048114E-4</v>
      </c>
      <c r="AE416" s="25">
        <f t="shared" si="291"/>
        <v>2.173076236861173E-8</v>
      </c>
      <c r="AF416">
        <f t="shared" si="292"/>
        <v>8.6247951695652136E-3</v>
      </c>
      <c r="AG416" s="128"/>
      <c r="AH416">
        <f t="shared" si="293"/>
        <v>8.7722087454956948E-3</v>
      </c>
      <c r="AI416">
        <f t="shared" si="294"/>
        <v>1.0279618850233785</v>
      </c>
      <c r="AJ416">
        <f t="shared" si="295"/>
        <v>0.99841754419007434</v>
      </c>
      <c r="AK416">
        <f t="shared" si="296"/>
        <v>0.49655095569854335</v>
      </c>
      <c r="AL416">
        <f t="shared" si="297"/>
        <v>1.5145435203397219</v>
      </c>
      <c r="AM416">
        <f t="shared" si="298"/>
        <v>0.94527206119995777</v>
      </c>
      <c r="AN416" s="25">
        <f t="shared" si="301"/>
        <v>7.2853218809102422</v>
      </c>
      <c r="AO416" s="25">
        <f t="shared" si="301"/>
        <v>7.2851517881208911</v>
      </c>
      <c r="AP416" s="25">
        <f t="shared" si="301"/>
        <v>7.2845171659356991</v>
      </c>
      <c r="AQ416" s="25">
        <f t="shared" si="301"/>
        <v>7.2821548979055386</v>
      </c>
      <c r="AR416" s="25">
        <f t="shared" si="301"/>
        <v>7.2734368625583619</v>
      </c>
      <c r="AS416" s="25">
        <f t="shared" si="301"/>
        <v>7.2422147834036359</v>
      </c>
      <c r="AT416" s="25">
        <f t="shared" si="301"/>
        <v>7.1401460349158441</v>
      </c>
      <c r="AU416" s="25">
        <f t="shared" si="299"/>
        <v>6.8662990864386897</v>
      </c>
    </row>
    <row r="417" spans="1:47">
      <c r="A417" s="56" t="s">
        <v>483</v>
      </c>
      <c r="B417" s="57" t="s">
        <v>292</v>
      </c>
      <c r="C417" s="58">
        <v>55826.919800000003</v>
      </c>
      <c r="D417" s="58">
        <v>1E-4</v>
      </c>
      <c r="E417" s="33">
        <f t="shared" si="282"/>
        <v>17069.953501709108</v>
      </c>
      <c r="F417" s="25">
        <f t="shared" si="283"/>
        <v>17070</v>
      </c>
      <c r="G417" s="25">
        <f t="shared" si="272"/>
        <v>-1.587209999706829E-2</v>
      </c>
      <c r="K417">
        <f t="shared" si="300"/>
        <v>-1.587209999706829E-2</v>
      </c>
      <c r="N417" s="25"/>
      <c r="O417" s="25">
        <f t="shared" ca="1" si="279"/>
        <v>7.1803167200624324E-4</v>
      </c>
      <c r="P417" s="27">
        <f t="shared" si="284"/>
        <v>-2.3965638951593392E-2</v>
      </c>
      <c r="Q417" s="28">
        <f t="shared" si="285"/>
        <v>40808.419800000003</v>
      </c>
      <c r="S417" s="25">
        <f t="shared" si="273"/>
        <v>6.5505372808415287E-5</v>
      </c>
      <c r="T417" s="128">
        <v>1</v>
      </c>
      <c r="U417">
        <f t="shared" si="274"/>
        <v>6.5505372808415287E-5</v>
      </c>
      <c r="V417" s="25">
        <f t="shared" si="275"/>
        <v>8.0935389545251021E-3</v>
      </c>
      <c r="Z417">
        <f t="shared" si="286"/>
        <v>17070</v>
      </c>
      <c r="AA417" s="25">
        <f t="shared" si="287"/>
        <v>-1.4655311756041163E-2</v>
      </c>
      <c r="AB417" s="25">
        <f t="shared" si="288"/>
        <v>-2.5182427192620517E-2</v>
      </c>
      <c r="AC417" s="25">
        <f t="shared" si="289"/>
        <v>8.0935389545251021E-3</v>
      </c>
      <c r="AD417" s="25">
        <f t="shared" si="290"/>
        <v>-1.216788241027127E-3</v>
      </c>
      <c r="AE417" s="25">
        <f t="shared" si="291"/>
        <v>1.4805736235018897E-6</v>
      </c>
      <c r="AF417">
        <f t="shared" si="292"/>
        <v>8.0935389545251021E-3</v>
      </c>
      <c r="AG417" s="128"/>
      <c r="AH417">
        <f t="shared" si="293"/>
        <v>9.3103271955522291E-3</v>
      </c>
      <c r="AI417">
        <f t="shared" si="294"/>
        <v>0.96808453724895704</v>
      </c>
      <c r="AJ417">
        <f t="shared" si="295"/>
        <v>0.99793959306519187</v>
      </c>
      <c r="AK417">
        <f t="shared" si="296"/>
        <v>0.49631252438013712</v>
      </c>
      <c r="AL417">
        <f t="shared" si="297"/>
        <v>1.6350130817905009</v>
      </c>
      <c r="AM417">
        <f t="shared" si="298"/>
        <v>1.0663706176252474</v>
      </c>
      <c r="AN417" s="25">
        <f t="shared" si="301"/>
        <v>7.3900748089145409</v>
      </c>
      <c r="AO417" s="25">
        <f t="shared" si="301"/>
        <v>7.3900048008083186</v>
      </c>
      <c r="AP417" s="25">
        <f t="shared" si="301"/>
        <v>7.3896903449118403</v>
      </c>
      <c r="AQ417" s="25">
        <f t="shared" si="301"/>
        <v>7.3882803291222352</v>
      </c>
      <c r="AR417" s="25">
        <f t="shared" si="301"/>
        <v>7.3820058362554377</v>
      </c>
      <c r="AS417" s="25">
        <f t="shared" si="301"/>
        <v>7.3549691479542245</v>
      </c>
      <c r="AT417" s="25">
        <f t="shared" si="301"/>
        <v>7.2510781866802976</v>
      </c>
      <c r="AU417" s="25">
        <f t="shared" si="299"/>
        <v>6.9453157580480864</v>
      </c>
    </row>
    <row r="418" spans="1:47">
      <c r="A418" s="56" t="s">
        <v>499</v>
      </c>
      <c r="B418" s="57" t="s">
        <v>292</v>
      </c>
      <c r="C418" s="58">
        <v>55826.919800000003</v>
      </c>
      <c r="D418" s="58">
        <v>1E-4</v>
      </c>
      <c r="E418" s="33">
        <f t="shared" si="282"/>
        <v>17069.953501709108</v>
      </c>
      <c r="F418" s="25">
        <f t="shared" si="283"/>
        <v>17070</v>
      </c>
      <c r="G418" s="25">
        <f t="shared" si="272"/>
        <v>-1.587209999706829E-2</v>
      </c>
      <c r="K418">
        <f t="shared" si="300"/>
        <v>-1.587209999706829E-2</v>
      </c>
      <c r="N418" s="25"/>
      <c r="O418" s="25">
        <f t="shared" ca="1" si="279"/>
        <v>7.1803167200624324E-4</v>
      </c>
      <c r="P418" s="27">
        <f t="shared" si="284"/>
        <v>-2.3965638951593392E-2</v>
      </c>
      <c r="Q418" s="28">
        <f t="shared" si="285"/>
        <v>40808.419800000003</v>
      </c>
      <c r="S418" s="25">
        <f t="shared" si="273"/>
        <v>6.5505372808415287E-5</v>
      </c>
      <c r="T418" s="128">
        <v>1</v>
      </c>
      <c r="U418">
        <f t="shared" si="274"/>
        <v>6.5505372808415287E-5</v>
      </c>
      <c r="V418" s="25">
        <f t="shared" si="275"/>
        <v>8.0935389545251021E-3</v>
      </c>
      <c r="Z418">
        <f t="shared" si="286"/>
        <v>17070</v>
      </c>
      <c r="AA418" s="25">
        <f t="shared" si="287"/>
        <v>-1.4655311756041163E-2</v>
      </c>
      <c r="AB418" s="25">
        <f t="shared" si="288"/>
        <v>-2.5182427192620517E-2</v>
      </c>
      <c r="AC418" s="25">
        <f t="shared" si="289"/>
        <v>8.0935389545251021E-3</v>
      </c>
      <c r="AD418" s="25">
        <f t="shared" si="290"/>
        <v>-1.216788241027127E-3</v>
      </c>
      <c r="AE418" s="25">
        <f t="shared" si="291"/>
        <v>1.4805736235018897E-6</v>
      </c>
      <c r="AF418">
        <f t="shared" si="292"/>
        <v>8.0935389545251021E-3</v>
      </c>
      <c r="AG418" s="128"/>
      <c r="AH418">
        <f t="shared" si="293"/>
        <v>9.3103271955522291E-3</v>
      </c>
      <c r="AI418">
        <f t="shared" si="294"/>
        <v>0.96808453724895704</v>
      </c>
      <c r="AJ418">
        <f t="shared" si="295"/>
        <v>0.99793959306519187</v>
      </c>
      <c r="AK418">
        <f t="shared" si="296"/>
        <v>0.49631252438013712</v>
      </c>
      <c r="AL418">
        <f t="shared" si="297"/>
        <v>1.6350130817905009</v>
      </c>
      <c r="AM418">
        <f t="shared" si="298"/>
        <v>1.0663706176252474</v>
      </c>
      <c r="AN418" s="25">
        <f t="shared" si="301"/>
        <v>7.3900748089145409</v>
      </c>
      <c r="AO418" s="25">
        <f t="shared" si="301"/>
        <v>7.3900048008083186</v>
      </c>
      <c r="AP418" s="25">
        <f t="shared" si="301"/>
        <v>7.3896903449118403</v>
      </c>
      <c r="AQ418" s="25">
        <f t="shared" si="301"/>
        <v>7.3882803291222352</v>
      </c>
      <c r="AR418" s="25">
        <f t="shared" si="301"/>
        <v>7.3820058362554377</v>
      </c>
      <c r="AS418" s="25">
        <f t="shared" si="301"/>
        <v>7.3549691479542245</v>
      </c>
      <c r="AT418" s="25">
        <f t="shared" si="301"/>
        <v>7.2510781866802976</v>
      </c>
      <c r="AU418" s="25">
        <f t="shared" si="299"/>
        <v>6.9453157580480864</v>
      </c>
    </row>
    <row r="419" spans="1:47">
      <c r="A419" s="56" t="s">
        <v>483</v>
      </c>
      <c r="B419" s="57" t="s">
        <v>288</v>
      </c>
      <c r="C419" s="58">
        <v>55844.841099999998</v>
      </c>
      <c r="D419" s="58">
        <v>2.0000000000000001E-4</v>
      </c>
      <c r="E419" s="33">
        <f t="shared" si="282"/>
        <v>17122.455049762553</v>
      </c>
      <c r="F419" s="25">
        <f t="shared" si="283"/>
        <v>17122.5</v>
      </c>
      <c r="G419" s="25">
        <f t="shared" si="272"/>
        <v>-1.5343675004260149E-2</v>
      </c>
      <c r="K419">
        <f t="shared" si="300"/>
        <v>-1.5343675004260149E-2</v>
      </c>
      <c r="N419" s="25"/>
      <c r="O419" s="25">
        <f t="shared" ca="1" si="279"/>
        <v>5.3099807078043487E-4</v>
      </c>
      <c r="P419" s="27">
        <f t="shared" si="284"/>
        <v>-2.4040215621130259E-2</v>
      </c>
      <c r="Q419" s="28">
        <f t="shared" si="285"/>
        <v>40826.341099999998</v>
      </c>
      <c r="S419" s="25">
        <f t="shared" si="273"/>
        <v>7.5629818700871545E-5</v>
      </c>
      <c r="T419" s="128">
        <v>1</v>
      </c>
      <c r="U419">
        <f t="shared" si="274"/>
        <v>7.5629818700871545E-5</v>
      </c>
      <c r="V419" s="25">
        <f t="shared" si="275"/>
        <v>8.6965406168701097E-3</v>
      </c>
      <c r="Z419">
        <f t="shared" si="286"/>
        <v>17122.5</v>
      </c>
      <c r="AA419" s="25">
        <f t="shared" si="287"/>
        <v>-1.4684264599351855E-2</v>
      </c>
      <c r="AB419" s="25">
        <f t="shared" si="288"/>
        <v>-2.4699626026038552E-2</v>
      </c>
      <c r="AC419" s="25">
        <f t="shared" si="289"/>
        <v>8.6965406168701097E-3</v>
      </c>
      <c r="AD419" s="25">
        <f t="shared" si="290"/>
        <v>-6.5941040490829356E-4</v>
      </c>
      <c r="AE419" s="25">
        <f t="shared" si="291"/>
        <v>4.3482208210131965E-7</v>
      </c>
      <c r="AF419">
        <f t="shared" si="292"/>
        <v>8.6965406168701097E-3</v>
      </c>
      <c r="AG419" s="128"/>
      <c r="AH419">
        <f t="shared" si="293"/>
        <v>9.3559510217784032E-3</v>
      </c>
      <c r="AI419">
        <f t="shared" si="294"/>
        <v>0.96262366859376991</v>
      </c>
      <c r="AJ419">
        <f t="shared" si="295"/>
        <v>0.99717294115073107</v>
      </c>
      <c r="AK419">
        <f t="shared" si="296"/>
        <v>0.4959311731176102</v>
      </c>
      <c r="AL419">
        <f t="shared" si="297"/>
        <v>1.6460200824597473</v>
      </c>
      <c r="AM419">
        <f t="shared" si="298"/>
        <v>1.0782019578486388</v>
      </c>
      <c r="AN419" s="25">
        <f t="shared" si="301"/>
        <v>7.3999667544920156</v>
      </c>
      <c r="AO419" s="25">
        <f t="shared" si="301"/>
        <v>7.399903299589683</v>
      </c>
      <c r="AP419" s="25">
        <f t="shared" si="301"/>
        <v>7.3996125078979125</v>
      </c>
      <c r="AQ419" s="25">
        <f t="shared" si="301"/>
        <v>7.3982821190294601</v>
      </c>
      <c r="AR419" s="25">
        <f t="shared" si="301"/>
        <v>7.3922409710984294</v>
      </c>
      <c r="AS419" s="25">
        <f t="shared" si="301"/>
        <v>7.3656811092701613</v>
      </c>
      <c r="AT419" s="25">
        <f t="shared" si="301"/>
        <v>7.261804278460442</v>
      </c>
      <c r="AU419" s="25">
        <f t="shared" si="299"/>
        <v>6.9530264927311594</v>
      </c>
    </row>
    <row r="420" spans="1:47">
      <c r="A420" s="56" t="s">
        <v>499</v>
      </c>
      <c r="B420" s="57" t="s">
        <v>288</v>
      </c>
      <c r="C420" s="58">
        <v>55844.841099999998</v>
      </c>
      <c r="D420" s="58">
        <v>2.0000000000000001E-4</v>
      </c>
      <c r="E420" s="33">
        <f t="shared" si="282"/>
        <v>17122.455049762553</v>
      </c>
      <c r="F420" s="25">
        <f t="shared" si="283"/>
        <v>17122.5</v>
      </c>
      <c r="G420" s="25">
        <f t="shared" si="272"/>
        <v>-1.5343675004260149E-2</v>
      </c>
      <c r="K420">
        <f t="shared" si="300"/>
        <v>-1.5343675004260149E-2</v>
      </c>
      <c r="N420" s="25"/>
      <c r="O420" s="25">
        <f t="shared" ca="1" si="279"/>
        <v>5.3099807078043487E-4</v>
      </c>
      <c r="P420" s="27">
        <f t="shared" si="284"/>
        <v>-2.4040215621130259E-2</v>
      </c>
      <c r="Q420" s="28">
        <f t="shared" si="285"/>
        <v>40826.341099999998</v>
      </c>
      <c r="S420" s="25">
        <f t="shared" si="273"/>
        <v>7.5629818700871545E-5</v>
      </c>
      <c r="T420" s="128">
        <v>1</v>
      </c>
      <c r="U420">
        <f t="shared" si="274"/>
        <v>7.5629818700871545E-5</v>
      </c>
      <c r="V420" s="25">
        <f t="shared" si="275"/>
        <v>8.6965406168701097E-3</v>
      </c>
      <c r="Z420">
        <f t="shared" si="286"/>
        <v>17122.5</v>
      </c>
      <c r="AA420" s="25">
        <f t="shared" si="287"/>
        <v>-1.4684264599351855E-2</v>
      </c>
      <c r="AB420" s="25">
        <f t="shared" si="288"/>
        <v>-2.4699626026038552E-2</v>
      </c>
      <c r="AC420" s="25">
        <f t="shared" si="289"/>
        <v>8.6965406168701097E-3</v>
      </c>
      <c r="AD420" s="25">
        <f t="shared" si="290"/>
        <v>-6.5941040490829356E-4</v>
      </c>
      <c r="AE420" s="25">
        <f t="shared" si="291"/>
        <v>4.3482208210131965E-7</v>
      </c>
      <c r="AF420">
        <f t="shared" si="292"/>
        <v>8.6965406168701097E-3</v>
      </c>
      <c r="AG420" s="128"/>
      <c r="AH420">
        <f t="shared" si="293"/>
        <v>9.3559510217784032E-3</v>
      </c>
      <c r="AI420">
        <f t="shared" si="294"/>
        <v>0.96262366859376991</v>
      </c>
      <c r="AJ420">
        <f t="shared" si="295"/>
        <v>0.99717294115073107</v>
      </c>
      <c r="AK420">
        <f t="shared" si="296"/>
        <v>0.4959311731176102</v>
      </c>
      <c r="AL420">
        <f t="shared" si="297"/>
        <v>1.6460200824597473</v>
      </c>
      <c r="AM420">
        <f t="shared" si="298"/>
        <v>1.0782019578486388</v>
      </c>
      <c r="AN420" s="25">
        <f t="shared" si="301"/>
        <v>7.3999667544920156</v>
      </c>
      <c r="AO420" s="25">
        <f t="shared" si="301"/>
        <v>7.399903299589683</v>
      </c>
      <c r="AP420" s="25">
        <f t="shared" si="301"/>
        <v>7.3996125078979125</v>
      </c>
      <c r="AQ420" s="25">
        <f t="shared" si="301"/>
        <v>7.3982821190294601</v>
      </c>
      <c r="AR420" s="25">
        <f t="shared" si="301"/>
        <v>7.3922409710984294</v>
      </c>
      <c r="AS420" s="25">
        <f t="shared" si="301"/>
        <v>7.3656811092701613</v>
      </c>
      <c r="AT420" s="25">
        <f t="shared" si="301"/>
        <v>7.261804278460442</v>
      </c>
      <c r="AU420" s="25">
        <f t="shared" si="299"/>
        <v>6.9530264927311594</v>
      </c>
    </row>
    <row r="421" spans="1:47">
      <c r="A421" s="36" t="s">
        <v>475</v>
      </c>
      <c r="B421" s="102" t="s">
        <v>288</v>
      </c>
      <c r="C421" s="36">
        <v>55846.888599999998</v>
      </c>
      <c r="D421" s="36">
        <v>2.0000000000000001E-4</v>
      </c>
      <c r="E421" s="33">
        <f t="shared" si="282"/>
        <v>17128.453326653154</v>
      </c>
      <c r="F421" s="25">
        <f t="shared" si="283"/>
        <v>17128.5</v>
      </c>
      <c r="G421" s="25">
        <f t="shared" si="272"/>
        <v>-1.5931854999507777E-2</v>
      </c>
      <c r="K421">
        <f t="shared" si="300"/>
        <v>-1.5931854999507777E-2</v>
      </c>
      <c r="O421" s="25">
        <f t="shared" ca="1" si="279"/>
        <v>5.0962280206891947E-4</v>
      </c>
      <c r="P421" s="27">
        <f t="shared" si="284"/>
        <v>-2.4048744579513701E-2</v>
      </c>
      <c r="Q421" s="28">
        <f t="shared" si="285"/>
        <v>40828.388599999998</v>
      </c>
      <c r="S421" s="25">
        <f t="shared" si="273"/>
        <v>6.5883896454008742E-5</v>
      </c>
      <c r="T421" s="128">
        <v>1</v>
      </c>
      <c r="U421">
        <f t="shared" si="274"/>
        <v>6.5883896454008742E-5</v>
      </c>
      <c r="V421" s="25">
        <f t="shared" si="275"/>
        <v>8.1168895800059239E-3</v>
      </c>
      <c r="Z421">
        <f t="shared" si="286"/>
        <v>17128.5</v>
      </c>
      <c r="AA421" s="25">
        <f t="shared" si="287"/>
        <v>-1.4687653866769988E-2</v>
      </c>
      <c r="AB421" s="25">
        <f t="shared" si="288"/>
        <v>-2.5292945712251491E-2</v>
      </c>
      <c r="AC421" s="25">
        <f t="shared" si="289"/>
        <v>8.1168895800059239E-3</v>
      </c>
      <c r="AD421" s="25">
        <f t="shared" si="290"/>
        <v>-1.2442011327377898E-3</v>
      </c>
      <c r="AE421" s="25">
        <f t="shared" si="291"/>
        <v>1.5480364587059994E-6</v>
      </c>
      <c r="AF421">
        <f t="shared" si="292"/>
        <v>8.1168895800059239E-3</v>
      </c>
      <c r="AG421" s="128"/>
      <c r="AH421">
        <f t="shared" si="293"/>
        <v>9.3610907127437137E-3</v>
      </c>
      <c r="AI421">
        <f t="shared" si="294"/>
        <v>0.96200377033084139</v>
      </c>
      <c r="AJ421">
        <f t="shared" si="295"/>
        <v>0.99707823414966201</v>
      </c>
      <c r="AK421">
        <f t="shared" si="296"/>
        <v>0.49588406422280396</v>
      </c>
      <c r="AL421">
        <f t="shared" si="297"/>
        <v>1.6472701100029243</v>
      </c>
      <c r="AM421">
        <f t="shared" si="298"/>
        <v>1.079554473918281</v>
      </c>
      <c r="AN421" s="25">
        <f t="shared" ref="AN421:AT430" si="302">$AU421+$AB$7*SIN(AO421)</f>
        <v>7.4010936949712862</v>
      </c>
      <c r="AO421" s="25">
        <f t="shared" si="302"/>
        <v>7.401030957885312</v>
      </c>
      <c r="AP421" s="25">
        <f t="shared" si="302"/>
        <v>7.4007427892202147</v>
      </c>
      <c r="AQ421" s="25">
        <f t="shared" si="302"/>
        <v>7.3994213352531322</v>
      </c>
      <c r="AR421" s="25">
        <f t="shared" si="302"/>
        <v>7.3934067198440605</v>
      </c>
      <c r="AS421" s="25">
        <f t="shared" si="302"/>
        <v>7.3669019939802878</v>
      </c>
      <c r="AT421" s="25">
        <f t="shared" si="302"/>
        <v>7.2630289519358469</v>
      </c>
      <c r="AU421" s="25">
        <f t="shared" si="299"/>
        <v>6.953907719552082</v>
      </c>
    </row>
    <row r="422" spans="1:47">
      <c r="A422" s="56" t="s">
        <v>483</v>
      </c>
      <c r="B422" s="57" t="s">
        <v>288</v>
      </c>
      <c r="C422" s="58">
        <v>55865.6639</v>
      </c>
      <c r="D422" s="58">
        <v>1E-4</v>
      </c>
      <c r="E422" s="33">
        <f t="shared" si="282"/>
        <v>17183.45672011056</v>
      </c>
      <c r="F422" s="25">
        <f t="shared" si="283"/>
        <v>17183.5</v>
      </c>
      <c r="G422" s="25">
        <f t="shared" si="272"/>
        <v>-1.4773504997720011E-2</v>
      </c>
      <c r="K422">
        <f t="shared" si="300"/>
        <v>-1.4773504997720011E-2</v>
      </c>
      <c r="N422" s="25"/>
      <c r="O422" s="25">
        <f t="shared" ca="1" si="279"/>
        <v>3.1368283887997506E-4</v>
      </c>
      <c r="P422" s="27">
        <f t="shared" si="284"/>
        <v>-2.4126983192370603E-2</v>
      </c>
      <c r="Q422" s="28">
        <f t="shared" si="285"/>
        <v>40847.1639</v>
      </c>
      <c r="S422" s="25">
        <f t="shared" si="273"/>
        <v>8.7487554337804105E-5</v>
      </c>
      <c r="T422" s="128">
        <v>1</v>
      </c>
      <c r="U422">
        <f t="shared" si="274"/>
        <v>8.7487554337804105E-5</v>
      </c>
      <c r="V422" s="25">
        <f t="shared" si="275"/>
        <v>9.3534781946505927E-3</v>
      </c>
      <c r="Z422">
        <f t="shared" si="286"/>
        <v>17183.5</v>
      </c>
      <c r="AA422" s="25">
        <f t="shared" si="287"/>
        <v>-1.4719484133621992E-2</v>
      </c>
      <c r="AB422" s="25">
        <f t="shared" si="288"/>
        <v>-2.418100405646862E-2</v>
      </c>
      <c r="AC422" s="25">
        <f t="shared" si="289"/>
        <v>9.3534781946505927E-3</v>
      </c>
      <c r="AD422" s="25">
        <f t="shared" si="290"/>
        <v>-5.4020864098018942E-5</v>
      </c>
      <c r="AE422" s="25">
        <f t="shared" si="291"/>
        <v>2.918253757896632E-9</v>
      </c>
      <c r="AF422">
        <f t="shared" si="292"/>
        <v>9.3534781946505927E-3</v>
      </c>
      <c r="AG422" s="128"/>
      <c r="AH422">
        <f t="shared" si="293"/>
        <v>9.4074990587486116E-3</v>
      </c>
      <c r="AI422">
        <f t="shared" si="294"/>
        <v>0.95636126115121933</v>
      </c>
      <c r="AJ422">
        <f t="shared" si="295"/>
        <v>0.99614406307427728</v>
      </c>
      <c r="AK422">
        <f t="shared" si="296"/>
        <v>0.49541939716858618</v>
      </c>
      <c r="AL422">
        <f t="shared" si="297"/>
        <v>1.658654006989849</v>
      </c>
      <c r="AM422">
        <f t="shared" si="298"/>
        <v>1.0919563754425252</v>
      </c>
      <c r="AN422" s="25">
        <f t="shared" si="302"/>
        <v>7.4113901852110526</v>
      </c>
      <c r="AO422" s="25">
        <f t="shared" si="302"/>
        <v>7.4113337407459605</v>
      </c>
      <c r="AP422" s="25">
        <f t="shared" si="302"/>
        <v>7.4110688501635709</v>
      </c>
      <c r="AQ422" s="25">
        <f t="shared" si="302"/>
        <v>7.4098277046682073</v>
      </c>
      <c r="AR422" s="25">
        <f t="shared" si="302"/>
        <v>7.4040548831185165</v>
      </c>
      <c r="AS422" s="25">
        <f t="shared" si="302"/>
        <v>7.3780614530007957</v>
      </c>
      <c r="AT422" s="25">
        <f t="shared" si="302"/>
        <v>7.2742439059673574</v>
      </c>
      <c r="AU422" s="25">
        <f t="shared" si="299"/>
        <v>6.961985632077206</v>
      </c>
    </row>
    <row r="423" spans="1:47">
      <c r="A423" s="56" t="s">
        <v>499</v>
      </c>
      <c r="B423" s="57" t="s">
        <v>288</v>
      </c>
      <c r="C423" s="58">
        <v>55865.6639</v>
      </c>
      <c r="D423" s="58">
        <v>1E-4</v>
      </c>
      <c r="E423" s="33">
        <f t="shared" si="282"/>
        <v>17183.45672011056</v>
      </c>
      <c r="F423" s="25">
        <f t="shared" si="283"/>
        <v>17183.5</v>
      </c>
      <c r="G423" s="25">
        <f t="shared" si="272"/>
        <v>-1.4773504997720011E-2</v>
      </c>
      <c r="K423">
        <f t="shared" si="300"/>
        <v>-1.4773504997720011E-2</v>
      </c>
      <c r="N423" s="25"/>
      <c r="O423" s="25">
        <f t="shared" ca="1" si="279"/>
        <v>3.1368283887997506E-4</v>
      </c>
      <c r="P423" s="27">
        <f t="shared" si="284"/>
        <v>-2.4126983192370603E-2</v>
      </c>
      <c r="Q423" s="28">
        <f t="shared" si="285"/>
        <v>40847.1639</v>
      </c>
      <c r="S423" s="25">
        <f t="shared" si="273"/>
        <v>8.7487554337804105E-5</v>
      </c>
      <c r="T423" s="128">
        <v>1</v>
      </c>
      <c r="U423">
        <f t="shared" si="274"/>
        <v>8.7487554337804105E-5</v>
      </c>
      <c r="V423" s="25">
        <f t="shared" si="275"/>
        <v>9.3534781946505927E-3</v>
      </c>
      <c r="Z423">
        <f t="shared" si="286"/>
        <v>17183.5</v>
      </c>
      <c r="AA423" s="25">
        <f t="shared" si="287"/>
        <v>-1.4719484133621992E-2</v>
      </c>
      <c r="AB423" s="25">
        <f t="shared" si="288"/>
        <v>-2.418100405646862E-2</v>
      </c>
      <c r="AC423" s="25">
        <f t="shared" si="289"/>
        <v>9.3534781946505927E-3</v>
      </c>
      <c r="AD423" s="25">
        <f t="shared" si="290"/>
        <v>-5.4020864098018942E-5</v>
      </c>
      <c r="AE423" s="25">
        <f t="shared" si="291"/>
        <v>2.918253757896632E-9</v>
      </c>
      <c r="AF423">
        <f t="shared" si="292"/>
        <v>9.3534781946505927E-3</v>
      </c>
      <c r="AG423" s="128"/>
      <c r="AH423">
        <f t="shared" si="293"/>
        <v>9.4074990587486116E-3</v>
      </c>
      <c r="AI423">
        <f t="shared" si="294"/>
        <v>0.95636126115121933</v>
      </c>
      <c r="AJ423">
        <f t="shared" si="295"/>
        <v>0.99614406307427728</v>
      </c>
      <c r="AK423">
        <f t="shared" si="296"/>
        <v>0.49541939716858618</v>
      </c>
      <c r="AL423">
        <f t="shared" si="297"/>
        <v>1.658654006989849</v>
      </c>
      <c r="AM423">
        <f t="shared" si="298"/>
        <v>1.0919563754425252</v>
      </c>
      <c r="AN423" s="25">
        <f t="shared" si="302"/>
        <v>7.4113901852110526</v>
      </c>
      <c r="AO423" s="25">
        <f t="shared" si="302"/>
        <v>7.4113337407459605</v>
      </c>
      <c r="AP423" s="25">
        <f t="shared" si="302"/>
        <v>7.4110688501635709</v>
      </c>
      <c r="AQ423" s="25">
        <f t="shared" si="302"/>
        <v>7.4098277046682073</v>
      </c>
      <c r="AR423" s="25">
        <f t="shared" si="302"/>
        <v>7.4040548831185165</v>
      </c>
      <c r="AS423" s="25">
        <f t="shared" si="302"/>
        <v>7.3780614530007957</v>
      </c>
      <c r="AT423" s="25">
        <f t="shared" si="302"/>
        <v>7.2742439059673574</v>
      </c>
      <c r="AU423" s="25">
        <f t="shared" si="299"/>
        <v>6.961985632077206</v>
      </c>
    </row>
    <row r="424" spans="1:47">
      <c r="A424" s="33" t="s">
        <v>968</v>
      </c>
      <c r="B424" s="57" t="s">
        <v>288</v>
      </c>
      <c r="C424" s="58">
        <v>55885.627</v>
      </c>
      <c r="D424" s="58" t="s">
        <v>503</v>
      </c>
      <c r="E424" s="33">
        <f t="shared" si="282"/>
        <v>17241.939846554855</v>
      </c>
      <c r="F424" s="25">
        <f t="shared" si="283"/>
        <v>17242</v>
      </c>
      <c r="G424" s="25">
        <f t="shared" si="272"/>
        <v>-2.0533259994408581E-2</v>
      </c>
      <c r="I424">
        <f>G424</f>
        <v>-2.0533259994408581E-2</v>
      </c>
      <c r="L424" s="25"/>
      <c r="O424" s="25">
        <f t="shared" ca="1" si="279"/>
        <v>1.0527396894264435E-4</v>
      </c>
      <c r="P424" s="27">
        <f t="shared" si="284"/>
        <v>-2.421031243180042E-2</v>
      </c>
      <c r="Q424" s="28">
        <f t="shared" si="285"/>
        <v>40867.127</v>
      </c>
      <c r="S424" s="25">
        <f t="shared" si="273"/>
        <v>1.3520714627329258E-5</v>
      </c>
      <c r="T424" s="11">
        <f>T$19</f>
        <v>0</v>
      </c>
      <c r="U424">
        <f t="shared" si="274"/>
        <v>0</v>
      </c>
      <c r="V424" s="25">
        <f t="shared" si="275"/>
        <v>3.6770524373918381E-3</v>
      </c>
      <c r="Z424">
        <f t="shared" si="286"/>
        <v>17242</v>
      </c>
      <c r="AA424" s="25">
        <f t="shared" si="287"/>
        <v>-1.4754835080742811E-2</v>
      </c>
      <c r="AB424" s="25">
        <f t="shared" si="288"/>
        <v>-2.9988737345466192E-2</v>
      </c>
      <c r="AC424" s="25">
        <f t="shared" si="289"/>
        <v>3.6770524373918381E-3</v>
      </c>
      <c r="AD424" s="25">
        <f t="shared" si="290"/>
        <v>-5.7784249136657705E-3</v>
      </c>
      <c r="AE424" s="25">
        <f t="shared" si="291"/>
        <v>0</v>
      </c>
      <c r="AF424">
        <f t="shared" si="292"/>
        <v>3.6770524373918381E-3</v>
      </c>
      <c r="AG424" s="128"/>
      <c r="AH424">
        <f t="shared" si="293"/>
        <v>9.4554773510576087E-3</v>
      </c>
      <c r="AI424">
        <f t="shared" si="294"/>
        <v>0.95043806854533353</v>
      </c>
      <c r="AJ424">
        <f t="shared" si="295"/>
        <v>0.99502331280380973</v>
      </c>
      <c r="AK424">
        <f t="shared" si="296"/>
        <v>0.49486193384587618</v>
      </c>
      <c r="AL424">
        <f t="shared" si="297"/>
        <v>1.6706165105439486</v>
      </c>
      <c r="AM424">
        <f t="shared" si="298"/>
        <v>1.1051558514750235</v>
      </c>
      <c r="AN424" s="25">
        <f t="shared" si="302"/>
        <v>7.4222756453461347</v>
      </c>
      <c r="AO424" s="25">
        <f t="shared" si="302"/>
        <v>7.4222253463125867</v>
      </c>
      <c r="AP424" s="25">
        <f t="shared" si="302"/>
        <v>7.421983725855287</v>
      </c>
      <c r="AQ424" s="25">
        <f t="shared" si="302"/>
        <v>7.4208248189633741</v>
      </c>
      <c r="AR424" s="25">
        <f t="shared" si="302"/>
        <v>7.4153061124023152</v>
      </c>
      <c r="AS424" s="25">
        <f t="shared" si="302"/>
        <v>7.3898676355197521</v>
      </c>
      <c r="AT424" s="25">
        <f t="shared" si="302"/>
        <v>7.2861501723769013</v>
      </c>
      <c r="AU424" s="25">
        <f t="shared" si="299"/>
        <v>6.9705775935812024</v>
      </c>
    </row>
    <row r="425" spans="1:47">
      <c r="A425" s="107" t="s">
        <v>463</v>
      </c>
      <c r="B425" s="57"/>
      <c r="C425" s="58">
        <v>55901.675000000003</v>
      </c>
      <c r="D425" s="58">
        <v>2E-3</v>
      </c>
      <c r="E425" s="33">
        <f t="shared" si="282"/>
        <v>17288.953447307151</v>
      </c>
      <c r="F425" s="25">
        <f t="shared" si="283"/>
        <v>17289</v>
      </c>
      <c r="G425" s="25">
        <f t="shared" si="272"/>
        <v>-1.5890669994405471E-2</v>
      </c>
      <c r="K425">
        <f t="shared" ref="K425:K446" si="303">G425</f>
        <v>-1.5890669994405471E-2</v>
      </c>
      <c r="L425" s="25"/>
      <c r="O425" s="25">
        <f t="shared" ca="1" si="279"/>
        <v>-6.2165635964263333E-5</v>
      </c>
      <c r="P425" s="27">
        <f t="shared" si="284"/>
        <v>-2.4277344205070994E-2</v>
      </c>
      <c r="Q425" s="28">
        <f t="shared" si="285"/>
        <v>40883.175000000003</v>
      </c>
      <c r="S425" s="25">
        <f t="shared" si="273"/>
        <v>7.0336304315842178E-5</v>
      </c>
      <c r="T425" s="128">
        <v>1</v>
      </c>
      <c r="U425">
        <f t="shared" si="274"/>
        <v>7.0336304315842178E-5</v>
      </c>
      <c r="V425" s="25">
        <f t="shared" si="275"/>
        <v>8.3866742106655234E-3</v>
      </c>
      <c r="Z425">
        <f t="shared" si="286"/>
        <v>17289</v>
      </c>
      <c r="AA425" s="25">
        <f t="shared" si="287"/>
        <v>-1.4784340408349243E-2</v>
      </c>
      <c r="AB425" s="25">
        <f t="shared" si="288"/>
        <v>-2.5383673791127222E-2</v>
      </c>
      <c r="AC425" s="25">
        <f t="shared" si="289"/>
        <v>8.3866742106655234E-3</v>
      </c>
      <c r="AD425" s="25">
        <f t="shared" si="290"/>
        <v>-1.1063295860562275E-3</v>
      </c>
      <c r="AE425" s="25">
        <f t="shared" si="291"/>
        <v>1.2239651529833437E-6</v>
      </c>
      <c r="AF425">
        <f t="shared" si="292"/>
        <v>8.3866742106655234E-3</v>
      </c>
      <c r="AG425" s="128"/>
      <c r="AH425">
        <f t="shared" si="293"/>
        <v>9.4930037967217509E-3</v>
      </c>
      <c r="AI425">
        <f t="shared" si="294"/>
        <v>0.94573722547413386</v>
      </c>
      <c r="AJ425">
        <f t="shared" si="295"/>
        <v>0.99403139126769768</v>
      </c>
      <c r="AK425">
        <f t="shared" si="296"/>
        <v>0.49436855676706665</v>
      </c>
      <c r="AL425">
        <f t="shared" si="297"/>
        <v>1.6801204789960997</v>
      </c>
      <c r="AM425">
        <f t="shared" si="298"/>
        <v>1.1157675733675658</v>
      </c>
      <c r="AN425" s="25">
        <f t="shared" si="302"/>
        <v>7.4309723680635775</v>
      </c>
      <c r="AO425" s="25">
        <f t="shared" si="302"/>
        <v>7.4309266185133342</v>
      </c>
      <c r="AP425" s="25">
        <f t="shared" si="302"/>
        <v>7.4307026105290328</v>
      </c>
      <c r="AQ425" s="25">
        <f t="shared" si="302"/>
        <v>7.4296073821629909</v>
      </c>
      <c r="AR425" s="25">
        <f t="shared" si="302"/>
        <v>7.4242903013179609</v>
      </c>
      <c r="AS425" s="25">
        <f t="shared" si="302"/>
        <v>7.3993054632136985</v>
      </c>
      <c r="AT425" s="25">
        <f t="shared" si="302"/>
        <v>7.2956990254573082</v>
      </c>
      <c r="AU425" s="25">
        <f t="shared" si="299"/>
        <v>6.977480537011763</v>
      </c>
    </row>
    <row r="426" spans="1:47">
      <c r="A426" s="33" t="s">
        <v>1082</v>
      </c>
      <c r="B426" s="57" t="s">
        <v>288</v>
      </c>
      <c r="C426" s="58">
        <v>55910.038699999997</v>
      </c>
      <c r="D426" s="58" t="s">
        <v>485</v>
      </c>
      <c r="E426" s="33">
        <f t="shared" si="282"/>
        <v>17313.455419678266</v>
      </c>
      <c r="F426" s="25">
        <f t="shared" si="283"/>
        <v>17313.5</v>
      </c>
      <c r="G426" s="25">
        <f t="shared" si="272"/>
        <v>-1.5217405001749285E-2</v>
      </c>
      <c r="K426">
        <f t="shared" si="303"/>
        <v>-1.5217405001749285E-2</v>
      </c>
      <c r="M426" s="25"/>
      <c r="O426" s="25">
        <f t="shared" ca="1" si="279"/>
        <v>-1.4944798320297437E-4</v>
      </c>
      <c r="P426" s="27">
        <f t="shared" si="284"/>
        <v>-2.4312315797103818E-2</v>
      </c>
      <c r="Q426" s="28">
        <f t="shared" si="285"/>
        <v>40891.538699999997</v>
      </c>
      <c r="S426" s="25">
        <f t="shared" si="273"/>
        <v>8.2717402375456428E-5</v>
      </c>
      <c r="T426" s="128">
        <v>1</v>
      </c>
      <c r="U426">
        <f t="shared" si="274"/>
        <v>8.2717402375456428E-5</v>
      </c>
      <c r="V426" s="25">
        <f t="shared" si="275"/>
        <v>9.0949107953545334E-3</v>
      </c>
      <c r="Z426">
        <f t="shared" si="286"/>
        <v>17313.5</v>
      </c>
      <c r="AA426" s="25">
        <f t="shared" si="287"/>
        <v>-1.4800107129672E-2</v>
      </c>
      <c r="AB426" s="25">
        <f t="shared" si="288"/>
        <v>-2.4729613669181104E-2</v>
      </c>
      <c r="AC426" s="25">
        <f t="shared" si="289"/>
        <v>9.0949107953545334E-3</v>
      </c>
      <c r="AD426" s="25">
        <f t="shared" si="290"/>
        <v>-4.1729787207728415E-4</v>
      </c>
      <c r="AE426" s="25">
        <f t="shared" si="291"/>
        <v>1.7413751404022941E-7</v>
      </c>
      <c r="AF426">
        <f t="shared" si="292"/>
        <v>9.0949107953545334E-3</v>
      </c>
      <c r="AG426" s="128"/>
      <c r="AH426">
        <f t="shared" si="293"/>
        <v>9.5122086674318176E-3</v>
      </c>
      <c r="AI426">
        <f t="shared" si="294"/>
        <v>0.94330709434945215</v>
      </c>
      <c r="AJ426">
        <f t="shared" si="295"/>
        <v>0.99348296295456939</v>
      </c>
      <c r="AK426">
        <f t="shared" si="296"/>
        <v>0.49409577317367881</v>
      </c>
      <c r="AL426">
        <f t="shared" si="297"/>
        <v>1.685037452032031</v>
      </c>
      <c r="AM426">
        <f t="shared" si="298"/>
        <v>1.1213019137954678</v>
      </c>
      <c r="AN426" s="25">
        <f t="shared" si="302"/>
        <v>7.4354886809595673</v>
      </c>
      <c r="AO426" s="25">
        <f t="shared" si="302"/>
        <v>7.4354451719215424</v>
      </c>
      <c r="AP426" s="25">
        <f t="shared" si="302"/>
        <v>7.4352299710025802</v>
      </c>
      <c r="AQ426" s="25">
        <f t="shared" si="302"/>
        <v>7.434167087723198</v>
      </c>
      <c r="AR426" s="25">
        <f t="shared" si="302"/>
        <v>7.4289541466361957</v>
      </c>
      <c r="AS426" s="25">
        <f t="shared" si="302"/>
        <v>7.4042083768616607</v>
      </c>
      <c r="AT426" s="25">
        <f t="shared" si="302"/>
        <v>7.3006706147593246</v>
      </c>
      <c r="AU426" s="25">
        <f t="shared" si="299"/>
        <v>6.9810788798638637</v>
      </c>
    </row>
    <row r="427" spans="1:47">
      <c r="A427" s="33" t="s">
        <v>1082</v>
      </c>
      <c r="B427" s="57" t="s">
        <v>288</v>
      </c>
      <c r="C427" s="58">
        <v>55910.2091</v>
      </c>
      <c r="D427" s="58" t="s">
        <v>485</v>
      </c>
      <c r="E427" s="33">
        <f t="shared" si="282"/>
        <v>17313.954616934516</v>
      </c>
      <c r="F427" s="25">
        <f t="shared" si="283"/>
        <v>17314</v>
      </c>
      <c r="G427" s="25">
        <f t="shared" ref="G427:G490" si="304">+C427-(C$7+F427*C$8)</f>
        <v>-1.5491419995669276E-2</v>
      </c>
      <c r="K427">
        <f t="shared" si="303"/>
        <v>-1.5491419995669276E-2</v>
      </c>
      <c r="L427" s="25"/>
      <c r="O427" s="25">
        <f t="shared" ca="1" si="279"/>
        <v>-1.5122925559560296E-4</v>
      </c>
      <c r="P427" s="27">
        <f t="shared" si="284"/>
        <v>-2.4313029713549296E-2</v>
      </c>
      <c r="Q427" s="28">
        <f t="shared" si="285"/>
        <v>40891.7091</v>
      </c>
      <c r="S427" s="25">
        <f t="shared" ref="S427:S490" si="305">+(P427-G427)^2</f>
        <v>7.7820798014595211E-5</v>
      </c>
      <c r="T427" s="128">
        <v>1</v>
      </c>
      <c r="U427">
        <f t="shared" ref="U427:U490" si="306">+T427*S427</f>
        <v>7.7820798014595211E-5</v>
      </c>
      <c r="V427" s="25">
        <f t="shared" ref="V427:V490" si="307">+G427-P427</f>
        <v>8.8216097178800204E-3</v>
      </c>
      <c r="Z427">
        <f t="shared" si="286"/>
        <v>17314</v>
      </c>
      <c r="AA427" s="25">
        <f t="shared" si="287"/>
        <v>-1.4800431641633414E-2</v>
      </c>
      <c r="AB427" s="25">
        <f t="shared" si="288"/>
        <v>-2.5004018067585156E-2</v>
      </c>
      <c r="AC427" s="25">
        <f t="shared" si="289"/>
        <v>8.8216097178800204E-3</v>
      </c>
      <c r="AD427" s="25">
        <f t="shared" si="290"/>
        <v>-6.9098835403586141E-4</v>
      </c>
      <c r="AE427" s="25">
        <f t="shared" si="291"/>
        <v>4.7746490541318897E-7</v>
      </c>
      <c r="AF427">
        <f t="shared" si="292"/>
        <v>8.8216097178800204E-3</v>
      </c>
      <c r="AG427" s="128"/>
      <c r="AH427">
        <f t="shared" si="293"/>
        <v>9.5125980719158818E-3</v>
      </c>
      <c r="AI427">
        <f t="shared" si="294"/>
        <v>0.94325764407738599</v>
      </c>
      <c r="AJ427">
        <f t="shared" si="295"/>
        <v>0.99347155045469571</v>
      </c>
      <c r="AK427">
        <f t="shared" si="296"/>
        <v>0.49409009670661158</v>
      </c>
      <c r="AL427">
        <f t="shared" si="297"/>
        <v>1.6851375349689199</v>
      </c>
      <c r="AM427">
        <f t="shared" si="298"/>
        <v>1.121414879640815</v>
      </c>
      <c r="AN427" s="25">
        <f t="shared" si="302"/>
        <v>7.4355807293885592</v>
      </c>
      <c r="AO427" s="25">
        <f t="shared" si="302"/>
        <v>7.4355372651638785</v>
      </c>
      <c r="AP427" s="25">
        <f t="shared" si="302"/>
        <v>7.4353222413486826</v>
      </c>
      <c r="AQ427" s="25">
        <f t="shared" si="302"/>
        <v>7.4342600121058933</v>
      </c>
      <c r="AR427" s="25">
        <f t="shared" si="302"/>
        <v>7.4290491891898691</v>
      </c>
      <c r="AS427" s="25">
        <f t="shared" si="302"/>
        <v>7.404308316293946</v>
      </c>
      <c r="AT427" s="25">
        <f t="shared" si="302"/>
        <v>7.3007720327386769</v>
      </c>
      <c r="AU427" s="25">
        <f t="shared" si="299"/>
        <v>6.9811523154322739</v>
      </c>
    </row>
    <row r="428" spans="1:47">
      <c r="A428" s="56" t="s">
        <v>483</v>
      </c>
      <c r="B428" s="57" t="s">
        <v>288</v>
      </c>
      <c r="C428" s="58">
        <v>55921.644500000002</v>
      </c>
      <c r="D428" s="58">
        <v>1E-4</v>
      </c>
      <c r="E428" s="33">
        <f t="shared" si="282"/>
        <v>17347.455322944163</v>
      </c>
      <c r="F428" s="25">
        <f t="shared" si="283"/>
        <v>17347.5</v>
      </c>
      <c r="G428" s="25">
        <f t="shared" si="304"/>
        <v>-1.5250424992700573E-2</v>
      </c>
      <c r="K428">
        <f t="shared" si="303"/>
        <v>-1.5250424992700573E-2</v>
      </c>
      <c r="N428" s="25"/>
      <c r="O428" s="25">
        <f t="shared" ca="1" si="279"/>
        <v>-2.7057450590159404E-4</v>
      </c>
      <c r="P428" s="27">
        <f t="shared" si="284"/>
        <v>-2.4360881294846655E-2</v>
      </c>
      <c r="Q428" s="28">
        <f t="shared" si="285"/>
        <v>40903.144500000002</v>
      </c>
      <c r="S428" s="25">
        <f t="shared" si="305"/>
        <v>8.3000414033313261E-5</v>
      </c>
      <c r="T428" s="128">
        <v>1</v>
      </c>
      <c r="U428">
        <f t="shared" si="306"/>
        <v>8.3000414033313261E-5</v>
      </c>
      <c r="V428" s="25">
        <f t="shared" si="307"/>
        <v>9.1104563021460819E-3</v>
      </c>
      <c r="Z428">
        <f t="shared" si="286"/>
        <v>17347.5</v>
      </c>
      <c r="AA428" s="25">
        <f t="shared" si="287"/>
        <v>-1.482242275512197E-2</v>
      </c>
      <c r="AB428" s="25">
        <f t="shared" si="288"/>
        <v>-2.4788883532425258E-2</v>
      </c>
      <c r="AC428" s="25">
        <f t="shared" si="289"/>
        <v>9.1104563021460819E-3</v>
      </c>
      <c r="AD428" s="25">
        <f t="shared" si="290"/>
        <v>-4.2800223757860287E-4</v>
      </c>
      <c r="AE428" s="25">
        <f t="shared" si="291"/>
        <v>1.8318591537229083E-7</v>
      </c>
      <c r="AF428">
        <f t="shared" si="292"/>
        <v>9.1104563021460819E-3</v>
      </c>
      <c r="AG428" s="128"/>
      <c r="AH428">
        <f t="shared" si="293"/>
        <v>9.5384585397246847E-3</v>
      </c>
      <c r="AI428">
        <f t="shared" si="294"/>
        <v>0.93995756867636393</v>
      </c>
      <c r="AJ428">
        <f t="shared" si="295"/>
        <v>0.99268712893619626</v>
      </c>
      <c r="AK428">
        <f t="shared" si="296"/>
        <v>0.4936999342312533</v>
      </c>
      <c r="AL428">
        <f t="shared" si="297"/>
        <v>1.6918192446844085</v>
      </c>
      <c r="AM428">
        <f t="shared" si="298"/>
        <v>1.1289854891289168</v>
      </c>
      <c r="AN428" s="25">
        <f t="shared" si="302"/>
        <v>7.4417369793806118</v>
      </c>
      <c r="AO428" s="25">
        <f t="shared" si="302"/>
        <v>7.4416964363383835</v>
      </c>
      <c r="AP428" s="25">
        <f t="shared" si="302"/>
        <v>7.4414930413405163</v>
      </c>
      <c r="AQ428" s="25">
        <f t="shared" si="302"/>
        <v>7.4404740793469761</v>
      </c>
      <c r="AR428" s="25">
        <f t="shared" si="302"/>
        <v>7.435404505531797</v>
      </c>
      <c r="AS428" s="25">
        <f t="shared" si="302"/>
        <v>7.4109933131606773</v>
      </c>
      <c r="AT428" s="25">
        <f t="shared" si="302"/>
        <v>7.3075631033494917</v>
      </c>
      <c r="AU428" s="25">
        <f t="shared" si="299"/>
        <v>6.9860724985157585</v>
      </c>
    </row>
    <row r="429" spans="1:47">
      <c r="A429" s="56" t="s">
        <v>499</v>
      </c>
      <c r="B429" s="57" t="s">
        <v>288</v>
      </c>
      <c r="C429" s="58">
        <v>55921.644500000002</v>
      </c>
      <c r="D429" s="58">
        <v>1E-4</v>
      </c>
      <c r="E429" s="33">
        <f t="shared" si="282"/>
        <v>17347.455322944163</v>
      </c>
      <c r="F429" s="25">
        <f t="shared" si="283"/>
        <v>17347.5</v>
      </c>
      <c r="G429" s="25">
        <f t="shared" si="304"/>
        <v>-1.5250424992700573E-2</v>
      </c>
      <c r="K429">
        <f t="shared" si="303"/>
        <v>-1.5250424992700573E-2</v>
      </c>
      <c r="N429" s="25"/>
      <c r="O429" s="25">
        <f t="shared" ca="1" si="279"/>
        <v>-2.7057450590159404E-4</v>
      </c>
      <c r="P429" s="27">
        <f t="shared" si="284"/>
        <v>-2.4360881294846655E-2</v>
      </c>
      <c r="Q429" s="28">
        <f t="shared" si="285"/>
        <v>40903.144500000002</v>
      </c>
      <c r="S429" s="25">
        <f t="shared" si="305"/>
        <v>8.3000414033313261E-5</v>
      </c>
      <c r="T429" s="128">
        <v>1</v>
      </c>
      <c r="U429">
        <f t="shared" si="306"/>
        <v>8.3000414033313261E-5</v>
      </c>
      <c r="V429" s="25">
        <f t="shared" si="307"/>
        <v>9.1104563021460819E-3</v>
      </c>
      <c r="Z429">
        <f t="shared" si="286"/>
        <v>17347.5</v>
      </c>
      <c r="AA429" s="25">
        <f t="shared" si="287"/>
        <v>-1.482242275512197E-2</v>
      </c>
      <c r="AB429" s="25">
        <f t="shared" si="288"/>
        <v>-2.4788883532425258E-2</v>
      </c>
      <c r="AC429" s="25">
        <f t="shared" si="289"/>
        <v>9.1104563021460819E-3</v>
      </c>
      <c r="AD429" s="25">
        <f t="shared" si="290"/>
        <v>-4.2800223757860287E-4</v>
      </c>
      <c r="AE429" s="25">
        <f t="shared" si="291"/>
        <v>1.8318591537229083E-7</v>
      </c>
      <c r="AF429">
        <f t="shared" si="292"/>
        <v>9.1104563021460819E-3</v>
      </c>
      <c r="AG429" s="128"/>
      <c r="AH429">
        <f t="shared" si="293"/>
        <v>9.5384585397246847E-3</v>
      </c>
      <c r="AI429">
        <f t="shared" si="294"/>
        <v>0.93995756867636393</v>
      </c>
      <c r="AJ429">
        <f t="shared" si="295"/>
        <v>0.99268712893619626</v>
      </c>
      <c r="AK429">
        <f t="shared" si="296"/>
        <v>0.4936999342312533</v>
      </c>
      <c r="AL429">
        <f t="shared" si="297"/>
        <v>1.6918192446844085</v>
      </c>
      <c r="AM429">
        <f t="shared" si="298"/>
        <v>1.1289854891289168</v>
      </c>
      <c r="AN429" s="25">
        <f t="shared" si="302"/>
        <v>7.4417369793806118</v>
      </c>
      <c r="AO429" s="25">
        <f t="shared" si="302"/>
        <v>7.4416964363383835</v>
      </c>
      <c r="AP429" s="25">
        <f t="shared" si="302"/>
        <v>7.4414930413405163</v>
      </c>
      <c r="AQ429" s="25">
        <f t="shared" si="302"/>
        <v>7.4404740793469761</v>
      </c>
      <c r="AR429" s="25">
        <f t="shared" si="302"/>
        <v>7.435404505531797</v>
      </c>
      <c r="AS429" s="25">
        <f t="shared" si="302"/>
        <v>7.4109933131606773</v>
      </c>
      <c r="AT429" s="25">
        <f t="shared" si="302"/>
        <v>7.3075631033494917</v>
      </c>
      <c r="AU429" s="25">
        <f t="shared" si="299"/>
        <v>6.9860724985157585</v>
      </c>
    </row>
    <row r="430" spans="1:47">
      <c r="A430" s="56" t="s">
        <v>500</v>
      </c>
      <c r="B430" s="57" t="s">
        <v>292</v>
      </c>
      <c r="C430" s="58">
        <v>55937.516600000003</v>
      </c>
      <c r="D430" s="58">
        <v>1E-4</v>
      </c>
      <c r="E430" s="33">
        <f t="shared" si="282"/>
        <v>17393.953613852715</v>
      </c>
      <c r="F430" s="25">
        <f t="shared" si="283"/>
        <v>17394</v>
      </c>
      <c r="G430" s="25">
        <f t="shared" si="304"/>
        <v>-1.583381999807898E-2</v>
      </c>
      <c r="K430">
        <f t="shared" si="303"/>
        <v>-1.583381999807898E-2</v>
      </c>
      <c r="N430" s="25"/>
      <c r="O430" s="25">
        <f t="shared" ca="1" si="279"/>
        <v>-4.3623283841588006E-4</v>
      </c>
      <c r="P430" s="27">
        <f t="shared" si="284"/>
        <v>-2.4427364787020463E-2</v>
      </c>
      <c r="Q430" s="28">
        <f t="shared" si="285"/>
        <v>40919.016600000003</v>
      </c>
      <c r="S430" s="25">
        <f t="shared" si="305"/>
        <v>7.3849012039543316E-5</v>
      </c>
      <c r="T430" s="128">
        <v>1</v>
      </c>
      <c r="U430">
        <f t="shared" si="306"/>
        <v>7.3849012039543316E-5</v>
      </c>
      <c r="V430" s="25">
        <f t="shared" si="307"/>
        <v>8.5935447889414832E-3</v>
      </c>
      <c r="Z430">
        <f t="shared" si="286"/>
        <v>17394</v>
      </c>
      <c r="AA430" s="25">
        <f t="shared" si="287"/>
        <v>-1.4853755659007033E-2</v>
      </c>
      <c r="AB430" s="25">
        <f t="shared" si="288"/>
        <v>-2.540742912609241E-2</v>
      </c>
      <c r="AC430" s="25">
        <f t="shared" si="289"/>
        <v>8.5935447889414832E-3</v>
      </c>
      <c r="AD430" s="25">
        <f t="shared" si="290"/>
        <v>-9.8006433907194684E-4</v>
      </c>
      <c r="AE430" s="25">
        <f t="shared" si="291"/>
        <v>9.6052610872053197E-7</v>
      </c>
      <c r="AF430">
        <f t="shared" si="292"/>
        <v>8.5935447889414832E-3</v>
      </c>
      <c r="AG430" s="128"/>
      <c r="AH430">
        <f t="shared" si="293"/>
        <v>9.57360912801343E-3</v>
      </c>
      <c r="AI430">
        <f t="shared" si="294"/>
        <v>0.93541940005713597</v>
      </c>
      <c r="AJ430">
        <f t="shared" si="295"/>
        <v>0.99153488382589261</v>
      </c>
      <c r="AK430">
        <f t="shared" si="296"/>
        <v>0.49312682418442533</v>
      </c>
      <c r="AL430">
        <f t="shared" si="297"/>
        <v>1.7010166779504274</v>
      </c>
      <c r="AM430">
        <f t="shared" si="298"/>
        <v>1.1395004343549171</v>
      </c>
      <c r="AN430" s="25">
        <f t="shared" si="302"/>
        <v>7.4502465406727865</v>
      </c>
      <c r="AO430" s="25">
        <f t="shared" si="302"/>
        <v>7.4502097945801475</v>
      </c>
      <c r="AP430" s="25">
        <f t="shared" si="302"/>
        <v>7.4500217790593268</v>
      </c>
      <c r="AQ430" s="25">
        <f t="shared" si="302"/>
        <v>7.4490610674663014</v>
      </c>
      <c r="AR430" s="25">
        <f t="shared" si="302"/>
        <v>7.4441852913325022</v>
      </c>
      <c r="AS430" s="25">
        <f t="shared" si="302"/>
        <v>7.4202367071937667</v>
      </c>
      <c r="AT430" s="25">
        <f t="shared" si="302"/>
        <v>7.3169766062012025</v>
      </c>
      <c r="AU430" s="25">
        <f t="shared" si="299"/>
        <v>6.9929020063779088</v>
      </c>
    </row>
    <row r="431" spans="1:47">
      <c r="A431" s="56" t="s">
        <v>500</v>
      </c>
      <c r="B431" s="57" t="s">
        <v>292</v>
      </c>
      <c r="C431" s="58">
        <v>55962.7768</v>
      </c>
      <c r="D431" s="58">
        <v>4.0000000000000002E-4</v>
      </c>
      <c r="E431" s="33">
        <f t="shared" si="282"/>
        <v>17467.95491979257</v>
      </c>
      <c r="F431" s="25">
        <f t="shared" si="283"/>
        <v>17468</v>
      </c>
      <c r="G431" s="25">
        <f t="shared" si="304"/>
        <v>-1.5388039995741565E-2</v>
      </c>
      <c r="K431">
        <f t="shared" si="303"/>
        <v>-1.5388039995741565E-2</v>
      </c>
      <c r="N431" s="25"/>
      <c r="O431" s="25">
        <f t="shared" ca="1" si="279"/>
        <v>-6.9986115252464176E-4</v>
      </c>
      <c r="P431" s="27">
        <f t="shared" si="284"/>
        <v>-2.4533316625516693E-2</v>
      </c>
      <c r="Q431" s="28">
        <f t="shared" si="285"/>
        <v>40944.2768</v>
      </c>
      <c r="S431" s="25">
        <f t="shared" si="305"/>
        <v>8.3636084635111131E-5</v>
      </c>
      <c r="T431" s="128">
        <v>1</v>
      </c>
      <c r="U431">
        <f t="shared" si="306"/>
        <v>8.3636084635111131E-5</v>
      </c>
      <c r="V431" s="25">
        <f t="shared" si="307"/>
        <v>9.1452766297751287E-3</v>
      </c>
      <c r="Z431">
        <f t="shared" si="286"/>
        <v>17468</v>
      </c>
      <c r="AA431" s="25">
        <f t="shared" si="287"/>
        <v>-1.4905534027066181E-2</v>
      </c>
      <c r="AB431" s="25">
        <f t="shared" si="288"/>
        <v>-2.5015822594192078E-2</v>
      </c>
      <c r="AC431" s="25">
        <f t="shared" si="289"/>
        <v>9.1452766297751287E-3</v>
      </c>
      <c r="AD431" s="25">
        <f t="shared" si="290"/>
        <v>-4.8250596867538409E-4</v>
      </c>
      <c r="AE431" s="25">
        <f t="shared" si="291"/>
        <v>2.3281200980737072E-7</v>
      </c>
      <c r="AF431">
        <f t="shared" si="292"/>
        <v>9.1452766297751287E-3</v>
      </c>
      <c r="AG431" s="128"/>
      <c r="AH431">
        <f t="shared" si="293"/>
        <v>9.6277825984505128E-3</v>
      </c>
      <c r="AI431">
        <f t="shared" si="294"/>
        <v>0.9282982623688486</v>
      </c>
      <c r="AJ431">
        <f t="shared" si="295"/>
        <v>0.98955452092187457</v>
      </c>
      <c r="AK431">
        <f t="shared" si="296"/>
        <v>0.49214182858183364</v>
      </c>
      <c r="AL431">
        <f t="shared" si="297"/>
        <v>1.7154716464980566</v>
      </c>
      <c r="AM431">
        <f t="shared" si="298"/>
        <v>1.1562507695764388</v>
      </c>
      <c r="AN431" s="25">
        <f t="shared" ref="AN431:AT440" si="308">$AU431+$AB$7*SIN(AO431)</f>
        <v>7.4637041448016657</v>
      </c>
      <c r="AO431" s="25">
        <f t="shared" si="308"/>
        <v>7.4636728581866185</v>
      </c>
      <c r="AP431" s="25">
        <f t="shared" si="308"/>
        <v>7.4635075497383898</v>
      </c>
      <c r="AQ431" s="25">
        <f t="shared" si="308"/>
        <v>7.462635212543149</v>
      </c>
      <c r="AR431" s="25">
        <f t="shared" si="308"/>
        <v>7.4580620579157975</v>
      </c>
      <c r="AS431" s="25">
        <f t="shared" si="308"/>
        <v>7.4348607153726327</v>
      </c>
      <c r="AT431" s="25">
        <f t="shared" si="308"/>
        <v>7.3319260179453414</v>
      </c>
      <c r="AU431" s="25">
        <f t="shared" si="299"/>
        <v>7.003770470502622</v>
      </c>
    </row>
    <row r="432" spans="1:47">
      <c r="A432" s="56" t="s">
        <v>500</v>
      </c>
      <c r="B432" s="57" t="s">
        <v>288</v>
      </c>
      <c r="C432" s="58">
        <v>55963.628900000003</v>
      </c>
      <c r="D432" s="58">
        <v>2.0000000000000001E-4</v>
      </c>
      <c r="E432" s="33">
        <f t="shared" si="282"/>
        <v>17470.451199029932</v>
      </c>
      <c r="F432" s="25">
        <f t="shared" si="283"/>
        <v>17470.5</v>
      </c>
      <c r="G432" s="25">
        <f t="shared" si="304"/>
        <v>-1.6658114996971563E-2</v>
      </c>
      <c r="K432">
        <f t="shared" si="303"/>
        <v>-1.6658114996971563E-2</v>
      </c>
      <c r="N432" s="25"/>
      <c r="O432" s="25">
        <f t="shared" ca="1" si="279"/>
        <v>-7.0876751448777087E-4</v>
      </c>
      <c r="P432" s="27">
        <f t="shared" si="284"/>
        <v>-2.4536899299950021E-2</v>
      </c>
      <c r="Q432" s="28">
        <f t="shared" si="285"/>
        <v>40945.128900000003</v>
      </c>
      <c r="S432" s="25">
        <f t="shared" si="305"/>
        <v>6.2075242092859747E-5</v>
      </c>
      <c r="T432" s="128">
        <v>1</v>
      </c>
      <c r="U432">
        <f t="shared" si="306"/>
        <v>6.2075242092859747E-5</v>
      </c>
      <c r="V432" s="25">
        <f t="shared" si="307"/>
        <v>7.8787843029784581E-3</v>
      </c>
      <c r="Z432">
        <f t="shared" si="286"/>
        <v>17470.5</v>
      </c>
      <c r="AA432" s="25">
        <f t="shared" si="287"/>
        <v>-1.4907324011004294E-2</v>
      </c>
      <c r="AB432" s="25">
        <f t="shared" si="288"/>
        <v>-2.6287690285917289E-2</v>
      </c>
      <c r="AC432" s="25">
        <f t="shared" si="289"/>
        <v>7.8787843029784581E-3</v>
      </c>
      <c r="AD432" s="25">
        <f t="shared" si="290"/>
        <v>-1.7507909859672682E-3</v>
      </c>
      <c r="AE432" s="25">
        <f t="shared" si="291"/>
        <v>3.0652690765442392E-6</v>
      </c>
      <c r="AF432">
        <f t="shared" si="292"/>
        <v>7.8787843029784581E-3</v>
      </c>
      <c r="AG432" s="128"/>
      <c r="AH432">
        <f t="shared" si="293"/>
        <v>9.6295752889457263E-3</v>
      </c>
      <c r="AI432">
        <f t="shared" si="294"/>
        <v>0.92805982900997774</v>
      </c>
      <c r="AJ432">
        <f t="shared" si="295"/>
        <v>0.9894845599637444</v>
      </c>
      <c r="AK432">
        <f t="shared" si="296"/>
        <v>0.49210703146482648</v>
      </c>
      <c r="AL432">
        <f t="shared" si="297"/>
        <v>1.7159561446039431</v>
      </c>
      <c r="AM432">
        <f t="shared" si="298"/>
        <v>1.1568170438508782</v>
      </c>
      <c r="AN432" s="25">
        <f t="shared" si="308"/>
        <v>7.4641569989846195</v>
      </c>
      <c r="AO432" s="25">
        <f t="shared" si="308"/>
        <v>7.4641258848992553</v>
      </c>
      <c r="AP432" s="25">
        <f t="shared" si="308"/>
        <v>7.4639613066984953</v>
      </c>
      <c r="AQ432" s="25">
        <f t="shared" si="308"/>
        <v>7.4630918626109493</v>
      </c>
      <c r="AR432" s="25">
        <f t="shared" si="308"/>
        <v>7.4585288016473825</v>
      </c>
      <c r="AS432" s="25">
        <f t="shared" si="308"/>
        <v>7.4353529249559465</v>
      </c>
      <c r="AT432" s="25">
        <f t="shared" si="308"/>
        <v>7.3324303914448157</v>
      </c>
      <c r="AU432" s="25">
        <f t="shared" si="299"/>
        <v>7.0041376483446731</v>
      </c>
    </row>
    <row r="433" spans="1:47">
      <c r="A433" s="56" t="s">
        <v>500</v>
      </c>
      <c r="B433" s="57" t="s">
        <v>288</v>
      </c>
      <c r="C433" s="58">
        <v>56182.774700000002</v>
      </c>
      <c r="D433" s="58">
        <v>1E-4</v>
      </c>
      <c r="E433" s="33">
        <f t="shared" si="282"/>
        <v>18112.452267558139</v>
      </c>
      <c r="F433" s="25">
        <f t="shared" si="283"/>
        <v>18112.5</v>
      </c>
      <c r="G433" s="25">
        <f t="shared" si="304"/>
        <v>-1.6293374996166676E-2</v>
      </c>
      <c r="K433">
        <f t="shared" si="303"/>
        <v>-1.6293374996166676E-2</v>
      </c>
      <c r="N433" s="25"/>
      <c r="O433" s="25">
        <f t="shared" ca="1" si="279"/>
        <v>-2.995921266620509E-3</v>
      </c>
      <c r="P433" s="27">
        <f t="shared" si="284"/>
        <v>-2.5463897488583073E-2</v>
      </c>
      <c r="Q433" s="28">
        <f t="shared" si="285"/>
        <v>41164.274700000002</v>
      </c>
      <c r="S433" s="25">
        <f t="shared" si="305"/>
        <v>8.4098482783915039E-5</v>
      </c>
      <c r="T433" s="128">
        <v>1</v>
      </c>
      <c r="U433">
        <f t="shared" si="306"/>
        <v>8.4098482783915039E-5</v>
      </c>
      <c r="V433" s="25">
        <f t="shared" si="307"/>
        <v>9.1705224924163962E-3</v>
      </c>
      <c r="Z433">
        <f t="shared" si="286"/>
        <v>18112.5</v>
      </c>
      <c r="AA433" s="25">
        <f t="shared" si="287"/>
        <v>-1.5450680555158183E-2</v>
      </c>
      <c r="AB433" s="25">
        <f t="shared" si="288"/>
        <v>-2.6306591929591568E-2</v>
      </c>
      <c r="AC433" s="25">
        <f t="shared" si="289"/>
        <v>9.1705224924163962E-3</v>
      </c>
      <c r="AD433" s="25">
        <f t="shared" si="290"/>
        <v>-8.4269444100849335E-4</v>
      </c>
      <c r="AE433" s="25">
        <f t="shared" si="291"/>
        <v>7.1013392090661706E-7</v>
      </c>
      <c r="AF433">
        <f t="shared" si="292"/>
        <v>9.1705224924163962E-3</v>
      </c>
      <c r="AG433" s="128"/>
      <c r="AH433">
        <f t="shared" si="293"/>
        <v>1.001321693342489E-2</v>
      </c>
      <c r="AI433">
        <f t="shared" si="294"/>
        <v>0.87123372138291955</v>
      </c>
      <c r="AJ433">
        <f t="shared" si="295"/>
        <v>0.96590427979473947</v>
      </c>
      <c r="AK433">
        <f t="shared" si="296"/>
        <v>0.48037897967157744</v>
      </c>
      <c r="AL433">
        <f t="shared" si="297"/>
        <v>1.8326911130972399</v>
      </c>
      <c r="AM433">
        <f t="shared" si="298"/>
        <v>1.303354092330353</v>
      </c>
      <c r="AN433" s="25">
        <f t="shared" si="308"/>
        <v>7.5767798795376038</v>
      </c>
      <c r="AO433" s="25">
        <f t="shared" si="308"/>
        <v>7.576774017337363</v>
      </c>
      <c r="AP433" s="25">
        <f t="shared" si="308"/>
        <v>7.5767309500241407</v>
      </c>
      <c r="AQ433" s="25">
        <f t="shared" si="308"/>
        <v>7.5764147507669861</v>
      </c>
      <c r="AR433" s="25">
        <f t="shared" si="308"/>
        <v>7.5741038802145333</v>
      </c>
      <c r="AS433" s="25">
        <f t="shared" si="308"/>
        <v>7.5577479464149722</v>
      </c>
      <c r="AT433" s="25">
        <f t="shared" si="308"/>
        <v>7.4604373299390234</v>
      </c>
      <c r="AU433" s="25">
        <f t="shared" si="299"/>
        <v>7.0984289181833953</v>
      </c>
    </row>
    <row r="434" spans="1:47">
      <c r="A434" s="33" t="s">
        <v>1431</v>
      </c>
      <c r="B434" s="57" t="s">
        <v>292</v>
      </c>
      <c r="C434" s="58">
        <v>56214.34762</v>
      </c>
      <c r="D434" s="58">
        <v>1E-4</v>
      </c>
      <c r="E434" s="33">
        <f t="shared" si="282"/>
        <v>18204.947074104988</v>
      </c>
      <c r="F434" s="25">
        <f t="shared" si="283"/>
        <v>18205</v>
      </c>
      <c r="G434" s="25">
        <f t="shared" si="304"/>
        <v>-1.8066149998048786E-2</v>
      </c>
      <c r="K434">
        <f t="shared" si="303"/>
        <v>-1.8066149998048786E-2</v>
      </c>
      <c r="L434" s="25"/>
      <c r="O434" s="25">
        <f t="shared" ca="1" si="279"/>
        <v>-3.3254566592564525E-3</v>
      </c>
      <c r="P434" s="27">
        <f t="shared" si="284"/>
        <v>-2.5598604364233994E-2</v>
      </c>
      <c r="Q434" s="28">
        <f t="shared" si="285"/>
        <v>41195.84762</v>
      </c>
      <c r="S434" s="25">
        <f t="shared" si="305"/>
        <v>5.6737868778662606E-5</v>
      </c>
      <c r="T434" s="128">
        <v>1</v>
      </c>
      <c r="U434">
        <f t="shared" si="306"/>
        <v>5.6737868778662606E-5</v>
      </c>
      <c r="V434" s="25">
        <f t="shared" si="307"/>
        <v>7.5324543661852081E-3</v>
      </c>
      <c r="Z434">
        <f t="shared" si="286"/>
        <v>18205</v>
      </c>
      <c r="AA434" s="25">
        <f t="shared" si="287"/>
        <v>-1.5542003559515986E-2</v>
      </c>
      <c r="AB434" s="25">
        <f t="shared" si="288"/>
        <v>-2.8122750802766792E-2</v>
      </c>
      <c r="AC434" s="25">
        <f t="shared" si="289"/>
        <v>7.5324543661852081E-3</v>
      </c>
      <c r="AD434" s="25">
        <f t="shared" si="290"/>
        <v>-2.5241464385328E-3</v>
      </c>
      <c r="AE434" s="25">
        <f t="shared" si="291"/>
        <v>6.3713152431578181E-6</v>
      </c>
      <c r="AF434">
        <f t="shared" si="292"/>
        <v>7.5324543661852081E-3</v>
      </c>
      <c r="AG434" s="128"/>
      <c r="AH434">
        <f t="shared" si="293"/>
        <v>1.0056600804718008E-2</v>
      </c>
      <c r="AI434">
        <f t="shared" si="294"/>
        <v>0.86372865132276799</v>
      </c>
      <c r="AJ434">
        <f t="shared" si="295"/>
        <v>0.96173254411272346</v>
      </c>
      <c r="AK434">
        <f t="shared" si="296"/>
        <v>0.47830412725470567</v>
      </c>
      <c r="AL434">
        <f t="shared" si="297"/>
        <v>1.8483478336416461</v>
      </c>
      <c r="AM434">
        <f t="shared" si="298"/>
        <v>1.3246989582157069</v>
      </c>
      <c r="AN434" s="25">
        <f t="shared" si="308"/>
        <v>7.592438116321472</v>
      </c>
      <c r="AO434" s="25">
        <f t="shared" si="308"/>
        <v>7.5924337336267005</v>
      </c>
      <c r="AP434" s="25">
        <f t="shared" si="308"/>
        <v>7.5923996556462958</v>
      </c>
      <c r="AQ434" s="25">
        <f t="shared" si="308"/>
        <v>7.5921348275348333</v>
      </c>
      <c r="AR434" s="25">
        <f t="shared" si="308"/>
        <v>7.5900856348732608</v>
      </c>
      <c r="AS434" s="25">
        <f t="shared" si="308"/>
        <v>7.5747254702470519</v>
      </c>
      <c r="AT434" s="25">
        <f t="shared" si="308"/>
        <v>7.478622314818562</v>
      </c>
      <c r="AU434" s="25">
        <f t="shared" si="299"/>
        <v>7.1120144983392857</v>
      </c>
    </row>
    <row r="435" spans="1:47">
      <c r="A435" s="33" t="s">
        <v>1431</v>
      </c>
      <c r="B435" s="57" t="s">
        <v>288</v>
      </c>
      <c r="C435" s="58">
        <v>56214.518009999898</v>
      </c>
      <c r="D435" s="58">
        <v>2.9999999999999997E-4</v>
      </c>
      <c r="E435" s="33">
        <f t="shared" si="282"/>
        <v>18205.446242065318</v>
      </c>
      <c r="F435" s="25">
        <f t="shared" si="283"/>
        <v>18205.5</v>
      </c>
      <c r="G435" s="25">
        <f t="shared" si="304"/>
        <v>-1.8350165097217541E-2</v>
      </c>
      <c r="K435">
        <f t="shared" si="303"/>
        <v>-1.8350165097217541E-2</v>
      </c>
      <c r="L435" s="25"/>
      <c r="O435" s="25">
        <f t="shared" ca="1" si="279"/>
        <v>-3.327237931649081E-3</v>
      </c>
      <c r="P435" s="27">
        <f t="shared" si="284"/>
        <v>-2.5599333292514313E-2</v>
      </c>
      <c r="Q435" s="28">
        <f t="shared" si="285"/>
        <v>41196.018009999898</v>
      </c>
      <c r="S435" s="25">
        <f t="shared" si="305"/>
        <v>5.2550439523702261E-5</v>
      </c>
      <c r="T435" s="128">
        <v>1</v>
      </c>
      <c r="U435">
        <f t="shared" si="306"/>
        <v>5.2550439523702261E-5</v>
      </c>
      <c r="V435" s="25">
        <f t="shared" si="307"/>
        <v>7.2491681952967721E-3</v>
      </c>
      <c r="Z435">
        <f t="shared" si="286"/>
        <v>18205.5</v>
      </c>
      <c r="AA435" s="25">
        <f t="shared" si="287"/>
        <v>-1.5542505658579063E-2</v>
      </c>
      <c r="AB435" s="25">
        <f t="shared" si="288"/>
        <v>-2.840699273115279E-2</v>
      </c>
      <c r="AC435" s="25">
        <f t="shared" si="289"/>
        <v>7.2491681952967721E-3</v>
      </c>
      <c r="AD435" s="25">
        <f t="shared" si="290"/>
        <v>-2.8076594386384785E-3</v>
      </c>
      <c r="AE435" s="25">
        <f t="shared" si="291"/>
        <v>7.8829515233757355E-6</v>
      </c>
      <c r="AF435">
        <f t="shared" si="292"/>
        <v>7.2491681952967721E-3</v>
      </c>
      <c r="AG435" s="128"/>
      <c r="AH435">
        <f t="shared" si="293"/>
        <v>1.0056827633935251E-2</v>
      </c>
      <c r="AI435">
        <f t="shared" si="294"/>
        <v>0.863688522896356</v>
      </c>
      <c r="AJ435">
        <f t="shared" si="295"/>
        <v>0.96170955343208542</v>
      </c>
      <c r="AK435">
        <f t="shared" si="296"/>
        <v>0.47829269263602608</v>
      </c>
      <c r="AL435">
        <f t="shared" si="297"/>
        <v>1.8484317319477122</v>
      </c>
      <c r="AM435">
        <f t="shared" si="298"/>
        <v>1.3248145273111906</v>
      </c>
      <c r="AN435" s="25">
        <f t="shared" si="308"/>
        <v>7.5925223884593889</v>
      </c>
      <c r="AO435" s="25">
        <f t="shared" si="308"/>
        <v>7.5925180128380045</v>
      </c>
      <c r="AP435" s="25">
        <f t="shared" si="308"/>
        <v>7.5924839791395202</v>
      </c>
      <c r="AQ435" s="25">
        <f t="shared" si="308"/>
        <v>7.5922194117361625</v>
      </c>
      <c r="AR435" s="25">
        <f t="shared" si="308"/>
        <v>7.5901715874926783</v>
      </c>
      <c r="AS435" s="25">
        <f t="shared" si="308"/>
        <v>7.5748167924779395</v>
      </c>
      <c r="AT435" s="25">
        <f t="shared" si="308"/>
        <v>7.4787204289317106</v>
      </c>
      <c r="AU435" s="25">
        <f t="shared" si="299"/>
        <v>7.1120879339076959</v>
      </c>
    </row>
    <row r="436" spans="1:47">
      <c r="A436" s="56" t="s">
        <v>497</v>
      </c>
      <c r="B436" s="96" t="s">
        <v>292</v>
      </c>
      <c r="C436" s="95">
        <v>56222.371899999998</v>
      </c>
      <c r="D436" s="95">
        <v>2.0000000000000001E-4</v>
      </c>
      <c r="E436" s="33">
        <f t="shared" si="282"/>
        <v>18228.454694758308</v>
      </c>
      <c r="F436" s="25">
        <f t="shared" si="283"/>
        <v>18228.5</v>
      </c>
      <c r="G436" s="25">
        <f t="shared" si="304"/>
        <v>-1.5464855001482647E-2</v>
      </c>
      <c r="K436">
        <f t="shared" si="303"/>
        <v>-1.5464855001482647E-2</v>
      </c>
      <c r="O436" s="25">
        <f t="shared" ca="1" si="279"/>
        <v>-3.4091764617099132E-3</v>
      </c>
      <c r="P436" s="27">
        <f t="shared" si="284"/>
        <v>-2.563287309480736E-2</v>
      </c>
      <c r="Q436" s="28">
        <f t="shared" si="285"/>
        <v>41203.871899999998</v>
      </c>
      <c r="S436" s="25">
        <f t="shared" si="305"/>
        <v>1.0338859194617874E-4</v>
      </c>
      <c r="T436" s="128">
        <v>1</v>
      </c>
      <c r="U436">
        <f t="shared" si="306"/>
        <v>1.0338859194617874E-4</v>
      </c>
      <c r="V436" s="25">
        <f t="shared" si="307"/>
        <v>1.0168018093324713E-2</v>
      </c>
      <c r="Z436">
        <f t="shared" si="286"/>
        <v>18228.5</v>
      </c>
      <c r="AA436" s="25">
        <f t="shared" si="287"/>
        <v>-1.5565699760428951E-2</v>
      </c>
      <c r="AB436" s="25">
        <f t="shared" si="288"/>
        <v>-2.5532028335861056E-2</v>
      </c>
      <c r="AC436" s="25">
        <f t="shared" si="289"/>
        <v>1.0168018093324713E-2</v>
      </c>
      <c r="AD436" s="25">
        <f t="shared" si="290"/>
        <v>1.0084475894630435E-4</v>
      </c>
      <c r="AE436" s="25">
        <f t="shared" si="291"/>
        <v>1.0169665406938231E-8</v>
      </c>
      <c r="AF436">
        <f t="shared" si="292"/>
        <v>1.0168018093324713E-2</v>
      </c>
      <c r="AG436" s="128"/>
      <c r="AH436">
        <f t="shared" si="293"/>
        <v>1.0067173334378409E-2</v>
      </c>
      <c r="AI436">
        <f t="shared" si="294"/>
        <v>0.86184767422652153</v>
      </c>
      <c r="AJ436">
        <f t="shared" si="295"/>
        <v>0.96064700264667358</v>
      </c>
      <c r="AK436">
        <f t="shared" si="296"/>
        <v>0.47776422375746813</v>
      </c>
      <c r="AL436">
        <f t="shared" si="297"/>
        <v>1.8522826457654102</v>
      </c>
      <c r="AM436">
        <f t="shared" si="298"/>
        <v>1.330132991505508</v>
      </c>
      <c r="AN436" s="25">
        <f t="shared" si="308"/>
        <v>7.596394679824976</v>
      </c>
      <c r="AO436" s="25">
        <f t="shared" si="308"/>
        <v>7.596390619648024</v>
      </c>
      <c r="AP436" s="25">
        <f t="shared" si="308"/>
        <v>7.5963585754072041</v>
      </c>
      <c r="AQ436" s="25">
        <f t="shared" si="308"/>
        <v>7.5961058084288808</v>
      </c>
      <c r="AR436" s="25">
        <f t="shared" si="308"/>
        <v>7.5941203935930313</v>
      </c>
      <c r="AS436" s="25">
        <f t="shared" si="308"/>
        <v>7.5790124115880664</v>
      </c>
      <c r="AT436" s="25">
        <f t="shared" si="308"/>
        <v>7.4832315386605366</v>
      </c>
      <c r="AU436" s="25">
        <f t="shared" si="299"/>
        <v>7.1154659700545659</v>
      </c>
    </row>
    <row r="437" spans="1:47">
      <c r="A437" s="56" t="s">
        <v>500</v>
      </c>
      <c r="B437" s="57" t="s">
        <v>292</v>
      </c>
      <c r="C437" s="58">
        <v>56243.705399999999</v>
      </c>
      <c r="D437" s="58">
        <v>1E-4</v>
      </c>
      <c r="E437" s="33">
        <f t="shared" si="282"/>
        <v>18290.952492094362</v>
      </c>
      <c r="F437" s="25">
        <f t="shared" si="283"/>
        <v>18291</v>
      </c>
      <c r="G437" s="25">
        <f t="shared" si="304"/>
        <v>-1.6216730000451207E-2</v>
      </c>
      <c r="K437">
        <f t="shared" si="303"/>
        <v>-1.6216730000451207E-2</v>
      </c>
      <c r="N437" s="25"/>
      <c r="O437" s="25">
        <f t="shared" ca="1" si="279"/>
        <v>-3.6318355107882519E-3</v>
      </c>
      <c r="P437" s="27">
        <f t="shared" si="284"/>
        <v>-2.5724103844513097E-2</v>
      </c>
      <c r="Q437" s="28">
        <f t="shared" si="285"/>
        <v>41225.205399999999</v>
      </c>
      <c r="S437" s="25">
        <f t="shared" si="305"/>
        <v>9.0390157410752151E-5</v>
      </c>
      <c r="T437" s="128">
        <v>1</v>
      </c>
      <c r="U437">
        <f t="shared" si="306"/>
        <v>9.0390157410752151E-5</v>
      </c>
      <c r="V437" s="25">
        <f t="shared" si="307"/>
        <v>9.5073738440618893E-3</v>
      </c>
      <c r="Z437">
        <f t="shared" si="286"/>
        <v>18291</v>
      </c>
      <c r="AA437" s="25">
        <f t="shared" si="287"/>
        <v>-1.5629685772491211E-2</v>
      </c>
      <c r="AB437" s="25">
        <f t="shared" si="288"/>
        <v>-2.6311148072473093E-2</v>
      </c>
      <c r="AC437" s="25">
        <f t="shared" si="289"/>
        <v>9.5073738440618893E-3</v>
      </c>
      <c r="AD437" s="25">
        <f t="shared" si="290"/>
        <v>-5.8704422795999647E-4</v>
      </c>
      <c r="AE437" s="25">
        <f t="shared" si="291"/>
        <v>3.4462092558114829E-7</v>
      </c>
      <c r="AF437">
        <f t="shared" si="292"/>
        <v>9.5073738440618893E-3</v>
      </c>
      <c r="AG437" s="128"/>
      <c r="AH437">
        <f t="shared" si="293"/>
        <v>1.0094418072021886E-2</v>
      </c>
      <c r="AI437">
        <f t="shared" si="294"/>
        <v>0.85689502061668876</v>
      </c>
      <c r="AJ437">
        <f t="shared" si="295"/>
        <v>0.95771142881092663</v>
      </c>
      <c r="AK437">
        <f t="shared" si="296"/>
        <v>0.47630419218698827</v>
      </c>
      <c r="AL437">
        <f t="shared" si="297"/>
        <v>1.8626647295672372</v>
      </c>
      <c r="AM437">
        <f t="shared" si="298"/>
        <v>1.3446083832477265</v>
      </c>
      <c r="AN437" s="25">
        <f t="shared" si="308"/>
        <v>7.6068757000146627</v>
      </c>
      <c r="AO437" s="25">
        <f t="shared" si="308"/>
        <v>7.6068724044121785</v>
      </c>
      <c r="AP437" s="25">
        <f t="shared" si="308"/>
        <v>7.6068453149655753</v>
      </c>
      <c r="AQ437" s="25">
        <f t="shared" si="308"/>
        <v>7.6066227531697326</v>
      </c>
      <c r="AR437" s="25">
        <f t="shared" si="308"/>
        <v>7.6048015988433084</v>
      </c>
      <c r="AS437" s="25">
        <f t="shared" si="308"/>
        <v>7.5903621524687548</v>
      </c>
      <c r="AT437" s="25">
        <f t="shared" si="308"/>
        <v>7.4954687555065096</v>
      </c>
      <c r="AU437" s="25">
        <f t="shared" si="299"/>
        <v>7.1246454161058441</v>
      </c>
    </row>
    <row r="438" spans="1:47">
      <c r="A438" s="56" t="s">
        <v>500</v>
      </c>
      <c r="B438" s="57" t="s">
        <v>292</v>
      </c>
      <c r="C438" s="58">
        <v>56247.801200000002</v>
      </c>
      <c r="D438" s="58">
        <v>1E-4</v>
      </c>
      <c r="E438" s="33">
        <f t="shared" si="282"/>
        <v>18302.951389524653</v>
      </c>
      <c r="F438" s="25">
        <f t="shared" si="283"/>
        <v>18303</v>
      </c>
      <c r="G438" s="25">
        <f t="shared" si="304"/>
        <v>-1.6593089996604249E-2</v>
      </c>
      <c r="K438">
        <f t="shared" si="303"/>
        <v>-1.6593089996604249E-2</v>
      </c>
      <c r="N438" s="25"/>
      <c r="O438" s="25">
        <f t="shared" ca="1" si="279"/>
        <v>-3.6745860482112966E-3</v>
      </c>
      <c r="P438" s="27">
        <f t="shared" si="284"/>
        <v>-2.574163520238856E-2</v>
      </c>
      <c r="Q438" s="28">
        <f t="shared" si="285"/>
        <v>41229.301200000002</v>
      </c>
      <c r="S438" s="25">
        <f t="shared" si="305"/>
        <v>8.369587938227909E-5</v>
      </c>
      <c r="T438" s="128">
        <v>1</v>
      </c>
      <c r="U438">
        <f t="shared" si="306"/>
        <v>8.369587938227909E-5</v>
      </c>
      <c r="V438" s="25">
        <f t="shared" si="307"/>
        <v>9.1485452057843107E-3</v>
      </c>
      <c r="Z438">
        <f t="shared" si="286"/>
        <v>18303</v>
      </c>
      <c r="AA438" s="25">
        <f t="shared" si="287"/>
        <v>-1.5642130352845313E-2</v>
      </c>
      <c r="AB438" s="25">
        <f t="shared" si="288"/>
        <v>-2.6692594846147499E-2</v>
      </c>
      <c r="AC438" s="25">
        <f t="shared" si="289"/>
        <v>9.1485452057843107E-3</v>
      </c>
      <c r="AD438" s="25">
        <f t="shared" si="290"/>
        <v>-9.5095964375893627E-4</v>
      </c>
      <c r="AE438" s="25">
        <f t="shared" si="291"/>
        <v>9.0432424405812301E-7</v>
      </c>
      <c r="AF438">
        <f t="shared" si="292"/>
        <v>9.1485452057843107E-3</v>
      </c>
      <c r="AG438" s="128"/>
      <c r="AH438">
        <f t="shared" si="293"/>
        <v>1.0099504849543249E-2</v>
      </c>
      <c r="AI438">
        <f t="shared" si="294"/>
        <v>0.85595234916860674</v>
      </c>
      <c r="AJ438">
        <f t="shared" si="295"/>
        <v>0.95713992448889762</v>
      </c>
      <c r="AK438">
        <f t="shared" si="296"/>
        <v>0.4760199501167513</v>
      </c>
      <c r="AL438">
        <f t="shared" si="297"/>
        <v>1.8646444570535439</v>
      </c>
      <c r="AM438">
        <f t="shared" si="298"/>
        <v>1.3473915979391895</v>
      </c>
      <c r="AN438" s="25">
        <f t="shared" si="308"/>
        <v>7.6088811640022724</v>
      </c>
      <c r="AO438" s="25">
        <f t="shared" si="308"/>
        <v>7.6088780007266585</v>
      </c>
      <c r="AP438" s="25">
        <f t="shared" si="308"/>
        <v>7.6088517905237953</v>
      </c>
      <c r="AQ438" s="25">
        <f t="shared" si="308"/>
        <v>7.6086347241239611</v>
      </c>
      <c r="AR438" s="25">
        <f t="shared" si="308"/>
        <v>7.6068442141384534</v>
      </c>
      <c r="AS438" s="25">
        <f t="shared" si="308"/>
        <v>7.592532713394692</v>
      </c>
      <c r="AT438" s="25">
        <f t="shared" si="308"/>
        <v>7.4978147334744465</v>
      </c>
      <c r="AU438" s="25">
        <f t="shared" si="299"/>
        <v>7.1264078697476894</v>
      </c>
    </row>
    <row r="439" spans="1:47">
      <c r="A439" s="58" t="s">
        <v>501</v>
      </c>
      <c r="B439" s="57" t="s">
        <v>292</v>
      </c>
      <c r="C439" s="58">
        <v>56251.385999999999</v>
      </c>
      <c r="D439" s="58">
        <v>2.0000000000000001E-4</v>
      </c>
      <c r="E439" s="33">
        <f t="shared" si="282"/>
        <v>18313.453281098475</v>
      </c>
      <c r="F439" s="25">
        <f t="shared" si="283"/>
        <v>18313.5</v>
      </c>
      <c r="G439" s="25">
        <f t="shared" si="304"/>
        <v>-1.5947405001497827E-2</v>
      </c>
      <c r="K439">
        <f t="shared" si="303"/>
        <v>-1.5947405001497827E-2</v>
      </c>
      <c r="O439" s="25">
        <f t="shared" ca="1" si="279"/>
        <v>-3.7119927684564555E-3</v>
      </c>
      <c r="P439" s="27">
        <f t="shared" si="284"/>
        <v>-2.5756979118707921E-2</v>
      </c>
      <c r="Q439" s="28">
        <f t="shared" si="285"/>
        <v>41232.885999999999</v>
      </c>
      <c r="S439" s="25">
        <f t="shared" si="305"/>
        <v>9.6227744361038192E-5</v>
      </c>
      <c r="T439" s="128">
        <v>1</v>
      </c>
      <c r="U439">
        <f t="shared" si="306"/>
        <v>9.6227744361038192E-5</v>
      </c>
      <c r="V439" s="25">
        <f t="shared" si="307"/>
        <v>9.8095741172100938E-3</v>
      </c>
      <c r="Z439">
        <f t="shared" si="286"/>
        <v>18313.5</v>
      </c>
      <c r="AA439" s="25">
        <f t="shared" si="287"/>
        <v>-1.5653061197012368E-2</v>
      </c>
      <c r="AB439" s="25">
        <f t="shared" si="288"/>
        <v>-2.6051322923193378E-2</v>
      </c>
      <c r="AC439" s="25">
        <f t="shared" si="289"/>
        <v>9.8095741172100938E-3</v>
      </c>
      <c r="AD439" s="25">
        <f t="shared" si="290"/>
        <v>-2.9434380448545988E-4</v>
      </c>
      <c r="AE439" s="25">
        <f t="shared" si="291"/>
        <v>8.6638275238974626E-8</v>
      </c>
      <c r="AF439">
        <f t="shared" si="292"/>
        <v>9.8095741172100938E-3</v>
      </c>
      <c r="AG439" s="128"/>
      <c r="AH439">
        <f t="shared" si="293"/>
        <v>1.0103917921695552E-2</v>
      </c>
      <c r="AI439">
        <f t="shared" si="294"/>
        <v>0.85512967287396324</v>
      </c>
      <c r="AJ439">
        <f t="shared" si="295"/>
        <v>0.95663782057015745</v>
      </c>
      <c r="AK439">
        <f t="shared" si="296"/>
        <v>0.47577022493803928</v>
      </c>
      <c r="AL439">
        <f t="shared" si="297"/>
        <v>1.86637314917778</v>
      </c>
      <c r="AM439">
        <f t="shared" si="298"/>
        <v>1.3498279713006895</v>
      </c>
      <c r="AN439" s="25">
        <f t="shared" si="308"/>
        <v>7.6106341358004315</v>
      </c>
      <c r="AO439" s="25">
        <f t="shared" si="308"/>
        <v>7.610631084713197</v>
      </c>
      <c r="AP439" s="25">
        <f t="shared" si="308"/>
        <v>7.6106056255778904</v>
      </c>
      <c r="AQ439" s="25">
        <f t="shared" si="308"/>
        <v>7.6103932890295765</v>
      </c>
      <c r="AR439" s="25">
        <f t="shared" si="308"/>
        <v>7.6086293563659018</v>
      </c>
      <c r="AS439" s="25">
        <f t="shared" si="308"/>
        <v>7.5944296866780725</v>
      </c>
      <c r="AT439" s="25">
        <f t="shared" si="308"/>
        <v>7.4998665178804496</v>
      </c>
      <c r="AU439" s="25">
        <f t="shared" si="299"/>
        <v>7.1279500166843039</v>
      </c>
    </row>
    <row r="440" spans="1:47">
      <c r="A440" s="56" t="s">
        <v>502</v>
      </c>
      <c r="B440" s="57" t="s">
        <v>288</v>
      </c>
      <c r="C440" s="58">
        <v>56276.645799999998</v>
      </c>
      <c r="D440" s="58">
        <v>1E-4</v>
      </c>
      <c r="E440" s="33">
        <f t="shared" si="282"/>
        <v>18387.453415213793</v>
      </c>
      <c r="F440" s="25">
        <f t="shared" si="283"/>
        <v>18387.5</v>
      </c>
      <c r="G440" s="25">
        <f t="shared" si="304"/>
        <v>-1.590162499633152E-2</v>
      </c>
      <c r="K440">
        <f t="shared" si="303"/>
        <v>-1.590162499633152E-2</v>
      </c>
      <c r="N440" s="25"/>
      <c r="O440" s="25">
        <f t="shared" ca="1" si="279"/>
        <v>-3.9756210825652102E-3</v>
      </c>
      <c r="P440" s="27">
        <f t="shared" si="284"/>
        <v>-2.5865222488954804E-2</v>
      </c>
      <c r="Q440" s="28">
        <f t="shared" si="285"/>
        <v>41258.145799999998</v>
      </c>
      <c r="S440" s="25">
        <f t="shared" si="305"/>
        <v>9.9273274995008979E-5</v>
      </c>
      <c r="T440" s="128">
        <v>1</v>
      </c>
      <c r="U440">
        <f t="shared" si="306"/>
        <v>9.9273274995008979E-5</v>
      </c>
      <c r="V440" s="25">
        <f t="shared" si="307"/>
        <v>9.9635974926232836E-3</v>
      </c>
      <c r="Z440">
        <f t="shared" si="286"/>
        <v>18387.5</v>
      </c>
      <c r="AA440" s="25">
        <f t="shared" si="287"/>
        <v>-1.5731197454174544E-2</v>
      </c>
      <c r="AB440" s="25">
        <f t="shared" si="288"/>
        <v>-2.603565003111178E-2</v>
      </c>
      <c r="AC440" s="25">
        <f t="shared" si="289"/>
        <v>9.9635974926232836E-3</v>
      </c>
      <c r="AD440" s="25">
        <f t="shared" si="290"/>
        <v>-1.7042754215697634E-4</v>
      </c>
      <c r="AE440" s="25">
        <f t="shared" si="291"/>
        <v>2.9045547125667947E-8</v>
      </c>
      <c r="AF440">
        <f t="shared" si="292"/>
        <v>9.9635974926232836E-3</v>
      </c>
      <c r="AG440" s="128"/>
      <c r="AH440">
        <f t="shared" si="293"/>
        <v>1.013402503478026E-2</v>
      </c>
      <c r="AI440">
        <f t="shared" si="294"/>
        <v>0.8493884950343179</v>
      </c>
      <c r="AJ440">
        <f t="shared" si="295"/>
        <v>0.95304651614484748</v>
      </c>
      <c r="AK440">
        <f t="shared" si="296"/>
        <v>0.47398406427977063</v>
      </c>
      <c r="AL440">
        <f t="shared" si="297"/>
        <v>1.878462819057767</v>
      </c>
      <c r="AM440">
        <f t="shared" si="298"/>
        <v>1.3670272572509476</v>
      </c>
      <c r="AN440" s="25">
        <f t="shared" si="308"/>
        <v>7.6229408869600856</v>
      </c>
      <c r="AO440" s="25">
        <f t="shared" si="308"/>
        <v>7.6229385377357257</v>
      </c>
      <c r="AP440" s="25">
        <f t="shared" si="308"/>
        <v>7.6229179109348042</v>
      </c>
      <c r="AQ440" s="25">
        <f t="shared" si="308"/>
        <v>7.622736879845406</v>
      </c>
      <c r="AR440" s="25">
        <f t="shared" si="308"/>
        <v>7.62115399145768</v>
      </c>
      <c r="AS440" s="25">
        <f t="shared" si="308"/>
        <v>7.6077388899180169</v>
      </c>
      <c r="AT440" s="25">
        <f t="shared" si="308"/>
        <v>7.5143015608865618</v>
      </c>
      <c r="AU440" s="25">
        <f t="shared" si="299"/>
        <v>7.1388184808090163</v>
      </c>
    </row>
    <row r="441" spans="1:47">
      <c r="A441" s="33" t="s">
        <v>1201</v>
      </c>
      <c r="B441" s="57" t="s">
        <v>288</v>
      </c>
      <c r="C441" s="58">
        <v>56290.469700000001</v>
      </c>
      <c r="D441" s="58" t="s">
        <v>485</v>
      </c>
      <c r="E441" s="33">
        <f t="shared" si="282"/>
        <v>18427.951378538797</v>
      </c>
      <c r="F441" s="25">
        <f t="shared" si="283"/>
        <v>18428</v>
      </c>
      <c r="G441" s="25">
        <f t="shared" si="304"/>
        <v>-1.6596839996054769E-2</v>
      </c>
      <c r="K441">
        <f t="shared" si="303"/>
        <v>-1.6596839996054769E-2</v>
      </c>
      <c r="L441" s="25"/>
      <c r="O441" s="25">
        <f t="shared" ca="1" si="279"/>
        <v>-4.1199041463679739E-3</v>
      </c>
      <c r="P441" s="27">
        <f t="shared" si="284"/>
        <v>-2.5924541878898762E-2</v>
      </c>
      <c r="Q441" s="28">
        <f t="shared" si="285"/>
        <v>41271.969700000001</v>
      </c>
      <c r="S441" s="25">
        <f t="shared" si="305"/>
        <v>8.700602241521137E-5</v>
      </c>
      <c r="T441" s="128">
        <v>1</v>
      </c>
      <c r="U441">
        <f t="shared" si="306"/>
        <v>8.700602241521137E-5</v>
      </c>
      <c r="V441" s="25">
        <f t="shared" si="307"/>
        <v>9.3277018828439931E-3</v>
      </c>
      <c r="Z441">
        <f t="shared" si="286"/>
        <v>18428</v>
      </c>
      <c r="AA441" s="25">
        <f t="shared" si="287"/>
        <v>-1.5774769732837535E-2</v>
      </c>
      <c r="AB441" s="25">
        <f t="shared" si="288"/>
        <v>-2.6746612142115996E-2</v>
      </c>
      <c r="AC441" s="25">
        <f t="shared" si="289"/>
        <v>9.3277018828439931E-3</v>
      </c>
      <c r="AD441" s="25">
        <f t="shared" si="290"/>
        <v>-8.2207026321723387E-4</v>
      </c>
      <c r="AE441" s="25">
        <f t="shared" si="291"/>
        <v>6.7579951766605218E-7</v>
      </c>
      <c r="AF441">
        <f t="shared" si="292"/>
        <v>9.3277018828439931E-3</v>
      </c>
      <c r="AG441" s="128"/>
      <c r="AH441">
        <f t="shared" si="293"/>
        <v>1.0149772146061229E-2</v>
      </c>
      <c r="AI441">
        <f t="shared" si="294"/>
        <v>0.84628798565626906</v>
      </c>
      <c r="AJ441">
        <f t="shared" si="295"/>
        <v>0.95104313402244112</v>
      </c>
      <c r="AK441">
        <f t="shared" si="296"/>
        <v>0.47298766925321645</v>
      </c>
      <c r="AL441">
        <f t="shared" si="297"/>
        <v>1.8850110573826186</v>
      </c>
      <c r="AM441">
        <f t="shared" si="298"/>
        <v>1.3764621935683861</v>
      </c>
      <c r="AN441" s="25">
        <f t="shared" ref="AN441:AT450" si="309">$AU441+$AB$7*SIN(AO441)</f>
        <v>7.6296414345443635</v>
      </c>
      <c r="AO441" s="25">
        <f t="shared" si="309"/>
        <v>7.6296394094526692</v>
      </c>
      <c r="AP441" s="25">
        <f t="shared" si="309"/>
        <v>7.629621106800351</v>
      </c>
      <c r="AQ441" s="25">
        <f t="shared" si="309"/>
        <v>7.6294557551095998</v>
      </c>
      <c r="AR441" s="25">
        <f t="shared" si="309"/>
        <v>7.6279673087107156</v>
      </c>
      <c r="AS441" s="25">
        <f t="shared" si="309"/>
        <v>7.6149786036627827</v>
      </c>
      <c r="AT441" s="25">
        <f t="shared" si="309"/>
        <v>7.5221830678778172</v>
      </c>
      <c r="AU441" s="25">
        <f t="shared" si="299"/>
        <v>7.144766761850244</v>
      </c>
    </row>
    <row r="442" spans="1:47">
      <c r="A442" s="103" t="s">
        <v>1433</v>
      </c>
      <c r="B442" s="96" t="s">
        <v>1434</v>
      </c>
      <c r="C442" s="95">
        <v>56290.469700000001</v>
      </c>
      <c r="D442" s="95">
        <v>4.0000000000000002E-4</v>
      </c>
      <c r="E442" s="33">
        <f t="shared" si="282"/>
        <v>18427.951378538797</v>
      </c>
      <c r="F442" s="25">
        <f t="shared" si="283"/>
        <v>18428</v>
      </c>
      <c r="G442" s="25">
        <f t="shared" si="304"/>
        <v>-1.6596839996054769E-2</v>
      </c>
      <c r="K442">
        <f t="shared" si="303"/>
        <v>-1.6596839996054769E-2</v>
      </c>
      <c r="O442" s="25">
        <f t="shared" ca="1" si="279"/>
        <v>-4.1199041463679739E-3</v>
      </c>
      <c r="P442" s="27">
        <f t="shared" si="284"/>
        <v>-2.5924541878898762E-2</v>
      </c>
      <c r="Q442" s="28">
        <f t="shared" si="285"/>
        <v>41271.969700000001</v>
      </c>
      <c r="S442" s="25">
        <f t="shared" si="305"/>
        <v>8.700602241521137E-5</v>
      </c>
      <c r="T442" s="128">
        <v>1</v>
      </c>
      <c r="U442">
        <f t="shared" si="306"/>
        <v>8.700602241521137E-5</v>
      </c>
      <c r="V442" s="25">
        <f t="shared" si="307"/>
        <v>9.3277018828439931E-3</v>
      </c>
      <c r="Z442">
        <f t="shared" si="286"/>
        <v>18428</v>
      </c>
      <c r="AA442" s="25">
        <f t="shared" si="287"/>
        <v>-1.5774769732837535E-2</v>
      </c>
      <c r="AB442" s="25">
        <f t="shared" si="288"/>
        <v>-2.6746612142115996E-2</v>
      </c>
      <c r="AC442" s="25">
        <f t="shared" si="289"/>
        <v>9.3277018828439931E-3</v>
      </c>
      <c r="AD442" s="25">
        <f t="shared" si="290"/>
        <v>-8.2207026321723387E-4</v>
      </c>
      <c r="AE442" s="25">
        <f t="shared" si="291"/>
        <v>6.7579951766605218E-7</v>
      </c>
      <c r="AF442">
        <f t="shared" si="292"/>
        <v>9.3277018828439931E-3</v>
      </c>
      <c r="AG442" s="128"/>
      <c r="AH442">
        <f t="shared" si="293"/>
        <v>1.0149772146061229E-2</v>
      </c>
      <c r="AI442">
        <f t="shared" si="294"/>
        <v>0.84628798565626906</v>
      </c>
      <c r="AJ442">
        <f t="shared" si="295"/>
        <v>0.95104313402244112</v>
      </c>
      <c r="AK442">
        <f t="shared" si="296"/>
        <v>0.47298766925321645</v>
      </c>
      <c r="AL442">
        <f t="shared" si="297"/>
        <v>1.8850110573826186</v>
      </c>
      <c r="AM442">
        <f t="shared" si="298"/>
        <v>1.3764621935683861</v>
      </c>
      <c r="AN442" s="25">
        <f t="shared" si="309"/>
        <v>7.6296414345443635</v>
      </c>
      <c r="AO442" s="25">
        <f t="shared" si="309"/>
        <v>7.6296394094526692</v>
      </c>
      <c r="AP442" s="25">
        <f t="shared" si="309"/>
        <v>7.629621106800351</v>
      </c>
      <c r="AQ442" s="25">
        <f t="shared" si="309"/>
        <v>7.6294557551095998</v>
      </c>
      <c r="AR442" s="25">
        <f t="shared" si="309"/>
        <v>7.6279673087107156</v>
      </c>
      <c r="AS442" s="25">
        <f t="shared" si="309"/>
        <v>7.6149786036627827</v>
      </c>
      <c r="AT442" s="25">
        <f t="shared" si="309"/>
        <v>7.5221830678778172</v>
      </c>
      <c r="AU442" s="25">
        <f t="shared" si="299"/>
        <v>7.144766761850244</v>
      </c>
    </row>
    <row r="443" spans="1:47">
      <c r="A443" s="56" t="s">
        <v>496</v>
      </c>
      <c r="B443" s="57" t="s">
        <v>288</v>
      </c>
      <c r="C443" s="58">
        <v>56290.6423</v>
      </c>
      <c r="D443" s="58">
        <v>3.0000000000000003E-4</v>
      </c>
      <c r="E443" s="33">
        <f t="shared" si="282"/>
        <v>18428.457020830036</v>
      </c>
      <c r="F443" s="25">
        <f t="shared" si="283"/>
        <v>18428.5</v>
      </c>
      <c r="G443" s="25">
        <f t="shared" si="304"/>
        <v>-1.4670854994619731E-2</v>
      </c>
      <c r="K443">
        <f t="shared" si="303"/>
        <v>-1.4670854994619731E-2</v>
      </c>
      <c r="O443" s="25">
        <f t="shared" ca="1" si="279"/>
        <v>-4.1216854187606025E-3</v>
      </c>
      <c r="P443" s="27">
        <f t="shared" si="284"/>
        <v>-2.5925274562242646E-2</v>
      </c>
      <c r="Q443" s="28">
        <f t="shared" si="285"/>
        <v>41272.1423</v>
      </c>
      <c r="S443" s="25">
        <f t="shared" si="305"/>
        <v>1.2666195980409357E-4</v>
      </c>
      <c r="T443" s="128">
        <v>1</v>
      </c>
      <c r="U443">
        <f t="shared" si="306"/>
        <v>1.2666195980409357E-4</v>
      </c>
      <c r="V443" s="25">
        <f t="shared" si="307"/>
        <v>1.1254419567622916E-2</v>
      </c>
      <c r="Z443">
        <f t="shared" si="286"/>
        <v>18428.5</v>
      </c>
      <c r="AA443" s="25">
        <f t="shared" si="287"/>
        <v>-1.5775311207696395E-2</v>
      </c>
      <c r="AB443" s="25">
        <f t="shared" si="288"/>
        <v>-2.4820818349165982E-2</v>
      </c>
      <c r="AC443" s="25">
        <f t="shared" si="289"/>
        <v>1.1254419567622916E-2</v>
      </c>
      <c r="AD443" s="25">
        <f t="shared" si="290"/>
        <v>1.1044562130766641E-3</v>
      </c>
      <c r="AE443" s="25">
        <f t="shared" si="291"/>
        <v>1.2198235266036458E-6</v>
      </c>
      <c r="AF443">
        <f t="shared" si="292"/>
        <v>1.1254419567622916E-2</v>
      </c>
      <c r="AG443" s="128"/>
      <c r="AH443">
        <f t="shared" si="293"/>
        <v>1.0149963354546251E-2</v>
      </c>
      <c r="AI443">
        <f t="shared" si="294"/>
        <v>0.84624988993820793</v>
      </c>
      <c r="AJ443">
        <f t="shared" si="295"/>
        <v>0.95101823822248965</v>
      </c>
      <c r="AK443">
        <f t="shared" si="296"/>
        <v>0.47297528717173398</v>
      </c>
      <c r="AL443">
        <f t="shared" si="297"/>
        <v>1.8850916011666681</v>
      </c>
      <c r="AM443">
        <f t="shared" si="298"/>
        <v>1.3765787729893302</v>
      </c>
      <c r="AN443" s="25">
        <f t="shared" si="309"/>
        <v>7.6297240044305266</v>
      </c>
      <c r="AO443" s="25">
        <f t="shared" si="309"/>
        <v>7.6297219830979319</v>
      </c>
      <c r="AP443" s="25">
        <f t="shared" si="309"/>
        <v>7.6297037078058842</v>
      </c>
      <c r="AQ443" s="25">
        <f t="shared" si="309"/>
        <v>7.6295385434670404</v>
      </c>
      <c r="AR443" s="25">
        <f t="shared" si="309"/>
        <v>7.6280512425155687</v>
      </c>
      <c r="AS443" s="25">
        <f t="shared" si="309"/>
        <v>7.6150677869899797</v>
      </c>
      <c r="AT443" s="25">
        <f t="shared" si="309"/>
        <v>7.5222802871254562</v>
      </c>
      <c r="AU443" s="25">
        <f t="shared" si="299"/>
        <v>7.1448401974186542</v>
      </c>
    </row>
    <row r="444" spans="1:47">
      <c r="A444" s="58" t="s">
        <v>1437</v>
      </c>
      <c r="B444" s="57"/>
      <c r="C444" s="58">
        <v>56291.494319999998</v>
      </c>
      <c r="D444" s="205">
        <v>4.8000000000000001E-5</v>
      </c>
      <c r="E444" s="33">
        <f t="shared" si="282"/>
        <v>18430.953065702473</v>
      </c>
      <c r="F444" s="25">
        <f t="shared" si="283"/>
        <v>18431</v>
      </c>
      <c r="G444" s="25">
        <f t="shared" si="304"/>
        <v>-1.6020930001104716E-2</v>
      </c>
      <c r="K444">
        <f t="shared" si="303"/>
        <v>-1.6020930001104716E-2</v>
      </c>
      <c r="M444" s="25"/>
      <c r="O444" s="25">
        <f t="shared" ca="1" si="279"/>
        <v>-4.1305917807237316E-3</v>
      </c>
      <c r="P444" s="27">
        <f t="shared" si="284"/>
        <v>-2.5928938105253433E-2</v>
      </c>
      <c r="Q444" s="28">
        <f t="shared" si="285"/>
        <v>41272.994319999998</v>
      </c>
      <c r="S444" s="25">
        <f t="shared" si="305"/>
        <v>9.8168624591876645E-5</v>
      </c>
      <c r="T444" s="128">
        <v>1</v>
      </c>
      <c r="U444">
        <f t="shared" si="306"/>
        <v>9.8168624591876645E-5</v>
      </c>
      <c r="V444" s="25">
        <f t="shared" si="307"/>
        <v>9.9080081041487168E-3</v>
      </c>
      <c r="Z444">
        <f t="shared" si="286"/>
        <v>18431</v>
      </c>
      <c r="AA444" s="25">
        <f t="shared" si="287"/>
        <v>-1.5778019875176137E-2</v>
      </c>
      <c r="AB444" s="25">
        <f t="shared" si="288"/>
        <v>-2.6171848231182012E-2</v>
      </c>
      <c r="AC444" s="25">
        <f t="shared" si="289"/>
        <v>9.9080081041487168E-3</v>
      </c>
      <c r="AD444" s="25">
        <f t="shared" si="290"/>
        <v>-2.4291012592857902E-4</v>
      </c>
      <c r="AE444" s="25">
        <f t="shared" si="291"/>
        <v>5.9005329278638119E-8</v>
      </c>
      <c r="AF444">
        <f t="shared" si="292"/>
        <v>9.9080081041487168E-3</v>
      </c>
      <c r="AG444" s="128"/>
      <c r="AH444">
        <f t="shared" si="293"/>
        <v>1.0150918230077296E-2</v>
      </c>
      <c r="AI444">
        <f t="shared" si="294"/>
        <v>0.8460594777464524</v>
      </c>
      <c r="AJ444">
        <f t="shared" si="295"/>
        <v>0.95089370034480736</v>
      </c>
      <c r="AK444">
        <f t="shared" si="296"/>
        <v>0.47291334748292146</v>
      </c>
      <c r="AL444">
        <f t="shared" si="297"/>
        <v>1.8854942113307134</v>
      </c>
      <c r="AM444">
        <f t="shared" si="298"/>
        <v>1.3771617065310617</v>
      </c>
      <c r="AN444" s="25">
        <f t="shared" si="309"/>
        <v>7.6301367981028676</v>
      </c>
      <c r="AO444" s="25">
        <f t="shared" si="309"/>
        <v>7.6301347954800312</v>
      </c>
      <c r="AP444" s="25">
        <f t="shared" si="309"/>
        <v>7.6301166565130636</v>
      </c>
      <c r="AQ444" s="25">
        <f t="shared" si="309"/>
        <v>7.629952426686569</v>
      </c>
      <c r="AR444" s="25">
        <f t="shared" si="309"/>
        <v>7.6284708454763877</v>
      </c>
      <c r="AS444" s="25">
        <f t="shared" si="309"/>
        <v>7.6155136320187307</v>
      </c>
      <c r="AT444" s="25">
        <f t="shared" si="309"/>
        <v>7.5227663528292963</v>
      </c>
      <c r="AU444" s="25">
        <f t="shared" si="299"/>
        <v>7.1452073752607053</v>
      </c>
    </row>
    <row r="445" spans="1:47">
      <c r="A445" s="33" t="s">
        <v>1424</v>
      </c>
      <c r="B445" s="57" t="s">
        <v>1231</v>
      </c>
      <c r="C445" s="58">
        <v>56291.495300000002</v>
      </c>
      <c r="D445" s="58" t="s">
        <v>445</v>
      </c>
      <c r="E445" s="33">
        <f t="shared" si="282"/>
        <v>18430.955936672621</v>
      </c>
      <c r="F445" s="25">
        <f t="shared" si="283"/>
        <v>18431</v>
      </c>
      <c r="G445" s="25">
        <f t="shared" si="304"/>
        <v>-1.5040929996757768E-2</v>
      </c>
      <c r="K445">
        <f t="shared" si="303"/>
        <v>-1.5040929996757768E-2</v>
      </c>
      <c r="L445" s="25"/>
      <c r="O445" s="25">
        <f t="shared" ca="1" si="279"/>
        <v>-4.1305917807237316E-3</v>
      </c>
      <c r="P445" s="27">
        <f t="shared" si="284"/>
        <v>-2.5928938105253433E-2</v>
      </c>
      <c r="Q445" s="28">
        <f t="shared" si="285"/>
        <v>41272.995300000002</v>
      </c>
      <c r="S445" s="25">
        <f t="shared" si="305"/>
        <v>1.1854872057066735E-4</v>
      </c>
      <c r="T445" s="128">
        <v>1</v>
      </c>
      <c r="U445">
        <f t="shared" si="306"/>
        <v>1.1854872057066735E-4</v>
      </c>
      <c r="V445" s="25">
        <f t="shared" si="307"/>
        <v>1.0888008108495665E-2</v>
      </c>
      <c r="Z445">
        <f t="shared" si="286"/>
        <v>18431</v>
      </c>
      <c r="AA445" s="25">
        <f t="shared" si="287"/>
        <v>-1.5778019875176137E-2</v>
      </c>
      <c r="AB445" s="25">
        <f t="shared" si="288"/>
        <v>-2.5191848226835064E-2</v>
      </c>
      <c r="AC445" s="25">
        <f t="shared" si="289"/>
        <v>1.0888008108495665E-2</v>
      </c>
      <c r="AD445" s="25">
        <f t="shared" si="290"/>
        <v>7.3708987841836909E-4</v>
      </c>
      <c r="AE445" s="25">
        <f t="shared" si="291"/>
        <v>5.4330148886680614E-7</v>
      </c>
      <c r="AF445">
        <f t="shared" si="292"/>
        <v>1.0888008108495665E-2</v>
      </c>
      <c r="AG445" s="128"/>
      <c r="AH445">
        <f t="shared" si="293"/>
        <v>1.0150918230077296E-2</v>
      </c>
      <c r="AI445">
        <f t="shared" si="294"/>
        <v>0.8460594777464524</v>
      </c>
      <c r="AJ445">
        <f t="shared" si="295"/>
        <v>0.95089370034480736</v>
      </c>
      <c r="AK445">
        <f t="shared" si="296"/>
        <v>0.47291334748292146</v>
      </c>
      <c r="AL445">
        <f t="shared" si="297"/>
        <v>1.8854942113307134</v>
      </c>
      <c r="AM445">
        <f t="shared" si="298"/>
        <v>1.3771617065310617</v>
      </c>
      <c r="AN445" s="25">
        <f t="shared" si="309"/>
        <v>7.6301367981028676</v>
      </c>
      <c r="AO445" s="25">
        <f t="shared" si="309"/>
        <v>7.6301347954800312</v>
      </c>
      <c r="AP445" s="25">
        <f t="shared" si="309"/>
        <v>7.6301166565130636</v>
      </c>
      <c r="AQ445" s="25">
        <f t="shared" si="309"/>
        <v>7.629952426686569</v>
      </c>
      <c r="AR445" s="25">
        <f t="shared" si="309"/>
        <v>7.6284708454763877</v>
      </c>
      <c r="AS445" s="25">
        <f t="shared" si="309"/>
        <v>7.6155136320187307</v>
      </c>
      <c r="AT445" s="25">
        <f t="shared" si="309"/>
        <v>7.5227663528292963</v>
      </c>
      <c r="AU445" s="25">
        <f t="shared" si="299"/>
        <v>7.1452073752607053</v>
      </c>
    </row>
    <row r="446" spans="1:47">
      <c r="A446" s="56" t="s">
        <v>498</v>
      </c>
      <c r="B446" s="57" t="s">
        <v>292</v>
      </c>
      <c r="C446" s="58">
        <v>56291.495349999997</v>
      </c>
      <c r="D446" s="58">
        <v>0</v>
      </c>
      <c r="E446" s="33">
        <f t="shared" si="282"/>
        <v>18430.956083150675</v>
      </c>
      <c r="F446" s="25">
        <f t="shared" si="283"/>
        <v>18431</v>
      </c>
      <c r="G446" s="25">
        <f t="shared" si="304"/>
        <v>-1.4990930001658853E-2</v>
      </c>
      <c r="K446">
        <f t="shared" si="303"/>
        <v>-1.4990930001658853E-2</v>
      </c>
      <c r="M446" s="25"/>
      <c r="O446" s="25">
        <f t="shared" ca="1" si="279"/>
        <v>-4.1305917807237316E-3</v>
      </c>
      <c r="P446" s="27">
        <f t="shared" si="284"/>
        <v>-2.5928938105253433E-2</v>
      </c>
      <c r="Q446" s="28">
        <f t="shared" si="285"/>
        <v>41272.995349999997</v>
      </c>
      <c r="S446" s="25">
        <f t="shared" si="305"/>
        <v>1.1964002127430069E-4</v>
      </c>
      <c r="T446" s="128">
        <v>1</v>
      </c>
      <c r="U446">
        <f t="shared" si="306"/>
        <v>1.1964002127430069E-4</v>
      </c>
      <c r="V446" s="25">
        <f t="shared" si="307"/>
        <v>1.093800810359458E-2</v>
      </c>
      <c r="Z446">
        <f t="shared" si="286"/>
        <v>18431</v>
      </c>
      <c r="AA446" s="25">
        <f t="shared" si="287"/>
        <v>-1.5778019875176137E-2</v>
      </c>
      <c r="AB446" s="25">
        <f t="shared" si="288"/>
        <v>-2.5141848231736149E-2</v>
      </c>
      <c r="AC446" s="25">
        <f t="shared" si="289"/>
        <v>1.093800810359458E-2</v>
      </c>
      <c r="AD446" s="25">
        <f t="shared" si="290"/>
        <v>7.8708987351728404E-4</v>
      </c>
      <c r="AE446" s="25">
        <f t="shared" si="291"/>
        <v>6.1951046899345416E-7</v>
      </c>
      <c r="AF446">
        <f t="shared" si="292"/>
        <v>1.093800810359458E-2</v>
      </c>
      <c r="AG446" s="128"/>
      <c r="AH446">
        <f t="shared" si="293"/>
        <v>1.0150918230077296E-2</v>
      </c>
      <c r="AI446">
        <f t="shared" si="294"/>
        <v>0.8460594777464524</v>
      </c>
      <c r="AJ446">
        <f t="shared" si="295"/>
        <v>0.95089370034480736</v>
      </c>
      <c r="AK446">
        <f t="shared" si="296"/>
        <v>0.47291334748292146</v>
      </c>
      <c r="AL446">
        <f t="shared" si="297"/>
        <v>1.8854942113307134</v>
      </c>
      <c r="AM446">
        <f t="shared" si="298"/>
        <v>1.3771617065310617</v>
      </c>
      <c r="AN446" s="25">
        <f t="shared" si="309"/>
        <v>7.6301367981028676</v>
      </c>
      <c r="AO446" s="25">
        <f t="shared" si="309"/>
        <v>7.6301347954800312</v>
      </c>
      <c r="AP446" s="25">
        <f t="shared" si="309"/>
        <v>7.6301166565130636</v>
      </c>
      <c r="AQ446" s="25">
        <f t="shared" si="309"/>
        <v>7.629952426686569</v>
      </c>
      <c r="AR446" s="25">
        <f t="shared" si="309"/>
        <v>7.6284708454763877</v>
      </c>
      <c r="AS446" s="25">
        <f t="shared" si="309"/>
        <v>7.6155136320187307</v>
      </c>
      <c r="AT446" s="25">
        <f t="shared" si="309"/>
        <v>7.5227663528292963</v>
      </c>
      <c r="AU446" s="25">
        <f t="shared" si="299"/>
        <v>7.1452073752607053</v>
      </c>
    </row>
    <row r="447" spans="1:47">
      <c r="A447" s="33" t="s">
        <v>968</v>
      </c>
      <c r="B447" s="57" t="s">
        <v>288</v>
      </c>
      <c r="C447" s="58">
        <v>56365.56</v>
      </c>
      <c r="D447" s="58" t="s">
        <v>503</v>
      </c>
      <c r="E447" s="33">
        <f t="shared" si="282"/>
        <v>18647.93302014955</v>
      </c>
      <c r="F447" s="25">
        <f t="shared" si="283"/>
        <v>18648</v>
      </c>
      <c r="G447" s="25">
        <f t="shared" si="304"/>
        <v>-2.2863439997308888E-2</v>
      </c>
      <c r="I447">
        <f>G447</f>
        <v>-2.2863439997308888E-2</v>
      </c>
      <c r="M447" s="25"/>
      <c r="O447" s="25">
        <f t="shared" ca="1" si="279"/>
        <v>-4.9036639991237377E-3</v>
      </c>
      <c r="P447" s="27">
        <f t="shared" si="284"/>
        <v>-2.6247735698277048E-2</v>
      </c>
      <c r="Q447" s="28">
        <f t="shared" si="285"/>
        <v>41347.06</v>
      </c>
      <c r="S447" s="25">
        <f t="shared" si="305"/>
        <v>1.1453457391591575E-5</v>
      </c>
      <c r="T447" s="11">
        <f>T$19</f>
        <v>0</v>
      </c>
      <c r="U447">
        <f t="shared" si="306"/>
        <v>0</v>
      </c>
      <c r="V447" s="25">
        <f t="shared" si="307"/>
        <v>3.384295700968161E-3</v>
      </c>
      <c r="Z447">
        <f t="shared" si="286"/>
        <v>18648</v>
      </c>
      <c r="AA447" s="25">
        <f t="shared" si="287"/>
        <v>-1.6021220461202079E-2</v>
      </c>
      <c r="AB447" s="25">
        <f t="shared" si="288"/>
        <v>-3.3089955234383857E-2</v>
      </c>
      <c r="AC447" s="25">
        <f t="shared" si="289"/>
        <v>3.384295700968161E-3</v>
      </c>
      <c r="AD447" s="25">
        <f t="shared" si="290"/>
        <v>-6.8422195361068083E-3</v>
      </c>
      <c r="AE447" s="25">
        <f t="shared" si="291"/>
        <v>0</v>
      </c>
      <c r="AF447">
        <f t="shared" si="292"/>
        <v>3.384295700968161E-3</v>
      </c>
      <c r="AG447" s="128"/>
      <c r="AH447">
        <f t="shared" si="293"/>
        <v>1.0226515237074971E-2</v>
      </c>
      <c r="AI447">
        <f t="shared" si="294"/>
        <v>0.82994541726817528</v>
      </c>
      <c r="AJ447">
        <f t="shared" si="295"/>
        <v>0.9397296374954367</v>
      </c>
      <c r="AK447">
        <f t="shared" si="296"/>
        <v>0.46736084293734143</v>
      </c>
      <c r="AL447">
        <f t="shared" si="297"/>
        <v>1.9197660936491758</v>
      </c>
      <c r="AM447">
        <f t="shared" si="298"/>
        <v>1.4280019886660698</v>
      </c>
      <c r="AN447" s="25">
        <f t="shared" si="309"/>
        <v>7.6656191443439523</v>
      </c>
      <c r="AO447" s="25">
        <f t="shared" si="309"/>
        <v>7.6656183075344497</v>
      </c>
      <c r="AP447" s="25">
        <f t="shared" si="309"/>
        <v>7.6656093220825969</v>
      </c>
      <c r="AQ447" s="25">
        <f t="shared" si="309"/>
        <v>7.6655128652168276</v>
      </c>
      <c r="AR447" s="25">
        <f t="shared" si="309"/>
        <v>7.6644804774712503</v>
      </c>
      <c r="AS447" s="25">
        <f t="shared" si="309"/>
        <v>7.6537598658875625</v>
      </c>
      <c r="AT447" s="25">
        <f t="shared" si="309"/>
        <v>7.5647611614486365</v>
      </c>
      <c r="AU447" s="25">
        <f t="shared" si="299"/>
        <v>7.1770784119507409</v>
      </c>
    </row>
    <row r="448" spans="1:47">
      <c r="A448" s="56" t="s">
        <v>498</v>
      </c>
      <c r="B448" s="57" t="s">
        <v>292</v>
      </c>
      <c r="C448" s="58">
        <v>56549.551579999999</v>
      </c>
      <c r="D448" s="58">
        <v>2.9999999999999997E-4</v>
      </c>
      <c r="E448" s="33">
        <f t="shared" si="282"/>
        <v>19186.947644021853</v>
      </c>
      <c r="F448" s="25">
        <f t="shared" si="283"/>
        <v>19187</v>
      </c>
      <c r="G448" s="25">
        <f t="shared" si="304"/>
        <v>-1.7871609998110216E-2</v>
      </c>
      <c r="K448">
        <f t="shared" ref="K448:K479" si="310">G448</f>
        <v>-1.7871609998110216E-2</v>
      </c>
      <c r="M448" s="25"/>
      <c r="O448" s="25">
        <f t="shared" ca="1" si="279"/>
        <v>-6.8238756383753665E-3</v>
      </c>
      <c r="P448" s="27">
        <f t="shared" si="284"/>
        <v>-2.7046449346156423E-2</v>
      </c>
      <c r="Q448" s="28">
        <f t="shared" si="285"/>
        <v>41531.051579999999</v>
      </c>
      <c r="S448" s="25">
        <f t="shared" si="305"/>
        <v>8.4177677062456953E-5</v>
      </c>
      <c r="T448" s="128">
        <v>1</v>
      </c>
      <c r="U448">
        <f t="shared" si="306"/>
        <v>8.4177677062456953E-5</v>
      </c>
      <c r="V448" s="25">
        <f t="shared" si="307"/>
        <v>9.174839348046207E-3</v>
      </c>
      <c r="Z448">
        <f t="shared" si="286"/>
        <v>19187</v>
      </c>
      <c r="AA448" s="25">
        <f t="shared" si="287"/>
        <v>-1.6690996814523962E-2</v>
      </c>
      <c r="AB448" s="25">
        <f t="shared" si="288"/>
        <v>-2.8227062529742677E-2</v>
      </c>
      <c r="AC448" s="25">
        <f t="shared" si="289"/>
        <v>9.174839348046207E-3</v>
      </c>
      <c r="AD448" s="25">
        <f t="shared" si="290"/>
        <v>-1.1806131835862543E-3</v>
      </c>
      <c r="AE448" s="25">
        <f t="shared" si="291"/>
        <v>1.3938474892576707E-6</v>
      </c>
      <c r="AF448">
        <f t="shared" si="292"/>
        <v>9.174839348046207E-3</v>
      </c>
      <c r="AG448" s="128"/>
      <c r="AH448">
        <f t="shared" si="293"/>
        <v>1.035545253163246E-2</v>
      </c>
      <c r="AI448">
        <f t="shared" si="294"/>
        <v>0.79323310528780022</v>
      </c>
      <c r="AJ448">
        <f t="shared" si="295"/>
        <v>0.90948511976300184</v>
      </c>
      <c r="AK448">
        <f t="shared" si="296"/>
        <v>0.45231865965298346</v>
      </c>
      <c r="AL448">
        <f t="shared" si="297"/>
        <v>1.999560913944656</v>
      </c>
      <c r="AM448">
        <f t="shared" si="298"/>
        <v>1.5566559329206859</v>
      </c>
      <c r="AN448" s="25">
        <f t="shared" si="309"/>
        <v>7.7509417470682864</v>
      </c>
      <c r="AO448" s="25">
        <f t="shared" si="309"/>
        <v>7.7509417068955502</v>
      </c>
      <c r="AP448" s="25">
        <f t="shared" si="309"/>
        <v>7.7509409215845562</v>
      </c>
      <c r="AQ448" s="25">
        <f t="shared" si="309"/>
        <v>7.7509255712425897</v>
      </c>
      <c r="AR448" s="25">
        <f t="shared" si="309"/>
        <v>7.7506259768845078</v>
      </c>
      <c r="AS448" s="25">
        <f t="shared" si="309"/>
        <v>7.7449428625348515</v>
      </c>
      <c r="AT448" s="25">
        <f t="shared" si="309"/>
        <v>7.6673461032409431</v>
      </c>
      <c r="AU448" s="25">
        <f t="shared" si="299"/>
        <v>7.2562419546969581</v>
      </c>
    </row>
    <row r="449" spans="1:47">
      <c r="A449" s="33" t="s">
        <v>1427</v>
      </c>
      <c r="B449" s="57" t="s">
        <v>1231</v>
      </c>
      <c r="C449" s="58">
        <v>56549.551599999999</v>
      </c>
      <c r="D449" s="58" t="s">
        <v>445</v>
      </c>
      <c r="E449" s="33">
        <f t="shared" si="282"/>
        <v>19186.947702613081</v>
      </c>
      <c r="F449" s="25">
        <f t="shared" si="283"/>
        <v>19187</v>
      </c>
      <c r="G449" s="25">
        <f t="shared" si="304"/>
        <v>-1.7851609998615459E-2</v>
      </c>
      <c r="K449">
        <f t="shared" si="310"/>
        <v>-1.7851609998615459E-2</v>
      </c>
      <c r="M449" s="25"/>
      <c r="O449" s="25">
        <f t="shared" ca="1" si="279"/>
        <v>-6.8238756383753665E-3</v>
      </c>
      <c r="P449" s="27">
        <f t="shared" si="284"/>
        <v>-2.7046449346156423E-2</v>
      </c>
      <c r="Q449" s="28">
        <f t="shared" si="285"/>
        <v>41531.051599999999</v>
      </c>
      <c r="S449" s="25">
        <f t="shared" si="305"/>
        <v>8.454507062708755E-5</v>
      </c>
      <c r="T449" s="128">
        <v>1</v>
      </c>
      <c r="U449">
        <f t="shared" si="306"/>
        <v>8.454507062708755E-5</v>
      </c>
      <c r="V449" s="25">
        <f t="shared" si="307"/>
        <v>9.1948393475409645E-3</v>
      </c>
      <c r="Z449">
        <f t="shared" si="286"/>
        <v>19187</v>
      </c>
      <c r="AA449" s="25">
        <f t="shared" si="287"/>
        <v>-1.6690996814523962E-2</v>
      </c>
      <c r="AB449" s="25">
        <f t="shared" si="288"/>
        <v>-2.820706253024792E-2</v>
      </c>
      <c r="AC449" s="25">
        <f t="shared" si="289"/>
        <v>9.1948393475409645E-3</v>
      </c>
      <c r="AD449" s="25">
        <f t="shared" si="290"/>
        <v>-1.1606131840914968E-3</v>
      </c>
      <c r="AE449" s="25">
        <f t="shared" si="291"/>
        <v>1.3470229630870027E-6</v>
      </c>
      <c r="AF449">
        <f t="shared" si="292"/>
        <v>9.1948393475409645E-3</v>
      </c>
      <c r="AG449" s="128"/>
      <c r="AH449">
        <f t="shared" si="293"/>
        <v>1.035545253163246E-2</v>
      </c>
      <c r="AI449">
        <f t="shared" si="294"/>
        <v>0.79323310528780022</v>
      </c>
      <c r="AJ449">
        <f t="shared" si="295"/>
        <v>0.90948511976300184</v>
      </c>
      <c r="AK449">
        <f t="shared" si="296"/>
        <v>0.45231865965298346</v>
      </c>
      <c r="AL449">
        <f t="shared" si="297"/>
        <v>1.999560913944656</v>
      </c>
      <c r="AM449">
        <f t="shared" si="298"/>
        <v>1.5566559329206859</v>
      </c>
      <c r="AN449" s="25">
        <f t="shared" si="309"/>
        <v>7.7509417470682864</v>
      </c>
      <c r="AO449" s="25">
        <f t="shared" si="309"/>
        <v>7.7509417068955502</v>
      </c>
      <c r="AP449" s="25">
        <f t="shared" si="309"/>
        <v>7.7509409215845562</v>
      </c>
      <c r="AQ449" s="25">
        <f t="shared" si="309"/>
        <v>7.7509255712425897</v>
      </c>
      <c r="AR449" s="25">
        <f t="shared" si="309"/>
        <v>7.7506259768845078</v>
      </c>
      <c r="AS449" s="25">
        <f t="shared" si="309"/>
        <v>7.7449428625348515</v>
      </c>
      <c r="AT449" s="25">
        <f t="shared" si="309"/>
        <v>7.6673461032409431</v>
      </c>
      <c r="AU449" s="25">
        <f t="shared" si="299"/>
        <v>7.2562419546969581</v>
      </c>
    </row>
    <row r="450" spans="1:47">
      <c r="A450" s="56" t="s">
        <v>498</v>
      </c>
      <c r="B450" s="57" t="s">
        <v>288</v>
      </c>
      <c r="C450" s="58">
        <v>56556.550170000002</v>
      </c>
      <c r="D450" s="58">
        <v>4.0000000000000002E-4</v>
      </c>
      <c r="E450" s="33">
        <f t="shared" si="282"/>
        <v>19207.450442880847</v>
      </c>
      <c r="F450" s="25">
        <f t="shared" si="283"/>
        <v>19207.5</v>
      </c>
      <c r="G450" s="25">
        <f t="shared" si="304"/>
        <v>-1.6916224994929507E-2</v>
      </c>
      <c r="K450">
        <f t="shared" si="310"/>
        <v>-1.6916224994929507E-2</v>
      </c>
      <c r="M450" s="25"/>
      <c r="O450" s="25">
        <f t="shared" ca="1" si="279"/>
        <v>-6.8969078064730696E-3</v>
      </c>
      <c r="P450" s="27">
        <f t="shared" si="284"/>
        <v>-2.7077020275359475E-2</v>
      </c>
      <c r="Q450" s="28">
        <f t="shared" si="285"/>
        <v>41538.050170000002</v>
      </c>
      <c r="S450" s="25">
        <f t="shared" si="305"/>
        <v>1.0324176073080791E-4</v>
      </c>
      <c r="T450" s="128">
        <v>1</v>
      </c>
      <c r="U450">
        <f t="shared" si="306"/>
        <v>1.0324176073080791E-4</v>
      </c>
      <c r="V450" s="25">
        <f t="shared" si="307"/>
        <v>1.0160795280429968E-2</v>
      </c>
      <c r="Z450">
        <f t="shared" si="286"/>
        <v>19207.5</v>
      </c>
      <c r="AA450" s="25">
        <f t="shared" si="287"/>
        <v>-1.6718224241313397E-2</v>
      </c>
      <c r="AB450" s="25">
        <f t="shared" si="288"/>
        <v>-2.7275021028975582E-2</v>
      </c>
      <c r="AC450" s="25">
        <f t="shared" si="289"/>
        <v>1.0160795280429968E-2</v>
      </c>
      <c r="AD450" s="25">
        <f t="shared" si="290"/>
        <v>-1.9800075361611075E-4</v>
      </c>
      <c r="AE450" s="25">
        <f t="shared" si="291"/>
        <v>3.9204298432547791E-8</v>
      </c>
      <c r="AF450">
        <f t="shared" si="292"/>
        <v>1.0160795280429968E-2</v>
      </c>
      <c r="AG450" s="128"/>
      <c r="AH450">
        <f t="shared" si="293"/>
        <v>1.0358796034046077E-2</v>
      </c>
      <c r="AI450">
        <f t="shared" si="294"/>
        <v>0.79192381317449545</v>
      </c>
      <c r="AJ450">
        <f t="shared" si="295"/>
        <v>0.90827710678406526</v>
      </c>
      <c r="AK450">
        <f t="shared" si="296"/>
        <v>0.45171785341665993</v>
      </c>
      <c r="AL450">
        <f t="shared" si="297"/>
        <v>2.0024574588938164</v>
      </c>
      <c r="AM450">
        <f t="shared" si="298"/>
        <v>1.5616248326191073</v>
      </c>
      <c r="AN450" s="25">
        <f t="shared" si="309"/>
        <v>7.7541123090116475</v>
      </c>
      <c r="AO450" s="25">
        <f t="shared" si="309"/>
        <v>7.7541122746265847</v>
      </c>
      <c r="AP450" s="25">
        <f t="shared" si="309"/>
        <v>7.7541115811897408</v>
      </c>
      <c r="AQ450" s="25">
        <f t="shared" si="309"/>
        <v>7.7540975978086006</v>
      </c>
      <c r="AR450" s="25">
        <f t="shared" si="309"/>
        <v>7.7538160335469763</v>
      </c>
      <c r="AS450" s="25">
        <f t="shared" si="309"/>
        <v>7.7483055411856823</v>
      </c>
      <c r="AT450" s="25">
        <f t="shared" si="309"/>
        <v>7.6711978043290774</v>
      </c>
      <c r="AU450" s="25">
        <f t="shared" si="299"/>
        <v>7.259252813001777</v>
      </c>
    </row>
    <row r="451" spans="1:47">
      <c r="A451" s="33" t="s">
        <v>1427</v>
      </c>
      <c r="B451" s="57" t="s">
        <v>1227</v>
      </c>
      <c r="C451" s="58">
        <v>56556.550199999998</v>
      </c>
      <c r="D451" s="58" t="s">
        <v>445</v>
      </c>
      <c r="E451" s="33">
        <f t="shared" si="282"/>
        <v>19207.450530767674</v>
      </c>
      <c r="F451" s="25">
        <f t="shared" si="283"/>
        <v>19207.5</v>
      </c>
      <c r="G451" s="25">
        <f t="shared" si="304"/>
        <v>-1.688622499932535E-2</v>
      </c>
      <c r="K451">
        <f t="shared" si="310"/>
        <v>-1.688622499932535E-2</v>
      </c>
      <c r="L451" s="25"/>
      <c r="O451" s="25">
        <f t="shared" ref="O451:O514" ca="1" si="311">+C$11+C$12*F451</f>
        <v>-6.8969078064730696E-3</v>
      </c>
      <c r="P451" s="27">
        <f t="shared" si="284"/>
        <v>-2.7077020275359475E-2</v>
      </c>
      <c r="Q451" s="28">
        <f t="shared" si="285"/>
        <v>41538.050199999998</v>
      </c>
      <c r="S451" s="25">
        <f t="shared" si="305"/>
        <v>1.0385230835803944E-4</v>
      </c>
      <c r="T451" s="128">
        <v>1</v>
      </c>
      <c r="U451">
        <f t="shared" si="306"/>
        <v>1.0385230835803944E-4</v>
      </c>
      <c r="V451" s="25">
        <f t="shared" si="307"/>
        <v>1.0190795276034125E-2</v>
      </c>
      <c r="Z451">
        <f t="shared" si="286"/>
        <v>19207.5</v>
      </c>
      <c r="AA451" s="25">
        <f t="shared" si="287"/>
        <v>-1.6718224241313397E-2</v>
      </c>
      <c r="AB451" s="25">
        <f t="shared" si="288"/>
        <v>-2.7245021033371425E-2</v>
      </c>
      <c r="AC451" s="25">
        <f t="shared" si="289"/>
        <v>1.0190795276034125E-2</v>
      </c>
      <c r="AD451" s="25">
        <f t="shared" si="290"/>
        <v>-1.680007580119533E-4</v>
      </c>
      <c r="AE451" s="25">
        <f t="shared" si="291"/>
        <v>2.8224254692590892E-8</v>
      </c>
      <c r="AF451">
        <f t="shared" si="292"/>
        <v>1.0190795276034125E-2</v>
      </c>
      <c r="AG451" s="128"/>
      <c r="AH451">
        <f t="shared" si="293"/>
        <v>1.0358796034046077E-2</v>
      </c>
      <c r="AI451">
        <f t="shared" si="294"/>
        <v>0.79192381317449545</v>
      </c>
      <c r="AJ451">
        <f t="shared" si="295"/>
        <v>0.90827710678406526</v>
      </c>
      <c r="AK451">
        <f t="shared" si="296"/>
        <v>0.45171785341665993</v>
      </c>
      <c r="AL451">
        <f t="shared" si="297"/>
        <v>2.0024574588938164</v>
      </c>
      <c r="AM451">
        <f t="shared" si="298"/>
        <v>1.5616248326191073</v>
      </c>
      <c r="AN451" s="25">
        <f t="shared" ref="AN451:AT460" si="312">$AU451+$AB$7*SIN(AO451)</f>
        <v>7.7541123090116475</v>
      </c>
      <c r="AO451" s="25">
        <f t="shared" si="312"/>
        <v>7.7541122746265847</v>
      </c>
      <c r="AP451" s="25">
        <f t="shared" si="312"/>
        <v>7.7541115811897408</v>
      </c>
      <c r="AQ451" s="25">
        <f t="shared" si="312"/>
        <v>7.7540975978086006</v>
      </c>
      <c r="AR451" s="25">
        <f t="shared" si="312"/>
        <v>7.7538160335469763</v>
      </c>
      <c r="AS451" s="25">
        <f t="shared" si="312"/>
        <v>7.7483055411856823</v>
      </c>
      <c r="AT451" s="25">
        <f t="shared" si="312"/>
        <v>7.6711978043290774</v>
      </c>
      <c r="AU451" s="25">
        <f t="shared" si="299"/>
        <v>7.259252813001777</v>
      </c>
    </row>
    <row r="452" spans="1:47">
      <c r="A452" s="56" t="s">
        <v>1436</v>
      </c>
      <c r="B452" s="57" t="s">
        <v>292</v>
      </c>
      <c r="C452" s="58">
        <v>56590.854599999999</v>
      </c>
      <c r="D452" s="58">
        <v>1E-4</v>
      </c>
      <c r="E452" s="33">
        <f t="shared" si="282"/>
        <v>19307.947375586144</v>
      </c>
      <c r="F452" s="25">
        <f t="shared" si="283"/>
        <v>19308</v>
      </c>
      <c r="G452" s="25">
        <f t="shared" si="304"/>
        <v>-1.7963240003155079E-2</v>
      </c>
      <c r="K452">
        <f t="shared" si="310"/>
        <v>-1.7963240003155079E-2</v>
      </c>
      <c r="O452" s="25">
        <f t="shared" ca="1" si="311"/>
        <v>-7.2549435573910429E-3</v>
      </c>
      <c r="P452" s="27">
        <f t="shared" si="284"/>
        <v>-2.7227097160532683E-2</v>
      </c>
      <c r="Q452" s="28">
        <f t="shared" si="285"/>
        <v>41572.354599999999</v>
      </c>
      <c r="S452" s="25">
        <f t="shared" si="305"/>
        <v>8.5819049432296268E-5</v>
      </c>
      <c r="T452" s="128">
        <v>1</v>
      </c>
      <c r="U452">
        <f t="shared" si="306"/>
        <v>8.5819049432296268E-5</v>
      </c>
      <c r="V452" s="25">
        <f t="shared" si="307"/>
        <v>9.2638571573776043E-3</v>
      </c>
      <c r="Z452">
        <f t="shared" si="286"/>
        <v>19308</v>
      </c>
      <c r="AA452" s="25">
        <f t="shared" si="287"/>
        <v>-1.6853482935088558E-2</v>
      </c>
      <c r="AB452" s="25">
        <f t="shared" si="288"/>
        <v>-2.8336854228599204E-2</v>
      </c>
      <c r="AC452" s="25">
        <f t="shared" si="289"/>
        <v>9.2638571573776043E-3</v>
      </c>
      <c r="AD452" s="25">
        <f t="shared" si="290"/>
        <v>-1.1097570680665206E-3</v>
      </c>
      <c r="AE452" s="25">
        <f t="shared" si="291"/>
        <v>1.2315607501236E-6</v>
      </c>
      <c r="AF452">
        <f t="shared" si="292"/>
        <v>9.2638571573776043E-3</v>
      </c>
      <c r="AG452" s="128"/>
      <c r="AH452">
        <f t="shared" si="293"/>
        <v>1.0373614225444123E-2</v>
      </c>
      <c r="AI452">
        <f t="shared" si="294"/>
        <v>0.78559198748994152</v>
      </c>
      <c r="AJ452">
        <f t="shared" si="295"/>
        <v>0.90230386563760112</v>
      </c>
      <c r="AK452">
        <f t="shared" si="296"/>
        <v>0.4487470588100651</v>
      </c>
      <c r="AL452">
        <f t="shared" si="297"/>
        <v>2.0165206861049429</v>
      </c>
      <c r="AM452">
        <f t="shared" si="298"/>
        <v>1.5860731094365983</v>
      </c>
      <c r="AN452" s="25">
        <f t="shared" si="312"/>
        <v>7.7695806443006248</v>
      </c>
      <c r="AO452" s="25">
        <f t="shared" si="312"/>
        <v>7.7695806293582148</v>
      </c>
      <c r="AP452" s="25">
        <f t="shared" si="312"/>
        <v>7.769580272959157</v>
      </c>
      <c r="AQ452" s="25">
        <f t="shared" si="312"/>
        <v>7.7695717727481943</v>
      </c>
      <c r="AR452" s="25">
        <f t="shared" si="312"/>
        <v>7.7693692929443152</v>
      </c>
      <c r="AS452" s="25">
        <f t="shared" si="312"/>
        <v>7.7646814045894663</v>
      </c>
      <c r="AT452" s="25">
        <f t="shared" si="312"/>
        <v>7.6900263619108502</v>
      </c>
      <c r="AU452" s="25">
        <f t="shared" si="299"/>
        <v>7.2740133622522309</v>
      </c>
    </row>
    <row r="453" spans="1:47">
      <c r="A453" s="58" t="s">
        <v>1438</v>
      </c>
      <c r="B453" s="57" t="s">
        <v>288</v>
      </c>
      <c r="C453" s="206">
        <v>56592.39127</v>
      </c>
      <c r="D453" s="58">
        <v>1E-4</v>
      </c>
      <c r="E453" s="33">
        <f t="shared" si="282"/>
        <v>19312.449144645721</v>
      </c>
      <c r="F453" s="25">
        <f t="shared" si="283"/>
        <v>19312.5</v>
      </c>
      <c r="G453" s="25">
        <f t="shared" si="304"/>
        <v>-1.7359375000523869E-2</v>
      </c>
      <c r="K453">
        <f t="shared" si="310"/>
        <v>-1.7359375000523869E-2</v>
      </c>
      <c r="M453" s="25"/>
      <c r="O453" s="25">
        <f t="shared" ca="1" si="311"/>
        <v>-7.2709750089246725E-3</v>
      </c>
      <c r="P453" s="27">
        <f t="shared" si="284"/>
        <v>-2.7233824977419482E-2</v>
      </c>
      <c r="Q453" s="28">
        <f t="shared" si="285"/>
        <v>41573.89127</v>
      </c>
      <c r="S453" s="25">
        <f t="shared" si="305"/>
        <v>9.7504762346213778E-5</v>
      </c>
      <c r="T453" s="128">
        <v>1</v>
      </c>
      <c r="U453">
        <f t="shared" si="306"/>
        <v>9.7504762346213778E-5</v>
      </c>
      <c r="V453" s="25">
        <f t="shared" si="307"/>
        <v>9.8744499768956134E-3</v>
      </c>
      <c r="Z453">
        <f t="shared" si="286"/>
        <v>19312.5</v>
      </c>
      <c r="AA453" s="25">
        <f t="shared" si="287"/>
        <v>-1.6859607801191986E-2</v>
      </c>
      <c r="AB453" s="25">
        <f t="shared" si="288"/>
        <v>-2.7733592176751365E-2</v>
      </c>
      <c r="AC453" s="25">
        <f t="shared" si="289"/>
        <v>9.8744499768956134E-3</v>
      </c>
      <c r="AD453" s="25">
        <f t="shared" si="290"/>
        <v>-4.9976719933188252E-4</v>
      </c>
      <c r="AE453" s="25">
        <f t="shared" si="291"/>
        <v>2.497672535280336E-7</v>
      </c>
      <c r="AF453">
        <f t="shared" si="292"/>
        <v>9.8744499768956134E-3</v>
      </c>
      <c r="AG453" s="128"/>
      <c r="AH453">
        <f t="shared" si="293"/>
        <v>1.0374217176227498E-2</v>
      </c>
      <c r="AI453">
        <f t="shared" si="294"/>
        <v>0.78531181158595209</v>
      </c>
      <c r="AJ453">
        <f t="shared" si="295"/>
        <v>0.90203449124538104</v>
      </c>
      <c r="AK453">
        <f t="shared" si="296"/>
        <v>0.44861308538058903</v>
      </c>
      <c r="AL453">
        <f t="shared" si="297"/>
        <v>2.0171451308091104</v>
      </c>
      <c r="AM453">
        <f t="shared" si="298"/>
        <v>1.5871713109245074</v>
      </c>
      <c r="AN453" s="25">
        <f t="shared" si="312"/>
        <v>7.7702703637258335</v>
      </c>
      <c r="AO453" s="25">
        <f t="shared" si="312"/>
        <v>7.7702703493757239</v>
      </c>
      <c r="AP453" s="25">
        <f t="shared" si="312"/>
        <v>7.7702700042905084</v>
      </c>
      <c r="AQ453" s="25">
        <f t="shared" si="312"/>
        <v>7.7702617062584327</v>
      </c>
      <c r="AR453" s="25">
        <f t="shared" si="312"/>
        <v>7.7700624155722275</v>
      </c>
      <c r="AS453" s="25">
        <f t="shared" si="312"/>
        <v>7.7654104169059845</v>
      </c>
      <c r="AT453" s="25">
        <f t="shared" si="312"/>
        <v>7.6908673181408167</v>
      </c>
      <c r="AU453" s="25">
        <f t="shared" si="299"/>
        <v>7.2746742823679229</v>
      </c>
    </row>
    <row r="454" spans="1:47">
      <c r="A454" s="33" t="s">
        <v>354</v>
      </c>
      <c r="B454" s="57" t="s">
        <v>292</v>
      </c>
      <c r="C454" s="58">
        <v>56613.724199999997</v>
      </c>
      <c r="D454" s="58" t="s">
        <v>420</v>
      </c>
      <c r="E454" s="33">
        <f t="shared" si="282"/>
        <v>19374.945272131787</v>
      </c>
      <c r="F454" s="25">
        <f t="shared" si="283"/>
        <v>19375</v>
      </c>
      <c r="G454" s="25">
        <f t="shared" si="304"/>
        <v>-1.8681250003282912E-2</v>
      </c>
      <c r="K454">
        <f t="shared" si="310"/>
        <v>-1.8681250003282912E-2</v>
      </c>
      <c r="M454" s="25"/>
      <c r="O454" s="25">
        <f t="shared" ca="1" si="311"/>
        <v>-7.493634058003025E-3</v>
      </c>
      <c r="P454" s="27">
        <f t="shared" si="284"/>
        <v>-2.7327337391309735E-2</v>
      </c>
      <c r="Q454" s="28">
        <f t="shared" si="285"/>
        <v>41595.224199999997</v>
      </c>
      <c r="S454" s="25">
        <f t="shared" si="305"/>
        <v>7.4754827121396489E-5</v>
      </c>
      <c r="T454" s="128">
        <v>1</v>
      </c>
      <c r="U454">
        <f t="shared" si="306"/>
        <v>7.4754827121396489E-5</v>
      </c>
      <c r="V454" s="25">
        <f t="shared" si="307"/>
        <v>8.6460873880268227E-3</v>
      </c>
      <c r="Z454">
        <f t="shared" si="286"/>
        <v>19375</v>
      </c>
      <c r="AA454" s="25">
        <f t="shared" si="287"/>
        <v>-1.6945275818374225E-2</v>
      </c>
      <c r="AB454" s="25">
        <f t="shared" si="288"/>
        <v>-2.9063311576218422E-2</v>
      </c>
      <c r="AC454" s="25">
        <f t="shared" si="289"/>
        <v>8.6460873880268227E-3</v>
      </c>
      <c r="AD454" s="25">
        <f t="shared" si="290"/>
        <v>-1.7359741849086868E-3</v>
      </c>
      <c r="AE454" s="25">
        <f t="shared" si="291"/>
        <v>3.0136063706693795E-6</v>
      </c>
      <c r="AF454">
        <f t="shared" si="292"/>
        <v>8.6460873880268227E-3</v>
      </c>
      <c r="AG454" s="128"/>
      <c r="AH454">
        <f t="shared" si="293"/>
        <v>1.0382061572935511E-2</v>
      </c>
      <c r="AI454">
        <f t="shared" si="294"/>
        <v>0.7814496267423432</v>
      </c>
      <c r="AJ454">
        <f t="shared" si="295"/>
        <v>0.89827696941600177</v>
      </c>
      <c r="AK454">
        <f t="shared" si="296"/>
        <v>0.44674428140507433</v>
      </c>
      <c r="AL454">
        <f t="shared" si="297"/>
        <v>2.0257722132071767</v>
      </c>
      <c r="AM454">
        <f t="shared" si="298"/>
        <v>1.6024558868743362</v>
      </c>
      <c r="AN454" s="25">
        <f t="shared" si="312"/>
        <v>7.7798244849842249</v>
      </c>
      <c r="AO454" s="25">
        <f t="shared" si="312"/>
        <v>7.7798244770703615</v>
      </c>
      <c r="AP454" s="25">
        <f t="shared" si="312"/>
        <v>7.7798242622963976</v>
      </c>
      <c r="AQ454" s="25">
        <f t="shared" si="312"/>
        <v>7.7798184337927312</v>
      </c>
      <c r="AR454" s="25">
        <f t="shared" si="312"/>
        <v>7.7796604349298182</v>
      </c>
      <c r="AS454" s="25">
        <f t="shared" si="312"/>
        <v>7.7754982705439586</v>
      </c>
      <c r="AT454" s="25">
        <f t="shared" si="312"/>
        <v>7.7025284338126152</v>
      </c>
      <c r="AU454" s="25">
        <f t="shared" si="299"/>
        <v>7.2838537284192011</v>
      </c>
    </row>
    <row r="455" spans="1:47">
      <c r="A455" s="58" t="s">
        <v>1429</v>
      </c>
      <c r="B455" s="57" t="s">
        <v>292</v>
      </c>
      <c r="C455" s="58">
        <v>56613.724199999997</v>
      </c>
      <c r="D455" s="58">
        <v>4.0000000000000002E-4</v>
      </c>
      <c r="E455" s="33">
        <f t="shared" si="282"/>
        <v>19374.945272131787</v>
      </c>
      <c r="F455" s="25">
        <f t="shared" si="283"/>
        <v>19375</v>
      </c>
      <c r="G455" s="25">
        <f t="shared" si="304"/>
        <v>-1.8681250003282912E-2</v>
      </c>
      <c r="K455">
        <f t="shared" si="310"/>
        <v>-1.8681250003282912E-2</v>
      </c>
      <c r="O455" s="25">
        <f t="shared" ca="1" si="311"/>
        <v>-7.493634058003025E-3</v>
      </c>
      <c r="P455" s="27">
        <f t="shared" si="284"/>
        <v>-2.7327337391309735E-2</v>
      </c>
      <c r="Q455" s="28">
        <f t="shared" si="285"/>
        <v>41595.224199999997</v>
      </c>
      <c r="S455" s="25">
        <f t="shared" si="305"/>
        <v>7.4754827121396489E-5</v>
      </c>
      <c r="T455" s="128">
        <v>1</v>
      </c>
      <c r="U455">
        <f t="shared" si="306"/>
        <v>7.4754827121396489E-5</v>
      </c>
      <c r="V455" s="25">
        <f t="shared" si="307"/>
        <v>8.6460873880268227E-3</v>
      </c>
      <c r="Z455">
        <f t="shared" si="286"/>
        <v>19375</v>
      </c>
      <c r="AA455" s="25">
        <f t="shared" si="287"/>
        <v>-1.6945275818374225E-2</v>
      </c>
      <c r="AB455" s="25">
        <f t="shared" si="288"/>
        <v>-2.9063311576218422E-2</v>
      </c>
      <c r="AC455" s="25">
        <f t="shared" si="289"/>
        <v>8.6460873880268227E-3</v>
      </c>
      <c r="AD455" s="25">
        <f t="shared" si="290"/>
        <v>-1.7359741849086868E-3</v>
      </c>
      <c r="AE455" s="25">
        <f t="shared" si="291"/>
        <v>3.0136063706693795E-6</v>
      </c>
      <c r="AF455">
        <f t="shared" si="292"/>
        <v>8.6460873880268227E-3</v>
      </c>
      <c r="AG455" s="128"/>
      <c r="AH455">
        <f t="shared" si="293"/>
        <v>1.0382061572935511E-2</v>
      </c>
      <c r="AI455">
        <f t="shared" si="294"/>
        <v>0.7814496267423432</v>
      </c>
      <c r="AJ455">
        <f t="shared" si="295"/>
        <v>0.89827696941600177</v>
      </c>
      <c r="AK455">
        <f t="shared" si="296"/>
        <v>0.44674428140507433</v>
      </c>
      <c r="AL455">
        <f t="shared" si="297"/>
        <v>2.0257722132071767</v>
      </c>
      <c r="AM455">
        <f t="shared" si="298"/>
        <v>1.6024558868743362</v>
      </c>
      <c r="AN455" s="25">
        <f t="shared" si="312"/>
        <v>7.7798244849842249</v>
      </c>
      <c r="AO455" s="25">
        <f t="shared" si="312"/>
        <v>7.7798244770703615</v>
      </c>
      <c r="AP455" s="25">
        <f t="shared" si="312"/>
        <v>7.7798242622963976</v>
      </c>
      <c r="AQ455" s="25">
        <f t="shared" si="312"/>
        <v>7.7798184337927312</v>
      </c>
      <c r="AR455" s="25">
        <f t="shared" si="312"/>
        <v>7.7796604349298182</v>
      </c>
      <c r="AS455" s="25">
        <f t="shared" si="312"/>
        <v>7.7754982705439586</v>
      </c>
      <c r="AT455" s="25">
        <f t="shared" si="312"/>
        <v>7.7025284338126152</v>
      </c>
      <c r="AU455" s="25">
        <f t="shared" si="299"/>
        <v>7.2838537284192011</v>
      </c>
    </row>
    <row r="456" spans="1:47">
      <c r="A456" s="34" t="s">
        <v>1429</v>
      </c>
      <c r="B456" s="57"/>
      <c r="C456" s="58">
        <v>56613.72423</v>
      </c>
      <c r="D456" s="58">
        <v>4.0000000000000002E-4</v>
      </c>
      <c r="E456" s="33">
        <f t="shared" si="282"/>
        <v>19374.945360018635</v>
      </c>
      <c r="F456" s="25">
        <f t="shared" si="283"/>
        <v>19375</v>
      </c>
      <c r="G456" s="25">
        <f t="shared" si="304"/>
        <v>-1.8651250000402797E-2</v>
      </c>
      <c r="K456">
        <f t="shared" si="310"/>
        <v>-1.8651250000402797E-2</v>
      </c>
      <c r="L456" s="25"/>
      <c r="O456" s="25">
        <f t="shared" ca="1" si="311"/>
        <v>-7.493634058003025E-3</v>
      </c>
      <c r="P456" s="27">
        <f t="shared" si="284"/>
        <v>-2.7327337391309735E-2</v>
      </c>
      <c r="Q456" s="28">
        <f t="shared" si="285"/>
        <v>41595.22423</v>
      </c>
      <c r="S456" s="25">
        <f t="shared" si="305"/>
        <v>7.5274492414654351E-5</v>
      </c>
      <c r="T456" s="128">
        <v>1</v>
      </c>
      <c r="U456">
        <f t="shared" si="306"/>
        <v>7.5274492414654351E-5</v>
      </c>
      <c r="V456" s="25">
        <f t="shared" si="307"/>
        <v>8.6760873909069378E-3</v>
      </c>
      <c r="Z456">
        <f t="shared" si="286"/>
        <v>19375</v>
      </c>
      <c r="AA456" s="25">
        <f t="shared" si="287"/>
        <v>-1.6945275818374225E-2</v>
      </c>
      <c r="AB456" s="25">
        <f t="shared" si="288"/>
        <v>-2.9033311573338307E-2</v>
      </c>
      <c r="AC456" s="25">
        <f t="shared" si="289"/>
        <v>8.6760873909069378E-3</v>
      </c>
      <c r="AD456" s="25">
        <f t="shared" si="290"/>
        <v>-1.7059741820285718E-3</v>
      </c>
      <c r="AE456" s="25">
        <f t="shared" si="291"/>
        <v>2.9103479097480545E-6</v>
      </c>
      <c r="AF456">
        <f t="shared" si="292"/>
        <v>8.6760873909069378E-3</v>
      </c>
      <c r="AG456" s="128"/>
      <c r="AH456">
        <f t="shared" si="293"/>
        <v>1.0382061572935511E-2</v>
      </c>
      <c r="AI456">
        <f t="shared" si="294"/>
        <v>0.7814496267423432</v>
      </c>
      <c r="AJ456">
        <f t="shared" si="295"/>
        <v>0.89827696941600177</v>
      </c>
      <c r="AK456">
        <f t="shared" si="296"/>
        <v>0.44674428140507433</v>
      </c>
      <c r="AL456">
        <f t="shared" si="297"/>
        <v>2.0257722132071767</v>
      </c>
      <c r="AM456">
        <f t="shared" si="298"/>
        <v>1.6024558868743362</v>
      </c>
      <c r="AN456" s="25">
        <f t="shared" si="312"/>
        <v>7.7798244849842249</v>
      </c>
      <c r="AO456" s="25">
        <f t="shared" si="312"/>
        <v>7.7798244770703615</v>
      </c>
      <c r="AP456" s="25">
        <f t="shared" si="312"/>
        <v>7.7798242622963976</v>
      </c>
      <c r="AQ456" s="25">
        <f t="shared" si="312"/>
        <v>7.7798184337927312</v>
      </c>
      <c r="AR456" s="25">
        <f t="shared" si="312"/>
        <v>7.7796604349298182</v>
      </c>
      <c r="AS456" s="25">
        <f t="shared" si="312"/>
        <v>7.7754982705439586</v>
      </c>
      <c r="AT456" s="25">
        <f t="shared" si="312"/>
        <v>7.7025284338126152</v>
      </c>
      <c r="AU456" s="25">
        <f t="shared" si="299"/>
        <v>7.2838537284192011</v>
      </c>
    </row>
    <row r="457" spans="1:47">
      <c r="A457" s="56" t="s">
        <v>1436</v>
      </c>
      <c r="B457" s="57" t="s">
        <v>292</v>
      </c>
      <c r="C457" s="58">
        <v>56619.868399999999</v>
      </c>
      <c r="D457" s="58">
        <v>1E-4</v>
      </c>
      <c r="E457" s="33">
        <f t="shared" si="282"/>
        <v>19392.945083057901</v>
      </c>
      <c r="F457" s="25">
        <f t="shared" si="283"/>
        <v>19393</v>
      </c>
      <c r="G457" s="25">
        <f t="shared" si="304"/>
        <v>-1.8745789995591622E-2</v>
      </c>
      <c r="K457">
        <f t="shared" si="310"/>
        <v>-1.8745789995591622E-2</v>
      </c>
      <c r="O457" s="25">
        <f t="shared" ca="1" si="311"/>
        <v>-7.5577598641375851E-3</v>
      </c>
      <c r="P457" s="27">
        <f t="shared" si="284"/>
        <v>-2.7354293366003878E-2</v>
      </c>
      <c r="Q457" s="28">
        <f t="shared" si="285"/>
        <v>41601.368399999999</v>
      </c>
      <c r="S457" s="25">
        <f t="shared" si="305"/>
        <v>7.4106330278399178E-5</v>
      </c>
      <c r="T457" s="128">
        <v>1</v>
      </c>
      <c r="U457">
        <f t="shared" si="306"/>
        <v>7.4106330278399178E-5</v>
      </c>
      <c r="V457" s="25">
        <f t="shared" si="307"/>
        <v>8.6085033704122564E-3</v>
      </c>
      <c r="Z457">
        <f t="shared" si="286"/>
        <v>19393</v>
      </c>
      <c r="AA457" s="25">
        <f t="shared" si="287"/>
        <v>-1.6970154812365058E-2</v>
      </c>
      <c r="AB457" s="25">
        <f t="shared" si="288"/>
        <v>-2.9129928549230442E-2</v>
      </c>
      <c r="AC457" s="25">
        <f t="shared" si="289"/>
        <v>8.6085033704122564E-3</v>
      </c>
      <c r="AD457" s="25">
        <f t="shared" si="290"/>
        <v>-1.7756351832265635E-3</v>
      </c>
      <c r="AE457" s="25">
        <f t="shared" si="291"/>
        <v>3.1528803039120319E-6</v>
      </c>
      <c r="AF457">
        <f t="shared" si="292"/>
        <v>8.6085033704122564E-3</v>
      </c>
      <c r="AG457" s="128"/>
      <c r="AH457">
        <f t="shared" si="293"/>
        <v>1.038413855363882E-2</v>
      </c>
      <c r="AI457">
        <f t="shared" si="294"/>
        <v>0.78034732670423168</v>
      </c>
      <c r="AJ457">
        <f t="shared" si="295"/>
        <v>0.89718932447183486</v>
      </c>
      <c r="AK457">
        <f t="shared" si="296"/>
        <v>0.44620334123941724</v>
      </c>
      <c r="AL457">
        <f t="shared" si="297"/>
        <v>2.0282411138464487</v>
      </c>
      <c r="AM457">
        <f t="shared" si="298"/>
        <v>1.6068689707959982</v>
      </c>
      <c r="AN457" s="25">
        <f t="shared" si="312"/>
        <v>7.7825673676330034</v>
      </c>
      <c r="AO457" s="25">
        <f t="shared" si="312"/>
        <v>7.7825673610506385</v>
      </c>
      <c r="AP457" s="25">
        <f t="shared" si="312"/>
        <v>7.7825671755633143</v>
      </c>
      <c r="AQ457" s="25">
        <f t="shared" si="312"/>
        <v>7.7825619488326918</v>
      </c>
      <c r="AR457" s="25">
        <f t="shared" si="312"/>
        <v>7.7824148247376161</v>
      </c>
      <c r="AS457" s="25">
        <f t="shared" si="312"/>
        <v>7.7783906985785451</v>
      </c>
      <c r="AT457" s="25">
        <f t="shared" si="312"/>
        <v>7.7058803011347505</v>
      </c>
      <c r="AU457" s="25">
        <f t="shared" si="299"/>
        <v>7.286497408881969</v>
      </c>
    </row>
    <row r="458" spans="1:47">
      <c r="A458" s="103" t="s">
        <v>1435</v>
      </c>
      <c r="B458" s="96" t="s">
        <v>292</v>
      </c>
      <c r="C458" s="58">
        <v>56654.345099999999</v>
      </c>
      <c r="D458" s="95">
        <v>1E-3</v>
      </c>
      <c r="E458" s="33">
        <f t="shared" si="282"/>
        <v>19493.946691299199</v>
      </c>
      <c r="F458" s="25">
        <f t="shared" si="283"/>
        <v>19494</v>
      </c>
      <c r="G458" s="25">
        <f t="shared" si="304"/>
        <v>-1.8196819997683633E-2</v>
      </c>
      <c r="K458">
        <f t="shared" si="310"/>
        <v>-1.8196819997683633E-2</v>
      </c>
      <c r="O458" s="25">
        <f t="shared" ca="1" si="311"/>
        <v>-7.9175768874481869E-3</v>
      </c>
      <c r="P458" s="27">
        <f t="shared" si="284"/>
        <v>-2.750574872126001E-2</v>
      </c>
      <c r="Q458" s="28">
        <f t="shared" si="285"/>
        <v>41635.845099999999</v>
      </c>
      <c r="S458" s="25">
        <f t="shared" si="305"/>
        <v>8.665615398062532E-5</v>
      </c>
      <c r="T458" s="128">
        <v>1</v>
      </c>
      <c r="U458">
        <f t="shared" si="306"/>
        <v>8.665615398062532E-5</v>
      </c>
      <c r="V458" s="25">
        <f t="shared" si="307"/>
        <v>9.3089287235763769E-3</v>
      </c>
      <c r="Z458">
        <f t="shared" si="286"/>
        <v>19494</v>
      </c>
      <c r="AA458" s="25">
        <f t="shared" si="287"/>
        <v>-1.7111447001936307E-2</v>
      </c>
      <c r="AB458" s="25">
        <f t="shared" si="288"/>
        <v>-2.8591121717007336E-2</v>
      </c>
      <c r="AC458" s="25">
        <f t="shared" si="289"/>
        <v>9.3089287235763769E-3</v>
      </c>
      <c r="AD458" s="25">
        <f t="shared" si="290"/>
        <v>-1.085372995747326E-3</v>
      </c>
      <c r="AE458" s="25">
        <f t="shared" si="291"/>
        <v>1.1780345398975248E-6</v>
      </c>
      <c r="AF458">
        <f t="shared" si="292"/>
        <v>9.3089287235763769E-3</v>
      </c>
      <c r="AG458" s="128"/>
      <c r="AH458">
        <f t="shared" si="293"/>
        <v>1.0394301719323703E-2</v>
      </c>
      <c r="AI458">
        <f t="shared" si="294"/>
        <v>0.77424388244745002</v>
      </c>
      <c r="AJ458">
        <f t="shared" si="295"/>
        <v>0.89104323006586639</v>
      </c>
      <c r="AK458">
        <f t="shared" si="296"/>
        <v>0.44314658297993975</v>
      </c>
      <c r="AL458">
        <f t="shared" si="297"/>
        <v>2.0419665289452702</v>
      </c>
      <c r="AM458">
        <f t="shared" si="298"/>
        <v>1.6317258797246155</v>
      </c>
      <c r="AN458" s="25">
        <f t="shared" si="312"/>
        <v>7.7978867592177936</v>
      </c>
      <c r="AO458" s="25">
        <f t="shared" si="312"/>
        <v>7.7978867571747497</v>
      </c>
      <c r="AP458" s="25">
        <f t="shared" si="312"/>
        <v>7.7978866839039638</v>
      </c>
      <c r="AQ458" s="25">
        <f t="shared" si="312"/>
        <v>7.7978840562184626</v>
      </c>
      <c r="AR458" s="25">
        <f t="shared" si="312"/>
        <v>7.7977899015549959</v>
      </c>
      <c r="AS458" s="25">
        <f t="shared" si="312"/>
        <v>7.7945143583429344</v>
      </c>
      <c r="AT458" s="25">
        <f t="shared" si="312"/>
        <v>7.7246334958261844</v>
      </c>
      <c r="AU458" s="25">
        <f t="shared" si="299"/>
        <v>7.3013313937008331</v>
      </c>
    </row>
    <row r="459" spans="1:47">
      <c r="A459" s="214" t="s">
        <v>30</v>
      </c>
      <c r="B459" s="215" t="s">
        <v>292</v>
      </c>
      <c r="C459" s="214">
        <v>56692.575999999885</v>
      </c>
      <c r="D459" s="214" t="s">
        <v>503</v>
      </c>
      <c r="E459" s="33">
        <f t="shared" si="282"/>
        <v>19605.946458808878</v>
      </c>
      <c r="F459" s="25">
        <f t="shared" si="283"/>
        <v>19606</v>
      </c>
      <c r="G459" s="25">
        <f t="shared" si="304"/>
        <v>-1.8276180111570284E-2</v>
      </c>
      <c r="K459">
        <f t="shared" si="310"/>
        <v>-1.8276180111570284E-2</v>
      </c>
      <c r="M459" s="25"/>
      <c r="O459" s="25">
        <f t="shared" ca="1" si="311"/>
        <v>-8.3165819033965763E-3</v>
      </c>
      <c r="P459" s="27">
        <f t="shared" si="284"/>
        <v>-2.7674100921824582E-2</v>
      </c>
      <c r="Q459" s="28">
        <f t="shared" si="285"/>
        <v>41674.075999999885</v>
      </c>
      <c r="S459" s="25">
        <f t="shared" si="305"/>
        <v>8.8320915555810807E-5</v>
      </c>
      <c r="T459" s="128">
        <v>1</v>
      </c>
      <c r="U459">
        <f t="shared" si="306"/>
        <v>8.8320915555810807E-5</v>
      </c>
      <c r="V459" s="25">
        <f t="shared" si="307"/>
        <v>9.3979208102542983E-3</v>
      </c>
      <c r="Z459">
        <f t="shared" si="286"/>
        <v>19606</v>
      </c>
      <c r="AA459" s="25">
        <f t="shared" si="287"/>
        <v>-1.7271438222310097E-2</v>
      </c>
      <c r="AB459" s="25">
        <f t="shared" si="288"/>
        <v>-2.8678842811084768E-2</v>
      </c>
      <c r="AC459" s="25">
        <f t="shared" si="289"/>
        <v>9.3979208102542983E-3</v>
      </c>
      <c r="AD459" s="25">
        <f t="shared" si="290"/>
        <v>-1.0047418892601863E-3</v>
      </c>
      <c r="AE459" s="25">
        <f t="shared" si="291"/>
        <v>1.0095062640341285E-6</v>
      </c>
      <c r="AF459">
        <f t="shared" si="292"/>
        <v>9.3979208102542983E-3</v>
      </c>
      <c r="AG459" s="128"/>
      <c r="AH459">
        <f t="shared" si="293"/>
        <v>1.0402662699514485E-2</v>
      </c>
      <c r="AI459">
        <f t="shared" si="294"/>
        <v>0.76763452152109479</v>
      </c>
      <c r="AJ459">
        <f t="shared" si="295"/>
        <v>0.88414742221842924</v>
      </c>
      <c r="AK459">
        <f t="shared" si="296"/>
        <v>0.43971695786092541</v>
      </c>
      <c r="AL459">
        <f t="shared" si="297"/>
        <v>2.056938803033709</v>
      </c>
      <c r="AM459">
        <f t="shared" si="298"/>
        <v>1.6594836652104894</v>
      </c>
      <c r="AN459" s="25">
        <f t="shared" si="312"/>
        <v>7.8147356287069671</v>
      </c>
      <c r="AO459" s="25">
        <f t="shared" si="312"/>
        <v>7.8147356283323948</v>
      </c>
      <c r="AP459" s="25">
        <f t="shared" si="312"/>
        <v>7.8147356091368589</v>
      </c>
      <c r="AQ459" s="25">
        <f t="shared" si="312"/>
        <v>7.8147346254444923</v>
      </c>
      <c r="AR459" s="25">
        <f t="shared" si="312"/>
        <v>7.8146842481984065</v>
      </c>
      <c r="AS459" s="25">
        <f t="shared" si="312"/>
        <v>7.8121853684256326</v>
      </c>
      <c r="AT459" s="25">
        <f t="shared" si="312"/>
        <v>7.7453201679053718</v>
      </c>
      <c r="AU459" s="25">
        <f t="shared" si="299"/>
        <v>7.317780961024722</v>
      </c>
    </row>
    <row r="460" spans="1:47">
      <c r="A460" s="22" t="s">
        <v>1440</v>
      </c>
      <c r="B460" s="21" t="s">
        <v>292</v>
      </c>
      <c r="C460" s="22">
        <v>56905.576699999998</v>
      </c>
      <c r="D460" s="22">
        <v>2.0000000000000001E-4</v>
      </c>
      <c r="E460" s="33">
        <f t="shared" si="282"/>
        <v>20229.945079806083</v>
      </c>
      <c r="F460" s="25">
        <f t="shared" si="283"/>
        <v>20230</v>
      </c>
      <c r="G460" s="25">
        <f t="shared" si="304"/>
        <v>-1.8746900001133326E-2</v>
      </c>
      <c r="K460">
        <f t="shared" si="310"/>
        <v>-1.8746900001133326E-2</v>
      </c>
      <c r="M460" s="25"/>
      <c r="O460" s="25">
        <f t="shared" ca="1" si="311"/>
        <v>-1.0539609849394747E-2</v>
      </c>
      <c r="P460" s="27">
        <f t="shared" si="284"/>
        <v>-2.8619796659751551E-2</v>
      </c>
      <c r="Q460" s="28">
        <f t="shared" si="285"/>
        <v>41887.076699999998</v>
      </c>
      <c r="S460" s="25">
        <f t="shared" si="305"/>
        <v>9.7474088431754916E-5</v>
      </c>
      <c r="T460" s="128">
        <v>1</v>
      </c>
      <c r="U460">
        <f t="shared" si="306"/>
        <v>9.7474088431754916E-5</v>
      </c>
      <c r="V460" s="25">
        <f t="shared" si="307"/>
        <v>9.872896658618225E-3</v>
      </c>
      <c r="Z460">
        <f t="shared" si="286"/>
        <v>20230</v>
      </c>
      <c r="AA460" s="25">
        <f t="shared" si="287"/>
        <v>-1.8223235507924672E-2</v>
      </c>
      <c r="AB460" s="25">
        <f t="shared" si="288"/>
        <v>-2.9143461152960203E-2</v>
      </c>
      <c r="AC460" s="25">
        <f t="shared" si="289"/>
        <v>9.872896658618225E-3</v>
      </c>
      <c r="AD460" s="25">
        <f t="shared" si="290"/>
        <v>-5.2366449320865455E-4</v>
      </c>
      <c r="AE460" s="25">
        <f t="shared" si="291"/>
        <v>2.7422450144747702E-7</v>
      </c>
      <c r="AF460">
        <f t="shared" si="292"/>
        <v>9.872896658618225E-3</v>
      </c>
      <c r="AG460" s="128"/>
      <c r="AH460">
        <f t="shared" si="293"/>
        <v>1.0396561151826878E-2</v>
      </c>
      <c r="AI460">
        <f t="shared" si="294"/>
        <v>0.73365059759865381</v>
      </c>
      <c r="AJ460">
        <f t="shared" si="295"/>
        <v>0.84450973576805177</v>
      </c>
      <c r="AK460">
        <f t="shared" si="296"/>
        <v>0.42000323148714358</v>
      </c>
      <c r="AL460">
        <f t="shared" si="297"/>
        <v>2.1359557679455645</v>
      </c>
      <c r="AM460">
        <f t="shared" si="298"/>
        <v>1.8182884691259149</v>
      </c>
      <c r="AN460" s="25">
        <f t="shared" si="312"/>
        <v>7.9060910991834774</v>
      </c>
      <c r="AO460" s="25">
        <f t="shared" si="312"/>
        <v>7.906091099494998</v>
      </c>
      <c r="AP460" s="25">
        <f t="shared" si="312"/>
        <v>7.9060910874691555</v>
      </c>
      <c r="AQ460" s="25">
        <f t="shared" si="312"/>
        <v>7.9060915517089123</v>
      </c>
      <c r="AR460" s="25">
        <f t="shared" si="312"/>
        <v>7.9060736274247212</v>
      </c>
      <c r="AS460" s="25">
        <f t="shared" si="312"/>
        <v>7.9067612680574024</v>
      </c>
      <c r="AT460" s="25">
        <f t="shared" si="312"/>
        <v>7.8584264322409707</v>
      </c>
      <c r="AU460" s="25">
        <f t="shared" si="299"/>
        <v>7.4094285504006772</v>
      </c>
    </row>
    <row r="461" spans="1:47">
      <c r="A461" s="34" t="s">
        <v>1432</v>
      </c>
      <c r="B461" s="57"/>
      <c r="C461" s="58">
        <v>56929.812299999998</v>
      </c>
      <c r="D461" s="58">
        <v>2.9999999999999997E-4</v>
      </c>
      <c r="E461" s="33">
        <f t="shared" si="282"/>
        <v>20300.944757173493</v>
      </c>
      <c r="F461" s="25">
        <f t="shared" si="283"/>
        <v>20301</v>
      </c>
      <c r="G461" s="25">
        <f t="shared" si="304"/>
        <v>-1.8857030001527164E-2</v>
      </c>
      <c r="K461">
        <f t="shared" si="310"/>
        <v>-1.8857030001527164E-2</v>
      </c>
      <c r="L461" s="25"/>
      <c r="O461" s="25">
        <f t="shared" ca="1" si="311"/>
        <v>-1.0792550529147744E-2</v>
      </c>
      <c r="P461" s="27">
        <f t="shared" si="284"/>
        <v>-2.8728230773758291E-2</v>
      </c>
      <c r="Q461" s="28">
        <f t="shared" si="285"/>
        <v>41911.312299999998</v>
      </c>
      <c r="S461" s="25">
        <f t="shared" si="305"/>
        <v>9.7440604685696387E-5</v>
      </c>
      <c r="T461" s="128">
        <v>1</v>
      </c>
      <c r="U461">
        <f t="shared" si="306"/>
        <v>9.7440604685696387E-5</v>
      </c>
      <c r="V461" s="25">
        <f t="shared" si="307"/>
        <v>9.8712007722311264E-3</v>
      </c>
      <c r="Z461">
        <f t="shared" si="286"/>
        <v>20301</v>
      </c>
      <c r="AA461" s="25">
        <f t="shared" si="287"/>
        <v>-1.8337700724712254E-2</v>
      </c>
      <c r="AB461" s="25">
        <f t="shared" si="288"/>
        <v>-2.9247560050573197E-2</v>
      </c>
      <c r="AC461" s="25">
        <f t="shared" si="289"/>
        <v>9.8712007722311264E-3</v>
      </c>
      <c r="AD461" s="25">
        <f t="shared" si="290"/>
        <v>-5.193292768149102E-4</v>
      </c>
      <c r="AE461" s="25">
        <f t="shared" si="291"/>
        <v>2.6970289775709765E-7</v>
      </c>
      <c r="AF461">
        <f t="shared" si="292"/>
        <v>9.8712007722311264E-3</v>
      </c>
      <c r="AG461" s="128"/>
      <c r="AH461">
        <f t="shared" si="293"/>
        <v>1.0390530049046035E-2</v>
      </c>
      <c r="AI461">
        <f t="shared" si="294"/>
        <v>0.7300678268597931</v>
      </c>
      <c r="AJ461">
        <f t="shared" si="295"/>
        <v>0.83989807729878785</v>
      </c>
      <c r="AK461">
        <f t="shared" si="296"/>
        <v>0.41770963661735505</v>
      </c>
      <c r="AL461">
        <f t="shared" si="297"/>
        <v>2.1445094121137389</v>
      </c>
      <c r="AM461">
        <f t="shared" si="298"/>
        <v>1.8368496589184928</v>
      </c>
      <c r="AN461" s="25">
        <f t="shared" ref="AN461:AT470" si="313">$AU461+$AB$7*SIN(AO461)</f>
        <v>7.9162307623909784</v>
      </c>
      <c r="AO461" s="25">
        <f t="shared" si="313"/>
        <v>7.916230763238203</v>
      </c>
      <c r="AP461" s="25">
        <f t="shared" si="313"/>
        <v>7.9162307358543504</v>
      </c>
      <c r="AQ461" s="25">
        <f t="shared" si="313"/>
        <v>7.916231620944628</v>
      </c>
      <c r="AR461" s="25">
        <f t="shared" si="313"/>
        <v>7.9162030070348282</v>
      </c>
      <c r="AS461" s="25">
        <f t="shared" si="313"/>
        <v>7.9171215025217254</v>
      </c>
      <c r="AT461" s="25">
        <f t="shared" si="313"/>
        <v>7.87106016299236</v>
      </c>
      <c r="AU461" s="25">
        <f t="shared" si="299"/>
        <v>7.4198564011149282</v>
      </c>
    </row>
    <row r="462" spans="1:47">
      <c r="A462" s="212" t="s">
        <v>26</v>
      </c>
      <c r="B462" s="213" t="s">
        <v>292</v>
      </c>
      <c r="C462" s="212">
        <v>56942.783100000001</v>
      </c>
      <c r="D462" s="212">
        <v>2.0000000000000001E-4</v>
      </c>
      <c r="E462" s="33">
        <f t="shared" si="282"/>
        <v>20338.943511699781</v>
      </c>
      <c r="F462" s="25">
        <f t="shared" si="283"/>
        <v>20339</v>
      </c>
      <c r="G462" s="25">
        <f t="shared" si="304"/>
        <v>-1.9282169996586163E-2</v>
      </c>
      <c r="K462">
        <f t="shared" si="310"/>
        <v>-1.9282169996586163E-2</v>
      </c>
      <c r="L462" s="25"/>
      <c r="O462" s="25">
        <f t="shared" ca="1" si="311"/>
        <v>-1.0927927230987379E-2</v>
      </c>
      <c r="P462" s="27">
        <f t="shared" si="284"/>
        <v>-2.8786335679884523E-2</v>
      </c>
      <c r="Q462" s="28">
        <f t="shared" si="285"/>
        <v>41924.283100000001</v>
      </c>
      <c r="S462" s="25">
        <f t="shared" si="305"/>
        <v>9.03291653355862E-5</v>
      </c>
      <c r="T462" s="128">
        <v>1</v>
      </c>
      <c r="U462">
        <f t="shared" si="306"/>
        <v>9.03291653355862E-5</v>
      </c>
      <c r="V462" s="25">
        <f t="shared" si="307"/>
        <v>9.5041656832983608E-3</v>
      </c>
      <c r="Z462">
        <f t="shared" si="286"/>
        <v>20339</v>
      </c>
      <c r="AA462" s="25">
        <f t="shared" si="287"/>
        <v>-1.8399458190988309E-2</v>
      </c>
      <c r="AB462" s="25">
        <f t="shared" si="288"/>
        <v>-2.9669047485482374E-2</v>
      </c>
      <c r="AC462" s="25">
        <f t="shared" si="289"/>
        <v>9.5041656832983608E-3</v>
      </c>
      <c r="AD462" s="25">
        <f t="shared" si="290"/>
        <v>-8.8271180559785362E-4</v>
      </c>
      <c r="AE462" s="25">
        <f t="shared" si="291"/>
        <v>7.791801317418229E-7</v>
      </c>
      <c r="AF462">
        <f t="shared" si="292"/>
        <v>9.5041656832983608E-3</v>
      </c>
      <c r="AG462" s="128"/>
      <c r="AH462">
        <f t="shared" si="293"/>
        <v>1.0386877488896213E-2</v>
      </c>
      <c r="AI462">
        <f t="shared" si="294"/>
        <v>0.72817261486847129</v>
      </c>
      <c r="AJ462">
        <f t="shared" si="295"/>
        <v>0.8374232735898075</v>
      </c>
      <c r="AK462">
        <f t="shared" si="296"/>
        <v>0.41647880055502584</v>
      </c>
      <c r="AL462">
        <f t="shared" si="297"/>
        <v>2.1490532505226212</v>
      </c>
      <c r="AM462">
        <f t="shared" si="298"/>
        <v>1.8468287329723396</v>
      </c>
      <c r="AN462" s="25">
        <f t="shared" si="313"/>
        <v>7.9216373384173115</v>
      </c>
      <c r="AO462" s="25">
        <f t="shared" si="313"/>
        <v>7.9216373397431949</v>
      </c>
      <c r="AP462" s="25">
        <f t="shared" si="313"/>
        <v>7.921637300308265</v>
      </c>
      <c r="AQ462" s="25">
        <f t="shared" si="313"/>
        <v>7.9216384731871736</v>
      </c>
      <c r="AR462" s="25">
        <f t="shared" si="313"/>
        <v>7.9216035805848257</v>
      </c>
      <c r="AS462" s="25">
        <f t="shared" si="313"/>
        <v>7.9226340473847889</v>
      </c>
      <c r="AT462" s="25">
        <f t="shared" si="313"/>
        <v>7.877801736285531</v>
      </c>
      <c r="AU462" s="25">
        <f t="shared" si="299"/>
        <v>7.4254375043141048</v>
      </c>
    </row>
    <row r="463" spans="1:47">
      <c r="A463" s="212" t="s">
        <v>26</v>
      </c>
      <c r="B463" s="213" t="s">
        <v>292</v>
      </c>
      <c r="C463" s="212">
        <v>56956.7785</v>
      </c>
      <c r="D463" s="212">
        <v>1E-4</v>
      </c>
      <c r="E463" s="33">
        <f t="shared" si="282"/>
        <v>20379.943894798522</v>
      </c>
      <c r="F463" s="25">
        <f t="shared" si="283"/>
        <v>20380</v>
      </c>
      <c r="G463" s="25">
        <f t="shared" si="304"/>
        <v>-1.9151399996189866E-2</v>
      </c>
      <c r="K463">
        <f t="shared" si="310"/>
        <v>-1.9151399996189866E-2</v>
      </c>
      <c r="M463" s="25"/>
      <c r="O463" s="25">
        <f t="shared" ca="1" si="311"/>
        <v>-1.1073991567182771E-2</v>
      </c>
      <c r="P463" s="27">
        <f t="shared" si="284"/>
        <v>-2.8849082356477148E-2</v>
      </c>
      <c r="Q463" s="28">
        <f t="shared" si="285"/>
        <v>41938.2785</v>
      </c>
      <c r="S463" s="25">
        <f t="shared" si="305"/>
        <v>9.4045043161027105E-5</v>
      </c>
      <c r="T463" s="128">
        <v>1</v>
      </c>
      <c r="U463">
        <f t="shared" si="306"/>
        <v>9.4045043161027105E-5</v>
      </c>
      <c r="V463" s="25">
        <f t="shared" si="307"/>
        <v>9.6976823602872818E-3</v>
      </c>
      <c r="Z463">
        <f t="shared" si="286"/>
        <v>20380</v>
      </c>
      <c r="AA463" s="25">
        <f t="shared" si="287"/>
        <v>-1.8466474311440488E-2</v>
      </c>
      <c r="AB463" s="25">
        <f t="shared" si="288"/>
        <v>-2.9534008041226526E-2</v>
      </c>
      <c r="AC463" s="25">
        <f t="shared" si="289"/>
        <v>9.6976823602872818E-3</v>
      </c>
      <c r="AD463" s="25">
        <f t="shared" si="290"/>
        <v>-6.8492568474937815E-4</v>
      </c>
      <c r="AE463" s="25">
        <f t="shared" si="291"/>
        <v>4.6912319362940456E-7</v>
      </c>
      <c r="AF463">
        <f t="shared" si="292"/>
        <v>9.6976823602872818E-3</v>
      </c>
      <c r="AG463" s="128"/>
      <c r="AH463">
        <f t="shared" si="293"/>
        <v>1.038260804503666E-2</v>
      </c>
      <c r="AI463">
        <f t="shared" si="294"/>
        <v>0.72614501278889998</v>
      </c>
      <c r="AJ463">
        <f t="shared" si="295"/>
        <v>0.83474820689229612</v>
      </c>
      <c r="AK463">
        <f t="shared" si="296"/>
        <v>0.41514836456236415</v>
      </c>
      <c r="AL463">
        <f t="shared" si="297"/>
        <v>2.1539294694510223</v>
      </c>
      <c r="AM463">
        <f t="shared" si="298"/>
        <v>1.8576313517010132</v>
      </c>
      <c r="AN463" s="25">
        <f t="shared" si="313"/>
        <v>7.9274550553242031</v>
      </c>
      <c r="AO463" s="25">
        <f t="shared" si="313"/>
        <v>7.9274550573673404</v>
      </c>
      <c r="AP463" s="25">
        <f t="shared" si="313"/>
        <v>7.9274550014035761</v>
      </c>
      <c r="AQ463" s="25">
        <f t="shared" si="313"/>
        <v>7.9274565342969501</v>
      </c>
      <c r="AR463" s="25">
        <f t="shared" si="313"/>
        <v>7.9274145355465304</v>
      </c>
      <c r="AS463" s="25">
        <f t="shared" si="313"/>
        <v>7.9285566942943886</v>
      </c>
      <c r="AT463" s="25">
        <f t="shared" si="313"/>
        <v>7.8850597349393459</v>
      </c>
      <c r="AU463" s="25">
        <f t="shared" si="299"/>
        <v>7.4314592209237427</v>
      </c>
    </row>
    <row r="464" spans="1:47">
      <c r="A464" s="212" t="s">
        <v>26</v>
      </c>
      <c r="B464" s="213" t="s">
        <v>292</v>
      </c>
      <c r="C464" s="212">
        <v>56956.7785</v>
      </c>
      <c r="D464" s="212">
        <v>1E-4</v>
      </c>
      <c r="E464" s="33">
        <f t="shared" si="282"/>
        <v>20379.943894798522</v>
      </c>
      <c r="F464" s="25">
        <f t="shared" si="283"/>
        <v>20380</v>
      </c>
      <c r="G464" s="25">
        <f t="shared" si="304"/>
        <v>-1.9151399996189866E-2</v>
      </c>
      <c r="K464">
        <f t="shared" si="310"/>
        <v>-1.9151399996189866E-2</v>
      </c>
      <c r="L464" s="25"/>
      <c r="O464" s="25">
        <f t="shared" ca="1" si="311"/>
        <v>-1.1073991567182771E-2</v>
      </c>
      <c r="P464" s="27">
        <f t="shared" si="284"/>
        <v>-2.8849082356477148E-2</v>
      </c>
      <c r="Q464" s="28">
        <f t="shared" si="285"/>
        <v>41938.2785</v>
      </c>
      <c r="S464" s="25">
        <f t="shared" si="305"/>
        <v>9.4045043161027105E-5</v>
      </c>
      <c r="T464" s="128">
        <v>1</v>
      </c>
      <c r="U464">
        <f t="shared" si="306"/>
        <v>9.4045043161027105E-5</v>
      </c>
      <c r="V464" s="25">
        <f t="shared" si="307"/>
        <v>9.6976823602872818E-3</v>
      </c>
      <c r="Z464">
        <f t="shared" si="286"/>
        <v>20380</v>
      </c>
      <c r="AA464" s="25">
        <f t="shared" si="287"/>
        <v>-1.8466474311440488E-2</v>
      </c>
      <c r="AB464" s="25">
        <f t="shared" si="288"/>
        <v>-2.9534008041226526E-2</v>
      </c>
      <c r="AC464" s="25">
        <f t="shared" si="289"/>
        <v>9.6976823602872818E-3</v>
      </c>
      <c r="AD464" s="25">
        <f t="shared" si="290"/>
        <v>-6.8492568474937815E-4</v>
      </c>
      <c r="AE464" s="25">
        <f t="shared" si="291"/>
        <v>4.6912319362940456E-7</v>
      </c>
      <c r="AF464">
        <f t="shared" si="292"/>
        <v>9.6976823602872818E-3</v>
      </c>
      <c r="AG464" s="128"/>
      <c r="AH464">
        <f t="shared" si="293"/>
        <v>1.038260804503666E-2</v>
      </c>
      <c r="AI464">
        <f t="shared" si="294"/>
        <v>0.72614501278889998</v>
      </c>
      <c r="AJ464">
        <f t="shared" si="295"/>
        <v>0.83474820689229612</v>
      </c>
      <c r="AK464">
        <f t="shared" si="296"/>
        <v>0.41514836456236415</v>
      </c>
      <c r="AL464">
        <f t="shared" si="297"/>
        <v>2.1539294694510223</v>
      </c>
      <c r="AM464">
        <f t="shared" si="298"/>
        <v>1.8576313517010132</v>
      </c>
      <c r="AN464" s="25">
        <f t="shared" si="313"/>
        <v>7.9274550553242031</v>
      </c>
      <c r="AO464" s="25">
        <f t="shared" si="313"/>
        <v>7.9274550573673404</v>
      </c>
      <c r="AP464" s="25">
        <f t="shared" si="313"/>
        <v>7.9274550014035761</v>
      </c>
      <c r="AQ464" s="25">
        <f t="shared" si="313"/>
        <v>7.9274565342969501</v>
      </c>
      <c r="AR464" s="25">
        <f t="shared" si="313"/>
        <v>7.9274145355465304</v>
      </c>
      <c r="AS464" s="25">
        <f t="shared" si="313"/>
        <v>7.9285566942943886</v>
      </c>
      <c r="AT464" s="25">
        <f t="shared" si="313"/>
        <v>7.8850597349393459</v>
      </c>
      <c r="AU464" s="25">
        <f t="shared" si="299"/>
        <v>7.4314592209237427</v>
      </c>
    </row>
    <row r="465" spans="1:50">
      <c r="A465" s="22" t="s">
        <v>1439</v>
      </c>
      <c r="B465" s="21"/>
      <c r="C465" s="22">
        <v>56963.434399999998</v>
      </c>
      <c r="D465" s="22">
        <v>5.0000000000000001E-4</v>
      </c>
      <c r="E465" s="33">
        <f t="shared" si="282"/>
        <v>20399.442762274033</v>
      </c>
      <c r="F465" s="25">
        <f t="shared" si="283"/>
        <v>20399.5</v>
      </c>
      <c r="G465" s="25">
        <f t="shared" si="304"/>
        <v>-1.9537984997441527E-2</v>
      </c>
      <c r="K465">
        <f t="shared" si="310"/>
        <v>-1.9537984997441527E-2</v>
      </c>
      <c r="M465" s="25"/>
      <c r="O465" s="25">
        <f t="shared" ca="1" si="311"/>
        <v>-1.1143461190495203E-2</v>
      </c>
      <c r="P465" s="27">
        <f t="shared" si="284"/>
        <v>-2.8878945153660671E-2</v>
      </c>
      <c r="Q465" s="28">
        <f t="shared" si="285"/>
        <v>41944.934399999998</v>
      </c>
      <c r="S465" s="25">
        <f t="shared" si="305"/>
        <v>8.7253536640073578E-5</v>
      </c>
      <c r="T465" s="128">
        <v>1</v>
      </c>
      <c r="U465">
        <f t="shared" si="306"/>
        <v>8.7253536640073578E-5</v>
      </c>
      <c r="V465" s="25">
        <f t="shared" si="307"/>
        <v>9.3409601562191441E-3</v>
      </c>
      <c r="W465" s="139"/>
      <c r="X465" s="139"/>
      <c r="Y465" s="139"/>
      <c r="Z465">
        <f t="shared" si="286"/>
        <v>20399.5</v>
      </c>
      <c r="AA465" s="25">
        <f t="shared" si="287"/>
        <v>-1.8498486518378925E-2</v>
      </c>
      <c r="AB465" s="25">
        <f t="shared" si="288"/>
        <v>-2.9918443632723273E-2</v>
      </c>
      <c r="AC465" s="25">
        <f t="shared" si="289"/>
        <v>9.3409601562191441E-3</v>
      </c>
      <c r="AD465" s="25">
        <f t="shared" si="290"/>
        <v>-1.0394984790626019E-3</v>
      </c>
      <c r="AE465" s="25">
        <f t="shared" si="291"/>
        <v>1.0805570879734625E-6</v>
      </c>
      <c r="AF465">
        <f t="shared" si="292"/>
        <v>9.3409601562191441E-3</v>
      </c>
      <c r="AG465" s="128"/>
      <c r="AH465">
        <f t="shared" si="293"/>
        <v>1.0380458635281748E-2</v>
      </c>
      <c r="AI465">
        <f t="shared" si="294"/>
        <v>0.72518688810892162</v>
      </c>
      <c r="AJ465">
        <f t="shared" si="295"/>
        <v>0.83347420330664201</v>
      </c>
      <c r="AK465">
        <f t="shared" si="296"/>
        <v>0.41451474298502222</v>
      </c>
      <c r="AL465">
        <f t="shared" si="297"/>
        <v>2.1562391400759533</v>
      </c>
      <c r="AM465">
        <f t="shared" si="298"/>
        <v>1.8627823385435731</v>
      </c>
      <c r="AN465" s="25">
        <f t="shared" si="313"/>
        <v>7.9302163420046368</v>
      </c>
      <c r="AO465" s="25">
        <f t="shared" si="313"/>
        <v>7.9302163444752365</v>
      </c>
      <c r="AP465" s="25">
        <f t="shared" si="313"/>
        <v>7.9302162792494642</v>
      </c>
      <c r="AQ465" s="25">
        <f t="shared" si="313"/>
        <v>7.9302180012424417</v>
      </c>
      <c r="AR465" s="25">
        <f t="shared" si="313"/>
        <v>7.9301725267433634</v>
      </c>
      <c r="AS465" s="25">
        <f t="shared" si="313"/>
        <v>7.9313644726717172</v>
      </c>
      <c r="AT465" s="25">
        <f t="shared" si="313"/>
        <v>7.8885059409175682</v>
      </c>
      <c r="AU465" s="25">
        <f t="shared" si="299"/>
        <v>7.4343232080917412</v>
      </c>
    </row>
    <row r="466" spans="1:50">
      <c r="A466" s="212" t="s">
        <v>26</v>
      </c>
      <c r="B466" s="213" t="s">
        <v>288</v>
      </c>
      <c r="C466" s="212">
        <v>56976.747799999997</v>
      </c>
      <c r="D466" s="212">
        <v>1E-4</v>
      </c>
      <c r="E466" s="33">
        <f t="shared" si="282"/>
        <v>20438.445184523254</v>
      </c>
      <c r="F466" s="25">
        <f t="shared" si="283"/>
        <v>20438.5</v>
      </c>
      <c r="G466" s="25">
        <f t="shared" si="304"/>
        <v>-1.8711155003984459E-2</v>
      </c>
      <c r="K466">
        <f t="shared" si="310"/>
        <v>-1.8711155003984459E-2</v>
      </c>
      <c r="M466" s="25"/>
      <c r="O466" s="25">
        <f t="shared" ca="1" si="311"/>
        <v>-1.1282400437120095E-2</v>
      </c>
      <c r="P466" s="27">
        <f t="shared" si="284"/>
        <v>-2.8938709165864149E-2</v>
      </c>
      <c r="Q466" s="28">
        <f t="shared" si="285"/>
        <v>41958.247799999997</v>
      </c>
      <c r="S466" s="25">
        <f t="shared" si="305"/>
        <v>1.0460286413418257E-4</v>
      </c>
      <c r="T466" s="128">
        <v>1</v>
      </c>
      <c r="U466">
        <f t="shared" si="306"/>
        <v>1.0460286413418257E-4</v>
      </c>
      <c r="V466" s="25">
        <f t="shared" si="307"/>
        <v>1.022755416187969E-2</v>
      </c>
      <c r="Z466">
        <f t="shared" si="286"/>
        <v>20438.5</v>
      </c>
      <c r="AA466" s="25">
        <f t="shared" si="287"/>
        <v>-1.8562777512038952E-2</v>
      </c>
      <c r="AB466" s="25">
        <f t="shared" si="288"/>
        <v>-2.9087086657809656E-2</v>
      </c>
      <c r="AC466" s="25">
        <f t="shared" si="289"/>
        <v>1.022755416187969E-2</v>
      </c>
      <c r="AD466" s="25">
        <f t="shared" si="290"/>
        <v>-1.4837749194550678E-4</v>
      </c>
      <c r="AE466" s="25">
        <f t="shared" si="291"/>
        <v>2.2015880116038929E-8</v>
      </c>
      <c r="AF466">
        <f t="shared" si="292"/>
        <v>1.022755416187969E-2</v>
      </c>
      <c r="AG466" s="128"/>
      <c r="AH466">
        <f t="shared" si="293"/>
        <v>1.0375931653825197E-2</v>
      </c>
      <c r="AI466">
        <f t="shared" si="294"/>
        <v>0.72328256868652019</v>
      </c>
      <c r="AJ466">
        <f t="shared" si="295"/>
        <v>0.83092299841877126</v>
      </c>
      <c r="AK466">
        <f t="shared" si="296"/>
        <v>0.41324590963065438</v>
      </c>
      <c r="AL466">
        <f t="shared" si="297"/>
        <v>2.1608402673626559</v>
      </c>
      <c r="AM466">
        <f t="shared" si="298"/>
        <v>1.8731100385546575</v>
      </c>
      <c r="AN466" s="25">
        <f t="shared" si="313"/>
        <v>7.9357280157249299</v>
      </c>
      <c r="AO466" s="25">
        <f t="shared" si="313"/>
        <v>7.9357280192443156</v>
      </c>
      <c r="AP466" s="25">
        <f t="shared" si="313"/>
        <v>7.9357279325818464</v>
      </c>
      <c r="AQ466" s="25">
        <f t="shared" si="313"/>
        <v>7.9357300665591035</v>
      </c>
      <c r="AR466" s="25">
        <f t="shared" si="313"/>
        <v>7.9356775033113633</v>
      </c>
      <c r="AS466" s="25">
        <f t="shared" si="313"/>
        <v>7.9369625513039068</v>
      </c>
      <c r="AT466" s="25">
        <f t="shared" si="313"/>
        <v>7.8953871719406115</v>
      </c>
      <c r="AU466" s="25">
        <f t="shared" si="299"/>
        <v>7.4400511824277382</v>
      </c>
    </row>
    <row r="467" spans="1:50">
      <c r="A467" s="212" t="s">
        <v>26</v>
      </c>
      <c r="B467" s="213" t="s">
        <v>288</v>
      </c>
      <c r="C467" s="212">
        <v>56976.747799999997</v>
      </c>
      <c r="D467" s="212">
        <v>1E-4</v>
      </c>
      <c r="E467" s="33">
        <f t="shared" si="282"/>
        <v>20438.445184523254</v>
      </c>
      <c r="F467" s="25">
        <f t="shared" si="283"/>
        <v>20438.5</v>
      </c>
      <c r="G467" s="25">
        <f t="shared" si="304"/>
        <v>-1.8711155003984459E-2</v>
      </c>
      <c r="K467">
        <f t="shared" si="310"/>
        <v>-1.8711155003984459E-2</v>
      </c>
      <c r="L467" s="25"/>
      <c r="O467" s="25">
        <f t="shared" ca="1" si="311"/>
        <v>-1.1282400437120095E-2</v>
      </c>
      <c r="P467" s="27">
        <f t="shared" si="284"/>
        <v>-2.8938709165864149E-2</v>
      </c>
      <c r="Q467" s="28">
        <f t="shared" si="285"/>
        <v>41958.247799999997</v>
      </c>
      <c r="S467" s="25">
        <f t="shared" si="305"/>
        <v>1.0460286413418257E-4</v>
      </c>
      <c r="T467" s="128">
        <v>1</v>
      </c>
      <c r="U467">
        <f t="shared" si="306"/>
        <v>1.0460286413418257E-4</v>
      </c>
      <c r="V467" s="25">
        <f t="shared" si="307"/>
        <v>1.022755416187969E-2</v>
      </c>
      <c r="Z467">
        <f t="shared" si="286"/>
        <v>20438.5</v>
      </c>
      <c r="AA467" s="25">
        <f t="shared" si="287"/>
        <v>-1.8562777512038952E-2</v>
      </c>
      <c r="AB467" s="25">
        <f t="shared" si="288"/>
        <v>-2.9087086657809656E-2</v>
      </c>
      <c r="AC467" s="25">
        <f t="shared" si="289"/>
        <v>1.022755416187969E-2</v>
      </c>
      <c r="AD467" s="25">
        <f t="shared" si="290"/>
        <v>-1.4837749194550678E-4</v>
      </c>
      <c r="AE467" s="25">
        <f t="shared" si="291"/>
        <v>2.2015880116038929E-8</v>
      </c>
      <c r="AF467">
        <f t="shared" si="292"/>
        <v>1.022755416187969E-2</v>
      </c>
      <c r="AG467" s="128"/>
      <c r="AH467">
        <f t="shared" si="293"/>
        <v>1.0375931653825197E-2</v>
      </c>
      <c r="AI467">
        <f t="shared" si="294"/>
        <v>0.72328256868652019</v>
      </c>
      <c r="AJ467">
        <f t="shared" si="295"/>
        <v>0.83092299841877126</v>
      </c>
      <c r="AK467">
        <f t="shared" si="296"/>
        <v>0.41324590963065438</v>
      </c>
      <c r="AL467">
        <f t="shared" si="297"/>
        <v>2.1608402673626559</v>
      </c>
      <c r="AM467">
        <f t="shared" si="298"/>
        <v>1.8731100385546575</v>
      </c>
      <c r="AN467" s="25">
        <f t="shared" si="313"/>
        <v>7.9357280157249299</v>
      </c>
      <c r="AO467" s="25">
        <f t="shared" si="313"/>
        <v>7.9357280192443156</v>
      </c>
      <c r="AP467" s="25">
        <f t="shared" si="313"/>
        <v>7.9357279325818464</v>
      </c>
      <c r="AQ467" s="25">
        <f t="shared" si="313"/>
        <v>7.9357300665591035</v>
      </c>
      <c r="AR467" s="25">
        <f t="shared" si="313"/>
        <v>7.9356775033113633</v>
      </c>
      <c r="AS467" s="25">
        <f t="shared" si="313"/>
        <v>7.9369625513039068</v>
      </c>
      <c r="AT467" s="25">
        <f t="shared" si="313"/>
        <v>7.8953871719406115</v>
      </c>
      <c r="AU467" s="25">
        <f t="shared" si="299"/>
        <v>7.4400511824277382</v>
      </c>
    </row>
    <row r="468" spans="1:50">
      <c r="A468" s="212" t="s">
        <v>25</v>
      </c>
      <c r="B468" s="213" t="s">
        <v>292</v>
      </c>
      <c r="C468" s="212">
        <v>57034.605799999998</v>
      </c>
      <c r="D468" s="212">
        <v>1E-4</v>
      </c>
      <c r="E468" s="33">
        <f t="shared" si="282"/>
        <v>20607.943745859611</v>
      </c>
      <c r="F468" s="25">
        <f t="shared" si="283"/>
        <v>20608</v>
      </c>
      <c r="G468" s="25">
        <f t="shared" si="304"/>
        <v>-1.9202240000595339E-2</v>
      </c>
      <c r="K468">
        <f t="shared" si="310"/>
        <v>-1.9202240000595339E-2</v>
      </c>
      <c r="M468" s="25"/>
      <c r="O468" s="25">
        <f t="shared" ca="1" si="311"/>
        <v>-1.1886251778220565E-2</v>
      </c>
      <c r="P468" s="27">
        <f t="shared" si="284"/>
        <v>-2.9199047854954509E-2</v>
      </c>
      <c r="Q468" s="28">
        <f t="shared" si="285"/>
        <v>42016.105799999998</v>
      </c>
      <c r="S468" s="25">
        <f t="shared" si="305"/>
        <v>9.9936167276977196E-5</v>
      </c>
      <c r="T468" s="128">
        <v>1</v>
      </c>
      <c r="U468">
        <f t="shared" si="306"/>
        <v>9.9936167276977196E-5</v>
      </c>
      <c r="V468" s="25">
        <f t="shared" si="307"/>
        <v>9.9968078543591701E-3</v>
      </c>
      <c r="Z468">
        <f t="shared" si="286"/>
        <v>20608</v>
      </c>
      <c r="AA468" s="25">
        <f t="shared" si="287"/>
        <v>-1.8846268798246989E-2</v>
      </c>
      <c r="AB468" s="25">
        <f t="shared" si="288"/>
        <v>-2.9555019057302859E-2</v>
      </c>
      <c r="AC468" s="25">
        <f t="shared" si="289"/>
        <v>9.9968078543591701E-3</v>
      </c>
      <c r="AD468" s="25">
        <f t="shared" si="290"/>
        <v>-3.5597120234834995E-4</v>
      </c>
      <c r="AE468" s="25">
        <f t="shared" si="291"/>
        <v>1.2671549690132991E-7</v>
      </c>
      <c r="AF468">
        <f t="shared" si="292"/>
        <v>9.9968078543591701E-3</v>
      </c>
      <c r="AG468" s="128"/>
      <c r="AH468">
        <f t="shared" si="293"/>
        <v>1.0352779056707518E-2</v>
      </c>
      <c r="AI468">
        <f t="shared" si="294"/>
        <v>0.71518728571899892</v>
      </c>
      <c r="AJ468">
        <f t="shared" si="295"/>
        <v>0.81978962213986284</v>
      </c>
      <c r="AK468">
        <f t="shared" si="296"/>
        <v>0.4077087641970506</v>
      </c>
      <c r="AL468">
        <f t="shared" si="297"/>
        <v>2.1805612601468374</v>
      </c>
      <c r="AM468">
        <f t="shared" si="298"/>
        <v>1.9184045411158441</v>
      </c>
      <c r="AN468" s="25">
        <f t="shared" si="313"/>
        <v>7.9595164655128157</v>
      </c>
      <c r="AO468" s="25">
        <f t="shared" si="313"/>
        <v>7.9595164775572265</v>
      </c>
      <c r="AP468" s="25">
        <f t="shared" si="313"/>
        <v>7.9595162476538688</v>
      </c>
      <c r="AQ468" s="25">
        <f t="shared" si="313"/>
        <v>7.9595206359561486</v>
      </c>
      <c r="AR468" s="25">
        <f t="shared" si="313"/>
        <v>7.9594368424117716</v>
      </c>
      <c r="AS468" s="25">
        <f t="shared" si="313"/>
        <v>7.9610255703240149</v>
      </c>
      <c r="AT468" s="25">
        <f t="shared" si="313"/>
        <v>7.9251200204679444</v>
      </c>
      <c r="AU468" s="25">
        <f t="shared" si="299"/>
        <v>7.4649458401188031</v>
      </c>
    </row>
    <row r="469" spans="1:50">
      <c r="A469" s="22" t="s">
        <v>1440</v>
      </c>
      <c r="B469" s="21" t="s">
        <v>288</v>
      </c>
      <c r="C469" s="22">
        <v>57070.2768</v>
      </c>
      <c r="D469" s="22">
        <v>2.0000000000000001E-4</v>
      </c>
      <c r="E469" s="33">
        <f t="shared" ref="E469:E523" si="314">+(C469-C$7)/C$8</f>
        <v>20712.444129236665</v>
      </c>
      <c r="F469" s="25">
        <f t="shared" ref="F469:F525" si="315">ROUND(2*E469,0)/2</f>
        <v>20712.5</v>
      </c>
      <c r="G469" s="25">
        <f t="shared" si="304"/>
        <v>-1.9071374998020474E-2</v>
      </c>
      <c r="K469">
        <f t="shared" si="310"/>
        <v>-1.9071374998020474E-2</v>
      </c>
      <c r="M469" s="25"/>
      <c r="O469" s="25">
        <f t="shared" ca="1" si="311"/>
        <v>-1.2258537708279553E-2</v>
      </c>
      <c r="P469" s="27">
        <f t="shared" ref="P469:P523" si="316">+D$11+D$12*F469+D$13*F469^2</f>
        <v>-2.9360033795317549E-2</v>
      </c>
      <c r="Q469" s="28">
        <f t="shared" ref="Q469:Q523" si="317">+C469-15018.5</f>
        <v>42051.7768</v>
      </c>
      <c r="S469" s="25">
        <f t="shared" si="305"/>
        <v>1.0585649984719849E-4</v>
      </c>
      <c r="T469" s="128">
        <v>1</v>
      </c>
      <c r="U469">
        <f t="shared" si="306"/>
        <v>1.0585649984719849E-4</v>
      </c>
      <c r="V469" s="25">
        <f t="shared" si="307"/>
        <v>1.0288658797297075E-2</v>
      </c>
      <c r="Z469">
        <f t="shared" ref="Z469:Z523" si="318">F469</f>
        <v>20712.5</v>
      </c>
      <c r="AA469" s="25">
        <f t="shared" ref="AA469:AA523" si="319">AB$3+AB$4*Z469+AB$5*Z469^2+AH469</f>
        <v>-1.9024284701816965E-2</v>
      </c>
      <c r="AB469" s="25">
        <f t="shared" ref="AB469:AB523" si="320">IF(S469&lt;&gt;0,G469-AH469, -9999)</f>
        <v>-2.9407124091521058E-2</v>
      </c>
      <c r="AC469" s="25">
        <f t="shared" ref="AC469:AC523" si="321">+G469-P469</f>
        <v>1.0288658797297075E-2</v>
      </c>
      <c r="AD469" s="25">
        <f t="shared" ref="AD469:AD523" si="322">IF(S469&lt;&gt;0,G469-AA469, -9999)</f>
        <v>-4.7090296203509269E-5</v>
      </c>
      <c r="AE469" s="25">
        <f t="shared" ref="AE469:AE523" si="323">+(G469-AA469)^2*T469</f>
        <v>2.2174959965342396E-9</v>
      </c>
      <c r="AF469">
        <f t="shared" ref="AF469:AF523" si="324">IF(S469&lt;&gt;0,G469-P469, -9999)</f>
        <v>1.0288658797297075E-2</v>
      </c>
      <c r="AG469" s="128"/>
      <c r="AH469">
        <f t="shared" ref="AH469:AH523" si="325">$AB$6*($AB$11/AI469*AJ469+$AB$12)</f>
        <v>1.0335749093500584E-2</v>
      </c>
      <c r="AI469">
        <f t="shared" ref="AI469:AI523" si="326">1+$AB$7*COS(AL469)</f>
        <v>0.71033926388872004</v>
      </c>
      <c r="AJ469">
        <f t="shared" ref="AJ469:AJ523" si="327">SIN(AL469+RADIANS($AB$9))</f>
        <v>0.81289316017033575</v>
      </c>
      <c r="AK469">
        <f t="shared" ref="AK469:AK525" si="328">$AB$7*SIN(AL469)</f>
        <v>0.40427883518021174</v>
      </c>
      <c r="AL469">
        <f t="shared" ref="AL469:AL525" si="329">2*ATAN(AM469)</f>
        <v>2.1925022410890147</v>
      </c>
      <c r="AM469">
        <f t="shared" ref="AM469:AM525" si="330">SQRT((1+$AB$7)/(1-$AB$7))*TAN(AN469/2)</f>
        <v>1.9466721926410431</v>
      </c>
      <c r="AN469" s="25">
        <f t="shared" si="313"/>
        <v>7.9740508452037879</v>
      </c>
      <c r="AO469" s="25">
        <f t="shared" si="313"/>
        <v>7.9740508666573664</v>
      </c>
      <c r="AP469" s="25">
        <f t="shared" si="313"/>
        <v>7.9740505065256633</v>
      </c>
      <c r="AQ469" s="25">
        <f t="shared" si="313"/>
        <v>7.9740565517542494</v>
      </c>
      <c r="AR469" s="25">
        <f t="shared" si="313"/>
        <v>7.9739550354121453</v>
      </c>
      <c r="AS469" s="25">
        <f t="shared" si="313"/>
        <v>7.9756486021450446</v>
      </c>
      <c r="AT469" s="25">
        <f t="shared" si="313"/>
        <v>7.9433089702480668</v>
      </c>
      <c r="AU469" s="25">
        <f t="shared" ref="AU469:AU523" si="331">RADIANS($AB$9)+$AB$18*(F469-AB$15)</f>
        <v>7.4802938739165388</v>
      </c>
    </row>
    <row r="470" spans="1:50">
      <c r="A470" s="212" t="s">
        <v>23</v>
      </c>
      <c r="B470" s="213" t="s">
        <v>288</v>
      </c>
      <c r="C470" s="212">
        <v>57294.883199999997</v>
      </c>
      <c r="D470" s="212">
        <v>1E-4</v>
      </c>
      <c r="E470" s="33">
        <f t="shared" si="314"/>
        <v>21370.442360543278</v>
      </c>
      <c r="F470" s="25">
        <f t="shared" si="315"/>
        <v>21370.5</v>
      </c>
      <c r="G470" s="25">
        <f t="shared" si="304"/>
        <v>-1.9675114999699872E-2</v>
      </c>
      <c r="K470">
        <f t="shared" si="310"/>
        <v>-1.9675114999699872E-2</v>
      </c>
      <c r="L470" s="25"/>
      <c r="O470" s="25">
        <f t="shared" ca="1" si="311"/>
        <v>-1.460269217697633E-2</v>
      </c>
      <c r="P470" s="27">
        <f t="shared" si="316"/>
        <v>-3.038215450429612E-2</v>
      </c>
      <c r="Q470" s="28">
        <f t="shared" si="317"/>
        <v>42276.383199999997</v>
      </c>
      <c r="S470" s="25">
        <f t="shared" si="305"/>
        <v>1.1464069495298467E-4</v>
      </c>
      <c r="T470" s="128">
        <v>1</v>
      </c>
      <c r="U470">
        <f t="shared" si="306"/>
        <v>1.1464069495298467E-4</v>
      </c>
      <c r="V470" s="25">
        <f t="shared" si="307"/>
        <v>1.0707039504596248E-2</v>
      </c>
      <c r="W470" s="139"/>
      <c r="X470" s="139"/>
      <c r="Y470" s="139"/>
      <c r="Z470">
        <f t="shared" si="318"/>
        <v>21370.5</v>
      </c>
      <c r="AA470" s="25">
        <f t="shared" si="319"/>
        <v>-2.0198905392135036E-2</v>
      </c>
      <c r="AB470" s="25">
        <f t="shared" si="320"/>
        <v>-2.9858364111860956E-2</v>
      </c>
      <c r="AC470" s="25">
        <f t="shared" si="321"/>
        <v>1.0707039504596248E-2</v>
      </c>
      <c r="AD470" s="25">
        <f t="shared" si="322"/>
        <v>5.237903924351639E-4</v>
      </c>
      <c r="AE470" s="25">
        <f t="shared" si="323"/>
        <v>2.74356375207383E-7</v>
      </c>
      <c r="AF470">
        <f t="shared" si="324"/>
        <v>1.0707039504596248E-2</v>
      </c>
      <c r="AG470" s="128"/>
      <c r="AH470">
        <f t="shared" si="325"/>
        <v>1.0183249112161084E-2</v>
      </c>
      <c r="AI470">
        <f t="shared" si="326"/>
        <v>0.68212675217521657</v>
      </c>
      <c r="AJ470">
        <f t="shared" si="327"/>
        <v>0.76909003886069371</v>
      </c>
      <c r="AK470">
        <f t="shared" si="328"/>
        <v>0.38249355149665093</v>
      </c>
      <c r="AL470">
        <f t="shared" si="329"/>
        <v>2.2641886126464317</v>
      </c>
      <c r="AM470">
        <f t="shared" si="330"/>
        <v>2.1313062012217241</v>
      </c>
      <c r="AN470" s="25">
        <f t="shared" si="313"/>
        <v>8.0634062238951003</v>
      </c>
      <c r="AO470" s="25">
        <f t="shared" si="313"/>
        <v>8.0634063276535262</v>
      </c>
      <c r="AP470" s="25">
        <f t="shared" si="313"/>
        <v>8.0634053241371983</v>
      </c>
      <c r="AQ470" s="25">
        <f t="shared" si="313"/>
        <v>8.0634150296083043</v>
      </c>
      <c r="AR470" s="25">
        <f t="shared" si="313"/>
        <v>8.0633211449111037</v>
      </c>
      <c r="AS470" s="25">
        <f t="shared" si="313"/>
        <v>8.0642275941978063</v>
      </c>
      <c r="AT470" s="25">
        <f t="shared" si="313"/>
        <v>8.0553079590912162</v>
      </c>
      <c r="AU470" s="25">
        <f t="shared" si="331"/>
        <v>7.5769350819443888</v>
      </c>
    </row>
    <row r="471" spans="1:50">
      <c r="A471" s="210" t="s">
        <v>1446</v>
      </c>
      <c r="B471" s="211" t="s">
        <v>288</v>
      </c>
      <c r="C471" s="210">
        <v>57303.075100000002</v>
      </c>
      <c r="D471" s="210" t="s">
        <v>445</v>
      </c>
      <c r="E471" s="33">
        <f t="shared" si="314"/>
        <v>21394.441034272277</v>
      </c>
      <c r="F471" s="25">
        <f t="shared" si="315"/>
        <v>21394.5</v>
      </c>
      <c r="G471" s="25">
        <f t="shared" si="304"/>
        <v>-2.0127834999584593E-2</v>
      </c>
      <c r="K471">
        <f t="shared" si="310"/>
        <v>-2.0127834999584593E-2</v>
      </c>
      <c r="M471" s="25"/>
      <c r="O471" s="25">
        <f t="shared" ca="1" si="311"/>
        <v>-1.4688193251822419E-2</v>
      </c>
      <c r="P471" s="27">
        <f t="shared" si="316"/>
        <v>-3.0419711121097846E-2</v>
      </c>
      <c r="Q471" s="28">
        <f t="shared" si="317"/>
        <v>42284.575100000002</v>
      </c>
      <c r="S471" s="25">
        <f t="shared" si="305"/>
        <v>1.0592271410057467E-4</v>
      </c>
      <c r="T471" s="128">
        <v>1</v>
      </c>
      <c r="U471">
        <f t="shared" si="306"/>
        <v>1.0592271410057467E-4</v>
      </c>
      <c r="V471" s="25">
        <f t="shared" si="307"/>
        <v>1.0291876121513253E-2</v>
      </c>
      <c r="Z471">
        <f t="shared" si="318"/>
        <v>21394.5</v>
      </c>
      <c r="AA471" s="25">
        <f t="shared" si="319"/>
        <v>-2.0243422808963379E-2</v>
      </c>
      <c r="AB471" s="25">
        <f t="shared" si="320"/>
        <v>-3.0304123311719056E-2</v>
      </c>
      <c r="AC471" s="25">
        <f t="shared" si="321"/>
        <v>1.0291876121513253E-2</v>
      </c>
      <c r="AD471" s="25">
        <f t="shared" si="322"/>
        <v>1.1558780937878654E-4</v>
      </c>
      <c r="AE471" s="25">
        <f t="shared" si="323"/>
        <v>1.3360541676986695E-8</v>
      </c>
      <c r="AF471">
        <f t="shared" si="324"/>
        <v>1.0291876121513253E-2</v>
      </c>
      <c r="AG471" s="128"/>
      <c r="AH471">
        <f t="shared" si="325"/>
        <v>1.0176288312134464E-2</v>
      </c>
      <c r="AI471">
        <f t="shared" si="326"/>
        <v>0.68116835911098661</v>
      </c>
      <c r="AJ471">
        <f t="shared" si="327"/>
        <v>0.76748448959444671</v>
      </c>
      <c r="AK471">
        <f t="shared" si="328"/>
        <v>0.38169503977287489</v>
      </c>
      <c r="AL471">
        <f t="shared" si="329"/>
        <v>2.266696874540711</v>
      </c>
      <c r="AM471">
        <f t="shared" si="330"/>
        <v>2.1382758124968531</v>
      </c>
      <c r="AN471" s="25">
        <f t="shared" ref="AN471:AT480" si="332">$AU471+$AB$7*SIN(AO471)</f>
        <v>8.0665985792845571</v>
      </c>
      <c r="AO471" s="25">
        <f t="shared" si="332"/>
        <v>8.0665986802488252</v>
      </c>
      <c r="AP471" s="25">
        <f t="shared" si="332"/>
        <v>8.0665977182017361</v>
      </c>
      <c r="AQ471" s="25">
        <f t="shared" si="332"/>
        <v>8.0666068849796133</v>
      </c>
      <c r="AR471" s="25">
        <f t="shared" si="332"/>
        <v>8.0665195243520014</v>
      </c>
      <c r="AS471" s="25">
        <f t="shared" si="332"/>
        <v>8.0673506510019095</v>
      </c>
      <c r="AT471" s="25">
        <f t="shared" si="332"/>
        <v>8.0593093859661362</v>
      </c>
      <c r="AU471" s="25">
        <f t="shared" si="331"/>
        <v>7.5804599892280793</v>
      </c>
    </row>
    <row r="472" spans="1:50">
      <c r="A472" s="201" t="s">
        <v>1445</v>
      </c>
      <c r="B472" s="202" t="s">
        <v>292</v>
      </c>
      <c r="C472" s="203">
        <v>57319.63</v>
      </c>
      <c r="D472" s="204">
        <v>2E-3</v>
      </c>
      <c r="E472" s="33">
        <f t="shared" si="314"/>
        <v>21442.939629679418</v>
      </c>
      <c r="F472" s="25">
        <f t="shared" si="315"/>
        <v>21443</v>
      </c>
      <c r="G472" s="25">
        <f t="shared" si="304"/>
        <v>-2.0607290003681555E-2</v>
      </c>
      <c r="K472">
        <f t="shared" si="310"/>
        <v>-2.0607290003681555E-2</v>
      </c>
      <c r="L472" s="25"/>
      <c r="O472" s="25">
        <f t="shared" ca="1" si="311"/>
        <v>-1.4860976673907213E-2</v>
      </c>
      <c r="P472" s="27">
        <f t="shared" si="316"/>
        <v>-3.0495665993824563E-2</v>
      </c>
      <c r="Q472" s="28">
        <f t="shared" si="317"/>
        <v>42301.13</v>
      </c>
      <c r="S472" s="25">
        <f t="shared" si="305"/>
        <v>9.7779979722436696E-5</v>
      </c>
      <c r="T472" s="128">
        <v>1</v>
      </c>
      <c r="U472">
        <f t="shared" si="306"/>
        <v>9.7779979722436696E-5</v>
      </c>
      <c r="V472" s="25">
        <f t="shared" si="307"/>
        <v>9.8883759901430071E-3</v>
      </c>
      <c r="Z472">
        <f t="shared" si="318"/>
        <v>21443</v>
      </c>
      <c r="AA472" s="25">
        <f t="shared" si="319"/>
        <v>-2.0333729906336622E-2</v>
      </c>
      <c r="AB472" s="25">
        <f t="shared" si="320"/>
        <v>-3.0769226091169496E-2</v>
      </c>
      <c r="AC472" s="25">
        <f t="shared" si="321"/>
        <v>9.8883759901430071E-3</v>
      </c>
      <c r="AD472" s="25">
        <f t="shared" si="322"/>
        <v>-2.7356009734493328E-4</v>
      </c>
      <c r="AE472" s="25">
        <f t="shared" si="323"/>
        <v>7.4835126859369375E-8</v>
      </c>
      <c r="AF472">
        <f t="shared" si="324"/>
        <v>9.8883759901430071E-3</v>
      </c>
      <c r="AG472" s="128"/>
      <c r="AH472">
        <f t="shared" si="325"/>
        <v>1.016193608748794E-2</v>
      </c>
      <c r="AI472">
        <f t="shared" si="326"/>
        <v>0.67924587451003804</v>
      </c>
      <c r="AJ472">
        <f t="shared" si="327"/>
        <v>0.76423902569885338</v>
      </c>
      <c r="AK472">
        <f t="shared" si="328"/>
        <v>0.38008092506776381</v>
      </c>
      <c r="AL472">
        <f t="shared" si="329"/>
        <v>2.2717442391420133</v>
      </c>
      <c r="AM472">
        <f t="shared" si="330"/>
        <v>2.15241466209191</v>
      </c>
      <c r="AN472" s="25">
        <f t="shared" si="332"/>
        <v>8.0730361540407998</v>
      </c>
      <c r="AO472" s="25">
        <f t="shared" si="332"/>
        <v>8.0730362454279607</v>
      </c>
      <c r="AP472" s="25">
        <f t="shared" si="332"/>
        <v>8.0730353998354509</v>
      </c>
      <c r="AQ472" s="25">
        <f t="shared" si="332"/>
        <v>8.0730432238610312</v>
      </c>
      <c r="AR472" s="25">
        <f t="shared" si="332"/>
        <v>8.0729708198892958</v>
      </c>
      <c r="AS472" s="25">
        <f t="shared" si="332"/>
        <v>8.0736399534518117</v>
      </c>
      <c r="AT472" s="25">
        <f t="shared" si="332"/>
        <v>8.0673774364814257</v>
      </c>
      <c r="AU472" s="25">
        <f t="shared" si="331"/>
        <v>7.5875832393638705</v>
      </c>
      <c r="AV472" s="25"/>
      <c r="AX472" s="25"/>
    </row>
    <row r="473" spans="1:50">
      <c r="A473" s="212" t="s">
        <v>23</v>
      </c>
      <c r="B473" s="213" t="s">
        <v>292</v>
      </c>
      <c r="C473" s="212">
        <v>57326.798900000002</v>
      </c>
      <c r="D473" s="212">
        <v>1E-4</v>
      </c>
      <c r="E473" s="33">
        <f t="shared" si="314"/>
        <v>21463.941362134134</v>
      </c>
      <c r="F473" s="25">
        <f t="shared" si="315"/>
        <v>21464</v>
      </c>
      <c r="G473" s="25">
        <f t="shared" si="304"/>
        <v>-2.0015919995785225E-2</v>
      </c>
      <c r="K473">
        <f t="shared" si="310"/>
        <v>-2.0015919995785225E-2</v>
      </c>
      <c r="M473" s="25"/>
      <c r="O473" s="25">
        <f t="shared" ca="1" si="311"/>
        <v>-1.4935790114397531E-2</v>
      </c>
      <c r="P473" s="27">
        <f t="shared" si="316"/>
        <v>-3.0528578246976985E-2</v>
      </c>
      <c r="Q473" s="28">
        <f t="shared" si="317"/>
        <v>42308.298900000002</v>
      </c>
      <c r="S473" s="25">
        <f t="shared" si="305"/>
        <v>1.1051598350635018E-4</v>
      </c>
      <c r="T473" s="128">
        <v>1</v>
      </c>
      <c r="U473">
        <f t="shared" si="306"/>
        <v>1.1051598350635018E-4</v>
      </c>
      <c r="V473" s="25">
        <f t="shared" si="307"/>
        <v>1.0512658251191759E-2</v>
      </c>
      <c r="Z473">
        <f t="shared" si="318"/>
        <v>21464</v>
      </c>
      <c r="AA473" s="25">
        <f t="shared" si="319"/>
        <v>-2.0372974321874265E-2</v>
      </c>
      <c r="AB473" s="25">
        <f t="shared" si="320"/>
        <v>-3.0171523920887948E-2</v>
      </c>
      <c r="AC473" s="25">
        <f t="shared" si="321"/>
        <v>1.0512658251191759E-2</v>
      </c>
      <c r="AD473" s="25">
        <f t="shared" si="322"/>
        <v>3.570543260890402E-4</v>
      </c>
      <c r="AE473" s="25">
        <f t="shared" si="323"/>
        <v>1.2748779177889864E-7</v>
      </c>
      <c r="AF473">
        <f t="shared" si="324"/>
        <v>1.0512658251191759E-2</v>
      </c>
      <c r="AG473" s="128"/>
      <c r="AH473">
        <f t="shared" si="325"/>
        <v>1.0155603925102721E-2</v>
      </c>
      <c r="AI473">
        <f t="shared" si="326"/>
        <v>0.67841933542879707</v>
      </c>
      <c r="AJ473">
        <f t="shared" si="327"/>
        <v>0.76283342884921379</v>
      </c>
      <c r="AK473">
        <f t="shared" si="328"/>
        <v>0.3793818588086954</v>
      </c>
      <c r="AL473">
        <f t="shared" si="329"/>
        <v>2.2739208797160071</v>
      </c>
      <c r="AM473">
        <f t="shared" si="330"/>
        <v>2.1585594460158277</v>
      </c>
      <c r="AN473" s="25">
        <f t="shared" si="332"/>
        <v>8.0758179304399675</v>
      </c>
      <c r="AO473" s="25">
        <f t="shared" si="332"/>
        <v>8.0758180158206052</v>
      </c>
      <c r="AP473" s="25">
        <f t="shared" si="332"/>
        <v>8.0758172355523286</v>
      </c>
      <c r="AQ473" s="25">
        <f t="shared" si="332"/>
        <v>8.0758243660918829</v>
      </c>
      <c r="AR473" s="25">
        <f t="shared" si="332"/>
        <v>8.0757591947416838</v>
      </c>
      <c r="AS473" s="25">
        <f t="shared" si="332"/>
        <v>8.0763541458199803</v>
      </c>
      <c r="AT473" s="25">
        <f t="shared" si="332"/>
        <v>8.0708632692815812</v>
      </c>
      <c r="AU473" s="25">
        <f t="shared" si="331"/>
        <v>7.5906675332370996</v>
      </c>
    </row>
    <row r="474" spans="1:50">
      <c r="A474" s="34" t="s">
        <v>1441</v>
      </c>
      <c r="B474" s="57"/>
      <c r="C474" s="200">
        <v>57326.8</v>
      </c>
      <c r="D474" s="58">
        <v>1E-3</v>
      </c>
      <c r="E474" s="33">
        <f t="shared" si="314"/>
        <v>21463.944584651636</v>
      </c>
      <c r="F474" s="25">
        <f t="shared" si="315"/>
        <v>21464</v>
      </c>
      <c r="G474" s="25">
        <f t="shared" si="304"/>
        <v>-1.8915919994469732E-2</v>
      </c>
      <c r="K474">
        <f t="shared" si="310"/>
        <v>-1.8915919994469732E-2</v>
      </c>
      <c r="L474" s="25"/>
      <c r="O474" s="25">
        <f t="shared" ca="1" si="311"/>
        <v>-1.4935790114397531E-2</v>
      </c>
      <c r="P474" s="27">
        <f t="shared" si="316"/>
        <v>-3.0528578246976985E-2</v>
      </c>
      <c r="Q474" s="28">
        <f t="shared" si="317"/>
        <v>42308.3</v>
      </c>
      <c r="S474" s="25">
        <f t="shared" si="305"/>
        <v>1.348538316895248E-4</v>
      </c>
      <c r="T474" s="128">
        <v>1</v>
      </c>
      <c r="U474">
        <f t="shared" si="306"/>
        <v>1.348538316895248E-4</v>
      </c>
      <c r="V474" s="25">
        <f t="shared" si="307"/>
        <v>1.1612658252507253E-2</v>
      </c>
      <c r="Z474">
        <f t="shared" si="318"/>
        <v>21464</v>
      </c>
      <c r="AA474" s="25">
        <f t="shared" si="319"/>
        <v>-2.0372974321874265E-2</v>
      </c>
      <c r="AB474" s="25">
        <f t="shared" si="320"/>
        <v>-2.9071523919572455E-2</v>
      </c>
      <c r="AC474" s="25">
        <f t="shared" si="321"/>
        <v>1.1612658252507253E-2</v>
      </c>
      <c r="AD474" s="25">
        <f t="shared" si="322"/>
        <v>1.4570543274045333E-3</v>
      </c>
      <c r="AE474" s="25">
        <f t="shared" si="323"/>
        <v>2.1230073130082772E-6</v>
      </c>
      <c r="AF474">
        <f t="shared" si="324"/>
        <v>1.1612658252507253E-2</v>
      </c>
      <c r="AG474" s="128"/>
      <c r="AH474">
        <f t="shared" si="325"/>
        <v>1.0155603925102721E-2</v>
      </c>
      <c r="AI474">
        <f t="shared" si="326"/>
        <v>0.67841933542879707</v>
      </c>
      <c r="AJ474">
        <f t="shared" si="327"/>
        <v>0.76283342884921379</v>
      </c>
      <c r="AK474">
        <f t="shared" si="328"/>
        <v>0.3793818588086954</v>
      </c>
      <c r="AL474">
        <f t="shared" si="329"/>
        <v>2.2739208797160071</v>
      </c>
      <c r="AM474">
        <f t="shared" si="330"/>
        <v>2.1585594460158277</v>
      </c>
      <c r="AN474" s="25">
        <f t="shared" si="332"/>
        <v>8.0758179304399675</v>
      </c>
      <c r="AO474" s="25">
        <f t="shared" si="332"/>
        <v>8.0758180158206052</v>
      </c>
      <c r="AP474" s="25">
        <f t="shared" si="332"/>
        <v>8.0758172355523286</v>
      </c>
      <c r="AQ474" s="25">
        <f t="shared" si="332"/>
        <v>8.0758243660918829</v>
      </c>
      <c r="AR474" s="25">
        <f t="shared" si="332"/>
        <v>8.0757591947416838</v>
      </c>
      <c r="AS474" s="25">
        <f t="shared" si="332"/>
        <v>8.0763541458199803</v>
      </c>
      <c r="AT474" s="25">
        <f t="shared" si="332"/>
        <v>8.0708632692815812</v>
      </c>
      <c r="AU474" s="25">
        <f t="shared" si="331"/>
        <v>7.5906675332370996</v>
      </c>
    </row>
    <row r="475" spans="1:50">
      <c r="A475" s="212" t="s">
        <v>22</v>
      </c>
      <c r="B475" s="213" t="s">
        <v>292</v>
      </c>
      <c r="C475" s="212">
        <v>57338.746099999997</v>
      </c>
      <c r="D475" s="212">
        <v>1E-4</v>
      </c>
      <c r="E475" s="33">
        <f t="shared" si="314"/>
        <v>21498.941417649308</v>
      </c>
      <c r="F475" s="25">
        <f t="shared" si="315"/>
        <v>21499</v>
      </c>
      <c r="G475" s="25">
        <f t="shared" si="304"/>
        <v>-1.9996970004285686E-2</v>
      </c>
      <c r="K475">
        <f t="shared" si="310"/>
        <v>-1.9996970004285686E-2</v>
      </c>
      <c r="L475" s="25"/>
      <c r="O475" s="25">
        <f t="shared" ca="1" si="311"/>
        <v>-1.5060479181881407E-2</v>
      </c>
      <c r="P475" s="27">
        <f t="shared" si="316"/>
        <v>-3.0583465006377156E-2</v>
      </c>
      <c r="Q475" s="28">
        <f t="shared" si="317"/>
        <v>42320.246099999997</v>
      </c>
      <c r="S475" s="25">
        <f t="shared" si="305"/>
        <v>1.1207387642930769E-4</v>
      </c>
      <c r="T475" s="128">
        <v>1</v>
      </c>
      <c r="U475">
        <f t="shared" si="306"/>
        <v>1.1207387642930769E-4</v>
      </c>
      <c r="V475" s="25">
        <f t="shared" si="307"/>
        <v>1.0586495002091471E-2</v>
      </c>
      <c r="Z475">
        <f t="shared" si="318"/>
        <v>21499</v>
      </c>
      <c r="AA475" s="25">
        <f t="shared" si="319"/>
        <v>-2.0438571759635364E-2</v>
      </c>
      <c r="AB475" s="25">
        <f t="shared" si="320"/>
        <v>-3.0141863251027474E-2</v>
      </c>
      <c r="AC475" s="25">
        <f t="shared" si="321"/>
        <v>1.0586495002091471E-2</v>
      </c>
      <c r="AD475" s="25">
        <f t="shared" si="322"/>
        <v>4.4160175534967844E-4</v>
      </c>
      <c r="AE475" s="25">
        <f t="shared" si="323"/>
        <v>1.9501211032791724E-7</v>
      </c>
      <c r="AF475">
        <f t="shared" si="324"/>
        <v>1.0586495002091471E-2</v>
      </c>
      <c r="AG475" s="128"/>
      <c r="AH475">
        <f t="shared" si="325"/>
        <v>1.0144893246741791E-2</v>
      </c>
      <c r="AI475">
        <f t="shared" si="326"/>
        <v>0.67704959519019459</v>
      </c>
      <c r="AJ475">
        <f t="shared" si="327"/>
        <v>0.7604903576211044</v>
      </c>
      <c r="AK475">
        <f t="shared" si="328"/>
        <v>0.37821654465713184</v>
      </c>
      <c r="AL475">
        <f t="shared" si="329"/>
        <v>2.2775368819141004</v>
      </c>
      <c r="AM475">
        <f t="shared" si="330"/>
        <v>2.1688317097835532</v>
      </c>
      <c r="AN475" s="25">
        <f t="shared" si="332"/>
        <v>8.080446721139305</v>
      </c>
      <c r="AO475" s="25">
        <f t="shared" si="332"/>
        <v>8.0804467936425493</v>
      </c>
      <c r="AP475" s="25">
        <f t="shared" si="332"/>
        <v>8.0804461443746316</v>
      </c>
      <c r="AQ475" s="25">
        <f t="shared" si="332"/>
        <v>8.080451958515841</v>
      </c>
      <c r="AR475" s="25">
        <f t="shared" si="332"/>
        <v>8.0803998881294188</v>
      </c>
      <c r="AS475" s="25">
        <f t="shared" si="332"/>
        <v>8.0808658025661639</v>
      </c>
      <c r="AT475" s="25">
        <f t="shared" si="332"/>
        <v>8.0766628375588319</v>
      </c>
      <c r="AU475" s="25">
        <f t="shared" si="331"/>
        <v>7.5958080230258149</v>
      </c>
    </row>
    <row r="476" spans="1:50">
      <c r="A476" s="212" t="s">
        <v>22</v>
      </c>
      <c r="B476" s="213" t="s">
        <v>288</v>
      </c>
      <c r="C476" s="212">
        <v>57344.7189</v>
      </c>
      <c r="D476" s="212">
        <v>1E-4</v>
      </c>
      <c r="E476" s="33">
        <f t="shared" si="314"/>
        <v>21516.43910175782</v>
      </c>
      <c r="F476" s="25">
        <f t="shared" si="315"/>
        <v>21516.5</v>
      </c>
      <c r="G476" s="25">
        <f t="shared" si="304"/>
        <v>-2.0787494999240153E-2</v>
      </c>
      <c r="K476">
        <f t="shared" si="310"/>
        <v>-2.0787494999240153E-2</v>
      </c>
      <c r="M476" s="25"/>
      <c r="O476" s="25">
        <f t="shared" ca="1" si="311"/>
        <v>-1.5122823715623339E-2</v>
      </c>
      <c r="P476" s="27">
        <f t="shared" si="316"/>
        <v>-3.0610923856770743E-2</v>
      </c>
      <c r="Q476" s="28">
        <f t="shared" si="317"/>
        <v>42326.2189</v>
      </c>
      <c r="S476" s="25">
        <f t="shared" si="305"/>
        <v>9.6499754518964762E-5</v>
      </c>
      <c r="T476" s="128">
        <v>1</v>
      </c>
      <c r="U476">
        <f t="shared" si="306"/>
        <v>9.6499754518964762E-5</v>
      </c>
      <c r="V476" s="25">
        <f t="shared" si="307"/>
        <v>9.8234288575305903E-3</v>
      </c>
      <c r="Z476">
        <f t="shared" si="318"/>
        <v>21516.5</v>
      </c>
      <c r="AA476" s="25">
        <f t="shared" si="319"/>
        <v>-2.0471459211882662E-2</v>
      </c>
      <c r="AB476" s="25">
        <f t="shared" si="320"/>
        <v>-3.0926959644128234E-2</v>
      </c>
      <c r="AC476" s="25">
        <f t="shared" si="321"/>
        <v>9.8234288575305903E-3</v>
      </c>
      <c r="AD476" s="25">
        <f t="shared" si="322"/>
        <v>-3.1603578735749094E-4</v>
      </c>
      <c r="AE476" s="25">
        <f t="shared" si="323"/>
        <v>9.9878618890669234E-8</v>
      </c>
      <c r="AF476">
        <f t="shared" si="324"/>
        <v>9.8234288575305903E-3</v>
      </c>
      <c r="AG476" s="128"/>
      <c r="AH476">
        <f t="shared" si="325"/>
        <v>1.0139464644888083E-2</v>
      </c>
      <c r="AI476">
        <f t="shared" si="326"/>
        <v>0.67636837098535407</v>
      </c>
      <c r="AJ476">
        <f t="shared" si="327"/>
        <v>0.75931864693054318</v>
      </c>
      <c r="AK476">
        <f t="shared" si="328"/>
        <v>0.37763380055355744</v>
      </c>
      <c r="AL476">
        <f t="shared" si="329"/>
        <v>2.2793394186853213</v>
      </c>
      <c r="AM476">
        <f t="shared" si="330"/>
        <v>2.1739824618944898</v>
      </c>
      <c r="AN476" s="25">
        <f t="shared" si="332"/>
        <v>8.0827576168202597</v>
      </c>
      <c r="AO476" s="25">
        <f t="shared" si="332"/>
        <v>8.0827576814109428</v>
      </c>
      <c r="AP476" s="25">
        <f t="shared" si="332"/>
        <v>8.0827571087420953</v>
      </c>
      <c r="AQ476" s="25">
        <f t="shared" si="332"/>
        <v>8.0827621860445529</v>
      </c>
      <c r="AR476" s="25">
        <f t="shared" si="332"/>
        <v>8.082717166638437</v>
      </c>
      <c r="AS476" s="25">
        <f t="shared" si="332"/>
        <v>8.0831160414457592</v>
      </c>
      <c r="AT476" s="25">
        <f t="shared" si="332"/>
        <v>8.079557857878422</v>
      </c>
      <c r="AU476" s="25">
        <f t="shared" si="331"/>
        <v>7.5983782679201726</v>
      </c>
    </row>
    <row r="477" spans="1:50">
      <c r="A477" s="212" t="s">
        <v>22</v>
      </c>
      <c r="B477" s="213" t="s">
        <v>292</v>
      </c>
      <c r="C477" s="212">
        <v>57375.61</v>
      </c>
      <c r="D477" s="212">
        <v>1E-4</v>
      </c>
      <c r="E477" s="33">
        <f t="shared" si="314"/>
        <v>21606.936474776205</v>
      </c>
      <c r="F477" s="25">
        <f t="shared" si="315"/>
        <v>21607</v>
      </c>
      <c r="G477" s="25">
        <f t="shared" si="304"/>
        <v>-2.1684209998056758E-2</v>
      </c>
      <c r="K477">
        <f t="shared" si="310"/>
        <v>-2.1684209998056758E-2</v>
      </c>
      <c r="L477" s="25"/>
      <c r="O477" s="25">
        <f t="shared" ca="1" si="311"/>
        <v>-1.5445234018688782E-2</v>
      </c>
      <c r="P477" s="27">
        <f t="shared" si="316"/>
        <v>-3.075308992315531E-2</v>
      </c>
      <c r="Q477" s="28">
        <f t="shared" si="317"/>
        <v>42357.11</v>
      </c>
      <c r="S477" s="25">
        <f t="shared" si="305"/>
        <v>8.2244583095855516E-5</v>
      </c>
      <c r="T477" s="128">
        <v>1</v>
      </c>
      <c r="U477">
        <f t="shared" si="306"/>
        <v>8.2244583095855516E-5</v>
      </c>
      <c r="V477" s="25">
        <f t="shared" si="307"/>
        <v>9.0688799250985518E-3</v>
      </c>
      <c r="Z477">
        <f t="shared" si="318"/>
        <v>21607</v>
      </c>
      <c r="AA477" s="25">
        <f t="shared" si="319"/>
        <v>-2.0642470801840944E-2</v>
      </c>
      <c r="AB477" s="25">
        <f t="shared" si="320"/>
        <v>-3.1794829119371128E-2</v>
      </c>
      <c r="AC477" s="25">
        <f t="shared" si="321"/>
        <v>9.0688799250985518E-3</v>
      </c>
      <c r="AD477" s="25">
        <f t="shared" si="322"/>
        <v>-1.0417391962158143E-3</v>
      </c>
      <c r="AE477" s="25">
        <f t="shared" si="323"/>
        <v>1.0852205529323709E-6</v>
      </c>
      <c r="AF477">
        <f t="shared" si="324"/>
        <v>9.0688799250985518E-3</v>
      </c>
      <c r="AG477" s="128"/>
      <c r="AH477">
        <f t="shared" si="325"/>
        <v>1.0110619121314368E-2</v>
      </c>
      <c r="AI477">
        <f t="shared" si="326"/>
        <v>0.67288380555498706</v>
      </c>
      <c r="AJ477">
        <f t="shared" si="327"/>
        <v>0.75325770863880404</v>
      </c>
      <c r="AK477">
        <f t="shared" si="328"/>
        <v>0.37461942548539823</v>
      </c>
      <c r="AL477">
        <f t="shared" si="329"/>
        <v>2.2886036940311518</v>
      </c>
      <c r="AM477">
        <f t="shared" si="330"/>
        <v>2.2007770253347356</v>
      </c>
      <c r="AN477" s="25">
        <f t="shared" si="332"/>
        <v>8.0946713767107727</v>
      </c>
      <c r="AO477" s="25">
        <f t="shared" si="332"/>
        <v>8.0946713817617351</v>
      </c>
      <c r="AP477" s="25">
        <f t="shared" si="332"/>
        <v>8.094671339156136</v>
      </c>
      <c r="AQ477" s="25">
        <f t="shared" si="332"/>
        <v>8.094671698540262</v>
      </c>
      <c r="AR477" s="25">
        <f t="shared" si="332"/>
        <v>8.0946686670690102</v>
      </c>
      <c r="AS477" s="25">
        <f t="shared" si="332"/>
        <v>8.0946942369129147</v>
      </c>
      <c r="AT477" s="25">
        <f t="shared" si="332"/>
        <v>8.094478476885655</v>
      </c>
      <c r="AU477" s="25">
        <f t="shared" si="331"/>
        <v>7.611670105802423</v>
      </c>
    </row>
    <row r="478" spans="1:50">
      <c r="A478" s="207" t="s">
        <v>1444</v>
      </c>
      <c r="B478" s="208" t="s">
        <v>292</v>
      </c>
      <c r="C478" s="209">
        <v>57383.292300000001</v>
      </c>
      <c r="D478" s="209">
        <v>2.0999999999999999E-3</v>
      </c>
      <c r="E478" s="33">
        <f t="shared" si="314"/>
        <v>21629.442244034639</v>
      </c>
      <c r="F478" s="25">
        <f t="shared" si="315"/>
        <v>21629.5</v>
      </c>
      <c r="G478" s="25">
        <f t="shared" si="304"/>
        <v>-1.9714884998393245E-2</v>
      </c>
      <c r="K478">
        <f t="shared" si="310"/>
        <v>-1.9714884998393245E-2</v>
      </c>
      <c r="M478" s="25"/>
      <c r="O478" s="25">
        <f t="shared" ca="1" si="311"/>
        <v>-1.5525391276356985E-2</v>
      </c>
      <c r="P478" s="27">
        <f t="shared" si="316"/>
        <v>-3.0788477890557615E-2</v>
      </c>
      <c r="Q478" s="28">
        <f t="shared" si="317"/>
        <v>42364.792300000001</v>
      </c>
      <c r="S478" s="25">
        <f t="shared" si="305"/>
        <v>1.2262445954139327E-4</v>
      </c>
      <c r="T478" s="128">
        <v>1</v>
      </c>
      <c r="U478">
        <f t="shared" si="306"/>
        <v>1.2262445954139327E-4</v>
      </c>
      <c r="V478" s="25">
        <f t="shared" si="307"/>
        <v>1.107359289216437E-2</v>
      </c>
      <c r="Z478">
        <f t="shared" si="318"/>
        <v>21629.5</v>
      </c>
      <c r="AA478" s="25">
        <f t="shared" si="319"/>
        <v>-2.0685229338863707E-2</v>
      </c>
      <c r="AB478" s="25">
        <f t="shared" si="320"/>
        <v>-2.9818133550087153E-2</v>
      </c>
      <c r="AC478" s="25">
        <f t="shared" si="321"/>
        <v>1.107359289216437E-2</v>
      </c>
      <c r="AD478" s="25">
        <f t="shared" si="322"/>
        <v>9.7034434047046231E-4</v>
      </c>
      <c r="AE478" s="25">
        <f t="shared" si="323"/>
        <v>9.4156813908305651E-7</v>
      </c>
      <c r="AF478">
        <f t="shared" si="324"/>
        <v>1.107359289216437E-2</v>
      </c>
      <c r="AG478" s="128"/>
      <c r="AH478">
        <f t="shared" si="325"/>
        <v>1.0103248551693908E-2</v>
      </c>
      <c r="AI478">
        <f t="shared" si="326"/>
        <v>0.6720273442817063</v>
      </c>
      <c r="AJ478">
        <f t="shared" si="327"/>
        <v>0.7517505290400438</v>
      </c>
      <c r="AK478">
        <f t="shared" si="328"/>
        <v>0.3738698379386694</v>
      </c>
      <c r="AL478">
        <f t="shared" si="329"/>
        <v>2.2908921995350795</v>
      </c>
      <c r="AM478">
        <f t="shared" si="330"/>
        <v>2.2074802575034931</v>
      </c>
      <c r="AN478" s="25">
        <f t="shared" si="332"/>
        <v>8.0976238540335377</v>
      </c>
      <c r="AO478" s="25">
        <f t="shared" si="332"/>
        <v>8.0976238386789774</v>
      </c>
      <c r="AP478" s="25">
        <f t="shared" si="332"/>
        <v>8.0976239666579843</v>
      </c>
      <c r="AQ478" s="25">
        <f t="shared" si="332"/>
        <v>8.0976228999614825</v>
      </c>
      <c r="AR478" s="25">
        <f t="shared" si="332"/>
        <v>8.0976317906658082</v>
      </c>
      <c r="AS478" s="25">
        <f t="shared" si="332"/>
        <v>8.097557678681552</v>
      </c>
      <c r="AT478" s="25">
        <f t="shared" si="332"/>
        <v>8.0981747943842493</v>
      </c>
      <c r="AU478" s="25">
        <f t="shared" si="331"/>
        <v>7.6149747063808828</v>
      </c>
    </row>
    <row r="479" spans="1:50">
      <c r="A479" s="207" t="s">
        <v>1444</v>
      </c>
      <c r="B479" s="208" t="s">
        <v>292</v>
      </c>
      <c r="C479" s="209">
        <v>57383.462899999999</v>
      </c>
      <c r="D479" s="209">
        <v>1.9E-3</v>
      </c>
      <c r="E479" s="33">
        <f t="shared" si="314"/>
        <v>21629.942027203146</v>
      </c>
      <c r="F479" s="25">
        <f t="shared" si="315"/>
        <v>21630</v>
      </c>
      <c r="G479" s="25">
        <f t="shared" si="304"/>
        <v>-1.9788899997365661E-2</v>
      </c>
      <c r="K479">
        <f t="shared" si="310"/>
        <v>-1.9788899997365661E-2</v>
      </c>
      <c r="L479" s="25"/>
      <c r="O479" s="25">
        <f t="shared" ca="1" si="311"/>
        <v>-1.5527172548749614E-2</v>
      </c>
      <c r="P479" s="27">
        <f t="shared" si="316"/>
        <v>-3.0789264483479996E-2</v>
      </c>
      <c r="Q479" s="28">
        <f t="shared" si="317"/>
        <v>42364.962899999999</v>
      </c>
      <c r="S479" s="25">
        <f t="shared" si="305"/>
        <v>1.2100801882736549E-4</v>
      </c>
      <c r="T479" s="128">
        <v>1</v>
      </c>
      <c r="U479">
        <f t="shared" si="306"/>
        <v>1.2100801882736549E-4</v>
      </c>
      <c r="V479" s="25">
        <f t="shared" si="307"/>
        <v>1.1000364486114335E-2</v>
      </c>
      <c r="Z479">
        <f t="shared" si="318"/>
        <v>21630</v>
      </c>
      <c r="AA479" s="25">
        <f t="shared" si="319"/>
        <v>-2.0686180615582452E-2</v>
      </c>
      <c r="AB479" s="25">
        <f t="shared" si="320"/>
        <v>-2.9891983865263205E-2</v>
      </c>
      <c r="AC479" s="25">
        <f t="shared" si="321"/>
        <v>1.1000364486114335E-2</v>
      </c>
      <c r="AD479" s="25">
        <f t="shared" si="322"/>
        <v>8.9728061821679056E-4</v>
      </c>
      <c r="AE479" s="25">
        <f t="shared" si="323"/>
        <v>8.0511250782750585E-7</v>
      </c>
      <c r="AF479">
        <f t="shared" si="324"/>
        <v>1.1000364486114335E-2</v>
      </c>
      <c r="AG479" s="128"/>
      <c r="AH479">
        <f t="shared" si="325"/>
        <v>1.0103083867897544E-2</v>
      </c>
      <c r="AI479">
        <f t="shared" si="326"/>
        <v>0.67200835602878373</v>
      </c>
      <c r="AJ479">
        <f t="shared" si="327"/>
        <v>0.75171703503202603</v>
      </c>
      <c r="AK479">
        <f t="shared" si="328"/>
        <v>0.37385317987714944</v>
      </c>
      <c r="AL479">
        <f t="shared" si="329"/>
        <v>2.2909429890720232</v>
      </c>
      <c r="AM479">
        <f t="shared" si="330"/>
        <v>2.2076294085549151</v>
      </c>
      <c r="AN479" s="25">
        <f t="shared" si="332"/>
        <v>8.0976894219677771</v>
      </c>
      <c r="AO479" s="25">
        <f t="shared" si="332"/>
        <v>8.0976894061312343</v>
      </c>
      <c r="AP479" s="25">
        <f t="shared" si="332"/>
        <v>8.0976895380926948</v>
      </c>
      <c r="AQ479" s="25">
        <f t="shared" si="332"/>
        <v>8.0976884384927033</v>
      </c>
      <c r="AR479" s="25">
        <f t="shared" si="332"/>
        <v>8.0976976010204389</v>
      </c>
      <c r="AS479" s="25">
        <f t="shared" si="332"/>
        <v>8.0976212430173007</v>
      </c>
      <c r="AT479" s="25">
        <f t="shared" si="332"/>
        <v>8.0982568748556485</v>
      </c>
      <c r="AU479" s="25">
        <f t="shared" si="331"/>
        <v>7.615048141949293</v>
      </c>
    </row>
    <row r="480" spans="1:50">
      <c r="A480" s="212" t="s">
        <v>24</v>
      </c>
      <c r="B480" s="213" t="s">
        <v>288</v>
      </c>
      <c r="C480" s="212">
        <v>57634.864300000001</v>
      </c>
      <c r="D480" s="212">
        <v>1E-4</v>
      </c>
      <c r="E480" s="33">
        <f t="shared" si="314"/>
        <v>22366.437855229466</v>
      </c>
      <c r="F480" s="25">
        <f t="shared" si="315"/>
        <v>22366.5</v>
      </c>
      <c r="G480" s="25">
        <f t="shared" si="304"/>
        <v>-2.1212994994129986E-2</v>
      </c>
      <c r="K480">
        <f t="shared" ref="K480:K511" si="333">G480</f>
        <v>-2.1212994994129986E-2</v>
      </c>
      <c r="M480" s="25"/>
      <c r="O480" s="25">
        <f t="shared" ca="1" si="311"/>
        <v>-1.8150986783088803E-2</v>
      </c>
      <c r="P480" s="27">
        <f t="shared" si="316"/>
        <v>-3.195705599438696E-2</v>
      </c>
      <c r="Q480" s="28">
        <f t="shared" si="317"/>
        <v>42616.364300000001</v>
      </c>
      <c r="S480" s="25">
        <f t="shared" si="305"/>
        <v>1.1543484677724289E-4</v>
      </c>
      <c r="T480" s="128">
        <v>1</v>
      </c>
      <c r="U480">
        <f t="shared" si="306"/>
        <v>1.1543484677724289E-4</v>
      </c>
      <c r="V480" s="25">
        <f t="shared" si="307"/>
        <v>1.0744061000256974E-2</v>
      </c>
      <c r="Z480">
        <f t="shared" si="318"/>
        <v>22366.5</v>
      </c>
      <c r="AA480" s="25">
        <f t="shared" si="319"/>
        <v>-2.2136653889707286E-2</v>
      </c>
      <c r="AB480" s="25">
        <f t="shared" si="320"/>
        <v>-3.1033397098809659E-2</v>
      </c>
      <c r="AC480" s="25">
        <f t="shared" si="321"/>
        <v>1.0744061000256974E-2</v>
      </c>
      <c r="AD480" s="25">
        <f t="shared" si="322"/>
        <v>9.2365889557730063E-4</v>
      </c>
      <c r="AE480" s="25">
        <f t="shared" si="323"/>
        <v>8.5314575537907879E-7</v>
      </c>
      <c r="AF480">
        <f t="shared" si="324"/>
        <v>1.0744061000256974E-2</v>
      </c>
      <c r="AG480" s="128"/>
      <c r="AH480">
        <f t="shared" si="325"/>
        <v>9.8204021046796718E-3</v>
      </c>
      <c r="AI480">
        <f t="shared" si="326"/>
        <v>0.64600439454490122</v>
      </c>
      <c r="AJ480">
        <f t="shared" si="327"/>
        <v>0.70240985068018635</v>
      </c>
      <c r="AK480">
        <f t="shared" si="328"/>
        <v>0.34933054538313046</v>
      </c>
      <c r="AL480">
        <f t="shared" si="329"/>
        <v>2.3628272474920444</v>
      </c>
      <c r="AM480">
        <f t="shared" si="330"/>
        <v>2.437042071224385</v>
      </c>
      <c r="AN480" s="25">
        <f t="shared" si="332"/>
        <v>8.1923557321822731</v>
      </c>
      <c r="AO480" s="25">
        <f t="shared" si="332"/>
        <v>8.1923522107271296</v>
      </c>
      <c r="AP480" s="25">
        <f t="shared" si="332"/>
        <v>8.1923735404074396</v>
      </c>
      <c r="AQ480" s="25">
        <f t="shared" si="332"/>
        <v>8.1922443253551354</v>
      </c>
      <c r="AR480" s="25">
        <f t="shared" si="332"/>
        <v>8.1930263837618167</v>
      </c>
      <c r="AS480" s="25">
        <f t="shared" si="332"/>
        <v>8.1882661746287155</v>
      </c>
      <c r="AT480" s="25">
        <f t="shared" si="332"/>
        <v>8.2163104477113613</v>
      </c>
      <c r="AU480" s="25">
        <f t="shared" si="331"/>
        <v>7.7232187342175473</v>
      </c>
    </row>
    <row r="481" spans="1:64">
      <c r="A481" s="212" t="s">
        <v>24</v>
      </c>
      <c r="B481" s="213" t="s">
        <v>292</v>
      </c>
      <c r="C481" s="212">
        <v>57670.8753</v>
      </c>
      <c r="D481" s="212">
        <v>1E-4</v>
      </c>
      <c r="E481" s="33">
        <f t="shared" si="314"/>
        <v>22471.934289469904</v>
      </c>
      <c r="F481" s="25">
        <f t="shared" si="315"/>
        <v>22472</v>
      </c>
      <c r="G481" s="25">
        <f t="shared" si="304"/>
        <v>-2.2430159995565191E-2</v>
      </c>
      <c r="K481">
        <f t="shared" si="333"/>
        <v>-2.2430159995565191E-2</v>
      </c>
      <c r="L481" s="25"/>
      <c r="O481" s="25">
        <f t="shared" ca="1" si="311"/>
        <v>-1.8526835257933048E-2</v>
      </c>
      <c r="P481" s="27">
        <f t="shared" si="316"/>
        <v>-3.2125832192429191E-2</v>
      </c>
      <c r="Q481" s="28">
        <f t="shared" si="317"/>
        <v>42652.3753</v>
      </c>
      <c r="S481" s="25">
        <f t="shared" si="305"/>
        <v>9.4006059349041585E-5</v>
      </c>
      <c r="T481" s="128">
        <v>1</v>
      </c>
      <c r="U481">
        <f t="shared" si="306"/>
        <v>9.4006059349041585E-5</v>
      </c>
      <c r="V481" s="25">
        <f t="shared" si="307"/>
        <v>9.6956721968639997E-3</v>
      </c>
      <c r="Z481">
        <f t="shared" si="318"/>
        <v>22472</v>
      </c>
      <c r="AA481" s="25">
        <f t="shared" si="319"/>
        <v>-2.2352129857540655E-2</v>
      </c>
      <c r="AB481" s="25">
        <f t="shared" si="320"/>
        <v>-3.2203862330453727E-2</v>
      </c>
      <c r="AC481" s="25">
        <f t="shared" si="321"/>
        <v>9.6956721968639997E-3</v>
      </c>
      <c r="AD481" s="25">
        <f t="shared" si="322"/>
        <v>-7.8030138024536011E-5</v>
      </c>
      <c r="AE481" s="25">
        <f t="shared" si="323"/>
        <v>6.0887024401281406E-9</v>
      </c>
      <c r="AF481">
        <f t="shared" si="324"/>
        <v>9.6956721968639997E-3</v>
      </c>
      <c r="AG481" s="128"/>
      <c r="AH481">
        <f t="shared" si="325"/>
        <v>9.7737023348885375E-3</v>
      </c>
      <c r="AI481">
        <f t="shared" si="326"/>
        <v>0.64258052416058054</v>
      </c>
      <c r="AJ481">
        <f t="shared" si="327"/>
        <v>0.69536452765595302</v>
      </c>
      <c r="AK481">
        <f t="shared" si="328"/>
        <v>0.34582659948285072</v>
      </c>
      <c r="AL481">
        <f t="shared" si="329"/>
        <v>2.3726778049486525</v>
      </c>
      <c r="AM481">
        <f t="shared" si="330"/>
        <v>2.4716349393741628</v>
      </c>
      <c r="AN481" s="25">
        <f t="shared" ref="AN481:AT490" si="334">$AU481+$AB$7*SIN(AO481)</f>
        <v>8.2056198624245216</v>
      </c>
      <c r="AO481" s="25">
        <f t="shared" si="334"/>
        <v>8.2056150294762276</v>
      </c>
      <c r="AP481" s="25">
        <f t="shared" si="334"/>
        <v>8.2056432419386756</v>
      </c>
      <c r="AQ481" s="25">
        <f t="shared" si="334"/>
        <v>8.2054785203049203</v>
      </c>
      <c r="AR481" s="25">
        <f t="shared" si="334"/>
        <v>8.2064392238515502</v>
      </c>
      <c r="AS481" s="25">
        <f t="shared" si="334"/>
        <v>8.200800188883445</v>
      </c>
      <c r="AT481" s="25">
        <f t="shared" si="334"/>
        <v>8.2327509356131277</v>
      </c>
      <c r="AU481" s="25">
        <f t="shared" si="331"/>
        <v>7.7387136391521034</v>
      </c>
    </row>
    <row r="482" spans="1:64">
      <c r="A482" s="212" t="s">
        <v>24</v>
      </c>
      <c r="B482" s="213" t="s">
        <v>288</v>
      </c>
      <c r="C482" s="212">
        <v>57676.849699999999</v>
      </c>
      <c r="D482" s="212">
        <v>1E-4</v>
      </c>
      <c r="E482" s="33">
        <f t="shared" si="314"/>
        <v>22489.436660876585</v>
      </c>
      <c r="F482" s="25">
        <f t="shared" si="315"/>
        <v>22489.5</v>
      </c>
      <c r="G482" s="25">
        <f t="shared" si="304"/>
        <v>-2.1620685001835227E-2</v>
      </c>
      <c r="K482">
        <f t="shared" si="333"/>
        <v>-2.1620685001835227E-2</v>
      </c>
      <c r="M482" s="25"/>
      <c r="O482" s="25">
        <f t="shared" ca="1" si="311"/>
        <v>-1.858917979167498E-2</v>
      </c>
      <c r="P482" s="27">
        <f t="shared" si="316"/>
        <v>-3.2153864489861926E-2</v>
      </c>
      <c r="Q482" s="28">
        <f t="shared" si="317"/>
        <v>42658.349699999999</v>
      </c>
      <c r="S482" s="25">
        <f t="shared" si="305"/>
        <v>1.1094787012698639E-4</v>
      </c>
      <c r="T482" s="128">
        <v>1</v>
      </c>
      <c r="U482">
        <f t="shared" si="306"/>
        <v>1.1094787012698639E-4</v>
      </c>
      <c r="V482" s="25">
        <f t="shared" si="307"/>
        <v>1.0533179488026699E-2</v>
      </c>
      <c r="Z482">
        <f t="shared" si="318"/>
        <v>22489.5</v>
      </c>
      <c r="AA482" s="25">
        <f t="shared" si="319"/>
        <v>-2.2388050607103055E-2</v>
      </c>
      <c r="AB482" s="25">
        <f t="shared" si="320"/>
        <v>-3.1386498884594098E-2</v>
      </c>
      <c r="AC482" s="25">
        <f t="shared" si="321"/>
        <v>1.0533179488026699E-2</v>
      </c>
      <c r="AD482" s="25">
        <f t="shared" si="322"/>
        <v>7.6736560526782793E-4</v>
      </c>
      <c r="AE482" s="25">
        <f t="shared" si="323"/>
        <v>5.8884997214805986E-7</v>
      </c>
      <c r="AF482">
        <f t="shared" si="324"/>
        <v>1.0533179488026699E-2</v>
      </c>
      <c r="AG482" s="128"/>
      <c r="AH482">
        <f t="shared" si="325"/>
        <v>9.7658138827588711E-3</v>
      </c>
      <c r="AI482">
        <f t="shared" si="326"/>
        <v>0.6420194017679326</v>
      </c>
      <c r="AJ482">
        <f t="shared" si="327"/>
        <v>0.69419657118392797</v>
      </c>
      <c r="AK482">
        <f t="shared" si="328"/>
        <v>0.34524572395412595</v>
      </c>
      <c r="AL482">
        <f t="shared" si="329"/>
        <v>2.3743017225917309</v>
      </c>
      <c r="AM482">
        <f t="shared" si="330"/>
        <v>2.4774187464029715</v>
      </c>
      <c r="AN482" s="25">
        <f t="shared" si="334"/>
        <v>8.2078132947560416</v>
      </c>
      <c r="AO482" s="25">
        <f t="shared" si="334"/>
        <v>8.2078082136891908</v>
      </c>
      <c r="AP482" s="25">
        <f t="shared" si="334"/>
        <v>8.207837698321045</v>
      </c>
      <c r="AQ482" s="25">
        <f t="shared" si="334"/>
        <v>8.2076665708290761</v>
      </c>
      <c r="AR482" s="25">
        <f t="shared" si="334"/>
        <v>8.2086586845487819</v>
      </c>
      <c r="AS482" s="25">
        <f t="shared" si="334"/>
        <v>8.2028693145988925</v>
      </c>
      <c r="AT482" s="25">
        <f t="shared" si="334"/>
        <v>8.2354665671464229</v>
      </c>
      <c r="AU482" s="25">
        <f t="shared" si="331"/>
        <v>7.7412838840464611</v>
      </c>
    </row>
    <row r="483" spans="1:64">
      <c r="A483" s="214" t="s">
        <v>29</v>
      </c>
      <c r="B483" s="215" t="s">
        <v>292</v>
      </c>
      <c r="C483" s="214">
        <v>57697.843000000001</v>
      </c>
      <c r="D483" s="214">
        <v>1E-4</v>
      </c>
      <c r="E483" s="33">
        <f t="shared" si="314"/>
        <v>22550.937821436972</v>
      </c>
      <c r="F483" s="25">
        <f t="shared" si="315"/>
        <v>22551</v>
      </c>
      <c r="G483" s="25">
        <f t="shared" si="304"/>
        <v>-2.122452999901725E-2</v>
      </c>
      <c r="K483">
        <f t="shared" si="333"/>
        <v>-2.122452999901725E-2</v>
      </c>
      <c r="L483" s="25"/>
      <c r="O483" s="25">
        <f t="shared" ca="1" si="311"/>
        <v>-1.8808276295968061E-2</v>
      </c>
      <c r="P483" s="27">
        <f t="shared" si="316"/>
        <v>-3.2252459803821437E-2</v>
      </c>
      <c r="Q483" s="28">
        <f t="shared" si="317"/>
        <v>42679.343000000001</v>
      </c>
      <c r="S483" s="25">
        <f t="shared" si="305"/>
        <v>1.2161523577968852E-4</v>
      </c>
      <c r="T483" s="128">
        <v>1</v>
      </c>
      <c r="U483">
        <f t="shared" si="306"/>
        <v>1.2161523577968852E-4</v>
      </c>
      <c r="V483" s="25">
        <f t="shared" si="307"/>
        <v>1.1027929804804187E-2</v>
      </c>
      <c r="Z483">
        <f t="shared" si="318"/>
        <v>22551</v>
      </c>
      <c r="AA483" s="25">
        <f t="shared" si="319"/>
        <v>-2.2514684976308506E-2</v>
      </c>
      <c r="AB483" s="25">
        <f t="shared" si="320"/>
        <v>-3.0962304826530181E-2</v>
      </c>
      <c r="AC483" s="25">
        <f t="shared" si="321"/>
        <v>1.1027929804804187E-2</v>
      </c>
      <c r="AD483" s="25">
        <f t="shared" si="322"/>
        <v>1.2901549772912566E-3</v>
      </c>
      <c r="AE483" s="25">
        <f t="shared" si="323"/>
        <v>1.6644998654294027E-6</v>
      </c>
      <c r="AF483">
        <f t="shared" si="324"/>
        <v>1.1027929804804187E-2</v>
      </c>
      <c r="AG483" s="128"/>
      <c r="AH483">
        <f t="shared" si="325"/>
        <v>9.7377748275129291E-3</v>
      </c>
      <c r="AI483">
        <f t="shared" si="326"/>
        <v>0.64006263182853718</v>
      </c>
      <c r="AJ483">
        <f t="shared" si="327"/>
        <v>0.69009372517969891</v>
      </c>
      <c r="AK483">
        <f t="shared" si="328"/>
        <v>0.34320520044573666</v>
      </c>
      <c r="AL483">
        <f t="shared" si="329"/>
        <v>2.3799862662557167</v>
      </c>
      <c r="AM483">
        <f t="shared" si="330"/>
        <v>2.4978496755452109</v>
      </c>
      <c r="AN483" s="25">
        <f t="shared" si="334"/>
        <v>8.2155065268896976</v>
      </c>
      <c r="AO483" s="25">
        <f t="shared" si="334"/>
        <v>8.2155004983624362</v>
      </c>
      <c r="AP483" s="25">
        <f t="shared" si="334"/>
        <v>8.2155347681101887</v>
      </c>
      <c r="AQ483" s="25">
        <f t="shared" si="334"/>
        <v>8.2153399170344379</v>
      </c>
      <c r="AR483" s="25">
        <f t="shared" si="334"/>
        <v>8.2164464680535865</v>
      </c>
      <c r="AS483" s="25">
        <f t="shared" si="334"/>
        <v>8.2101187464632144</v>
      </c>
      <c r="AT483" s="25">
        <f t="shared" si="334"/>
        <v>8.2449841700783768</v>
      </c>
      <c r="AU483" s="25">
        <f t="shared" si="331"/>
        <v>7.7503164589609179</v>
      </c>
    </row>
    <row r="484" spans="1:64">
      <c r="A484" s="214" t="s">
        <v>29</v>
      </c>
      <c r="B484" s="215" t="s">
        <v>288</v>
      </c>
      <c r="C484" s="214">
        <v>57698.013599999998</v>
      </c>
      <c r="D484" s="214">
        <v>2.9999999999999997E-4</v>
      </c>
      <c r="E484" s="33">
        <f t="shared" si="314"/>
        <v>22551.437604605482</v>
      </c>
      <c r="F484" s="25">
        <f t="shared" si="315"/>
        <v>22551.5</v>
      </c>
      <c r="G484" s="25">
        <f t="shared" si="304"/>
        <v>-2.1298544997989666E-2</v>
      </c>
      <c r="K484">
        <f t="shared" si="333"/>
        <v>-2.1298544997989666E-2</v>
      </c>
      <c r="M484" s="25"/>
      <c r="O484" s="25">
        <f t="shared" ca="1" si="311"/>
        <v>-1.881005756836069E-2</v>
      </c>
      <c r="P484" s="27">
        <f t="shared" si="316"/>
        <v>-3.2253261913744162E-2</v>
      </c>
      <c r="Q484" s="28">
        <f t="shared" si="317"/>
        <v>42679.513599999998</v>
      </c>
      <c r="S484" s="25">
        <f t="shared" si="305"/>
        <v>1.200058227043177E-4</v>
      </c>
      <c r="T484" s="128">
        <v>1</v>
      </c>
      <c r="U484">
        <f t="shared" si="306"/>
        <v>1.200058227043177E-4</v>
      </c>
      <c r="V484" s="25">
        <f t="shared" si="307"/>
        <v>1.0954716915754496E-2</v>
      </c>
      <c r="Z484">
        <f t="shared" si="318"/>
        <v>22551.5</v>
      </c>
      <c r="AA484" s="25">
        <f t="shared" si="319"/>
        <v>-2.2515717056840308E-2</v>
      </c>
      <c r="AB484" s="25">
        <f t="shared" si="320"/>
        <v>-3.103608985489352E-2</v>
      </c>
      <c r="AC484" s="25">
        <f t="shared" si="321"/>
        <v>1.0954716915754496E-2</v>
      </c>
      <c r="AD484" s="25">
        <f t="shared" si="322"/>
        <v>1.2171720588506421E-3</v>
      </c>
      <c r="AE484" s="25">
        <f t="shared" si="323"/>
        <v>1.481507820846711E-6</v>
      </c>
      <c r="AF484">
        <f t="shared" si="324"/>
        <v>1.0954716915754496E-2</v>
      </c>
      <c r="AG484" s="128"/>
      <c r="AH484">
        <f t="shared" si="325"/>
        <v>9.7375448569038542E-3</v>
      </c>
      <c r="AI484">
        <f t="shared" si="326"/>
        <v>0.64004681936834973</v>
      </c>
      <c r="AJ484">
        <f t="shared" si="327"/>
        <v>0.69006037975928636</v>
      </c>
      <c r="AK484">
        <f t="shared" si="328"/>
        <v>0.34318861632104863</v>
      </c>
      <c r="AL484">
        <f t="shared" si="329"/>
        <v>2.3800323402726979</v>
      </c>
      <c r="AM484">
        <f t="shared" si="330"/>
        <v>2.4980164558751419</v>
      </c>
      <c r="AN484" s="25">
        <f t="shared" si="334"/>
        <v>8.2155689775488252</v>
      </c>
      <c r="AO484" s="25">
        <f t="shared" si="334"/>
        <v>8.2155629408183977</v>
      </c>
      <c r="AP484" s="25">
        <f t="shared" si="334"/>
        <v>8.2155972515305571</v>
      </c>
      <c r="AQ484" s="25">
        <f t="shared" si="334"/>
        <v>8.2154021997235205</v>
      </c>
      <c r="AR484" s="25">
        <f t="shared" si="334"/>
        <v>8.2165097070905411</v>
      </c>
      <c r="AS484" s="25">
        <f t="shared" si="334"/>
        <v>8.2101775453687438</v>
      </c>
      <c r="AT484" s="25">
        <f t="shared" si="334"/>
        <v>8.2450613836231046</v>
      </c>
      <c r="AU484" s="25">
        <f t="shared" si="331"/>
        <v>7.7503898945293281</v>
      </c>
    </row>
    <row r="485" spans="1:64">
      <c r="A485" s="212" t="s">
        <v>24</v>
      </c>
      <c r="B485" s="213" t="s">
        <v>288</v>
      </c>
      <c r="C485" s="212">
        <v>57702.792300000001</v>
      </c>
      <c r="D485" s="212">
        <v>1E-4</v>
      </c>
      <c r="E485" s="33">
        <f t="shared" si="314"/>
        <v>22565.437099490518</v>
      </c>
      <c r="F485" s="25">
        <f t="shared" si="315"/>
        <v>22565.5</v>
      </c>
      <c r="G485" s="25">
        <f t="shared" si="304"/>
        <v>-2.1470964995387476E-2</v>
      </c>
      <c r="K485">
        <f t="shared" si="333"/>
        <v>-2.1470964995387476E-2</v>
      </c>
      <c r="L485" s="25"/>
      <c r="O485" s="25">
        <f t="shared" ca="1" si="311"/>
        <v>-1.8859933195354249E-2</v>
      </c>
      <c r="P485" s="27">
        <f t="shared" si="316"/>
        <v>-3.2275724409866945E-2</v>
      </c>
      <c r="Q485" s="28">
        <f t="shared" si="317"/>
        <v>42684.292300000001</v>
      </c>
      <c r="S485" s="25">
        <f t="shared" si="305"/>
        <v>1.1674282600478271E-4</v>
      </c>
      <c r="T485" s="128">
        <v>1</v>
      </c>
      <c r="U485">
        <f t="shared" si="306"/>
        <v>1.1674282600478271E-4</v>
      </c>
      <c r="V485" s="25">
        <f t="shared" si="307"/>
        <v>1.0804759414479469E-2</v>
      </c>
      <c r="Z485">
        <f t="shared" si="318"/>
        <v>22565.5</v>
      </c>
      <c r="AA485" s="25">
        <f t="shared" si="319"/>
        <v>-2.2544631832636993E-2</v>
      </c>
      <c r="AB485" s="25">
        <f t="shared" si="320"/>
        <v>-3.1202057572617427E-2</v>
      </c>
      <c r="AC485" s="25">
        <f t="shared" si="321"/>
        <v>1.0804759414479469E-2</v>
      </c>
      <c r="AD485" s="25">
        <f t="shared" si="322"/>
        <v>1.0736668372495171E-3</v>
      </c>
      <c r="AE485" s="25">
        <f t="shared" si="323"/>
        <v>1.1527604774093811E-6</v>
      </c>
      <c r="AF485">
        <f t="shared" si="324"/>
        <v>1.0804759414479469E-2</v>
      </c>
      <c r="AG485" s="128"/>
      <c r="AH485">
        <f t="shared" si="325"/>
        <v>9.7310925772299516E-3</v>
      </c>
      <c r="AI485">
        <f t="shared" si="326"/>
        <v>0.63960469706480305</v>
      </c>
      <c r="AJ485">
        <f t="shared" si="327"/>
        <v>0.68912678212955369</v>
      </c>
      <c r="AK485">
        <f t="shared" si="328"/>
        <v>0.3427242977109225</v>
      </c>
      <c r="AL485">
        <f t="shared" si="329"/>
        <v>2.3813214900562096</v>
      </c>
      <c r="AM485">
        <f t="shared" si="330"/>
        <v>2.5026907606825644</v>
      </c>
      <c r="AN485" s="25">
        <f t="shared" si="334"/>
        <v>8.2173169708657241</v>
      </c>
      <c r="AO485" s="25">
        <f t="shared" si="334"/>
        <v>8.2173107010531989</v>
      </c>
      <c r="AP485" s="25">
        <f t="shared" si="334"/>
        <v>8.217346172613432</v>
      </c>
      <c r="AQ485" s="25">
        <f t="shared" si="334"/>
        <v>8.2171454480990835</v>
      </c>
      <c r="AR485" s="25">
        <f t="shared" si="334"/>
        <v>8.2182799038315739</v>
      </c>
      <c r="AS485" s="25">
        <f t="shared" si="334"/>
        <v>8.2118230085230728</v>
      </c>
      <c r="AT485" s="25">
        <f t="shared" si="334"/>
        <v>8.247222279733176</v>
      </c>
      <c r="AU485" s="25">
        <f t="shared" si="331"/>
        <v>7.7524460904448143</v>
      </c>
      <c r="AV485" s="25"/>
      <c r="AW485" s="25"/>
      <c r="AX485" s="25"/>
      <c r="AY485" s="25"/>
      <c r="AZ485" s="25"/>
      <c r="BA485" s="25"/>
      <c r="BB485" s="25"/>
      <c r="BC485" s="25"/>
      <c r="BD485" s="25"/>
      <c r="BE485" s="25"/>
      <c r="BF485" s="25"/>
      <c r="BG485" s="25"/>
      <c r="BH485" s="25"/>
      <c r="BI485" s="25"/>
      <c r="BJ485" s="25"/>
      <c r="BK485" s="25"/>
      <c r="BL485" s="25"/>
    </row>
    <row r="486" spans="1:64">
      <c r="A486" s="212" t="s">
        <v>24</v>
      </c>
      <c r="B486" s="213" t="s">
        <v>288</v>
      </c>
      <c r="C486" s="212">
        <v>57728.734600000003</v>
      </c>
      <c r="D486" s="212">
        <v>1E-4</v>
      </c>
      <c r="E486" s="33">
        <f t="shared" si="314"/>
        <v>22641.436659236046</v>
      </c>
      <c r="F486" s="25">
        <f t="shared" si="315"/>
        <v>22641.5</v>
      </c>
      <c r="G486" s="25">
        <f t="shared" si="304"/>
        <v>-2.1621244995913003E-2</v>
      </c>
      <c r="K486">
        <f t="shared" si="333"/>
        <v>-2.1621244995913003E-2</v>
      </c>
      <c r="M486" s="25"/>
      <c r="O486" s="25">
        <f t="shared" ca="1" si="311"/>
        <v>-1.9130686599033504E-2</v>
      </c>
      <c r="P486" s="27">
        <f t="shared" si="316"/>
        <v>-3.239777885226798E-2</v>
      </c>
      <c r="Q486" s="28">
        <f t="shared" si="317"/>
        <v>42710.234600000003</v>
      </c>
      <c r="S486" s="25">
        <f t="shared" si="305"/>
        <v>1.1613368195716509E-4</v>
      </c>
      <c r="T486" s="128">
        <v>1</v>
      </c>
      <c r="U486">
        <f t="shared" si="306"/>
        <v>1.1613368195716509E-4</v>
      </c>
      <c r="V486" s="25">
        <f t="shared" si="307"/>
        <v>1.0776533856354978E-2</v>
      </c>
      <c r="Z486">
        <f t="shared" si="318"/>
        <v>22641.5</v>
      </c>
      <c r="AA486" s="25">
        <f t="shared" si="319"/>
        <v>-2.2702151840398463E-2</v>
      </c>
      <c r="AB486" s="25">
        <f t="shared" si="320"/>
        <v>-3.131687200778252E-2</v>
      </c>
      <c r="AC486" s="25">
        <f t="shared" si="321"/>
        <v>1.0776533856354978E-2</v>
      </c>
      <c r="AD486" s="25">
        <f t="shared" si="322"/>
        <v>1.0809068444854603E-3</v>
      </c>
      <c r="AE486" s="25">
        <f t="shared" si="323"/>
        <v>1.168359606455515E-6</v>
      </c>
      <c r="AF486">
        <f t="shared" si="324"/>
        <v>1.0776533856354978E-2</v>
      </c>
      <c r="AG486" s="128"/>
      <c r="AH486">
        <f t="shared" si="325"/>
        <v>9.6956270118695159E-3</v>
      </c>
      <c r="AI486">
        <f t="shared" si="326"/>
        <v>0.637225573181883</v>
      </c>
      <c r="AJ486">
        <f t="shared" si="327"/>
        <v>0.68406124794770129</v>
      </c>
      <c r="AK486">
        <f t="shared" si="328"/>
        <v>0.34020498800867693</v>
      </c>
      <c r="AL486">
        <f t="shared" si="329"/>
        <v>2.3882888710376169</v>
      </c>
      <c r="AM486">
        <f t="shared" si="330"/>
        <v>2.5282170677742366</v>
      </c>
      <c r="AN486" s="25">
        <f t="shared" si="334"/>
        <v>8.2267851385033044</v>
      </c>
      <c r="AO486" s="25">
        <f t="shared" si="334"/>
        <v>8.2267774841911869</v>
      </c>
      <c r="AP486" s="25">
        <f t="shared" si="334"/>
        <v>8.2268197380917165</v>
      </c>
      <c r="AQ486" s="25">
        <f t="shared" si="334"/>
        <v>8.2265864279936132</v>
      </c>
      <c r="AR486" s="25">
        <f t="shared" si="334"/>
        <v>8.2278729458907058</v>
      </c>
      <c r="AS486" s="25">
        <f t="shared" si="334"/>
        <v>8.2207252979546439</v>
      </c>
      <c r="AT486" s="25">
        <f t="shared" si="334"/>
        <v>8.2589163463940789</v>
      </c>
      <c r="AU486" s="25">
        <f t="shared" si="331"/>
        <v>7.7636082968431683</v>
      </c>
    </row>
    <row r="487" spans="1:64">
      <c r="A487" s="212" t="s">
        <v>24</v>
      </c>
      <c r="B487" s="213" t="s">
        <v>292</v>
      </c>
      <c r="C487" s="212">
        <v>57731.633999999998</v>
      </c>
      <c r="D487" s="212">
        <v>2.0000000000000001E-4</v>
      </c>
      <c r="E487" s="33">
        <f t="shared" si="314"/>
        <v>22649.930629451705</v>
      </c>
      <c r="F487" s="25">
        <f t="shared" si="315"/>
        <v>22650</v>
      </c>
      <c r="G487" s="25">
        <f t="shared" si="304"/>
        <v>-2.3679500001890119E-2</v>
      </c>
      <c r="K487">
        <f t="shared" si="333"/>
        <v>-2.3679500001890119E-2</v>
      </c>
      <c r="L487" s="25"/>
      <c r="O487" s="25">
        <f t="shared" ca="1" si="311"/>
        <v>-1.9160968229708163E-2</v>
      </c>
      <c r="P487" s="27">
        <f t="shared" si="316"/>
        <v>-3.2411441772566892E-2</v>
      </c>
      <c r="Q487" s="28">
        <f t="shared" si="317"/>
        <v>42713.133999999998</v>
      </c>
      <c r="S487" s="25">
        <f t="shared" si="305"/>
        <v>7.6246807086489805E-5</v>
      </c>
      <c r="T487" s="128">
        <v>1</v>
      </c>
      <c r="U487">
        <f t="shared" si="306"/>
        <v>7.6246807086489805E-5</v>
      </c>
      <c r="V487" s="25">
        <f t="shared" si="307"/>
        <v>8.7319417706767724E-3</v>
      </c>
      <c r="Z487">
        <f t="shared" si="318"/>
        <v>22650</v>
      </c>
      <c r="AA487" s="25">
        <f t="shared" si="319"/>
        <v>-2.2719827098814309E-2</v>
      </c>
      <c r="AB487" s="25">
        <f t="shared" si="320"/>
        <v>-3.3371114675642702E-2</v>
      </c>
      <c r="AC487" s="25">
        <f t="shared" si="321"/>
        <v>8.7319417706767724E-3</v>
      </c>
      <c r="AD487" s="25">
        <f t="shared" si="322"/>
        <v>-9.5967290307581027E-4</v>
      </c>
      <c r="AE487" s="25">
        <f t="shared" si="323"/>
        <v>9.2097208089795349E-7</v>
      </c>
      <c r="AF487">
        <f t="shared" si="324"/>
        <v>8.7319417706767724E-3</v>
      </c>
      <c r="AG487" s="128"/>
      <c r="AH487">
        <f t="shared" si="325"/>
        <v>9.6916146737525844E-3</v>
      </c>
      <c r="AI487">
        <f t="shared" si="326"/>
        <v>0.63696167250669888</v>
      </c>
      <c r="AJ487">
        <f t="shared" si="327"/>
        <v>0.68349498525591335</v>
      </c>
      <c r="AK487">
        <f t="shared" si="328"/>
        <v>0.33992336105372922</v>
      </c>
      <c r="AL487">
        <f t="shared" si="329"/>
        <v>2.3890649029801287</v>
      </c>
      <c r="AM487">
        <f t="shared" si="330"/>
        <v>2.5310880524173718</v>
      </c>
      <c r="AN487" s="25">
        <f t="shared" si="334"/>
        <v>8.2278418937559472</v>
      </c>
      <c r="AO487" s="25">
        <f t="shared" si="334"/>
        <v>8.2278340715177247</v>
      </c>
      <c r="AP487" s="25">
        <f t="shared" si="334"/>
        <v>8.2278771360558114</v>
      </c>
      <c r="AQ487" s="25">
        <f t="shared" si="334"/>
        <v>8.2276399899560886</v>
      </c>
      <c r="AR487" s="25">
        <f t="shared" si="334"/>
        <v>8.228944123127004</v>
      </c>
      <c r="AS487" s="25">
        <f t="shared" si="334"/>
        <v>8.2217178102013317</v>
      </c>
      <c r="AT487" s="25">
        <f t="shared" si="334"/>
        <v>8.260220399594548</v>
      </c>
      <c r="AU487" s="25">
        <f t="shared" si="331"/>
        <v>7.764856701506142</v>
      </c>
    </row>
    <row r="488" spans="1:64">
      <c r="A488" s="212" t="s">
        <v>24</v>
      </c>
      <c r="B488" s="213" t="s">
        <v>292</v>
      </c>
      <c r="C488" s="212">
        <v>57731.636200000001</v>
      </c>
      <c r="D488" s="212">
        <v>1E-4</v>
      </c>
      <c r="E488" s="33">
        <f t="shared" si="314"/>
        <v>22649.937074486712</v>
      </c>
      <c r="F488" s="25">
        <f t="shared" si="315"/>
        <v>22650</v>
      </c>
      <c r="G488" s="25">
        <f t="shared" si="304"/>
        <v>-2.1479499999259133E-2</v>
      </c>
      <c r="K488">
        <f t="shared" si="333"/>
        <v>-2.1479499999259133E-2</v>
      </c>
      <c r="M488" s="25"/>
      <c r="O488" s="25">
        <f t="shared" ca="1" si="311"/>
        <v>-1.9160968229708163E-2</v>
      </c>
      <c r="P488" s="27">
        <f t="shared" si="316"/>
        <v>-3.2411441772566892E-2</v>
      </c>
      <c r="Q488" s="28">
        <f t="shared" si="317"/>
        <v>42713.136200000001</v>
      </c>
      <c r="S488" s="25">
        <f t="shared" si="305"/>
        <v>1.1950735093499118E-4</v>
      </c>
      <c r="T488" s="128">
        <v>1</v>
      </c>
      <c r="U488">
        <f t="shared" si="306"/>
        <v>1.1950735093499118E-4</v>
      </c>
      <c r="V488" s="25">
        <f t="shared" si="307"/>
        <v>1.0931941773307759E-2</v>
      </c>
      <c r="Z488">
        <f t="shared" si="318"/>
        <v>22650</v>
      </c>
      <c r="AA488" s="25">
        <f t="shared" si="319"/>
        <v>-2.2719827098814309E-2</v>
      </c>
      <c r="AB488" s="25">
        <f t="shared" si="320"/>
        <v>-3.1171114673011716E-2</v>
      </c>
      <c r="AC488" s="25">
        <f t="shared" si="321"/>
        <v>1.0931941773307759E-2</v>
      </c>
      <c r="AD488" s="25">
        <f t="shared" si="322"/>
        <v>1.240327099555176E-3</v>
      </c>
      <c r="AE488" s="25">
        <f t="shared" si="323"/>
        <v>1.5384113138909554E-6</v>
      </c>
      <c r="AF488">
        <f t="shared" si="324"/>
        <v>1.0931941773307759E-2</v>
      </c>
      <c r="AG488" s="128"/>
      <c r="AH488">
        <f t="shared" si="325"/>
        <v>9.6916146737525844E-3</v>
      </c>
      <c r="AI488">
        <f t="shared" si="326"/>
        <v>0.63696167250669888</v>
      </c>
      <c r="AJ488">
        <f t="shared" si="327"/>
        <v>0.68349498525591335</v>
      </c>
      <c r="AK488">
        <f t="shared" si="328"/>
        <v>0.33992336105372922</v>
      </c>
      <c r="AL488">
        <f t="shared" si="329"/>
        <v>2.3890649029801287</v>
      </c>
      <c r="AM488">
        <f t="shared" si="330"/>
        <v>2.5310880524173718</v>
      </c>
      <c r="AN488" s="25">
        <f t="shared" si="334"/>
        <v>8.2278418937559472</v>
      </c>
      <c r="AO488" s="25">
        <f t="shared" si="334"/>
        <v>8.2278340715177247</v>
      </c>
      <c r="AP488" s="25">
        <f t="shared" si="334"/>
        <v>8.2278771360558114</v>
      </c>
      <c r="AQ488" s="25">
        <f t="shared" si="334"/>
        <v>8.2276399899560886</v>
      </c>
      <c r="AR488" s="25">
        <f t="shared" si="334"/>
        <v>8.228944123127004</v>
      </c>
      <c r="AS488" s="25">
        <f t="shared" si="334"/>
        <v>8.2217178102013317</v>
      </c>
      <c r="AT488" s="25">
        <f t="shared" si="334"/>
        <v>8.260220399594548</v>
      </c>
      <c r="AU488" s="25">
        <f t="shared" si="331"/>
        <v>7.764856701506142</v>
      </c>
    </row>
    <row r="489" spans="1:64">
      <c r="A489" s="34" t="s">
        <v>1443</v>
      </c>
      <c r="B489" s="57"/>
      <c r="C489" s="58">
        <v>57737.609499999999</v>
      </c>
      <c r="D489" s="58">
        <v>2.0000000000000001E-4</v>
      </c>
      <c r="E489" s="33">
        <f t="shared" si="314"/>
        <v>22667.436223375891</v>
      </c>
      <c r="F489" s="25">
        <f t="shared" si="315"/>
        <v>22667.5</v>
      </c>
      <c r="G489" s="25">
        <f t="shared" si="304"/>
        <v>-2.1770024999568705E-2</v>
      </c>
      <c r="K489">
        <f t="shared" si="333"/>
        <v>-2.1770024999568705E-2</v>
      </c>
      <c r="M489" s="25"/>
      <c r="O489" s="25">
        <f t="shared" ca="1" si="311"/>
        <v>-1.9223312763450094E-2</v>
      </c>
      <c r="P489" s="27">
        <f t="shared" si="316"/>
        <v>-3.2439578976035562E-2</v>
      </c>
      <c r="Q489" s="28">
        <f t="shared" si="317"/>
        <v>42719.109499999999</v>
      </c>
      <c r="S489" s="25">
        <f t="shared" si="305"/>
        <v>1.1383938205673973E-4</v>
      </c>
      <c r="T489" s="128">
        <v>1</v>
      </c>
      <c r="U489">
        <f t="shared" si="306"/>
        <v>1.1383938205673973E-4</v>
      </c>
      <c r="V489" s="25">
        <f t="shared" si="307"/>
        <v>1.0669553976466857E-2</v>
      </c>
      <c r="Z489">
        <f t="shared" si="318"/>
        <v>22667.5</v>
      </c>
      <c r="AA489" s="25">
        <f t="shared" si="319"/>
        <v>-2.2756253817298747E-2</v>
      </c>
      <c r="AB489" s="25">
        <f t="shared" si="320"/>
        <v>-3.1453350158305519E-2</v>
      </c>
      <c r="AC489" s="25">
        <f t="shared" si="321"/>
        <v>1.0669553976466857E-2</v>
      </c>
      <c r="AD489" s="25">
        <f t="shared" si="322"/>
        <v>9.8622881773004212E-4</v>
      </c>
      <c r="AE489" s="25">
        <f t="shared" si="323"/>
        <v>9.7264728092119661E-7</v>
      </c>
      <c r="AF489">
        <f t="shared" si="324"/>
        <v>1.0669553976466857E-2</v>
      </c>
      <c r="AG489" s="128"/>
      <c r="AH489">
        <f t="shared" si="325"/>
        <v>9.6833251587368167E-3</v>
      </c>
      <c r="AI489">
        <f t="shared" si="326"/>
        <v>0.63641972149229442</v>
      </c>
      <c r="AJ489">
        <f t="shared" si="327"/>
        <v>0.68232933093414494</v>
      </c>
      <c r="AK489">
        <f t="shared" si="328"/>
        <v>0.33934363070412354</v>
      </c>
      <c r="AL489">
        <f t="shared" si="329"/>
        <v>2.3906605962965588</v>
      </c>
      <c r="AM489">
        <f t="shared" si="330"/>
        <v>2.5370091877919947</v>
      </c>
      <c r="AN489" s="25">
        <f t="shared" si="334"/>
        <v>8.2300161917104813</v>
      </c>
      <c r="AO489" s="25">
        <f t="shared" si="334"/>
        <v>8.2300080150782851</v>
      </c>
      <c r="AP489" s="25">
        <f t="shared" si="334"/>
        <v>8.2300527826412129</v>
      </c>
      <c r="AQ489" s="25">
        <f t="shared" si="334"/>
        <v>8.2298076152685464</v>
      </c>
      <c r="AR489" s="25">
        <f t="shared" si="334"/>
        <v>8.2311484019232175</v>
      </c>
      <c r="AS489" s="25">
        <f t="shared" si="334"/>
        <v>8.2237592526509413</v>
      </c>
      <c r="AT489" s="25">
        <f t="shared" si="334"/>
        <v>8.2629027839487712</v>
      </c>
      <c r="AU489" s="25">
        <f t="shared" si="331"/>
        <v>7.7674269464004997</v>
      </c>
    </row>
    <row r="490" spans="1:64">
      <c r="A490" s="216" t="s">
        <v>27</v>
      </c>
      <c r="B490" s="217" t="s">
        <v>288</v>
      </c>
      <c r="C490" s="216">
        <v>57807.584600000002</v>
      </c>
      <c r="D490" s="216">
        <v>1E-4</v>
      </c>
      <c r="E490" s="33">
        <f t="shared" si="314"/>
        <v>22872.432572703008</v>
      </c>
      <c r="F490" s="25">
        <f t="shared" si="315"/>
        <v>22872.5</v>
      </c>
      <c r="G490" s="25">
        <f t="shared" si="304"/>
        <v>-2.3016174993244931E-2</v>
      </c>
      <c r="K490">
        <f t="shared" si="333"/>
        <v>-2.3016174993244931E-2</v>
      </c>
      <c r="L490" s="25"/>
      <c r="O490" s="25">
        <f t="shared" ca="1" si="311"/>
        <v>-1.9953634444427056E-2</v>
      </c>
      <c r="P490" s="27">
        <f t="shared" si="316"/>
        <v>-3.2769954278717338E-2</v>
      </c>
      <c r="Q490" s="28">
        <f t="shared" si="317"/>
        <v>42789.084600000002</v>
      </c>
      <c r="S490" s="25">
        <f t="shared" si="305"/>
        <v>9.513621034971061E-5</v>
      </c>
      <c r="T490" s="128">
        <v>1</v>
      </c>
      <c r="U490">
        <f t="shared" si="306"/>
        <v>9.513621034971061E-5</v>
      </c>
      <c r="V490" s="25">
        <f t="shared" si="307"/>
        <v>9.7537792854724067E-3</v>
      </c>
      <c r="Z490">
        <f t="shared" si="318"/>
        <v>22872.5</v>
      </c>
      <c r="AA490" s="25">
        <f t="shared" si="319"/>
        <v>-2.318658121239052E-2</v>
      </c>
      <c r="AB490" s="25">
        <f t="shared" si="320"/>
        <v>-3.2599548059571749E-2</v>
      </c>
      <c r="AC490" s="25">
        <f t="shared" si="321"/>
        <v>9.7537792854724067E-3</v>
      </c>
      <c r="AD490" s="25">
        <f t="shared" si="322"/>
        <v>1.7040621914558851E-4</v>
      </c>
      <c r="AE490" s="25">
        <f t="shared" si="323"/>
        <v>2.9038279523494338E-8</v>
      </c>
      <c r="AF490">
        <f t="shared" si="324"/>
        <v>9.7537792854724067E-3</v>
      </c>
      <c r="AG490" s="128"/>
      <c r="AH490">
        <f t="shared" si="325"/>
        <v>9.5833730663268182E-3</v>
      </c>
      <c r="AI490">
        <f t="shared" si="326"/>
        <v>0.63020653022100037</v>
      </c>
      <c r="AJ490">
        <f t="shared" si="327"/>
        <v>0.66869368803901319</v>
      </c>
      <c r="AK490">
        <f t="shared" si="328"/>
        <v>0.33256203681118723</v>
      </c>
      <c r="AL490">
        <f t="shared" si="329"/>
        <v>2.4091543060113527</v>
      </c>
      <c r="AM490">
        <f t="shared" si="330"/>
        <v>2.6074265977588555</v>
      </c>
      <c r="AN490" s="25">
        <f t="shared" si="334"/>
        <v>8.2553508035465253</v>
      </c>
      <c r="AO490" s="25">
        <f t="shared" si="334"/>
        <v>8.2553375170882628</v>
      </c>
      <c r="AP490" s="25">
        <f t="shared" si="334"/>
        <v>8.2554058950857065</v>
      </c>
      <c r="AQ490" s="25">
        <f t="shared" si="334"/>
        <v>8.2550538740022112</v>
      </c>
      <c r="AR490" s="25">
        <f t="shared" si="334"/>
        <v>8.2568630299108303</v>
      </c>
      <c r="AS490" s="25">
        <f t="shared" si="334"/>
        <v>8.2474815112255886</v>
      </c>
      <c r="AT490" s="25">
        <f t="shared" si="334"/>
        <v>8.2940810708922399</v>
      </c>
      <c r="AU490" s="25">
        <f t="shared" si="331"/>
        <v>7.7975355294486892</v>
      </c>
    </row>
    <row r="491" spans="1:64">
      <c r="A491" s="216" t="s">
        <v>28</v>
      </c>
      <c r="B491" s="218" t="s">
        <v>292</v>
      </c>
      <c r="C491" s="216">
        <v>58009.833400000003</v>
      </c>
      <c r="D491" s="216">
        <v>1E-4</v>
      </c>
      <c r="E491" s="33">
        <f t="shared" si="314"/>
        <v>23464.932842881808</v>
      </c>
      <c r="F491" s="25">
        <f t="shared" si="315"/>
        <v>23465</v>
      </c>
      <c r="G491" s="25">
        <f t="shared" ref="G491:G523" si="335">+C491-(C$7+F491*C$8)</f>
        <v>-2.2923949996766169E-2</v>
      </c>
      <c r="K491">
        <f t="shared" si="333"/>
        <v>-2.2923949996766169E-2</v>
      </c>
      <c r="M491" s="25"/>
      <c r="O491" s="25">
        <f t="shared" ca="1" si="311"/>
        <v>-2.206444222968975E-2</v>
      </c>
      <c r="P491" s="27">
        <f t="shared" si="316"/>
        <v>-3.3732776155196403E-2</v>
      </c>
      <c r="Q491" s="28">
        <f t="shared" si="317"/>
        <v>42991.333400000003</v>
      </c>
      <c r="S491" s="25">
        <f t="shared" ref="S491:S523" si="336">+(P491-G491)^2</f>
        <v>1.1683072292316571E-4</v>
      </c>
      <c r="T491" s="128">
        <v>1</v>
      </c>
      <c r="U491">
        <f t="shared" ref="U491:U523" si="337">+T491*S491</f>
        <v>1.1683072292316571E-4</v>
      </c>
      <c r="V491" s="25">
        <f t="shared" ref="V491:V523" si="338">+G491-P491</f>
        <v>1.0808826158430235E-2</v>
      </c>
      <c r="Z491">
        <f t="shared" si="318"/>
        <v>23465</v>
      </c>
      <c r="AA491" s="25">
        <f t="shared" si="319"/>
        <v>-2.4466286290790423E-2</v>
      </c>
      <c r="AB491" s="25">
        <f t="shared" si="320"/>
        <v>-3.2190439861172149E-2</v>
      </c>
      <c r="AC491" s="25">
        <f t="shared" si="321"/>
        <v>1.0808826158430235E-2</v>
      </c>
      <c r="AD491" s="25">
        <f t="shared" si="322"/>
        <v>1.5423362940242547E-3</v>
      </c>
      <c r="AE491" s="25">
        <f t="shared" si="323"/>
        <v>2.378801243864472E-6</v>
      </c>
      <c r="AF491">
        <f t="shared" si="324"/>
        <v>1.0808826158430235E-2</v>
      </c>
      <c r="AG491" s="128"/>
      <c r="AH491">
        <f t="shared" si="325"/>
        <v>9.2664898644059784E-3</v>
      </c>
      <c r="AI491">
        <f t="shared" si="326"/>
        <v>0.6135704551709642</v>
      </c>
      <c r="AJ491">
        <f t="shared" si="327"/>
        <v>0.62951449801262405</v>
      </c>
      <c r="AK491">
        <f t="shared" si="328"/>
        <v>0.31307654894996784</v>
      </c>
      <c r="AL491">
        <f t="shared" si="329"/>
        <v>2.4606766132242233</v>
      </c>
      <c r="AM491">
        <f t="shared" si="330"/>
        <v>2.8228469305684674</v>
      </c>
      <c r="AN491" s="25">
        <f t="shared" ref="AN491:AT500" si="339">$AU491+$AB$7*SIN(AO491)</f>
        <v>8.3272402562882881</v>
      </c>
      <c r="AO491" s="25">
        <f t="shared" si="339"/>
        <v>8.3271986323793037</v>
      </c>
      <c r="AP491" s="25">
        <f t="shared" si="339"/>
        <v>8.3273822375874857</v>
      </c>
      <c r="AQ491" s="25">
        <f t="shared" si="339"/>
        <v>8.3265718495875518</v>
      </c>
      <c r="AR491" s="25">
        <f t="shared" si="339"/>
        <v>8.3301390982802914</v>
      </c>
      <c r="AS491" s="25">
        <f t="shared" si="339"/>
        <v>8.3142451855158104</v>
      </c>
      <c r="AT491" s="25">
        <f t="shared" si="339"/>
        <v>8.3816618626375519</v>
      </c>
      <c r="AU491" s="25">
        <f t="shared" si="331"/>
        <v>7.8845566780148006</v>
      </c>
    </row>
    <row r="492" spans="1:64">
      <c r="A492" s="216" t="s">
        <v>28</v>
      </c>
      <c r="B492" s="218" t="s">
        <v>292</v>
      </c>
      <c r="C492" s="216">
        <v>58025.876400000001</v>
      </c>
      <c r="D492" s="216">
        <v>1E-4</v>
      </c>
      <c r="E492" s="33">
        <f t="shared" si="314"/>
        <v>23511.931795827277</v>
      </c>
      <c r="F492" s="25">
        <f t="shared" si="315"/>
        <v>23512</v>
      </c>
      <c r="G492" s="25">
        <f t="shared" si="335"/>
        <v>-2.3281359994143713E-2</v>
      </c>
      <c r="K492">
        <f t="shared" si="333"/>
        <v>-2.3281359994143713E-2</v>
      </c>
      <c r="L492" s="25"/>
      <c r="O492" s="25">
        <f t="shared" ca="1" si="311"/>
        <v>-2.2231881834596658E-2</v>
      </c>
      <c r="P492" s="27">
        <f t="shared" si="316"/>
        <v>-3.3809658015881754E-2</v>
      </c>
      <c r="Q492" s="28">
        <f t="shared" si="317"/>
        <v>43007.376400000001</v>
      </c>
      <c r="S492" s="25">
        <f t="shared" si="336"/>
        <v>1.1084505923453313E-4</v>
      </c>
      <c r="T492" s="128">
        <v>1</v>
      </c>
      <c r="U492">
        <f t="shared" si="337"/>
        <v>1.1084505923453313E-4</v>
      </c>
      <c r="V492" s="25">
        <f t="shared" si="338"/>
        <v>1.052829802173804E-2</v>
      </c>
      <c r="Z492">
        <f t="shared" si="318"/>
        <v>23512</v>
      </c>
      <c r="AA492" s="25">
        <f t="shared" si="319"/>
        <v>-2.4569992222492461E-2</v>
      </c>
      <c r="AB492" s="25">
        <f t="shared" si="320"/>
        <v>-3.2521025787533006E-2</v>
      </c>
      <c r="AC492" s="25">
        <f t="shared" si="321"/>
        <v>1.052829802173804E-2</v>
      </c>
      <c r="AD492" s="25">
        <f t="shared" si="322"/>
        <v>1.2886322283487475E-3</v>
      </c>
      <c r="AE492" s="25">
        <f t="shared" si="323"/>
        <v>1.6605730199390585E-6</v>
      </c>
      <c r="AF492">
        <f t="shared" si="324"/>
        <v>1.052829802173804E-2</v>
      </c>
      <c r="AG492" s="128"/>
      <c r="AH492">
        <f t="shared" si="325"/>
        <v>9.2396657933892928E-3</v>
      </c>
      <c r="AI492">
        <f t="shared" si="326"/>
        <v>0.61232986647054144</v>
      </c>
      <c r="AJ492">
        <f t="shared" si="327"/>
        <v>0.62642309025704412</v>
      </c>
      <c r="AK492">
        <f t="shared" si="328"/>
        <v>0.31153906045382029</v>
      </c>
      <c r="AL492">
        <f t="shared" si="329"/>
        <v>2.4646489349223657</v>
      </c>
      <c r="AM492">
        <f t="shared" si="330"/>
        <v>2.840760200815954</v>
      </c>
      <c r="AN492" s="25">
        <f t="shared" si="339"/>
        <v>8.332862605475011</v>
      </c>
      <c r="AO492" s="25">
        <f t="shared" si="339"/>
        <v>8.3328176102738212</v>
      </c>
      <c r="AP492" s="25">
        <f t="shared" si="339"/>
        <v>8.3330139331177353</v>
      </c>
      <c r="AQ492" s="25">
        <f t="shared" si="339"/>
        <v>8.3321567927566793</v>
      </c>
      <c r="AR492" s="25">
        <f t="shared" si="339"/>
        <v>8.3358887119679022</v>
      </c>
      <c r="AS492" s="25">
        <f t="shared" si="339"/>
        <v>8.3194388288224399</v>
      </c>
      <c r="AT492" s="25">
        <f t="shared" si="339"/>
        <v>8.388448012629361</v>
      </c>
      <c r="AU492" s="25">
        <f t="shared" si="331"/>
        <v>7.8914596214453612</v>
      </c>
    </row>
    <row r="493" spans="1:64">
      <c r="A493" s="216" t="s">
        <v>28</v>
      </c>
      <c r="B493" s="218" t="s">
        <v>288</v>
      </c>
      <c r="C493" s="216">
        <v>58057.791799999999</v>
      </c>
      <c r="D493" s="216">
        <v>2.0000000000000001E-4</v>
      </c>
      <c r="E493" s="33">
        <f t="shared" si="314"/>
        <v>23605.4299185497</v>
      </c>
      <c r="F493" s="25">
        <f t="shared" si="315"/>
        <v>23605.5</v>
      </c>
      <c r="G493" s="25">
        <f t="shared" si="335"/>
        <v>-2.3922164997202344E-2</v>
      </c>
      <c r="K493">
        <f t="shared" si="333"/>
        <v>-2.3922164997202344E-2</v>
      </c>
      <c r="M493" s="25"/>
      <c r="O493" s="25">
        <f t="shared" ca="1" si="311"/>
        <v>-2.2564979772017858E-2</v>
      </c>
      <c r="P493" s="27">
        <f t="shared" si="316"/>
        <v>-3.396282505288116E-2</v>
      </c>
      <c r="Q493" s="28">
        <f t="shared" si="317"/>
        <v>43039.291799999999</v>
      </c>
      <c r="S493" s="25">
        <f t="shared" si="336"/>
        <v>1.0081485435370412E-4</v>
      </c>
      <c r="T493" s="128">
        <v>1</v>
      </c>
      <c r="U493">
        <f t="shared" si="337"/>
        <v>1.0081485435370412E-4</v>
      </c>
      <c r="V493" s="25">
        <f t="shared" si="338"/>
        <v>1.0040660055678816E-2</v>
      </c>
      <c r="Z493">
        <f t="shared" si="318"/>
        <v>23605.5</v>
      </c>
      <c r="AA493" s="25">
        <f t="shared" si="319"/>
        <v>-2.4777225842530982E-2</v>
      </c>
      <c r="AB493" s="25">
        <f t="shared" si="320"/>
        <v>-3.3107764207552522E-2</v>
      </c>
      <c r="AC493" s="25">
        <f t="shared" si="321"/>
        <v>1.0040660055678816E-2</v>
      </c>
      <c r="AD493" s="25">
        <f t="shared" si="322"/>
        <v>8.5506084532863819E-4</v>
      </c>
      <c r="AE493" s="25">
        <f t="shared" si="323"/>
        <v>7.3112904921412527E-7</v>
      </c>
      <c r="AF493">
        <f t="shared" si="324"/>
        <v>1.0040660055678816E-2</v>
      </c>
      <c r="AG493" s="128"/>
      <c r="AH493">
        <f t="shared" si="325"/>
        <v>9.1855992103501774E-3</v>
      </c>
      <c r="AI493">
        <f t="shared" si="326"/>
        <v>0.60989467756564086</v>
      </c>
      <c r="AJ493">
        <f t="shared" si="327"/>
        <v>0.62028089929393126</v>
      </c>
      <c r="AK493">
        <f t="shared" si="328"/>
        <v>0.30848428813730872</v>
      </c>
      <c r="AL493">
        <f t="shared" si="329"/>
        <v>2.4725040467949322</v>
      </c>
      <c r="AM493">
        <f t="shared" si="330"/>
        <v>2.8767849351429571</v>
      </c>
      <c r="AN493" s="25">
        <f t="shared" si="339"/>
        <v>8.3440140575438075</v>
      </c>
      <c r="AO493" s="25">
        <f t="shared" si="339"/>
        <v>8.3439617597481632</v>
      </c>
      <c r="AP493" s="25">
        <f t="shared" si="339"/>
        <v>8.3441851588861624</v>
      </c>
      <c r="AQ493" s="25">
        <f t="shared" si="339"/>
        <v>8.3432302157717704</v>
      </c>
      <c r="AR493" s="25">
        <f t="shared" si="339"/>
        <v>8.3473003348531432</v>
      </c>
      <c r="AS493" s="25">
        <f t="shared" si="339"/>
        <v>8.3297305790490679</v>
      </c>
      <c r="AT493" s="25">
        <f t="shared" si="339"/>
        <v>8.4018777094369597</v>
      </c>
      <c r="AU493" s="25">
        <f t="shared" si="331"/>
        <v>7.905192072738072</v>
      </c>
    </row>
    <row r="494" spans="1:64">
      <c r="A494" s="216" t="s">
        <v>28</v>
      </c>
      <c r="B494" s="218" t="s">
        <v>292</v>
      </c>
      <c r="C494" s="216">
        <v>58066.8387</v>
      </c>
      <c r="D494" s="216">
        <v>1E-4</v>
      </c>
      <c r="E494" s="33">
        <f t="shared" si="314"/>
        <v>23631.93336724399</v>
      </c>
      <c r="F494" s="25">
        <f t="shared" si="315"/>
        <v>23632</v>
      </c>
      <c r="G494" s="25">
        <f t="shared" si="335"/>
        <v>-2.2744959998817649E-2</v>
      </c>
      <c r="K494">
        <f t="shared" si="333"/>
        <v>-2.2744959998817649E-2</v>
      </c>
      <c r="L494" s="25"/>
      <c r="O494" s="25">
        <f t="shared" ca="1" si="311"/>
        <v>-2.2659387208827077E-2</v>
      </c>
      <c r="P494" s="27">
        <f t="shared" si="316"/>
        <v>-3.4006289578825288E-2</v>
      </c>
      <c r="Q494" s="28">
        <f t="shared" si="317"/>
        <v>43048.3387</v>
      </c>
      <c r="S494" s="25">
        <f t="shared" si="336"/>
        <v>1.2681754390955505E-4</v>
      </c>
      <c r="T494" s="128">
        <v>1</v>
      </c>
      <c r="U494">
        <f t="shared" si="337"/>
        <v>1.2681754390955505E-4</v>
      </c>
      <c r="V494" s="25">
        <f t="shared" si="338"/>
        <v>1.126132958000764E-2</v>
      </c>
      <c r="Z494">
        <f t="shared" si="318"/>
        <v>23632</v>
      </c>
      <c r="AA494" s="25">
        <f t="shared" si="319"/>
        <v>-2.4836182639921614E-2</v>
      </c>
      <c r="AB494" s="25">
        <f t="shared" si="320"/>
        <v>-3.1915066937721323E-2</v>
      </c>
      <c r="AC494" s="25">
        <f t="shared" si="321"/>
        <v>1.126132958000764E-2</v>
      </c>
      <c r="AD494" s="25">
        <f t="shared" si="322"/>
        <v>2.0912226411039653E-3</v>
      </c>
      <c r="AE494" s="25">
        <f t="shared" si="323"/>
        <v>4.3732121346658442E-6</v>
      </c>
      <c r="AF494">
        <f t="shared" si="324"/>
        <v>1.126132958000764E-2</v>
      </c>
      <c r="AG494" s="128"/>
      <c r="AH494">
        <f t="shared" si="325"/>
        <v>9.1701069389036743E-3</v>
      </c>
      <c r="AI494">
        <f t="shared" si="326"/>
        <v>0.60921233594428537</v>
      </c>
      <c r="AJ494">
        <f t="shared" si="327"/>
        <v>0.61854196144601603</v>
      </c>
      <c r="AK494">
        <f t="shared" si="328"/>
        <v>0.30761944060978202</v>
      </c>
      <c r="AL494">
        <f t="shared" si="329"/>
        <v>2.4747190677744713</v>
      </c>
      <c r="AM494">
        <f t="shared" si="330"/>
        <v>2.8870909221555308</v>
      </c>
      <c r="AN494" s="25">
        <f t="shared" si="339"/>
        <v>8.3471666238214848</v>
      </c>
      <c r="AO494" s="25">
        <f t="shared" si="339"/>
        <v>8.347112106126179</v>
      </c>
      <c r="AP494" s="25">
        <f t="shared" si="339"/>
        <v>8.3473436202575488</v>
      </c>
      <c r="AQ494" s="25">
        <f t="shared" si="339"/>
        <v>8.3463597868356949</v>
      </c>
      <c r="AR494" s="25">
        <f t="shared" si="339"/>
        <v>8.3505282963042582</v>
      </c>
      <c r="AS494" s="25">
        <f t="shared" si="339"/>
        <v>8.3326379805170259</v>
      </c>
      <c r="AT494" s="25">
        <f t="shared" si="339"/>
        <v>8.4056669491184568</v>
      </c>
      <c r="AU494" s="25">
        <f t="shared" si="331"/>
        <v>7.9090841578638136</v>
      </c>
    </row>
    <row r="495" spans="1:64">
      <c r="A495" s="219" t="s">
        <v>31</v>
      </c>
      <c r="B495" s="220" t="s">
        <v>288</v>
      </c>
      <c r="C495" s="221">
        <v>58067.008199999997</v>
      </c>
      <c r="D495" s="222" t="s">
        <v>445</v>
      </c>
      <c r="E495" s="33">
        <f t="shared" si="314"/>
        <v>23632.429927894995</v>
      </c>
      <c r="F495" s="25">
        <f t="shared" si="315"/>
        <v>23632.5</v>
      </c>
      <c r="G495" s="25">
        <f t="shared" si="335"/>
        <v>-2.3918974999105558E-2</v>
      </c>
      <c r="K495">
        <f t="shared" si="333"/>
        <v>-2.3918974999105558E-2</v>
      </c>
      <c r="M495" s="25"/>
      <c r="O495" s="25">
        <f t="shared" ca="1" si="311"/>
        <v>-2.2661168481219705E-2</v>
      </c>
      <c r="P495" s="27">
        <f t="shared" si="316"/>
        <v>-3.4007109891544936E-2</v>
      </c>
      <c r="Q495" s="28">
        <f t="shared" si="317"/>
        <v>43048.508199999997</v>
      </c>
      <c r="S495" s="25">
        <f t="shared" si="336"/>
        <v>1.0177046560805286E-4</v>
      </c>
      <c r="T495" s="128">
        <v>1</v>
      </c>
      <c r="U495">
        <f t="shared" si="337"/>
        <v>1.0177046560805286E-4</v>
      </c>
      <c r="V495" s="25">
        <f t="shared" si="338"/>
        <v>1.0088134892439378E-2</v>
      </c>
      <c r="Z495">
        <f t="shared" si="318"/>
        <v>23632.5</v>
      </c>
      <c r="AA495" s="25">
        <f t="shared" si="319"/>
        <v>-2.4837295969943177E-2</v>
      </c>
      <c r="AB495" s="25">
        <f t="shared" si="320"/>
        <v>-3.3088788920707317E-2</v>
      </c>
      <c r="AC495" s="25">
        <f t="shared" si="321"/>
        <v>1.0088134892439378E-2</v>
      </c>
      <c r="AD495" s="25">
        <f t="shared" si="322"/>
        <v>9.1832097083761888E-4</v>
      </c>
      <c r="AE495" s="25">
        <f t="shared" si="323"/>
        <v>8.4331340548014684E-7</v>
      </c>
      <c r="AF495">
        <f t="shared" si="324"/>
        <v>1.0088134892439378E-2</v>
      </c>
      <c r="AG495" s="128"/>
      <c r="AH495">
        <f t="shared" si="325"/>
        <v>9.1698139216017573E-3</v>
      </c>
      <c r="AI495">
        <f t="shared" si="326"/>
        <v>0.60919949460252087</v>
      </c>
      <c r="AJ495">
        <f t="shared" si="327"/>
        <v>0.61850915942176177</v>
      </c>
      <c r="AK495">
        <f t="shared" si="328"/>
        <v>0.30760312677258711</v>
      </c>
      <c r="AL495">
        <f t="shared" si="329"/>
        <v>2.47476081312792</v>
      </c>
      <c r="AM495">
        <f t="shared" si="330"/>
        <v>2.8872857864719776</v>
      </c>
      <c r="AN495" s="25">
        <f t="shared" si="339"/>
        <v>8.3472260724839185</v>
      </c>
      <c r="AO495" s="25">
        <f t="shared" si="339"/>
        <v>8.3471715122479324</v>
      </c>
      <c r="AP495" s="25">
        <f t="shared" si="339"/>
        <v>8.3474031813973379</v>
      </c>
      <c r="AQ495" s="25">
        <f t="shared" si="339"/>
        <v>8.3464187978771474</v>
      </c>
      <c r="AR495" s="25">
        <f t="shared" si="339"/>
        <v>8.3505891744356386</v>
      </c>
      <c r="AS495" s="25">
        <f t="shared" si="339"/>
        <v>8.332692797499524</v>
      </c>
      <c r="AT495" s="25">
        <f t="shared" si="339"/>
        <v>8.4057383718967973</v>
      </c>
      <c r="AU495" s="25">
        <f t="shared" si="331"/>
        <v>7.9091575934322238</v>
      </c>
    </row>
    <row r="496" spans="1:64">
      <c r="A496" s="216" t="s">
        <v>28</v>
      </c>
      <c r="B496" s="218" t="s">
        <v>292</v>
      </c>
      <c r="C496" s="216">
        <v>58086.635999999999</v>
      </c>
      <c r="D496" s="216">
        <v>1E-4</v>
      </c>
      <c r="E496" s="33">
        <f t="shared" si="314"/>
        <v>23689.9307724143</v>
      </c>
      <c r="F496" s="25">
        <f t="shared" si="315"/>
        <v>23690</v>
      </c>
      <c r="G496" s="25">
        <f t="shared" si="335"/>
        <v>-2.3630700001376681E-2</v>
      </c>
      <c r="K496">
        <f t="shared" si="333"/>
        <v>-2.3630700001376681E-2</v>
      </c>
      <c r="L496" s="25"/>
      <c r="O496" s="25">
        <f t="shared" ca="1" si="311"/>
        <v>-2.2866014806371772E-2</v>
      </c>
      <c r="P496" s="27">
        <f t="shared" si="316"/>
        <v>-3.4101502011869449E-2</v>
      </c>
      <c r="Q496" s="28">
        <f t="shared" si="317"/>
        <v>43068.135999999999</v>
      </c>
      <c r="S496" s="25">
        <f t="shared" si="336"/>
        <v>1.0963769474293939E-4</v>
      </c>
      <c r="T496" s="128">
        <v>1</v>
      </c>
      <c r="U496">
        <f t="shared" si="337"/>
        <v>1.0963769474293939E-4</v>
      </c>
      <c r="V496" s="25">
        <f t="shared" si="338"/>
        <v>1.0470802010492768E-2</v>
      </c>
      <c r="Z496">
        <f t="shared" si="318"/>
        <v>23690</v>
      </c>
      <c r="AA496" s="25">
        <f t="shared" si="319"/>
        <v>-2.4965559620845061E-2</v>
      </c>
      <c r="AB496" s="25">
        <f t="shared" si="320"/>
        <v>-3.2766642392401069E-2</v>
      </c>
      <c r="AC496" s="25">
        <f t="shared" si="321"/>
        <v>1.0470802010492768E-2</v>
      </c>
      <c r="AD496" s="25">
        <f t="shared" si="322"/>
        <v>1.3348596194683801E-3</v>
      </c>
      <c r="AE496" s="25">
        <f t="shared" si="323"/>
        <v>1.7818502036872685E-6</v>
      </c>
      <c r="AF496">
        <f t="shared" si="324"/>
        <v>1.0470802010492768E-2</v>
      </c>
      <c r="AG496" s="128"/>
      <c r="AH496">
        <f t="shared" si="325"/>
        <v>9.1359423910243858E-3</v>
      </c>
      <c r="AI496">
        <f t="shared" si="326"/>
        <v>0.60773085195731258</v>
      </c>
      <c r="AJ496">
        <f t="shared" si="327"/>
        <v>0.61473894511606919</v>
      </c>
      <c r="AK496">
        <f t="shared" si="328"/>
        <v>0.30572803946164573</v>
      </c>
      <c r="AL496">
        <f t="shared" si="329"/>
        <v>2.4795498729999941</v>
      </c>
      <c r="AM496">
        <f t="shared" si="330"/>
        <v>2.9097978059733709</v>
      </c>
      <c r="AN496" s="25">
        <f t="shared" si="339"/>
        <v>8.3540543842628914</v>
      </c>
      <c r="AO496" s="25">
        <f t="shared" si="339"/>
        <v>8.3539947666872187</v>
      </c>
      <c r="AP496" s="25">
        <f t="shared" si="339"/>
        <v>8.3542447390784424</v>
      </c>
      <c r="AQ496" s="25">
        <f t="shared" si="339"/>
        <v>8.3531958552281598</v>
      </c>
      <c r="AR496" s="25">
        <f t="shared" si="339"/>
        <v>8.3575835635793716</v>
      </c>
      <c r="AS496" s="25">
        <f t="shared" si="339"/>
        <v>8.3389870815193277</v>
      </c>
      <c r="AT496" s="25">
        <f t="shared" si="339"/>
        <v>8.4139341323227139</v>
      </c>
      <c r="AU496" s="25">
        <f t="shared" si="331"/>
        <v>7.9176026837993989</v>
      </c>
    </row>
    <row r="497" spans="1:47">
      <c r="A497" s="216" t="s">
        <v>28</v>
      </c>
      <c r="B497" s="218" t="s">
        <v>288</v>
      </c>
      <c r="C497" s="216">
        <v>58132.5461</v>
      </c>
      <c r="D497" s="216">
        <v>1E-4</v>
      </c>
      <c r="E497" s="33">
        <f t="shared" si="314"/>
        <v>23824.427227542521</v>
      </c>
      <c r="F497" s="25">
        <f t="shared" si="315"/>
        <v>23824.5</v>
      </c>
      <c r="G497" s="25">
        <f t="shared" si="335"/>
        <v>-2.4840735000907443E-2</v>
      </c>
      <c r="K497">
        <f t="shared" si="333"/>
        <v>-2.4840735000907443E-2</v>
      </c>
      <c r="M497" s="25"/>
      <c r="O497" s="25">
        <f t="shared" ca="1" si="311"/>
        <v>-2.3345177079988365E-2</v>
      </c>
      <c r="P497" s="27">
        <f t="shared" si="316"/>
        <v>-3.43227323397884E-2</v>
      </c>
      <c r="Q497" s="28">
        <f t="shared" si="317"/>
        <v>43114.0461</v>
      </c>
      <c r="S497" s="25">
        <f t="shared" si="336"/>
        <v>8.9908273534545553E-5</v>
      </c>
      <c r="T497" s="128">
        <v>1</v>
      </c>
      <c r="U497">
        <f t="shared" si="337"/>
        <v>8.9908273534545553E-5</v>
      </c>
      <c r="V497" s="25">
        <f t="shared" si="338"/>
        <v>9.481997338880957E-3</v>
      </c>
      <c r="Z497">
        <f t="shared" si="318"/>
        <v>23824.5</v>
      </c>
      <c r="AA497" s="25">
        <f t="shared" si="319"/>
        <v>-2.5267355224844659E-2</v>
      </c>
      <c r="AB497" s="25">
        <f t="shared" si="320"/>
        <v>-3.3896112115851182E-2</v>
      </c>
      <c r="AC497" s="25">
        <f t="shared" si="321"/>
        <v>9.481997338880957E-3</v>
      </c>
      <c r="AD497" s="25">
        <f t="shared" si="322"/>
        <v>4.2662022393721508E-4</v>
      </c>
      <c r="AE497" s="25">
        <f t="shared" si="323"/>
        <v>1.8200481547223954E-7</v>
      </c>
      <c r="AF497">
        <f t="shared" si="324"/>
        <v>9.481997338880957E-3</v>
      </c>
      <c r="AG497" s="128"/>
      <c r="AH497">
        <f t="shared" si="325"/>
        <v>9.0553771149437419E-3</v>
      </c>
      <c r="AI497">
        <f t="shared" si="326"/>
        <v>0.60435749037686026</v>
      </c>
      <c r="AJ497">
        <f t="shared" si="327"/>
        <v>0.6059357439752493</v>
      </c>
      <c r="AK497">
        <f t="shared" si="328"/>
        <v>0.30134983523854986</v>
      </c>
      <c r="AL497">
        <f t="shared" si="329"/>
        <v>2.4906631980008411</v>
      </c>
      <c r="AM497">
        <f t="shared" si="330"/>
        <v>2.9632673909497984</v>
      </c>
      <c r="AN497" s="25">
        <f t="shared" si="339"/>
        <v>8.3699633453730797</v>
      </c>
      <c r="AO497" s="25">
        <f t="shared" si="339"/>
        <v>8.3698905634637519</v>
      </c>
      <c r="AP497" s="25">
        <f t="shared" si="339"/>
        <v>8.3701871318619574</v>
      </c>
      <c r="AQ497" s="25">
        <f t="shared" si="339"/>
        <v>8.36897771533358</v>
      </c>
      <c r="AR497" s="25">
        <f t="shared" si="339"/>
        <v>8.3738936965158484</v>
      </c>
      <c r="AS497" s="25">
        <f t="shared" si="339"/>
        <v>8.3536375638310503</v>
      </c>
      <c r="AT497" s="25">
        <f t="shared" si="339"/>
        <v>8.4329668801330193</v>
      </c>
      <c r="AU497" s="25">
        <f t="shared" si="331"/>
        <v>7.9373568517017485</v>
      </c>
    </row>
    <row r="498" spans="1:47">
      <c r="A498" s="45" t="s">
        <v>1447</v>
      </c>
      <c r="B498" s="57"/>
      <c r="C498" s="58">
        <v>58395.894800000002</v>
      </c>
      <c r="D498" s="58">
        <v>2.9999999999999997E-4</v>
      </c>
      <c r="E498" s="33">
        <f t="shared" si="314"/>
        <v>24595.923404040161</v>
      </c>
      <c r="F498" s="25">
        <f t="shared" si="315"/>
        <v>24596</v>
      </c>
      <c r="G498" s="25">
        <f t="shared" si="335"/>
        <v>-2.6145879994146526E-2</v>
      </c>
      <c r="K498">
        <f t="shared" si="333"/>
        <v>-2.6145879994146526E-2</v>
      </c>
      <c r="L498" s="25"/>
      <c r="O498" s="25">
        <f t="shared" ca="1" si="311"/>
        <v>-2.6093680381811431E-2</v>
      </c>
      <c r="P498" s="27">
        <f t="shared" si="316"/>
        <v>-3.5603492661995959E-2</v>
      </c>
      <c r="Q498" s="28">
        <f t="shared" si="317"/>
        <v>43377.394800000002</v>
      </c>
      <c r="S498" s="25">
        <f t="shared" si="336"/>
        <v>8.9446437375066066E-5</v>
      </c>
      <c r="T498" s="128">
        <v>1</v>
      </c>
      <c r="U498">
        <f t="shared" si="337"/>
        <v>8.9446437375066066E-5</v>
      </c>
      <c r="V498" s="25">
        <f t="shared" si="338"/>
        <v>9.4576126678494327E-3</v>
      </c>
      <c r="Z498">
        <f t="shared" si="318"/>
        <v>24596</v>
      </c>
      <c r="AA498" s="25">
        <f t="shared" si="319"/>
        <v>-2.7044301497111838E-2</v>
      </c>
      <c r="AB498" s="25">
        <f t="shared" si="320"/>
        <v>-3.4705071159030647E-2</v>
      </c>
      <c r="AC498" s="25">
        <f t="shared" si="321"/>
        <v>9.4576126678494327E-3</v>
      </c>
      <c r="AD498" s="25">
        <f t="shared" si="322"/>
        <v>8.984215029653117E-4</v>
      </c>
      <c r="AE498" s="25">
        <f t="shared" si="323"/>
        <v>8.0716119699044963E-7</v>
      </c>
      <c r="AF498">
        <f t="shared" si="324"/>
        <v>9.4576126678494327E-3</v>
      </c>
      <c r="AG498" s="128"/>
      <c r="AH498">
        <f t="shared" si="325"/>
        <v>8.5591911648841192E-3</v>
      </c>
      <c r="AI498">
        <f t="shared" si="326"/>
        <v>0.58658106153659706</v>
      </c>
      <c r="AJ498">
        <f t="shared" si="327"/>
        <v>0.55588772844877821</v>
      </c>
      <c r="AK498">
        <f t="shared" si="328"/>
        <v>0.27645885758823219</v>
      </c>
      <c r="AL498">
        <f t="shared" si="329"/>
        <v>2.5521742959711844</v>
      </c>
      <c r="AM498">
        <f t="shared" si="330"/>
        <v>3.2943656673401529</v>
      </c>
      <c r="AN498" s="25">
        <f t="shared" si="339"/>
        <v>8.4596065798518811</v>
      </c>
      <c r="AO498" s="25">
        <f t="shared" si="339"/>
        <v>8.4594149112735764</v>
      </c>
      <c r="AP498" s="25">
        <f t="shared" si="339"/>
        <v>8.4600917492487842</v>
      </c>
      <c r="AQ498" s="25">
        <f t="shared" si="339"/>
        <v>8.4576986696026104</v>
      </c>
      <c r="AR498" s="25">
        <f t="shared" si="339"/>
        <v>8.466123138206914</v>
      </c>
      <c r="AS498" s="25">
        <f t="shared" si="339"/>
        <v>8.4359933766308792</v>
      </c>
      <c r="AT498" s="25">
        <f t="shared" si="339"/>
        <v>8.5384166591035981</v>
      </c>
      <c r="AU498" s="25">
        <f t="shared" si="331"/>
        <v>8.0506679337587173</v>
      </c>
    </row>
    <row r="499" spans="1:47">
      <c r="A499" s="232" t="s">
        <v>1454</v>
      </c>
      <c r="B499" s="233" t="s">
        <v>292</v>
      </c>
      <c r="C499" s="234">
        <v>58395.894800000002</v>
      </c>
      <c r="D499" s="232">
        <v>2.9999999999999997E-4</v>
      </c>
      <c r="E499" s="33">
        <f t="shared" si="314"/>
        <v>24595.923404040161</v>
      </c>
      <c r="F499" s="25">
        <f t="shared" si="315"/>
        <v>24596</v>
      </c>
      <c r="G499" s="25">
        <f t="shared" si="335"/>
        <v>-2.6145879994146526E-2</v>
      </c>
      <c r="K499">
        <f t="shared" si="333"/>
        <v>-2.6145879994146526E-2</v>
      </c>
      <c r="M499" s="25"/>
      <c r="O499" s="25">
        <f t="shared" ca="1" si="311"/>
        <v>-2.6093680381811431E-2</v>
      </c>
      <c r="P499" s="27">
        <f t="shared" si="316"/>
        <v>-3.5603492661995959E-2</v>
      </c>
      <c r="Q499" s="28">
        <f t="shared" si="317"/>
        <v>43377.394800000002</v>
      </c>
      <c r="S499" s="25">
        <f t="shared" si="336"/>
        <v>8.9446437375066066E-5</v>
      </c>
      <c r="T499" s="128">
        <v>1</v>
      </c>
      <c r="U499">
        <f t="shared" si="337"/>
        <v>8.9446437375066066E-5</v>
      </c>
      <c r="V499" s="25">
        <f t="shared" si="338"/>
        <v>9.4576126678494327E-3</v>
      </c>
      <c r="Z499">
        <f t="shared" si="318"/>
        <v>24596</v>
      </c>
      <c r="AA499" s="25">
        <f t="shared" si="319"/>
        <v>-2.7044301497111838E-2</v>
      </c>
      <c r="AB499" s="25">
        <f t="shared" si="320"/>
        <v>-3.4705071159030647E-2</v>
      </c>
      <c r="AC499" s="25">
        <f t="shared" si="321"/>
        <v>9.4576126678494327E-3</v>
      </c>
      <c r="AD499" s="25">
        <f t="shared" si="322"/>
        <v>8.984215029653117E-4</v>
      </c>
      <c r="AE499" s="25">
        <f t="shared" si="323"/>
        <v>8.0716119699044963E-7</v>
      </c>
      <c r="AF499">
        <f t="shared" si="324"/>
        <v>9.4576126678494327E-3</v>
      </c>
      <c r="AG499" s="128"/>
      <c r="AH499">
        <f t="shared" si="325"/>
        <v>8.5591911648841192E-3</v>
      </c>
      <c r="AI499">
        <f t="shared" si="326"/>
        <v>0.58658106153659706</v>
      </c>
      <c r="AJ499">
        <f t="shared" si="327"/>
        <v>0.55588772844877821</v>
      </c>
      <c r="AK499">
        <f t="shared" si="328"/>
        <v>0.27645885758823219</v>
      </c>
      <c r="AL499">
        <f t="shared" si="329"/>
        <v>2.5521742959711844</v>
      </c>
      <c r="AM499">
        <f t="shared" si="330"/>
        <v>3.2943656673401529</v>
      </c>
      <c r="AN499" s="25">
        <f t="shared" si="339"/>
        <v>8.4596065798518811</v>
      </c>
      <c r="AO499" s="25">
        <f t="shared" si="339"/>
        <v>8.4594149112735764</v>
      </c>
      <c r="AP499" s="25">
        <f t="shared" si="339"/>
        <v>8.4600917492487842</v>
      </c>
      <c r="AQ499" s="25">
        <f t="shared" si="339"/>
        <v>8.4576986696026104</v>
      </c>
      <c r="AR499" s="25">
        <f t="shared" si="339"/>
        <v>8.466123138206914</v>
      </c>
      <c r="AS499" s="25">
        <f t="shared" si="339"/>
        <v>8.4359933766308792</v>
      </c>
      <c r="AT499" s="25">
        <f t="shared" si="339"/>
        <v>8.5384166591035981</v>
      </c>
      <c r="AU499" s="25">
        <f t="shared" si="331"/>
        <v>8.0506679337587173</v>
      </c>
    </row>
    <row r="500" spans="1:47">
      <c r="A500" s="214" t="s">
        <v>29</v>
      </c>
      <c r="B500" s="215" t="s">
        <v>292</v>
      </c>
      <c r="C500" s="214">
        <v>58406.817900000002</v>
      </c>
      <c r="D500" s="214">
        <v>1E-4</v>
      </c>
      <c r="E500" s="33">
        <f t="shared" si="314"/>
        <v>24627.923295763576</v>
      </c>
      <c r="F500" s="25">
        <f t="shared" si="315"/>
        <v>24628</v>
      </c>
      <c r="G500" s="25">
        <f t="shared" si="335"/>
        <v>-2.6182839996181428E-2</v>
      </c>
      <c r="K500">
        <f t="shared" si="333"/>
        <v>-2.6182839996181428E-2</v>
      </c>
      <c r="L500" s="25"/>
      <c r="O500" s="25">
        <f t="shared" ca="1" si="311"/>
        <v>-2.6207681814939536E-2</v>
      </c>
      <c r="P500" s="27">
        <f t="shared" si="316"/>
        <v>-3.5657048539308234E-2</v>
      </c>
      <c r="Q500" s="28">
        <f t="shared" si="317"/>
        <v>43388.317900000002</v>
      </c>
      <c r="S500" s="25">
        <f t="shared" si="336"/>
        <v>8.9760627518656945E-5</v>
      </c>
      <c r="T500" s="128">
        <v>1</v>
      </c>
      <c r="U500">
        <f t="shared" si="337"/>
        <v>8.9760627518656945E-5</v>
      </c>
      <c r="V500" s="25">
        <f t="shared" si="338"/>
        <v>9.4742085431268053E-3</v>
      </c>
      <c r="Z500">
        <f t="shared" si="318"/>
        <v>24628</v>
      </c>
      <c r="AA500" s="25">
        <f t="shared" si="319"/>
        <v>-2.7119619887486998E-2</v>
      </c>
      <c r="AB500" s="25">
        <f t="shared" si="320"/>
        <v>-3.4720268648002664E-2</v>
      </c>
      <c r="AC500" s="25">
        <f t="shared" si="321"/>
        <v>9.4742085431268053E-3</v>
      </c>
      <c r="AD500" s="25">
        <f t="shared" si="322"/>
        <v>9.3677989130556971E-4</v>
      </c>
      <c r="AE500" s="25">
        <f t="shared" si="323"/>
        <v>8.7755656475447496E-7</v>
      </c>
      <c r="AF500">
        <f t="shared" si="324"/>
        <v>9.4742085431268053E-3</v>
      </c>
      <c r="AG500" s="128"/>
      <c r="AH500">
        <f t="shared" si="325"/>
        <v>8.5374286518212356E-3</v>
      </c>
      <c r="AI500">
        <f t="shared" si="326"/>
        <v>0.5858981379007896</v>
      </c>
      <c r="AJ500">
        <f t="shared" si="327"/>
        <v>0.55382880233090059</v>
      </c>
      <c r="AK500">
        <f t="shared" si="328"/>
        <v>0.27543486784567395</v>
      </c>
      <c r="AL500">
        <f t="shared" si="329"/>
        <v>2.5546491321788456</v>
      </c>
      <c r="AM500">
        <f t="shared" si="330"/>
        <v>3.3090926346232941</v>
      </c>
      <c r="AN500" s="25">
        <f t="shared" si="339"/>
        <v>8.4632690118728178</v>
      </c>
      <c r="AO500" s="25">
        <f t="shared" si="339"/>
        <v>8.4630705767622363</v>
      </c>
      <c r="AP500" s="25">
        <f t="shared" si="339"/>
        <v>8.4637676249586526</v>
      </c>
      <c r="AQ500" s="25">
        <f t="shared" si="339"/>
        <v>8.4613160030651944</v>
      </c>
      <c r="AR500" s="25">
        <f t="shared" si="339"/>
        <v>8.469901000985633</v>
      </c>
      <c r="AS500" s="25">
        <f t="shared" si="339"/>
        <v>8.4393573150958758</v>
      </c>
      <c r="AT500" s="25">
        <f t="shared" si="339"/>
        <v>8.5426543692036443</v>
      </c>
      <c r="AU500" s="25">
        <f t="shared" si="331"/>
        <v>8.0553678101369712</v>
      </c>
    </row>
    <row r="501" spans="1:47">
      <c r="A501" s="214" t="s">
        <v>29</v>
      </c>
      <c r="B501" s="215" t="s">
        <v>288</v>
      </c>
      <c r="C501" s="214">
        <v>58425.762300000002</v>
      </c>
      <c r="D501" s="214">
        <v>1E-4</v>
      </c>
      <c r="E501" s="33">
        <f t="shared" si="314"/>
        <v>24683.42207804745</v>
      </c>
      <c r="F501" s="25">
        <f t="shared" si="315"/>
        <v>24683.5</v>
      </c>
      <c r="G501" s="25">
        <f t="shared" si="335"/>
        <v>-2.6598504991852678E-2</v>
      </c>
      <c r="K501">
        <f t="shared" si="333"/>
        <v>-2.6598504991852678E-2</v>
      </c>
      <c r="M501" s="25"/>
      <c r="O501" s="25">
        <f t="shared" ca="1" si="311"/>
        <v>-2.6405403050521102E-2</v>
      </c>
      <c r="P501" s="27">
        <f t="shared" si="316"/>
        <v>-3.5750016287687383E-2</v>
      </c>
      <c r="Q501" s="28">
        <f t="shared" si="317"/>
        <v>43407.262300000002</v>
      </c>
      <c r="S501" s="25">
        <f t="shared" si="336"/>
        <v>8.3750158997790197E-5</v>
      </c>
      <c r="T501" s="128">
        <v>1</v>
      </c>
      <c r="U501">
        <f t="shared" si="337"/>
        <v>8.3750158997790197E-5</v>
      </c>
      <c r="V501" s="25">
        <f t="shared" si="338"/>
        <v>9.151511295834705E-3</v>
      </c>
      <c r="Z501">
        <f t="shared" si="318"/>
        <v>24683.5</v>
      </c>
      <c r="AA501" s="25">
        <f t="shared" si="319"/>
        <v>-2.725054354401605E-2</v>
      </c>
      <c r="AB501" s="25">
        <f t="shared" si="320"/>
        <v>-3.5097977735524012E-2</v>
      </c>
      <c r="AC501" s="25">
        <f t="shared" si="321"/>
        <v>9.151511295834705E-3</v>
      </c>
      <c r="AD501" s="25">
        <f t="shared" si="322"/>
        <v>6.520385521633712E-4</v>
      </c>
      <c r="AE501" s="25">
        <f t="shared" si="323"/>
        <v>4.2515427350730535E-7</v>
      </c>
      <c r="AF501">
        <f t="shared" si="324"/>
        <v>9.151511295834705E-3</v>
      </c>
      <c r="AG501" s="128"/>
      <c r="AH501">
        <f t="shared" si="325"/>
        <v>8.4994727436713356E-3</v>
      </c>
      <c r="AI501">
        <f t="shared" si="326"/>
        <v>0.58472340807461898</v>
      </c>
      <c r="AJ501">
        <f t="shared" si="327"/>
        <v>0.5502611038428129</v>
      </c>
      <c r="AK501">
        <f t="shared" si="328"/>
        <v>0.27366050284620536</v>
      </c>
      <c r="AL501">
        <f t="shared" si="329"/>
        <v>2.558927908131559</v>
      </c>
      <c r="AM501">
        <f t="shared" si="330"/>
        <v>3.3348408441886521</v>
      </c>
      <c r="AN501" s="25">
        <f t="shared" ref="AN501:AT510" si="340">$AU501+$AB$7*SIN(AO501)</f>
        <v>8.4696110916488454</v>
      </c>
      <c r="AO501" s="25">
        <f t="shared" si="340"/>
        <v>8.4694005378268891</v>
      </c>
      <c r="AP501" s="25">
        <f t="shared" si="340"/>
        <v>8.4701335054018774</v>
      </c>
      <c r="AQ501" s="25">
        <f t="shared" si="340"/>
        <v>8.4675786509092834</v>
      </c>
      <c r="AR501" s="25">
        <f t="shared" si="340"/>
        <v>8.4764443879376046</v>
      </c>
      <c r="AS501" s="25">
        <f t="shared" si="340"/>
        <v>8.4451834451600281</v>
      </c>
      <c r="AT501" s="25">
        <f t="shared" si="340"/>
        <v>8.5499786309559038</v>
      </c>
      <c r="AU501" s="25">
        <f t="shared" si="331"/>
        <v>8.0635191582305072</v>
      </c>
    </row>
    <row r="502" spans="1:47">
      <c r="A502" s="214" t="s">
        <v>29</v>
      </c>
      <c r="B502" s="215" t="s">
        <v>288</v>
      </c>
      <c r="C502" s="214">
        <v>58488.570899999999</v>
      </c>
      <c r="D502" s="214">
        <v>1E-4</v>
      </c>
      <c r="E502" s="33">
        <f t="shared" si="314"/>
        <v>24867.423725867116</v>
      </c>
      <c r="F502" s="25">
        <f t="shared" si="315"/>
        <v>24867.5</v>
      </c>
      <c r="G502" s="25">
        <f t="shared" si="335"/>
        <v>-2.6036025003122631E-2</v>
      </c>
      <c r="K502">
        <f t="shared" si="333"/>
        <v>-2.6036025003122631E-2</v>
      </c>
      <c r="L502" s="25"/>
      <c r="O502" s="25">
        <f t="shared" ca="1" si="311"/>
        <v>-2.7060911291007746E-2</v>
      </c>
      <c r="P502" s="27">
        <f t="shared" si="316"/>
        <v>-3.6058975742164025E-2</v>
      </c>
      <c r="Q502" s="28">
        <f t="shared" si="317"/>
        <v>43470.070899999999</v>
      </c>
      <c r="S502" s="25">
        <f t="shared" si="336"/>
        <v>1.0045954151725041E-4</v>
      </c>
      <c r="T502" s="128">
        <v>1</v>
      </c>
      <c r="U502">
        <f t="shared" si="337"/>
        <v>1.0045954151725041E-4</v>
      </c>
      <c r="V502" s="25">
        <f t="shared" si="338"/>
        <v>1.0022950739041393E-2</v>
      </c>
      <c r="Z502">
        <f t="shared" si="318"/>
        <v>24867.5</v>
      </c>
      <c r="AA502" s="25">
        <f t="shared" si="319"/>
        <v>-2.768722668860879E-2</v>
      </c>
      <c r="AB502" s="25">
        <f t="shared" si="320"/>
        <v>-3.4407774056677866E-2</v>
      </c>
      <c r="AC502" s="25">
        <f t="shared" si="321"/>
        <v>1.0022950739041393E-2</v>
      </c>
      <c r="AD502" s="25">
        <f t="shared" si="322"/>
        <v>1.6512016854861589E-3</v>
      </c>
      <c r="AE502" s="25">
        <f t="shared" si="323"/>
        <v>2.7264670061523317E-6</v>
      </c>
      <c r="AF502">
        <f t="shared" si="324"/>
        <v>1.0022950739041393E-2</v>
      </c>
      <c r="AG502" s="128"/>
      <c r="AH502">
        <f t="shared" si="325"/>
        <v>8.3717490535552327E-3</v>
      </c>
      <c r="AI502">
        <f t="shared" si="326"/>
        <v>0.5809154904363355</v>
      </c>
      <c r="AJ502">
        <f t="shared" si="327"/>
        <v>0.53846262614075291</v>
      </c>
      <c r="AK502">
        <f t="shared" si="328"/>
        <v>0.26779262959047284</v>
      </c>
      <c r="AL502">
        <f t="shared" si="329"/>
        <v>2.5729932247112277</v>
      </c>
      <c r="AM502">
        <f t="shared" si="330"/>
        <v>3.422133541809834</v>
      </c>
      <c r="AN502" s="25">
        <f t="shared" si="340"/>
        <v>8.4905483688160128</v>
      </c>
      <c r="AO502" s="25">
        <f t="shared" si="340"/>
        <v>8.4902940788052277</v>
      </c>
      <c r="AP502" s="25">
        <f t="shared" si="340"/>
        <v>8.4911540187991221</v>
      </c>
      <c r="AQ502" s="25">
        <f t="shared" si="340"/>
        <v>8.4882418912438258</v>
      </c>
      <c r="AR502" s="25">
        <f t="shared" si="340"/>
        <v>8.4980577871086833</v>
      </c>
      <c r="AS502" s="25">
        <f t="shared" si="340"/>
        <v>8.464428873966277</v>
      </c>
      <c r="AT502" s="25">
        <f t="shared" si="340"/>
        <v>8.574029975177492</v>
      </c>
      <c r="AU502" s="25">
        <f t="shared" si="331"/>
        <v>8.0905434474054676</v>
      </c>
    </row>
    <row r="503" spans="1:47">
      <c r="A503" s="235" t="s">
        <v>1455</v>
      </c>
      <c r="B503" s="233" t="s">
        <v>288</v>
      </c>
      <c r="C503" s="234">
        <v>58740.824200000003</v>
      </c>
      <c r="D503" s="232">
        <v>1E-4</v>
      </c>
      <c r="E503" s="33">
        <f t="shared" si="314"/>
        <v>25606.41524721852</v>
      </c>
      <c r="F503" s="25">
        <f t="shared" si="315"/>
        <v>25606.5</v>
      </c>
      <c r="G503" s="25">
        <f t="shared" si="335"/>
        <v>-2.8930194996064529E-2</v>
      </c>
      <c r="K503">
        <f t="shared" si="333"/>
        <v>-2.8930194996064529E-2</v>
      </c>
      <c r="M503" s="25"/>
      <c r="O503" s="25">
        <f t="shared" ca="1" si="311"/>
        <v>-2.9693631887310064E-2</v>
      </c>
      <c r="P503" s="27">
        <f t="shared" si="316"/>
        <v>-3.731133667159689E-2</v>
      </c>
      <c r="Q503" s="28">
        <f t="shared" si="317"/>
        <v>43722.324200000003</v>
      </c>
      <c r="S503" s="25">
        <f t="shared" si="336"/>
        <v>7.0243535785345396E-5</v>
      </c>
      <c r="T503" s="128">
        <v>1</v>
      </c>
      <c r="U503">
        <f t="shared" si="337"/>
        <v>7.0243535785345396E-5</v>
      </c>
      <c r="V503" s="25">
        <f t="shared" si="338"/>
        <v>8.3811416755323609E-3</v>
      </c>
      <c r="Z503">
        <f t="shared" si="318"/>
        <v>25606.5</v>
      </c>
      <c r="AA503" s="25">
        <f t="shared" si="319"/>
        <v>-2.9480090834955522E-2</v>
      </c>
      <c r="AB503" s="25">
        <f t="shared" si="320"/>
        <v>-3.6761440832705897E-2</v>
      </c>
      <c r="AC503" s="25">
        <f t="shared" si="321"/>
        <v>8.3811416755323609E-3</v>
      </c>
      <c r="AD503" s="25">
        <f t="shared" si="322"/>
        <v>5.4989583889099303E-4</v>
      </c>
      <c r="AE503" s="25">
        <f t="shared" si="323"/>
        <v>3.0238543362962897E-7</v>
      </c>
      <c r="AF503">
        <f t="shared" si="324"/>
        <v>8.3811416755323609E-3</v>
      </c>
      <c r="AG503" s="128"/>
      <c r="AH503">
        <f t="shared" si="325"/>
        <v>7.8312458366413696E-3</v>
      </c>
      <c r="AI503">
        <f t="shared" si="326"/>
        <v>0.56688637413614762</v>
      </c>
      <c r="AJ503">
        <f t="shared" si="327"/>
        <v>0.49153397470112847</v>
      </c>
      <c r="AK503">
        <f t="shared" si="328"/>
        <v>0.24445307465905253</v>
      </c>
      <c r="AL503">
        <f t="shared" si="329"/>
        <v>2.6277544853230923</v>
      </c>
      <c r="AM503">
        <f t="shared" si="330"/>
        <v>3.8062571214084171</v>
      </c>
      <c r="AN503" s="25">
        <f t="shared" si="340"/>
        <v>8.5733496031565064</v>
      </c>
      <c r="AO503" s="25">
        <f t="shared" si="340"/>
        <v>8.5728614778203518</v>
      </c>
      <c r="AP503" s="25">
        <f t="shared" si="340"/>
        <v>8.5743505895254284</v>
      </c>
      <c r="AQ503" s="25">
        <f t="shared" si="340"/>
        <v>8.5697998361769319</v>
      </c>
      <c r="AR503" s="25">
        <f t="shared" si="340"/>
        <v>8.5836337783257868</v>
      </c>
      <c r="AS503" s="25">
        <f t="shared" si="340"/>
        <v>8.540870977660127</v>
      </c>
      <c r="AT503" s="25">
        <f t="shared" si="340"/>
        <v>8.6670967010830235</v>
      </c>
      <c r="AU503" s="25">
        <f t="shared" si="331"/>
        <v>8.1990812175157721</v>
      </c>
    </row>
    <row r="504" spans="1:47">
      <c r="A504" s="235" t="s">
        <v>1455</v>
      </c>
      <c r="B504" s="233" t="s">
        <v>292</v>
      </c>
      <c r="C504" s="234">
        <v>58748.8459</v>
      </c>
      <c r="D504" s="232">
        <v>1E-4</v>
      </c>
      <c r="E504" s="33">
        <f t="shared" si="314"/>
        <v>25629.915309603519</v>
      </c>
      <c r="F504" s="25">
        <f t="shared" si="315"/>
        <v>25630</v>
      </c>
      <c r="G504" s="25">
        <f t="shared" si="335"/>
        <v>-2.8908899999805726E-2</v>
      </c>
      <c r="K504">
        <f t="shared" si="333"/>
        <v>-2.8908899999805726E-2</v>
      </c>
      <c r="M504" s="25"/>
      <c r="O504" s="25">
        <f t="shared" ca="1" si="311"/>
        <v>-2.9777351689763525E-2</v>
      </c>
      <c r="P504" s="27">
        <f t="shared" si="316"/>
        <v>-3.7351463141363603E-2</v>
      </c>
      <c r="Q504" s="28">
        <f t="shared" si="317"/>
        <v>43730.3459</v>
      </c>
      <c r="S504" s="25">
        <f t="shared" si="336"/>
        <v>7.127687239919161E-5</v>
      </c>
      <c r="T504" s="128">
        <v>1</v>
      </c>
      <c r="U504">
        <f t="shared" si="337"/>
        <v>7.127687239919161E-5</v>
      </c>
      <c r="V504" s="25">
        <f t="shared" si="338"/>
        <v>8.4425631415578767E-3</v>
      </c>
      <c r="Z504">
        <f t="shared" si="318"/>
        <v>25630</v>
      </c>
      <c r="AA504" s="25">
        <f t="shared" si="319"/>
        <v>-2.9538087059220387E-2</v>
      </c>
      <c r="AB504" s="25">
        <f t="shared" si="320"/>
        <v>-3.6722276081948946E-2</v>
      </c>
      <c r="AC504" s="25">
        <f t="shared" si="321"/>
        <v>8.4425631415578767E-3</v>
      </c>
      <c r="AD504" s="25">
        <f t="shared" si="322"/>
        <v>6.2918705941466049E-4</v>
      </c>
      <c r="AE504" s="25">
        <f t="shared" si="323"/>
        <v>3.958763557348675E-7</v>
      </c>
      <c r="AF504">
        <f t="shared" si="324"/>
        <v>8.4425631415578767E-3</v>
      </c>
      <c r="AG504" s="128"/>
      <c r="AH504">
        <f t="shared" si="325"/>
        <v>7.8133760821432162E-3</v>
      </c>
      <c r="AI504">
        <f t="shared" si="326"/>
        <v>0.56647165245962716</v>
      </c>
      <c r="AJ504">
        <f t="shared" si="327"/>
        <v>0.49005360168095347</v>
      </c>
      <c r="AK504">
        <f t="shared" si="328"/>
        <v>0.24371682440510969</v>
      </c>
      <c r="AL504">
        <f t="shared" si="329"/>
        <v>2.6294535723726788</v>
      </c>
      <c r="AM504">
        <f t="shared" si="330"/>
        <v>3.8194571926656287</v>
      </c>
      <c r="AN504" s="25">
        <f t="shared" si="340"/>
        <v>8.5759508205939152</v>
      </c>
      <c r="AO504" s="25">
        <f t="shared" si="340"/>
        <v>8.5754536966946304</v>
      </c>
      <c r="AP504" s="25">
        <f t="shared" si="340"/>
        <v>8.5769657730083306</v>
      </c>
      <c r="AQ504" s="25">
        <f t="shared" si="340"/>
        <v>8.5723584654524245</v>
      </c>
      <c r="AR504" s="25">
        <f t="shared" si="340"/>
        <v>8.5863228321976113</v>
      </c>
      <c r="AS504" s="25">
        <f t="shared" si="340"/>
        <v>8.5432848913469321</v>
      </c>
      <c r="AT504" s="25">
        <f t="shared" si="340"/>
        <v>8.6699646950236353</v>
      </c>
      <c r="AU504" s="25">
        <f t="shared" si="331"/>
        <v>8.2025326892310524</v>
      </c>
    </row>
    <row r="505" spans="1:47">
      <c r="A505" s="235" t="s">
        <v>1455</v>
      </c>
      <c r="B505" s="233" t="s">
        <v>292</v>
      </c>
      <c r="C505" s="234">
        <v>58762.840300000003</v>
      </c>
      <c r="D505" s="232">
        <v>1E-4</v>
      </c>
      <c r="E505" s="33">
        <f t="shared" si="314"/>
        <v>25670.912763140906</v>
      </c>
      <c r="F505" s="25">
        <f t="shared" si="315"/>
        <v>25671</v>
      </c>
      <c r="G505" s="25">
        <f t="shared" si="335"/>
        <v>-2.9778129995975178E-2</v>
      </c>
      <c r="K505">
        <f t="shared" si="333"/>
        <v>-2.9778129995975178E-2</v>
      </c>
      <c r="M505" s="25"/>
      <c r="O505" s="25">
        <f t="shared" ca="1" si="311"/>
        <v>-2.9923416025958917E-2</v>
      </c>
      <c r="P505" s="27">
        <f t="shared" si="316"/>
        <v>-3.7421515555125393E-2</v>
      </c>
      <c r="Q505" s="28">
        <f t="shared" si="317"/>
        <v>43744.340300000003</v>
      </c>
      <c r="S505" s="25">
        <f t="shared" si="336"/>
        <v>5.8421342805826039E-5</v>
      </c>
      <c r="T505" s="128">
        <v>1</v>
      </c>
      <c r="U505">
        <f t="shared" si="337"/>
        <v>5.8421342805826039E-5</v>
      </c>
      <c r="V505" s="25">
        <f t="shared" si="338"/>
        <v>7.6433855591502148E-3</v>
      </c>
      <c r="Z505">
        <f t="shared" si="318"/>
        <v>25671</v>
      </c>
      <c r="AA505" s="25">
        <f t="shared" si="319"/>
        <v>-2.9639412177880624E-2</v>
      </c>
      <c r="AB505" s="25">
        <f t="shared" si="320"/>
        <v>-3.7560233373219946E-2</v>
      </c>
      <c r="AC505" s="25">
        <f t="shared" si="321"/>
        <v>7.6433855591502148E-3</v>
      </c>
      <c r="AD505" s="25">
        <f t="shared" si="322"/>
        <v>-1.3871781809455391E-4</v>
      </c>
      <c r="AE505" s="25">
        <f t="shared" si="323"/>
        <v>1.924263305691375E-8</v>
      </c>
      <c r="AF505">
        <f t="shared" si="324"/>
        <v>7.6433855591502148E-3</v>
      </c>
      <c r="AG505" s="128"/>
      <c r="AH505">
        <f t="shared" si="325"/>
        <v>7.782103377244767E-3</v>
      </c>
      <c r="AI505">
        <f t="shared" si="326"/>
        <v>0.56575251719999464</v>
      </c>
      <c r="AJ505">
        <f t="shared" si="327"/>
        <v>0.48747256862282434</v>
      </c>
      <c r="AK505">
        <f t="shared" si="328"/>
        <v>0.24243317079363647</v>
      </c>
      <c r="AL505">
        <f t="shared" si="329"/>
        <v>2.6324120614900535</v>
      </c>
      <c r="AM505">
        <f t="shared" si="330"/>
        <v>3.8426470691188421</v>
      </c>
      <c r="AN505" s="25">
        <f t="shared" si="340"/>
        <v>8.5804846576536846</v>
      </c>
      <c r="AO505" s="25">
        <f t="shared" si="340"/>
        <v>8.5799716052322896</v>
      </c>
      <c r="AP505" s="25">
        <f t="shared" si="340"/>
        <v>8.5815241493482635</v>
      </c>
      <c r="AQ505" s="25">
        <f t="shared" si="340"/>
        <v>8.5768176497169311</v>
      </c>
      <c r="AR505" s="25">
        <f t="shared" si="340"/>
        <v>8.5910096108717511</v>
      </c>
      <c r="AS505" s="25">
        <f t="shared" si="340"/>
        <v>8.547494545525721</v>
      </c>
      <c r="AT505" s="25">
        <f t="shared" si="340"/>
        <v>8.6749551010183623</v>
      </c>
      <c r="AU505" s="25">
        <f t="shared" si="331"/>
        <v>8.2085544058406903</v>
      </c>
    </row>
    <row r="506" spans="1:47">
      <c r="A506" s="82" t="s">
        <v>1451</v>
      </c>
      <c r="B506" s="57"/>
      <c r="C506" s="115">
        <v>58783.833599999998</v>
      </c>
      <c r="D506" s="115">
        <v>2.0000000000000001E-4</v>
      </c>
      <c r="E506" s="33">
        <f t="shared" si="314"/>
        <v>25732.413923701271</v>
      </c>
      <c r="F506" s="25">
        <f t="shared" si="315"/>
        <v>25732.5</v>
      </c>
      <c r="G506" s="25">
        <f t="shared" si="335"/>
        <v>-2.9381975000433158E-2</v>
      </c>
      <c r="K506">
        <f t="shared" si="333"/>
        <v>-2.9381975000433158E-2</v>
      </c>
      <c r="M506" s="25"/>
      <c r="O506" s="25">
        <f t="shared" ca="1" si="311"/>
        <v>-3.0142512530252012E-2</v>
      </c>
      <c r="P506" s="27">
        <f t="shared" si="316"/>
        <v>-3.7526700323669213E-2</v>
      </c>
      <c r="Q506" s="28">
        <f t="shared" si="317"/>
        <v>43765.333599999998</v>
      </c>
      <c r="S506" s="25">
        <f t="shared" si="336"/>
        <v>6.6336550590962657E-5</v>
      </c>
      <c r="T506" s="128">
        <v>1</v>
      </c>
      <c r="U506">
        <f t="shared" si="337"/>
        <v>6.6336550590962657E-5</v>
      </c>
      <c r="V506" s="25">
        <f t="shared" si="338"/>
        <v>8.1447253232360545E-3</v>
      </c>
      <c r="Z506">
        <f t="shared" si="318"/>
        <v>25732.5</v>
      </c>
      <c r="AA506" s="25">
        <f t="shared" si="319"/>
        <v>-2.9791732307530822E-2</v>
      </c>
      <c r="AB506" s="25">
        <f t="shared" si="320"/>
        <v>-3.7116943016571549E-2</v>
      </c>
      <c r="AC506" s="25">
        <f t="shared" si="321"/>
        <v>8.1447253232360545E-3</v>
      </c>
      <c r="AD506" s="25">
        <f t="shared" si="322"/>
        <v>4.0975730709766345E-4</v>
      </c>
      <c r="AE506" s="25">
        <f t="shared" si="323"/>
        <v>1.6790105071992886E-7</v>
      </c>
      <c r="AF506">
        <f t="shared" si="324"/>
        <v>8.1447253232360545E-3</v>
      </c>
      <c r="AG506" s="128"/>
      <c r="AH506">
        <f t="shared" si="325"/>
        <v>7.734968016138391E-3</v>
      </c>
      <c r="AI506">
        <f t="shared" si="326"/>
        <v>0.56468427986237268</v>
      </c>
      <c r="AJ506">
        <f t="shared" si="327"/>
        <v>0.48360517084273202</v>
      </c>
      <c r="AK506">
        <f t="shared" si="328"/>
        <v>0.24050975535361624</v>
      </c>
      <c r="AL506">
        <f t="shared" si="329"/>
        <v>2.6368359200357401</v>
      </c>
      <c r="AM506">
        <f t="shared" si="330"/>
        <v>3.8778192143338095</v>
      </c>
      <c r="AN506" s="25">
        <f t="shared" si="340"/>
        <v>8.5872748749483154</v>
      </c>
      <c r="AO506" s="25">
        <f t="shared" si="340"/>
        <v>8.586737386873704</v>
      </c>
      <c r="AP506" s="25">
        <f t="shared" si="340"/>
        <v>8.5883515736482714</v>
      </c>
      <c r="AQ506" s="25">
        <f t="shared" si="340"/>
        <v>8.5834950948345501</v>
      </c>
      <c r="AR506" s="25">
        <f t="shared" si="340"/>
        <v>8.5980284224759522</v>
      </c>
      <c r="AS506" s="25">
        <f t="shared" si="340"/>
        <v>8.553804830850412</v>
      </c>
      <c r="AT506" s="25">
        <f t="shared" si="340"/>
        <v>8.6824090116065573</v>
      </c>
      <c r="AU506" s="25">
        <f t="shared" si="331"/>
        <v>8.2175869807551489</v>
      </c>
    </row>
    <row r="507" spans="1:47">
      <c r="A507" s="232" t="s">
        <v>1456</v>
      </c>
      <c r="B507" s="233" t="s">
        <v>292</v>
      </c>
      <c r="C507" s="234">
        <v>58908.595000000001</v>
      </c>
      <c r="D507" s="232">
        <v>2.0000000000000001E-4</v>
      </c>
      <c r="E507" s="33">
        <f t="shared" si="314"/>
        <v>26097.910100726236</v>
      </c>
      <c r="F507" s="25">
        <f t="shared" si="315"/>
        <v>26098</v>
      </c>
      <c r="G507" s="25">
        <f t="shared" si="335"/>
        <v>-3.0686939993756823E-2</v>
      </c>
      <c r="K507">
        <f t="shared" si="333"/>
        <v>-3.0686939993756823E-2</v>
      </c>
      <c r="M507" s="25"/>
      <c r="O507" s="25">
        <f t="shared" ca="1" si="311"/>
        <v>-3.1444622649262156E-2</v>
      </c>
      <c r="P507" s="27">
        <f t="shared" si="316"/>
        <v>-3.8154450823965208E-2</v>
      </c>
      <c r="Q507" s="28">
        <f t="shared" si="317"/>
        <v>43890.095000000001</v>
      </c>
      <c r="S507" s="25">
        <f t="shared" si="336"/>
        <v>5.5763717999279519E-5</v>
      </c>
      <c r="T507" s="128">
        <v>1</v>
      </c>
      <c r="U507">
        <f t="shared" si="337"/>
        <v>5.5763717999279519E-5</v>
      </c>
      <c r="V507" s="25">
        <f t="shared" si="338"/>
        <v>7.4675108302083848E-3</v>
      </c>
      <c r="Z507">
        <f t="shared" si="318"/>
        <v>26098</v>
      </c>
      <c r="AA507" s="25">
        <f t="shared" si="319"/>
        <v>-3.0705054134367089E-2</v>
      </c>
      <c r="AB507" s="25">
        <f t="shared" si="320"/>
        <v>-3.8136336683354942E-2</v>
      </c>
      <c r="AC507" s="25">
        <f t="shared" si="321"/>
        <v>7.4675108302083848E-3</v>
      </c>
      <c r="AD507" s="25">
        <f t="shared" si="322"/>
        <v>1.8114140610266116E-5</v>
      </c>
      <c r="AE507" s="25">
        <f t="shared" si="323"/>
        <v>3.2812209004849212E-10</v>
      </c>
      <c r="AF507">
        <f t="shared" si="324"/>
        <v>7.4675108302083848E-3</v>
      </c>
      <c r="AG507" s="128"/>
      <c r="AH507">
        <f t="shared" si="325"/>
        <v>7.4493966895981187E-3</v>
      </c>
      <c r="AI507">
        <f t="shared" si="326"/>
        <v>0.55858813469583013</v>
      </c>
      <c r="AJ507">
        <f t="shared" si="327"/>
        <v>0.46072277367082337</v>
      </c>
      <c r="AK507">
        <f t="shared" si="328"/>
        <v>0.22912940402290316</v>
      </c>
      <c r="AL507">
        <f t="shared" si="329"/>
        <v>2.6627954367983984</v>
      </c>
      <c r="AM507">
        <f t="shared" si="330"/>
        <v>4.097027615092494</v>
      </c>
      <c r="AN507" s="25">
        <f t="shared" si="340"/>
        <v>8.6273765824209878</v>
      </c>
      <c r="AO507" s="25">
        <f t="shared" si="340"/>
        <v>8.6266808025441506</v>
      </c>
      <c r="AP507" s="25">
        <f t="shared" si="340"/>
        <v>8.6286828569500322</v>
      </c>
      <c r="AQ507" s="25">
        <f t="shared" si="340"/>
        <v>8.6229109410611429</v>
      </c>
      <c r="AR507" s="25">
        <f t="shared" si="340"/>
        <v>8.6394601283707821</v>
      </c>
      <c r="AS507" s="25">
        <f t="shared" si="340"/>
        <v>8.5912234840750799</v>
      </c>
      <c r="AT507" s="25">
        <f t="shared" si="340"/>
        <v>8.7259304320280275</v>
      </c>
      <c r="AU507" s="25">
        <f t="shared" si="331"/>
        <v>8.2712683812630186</v>
      </c>
    </row>
    <row r="508" spans="1:47">
      <c r="A508" s="232" t="s">
        <v>1457</v>
      </c>
      <c r="B508" s="233" t="s">
        <v>292</v>
      </c>
      <c r="C508" s="234">
        <v>59096.846299999997</v>
      </c>
      <c r="D508" s="232">
        <v>1E-4</v>
      </c>
      <c r="E508" s="33">
        <f t="shared" si="314"/>
        <v>26649.403835727422</v>
      </c>
      <c r="F508" s="25">
        <f t="shared" si="315"/>
        <v>26649.5</v>
      </c>
      <c r="G508" s="25">
        <f t="shared" si="335"/>
        <v>-3.2825485002831556E-2</v>
      </c>
      <c r="K508">
        <f t="shared" si="333"/>
        <v>-3.2825485002831556E-2</v>
      </c>
      <c r="M508" s="25"/>
      <c r="O508" s="25">
        <f t="shared" ca="1" si="311"/>
        <v>-3.3409366098329445E-2</v>
      </c>
      <c r="P508" s="27">
        <f t="shared" si="316"/>
        <v>-3.9110174323073711E-2</v>
      </c>
      <c r="Q508" s="28">
        <f t="shared" si="317"/>
        <v>44078.346299999997</v>
      </c>
      <c r="S508" s="25">
        <f t="shared" si="336"/>
        <v>3.94973198519658E-5</v>
      </c>
      <c r="T508" s="128">
        <v>1</v>
      </c>
      <c r="U508">
        <f t="shared" si="337"/>
        <v>3.94973198519658E-5</v>
      </c>
      <c r="V508" s="25">
        <f t="shared" si="338"/>
        <v>6.2846893202421553E-3</v>
      </c>
      <c r="Z508">
        <f t="shared" si="318"/>
        <v>26649.5</v>
      </c>
      <c r="AA508" s="25">
        <f t="shared" si="319"/>
        <v>-3.2108254683966747E-2</v>
      </c>
      <c r="AB508" s="25">
        <f t="shared" si="320"/>
        <v>-3.9827404641938513E-2</v>
      </c>
      <c r="AC508" s="25">
        <f t="shared" si="321"/>
        <v>6.2846893202421553E-3</v>
      </c>
      <c r="AD508" s="25">
        <f t="shared" si="322"/>
        <v>-7.1723031886480881E-4</v>
      </c>
      <c r="AE508" s="25">
        <f t="shared" si="323"/>
        <v>5.1441933029891531E-7</v>
      </c>
      <c r="AF508">
        <f t="shared" si="324"/>
        <v>6.2846893202421553E-3</v>
      </c>
      <c r="AG508" s="128"/>
      <c r="AH508">
        <f t="shared" si="325"/>
        <v>7.0019196391069606E-3</v>
      </c>
      <c r="AI508">
        <f t="shared" si="326"/>
        <v>0.55016610992262405</v>
      </c>
      <c r="AJ508">
        <f t="shared" si="327"/>
        <v>0.42651872185543332</v>
      </c>
      <c r="AK508">
        <f t="shared" si="328"/>
        <v>0.21211833951135084</v>
      </c>
      <c r="AL508">
        <f t="shared" si="329"/>
        <v>2.7009644807637656</v>
      </c>
      <c r="AM508">
        <f t="shared" si="330"/>
        <v>4.4652976384158469</v>
      </c>
      <c r="AN508" s="25">
        <f t="shared" si="340"/>
        <v>8.6871151472352697</v>
      </c>
      <c r="AO508" s="25">
        <f t="shared" si="340"/>
        <v>8.6861423755748763</v>
      </c>
      <c r="AP508" s="25">
        <f t="shared" si="340"/>
        <v>8.6887845752384845</v>
      </c>
      <c r="AQ508" s="25">
        <f t="shared" si="340"/>
        <v>8.6815930604054987</v>
      </c>
      <c r="AR508" s="25">
        <f t="shared" si="340"/>
        <v>8.7010585070695434</v>
      </c>
      <c r="AS508" s="25">
        <f t="shared" si="340"/>
        <v>8.6475364327231592</v>
      </c>
      <c r="AT508" s="25">
        <f t="shared" si="340"/>
        <v>8.7891306410482155</v>
      </c>
      <c r="AU508" s="25">
        <f t="shared" si="331"/>
        <v>8.3522678132194912</v>
      </c>
    </row>
    <row r="509" spans="1:47">
      <c r="A509" s="232" t="s">
        <v>1457</v>
      </c>
      <c r="B509" s="233" t="s">
        <v>292</v>
      </c>
      <c r="C509" s="234">
        <v>59138.831100000003</v>
      </c>
      <c r="D509" s="232">
        <v>1E-4</v>
      </c>
      <c r="E509" s="33">
        <f t="shared" si="314"/>
        <v>26772.400883637747</v>
      </c>
      <c r="F509" s="25">
        <f t="shared" si="315"/>
        <v>26772.5</v>
      </c>
      <c r="G509" s="25">
        <f t="shared" si="335"/>
        <v>-3.3833174995379522E-2</v>
      </c>
      <c r="K509">
        <f t="shared" si="333"/>
        <v>-3.3833174995379522E-2</v>
      </c>
      <c r="M509" s="25"/>
      <c r="O509" s="25">
        <f t="shared" ca="1" si="311"/>
        <v>-3.3847559106915621E-2</v>
      </c>
      <c r="P509" s="27">
        <f t="shared" si="316"/>
        <v>-3.9324724534081951E-2</v>
      </c>
      <c r="Q509" s="28">
        <f t="shared" si="317"/>
        <v>44120.331100000003</v>
      </c>
      <c r="S509" s="25">
        <f t="shared" si="336"/>
        <v>3.0157116336022853E-5</v>
      </c>
      <c r="T509" s="128">
        <v>1</v>
      </c>
      <c r="U509">
        <f t="shared" si="337"/>
        <v>3.0157116336022853E-5</v>
      </c>
      <c r="V509" s="25">
        <f t="shared" si="338"/>
        <v>5.4915495387024282E-3</v>
      </c>
      <c r="Z509">
        <f t="shared" si="318"/>
        <v>26772.5</v>
      </c>
      <c r="AA509" s="25">
        <f t="shared" si="319"/>
        <v>-3.2425148219020913E-2</v>
      </c>
      <c r="AB509" s="25">
        <f t="shared" si="320"/>
        <v>-4.073275131044056E-2</v>
      </c>
      <c r="AC509" s="25">
        <f t="shared" si="321"/>
        <v>5.4915495387024282E-3</v>
      </c>
      <c r="AD509" s="25">
        <f t="shared" si="322"/>
        <v>-1.4080267763586091E-3</v>
      </c>
      <c r="AE509" s="25">
        <f t="shared" si="323"/>
        <v>1.9825394029428164E-6</v>
      </c>
      <c r="AF509">
        <f t="shared" si="324"/>
        <v>5.4915495387024282E-3</v>
      </c>
      <c r="AG509" s="128"/>
      <c r="AH509">
        <f t="shared" si="325"/>
        <v>6.8995763150610338E-3</v>
      </c>
      <c r="AI509">
        <f t="shared" si="326"/>
        <v>0.54840839552164788</v>
      </c>
      <c r="AJ509">
        <f t="shared" si="327"/>
        <v>0.4189418312575538</v>
      </c>
      <c r="AK509">
        <f t="shared" si="328"/>
        <v>0.20835004531764542</v>
      </c>
      <c r="AL509">
        <f t="shared" si="329"/>
        <v>2.709325176718643</v>
      </c>
      <c r="AM509">
        <f t="shared" si="330"/>
        <v>4.5544949771380505</v>
      </c>
      <c r="AN509" s="25">
        <f t="shared" si="340"/>
        <v>8.7003202994855044</v>
      </c>
      <c r="AO509" s="25">
        <f t="shared" si="340"/>
        <v>8.699280542084157</v>
      </c>
      <c r="AP509" s="25">
        <f t="shared" si="340"/>
        <v>8.7020714412975888</v>
      </c>
      <c r="AQ509" s="25">
        <f t="shared" si="340"/>
        <v>8.6945644663104442</v>
      </c>
      <c r="AR509" s="25">
        <f t="shared" si="340"/>
        <v>8.7146452776520302</v>
      </c>
      <c r="AS509" s="25">
        <f t="shared" si="340"/>
        <v>8.6600911925088582</v>
      </c>
      <c r="AT509" s="25">
        <f t="shared" si="340"/>
        <v>8.802830871905341</v>
      </c>
      <c r="AU509" s="25">
        <f t="shared" si="331"/>
        <v>8.3703329630484049</v>
      </c>
    </row>
    <row r="510" spans="1:47">
      <c r="A510" s="232" t="s">
        <v>1457</v>
      </c>
      <c r="B510" s="233" t="s">
        <v>292</v>
      </c>
      <c r="C510" s="234">
        <v>59172.796499999997</v>
      </c>
      <c r="D510" s="232">
        <v>5.9999999999999995E-4</v>
      </c>
      <c r="E510" s="33">
        <f t="shared" si="314"/>
        <v>26871.904607154167</v>
      </c>
      <c r="F510" s="25">
        <f t="shared" si="315"/>
        <v>26872</v>
      </c>
      <c r="G510" s="25">
        <f t="shared" si="335"/>
        <v>-3.2562160005909391E-2</v>
      </c>
      <c r="K510">
        <f t="shared" si="333"/>
        <v>-3.2562160005909391E-2</v>
      </c>
      <c r="M510" s="25"/>
      <c r="O510" s="25">
        <f t="shared" ca="1" si="311"/>
        <v>-3.4202032313048351E-2</v>
      </c>
      <c r="P510" s="27">
        <f t="shared" si="316"/>
        <v>-3.9498656235704997E-2</v>
      </c>
      <c r="Q510" s="28">
        <f t="shared" si="317"/>
        <v>44154.296499999997</v>
      </c>
      <c r="S510" s="25">
        <f t="shared" si="336"/>
        <v>4.8114979945968664E-5</v>
      </c>
      <c r="T510" s="128">
        <v>1</v>
      </c>
      <c r="U510">
        <f t="shared" si="337"/>
        <v>4.8114979945968664E-5</v>
      </c>
      <c r="V510" s="25">
        <f t="shared" si="338"/>
        <v>6.9364962297956065E-3</v>
      </c>
      <c r="Z510">
        <f t="shared" si="318"/>
        <v>26872</v>
      </c>
      <c r="AA510" s="25">
        <f t="shared" si="319"/>
        <v>-3.2682514723042323E-2</v>
      </c>
      <c r="AB510" s="25">
        <f t="shared" si="320"/>
        <v>-3.9378301518572065E-2</v>
      </c>
      <c r="AC510" s="25">
        <f t="shared" si="321"/>
        <v>6.9364962297956065E-3</v>
      </c>
      <c r="AD510" s="25">
        <f t="shared" si="322"/>
        <v>1.203547171329325E-4</v>
      </c>
      <c r="AE510" s="25">
        <f t="shared" si="323"/>
        <v>1.4485257936148196E-8</v>
      </c>
      <c r="AF510">
        <f t="shared" si="324"/>
        <v>6.9364962297956065E-3</v>
      </c>
      <c r="AG510" s="128"/>
      <c r="AH510">
        <f t="shared" si="325"/>
        <v>6.8161415126626757E-3</v>
      </c>
      <c r="AI510">
        <f t="shared" si="326"/>
        <v>0.54701746294696552</v>
      </c>
      <c r="AJ510">
        <f t="shared" si="327"/>
        <v>0.41282601240217343</v>
      </c>
      <c r="AK510">
        <f t="shared" si="328"/>
        <v>0.20530840154312643</v>
      </c>
      <c r="AL510">
        <f t="shared" si="329"/>
        <v>2.7160501806105173</v>
      </c>
      <c r="AM510">
        <f t="shared" si="330"/>
        <v>4.6287446608012424</v>
      </c>
      <c r="AN510" s="25">
        <f t="shared" si="340"/>
        <v>8.7109724964653985</v>
      </c>
      <c r="AO510" s="25">
        <f t="shared" si="340"/>
        <v>8.7098774333347269</v>
      </c>
      <c r="AP510" s="25">
        <f t="shared" si="340"/>
        <v>8.712789503103183</v>
      </c>
      <c r="AQ510" s="25">
        <f t="shared" si="340"/>
        <v>8.7050291981959429</v>
      </c>
      <c r="AR510" s="25">
        <f t="shared" si="340"/>
        <v>8.725595643097579</v>
      </c>
      <c r="AS510" s="25">
        <f t="shared" si="340"/>
        <v>8.6702495352536495</v>
      </c>
      <c r="AT510" s="25">
        <f t="shared" si="340"/>
        <v>8.8138102425132221</v>
      </c>
      <c r="AU510" s="25">
        <f t="shared" si="331"/>
        <v>8.3849466411620401</v>
      </c>
    </row>
    <row r="511" spans="1:47">
      <c r="A511" s="232" t="s">
        <v>1458</v>
      </c>
      <c r="B511" s="233" t="s">
        <v>292</v>
      </c>
      <c r="C511" s="234">
        <v>59181.667800000003</v>
      </c>
      <c r="D511" s="232">
        <v>2.0000000000000001E-4</v>
      </c>
      <c r="E511" s="33">
        <f t="shared" si="314"/>
        <v>26897.893624873137</v>
      </c>
      <c r="F511" s="25">
        <f t="shared" si="315"/>
        <v>26898</v>
      </c>
      <c r="G511" s="25">
        <f t="shared" si="335"/>
        <v>-3.6310939998656977E-2</v>
      </c>
      <c r="K511">
        <f t="shared" si="333"/>
        <v>-3.6310939998656977E-2</v>
      </c>
      <c r="M511" s="25"/>
      <c r="O511" s="25">
        <f t="shared" ca="1" si="311"/>
        <v>-3.4294658477464941E-2</v>
      </c>
      <c r="P511" s="27">
        <f t="shared" si="316"/>
        <v>-3.9544160670744122E-2</v>
      </c>
      <c r="Q511" s="28">
        <f t="shared" si="317"/>
        <v>44163.167800000003</v>
      </c>
      <c r="S511" s="25">
        <f t="shared" si="336"/>
        <v>1.0453715914411649E-5</v>
      </c>
      <c r="T511" s="128">
        <v>1</v>
      </c>
      <c r="U511">
        <f t="shared" si="337"/>
        <v>1.0453715914411649E-5</v>
      </c>
      <c r="V511" s="25">
        <f t="shared" si="338"/>
        <v>3.2332206720871448E-3</v>
      </c>
      <c r="Z511">
        <f t="shared" si="318"/>
        <v>26898</v>
      </c>
      <c r="AA511" s="25">
        <f t="shared" si="319"/>
        <v>-3.2749914702899299E-2</v>
      </c>
      <c r="AB511" s="25">
        <f t="shared" si="320"/>
        <v>-4.3105185966501799E-2</v>
      </c>
      <c r="AC511" s="25">
        <f t="shared" si="321"/>
        <v>3.2332206720871448E-3</v>
      </c>
      <c r="AD511" s="25">
        <f t="shared" si="322"/>
        <v>-3.5610252957576777E-3</v>
      </c>
      <c r="AE511" s="25">
        <f t="shared" si="323"/>
        <v>1.2680901157026056E-5</v>
      </c>
      <c r="AF511">
        <f t="shared" si="324"/>
        <v>3.2332206720871448E-3</v>
      </c>
      <c r="AG511" s="128"/>
      <c r="AH511">
        <f t="shared" si="325"/>
        <v>6.7942459678448234E-3</v>
      </c>
      <c r="AI511">
        <f t="shared" si="326"/>
        <v>0.54665851098818008</v>
      </c>
      <c r="AJ511">
        <f t="shared" si="327"/>
        <v>0.41122987672916689</v>
      </c>
      <c r="AK511">
        <f t="shared" si="328"/>
        <v>0.20451457884401125</v>
      </c>
      <c r="AL511">
        <f t="shared" si="329"/>
        <v>2.7178019216507905</v>
      </c>
      <c r="AM511">
        <f t="shared" si="330"/>
        <v>4.6484662599250601</v>
      </c>
      <c r="AN511" s="25">
        <f t="shared" ref="AN511:AT520" si="341">$AU511+$AB$7*SIN(AO511)</f>
        <v>8.7137516298630775</v>
      </c>
      <c r="AO511" s="25">
        <f t="shared" si="341"/>
        <v>8.7126419650724429</v>
      </c>
      <c r="AP511" s="25">
        <f t="shared" si="341"/>
        <v>8.7155857915757711</v>
      </c>
      <c r="AQ511" s="25">
        <f t="shared" si="341"/>
        <v>8.7077596390792866</v>
      </c>
      <c r="AR511" s="25">
        <f t="shared" si="341"/>
        <v>8.7284510609968109</v>
      </c>
      <c r="AS511" s="25">
        <f t="shared" si="341"/>
        <v>8.6729044607558592</v>
      </c>
      <c r="AT511" s="25">
        <f t="shared" si="341"/>
        <v>8.8166640989776184</v>
      </c>
      <c r="AU511" s="25">
        <f t="shared" si="331"/>
        <v>8.3887652907193715</v>
      </c>
    </row>
    <row r="512" spans="1:47">
      <c r="A512" s="232" t="s">
        <v>1457</v>
      </c>
      <c r="B512" s="233" t="s">
        <v>292</v>
      </c>
      <c r="C512" s="234">
        <v>59181.670400000003</v>
      </c>
      <c r="D512" s="232">
        <v>2.9999999999999997E-4</v>
      </c>
      <c r="E512" s="33">
        <f t="shared" si="314"/>
        <v>26897.901241732681</v>
      </c>
      <c r="F512" s="25">
        <f t="shared" si="315"/>
        <v>26898</v>
      </c>
      <c r="G512" s="25">
        <f t="shared" si="335"/>
        <v>-3.3710939998854883E-2</v>
      </c>
      <c r="K512">
        <f t="shared" ref="K512:K523" si="342">G512</f>
        <v>-3.3710939998854883E-2</v>
      </c>
      <c r="M512" s="25"/>
      <c r="O512" s="25">
        <f t="shared" ca="1" si="311"/>
        <v>-3.4294658477464941E-2</v>
      </c>
      <c r="P512" s="27">
        <f t="shared" si="316"/>
        <v>-3.9544160670744122E-2</v>
      </c>
      <c r="Q512" s="28">
        <f t="shared" si="317"/>
        <v>44163.170400000003</v>
      </c>
      <c r="S512" s="25">
        <f t="shared" si="336"/>
        <v>3.4026463406955945E-5</v>
      </c>
      <c r="T512" s="128">
        <v>1</v>
      </c>
      <c r="U512">
        <f t="shared" si="337"/>
        <v>3.4026463406955945E-5</v>
      </c>
      <c r="V512" s="25">
        <f t="shared" si="338"/>
        <v>5.8332206718892388E-3</v>
      </c>
      <c r="Z512">
        <f t="shared" si="318"/>
        <v>26898</v>
      </c>
      <c r="AA512" s="25">
        <f t="shared" si="319"/>
        <v>-3.2749914702899299E-2</v>
      </c>
      <c r="AB512" s="25">
        <f t="shared" si="320"/>
        <v>-4.0505185966699706E-2</v>
      </c>
      <c r="AC512" s="25">
        <f t="shared" si="321"/>
        <v>5.8332206718892388E-3</v>
      </c>
      <c r="AD512" s="25">
        <f t="shared" si="322"/>
        <v>-9.6102529595558372E-4</v>
      </c>
      <c r="AE512" s="25">
        <f t="shared" si="323"/>
        <v>9.2356961946651732E-7</v>
      </c>
      <c r="AF512">
        <f t="shared" si="324"/>
        <v>5.8332206718892388E-3</v>
      </c>
      <c r="AG512" s="128"/>
      <c r="AH512">
        <f t="shared" si="325"/>
        <v>6.7942459678448234E-3</v>
      </c>
      <c r="AI512">
        <f t="shared" si="326"/>
        <v>0.54665851098818008</v>
      </c>
      <c r="AJ512">
        <f t="shared" si="327"/>
        <v>0.41122987672916689</v>
      </c>
      <c r="AK512">
        <f t="shared" si="328"/>
        <v>0.20451457884401125</v>
      </c>
      <c r="AL512">
        <f t="shared" si="329"/>
        <v>2.7178019216507905</v>
      </c>
      <c r="AM512">
        <f t="shared" si="330"/>
        <v>4.6484662599250601</v>
      </c>
      <c r="AN512" s="25">
        <f t="shared" si="341"/>
        <v>8.7137516298630775</v>
      </c>
      <c r="AO512" s="25">
        <f t="shared" si="341"/>
        <v>8.7126419650724429</v>
      </c>
      <c r="AP512" s="25">
        <f t="shared" si="341"/>
        <v>8.7155857915757711</v>
      </c>
      <c r="AQ512" s="25">
        <f t="shared" si="341"/>
        <v>8.7077596390792866</v>
      </c>
      <c r="AR512" s="25">
        <f t="shared" si="341"/>
        <v>8.7284510609968109</v>
      </c>
      <c r="AS512" s="25">
        <f t="shared" si="341"/>
        <v>8.6729044607558592</v>
      </c>
      <c r="AT512" s="25">
        <f t="shared" si="341"/>
        <v>8.8166640989776184</v>
      </c>
      <c r="AU512" s="25">
        <f t="shared" si="331"/>
        <v>8.3887652907193715</v>
      </c>
    </row>
    <row r="513" spans="1:64">
      <c r="A513" s="232" t="s">
        <v>1457</v>
      </c>
      <c r="B513" s="233" t="s">
        <v>292</v>
      </c>
      <c r="C513" s="234">
        <v>59194.641499999998</v>
      </c>
      <c r="D513" s="232">
        <v>1E-4</v>
      </c>
      <c r="E513" s="33">
        <f t="shared" si="314"/>
        <v>26935.900875127358</v>
      </c>
      <c r="F513" s="25">
        <f t="shared" si="315"/>
        <v>26936</v>
      </c>
      <c r="G513" s="25">
        <f t="shared" si="335"/>
        <v>-3.3836080001492519E-2</v>
      </c>
      <c r="K513">
        <f t="shared" si="342"/>
        <v>-3.3836080001492519E-2</v>
      </c>
      <c r="M513" s="25"/>
      <c r="O513" s="25">
        <f t="shared" ca="1" si="311"/>
        <v>-3.4430035179304562E-2</v>
      </c>
      <c r="P513" s="27">
        <f t="shared" si="316"/>
        <v>-3.9610708104807761E-2</v>
      </c>
      <c r="Q513" s="28">
        <f t="shared" si="317"/>
        <v>44176.141499999998</v>
      </c>
      <c r="S513" s="25">
        <f t="shared" si="336"/>
        <v>3.3346329731598188E-5</v>
      </c>
      <c r="T513" s="128">
        <v>1</v>
      </c>
      <c r="U513">
        <f t="shared" si="337"/>
        <v>3.3346329731598188E-5</v>
      </c>
      <c r="V513" s="25">
        <f t="shared" si="338"/>
        <v>5.7746281033152422E-3</v>
      </c>
      <c r="Z513">
        <f t="shared" si="318"/>
        <v>26936</v>
      </c>
      <c r="AA513" s="25">
        <f t="shared" si="319"/>
        <v>-3.2848532235850311E-2</v>
      </c>
      <c r="AB513" s="25">
        <f t="shared" si="320"/>
        <v>-4.0598255870449969E-2</v>
      </c>
      <c r="AC513" s="25">
        <f t="shared" si="321"/>
        <v>5.7746281033152422E-3</v>
      </c>
      <c r="AD513" s="25">
        <f t="shared" si="322"/>
        <v>-9.875477656422077E-4</v>
      </c>
      <c r="AE513" s="25">
        <f t="shared" si="323"/>
        <v>9.7525058942491685E-7</v>
      </c>
      <c r="AF513">
        <f t="shared" si="324"/>
        <v>5.7746281033152422E-3</v>
      </c>
      <c r="AG513" s="128"/>
      <c r="AH513">
        <f t="shared" si="325"/>
        <v>6.7621758689574516E-3</v>
      </c>
      <c r="AI513">
        <f t="shared" si="326"/>
        <v>0.54613722220413918</v>
      </c>
      <c r="AJ513">
        <f t="shared" si="327"/>
        <v>0.40889852206836652</v>
      </c>
      <c r="AK513">
        <f t="shared" si="328"/>
        <v>0.20335510210128102</v>
      </c>
      <c r="AL513">
        <f t="shared" si="329"/>
        <v>2.7203580738952753</v>
      </c>
      <c r="AM513">
        <f t="shared" si="330"/>
        <v>4.6775340199208024</v>
      </c>
      <c r="AN513" s="25">
        <f t="shared" si="341"/>
        <v>8.7178102275902685</v>
      </c>
      <c r="AO513" s="25">
        <f t="shared" si="341"/>
        <v>8.7166791178119052</v>
      </c>
      <c r="AP513" s="25">
        <f t="shared" si="341"/>
        <v>8.719669410172326</v>
      </c>
      <c r="AQ513" s="25">
        <f t="shared" si="341"/>
        <v>8.7117473161576644</v>
      </c>
      <c r="AR513" s="25">
        <f t="shared" si="341"/>
        <v>8.7326199012028081</v>
      </c>
      <c r="AS513" s="25">
        <f t="shared" si="341"/>
        <v>8.6767851693819757</v>
      </c>
      <c r="AT513" s="25">
        <f t="shared" si="341"/>
        <v>8.8208238998952684</v>
      </c>
      <c r="AU513" s="25">
        <f t="shared" si="331"/>
        <v>8.3943463939185481</v>
      </c>
    </row>
    <row r="514" spans="1:64">
      <c r="A514" s="232" t="s">
        <v>1457</v>
      </c>
      <c r="B514" s="233" t="s">
        <v>292</v>
      </c>
      <c r="C514" s="234">
        <v>59206.588600000003</v>
      </c>
      <c r="D514" s="232">
        <v>1E-4</v>
      </c>
      <c r="E514" s="33">
        <f t="shared" si="314"/>
        <v>26970.900637686424</v>
      </c>
      <c r="F514" s="25">
        <f t="shared" si="315"/>
        <v>26971</v>
      </c>
      <c r="G514" s="25">
        <f t="shared" si="335"/>
        <v>-3.3917130000190809E-2</v>
      </c>
      <c r="K514">
        <f t="shared" si="342"/>
        <v>-3.3917130000190809E-2</v>
      </c>
      <c r="M514" s="25"/>
      <c r="O514" s="25">
        <f t="shared" ca="1" si="311"/>
        <v>-3.4554724246788439E-2</v>
      </c>
      <c r="P514" s="27">
        <f t="shared" si="316"/>
        <v>-3.9672044817338825E-2</v>
      </c>
      <c r="Q514" s="28">
        <f t="shared" si="317"/>
        <v>44188.088600000003</v>
      </c>
      <c r="S514" s="25">
        <f t="shared" si="336"/>
        <v>3.311904455262978E-5</v>
      </c>
      <c r="T514" s="128">
        <v>1</v>
      </c>
      <c r="U514">
        <f t="shared" si="337"/>
        <v>3.311904455262978E-5</v>
      </c>
      <c r="V514" s="25">
        <f t="shared" si="338"/>
        <v>5.7549148171480158E-3</v>
      </c>
      <c r="Z514">
        <f t="shared" si="318"/>
        <v>26971</v>
      </c>
      <c r="AA514" s="25">
        <f t="shared" si="319"/>
        <v>-3.2939479120515619E-2</v>
      </c>
      <c r="AB514" s="25">
        <f t="shared" si="320"/>
        <v>-4.0649695697014016E-2</v>
      </c>
      <c r="AC514" s="25">
        <f t="shared" si="321"/>
        <v>5.7549148171480158E-3</v>
      </c>
      <c r="AD514" s="25">
        <f t="shared" si="322"/>
        <v>-9.7765087967519038E-4</v>
      </c>
      <c r="AE514" s="25">
        <f t="shared" si="323"/>
        <v>9.558012425296735E-7</v>
      </c>
      <c r="AF514">
        <f t="shared" si="324"/>
        <v>5.7549148171480158E-3</v>
      </c>
      <c r="AG514" s="128"/>
      <c r="AH514">
        <f t="shared" si="325"/>
        <v>6.7325656968232053E-3</v>
      </c>
      <c r="AI514">
        <f t="shared" si="326"/>
        <v>0.54566057308039362</v>
      </c>
      <c r="AJ514">
        <f t="shared" si="327"/>
        <v>0.40675274965268443</v>
      </c>
      <c r="AK514">
        <f t="shared" si="328"/>
        <v>0.2022879229355056</v>
      </c>
      <c r="AL514">
        <f t="shared" si="329"/>
        <v>2.7227081643686786</v>
      </c>
      <c r="AM514">
        <f t="shared" si="330"/>
        <v>4.7045668545935593</v>
      </c>
      <c r="AN514" s="25">
        <f t="shared" si="341"/>
        <v>8.7215450556693472</v>
      </c>
      <c r="AO514" s="25">
        <f t="shared" si="341"/>
        <v>8.7203940895635021</v>
      </c>
      <c r="AP514" s="25">
        <f t="shared" si="341"/>
        <v>8.7234272226436413</v>
      </c>
      <c r="AQ514" s="25">
        <f t="shared" si="341"/>
        <v>8.7154170973498601</v>
      </c>
      <c r="AR514" s="25">
        <f t="shared" si="341"/>
        <v>8.7364549322542562</v>
      </c>
      <c r="AS514" s="25">
        <f t="shared" si="341"/>
        <v>8.6803600058585868</v>
      </c>
      <c r="AT514" s="25">
        <f t="shared" si="341"/>
        <v>8.8246435419784195</v>
      </c>
      <c r="AU514" s="25">
        <f t="shared" si="331"/>
        <v>8.3994868837072634</v>
      </c>
    </row>
    <row r="515" spans="1:64">
      <c r="A515" s="232" t="s">
        <v>1459</v>
      </c>
      <c r="B515" s="233" t="s">
        <v>292</v>
      </c>
      <c r="C515" s="234">
        <v>59222.976699999999</v>
      </c>
      <c r="D515" s="232" t="s">
        <v>445</v>
      </c>
      <c r="E515" s="33">
        <f t="shared" si="314"/>
        <v>27018.910582258231</v>
      </c>
      <c r="F515" s="25">
        <f t="shared" si="315"/>
        <v>27019</v>
      </c>
      <c r="G515" s="25">
        <f t="shared" si="335"/>
        <v>-3.0522569999448024E-2</v>
      </c>
      <c r="K515">
        <f t="shared" si="342"/>
        <v>-3.0522569999448024E-2</v>
      </c>
      <c r="M515" s="25"/>
      <c r="O515" s="25">
        <f t="shared" ref="O515:O523" ca="1" si="343">+C$11+C$12*F515</f>
        <v>-3.4725726396480604E-2</v>
      </c>
      <c r="P515" s="27">
        <f t="shared" si="316"/>
        <v>-3.9756230823360113E-2</v>
      </c>
      <c r="Q515" s="28">
        <f t="shared" si="317"/>
        <v>44204.476699999999</v>
      </c>
      <c r="S515" s="25">
        <f t="shared" si="336"/>
        <v>8.5260492211048877E-5</v>
      </c>
      <c r="T515" s="128">
        <v>1</v>
      </c>
      <c r="U515">
        <f t="shared" si="337"/>
        <v>8.5260492211048877E-5</v>
      </c>
      <c r="V515" s="25">
        <f t="shared" si="338"/>
        <v>9.233660823912089E-3</v>
      </c>
      <c r="Z515">
        <f t="shared" si="318"/>
        <v>27019</v>
      </c>
      <c r="AA515" s="25">
        <f t="shared" si="319"/>
        <v>-3.3064384600275602E-2</v>
      </c>
      <c r="AB515" s="25">
        <f t="shared" si="320"/>
        <v>-3.7214416222532534E-2</v>
      </c>
      <c r="AC515" s="25">
        <f t="shared" si="321"/>
        <v>9.233660823912089E-3</v>
      </c>
      <c r="AD515" s="25">
        <f t="shared" si="322"/>
        <v>2.5418146008275785E-3</v>
      </c>
      <c r="AE515" s="25">
        <f t="shared" si="323"/>
        <v>6.4608214649802627E-6</v>
      </c>
      <c r="AF515">
        <f t="shared" si="324"/>
        <v>9.233660823912089E-3</v>
      </c>
      <c r="AG515" s="128"/>
      <c r="AH515">
        <f t="shared" si="325"/>
        <v>6.6918462230845105E-3</v>
      </c>
      <c r="AI515">
        <f t="shared" si="326"/>
        <v>0.5450122861054788</v>
      </c>
      <c r="AJ515">
        <f t="shared" si="327"/>
        <v>0.40381234919835512</v>
      </c>
      <c r="AK515">
        <f t="shared" si="328"/>
        <v>0.20082554325641616</v>
      </c>
      <c r="AL515">
        <f t="shared" si="329"/>
        <v>2.7259245610926595</v>
      </c>
      <c r="AM515">
        <f t="shared" si="330"/>
        <v>4.7420528726564033</v>
      </c>
      <c r="AN515" s="25">
        <f t="shared" si="341"/>
        <v>8.72666191550538</v>
      </c>
      <c r="AO515" s="25">
        <f t="shared" si="341"/>
        <v>8.7254835648569813</v>
      </c>
      <c r="AP515" s="25">
        <f t="shared" si="341"/>
        <v>8.7285754960101478</v>
      </c>
      <c r="AQ515" s="25">
        <f t="shared" si="341"/>
        <v>8.7204452109427297</v>
      </c>
      <c r="AR515" s="25">
        <f t="shared" si="341"/>
        <v>8.7417070871915943</v>
      </c>
      <c r="AS515" s="25">
        <f t="shared" si="341"/>
        <v>8.6852635016922477</v>
      </c>
      <c r="AT515" s="25">
        <f t="shared" si="341"/>
        <v>8.8298636465305584</v>
      </c>
      <c r="AU515" s="25">
        <f t="shared" si="331"/>
        <v>8.4065366982746443</v>
      </c>
      <c r="AV515" s="25"/>
    </row>
    <row r="516" spans="1:64">
      <c r="A516" s="232" t="s">
        <v>1457</v>
      </c>
      <c r="B516" s="233" t="s">
        <v>292</v>
      </c>
      <c r="C516" s="234">
        <v>59225.533799999997</v>
      </c>
      <c r="D516" s="232">
        <v>2.9999999999999997E-4</v>
      </c>
      <c r="E516" s="33">
        <f t="shared" si="314"/>
        <v>27026.401763619375</v>
      </c>
      <c r="F516" s="25">
        <f t="shared" si="315"/>
        <v>27026.5</v>
      </c>
      <c r="G516" s="25">
        <f t="shared" si="335"/>
        <v>-3.3532795001519844E-2</v>
      </c>
      <c r="K516">
        <f t="shared" si="342"/>
        <v>-3.3532795001519844E-2</v>
      </c>
      <c r="M516" s="25"/>
      <c r="O516" s="25">
        <f t="shared" ca="1" si="343"/>
        <v>-3.4752445482370005E-2</v>
      </c>
      <c r="P516" s="27">
        <f t="shared" si="316"/>
        <v>-3.9769391895972277E-2</v>
      </c>
      <c r="Q516" s="28">
        <f t="shared" si="317"/>
        <v>44207.033799999997</v>
      </c>
      <c r="S516" s="25">
        <f t="shared" si="336"/>
        <v>3.8895140823893731E-5</v>
      </c>
      <c r="T516" s="128">
        <v>1</v>
      </c>
      <c r="U516">
        <f t="shared" si="337"/>
        <v>3.8895140823893731E-5</v>
      </c>
      <c r="V516" s="25">
        <f t="shared" si="338"/>
        <v>6.2365968944524328E-3</v>
      </c>
      <c r="Z516">
        <f t="shared" si="318"/>
        <v>27026.5</v>
      </c>
      <c r="AA516" s="25">
        <f t="shared" si="319"/>
        <v>-3.3083919641822529E-2</v>
      </c>
      <c r="AB516" s="25">
        <f t="shared" si="320"/>
        <v>-4.0218267255669592E-2</v>
      </c>
      <c r="AC516" s="25">
        <f t="shared" si="321"/>
        <v>6.2365968944524328E-3</v>
      </c>
      <c r="AD516" s="25">
        <f t="shared" si="322"/>
        <v>-4.4887535969731496E-4</v>
      </c>
      <c r="AE516" s="25">
        <f t="shared" si="323"/>
        <v>2.0148908854339388E-7</v>
      </c>
      <c r="AF516">
        <f t="shared" si="324"/>
        <v>6.2365968944524328E-3</v>
      </c>
      <c r="AG516" s="128"/>
      <c r="AH516">
        <f t="shared" si="325"/>
        <v>6.6854722541497503E-3</v>
      </c>
      <c r="AI516">
        <f t="shared" si="326"/>
        <v>0.54491155337309571</v>
      </c>
      <c r="AJ516">
        <f t="shared" si="327"/>
        <v>0.40335315884008188</v>
      </c>
      <c r="AK516">
        <f t="shared" si="328"/>
        <v>0.20059716938658112</v>
      </c>
      <c r="AL516">
        <f t="shared" si="329"/>
        <v>2.7264264396715041</v>
      </c>
      <c r="AM516">
        <f t="shared" si="330"/>
        <v>4.7479537221125234</v>
      </c>
      <c r="AN516" s="25">
        <f t="shared" si="341"/>
        <v>8.7274608856826248</v>
      </c>
      <c r="AO516" s="25">
        <f t="shared" si="341"/>
        <v>8.7262782409867832</v>
      </c>
      <c r="AP516" s="25">
        <f t="shared" si="341"/>
        <v>8.7293793622914482</v>
      </c>
      <c r="AQ516" s="25">
        <f t="shared" si="341"/>
        <v>8.7212303652162593</v>
      </c>
      <c r="AR516" s="25">
        <f t="shared" si="341"/>
        <v>8.7425269717941028</v>
      </c>
      <c r="AS516" s="25">
        <f t="shared" si="341"/>
        <v>8.6860297695412125</v>
      </c>
      <c r="AT516" s="25">
        <f t="shared" si="341"/>
        <v>8.8306773850272684</v>
      </c>
      <c r="AU516" s="25">
        <f t="shared" si="331"/>
        <v>8.4076382318007976</v>
      </c>
    </row>
    <row r="517" spans="1:64">
      <c r="A517" s="82" t="s">
        <v>1452</v>
      </c>
      <c r="B517" s="57"/>
      <c r="C517" s="115">
        <v>59228.604800000001</v>
      </c>
      <c r="D517" s="115">
        <v>2.0000000000000001E-4</v>
      </c>
      <c r="E517" s="33">
        <f t="shared" si="314"/>
        <v>27035.398446564941</v>
      </c>
      <c r="F517" s="25">
        <f t="shared" si="315"/>
        <v>27035.5</v>
      </c>
      <c r="G517" s="25">
        <f t="shared" si="335"/>
        <v>-3.4665064995351713E-2</v>
      </c>
      <c r="K517">
        <f t="shared" si="342"/>
        <v>-3.4665064995351713E-2</v>
      </c>
      <c r="M517" s="25"/>
      <c r="O517" s="25">
        <f t="shared" ca="1" si="343"/>
        <v>-3.4784508385437292E-2</v>
      </c>
      <c r="P517" s="27">
        <f t="shared" si="316"/>
        <v>-3.9785187683676115E-2</v>
      </c>
      <c r="Q517" s="28">
        <f t="shared" si="317"/>
        <v>44210.104800000001</v>
      </c>
      <c r="S517" s="25">
        <f t="shared" si="336"/>
        <v>2.6215656343494303E-5</v>
      </c>
      <c r="T517" s="128">
        <v>1</v>
      </c>
      <c r="U517">
        <f t="shared" si="337"/>
        <v>2.6215656343494303E-5</v>
      </c>
      <c r="V517" s="25">
        <f t="shared" si="338"/>
        <v>5.1201226883244022E-3</v>
      </c>
      <c r="Z517">
        <f t="shared" si="318"/>
        <v>27035.5</v>
      </c>
      <c r="AA517" s="25">
        <f t="shared" si="319"/>
        <v>-3.310736829520191E-2</v>
      </c>
      <c r="AB517" s="25">
        <f t="shared" si="320"/>
        <v>-4.1342884383825919E-2</v>
      </c>
      <c r="AC517" s="25">
        <f t="shared" si="321"/>
        <v>5.1201226883244022E-3</v>
      </c>
      <c r="AD517" s="25">
        <f t="shared" si="322"/>
        <v>-1.5576967001498035E-3</v>
      </c>
      <c r="AE517" s="25">
        <f t="shared" si="323"/>
        <v>2.4264190096575868E-6</v>
      </c>
      <c r="AF517">
        <f t="shared" si="324"/>
        <v>5.1201226883244022E-3</v>
      </c>
      <c r="AG517" s="128"/>
      <c r="AH517">
        <f t="shared" si="325"/>
        <v>6.6778193884742066E-3</v>
      </c>
      <c r="AI517">
        <f t="shared" si="326"/>
        <v>0.54479087401715864</v>
      </c>
      <c r="AJ517">
        <f t="shared" si="327"/>
        <v>0.4028022184175068</v>
      </c>
      <c r="AK517">
        <f t="shared" si="328"/>
        <v>0.20032316451457888</v>
      </c>
      <c r="AL517">
        <f t="shared" si="329"/>
        <v>2.7270284513036813</v>
      </c>
      <c r="AM517">
        <f t="shared" si="330"/>
        <v>4.7550504640758495</v>
      </c>
      <c r="AN517" s="25">
        <f t="shared" si="341"/>
        <v>8.7284194583240211</v>
      </c>
      <c r="AO517" s="25">
        <f t="shared" si="341"/>
        <v>8.7272316555433473</v>
      </c>
      <c r="AP517" s="25">
        <f t="shared" si="341"/>
        <v>8.730343805633316</v>
      </c>
      <c r="AQ517" s="25">
        <f t="shared" si="341"/>
        <v>8.7221723775057658</v>
      </c>
      <c r="AR517" s="25">
        <f t="shared" si="341"/>
        <v>8.7435105604897707</v>
      </c>
      <c r="AS517" s="25">
        <f t="shared" si="341"/>
        <v>8.6869493270559524</v>
      </c>
      <c r="AT517" s="25">
        <f t="shared" si="341"/>
        <v>8.8316531936907694</v>
      </c>
      <c r="AU517" s="25">
        <f t="shared" si="331"/>
        <v>8.4089600720321815</v>
      </c>
    </row>
    <row r="518" spans="1:64">
      <c r="A518" s="235" t="s">
        <v>1460</v>
      </c>
      <c r="B518" s="233" t="s">
        <v>288</v>
      </c>
      <c r="C518" s="234">
        <v>59466.863599999997</v>
      </c>
      <c r="D518" s="232">
        <v>1E-4</v>
      </c>
      <c r="E518" s="33">
        <f t="shared" si="314"/>
        <v>27733.392221422804</v>
      </c>
      <c r="F518" s="25">
        <f t="shared" si="315"/>
        <v>27733.5</v>
      </c>
      <c r="G518" s="25">
        <f t="shared" si="335"/>
        <v>-3.6790005004149862E-2</v>
      </c>
      <c r="K518">
        <f t="shared" si="342"/>
        <v>-3.6790005004149862E-2</v>
      </c>
      <c r="M518" s="25"/>
      <c r="O518" s="25">
        <f t="shared" ca="1" si="343"/>
        <v>-3.7271164645544218E-2</v>
      </c>
      <c r="P518" s="27">
        <f t="shared" si="316"/>
        <v>-4.1018548511250516E-2</v>
      </c>
      <c r="Q518" s="28">
        <f t="shared" si="317"/>
        <v>44448.363599999997</v>
      </c>
      <c r="S518" s="25">
        <f t="shared" si="336"/>
        <v>1.7880580191443102E-5</v>
      </c>
      <c r="T518" s="128">
        <v>1</v>
      </c>
      <c r="U518">
        <f t="shared" si="337"/>
        <v>1.7880580191443102E-5</v>
      </c>
      <c r="V518" s="25">
        <f t="shared" si="338"/>
        <v>4.2285435071006544E-3</v>
      </c>
      <c r="Z518">
        <f t="shared" si="318"/>
        <v>27733.5</v>
      </c>
      <c r="AA518" s="25">
        <f t="shared" si="319"/>
        <v>-3.494723672603265E-2</v>
      </c>
      <c r="AB518" s="25">
        <f t="shared" si="320"/>
        <v>-4.2861316789367727E-2</v>
      </c>
      <c r="AC518" s="25">
        <f t="shared" si="321"/>
        <v>4.2285435071006544E-3</v>
      </c>
      <c r="AD518" s="25">
        <f t="shared" si="322"/>
        <v>-1.8427682781172114E-3</v>
      </c>
      <c r="AE518" s="25">
        <f t="shared" si="323"/>
        <v>3.3957949268350722E-6</v>
      </c>
      <c r="AF518">
        <f t="shared" si="324"/>
        <v>4.2285435071006544E-3</v>
      </c>
      <c r="AG518" s="128"/>
      <c r="AH518">
        <f t="shared" si="325"/>
        <v>6.0713117852178675E-3</v>
      </c>
      <c r="AI518">
        <f t="shared" si="326"/>
        <v>0.5360744888980602</v>
      </c>
      <c r="AJ518">
        <f t="shared" si="327"/>
        <v>0.36035911275199123</v>
      </c>
      <c r="AK518">
        <f t="shared" si="328"/>
        <v>0.17921450490404295</v>
      </c>
      <c r="AL518">
        <f t="shared" si="329"/>
        <v>2.7729519729178849</v>
      </c>
      <c r="AM518">
        <f t="shared" si="330"/>
        <v>5.3637574817059575</v>
      </c>
      <c r="AN518" s="25">
        <f t="shared" si="341"/>
        <v>8.8021531501041661</v>
      </c>
      <c r="AO518" s="25">
        <f t="shared" si="341"/>
        <v>8.800555945380415</v>
      </c>
      <c r="AP518" s="25">
        <f t="shared" si="341"/>
        <v>8.8045082278512474</v>
      </c>
      <c r="AQ518" s="25">
        <f t="shared" si="341"/>
        <v>8.7947076751338802</v>
      </c>
      <c r="AR518" s="25">
        <f t="shared" si="341"/>
        <v>8.8188859698669297</v>
      </c>
      <c r="AS518" s="25">
        <f t="shared" si="341"/>
        <v>8.7584406049279622</v>
      </c>
      <c r="AT518" s="25">
        <f t="shared" si="341"/>
        <v>8.9051317508538741</v>
      </c>
      <c r="AU518" s="25">
        <f t="shared" si="331"/>
        <v>8.5114761255328482</v>
      </c>
      <c r="AV518" s="25"/>
    </row>
    <row r="519" spans="1:64">
      <c r="A519" s="235" t="s">
        <v>1460</v>
      </c>
      <c r="B519" s="233" t="s">
        <v>292</v>
      </c>
      <c r="C519" s="234">
        <v>59473.860399999998</v>
      </c>
      <c r="D519" s="232">
        <v>1E-4</v>
      </c>
      <c r="E519" s="33">
        <f t="shared" si="314"/>
        <v>27753.889776366952</v>
      </c>
      <c r="F519" s="25">
        <f t="shared" si="315"/>
        <v>27754</v>
      </c>
      <c r="G519" s="25">
        <f t="shared" si="335"/>
        <v>-3.7624620003043674E-2</v>
      </c>
      <c r="K519">
        <f t="shared" si="342"/>
        <v>-3.7624620003043674E-2</v>
      </c>
      <c r="M519" s="25"/>
      <c r="O519" s="25">
        <f t="shared" ca="1" si="343"/>
        <v>-3.7344196813641907E-2</v>
      </c>
      <c r="P519" s="27">
        <f t="shared" si="316"/>
        <v>-4.1055019882970695E-2</v>
      </c>
      <c r="Q519" s="28">
        <f t="shared" si="317"/>
        <v>44455.360399999998</v>
      </c>
      <c r="S519" s="25">
        <f t="shared" si="336"/>
        <v>1.1767643336203318E-5</v>
      </c>
      <c r="T519" s="128">
        <v>1</v>
      </c>
      <c r="U519">
        <f t="shared" si="337"/>
        <v>1.1767643336203318E-5</v>
      </c>
      <c r="V519" s="25">
        <f t="shared" si="338"/>
        <v>3.4303998799270208E-3</v>
      </c>
      <c r="Z519">
        <f t="shared" si="318"/>
        <v>27754</v>
      </c>
      <c r="AA519" s="25">
        <f t="shared" si="319"/>
        <v>-3.5001889217792681E-2</v>
      </c>
      <c r="AB519" s="25">
        <f t="shared" si="320"/>
        <v>-4.3677750668221688E-2</v>
      </c>
      <c r="AC519" s="25">
        <f t="shared" si="321"/>
        <v>3.4303998799270208E-3</v>
      </c>
      <c r="AD519" s="25">
        <f t="shared" si="322"/>
        <v>-2.6227307852509929E-3</v>
      </c>
      <c r="AE519" s="25">
        <f t="shared" si="323"/>
        <v>6.8787167719032902E-6</v>
      </c>
      <c r="AF519">
        <f t="shared" si="324"/>
        <v>3.4303998799270208E-3</v>
      </c>
      <c r="AG519" s="128"/>
      <c r="AH519">
        <f t="shared" si="325"/>
        <v>6.0531306651780102E-3</v>
      </c>
      <c r="AI519">
        <f t="shared" si="326"/>
        <v>0.53583706465967951</v>
      </c>
      <c r="AJ519">
        <f t="shared" si="327"/>
        <v>0.35912087305127993</v>
      </c>
      <c r="AK519">
        <f t="shared" si="328"/>
        <v>0.17859867881777536</v>
      </c>
      <c r="AL519">
        <f t="shared" si="329"/>
        <v>2.7742790576332435</v>
      </c>
      <c r="AM519">
        <f t="shared" si="330"/>
        <v>5.3835816262039167</v>
      </c>
      <c r="AN519" s="25">
        <f t="shared" si="341"/>
        <v>8.8043013159626895</v>
      </c>
      <c r="AO519" s="25">
        <f t="shared" si="341"/>
        <v>8.8026920688085664</v>
      </c>
      <c r="AP519" s="25">
        <f t="shared" si="341"/>
        <v>8.8066680335262166</v>
      </c>
      <c r="AQ519" s="25">
        <f t="shared" si="341"/>
        <v>8.7968239231165875</v>
      </c>
      <c r="AR519" s="25">
        <f t="shared" si="341"/>
        <v>8.821072649707256</v>
      </c>
      <c r="AS519" s="25">
        <f t="shared" si="341"/>
        <v>8.7605469911873914</v>
      </c>
      <c r="AT519" s="25">
        <f t="shared" si="341"/>
        <v>8.9072257037751648</v>
      </c>
      <c r="AU519" s="25">
        <f t="shared" si="331"/>
        <v>8.5144869838376671</v>
      </c>
      <c r="AV519" s="25"/>
      <c r="AW519" s="25"/>
      <c r="AX519" s="25"/>
      <c r="AY519" s="25"/>
      <c r="AZ519" s="25"/>
      <c r="BA519" s="25"/>
      <c r="BB519" s="25"/>
      <c r="BC519" s="25"/>
      <c r="BD519" s="25"/>
      <c r="BE519" s="25"/>
      <c r="BF519" s="25"/>
      <c r="BG519" s="25"/>
      <c r="BH519" s="25"/>
      <c r="BI519" s="25"/>
      <c r="BJ519" s="25"/>
      <c r="BK519" s="25"/>
      <c r="BL519" s="25"/>
    </row>
    <row r="520" spans="1:64">
      <c r="A520" s="232" t="s">
        <v>1461</v>
      </c>
      <c r="B520" s="233" t="s">
        <v>288</v>
      </c>
      <c r="C520" s="234">
        <v>59512.421300000002</v>
      </c>
      <c r="D520" s="232">
        <v>2.0000000000000001E-4</v>
      </c>
      <c r="E520" s="33">
        <f t="shared" si="314"/>
        <v>27866.856299126739</v>
      </c>
      <c r="F520" s="25">
        <f t="shared" si="315"/>
        <v>27867</v>
      </c>
      <c r="G520" s="25">
        <f t="shared" si="335"/>
        <v>-4.9052009999286383E-2</v>
      </c>
      <c r="K520">
        <f t="shared" si="342"/>
        <v>-4.9052009999286383E-2</v>
      </c>
      <c r="M520" s="25"/>
      <c r="O520" s="25">
        <f t="shared" ca="1" si="343"/>
        <v>-3.7746764374375553E-2</v>
      </c>
      <c r="P520" s="27">
        <f t="shared" si="316"/>
        <v>-4.1256311222730296E-2</v>
      </c>
      <c r="Q520" s="28">
        <f t="shared" si="317"/>
        <v>44493.921300000002</v>
      </c>
      <c r="S520" s="25">
        <f t="shared" si="336"/>
        <v>6.0772919414798073E-5</v>
      </c>
      <c r="T520" s="128">
        <v>1</v>
      </c>
      <c r="U520">
        <f t="shared" si="337"/>
        <v>6.0772919414798073E-5</v>
      </c>
      <c r="V520" s="25">
        <f t="shared" si="338"/>
        <v>-7.795698776556087E-3</v>
      </c>
      <c r="Z520">
        <f t="shared" si="318"/>
        <v>27867</v>
      </c>
      <c r="AA520" s="25">
        <f t="shared" si="319"/>
        <v>-3.5303753373746125E-2</v>
      </c>
      <c r="AB520" s="25">
        <f t="shared" si="320"/>
        <v>-5.5004567848270555E-2</v>
      </c>
      <c r="AC520" s="25">
        <f t="shared" si="321"/>
        <v>-7.795698776556087E-3</v>
      </c>
      <c r="AD520" s="25">
        <f t="shared" si="322"/>
        <v>-1.3748256625540259E-2</v>
      </c>
      <c r="AE520" s="25">
        <f t="shared" si="323"/>
        <v>1.8901456024171163E-4</v>
      </c>
      <c r="AF520">
        <f t="shared" si="324"/>
        <v>-7.795698776556087E-3</v>
      </c>
      <c r="AG520" s="128"/>
      <c r="AH520">
        <f t="shared" si="325"/>
        <v>5.9525578489841744E-3</v>
      </c>
      <c r="AI520">
        <f t="shared" si="326"/>
        <v>0.53454667525104416</v>
      </c>
      <c r="AJ520">
        <f t="shared" si="327"/>
        <v>0.35230369133455619</v>
      </c>
      <c r="AK520">
        <f t="shared" si="328"/>
        <v>0.17520822212253739</v>
      </c>
      <c r="AL520">
        <f t="shared" si="329"/>
        <v>2.7815733398180731</v>
      </c>
      <c r="AM520">
        <f t="shared" si="330"/>
        <v>5.4951242783740337</v>
      </c>
      <c r="AN520" s="25">
        <f t="shared" si="341"/>
        <v>8.8161255493241555</v>
      </c>
      <c r="AO520" s="25">
        <f t="shared" si="341"/>
        <v>8.8144502289614604</v>
      </c>
      <c r="AP520" s="25">
        <f t="shared" si="341"/>
        <v>8.8185550753726485</v>
      </c>
      <c r="AQ520" s="25">
        <f t="shared" si="341"/>
        <v>8.8084763947492846</v>
      </c>
      <c r="AR520" s="25">
        <f t="shared" si="341"/>
        <v>8.8330984042992036</v>
      </c>
      <c r="AS520" s="25">
        <f t="shared" si="341"/>
        <v>8.772166245388739</v>
      </c>
      <c r="AT520" s="25">
        <f t="shared" si="341"/>
        <v>8.9187043061126126</v>
      </c>
      <c r="AU520" s="25">
        <f t="shared" si="331"/>
        <v>8.5310834222983765</v>
      </c>
    </row>
    <row r="521" spans="1:64">
      <c r="A521" s="235" t="s">
        <v>1460</v>
      </c>
      <c r="B521" s="233" t="s">
        <v>292</v>
      </c>
      <c r="C521" s="234">
        <v>59574.557800000002</v>
      </c>
      <c r="D521" s="232">
        <v>2.9999999999999997E-4</v>
      </c>
      <c r="E521" s="33">
        <f t="shared" si="314"/>
        <v>28048.888988754392</v>
      </c>
      <c r="F521" s="25">
        <f t="shared" si="315"/>
        <v>28049</v>
      </c>
      <c r="G521" s="25">
        <f t="shared" si="335"/>
        <v>-3.7893469998380169E-2</v>
      </c>
      <c r="K521">
        <f t="shared" si="342"/>
        <v>-3.7893469998380169E-2</v>
      </c>
      <c r="M521" s="25"/>
      <c r="O521" s="25">
        <f t="shared" ca="1" si="343"/>
        <v>-3.8395147525291683E-2</v>
      </c>
      <c r="P521" s="27">
        <f t="shared" si="316"/>
        <v>-4.1581419051353818E-2</v>
      </c>
      <c r="Q521" s="28">
        <f t="shared" si="317"/>
        <v>44556.057800000002</v>
      </c>
      <c r="S521" s="25">
        <f t="shared" si="336"/>
        <v>1.3600968217329235E-5</v>
      </c>
      <c r="T521" s="128">
        <v>1</v>
      </c>
      <c r="U521">
        <f t="shared" si="337"/>
        <v>1.3600968217329235E-5</v>
      </c>
      <c r="V521" s="25">
        <f t="shared" si="338"/>
        <v>3.6879490529736492E-3</v>
      </c>
      <c r="Z521">
        <f t="shared" si="318"/>
        <v>28049</v>
      </c>
      <c r="AA521" s="25">
        <f t="shared" si="319"/>
        <v>-3.5792079739115738E-2</v>
      </c>
      <c r="AB521" s="25">
        <f t="shared" si="320"/>
        <v>-4.3682809310618249E-2</v>
      </c>
      <c r="AC521" s="25">
        <f t="shared" si="321"/>
        <v>3.6879490529736492E-3</v>
      </c>
      <c r="AD521" s="25">
        <f t="shared" si="322"/>
        <v>-2.101390259264431E-3</v>
      </c>
      <c r="AE521" s="25">
        <f t="shared" si="323"/>
        <v>4.4158410217314322E-6</v>
      </c>
      <c r="AF521">
        <f t="shared" si="324"/>
        <v>3.6879490529736492E-3</v>
      </c>
      <c r="AG521" s="128"/>
      <c r="AH521">
        <f t="shared" si="325"/>
        <v>5.7893393122380801E-3</v>
      </c>
      <c r="AI521">
        <f t="shared" si="326"/>
        <v>0.53253276042255071</v>
      </c>
      <c r="AJ521">
        <f t="shared" si="327"/>
        <v>0.34135276077901183</v>
      </c>
      <c r="AK521">
        <f t="shared" si="328"/>
        <v>0.16976188777531001</v>
      </c>
      <c r="AL521">
        <f t="shared" si="329"/>
        <v>2.7932490873223919</v>
      </c>
      <c r="AM521">
        <f t="shared" si="330"/>
        <v>5.683283112766607</v>
      </c>
      <c r="AN521" s="25">
        <f t="shared" ref="AN521:AT523" si="344">$AU521+$AB$7*SIN(AO521)</f>
        <v>8.8351109962727428</v>
      </c>
      <c r="AO521" s="25">
        <f t="shared" si="344"/>
        <v>8.8333308160510082</v>
      </c>
      <c r="AP521" s="25">
        <f t="shared" si="344"/>
        <v>8.8376364581085802</v>
      </c>
      <c r="AQ521" s="25">
        <f t="shared" si="344"/>
        <v>8.8272011250818512</v>
      </c>
      <c r="AR521" s="25">
        <f t="shared" si="344"/>
        <v>8.8523691016083035</v>
      </c>
      <c r="AS521" s="25">
        <f t="shared" si="344"/>
        <v>8.7909122910858137</v>
      </c>
      <c r="AT521" s="25">
        <f t="shared" si="344"/>
        <v>8.9369681238969054</v>
      </c>
      <c r="AU521" s="25">
        <f t="shared" si="331"/>
        <v>8.5578139691996977</v>
      </c>
    </row>
    <row r="522" spans="1:64">
      <c r="A522" s="235" t="s">
        <v>1460</v>
      </c>
      <c r="B522" s="233" t="s">
        <v>292</v>
      </c>
      <c r="C522" s="234">
        <v>59592.308400000002</v>
      </c>
      <c r="D522" s="232">
        <v>1E-4</v>
      </c>
      <c r="E522" s="33">
        <f t="shared" si="314"/>
        <v>28100.8904606832</v>
      </c>
      <c r="F522" s="25">
        <f t="shared" si="315"/>
        <v>28101</v>
      </c>
      <c r="G522" s="25">
        <f t="shared" si="335"/>
        <v>-3.7391029996797442E-2</v>
      </c>
      <c r="K522">
        <f t="shared" si="342"/>
        <v>-3.7391029996797442E-2</v>
      </c>
      <c r="M522" s="25"/>
      <c r="O522" s="25">
        <f t="shared" ca="1" si="343"/>
        <v>-3.8580399854124862E-2</v>
      </c>
      <c r="P522" s="27">
        <f t="shared" si="316"/>
        <v>-4.1674511897516767E-2</v>
      </c>
      <c r="Q522" s="28">
        <f t="shared" si="317"/>
        <v>44573.808400000002</v>
      </c>
      <c r="S522" s="25">
        <f t="shared" si="336"/>
        <v>1.8348217193790033E-5</v>
      </c>
      <c r="T522" s="128">
        <v>1</v>
      </c>
      <c r="U522">
        <f t="shared" si="337"/>
        <v>1.8348217193790033E-5</v>
      </c>
      <c r="V522" s="25">
        <f t="shared" si="338"/>
        <v>4.2834819007193242E-3</v>
      </c>
      <c r="Z522">
        <f t="shared" si="318"/>
        <v>28101</v>
      </c>
      <c r="AA522" s="25">
        <f t="shared" si="319"/>
        <v>-3.5932078897620984E-2</v>
      </c>
      <c r="AB522" s="25">
        <f t="shared" si="320"/>
        <v>-4.3133462996693225E-2</v>
      </c>
      <c r="AC522" s="25">
        <f t="shared" si="321"/>
        <v>4.2834819007193242E-3</v>
      </c>
      <c r="AD522" s="25">
        <f t="shared" si="322"/>
        <v>-1.4589510991764587E-3</v>
      </c>
      <c r="AE522" s="25">
        <f t="shared" si="323"/>
        <v>2.1285383097881972E-6</v>
      </c>
      <c r="AF522">
        <f t="shared" si="324"/>
        <v>4.2834819007193242E-3</v>
      </c>
      <c r="AG522" s="128"/>
      <c r="AH522">
        <f t="shared" si="325"/>
        <v>5.7424329998957795E-3</v>
      </c>
      <c r="AI522">
        <f t="shared" si="326"/>
        <v>0.53197174524789692</v>
      </c>
      <c r="AJ522">
        <f t="shared" si="327"/>
        <v>0.33823039504002128</v>
      </c>
      <c r="AK522">
        <f t="shared" si="328"/>
        <v>0.16820901097413851</v>
      </c>
      <c r="AL522">
        <f t="shared" si="329"/>
        <v>2.7965689865293926</v>
      </c>
      <c r="AM522">
        <f t="shared" si="330"/>
        <v>5.7390854364387991</v>
      </c>
      <c r="AN522" s="25">
        <f t="shared" si="344"/>
        <v>8.8405223489296443</v>
      </c>
      <c r="AO522" s="25">
        <f t="shared" si="344"/>
        <v>8.8387126799269566</v>
      </c>
      <c r="AP522" s="25">
        <f t="shared" si="344"/>
        <v>8.8430739364557134</v>
      </c>
      <c r="AQ522" s="25">
        <f t="shared" si="344"/>
        <v>8.832541857071087</v>
      </c>
      <c r="AR522" s="25">
        <f t="shared" si="344"/>
        <v>8.8578528142959261</v>
      </c>
      <c r="AS522" s="25">
        <f t="shared" si="344"/>
        <v>8.7962759442896434</v>
      </c>
      <c r="AT522" s="25">
        <f t="shared" si="344"/>
        <v>8.9421363313699374</v>
      </c>
      <c r="AU522" s="25">
        <f t="shared" si="331"/>
        <v>8.5654512683143604</v>
      </c>
    </row>
    <row r="523" spans="1:64">
      <c r="A523" s="235" t="s">
        <v>1460</v>
      </c>
      <c r="B523" s="233" t="s">
        <v>288</v>
      </c>
      <c r="C523" s="234">
        <v>59610.569499999998</v>
      </c>
      <c r="D523" s="232">
        <v>1E-4</v>
      </c>
      <c r="E523" s="33">
        <f t="shared" si="314"/>
        <v>28154.387473687777</v>
      </c>
      <c r="F523" s="25">
        <f t="shared" si="315"/>
        <v>28154.5</v>
      </c>
      <c r="G523" s="25">
        <f t="shared" si="335"/>
        <v>-3.8410635002946947E-2</v>
      </c>
      <c r="K523">
        <f t="shared" si="342"/>
        <v>-3.8410635002946947E-2</v>
      </c>
      <c r="M523" s="25"/>
      <c r="O523" s="25">
        <f t="shared" ca="1" si="343"/>
        <v>-3.8770996000135928E-2</v>
      </c>
      <c r="P523" s="27">
        <f t="shared" si="316"/>
        <v>-4.1770385156921615E-2</v>
      </c>
      <c r="Q523" s="28">
        <f t="shared" si="317"/>
        <v>44592.069499999998</v>
      </c>
      <c r="S523" s="25">
        <f t="shared" si="336"/>
        <v>1.1287921097132805E-5</v>
      </c>
      <c r="T523" s="128">
        <v>1</v>
      </c>
      <c r="U523">
        <f t="shared" si="337"/>
        <v>1.1287921097132805E-5</v>
      </c>
      <c r="V523" s="25">
        <f t="shared" si="338"/>
        <v>3.359750153974668E-3</v>
      </c>
      <c r="Z523">
        <f t="shared" si="318"/>
        <v>28154.5</v>
      </c>
      <c r="AA523" s="25">
        <f t="shared" si="319"/>
        <v>-3.6076335162780276E-2</v>
      </c>
      <c r="AB523" s="25">
        <f t="shared" si="320"/>
        <v>-4.4104684997088285E-2</v>
      </c>
      <c r="AC523" s="25">
        <f t="shared" si="321"/>
        <v>3.359750153974668E-3</v>
      </c>
      <c r="AD523" s="25">
        <f t="shared" si="322"/>
        <v>-2.3342998401666704E-3</v>
      </c>
      <c r="AE523" s="25">
        <f t="shared" si="323"/>
        <v>5.4489557438021427E-6</v>
      </c>
      <c r="AF523">
        <f t="shared" si="324"/>
        <v>3.359750153974668E-3</v>
      </c>
      <c r="AG523" s="128"/>
      <c r="AH523">
        <f t="shared" si="325"/>
        <v>5.6940499941413375E-3</v>
      </c>
      <c r="AI523">
        <f t="shared" si="326"/>
        <v>0.53140114338912259</v>
      </c>
      <c r="AJ523">
        <f t="shared" si="327"/>
        <v>0.33502092787578513</v>
      </c>
      <c r="AK523">
        <f t="shared" si="328"/>
        <v>0.16661281523993221</v>
      </c>
      <c r="AL523">
        <f t="shared" si="329"/>
        <v>2.7999773742849392</v>
      </c>
      <c r="AM523">
        <f t="shared" si="330"/>
        <v>5.7974921414491538</v>
      </c>
      <c r="AN523" s="25">
        <f t="shared" si="344"/>
        <v>8.8460838481071864</v>
      </c>
      <c r="AO523" s="25">
        <f t="shared" si="344"/>
        <v>8.8442441041140274</v>
      </c>
      <c r="AP523" s="25">
        <f t="shared" si="344"/>
        <v>8.848661681478811</v>
      </c>
      <c r="AQ523" s="25">
        <f t="shared" si="344"/>
        <v>8.8380325913152298</v>
      </c>
      <c r="AR523" s="25">
        <f t="shared" si="344"/>
        <v>8.8634844396989454</v>
      </c>
      <c r="AS523" s="25">
        <f t="shared" si="344"/>
        <v>8.801798013231716</v>
      </c>
      <c r="AT523" s="25">
        <f t="shared" si="344"/>
        <v>8.9474306920763649</v>
      </c>
      <c r="AU523" s="25">
        <f t="shared" si="331"/>
        <v>8.5733088741342538</v>
      </c>
    </row>
    <row r="524" spans="1:64">
      <c r="A524" s="236" t="s">
        <v>1462</v>
      </c>
      <c r="B524" s="237" t="s">
        <v>288</v>
      </c>
      <c r="C524" s="234">
        <v>59822.885900000001</v>
      </c>
      <c r="D524" s="232">
        <v>2.0000000000000001E-4</v>
      </c>
      <c r="E524" s="33">
        <f t="shared" ref="E524:E525" si="345">+(C524-C$7)/C$8</f>
        <v>28776.381395844008</v>
      </c>
      <c r="F524" s="25">
        <f t="shared" si="315"/>
        <v>28776.5</v>
      </c>
      <c r="G524" s="25">
        <f t="shared" ref="G524:G525" si="346">+C524-(C$7+F524*C$8)</f>
        <v>-4.0485294994141441E-2</v>
      </c>
      <c r="K524">
        <f t="shared" ref="K524:K525" si="347">G524</f>
        <v>-4.0485294994141441E-2</v>
      </c>
      <c r="M524" s="25"/>
      <c r="O524" s="25">
        <f t="shared" ref="O524:O525" ca="1" si="348">+C$11+C$12*F524</f>
        <v>-4.0986898856563599E-2</v>
      </c>
      <c r="P524" s="27">
        <f t="shared" ref="P524:P525" si="349">+D$11+D$12*F524+D$13*F524^2</f>
        <v>-4.2892098827058578E-2</v>
      </c>
      <c r="Q524" s="28">
        <f t="shared" ref="Q524:Q525" si="350">+C524-15018.5</f>
        <v>44804.385900000001</v>
      </c>
      <c r="S524" s="25">
        <f t="shared" ref="S524:S525" si="351">+(P524-G524)^2</f>
        <v>5.7927046901446219E-6</v>
      </c>
      <c r="T524" s="128">
        <v>1</v>
      </c>
      <c r="U524">
        <f t="shared" ref="U524:U525" si="352">+T524*S524</f>
        <v>5.7927046901446219E-6</v>
      </c>
      <c r="V524" s="25">
        <f t="shared" ref="V524:V525" si="353">+G524-P524</f>
        <v>2.4068038329171371E-3</v>
      </c>
      <c r="Z524">
        <f t="shared" ref="Z524:Z525" si="354">F524</f>
        <v>28776.5</v>
      </c>
      <c r="AA524" s="25">
        <f t="shared" ref="AA524:AA525" si="355">AB$3+AB$4*Z524+AB$5*Z524^2+AH524</f>
        <v>-3.7769253619572209E-2</v>
      </c>
      <c r="AB524" s="25">
        <f t="shared" ref="AB524:AB525" si="356">IF(S524&lt;&gt;0,G524-AH524, -9999)</f>
        <v>-4.560814020162781E-2</v>
      </c>
      <c r="AC524" s="25">
        <f t="shared" ref="AC524:AC525" si="357">+G524-P524</f>
        <v>2.4068038329171371E-3</v>
      </c>
      <c r="AD524" s="25">
        <f t="shared" ref="AD524:AD525" si="358">IF(S524&lt;&gt;0,G524-AA524, -9999)</f>
        <v>-2.7160413745692322E-3</v>
      </c>
      <c r="AE524" s="25">
        <f t="shared" ref="AE524:AE525" si="359">+(G524-AA524)^2*T524</f>
        <v>7.3768807483719242E-6</v>
      </c>
      <c r="AF524">
        <f t="shared" ref="AF524:AF525" si="360">IF(S524&lt;&gt;0,G524-P524, -9999)</f>
        <v>2.4068038329171371E-3</v>
      </c>
      <c r="AG524" s="128"/>
      <c r="AH524">
        <f t="shared" ref="AH524:AH525" si="361">$AB$6*($AB$11/AI524*AJ524+$AB$12)</f>
        <v>5.1228452074863684E-3</v>
      </c>
      <c r="AI524">
        <f t="shared" ref="AI524:AI525" si="362">1+$AB$7*COS(AL524)</f>
        <v>0.5252444468035844</v>
      </c>
      <c r="AJ524">
        <f t="shared" ref="AJ524:AJ525" si="363">SIN(AL524+RADIANS($AB$9))</f>
        <v>0.29792126048215428</v>
      </c>
      <c r="AK524">
        <f t="shared" si="328"/>
        <v>0.14816167968932725</v>
      </c>
      <c r="AL524">
        <f t="shared" si="329"/>
        <v>2.8390905284226964</v>
      </c>
      <c r="AM524">
        <f t="shared" si="330"/>
        <v>6.5610297186296682</v>
      </c>
      <c r="AN524" s="25">
        <f t="shared" ref="AN524:AT524" si="364">$AU524+$AB$7*SIN(AO524)</f>
        <v>8.9103194657545099</v>
      </c>
      <c r="AO524" s="25">
        <f t="shared" si="364"/>
        <v>8.9081584971670491</v>
      </c>
      <c r="AP524" s="25">
        <f t="shared" si="364"/>
        <v>8.9131486889194598</v>
      </c>
      <c r="AQ524" s="25">
        <f t="shared" si="364"/>
        <v>8.9016036619365249</v>
      </c>
      <c r="AR524" s="25">
        <f t="shared" si="364"/>
        <v>8.9282010563280743</v>
      </c>
      <c r="AS524" s="25">
        <f t="shared" si="364"/>
        <v>8.8662973911355358</v>
      </c>
      <c r="AT524" s="25">
        <f t="shared" si="364"/>
        <v>9.0073308205040181</v>
      </c>
      <c r="AU524" s="25">
        <f t="shared" ref="AU524:AU525" si="365">RADIANS($AB$9)+$AB$18*(F524-AB$15)</f>
        <v>8.6646627212365672</v>
      </c>
    </row>
    <row r="525" spans="1:64">
      <c r="A525" s="236" t="s">
        <v>1462</v>
      </c>
      <c r="B525" s="237" t="s">
        <v>288</v>
      </c>
      <c r="C525" s="234">
        <v>59874.770199999999</v>
      </c>
      <c r="D525" s="232">
        <v>2.9999999999999997E-4</v>
      </c>
      <c r="E525" s="33">
        <f t="shared" si="345"/>
        <v>28928.37963646663</v>
      </c>
      <c r="F525" s="25">
        <f t="shared" si="315"/>
        <v>28928.5</v>
      </c>
      <c r="G525" s="25">
        <f t="shared" si="346"/>
        <v>-4.1085855002165772E-2</v>
      </c>
      <c r="K525">
        <f t="shared" si="347"/>
        <v>-4.1085855002165772E-2</v>
      </c>
      <c r="M525" s="25"/>
      <c r="O525" s="25">
        <f t="shared" ca="1" si="348"/>
        <v>-4.1528405663922123E-2</v>
      </c>
      <c r="P525" s="27">
        <f t="shared" si="349"/>
        <v>-4.3168196407983625E-2</v>
      </c>
      <c r="Q525" s="28">
        <f t="shared" si="350"/>
        <v>44856.270199999999</v>
      </c>
      <c r="S525" s="25">
        <f t="shared" si="351"/>
        <v>4.3361457303834725E-6</v>
      </c>
      <c r="T525" s="128">
        <v>1</v>
      </c>
      <c r="U525">
        <f t="shared" si="352"/>
        <v>4.3361457303834725E-6</v>
      </c>
      <c r="V525" s="25">
        <f t="shared" si="353"/>
        <v>2.082341405817853E-3</v>
      </c>
      <c r="Z525">
        <f t="shared" si="354"/>
        <v>28928.5</v>
      </c>
      <c r="AA525" s="25">
        <f t="shared" si="355"/>
        <v>-3.8187214926330891E-2</v>
      </c>
      <c r="AB525" s="25">
        <f t="shared" si="356"/>
        <v>-4.6066836483818506E-2</v>
      </c>
      <c r="AC525" s="25">
        <f t="shared" si="357"/>
        <v>2.082341405817853E-3</v>
      </c>
      <c r="AD525" s="25">
        <f t="shared" si="358"/>
        <v>-2.898640075834881E-3</v>
      </c>
      <c r="AE525" s="25">
        <f t="shared" si="359"/>
        <v>8.4021142892360444E-6</v>
      </c>
      <c r="AF525">
        <f t="shared" si="360"/>
        <v>2.082341405817853E-3</v>
      </c>
      <c r="AG525" s="128"/>
      <c r="AH525">
        <f t="shared" si="361"/>
        <v>4.9809814816527357E-3</v>
      </c>
      <c r="AI525">
        <f t="shared" si="362"/>
        <v>0.52386939179736469</v>
      </c>
      <c r="AJ525">
        <f t="shared" si="363"/>
        <v>0.28891289154049066</v>
      </c>
      <c r="AK525">
        <f t="shared" si="328"/>
        <v>0.14368146210206081</v>
      </c>
      <c r="AL525">
        <f t="shared" si="329"/>
        <v>2.8485137057006327</v>
      </c>
      <c r="AM525">
        <f t="shared" si="330"/>
        <v>6.7751832725540089</v>
      </c>
      <c r="AN525" s="25">
        <f t="shared" ref="AN525:AT525" si="366">$AU525+$AB$7*SIN(AO525)</f>
        <v>8.9259044353618791</v>
      </c>
      <c r="AO525" s="25">
        <f t="shared" si="366"/>
        <v>8.9236757047945154</v>
      </c>
      <c r="AP525" s="25">
        <f t="shared" si="366"/>
        <v>8.9287781171572167</v>
      </c>
      <c r="AQ525" s="25">
        <f t="shared" si="366"/>
        <v>8.9170756110231775</v>
      </c>
      <c r="AR525" s="25">
        <f t="shared" si="366"/>
        <v>8.9438067762022087</v>
      </c>
      <c r="AS525" s="25">
        <f t="shared" si="366"/>
        <v>8.8821492033788942</v>
      </c>
      <c r="AT525" s="25">
        <f t="shared" si="366"/>
        <v>9.0215237094541791</v>
      </c>
      <c r="AU525" s="25">
        <f t="shared" si="365"/>
        <v>8.6869871340332736</v>
      </c>
    </row>
    <row r="526" spans="1:64">
      <c r="A526" s="33"/>
      <c r="B526" s="57"/>
      <c r="C526" s="58"/>
      <c r="D526" s="58"/>
      <c r="E526" s="33"/>
      <c r="V526" s="25"/>
      <c r="AA526" s="25"/>
      <c r="AB526" s="25"/>
      <c r="AC526" s="25"/>
      <c r="AD526" s="25"/>
      <c r="AE526" s="25"/>
      <c r="AG526" s="128"/>
      <c r="AN526" s="25"/>
      <c r="AO526" s="25"/>
      <c r="AP526" s="25"/>
      <c r="AQ526" s="25"/>
      <c r="AR526" s="25"/>
      <c r="AS526" s="25"/>
      <c r="AT526" s="25"/>
      <c r="AU526" s="25"/>
    </row>
    <row r="527" spans="1:64">
      <c r="A527" s="33"/>
      <c r="B527" s="57"/>
      <c r="C527" s="58"/>
      <c r="D527" s="58"/>
      <c r="E527" s="33"/>
      <c r="V527" s="25"/>
      <c r="AA527" s="25"/>
      <c r="AB527" s="25"/>
      <c r="AC527" s="25"/>
      <c r="AD527" s="25"/>
      <c r="AE527" s="25"/>
      <c r="AG527" s="128"/>
      <c r="AN527" s="25"/>
      <c r="AO527" s="25"/>
      <c r="AP527" s="25"/>
      <c r="AQ527" s="25"/>
      <c r="AR527" s="25"/>
      <c r="AS527" s="25"/>
      <c r="AT527" s="25"/>
      <c r="AU527" s="25"/>
    </row>
    <row r="528" spans="1:64">
      <c r="A528" s="33"/>
      <c r="B528" s="57"/>
      <c r="C528" s="58"/>
      <c r="D528" s="58"/>
      <c r="E528" s="33"/>
      <c r="V528" s="25"/>
      <c r="AA528" s="25"/>
      <c r="AB528" s="25"/>
      <c r="AC528" s="25"/>
      <c r="AD528" s="25"/>
      <c r="AE528" s="25"/>
      <c r="AG528" s="128"/>
      <c r="AN528" s="25"/>
      <c r="AO528" s="25"/>
      <c r="AP528" s="25"/>
      <c r="AQ528" s="25"/>
      <c r="AR528" s="25"/>
      <c r="AS528" s="25"/>
      <c r="AT528" s="25"/>
      <c r="AU528" s="25"/>
      <c r="AV528" s="25"/>
      <c r="AX528" s="25"/>
    </row>
    <row r="529" spans="1:64">
      <c r="A529" s="33"/>
      <c r="B529" s="57"/>
      <c r="C529" s="58"/>
      <c r="D529" s="58"/>
      <c r="E529" s="33"/>
      <c r="V529" s="25"/>
      <c r="AA529" s="25"/>
      <c r="AB529" s="25"/>
      <c r="AC529" s="25"/>
      <c r="AD529" s="25"/>
      <c r="AE529" s="25"/>
      <c r="AG529" s="128"/>
      <c r="AN529" s="25"/>
      <c r="AO529" s="25"/>
      <c r="AP529" s="25"/>
      <c r="AQ529" s="25"/>
      <c r="AR529" s="25"/>
      <c r="AS529" s="25"/>
      <c r="AT529" s="25"/>
      <c r="AU529" s="25"/>
    </row>
    <row r="530" spans="1:64">
      <c r="A530" s="33"/>
      <c r="B530" s="57"/>
      <c r="C530" s="58"/>
      <c r="D530" s="58"/>
      <c r="E530" s="33"/>
      <c r="V530" s="25"/>
      <c r="AA530" s="25"/>
      <c r="AB530" s="25"/>
      <c r="AC530" s="25"/>
      <c r="AD530" s="25"/>
      <c r="AE530" s="25"/>
      <c r="AG530" s="128"/>
      <c r="AN530" s="25"/>
      <c r="AO530" s="25"/>
      <c r="AP530" s="25"/>
      <c r="AQ530" s="25"/>
      <c r="AR530" s="25"/>
      <c r="AS530" s="25"/>
      <c r="AT530" s="25"/>
      <c r="AU530" s="25"/>
    </row>
    <row r="531" spans="1:64">
      <c r="A531" s="33"/>
      <c r="B531" s="57"/>
      <c r="C531" s="58"/>
      <c r="D531" s="58"/>
      <c r="E531" s="33"/>
      <c r="V531" s="25"/>
      <c r="AA531" s="25"/>
      <c r="AB531" s="25"/>
      <c r="AC531" s="25"/>
      <c r="AD531" s="25"/>
      <c r="AE531" s="25"/>
      <c r="AG531" s="128"/>
      <c r="AN531" s="25"/>
      <c r="AO531" s="25"/>
      <c r="AP531" s="25"/>
      <c r="AQ531" s="25"/>
      <c r="AR531" s="25"/>
      <c r="AS531" s="25"/>
      <c r="AT531" s="25"/>
      <c r="AU531" s="25"/>
    </row>
    <row r="532" spans="1:64">
      <c r="A532" s="33"/>
      <c r="B532" s="57"/>
      <c r="C532" s="58"/>
      <c r="D532" s="58"/>
      <c r="E532" s="33"/>
      <c r="V532" s="25"/>
      <c r="AA532" s="25"/>
      <c r="AB532" s="25"/>
      <c r="AC532" s="25"/>
      <c r="AD532" s="25"/>
      <c r="AE532" s="25"/>
      <c r="AG532" s="128"/>
      <c r="AN532" s="25"/>
      <c r="AO532" s="25"/>
      <c r="AP532" s="25"/>
      <c r="AQ532" s="25"/>
      <c r="AR532" s="25"/>
      <c r="AS532" s="25"/>
      <c r="AT532" s="25"/>
      <c r="AU532" s="25"/>
    </row>
    <row r="533" spans="1:64">
      <c r="A533" s="33"/>
      <c r="B533" s="57"/>
      <c r="C533" s="58"/>
      <c r="D533" s="58"/>
      <c r="E533" s="33"/>
      <c r="V533" s="25"/>
      <c r="AA533" s="25"/>
      <c r="AB533" s="25"/>
      <c r="AC533" s="25"/>
      <c r="AD533" s="25"/>
      <c r="AE533" s="25"/>
      <c r="AG533" s="128"/>
      <c r="AN533" s="25"/>
      <c r="AO533" s="25"/>
      <c r="AP533" s="25"/>
      <c r="AQ533" s="25"/>
      <c r="AR533" s="25"/>
      <c r="AS533" s="25"/>
      <c r="AT533" s="25"/>
      <c r="AU533" s="25"/>
    </row>
    <row r="534" spans="1:64">
      <c r="A534" s="33"/>
      <c r="B534" s="57"/>
      <c r="C534" s="58"/>
      <c r="D534" s="58"/>
      <c r="E534" s="33"/>
      <c r="V534" s="25"/>
      <c r="AA534" s="25"/>
      <c r="AB534" s="25"/>
      <c r="AC534" s="25"/>
      <c r="AD534" s="25"/>
      <c r="AE534" s="25"/>
      <c r="AG534" s="128"/>
      <c r="AN534" s="25"/>
      <c r="AO534" s="25"/>
      <c r="AP534" s="25"/>
      <c r="AQ534" s="25"/>
      <c r="AR534" s="25"/>
      <c r="AS534" s="25"/>
      <c r="AT534" s="25"/>
      <c r="AU534" s="25"/>
      <c r="AV534" s="25"/>
      <c r="AW534" s="25"/>
      <c r="AX534" s="25"/>
      <c r="AY534" s="25"/>
      <c r="AZ534" s="25"/>
      <c r="BA534" s="25"/>
      <c r="BB534" s="25"/>
      <c r="BC534" s="25"/>
      <c r="BD534" s="25"/>
      <c r="BE534" s="25"/>
      <c r="BF534" s="25"/>
      <c r="BG534" s="25"/>
      <c r="BH534" s="25"/>
      <c r="BI534" s="25"/>
      <c r="BJ534" s="25"/>
      <c r="BK534" s="25"/>
      <c r="BL534" s="25"/>
    </row>
    <row r="535" spans="1:64">
      <c r="A535" s="33"/>
      <c r="B535" s="57"/>
      <c r="C535" s="58"/>
      <c r="D535" s="58"/>
      <c r="E535" s="33"/>
      <c r="V535" s="25"/>
      <c r="AA535" s="25"/>
      <c r="AB535" s="25"/>
      <c r="AC535" s="25"/>
      <c r="AD535" s="25"/>
      <c r="AE535" s="25"/>
      <c r="AG535" s="128"/>
      <c r="AN535" s="25"/>
      <c r="AO535" s="25"/>
      <c r="AP535" s="25"/>
      <c r="AQ535" s="25"/>
      <c r="AR535" s="25"/>
      <c r="AS535" s="25"/>
      <c r="AT535" s="25"/>
      <c r="AU535" s="25"/>
    </row>
    <row r="536" spans="1:64">
      <c r="A536" s="33"/>
      <c r="B536" s="57"/>
      <c r="C536" s="58"/>
      <c r="D536" s="58"/>
      <c r="E536" s="33"/>
      <c r="V536" s="25"/>
      <c r="AA536" s="25"/>
      <c r="AB536" s="25"/>
      <c r="AC536" s="25"/>
      <c r="AD536" s="25"/>
      <c r="AE536" s="25"/>
      <c r="AG536" s="128"/>
      <c r="AN536" s="25"/>
      <c r="AO536" s="25"/>
      <c r="AP536" s="25"/>
      <c r="AQ536" s="25"/>
      <c r="AR536" s="25"/>
      <c r="AS536" s="25"/>
      <c r="AT536" s="25"/>
      <c r="AU536" s="25"/>
    </row>
    <row r="537" spans="1:64">
      <c r="A537" s="33"/>
      <c r="B537" s="57"/>
      <c r="C537" s="58"/>
      <c r="D537" s="58"/>
      <c r="E537" s="33"/>
      <c r="V537" s="25"/>
      <c r="AA537" s="25"/>
      <c r="AB537" s="25"/>
      <c r="AC537" s="25"/>
      <c r="AD537" s="25"/>
      <c r="AE537" s="25"/>
      <c r="AG537" s="128"/>
      <c r="AN537" s="25"/>
      <c r="AO537" s="25"/>
      <c r="AP537" s="25"/>
      <c r="AQ537" s="25"/>
      <c r="AR537" s="25"/>
      <c r="AS537" s="25"/>
      <c r="AT537" s="25"/>
      <c r="AU537" s="25"/>
    </row>
    <row r="538" spans="1:64">
      <c r="A538" s="33"/>
      <c r="B538" s="57"/>
      <c r="C538" s="58"/>
      <c r="D538" s="58"/>
      <c r="E538" s="33"/>
      <c r="V538" s="25"/>
      <c r="AA538" s="25"/>
      <c r="AB538" s="25"/>
      <c r="AC538" s="25"/>
      <c r="AD538" s="25"/>
      <c r="AE538" s="25"/>
      <c r="AG538" s="128"/>
      <c r="AN538" s="25"/>
      <c r="AO538" s="25"/>
      <c r="AP538" s="25"/>
      <c r="AQ538" s="25"/>
      <c r="AR538" s="25"/>
      <c r="AS538" s="25"/>
      <c r="AT538" s="25"/>
      <c r="AU538" s="25"/>
    </row>
    <row r="539" spans="1:64">
      <c r="A539" s="33"/>
      <c r="B539" s="57"/>
      <c r="C539" s="58"/>
      <c r="D539" s="58"/>
      <c r="E539" s="33"/>
      <c r="V539" s="25"/>
      <c r="AA539" s="25"/>
      <c r="AB539" s="25"/>
      <c r="AC539" s="25"/>
      <c r="AD539" s="25"/>
      <c r="AE539" s="25"/>
      <c r="AG539" s="128"/>
      <c r="AN539" s="25"/>
      <c r="AO539" s="25"/>
      <c r="AP539" s="25"/>
      <c r="AQ539" s="25"/>
      <c r="AR539" s="25"/>
      <c r="AS539" s="25"/>
      <c r="AT539" s="25"/>
      <c r="AU539" s="25"/>
    </row>
    <row r="540" spans="1:64">
      <c r="A540" s="33"/>
      <c r="B540" s="57"/>
      <c r="C540" s="58"/>
      <c r="D540" s="58"/>
      <c r="E540" s="33"/>
      <c r="V540" s="25"/>
      <c r="AA540" s="25"/>
      <c r="AB540" s="25"/>
      <c r="AC540" s="25"/>
      <c r="AD540" s="25"/>
      <c r="AE540" s="25"/>
      <c r="AG540" s="128"/>
      <c r="AN540" s="25"/>
      <c r="AO540" s="25"/>
      <c r="AP540" s="25"/>
      <c r="AQ540" s="25"/>
      <c r="AR540" s="25"/>
      <c r="AS540" s="25"/>
      <c r="AT540" s="25"/>
      <c r="AU540" s="25"/>
    </row>
    <row r="541" spans="1:64">
      <c r="A541" s="33"/>
      <c r="B541" s="57"/>
      <c r="C541" s="58"/>
      <c r="D541" s="58"/>
      <c r="E541" s="33"/>
      <c r="V541" s="25"/>
      <c r="AA541" s="25"/>
      <c r="AB541" s="25"/>
      <c r="AC541" s="25"/>
      <c r="AD541" s="25"/>
      <c r="AE541" s="25"/>
      <c r="AG541" s="128"/>
      <c r="AN541" s="25"/>
      <c r="AO541" s="25"/>
      <c r="AP541" s="25"/>
      <c r="AQ541" s="25"/>
      <c r="AR541" s="25"/>
      <c r="AS541" s="25"/>
      <c r="AT541" s="25"/>
      <c r="AU541" s="25"/>
    </row>
    <row r="542" spans="1:64">
      <c r="A542" s="33"/>
      <c r="B542" s="57"/>
      <c r="C542" s="58"/>
      <c r="D542" s="58"/>
      <c r="E542" s="33"/>
      <c r="V542" s="25"/>
      <c r="AA542" s="25"/>
      <c r="AB542" s="25"/>
      <c r="AC542" s="25"/>
      <c r="AD542" s="25"/>
      <c r="AE542" s="25"/>
      <c r="AG542" s="128"/>
      <c r="AN542" s="25"/>
      <c r="AO542" s="25"/>
      <c r="AP542" s="25"/>
      <c r="AQ542" s="25"/>
      <c r="AR542" s="25"/>
      <c r="AS542" s="25"/>
      <c r="AT542" s="25"/>
      <c r="AU542" s="25"/>
    </row>
    <row r="543" spans="1:64">
      <c r="A543" s="33"/>
      <c r="B543" s="57"/>
      <c r="C543" s="58"/>
      <c r="D543" s="58"/>
      <c r="E543" s="33"/>
      <c r="V543" s="25"/>
      <c r="AA543" s="25"/>
      <c r="AB543" s="25"/>
      <c r="AC543" s="25"/>
      <c r="AD543" s="25"/>
      <c r="AE543" s="25"/>
      <c r="AG543" s="128"/>
      <c r="AN543" s="25"/>
      <c r="AO543" s="25"/>
      <c r="AP543" s="25"/>
      <c r="AQ543" s="25"/>
      <c r="AR543" s="25"/>
      <c r="AS543" s="25"/>
      <c r="AT543" s="25"/>
      <c r="AU543" s="25"/>
    </row>
    <row r="544" spans="1:64">
      <c r="A544" s="33"/>
      <c r="B544" s="57"/>
      <c r="C544" s="58"/>
      <c r="D544" s="58"/>
      <c r="E544" s="33"/>
      <c r="V544" s="25"/>
      <c r="AA544" s="25"/>
      <c r="AB544" s="25"/>
      <c r="AC544" s="25"/>
      <c r="AD544" s="25"/>
      <c r="AE544" s="25"/>
      <c r="AG544" s="128"/>
      <c r="AN544" s="25"/>
      <c r="AO544" s="25"/>
      <c r="AP544" s="25"/>
      <c r="AQ544" s="25"/>
      <c r="AR544" s="25"/>
      <c r="AS544" s="25"/>
      <c r="AT544" s="25"/>
      <c r="AU544" s="25"/>
    </row>
    <row r="545" spans="1:48">
      <c r="A545" s="33"/>
      <c r="B545" s="57"/>
      <c r="C545" s="58"/>
      <c r="D545" s="58"/>
      <c r="E545" s="33"/>
      <c r="V545" s="25"/>
      <c r="AA545" s="25"/>
      <c r="AB545" s="25"/>
      <c r="AC545" s="25"/>
      <c r="AD545" s="25"/>
      <c r="AE545" s="25"/>
      <c r="AG545" s="128"/>
      <c r="AN545" s="25"/>
      <c r="AO545" s="25"/>
      <c r="AP545" s="25"/>
      <c r="AQ545" s="25"/>
      <c r="AR545" s="25"/>
      <c r="AS545" s="25"/>
      <c r="AT545" s="25"/>
      <c r="AU545" s="25"/>
    </row>
    <row r="546" spans="1:48">
      <c r="A546" s="33"/>
      <c r="B546" s="57"/>
      <c r="C546" s="58"/>
      <c r="D546" s="58"/>
      <c r="E546" s="33"/>
      <c r="V546" s="25"/>
      <c r="AA546" s="25"/>
      <c r="AB546" s="25"/>
      <c r="AC546" s="25"/>
      <c r="AD546" s="25"/>
      <c r="AE546" s="25"/>
      <c r="AG546" s="128"/>
      <c r="AN546" s="25"/>
      <c r="AO546" s="25"/>
      <c r="AP546" s="25"/>
      <c r="AQ546" s="25"/>
      <c r="AR546" s="25"/>
      <c r="AS546" s="25"/>
      <c r="AT546" s="25"/>
      <c r="AU546" s="25"/>
    </row>
    <row r="547" spans="1:48">
      <c r="A547" s="33"/>
      <c r="B547" s="57"/>
      <c r="C547" s="58"/>
      <c r="D547" s="58"/>
      <c r="E547" s="33"/>
      <c r="AA547" s="25"/>
      <c r="AB547" s="25"/>
      <c r="AC547" s="25"/>
      <c r="AD547" s="25"/>
      <c r="AE547" s="25"/>
      <c r="AG547" s="128"/>
      <c r="AN547" s="25"/>
      <c r="AO547" s="25"/>
      <c r="AP547" s="25"/>
      <c r="AQ547" s="25"/>
      <c r="AR547" s="25"/>
      <c r="AS547" s="25"/>
      <c r="AT547" s="25"/>
      <c r="AU547" s="25"/>
    </row>
    <row r="548" spans="1:48">
      <c r="A548" s="33"/>
      <c r="B548" s="57"/>
      <c r="C548" s="58"/>
      <c r="D548" s="58"/>
      <c r="E548" s="33"/>
      <c r="AA548" s="25"/>
      <c r="AB548" s="25"/>
      <c r="AC548" s="25"/>
      <c r="AD548" s="25"/>
      <c r="AE548" s="25"/>
      <c r="AG548" s="128"/>
      <c r="AN548" s="25"/>
      <c r="AO548" s="25"/>
      <c r="AP548" s="25"/>
      <c r="AQ548" s="25"/>
      <c r="AR548" s="25"/>
      <c r="AS548" s="25"/>
      <c r="AT548" s="25"/>
      <c r="AU548" s="25"/>
    </row>
    <row r="549" spans="1:48">
      <c r="A549" s="33"/>
      <c r="B549" s="57"/>
      <c r="C549" s="58"/>
      <c r="D549" s="58"/>
      <c r="E549" s="33"/>
      <c r="AA549" s="25"/>
      <c r="AB549" s="25"/>
      <c r="AC549" s="25"/>
      <c r="AD549" s="25"/>
      <c r="AE549" s="25"/>
      <c r="AG549" s="128"/>
      <c r="AN549" s="25"/>
      <c r="AO549" s="25"/>
      <c r="AP549" s="25"/>
      <c r="AQ549" s="25"/>
      <c r="AR549" s="25"/>
      <c r="AS549" s="25"/>
      <c r="AT549" s="25"/>
      <c r="AU549" s="25"/>
    </row>
    <row r="550" spans="1:48">
      <c r="A550" s="33"/>
      <c r="B550" s="57"/>
      <c r="C550" s="58"/>
      <c r="D550" s="58"/>
      <c r="E550" s="33"/>
      <c r="AA550" s="25"/>
      <c r="AB550" s="25"/>
      <c r="AC550" s="25"/>
      <c r="AD550" s="25"/>
      <c r="AE550" s="25"/>
      <c r="AG550" s="128"/>
      <c r="AN550" s="25"/>
      <c r="AO550" s="25"/>
      <c r="AP550" s="25"/>
      <c r="AQ550" s="25"/>
      <c r="AR550" s="25"/>
      <c r="AS550" s="25"/>
      <c r="AT550" s="25"/>
      <c r="AU550" s="25"/>
    </row>
    <row r="551" spans="1:48">
      <c r="A551" s="33"/>
      <c r="B551" s="57"/>
      <c r="C551" s="58"/>
      <c r="D551" s="58"/>
      <c r="E551" s="33"/>
      <c r="AA551" s="25"/>
      <c r="AB551" s="25"/>
      <c r="AC551" s="25"/>
      <c r="AD551" s="25"/>
      <c r="AE551" s="25"/>
      <c r="AG551" s="128"/>
      <c r="AN551" s="25"/>
      <c r="AO551" s="25"/>
      <c r="AP551" s="25"/>
      <c r="AQ551" s="25"/>
      <c r="AR551" s="25"/>
      <c r="AS551" s="25"/>
      <c r="AT551" s="25"/>
      <c r="AU551" s="25"/>
    </row>
    <row r="552" spans="1:48">
      <c r="A552" s="33"/>
      <c r="B552" s="57"/>
      <c r="C552" s="58"/>
      <c r="D552" s="58"/>
      <c r="E552" s="33"/>
      <c r="AA552" s="25"/>
      <c r="AB552" s="25"/>
      <c r="AC552" s="25"/>
      <c r="AD552" s="25"/>
      <c r="AE552" s="25"/>
      <c r="AG552" s="128"/>
      <c r="AN552" s="25"/>
      <c r="AO552" s="25"/>
      <c r="AP552" s="25"/>
      <c r="AQ552" s="25"/>
      <c r="AR552" s="25"/>
      <c r="AS552" s="25"/>
      <c r="AT552" s="25"/>
      <c r="AU552" s="25"/>
    </row>
    <row r="553" spans="1:48">
      <c r="A553" s="33"/>
      <c r="B553" s="57"/>
      <c r="C553" s="58"/>
      <c r="D553" s="58"/>
      <c r="E553" s="33"/>
      <c r="AA553" s="25"/>
      <c r="AB553" s="25"/>
      <c r="AC553" s="25"/>
      <c r="AD553" s="25"/>
      <c r="AE553" s="25"/>
      <c r="AG553" s="128"/>
      <c r="AN553" s="25"/>
      <c r="AO553" s="25"/>
      <c r="AP553" s="25"/>
      <c r="AQ553" s="25"/>
      <c r="AR553" s="25"/>
      <c r="AS553" s="25"/>
      <c r="AT553" s="25"/>
      <c r="AU553" s="25"/>
    </row>
    <row r="554" spans="1:48">
      <c r="A554" s="33"/>
      <c r="B554" s="57"/>
      <c r="C554" s="58"/>
      <c r="D554" s="58"/>
      <c r="E554" s="33"/>
      <c r="AA554" s="25"/>
      <c r="AB554" s="25"/>
      <c r="AC554" s="25"/>
      <c r="AD554" s="25"/>
      <c r="AE554" s="25"/>
      <c r="AG554" s="128"/>
      <c r="AN554" s="25"/>
      <c r="AO554" s="25"/>
      <c r="AP554" s="25"/>
      <c r="AQ554" s="25"/>
      <c r="AR554" s="25"/>
      <c r="AS554" s="25"/>
      <c r="AT554" s="25"/>
      <c r="AU554" s="25"/>
    </row>
    <row r="555" spans="1:48">
      <c r="A555" s="33"/>
      <c r="B555" s="57"/>
      <c r="C555" s="58"/>
      <c r="D555" s="58"/>
      <c r="E555" s="33"/>
      <c r="AA555" s="25"/>
      <c r="AB555" s="25"/>
      <c r="AC555" s="25"/>
      <c r="AD555" s="25"/>
      <c r="AE555" s="25"/>
      <c r="AG555" s="128"/>
      <c r="AN555" s="25"/>
      <c r="AO555" s="25"/>
      <c r="AP555" s="25"/>
      <c r="AQ555" s="25"/>
      <c r="AR555" s="25"/>
      <c r="AS555" s="25"/>
      <c r="AT555" s="25"/>
      <c r="AU555" s="25"/>
    </row>
    <row r="556" spans="1:48">
      <c r="A556" s="33"/>
      <c r="B556" s="57"/>
      <c r="C556" s="58"/>
      <c r="D556" s="58"/>
      <c r="E556" s="33"/>
      <c r="AA556" s="25"/>
      <c r="AB556" s="25"/>
      <c r="AC556" s="25"/>
      <c r="AD556" s="25"/>
      <c r="AE556" s="25"/>
      <c r="AG556" s="128"/>
      <c r="AN556" s="25"/>
      <c r="AO556" s="25"/>
      <c r="AP556" s="25"/>
      <c r="AQ556" s="25"/>
      <c r="AR556" s="25"/>
      <c r="AS556" s="25"/>
      <c r="AT556" s="25"/>
      <c r="AU556" s="25"/>
    </row>
    <row r="557" spans="1:48">
      <c r="A557" s="33"/>
      <c r="B557" s="57"/>
      <c r="C557" s="58"/>
      <c r="D557" s="58"/>
      <c r="E557" s="33"/>
      <c r="AA557" s="25"/>
      <c r="AB557" s="25"/>
      <c r="AC557" s="25"/>
      <c r="AD557" s="25"/>
      <c r="AE557" s="25"/>
      <c r="AG557" s="128"/>
      <c r="AN557" s="25"/>
      <c r="AO557" s="25"/>
      <c r="AP557" s="25"/>
      <c r="AQ557" s="25"/>
      <c r="AR557" s="25"/>
      <c r="AS557" s="25"/>
      <c r="AT557" s="25"/>
      <c r="AU557" s="25"/>
    </row>
    <row r="558" spans="1:48">
      <c r="A558" s="33"/>
      <c r="B558" s="57"/>
      <c r="C558" s="58"/>
      <c r="D558" s="58"/>
      <c r="E558" s="33"/>
      <c r="AA558" s="25"/>
      <c r="AB558" s="25"/>
      <c r="AC558" s="25"/>
      <c r="AD558" s="25"/>
      <c r="AE558" s="25"/>
      <c r="AG558" s="128"/>
      <c r="AN558" s="25"/>
      <c r="AO558" s="25"/>
      <c r="AP558" s="25"/>
      <c r="AQ558" s="25"/>
      <c r="AR558" s="25"/>
      <c r="AS558" s="25"/>
      <c r="AT558" s="25"/>
      <c r="AU558" s="25"/>
    </row>
    <row r="559" spans="1:48">
      <c r="A559" s="33"/>
      <c r="B559" s="57"/>
      <c r="C559" s="58"/>
      <c r="D559" s="58"/>
      <c r="E559" s="33"/>
      <c r="AA559" s="25"/>
      <c r="AB559" s="25"/>
      <c r="AC559" s="25"/>
      <c r="AD559" s="25"/>
      <c r="AE559" s="25"/>
      <c r="AG559" s="128"/>
      <c r="AN559" s="25"/>
      <c r="AO559" s="25"/>
      <c r="AP559" s="25"/>
      <c r="AQ559" s="25"/>
      <c r="AR559" s="25"/>
      <c r="AS559" s="25"/>
      <c r="AT559" s="25"/>
      <c r="AU559" s="25"/>
      <c r="AV559" s="25"/>
    </row>
    <row r="560" spans="1:48">
      <c r="A560" s="33"/>
      <c r="B560" s="57"/>
      <c r="C560" s="58"/>
      <c r="D560" s="58"/>
      <c r="E560" s="33"/>
      <c r="AA560" s="25"/>
      <c r="AB560" s="25"/>
      <c r="AC560" s="25"/>
      <c r="AD560" s="25"/>
      <c r="AE560" s="25"/>
      <c r="AG560" s="128"/>
      <c r="AN560" s="25"/>
      <c r="AO560" s="25"/>
      <c r="AP560" s="25"/>
      <c r="AQ560" s="25"/>
      <c r="AR560" s="25"/>
      <c r="AS560" s="25"/>
      <c r="AT560" s="25"/>
      <c r="AU560" s="25"/>
    </row>
    <row r="561" spans="1:47">
      <c r="A561" s="33"/>
      <c r="B561" s="57"/>
      <c r="C561" s="58"/>
      <c r="D561" s="58"/>
      <c r="E561" s="33"/>
      <c r="AA561" s="25"/>
      <c r="AB561" s="25"/>
      <c r="AC561" s="25"/>
      <c r="AD561" s="25"/>
      <c r="AE561" s="25"/>
      <c r="AG561" s="128"/>
      <c r="AN561" s="25"/>
      <c r="AO561" s="25"/>
      <c r="AP561" s="25"/>
      <c r="AQ561" s="25"/>
      <c r="AR561" s="25"/>
      <c r="AS561" s="25"/>
      <c r="AT561" s="25"/>
      <c r="AU561" s="25"/>
    </row>
    <row r="562" spans="1:47">
      <c r="A562" s="33"/>
      <c r="B562" s="57"/>
      <c r="C562" s="58"/>
      <c r="D562" s="58"/>
      <c r="E562" s="33"/>
      <c r="AA562" s="25"/>
      <c r="AB562" s="25"/>
      <c r="AC562" s="25"/>
      <c r="AD562" s="25"/>
      <c r="AE562" s="25"/>
      <c r="AG562" s="128"/>
      <c r="AN562" s="25"/>
      <c r="AO562" s="25"/>
      <c r="AP562" s="25"/>
      <c r="AQ562" s="25"/>
      <c r="AR562" s="25"/>
      <c r="AS562" s="25"/>
      <c r="AT562" s="25"/>
      <c r="AU562" s="25"/>
    </row>
    <row r="563" spans="1:47">
      <c r="A563" s="33"/>
      <c r="B563" s="57"/>
      <c r="C563" s="58"/>
      <c r="D563" s="58"/>
      <c r="E563" s="33"/>
      <c r="AA563" s="25"/>
      <c r="AB563" s="25"/>
      <c r="AC563" s="25"/>
      <c r="AD563" s="25"/>
      <c r="AE563" s="25"/>
      <c r="AG563" s="128"/>
      <c r="AN563" s="25"/>
      <c r="AO563" s="25"/>
      <c r="AP563" s="25"/>
      <c r="AQ563" s="25"/>
      <c r="AR563" s="25"/>
      <c r="AS563" s="25"/>
      <c r="AT563" s="25"/>
      <c r="AU563" s="25"/>
    </row>
    <row r="564" spans="1:47">
      <c r="A564" s="33"/>
      <c r="B564" s="57"/>
      <c r="C564" s="58"/>
      <c r="D564" s="58"/>
      <c r="E564" s="33"/>
      <c r="AA564" s="25"/>
      <c r="AB564" s="25"/>
      <c r="AC564" s="25"/>
      <c r="AD564" s="25"/>
      <c r="AE564" s="25"/>
      <c r="AG564" s="128"/>
      <c r="AN564" s="25"/>
      <c r="AO564" s="25"/>
      <c r="AP564" s="25"/>
      <c r="AQ564" s="25"/>
      <c r="AR564" s="25"/>
      <c r="AS564" s="25"/>
      <c r="AT564" s="25"/>
      <c r="AU564" s="25"/>
    </row>
    <row r="565" spans="1:47">
      <c r="A565" s="33"/>
      <c r="B565" s="57"/>
      <c r="C565" s="58"/>
      <c r="D565" s="58"/>
      <c r="E565" s="33"/>
      <c r="AA565" s="25"/>
      <c r="AB565" s="25"/>
      <c r="AC565" s="25"/>
      <c r="AD565" s="25"/>
      <c r="AE565" s="25"/>
      <c r="AG565" s="128"/>
      <c r="AN565" s="25"/>
      <c r="AO565" s="25"/>
      <c r="AP565" s="25"/>
      <c r="AQ565" s="25"/>
      <c r="AR565" s="25"/>
      <c r="AS565" s="25"/>
      <c r="AT565" s="25"/>
      <c r="AU565" s="25"/>
    </row>
    <row r="566" spans="1:47">
      <c r="A566" s="33"/>
      <c r="B566" s="57"/>
      <c r="C566" s="58"/>
      <c r="D566" s="58"/>
      <c r="E566" s="33"/>
      <c r="AA566" s="25"/>
      <c r="AB566" s="25"/>
      <c r="AC566" s="25"/>
      <c r="AD566" s="25"/>
      <c r="AE566" s="25"/>
      <c r="AG566" s="128"/>
      <c r="AN566" s="25"/>
      <c r="AO566" s="25"/>
      <c r="AP566" s="25"/>
      <c r="AQ566" s="25"/>
      <c r="AR566" s="25"/>
      <c r="AS566" s="25"/>
      <c r="AT566" s="25"/>
      <c r="AU566" s="25"/>
    </row>
    <row r="567" spans="1:47">
      <c r="A567" s="33"/>
      <c r="B567" s="57"/>
      <c r="C567" s="58"/>
      <c r="D567" s="58"/>
      <c r="E567" s="33"/>
      <c r="AA567" s="25"/>
      <c r="AB567" s="25"/>
      <c r="AC567" s="25"/>
      <c r="AD567" s="25"/>
      <c r="AE567" s="25"/>
      <c r="AG567" s="128"/>
      <c r="AN567" s="25"/>
      <c r="AO567" s="25"/>
      <c r="AP567" s="25"/>
      <c r="AQ567" s="25"/>
      <c r="AR567" s="25"/>
      <c r="AS567" s="25"/>
      <c r="AT567" s="25"/>
      <c r="AU567" s="25"/>
    </row>
    <row r="568" spans="1:47">
      <c r="A568" s="33"/>
      <c r="B568" s="57"/>
      <c r="C568" s="58"/>
      <c r="D568" s="58"/>
      <c r="E568" s="33"/>
      <c r="AA568" s="25"/>
      <c r="AB568" s="25"/>
      <c r="AC568" s="25"/>
      <c r="AD568" s="25"/>
      <c r="AE568" s="25"/>
      <c r="AG568" s="128"/>
      <c r="AN568" s="25"/>
      <c r="AO568" s="25"/>
      <c r="AP568" s="25"/>
      <c r="AQ568" s="25"/>
      <c r="AR568" s="25"/>
      <c r="AS568" s="25"/>
      <c r="AT568" s="25"/>
      <c r="AU568" s="25"/>
    </row>
    <row r="569" spans="1:47">
      <c r="A569" s="33"/>
      <c r="B569" s="57"/>
      <c r="C569" s="58"/>
      <c r="D569" s="58"/>
      <c r="E569" s="33"/>
      <c r="AA569" s="25"/>
      <c r="AB569" s="25"/>
      <c r="AC569" s="25"/>
      <c r="AD569" s="25"/>
      <c r="AE569" s="25"/>
      <c r="AG569" s="128"/>
      <c r="AN569" s="25"/>
      <c r="AO569" s="25"/>
      <c r="AP569" s="25"/>
      <c r="AQ569" s="25"/>
      <c r="AR569" s="25"/>
      <c r="AS569" s="25"/>
      <c r="AT569" s="25"/>
      <c r="AU569" s="25"/>
    </row>
    <row r="570" spans="1:47">
      <c r="A570" s="33"/>
      <c r="B570" s="57"/>
      <c r="C570" s="58"/>
      <c r="D570" s="58"/>
      <c r="E570" s="33"/>
      <c r="AA570" s="25"/>
      <c r="AB570" s="25"/>
      <c r="AC570" s="25"/>
      <c r="AD570" s="25"/>
      <c r="AE570" s="25"/>
      <c r="AG570" s="128"/>
      <c r="AN570" s="25"/>
      <c r="AO570" s="25"/>
      <c r="AP570" s="25"/>
      <c r="AQ570" s="25"/>
      <c r="AR570" s="25"/>
      <c r="AS570" s="25"/>
      <c r="AT570" s="25"/>
      <c r="AU570" s="25"/>
    </row>
    <row r="571" spans="1:47">
      <c r="A571" s="33"/>
      <c r="B571" s="57"/>
      <c r="C571" s="58"/>
      <c r="D571" s="58"/>
      <c r="E571" s="33"/>
      <c r="AA571" s="25"/>
      <c r="AB571" s="25"/>
      <c r="AC571" s="25"/>
      <c r="AD571" s="25"/>
      <c r="AE571" s="25"/>
      <c r="AG571" s="128"/>
      <c r="AN571" s="25"/>
      <c r="AO571" s="25"/>
      <c r="AP571" s="25"/>
      <c r="AQ571" s="25"/>
      <c r="AR571" s="25"/>
      <c r="AS571" s="25"/>
      <c r="AT571" s="25"/>
      <c r="AU571" s="25"/>
    </row>
    <row r="572" spans="1:47">
      <c r="A572" s="33"/>
      <c r="B572" s="57"/>
      <c r="C572" s="58"/>
      <c r="D572" s="58"/>
      <c r="E572" s="33"/>
      <c r="AA572" s="25"/>
      <c r="AB572" s="25"/>
      <c r="AC572" s="25"/>
      <c r="AD572" s="25"/>
      <c r="AE572" s="25"/>
      <c r="AG572" s="128"/>
      <c r="AN572" s="25"/>
      <c r="AO572" s="25"/>
      <c r="AP572" s="25"/>
      <c r="AQ572" s="25"/>
      <c r="AR572" s="25"/>
      <c r="AS572" s="25"/>
      <c r="AT572" s="25"/>
      <c r="AU572" s="25"/>
    </row>
    <row r="573" spans="1:47">
      <c r="A573" s="33"/>
      <c r="B573" s="57"/>
      <c r="C573" s="58"/>
      <c r="D573" s="58"/>
      <c r="E573" s="33"/>
      <c r="AA573" s="25"/>
      <c r="AB573" s="25"/>
      <c r="AC573" s="25"/>
      <c r="AD573" s="25"/>
      <c r="AE573" s="25"/>
      <c r="AG573" s="128"/>
      <c r="AN573" s="25"/>
      <c r="AO573" s="25"/>
      <c r="AP573" s="25"/>
      <c r="AQ573" s="25"/>
      <c r="AR573" s="25"/>
      <c r="AS573" s="25"/>
      <c r="AT573" s="25"/>
      <c r="AU573" s="25"/>
    </row>
    <row r="574" spans="1:47">
      <c r="A574" s="33"/>
      <c r="B574" s="57"/>
      <c r="C574" s="58"/>
      <c r="D574" s="58"/>
      <c r="E574" s="33"/>
      <c r="AA574" s="25"/>
      <c r="AB574" s="25"/>
      <c r="AC574" s="25"/>
      <c r="AD574" s="25"/>
      <c r="AE574" s="25"/>
      <c r="AG574" s="128"/>
      <c r="AN574" s="25"/>
      <c r="AO574" s="25"/>
      <c r="AP574" s="25"/>
      <c r="AQ574" s="25"/>
      <c r="AR574" s="25"/>
      <c r="AS574" s="25"/>
      <c r="AT574" s="25"/>
      <c r="AU574" s="25"/>
    </row>
    <row r="575" spans="1:47">
      <c r="A575" s="33"/>
      <c r="B575" s="57"/>
      <c r="C575" s="58"/>
      <c r="D575" s="58"/>
      <c r="E575" s="33"/>
      <c r="AA575" s="25"/>
      <c r="AB575" s="25"/>
      <c r="AC575" s="25"/>
      <c r="AD575" s="25"/>
      <c r="AE575" s="25"/>
      <c r="AG575" s="128"/>
      <c r="AN575" s="25"/>
      <c r="AO575" s="25"/>
      <c r="AP575" s="25"/>
      <c r="AQ575" s="25"/>
      <c r="AR575" s="25"/>
      <c r="AS575" s="25"/>
      <c r="AT575" s="25"/>
      <c r="AU575" s="25"/>
    </row>
    <row r="576" spans="1:47">
      <c r="A576" s="33"/>
      <c r="B576" s="57"/>
      <c r="C576" s="58"/>
      <c r="D576" s="58"/>
      <c r="E576" s="33"/>
      <c r="AA576" s="25"/>
      <c r="AB576" s="25"/>
      <c r="AC576" s="25"/>
      <c r="AD576" s="25"/>
      <c r="AE576" s="25"/>
      <c r="AG576" s="128"/>
      <c r="AN576" s="25"/>
      <c r="AO576" s="25"/>
      <c r="AP576" s="25"/>
      <c r="AQ576" s="25"/>
      <c r="AR576" s="25"/>
      <c r="AS576" s="25"/>
      <c r="AT576" s="25"/>
      <c r="AU576" s="25"/>
    </row>
    <row r="577" spans="1:48">
      <c r="A577" s="33"/>
      <c r="B577" s="57"/>
      <c r="C577" s="58"/>
      <c r="D577" s="58"/>
      <c r="E577" s="33"/>
      <c r="AA577" s="25"/>
      <c r="AB577" s="25"/>
      <c r="AC577" s="25"/>
      <c r="AD577" s="25"/>
      <c r="AE577" s="25"/>
      <c r="AG577" s="128"/>
      <c r="AN577" s="25"/>
      <c r="AO577" s="25"/>
      <c r="AP577" s="25"/>
      <c r="AQ577" s="25"/>
      <c r="AR577" s="25"/>
      <c r="AS577" s="25"/>
      <c r="AT577" s="25"/>
      <c r="AU577" s="25"/>
    </row>
    <row r="578" spans="1:48">
      <c r="A578" s="33"/>
      <c r="B578" s="57"/>
      <c r="C578" s="58"/>
      <c r="D578" s="58"/>
      <c r="E578" s="33"/>
      <c r="AA578" s="25"/>
      <c r="AB578" s="25"/>
      <c r="AC578" s="25"/>
      <c r="AD578" s="25"/>
      <c r="AE578" s="25"/>
      <c r="AG578" s="128"/>
      <c r="AN578" s="25"/>
      <c r="AO578" s="25"/>
      <c r="AP578" s="25"/>
      <c r="AQ578" s="25"/>
      <c r="AR578" s="25"/>
      <c r="AS578" s="25"/>
      <c r="AT578" s="25"/>
      <c r="AU578" s="25"/>
    </row>
    <row r="579" spans="1:48">
      <c r="A579" s="33"/>
      <c r="B579" s="57"/>
      <c r="C579" s="58"/>
      <c r="D579" s="58"/>
      <c r="E579" s="33"/>
      <c r="AA579" s="25"/>
      <c r="AB579" s="25"/>
      <c r="AC579" s="25"/>
      <c r="AD579" s="25"/>
      <c r="AE579" s="25"/>
      <c r="AG579" s="128"/>
      <c r="AN579" s="25"/>
      <c r="AO579" s="25"/>
      <c r="AP579" s="25"/>
      <c r="AQ579" s="25"/>
      <c r="AR579" s="25"/>
      <c r="AS579" s="25"/>
      <c r="AT579" s="25"/>
      <c r="AU579" s="25"/>
      <c r="AV579" s="25"/>
    </row>
    <row r="580" spans="1:48">
      <c r="A580" s="33"/>
      <c r="B580" s="57"/>
      <c r="C580" s="58"/>
      <c r="D580" s="58"/>
      <c r="E580" s="33"/>
      <c r="AA580" s="25"/>
      <c r="AB580" s="25"/>
      <c r="AC580" s="25"/>
      <c r="AD580" s="25"/>
      <c r="AE580" s="25"/>
      <c r="AG580" s="128"/>
      <c r="AN580" s="25"/>
      <c r="AO580" s="25"/>
      <c r="AP580" s="25"/>
      <c r="AQ580" s="25"/>
      <c r="AR580" s="25"/>
      <c r="AS580" s="25"/>
      <c r="AT580" s="25"/>
      <c r="AU580" s="25"/>
    </row>
    <row r="581" spans="1:48">
      <c r="A581" s="33"/>
      <c r="B581" s="57"/>
      <c r="C581" s="58"/>
      <c r="D581" s="58"/>
      <c r="E581" s="33"/>
      <c r="AA581" s="25"/>
      <c r="AB581" s="25"/>
      <c r="AC581" s="25"/>
      <c r="AD581" s="25"/>
      <c r="AE581" s="25"/>
      <c r="AG581" s="128"/>
      <c r="AN581" s="25"/>
      <c r="AO581" s="25"/>
      <c r="AP581" s="25"/>
      <c r="AQ581" s="25"/>
      <c r="AR581" s="25"/>
      <c r="AS581" s="25"/>
      <c r="AT581" s="25"/>
      <c r="AU581" s="25"/>
    </row>
    <row r="582" spans="1:48">
      <c r="A582" s="33"/>
      <c r="B582" s="57"/>
      <c r="C582" s="58"/>
      <c r="D582" s="58"/>
      <c r="E582" s="33"/>
      <c r="AA582" s="25"/>
      <c r="AB582" s="25"/>
      <c r="AC582" s="25"/>
      <c r="AD582" s="25"/>
      <c r="AE582" s="25"/>
      <c r="AG582" s="128"/>
      <c r="AN582" s="25"/>
      <c r="AO582" s="25"/>
      <c r="AP582" s="25"/>
      <c r="AQ582" s="25"/>
      <c r="AR582" s="25"/>
      <c r="AS582" s="25"/>
      <c r="AT582" s="25"/>
      <c r="AU582" s="25"/>
    </row>
    <row r="583" spans="1:48">
      <c r="A583" s="33"/>
      <c r="B583" s="57"/>
      <c r="C583" s="58"/>
      <c r="D583" s="58"/>
      <c r="E583" s="33"/>
      <c r="AA583" s="25"/>
      <c r="AB583" s="25"/>
      <c r="AC583" s="25"/>
      <c r="AD583" s="25"/>
      <c r="AE583" s="25"/>
      <c r="AG583" s="128"/>
      <c r="AN583" s="25"/>
      <c r="AO583" s="25"/>
      <c r="AP583" s="25"/>
      <c r="AQ583" s="25"/>
      <c r="AR583" s="25"/>
      <c r="AS583" s="25"/>
      <c r="AT583" s="25"/>
      <c r="AU583" s="25"/>
    </row>
    <row r="584" spans="1:48">
      <c r="A584" s="33"/>
      <c r="B584" s="57"/>
      <c r="C584" s="58"/>
      <c r="D584" s="58"/>
      <c r="E584" s="33"/>
      <c r="AA584" s="25"/>
      <c r="AB584" s="25"/>
      <c r="AC584" s="25"/>
      <c r="AD584" s="25"/>
      <c r="AE584" s="25"/>
      <c r="AG584" s="128"/>
      <c r="AN584" s="25"/>
      <c r="AO584" s="25"/>
      <c r="AP584" s="25"/>
      <c r="AQ584" s="25"/>
      <c r="AR584" s="25"/>
      <c r="AS584" s="25"/>
      <c r="AT584" s="25"/>
      <c r="AU584" s="25"/>
    </row>
    <row r="585" spans="1:48">
      <c r="A585" s="33"/>
      <c r="B585" s="57"/>
      <c r="C585" s="58"/>
      <c r="D585" s="58"/>
      <c r="E585" s="33"/>
      <c r="AA585" s="25"/>
      <c r="AB585" s="25"/>
      <c r="AC585" s="25"/>
      <c r="AD585" s="25"/>
      <c r="AE585" s="25"/>
      <c r="AG585" s="128"/>
      <c r="AN585" s="25"/>
      <c r="AO585" s="25"/>
      <c r="AP585" s="25"/>
      <c r="AQ585" s="25"/>
      <c r="AR585" s="25"/>
      <c r="AS585" s="25"/>
      <c r="AT585" s="25"/>
      <c r="AU585" s="25"/>
    </row>
    <row r="586" spans="1:48">
      <c r="A586" s="33"/>
      <c r="B586" s="57"/>
      <c r="C586" s="58"/>
      <c r="D586" s="58"/>
      <c r="E586" s="33"/>
      <c r="AA586" s="25"/>
      <c r="AB586" s="25"/>
      <c r="AC586" s="25"/>
      <c r="AD586" s="25"/>
      <c r="AE586" s="25"/>
      <c r="AG586" s="128"/>
      <c r="AN586" s="25"/>
      <c r="AO586" s="25"/>
      <c r="AP586" s="25"/>
      <c r="AQ586" s="25"/>
      <c r="AR586" s="25"/>
      <c r="AS586" s="25"/>
      <c r="AT586" s="25"/>
      <c r="AU586" s="25"/>
    </row>
    <row r="587" spans="1:48">
      <c r="A587" s="33"/>
      <c r="B587" s="57"/>
      <c r="C587" s="58"/>
      <c r="D587" s="58"/>
      <c r="E587" s="33"/>
      <c r="AA587" s="25"/>
      <c r="AB587" s="25"/>
      <c r="AC587" s="25"/>
      <c r="AD587" s="25"/>
      <c r="AE587" s="25"/>
      <c r="AG587" s="128"/>
      <c r="AN587" s="25"/>
      <c r="AO587" s="25"/>
      <c r="AP587" s="25"/>
      <c r="AQ587" s="25"/>
      <c r="AR587" s="25"/>
      <c r="AS587" s="25"/>
      <c r="AT587" s="25"/>
      <c r="AU587" s="25"/>
    </row>
    <row r="588" spans="1:48">
      <c r="A588" s="33"/>
      <c r="B588" s="57"/>
      <c r="C588" s="58"/>
      <c r="D588" s="58"/>
      <c r="E588" s="33"/>
      <c r="AA588" s="25"/>
      <c r="AB588" s="25"/>
      <c r="AC588" s="25"/>
      <c r="AD588" s="25"/>
      <c r="AE588" s="25"/>
      <c r="AG588" s="128"/>
      <c r="AN588" s="25"/>
      <c r="AO588" s="25"/>
      <c r="AP588" s="25"/>
      <c r="AQ588" s="25"/>
      <c r="AR588" s="25"/>
      <c r="AS588" s="25"/>
      <c r="AT588" s="25"/>
      <c r="AU588" s="25"/>
    </row>
    <row r="589" spans="1:48">
      <c r="A589" s="33"/>
      <c r="B589" s="57"/>
      <c r="C589" s="58"/>
      <c r="D589" s="58"/>
      <c r="E589" s="33"/>
      <c r="AA589" s="25"/>
      <c r="AB589" s="25"/>
      <c r="AC589" s="25"/>
      <c r="AD589" s="25"/>
      <c r="AE589" s="25"/>
      <c r="AG589" s="128"/>
      <c r="AN589" s="25"/>
      <c r="AO589" s="25"/>
      <c r="AP589" s="25"/>
      <c r="AQ589" s="25"/>
      <c r="AR589" s="25"/>
      <c r="AS589" s="25"/>
      <c r="AT589" s="25"/>
      <c r="AU589" s="25"/>
    </row>
    <row r="590" spans="1:48">
      <c r="A590" s="33"/>
      <c r="B590" s="57"/>
      <c r="C590" s="58"/>
      <c r="D590" s="58"/>
      <c r="E590" s="33"/>
      <c r="AA590" s="25"/>
      <c r="AB590" s="25"/>
      <c r="AC590" s="25"/>
      <c r="AD590" s="25"/>
      <c r="AE590" s="25"/>
      <c r="AG590" s="128"/>
      <c r="AN590" s="25"/>
      <c r="AO590" s="25"/>
      <c r="AP590" s="25"/>
      <c r="AQ590" s="25"/>
      <c r="AR590" s="25"/>
      <c r="AS590" s="25"/>
      <c r="AT590" s="25"/>
      <c r="AU590" s="25"/>
    </row>
    <row r="591" spans="1:48">
      <c r="A591" s="33"/>
      <c r="B591" s="57"/>
      <c r="C591" s="58"/>
      <c r="D591" s="58"/>
      <c r="E591" s="33"/>
      <c r="AA591" s="25"/>
      <c r="AB591" s="25"/>
      <c r="AC591" s="25"/>
      <c r="AD591" s="25"/>
      <c r="AE591" s="25"/>
      <c r="AG591" s="128"/>
      <c r="AN591" s="25"/>
      <c r="AO591" s="25"/>
      <c r="AP591" s="25"/>
      <c r="AQ591" s="25"/>
      <c r="AR591" s="25"/>
      <c r="AS591" s="25"/>
      <c r="AT591" s="25"/>
      <c r="AU591" s="25"/>
      <c r="AV591" s="25"/>
    </row>
    <row r="592" spans="1:48">
      <c r="A592" s="33"/>
      <c r="B592" s="57"/>
      <c r="C592" s="58"/>
      <c r="D592" s="58"/>
      <c r="E592" s="33"/>
      <c r="AA592" s="25"/>
      <c r="AB592" s="25"/>
      <c r="AC592" s="25"/>
      <c r="AD592" s="25"/>
      <c r="AE592" s="25"/>
      <c r="AG592" s="128"/>
      <c r="AN592" s="25"/>
      <c r="AO592" s="25"/>
      <c r="AP592" s="25"/>
      <c r="AQ592" s="25"/>
      <c r="AR592" s="25"/>
      <c r="AS592" s="25"/>
      <c r="AT592" s="25"/>
      <c r="AU592" s="25"/>
      <c r="AV592" s="25"/>
    </row>
    <row r="593" spans="1:64">
      <c r="A593" s="33"/>
      <c r="B593" s="57"/>
      <c r="C593" s="58"/>
      <c r="D593" s="58"/>
      <c r="E593" s="33"/>
      <c r="AA593" s="25"/>
      <c r="AB593" s="25"/>
      <c r="AC593" s="25"/>
      <c r="AD593" s="25"/>
      <c r="AE593" s="25"/>
      <c r="AG593" s="128"/>
      <c r="AN593" s="25"/>
      <c r="AO593" s="25"/>
      <c r="AP593" s="25"/>
      <c r="AQ593" s="25"/>
      <c r="AR593" s="25"/>
      <c r="AS593" s="25"/>
      <c r="AT593" s="25"/>
      <c r="AU593" s="25"/>
      <c r="AV593" s="25"/>
      <c r="AX593" s="25"/>
    </row>
    <row r="594" spans="1:64">
      <c r="A594" s="33"/>
      <c r="B594" s="57"/>
      <c r="C594" s="58"/>
      <c r="D594" s="58"/>
      <c r="E594" s="33"/>
      <c r="AA594" s="25"/>
      <c r="AB594" s="25"/>
      <c r="AC594" s="25"/>
      <c r="AD594" s="25"/>
      <c r="AE594" s="25"/>
      <c r="AG594" s="128"/>
      <c r="AN594" s="25"/>
      <c r="AO594" s="25"/>
      <c r="AP594" s="25"/>
      <c r="AQ594" s="25"/>
      <c r="AR594" s="25"/>
      <c r="AS594" s="25"/>
      <c r="AT594" s="25"/>
      <c r="AU594" s="25"/>
      <c r="AV594" s="25"/>
    </row>
    <row r="595" spans="1:64">
      <c r="A595" s="33"/>
      <c r="B595" s="57"/>
      <c r="C595" s="58"/>
      <c r="D595" s="58"/>
      <c r="E595" s="33"/>
      <c r="AA595" s="25"/>
      <c r="AB595" s="25"/>
      <c r="AC595" s="25"/>
      <c r="AD595" s="25"/>
      <c r="AE595" s="25"/>
      <c r="AG595" s="128"/>
      <c r="AN595" s="25"/>
      <c r="AO595" s="25"/>
      <c r="AP595" s="25"/>
      <c r="AQ595" s="25"/>
      <c r="AR595" s="25"/>
      <c r="AS595" s="25"/>
      <c r="AT595" s="25"/>
      <c r="AU595" s="25"/>
    </row>
    <row r="596" spans="1:64">
      <c r="A596" s="33"/>
      <c r="B596" s="57"/>
      <c r="C596" s="58"/>
      <c r="D596" s="58"/>
      <c r="E596" s="33"/>
      <c r="AA596" s="25"/>
      <c r="AB596" s="25"/>
      <c r="AC596" s="25"/>
      <c r="AD596" s="25"/>
      <c r="AE596" s="25"/>
      <c r="AG596" s="128"/>
      <c r="AN596" s="25"/>
      <c r="AO596" s="25"/>
      <c r="AP596" s="25"/>
      <c r="AQ596" s="25"/>
      <c r="AR596" s="25"/>
      <c r="AS596" s="25"/>
      <c r="AT596" s="25"/>
      <c r="AU596" s="25"/>
    </row>
    <row r="597" spans="1:64">
      <c r="A597" s="33"/>
      <c r="B597" s="57"/>
      <c r="C597" s="58"/>
      <c r="D597" s="58"/>
      <c r="E597" s="33"/>
      <c r="AA597" s="25"/>
      <c r="AB597" s="25"/>
      <c r="AC597" s="25"/>
      <c r="AD597" s="25"/>
      <c r="AE597" s="25"/>
      <c r="AG597" s="128"/>
      <c r="AN597" s="25"/>
      <c r="AO597" s="25"/>
      <c r="AP597" s="25"/>
      <c r="AQ597" s="25"/>
      <c r="AR597" s="25"/>
      <c r="AS597" s="25"/>
      <c r="AT597" s="25"/>
      <c r="AU597" s="25"/>
    </row>
    <row r="598" spans="1:64">
      <c r="A598" s="33"/>
      <c r="B598" s="57"/>
      <c r="C598" s="58"/>
      <c r="D598" s="58"/>
      <c r="E598" s="33"/>
      <c r="AA598" s="25"/>
      <c r="AB598" s="25"/>
      <c r="AC598" s="25"/>
      <c r="AD598" s="25"/>
      <c r="AE598" s="25"/>
      <c r="AG598" s="128"/>
      <c r="AN598" s="25"/>
      <c r="AO598" s="25"/>
      <c r="AP598" s="25"/>
      <c r="AQ598" s="25"/>
      <c r="AR598" s="25"/>
      <c r="AS598" s="25"/>
      <c r="AT598" s="25"/>
      <c r="AU598" s="25"/>
    </row>
    <row r="599" spans="1:64">
      <c r="A599" s="33"/>
      <c r="B599" s="57"/>
      <c r="C599" s="58"/>
      <c r="D599" s="58"/>
      <c r="E599" s="33"/>
      <c r="AA599" s="25"/>
      <c r="AB599" s="25"/>
      <c r="AC599" s="25"/>
      <c r="AD599" s="25"/>
      <c r="AE599" s="25"/>
      <c r="AG599" s="128"/>
      <c r="AN599" s="25"/>
      <c r="AO599" s="25"/>
      <c r="AP599" s="25"/>
      <c r="AQ599" s="25"/>
      <c r="AR599" s="25"/>
      <c r="AS599" s="25"/>
      <c r="AT599" s="25"/>
      <c r="AU599" s="25"/>
    </row>
    <row r="600" spans="1:64">
      <c r="A600" s="33"/>
      <c r="B600" s="57"/>
      <c r="C600" s="58"/>
      <c r="D600" s="58"/>
      <c r="E600" s="33"/>
      <c r="AA600" s="25"/>
      <c r="AB600" s="25"/>
      <c r="AC600" s="25"/>
      <c r="AD600" s="25"/>
      <c r="AE600" s="25"/>
      <c r="AG600" s="128"/>
      <c r="AN600" s="25"/>
      <c r="AO600" s="25"/>
      <c r="AP600" s="25"/>
      <c r="AQ600" s="25"/>
      <c r="AR600" s="25"/>
      <c r="AS600" s="25"/>
      <c r="AT600" s="25"/>
      <c r="AU600" s="25"/>
    </row>
    <row r="601" spans="1:64">
      <c r="A601" s="33"/>
      <c r="B601" s="57"/>
      <c r="C601" s="58"/>
      <c r="D601" s="58"/>
      <c r="E601" s="33"/>
      <c r="AA601" s="25"/>
      <c r="AB601" s="25"/>
      <c r="AC601" s="25"/>
      <c r="AD601" s="25"/>
      <c r="AE601" s="25"/>
      <c r="AG601" s="128"/>
      <c r="AN601" s="25"/>
      <c r="AO601" s="25"/>
      <c r="AP601" s="25"/>
      <c r="AQ601" s="25"/>
      <c r="AR601" s="25"/>
      <c r="AS601" s="25"/>
      <c r="AT601" s="25"/>
      <c r="AU601" s="25"/>
    </row>
    <row r="602" spans="1:64">
      <c r="A602" s="33"/>
      <c r="B602" s="57"/>
      <c r="C602" s="58"/>
      <c r="D602" s="58"/>
      <c r="E602" s="33"/>
      <c r="AA602" s="25"/>
      <c r="AB602" s="25"/>
      <c r="AC602" s="25"/>
      <c r="AD602" s="25"/>
      <c r="AE602" s="25"/>
      <c r="AG602" s="128"/>
      <c r="AN602" s="25"/>
      <c r="AO602" s="25"/>
      <c r="AP602" s="25"/>
      <c r="AQ602" s="25"/>
      <c r="AR602" s="25"/>
      <c r="AS602" s="25"/>
      <c r="AT602" s="25"/>
      <c r="AU602" s="25"/>
    </row>
    <row r="603" spans="1:64">
      <c r="A603" s="33"/>
      <c r="B603" s="57"/>
      <c r="C603" s="58"/>
      <c r="D603" s="58"/>
      <c r="E603" s="33"/>
      <c r="AA603" s="25"/>
      <c r="AB603" s="25"/>
      <c r="AC603" s="25"/>
      <c r="AD603" s="25"/>
      <c r="AE603" s="25"/>
      <c r="AG603" s="128"/>
      <c r="AN603" s="25"/>
      <c r="AO603" s="25"/>
      <c r="AP603" s="25"/>
      <c r="AQ603" s="25"/>
      <c r="AR603" s="25"/>
      <c r="AS603" s="25"/>
      <c r="AT603" s="25"/>
      <c r="AU603" s="25"/>
    </row>
    <row r="604" spans="1:64">
      <c r="A604" s="33"/>
      <c r="B604" s="57"/>
      <c r="C604" s="58"/>
      <c r="D604" s="58"/>
      <c r="E604" s="33"/>
      <c r="AA604" s="25"/>
      <c r="AB604" s="25"/>
      <c r="AC604" s="25"/>
      <c r="AD604" s="25"/>
      <c r="AE604" s="25"/>
      <c r="AG604" s="128"/>
      <c r="AN604" s="25"/>
      <c r="AO604" s="25"/>
      <c r="AP604" s="25"/>
      <c r="AQ604" s="25"/>
      <c r="AR604" s="25"/>
      <c r="AS604" s="25"/>
      <c r="AT604" s="25"/>
      <c r="AU604" s="25"/>
    </row>
    <row r="605" spans="1:64">
      <c r="A605" s="33"/>
      <c r="B605" s="57"/>
      <c r="C605" s="58"/>
      <c r="D605" s="58"/>
      <c r="E605" s="33"/>
      <c r="AA605" s="25"/>
      <c r="AB605" s="25"/>
      <c r="AC605" s="25"/>
      <c r="AD605" s="25"/>
      <c r="AE605" s="25"/>
      <c r="AG605" s="128"/>
      <c r="AN605" s="25"/>
      <c r="AO605" s="25"/>
      <c r="AP605" s="25"/>
      <c r="AQ605" s="25"/>
      <c r="AR605" s="25"/>
      <c r="AS605" s="25"/>
      <c r="AT605" s="25"/>
      <c r="AU605" s="25"/>
      <c r="AV605" s="25"/>
      <c r="AW605" s="25"/>
      <c r="AX605" s="25"/>
      <c r="AY605" s="25"/>
      <c r="AZ605" s="25"/>
      <c r="BA605" s="25"/>
      <c r="BB605" s="25"/>
      <c r="BC605" s="25"/>
      <c r="BD605" s="25"/>
      <c r="BE605" s="25"/>
      <c r="BF605" s="25"/>
      <c r="BG605" s="25"/>
      <c r="BH605" s="25"/>
      <c r="BI605" s="25"/>
      <c r="BJ605" s="25"/>
      <c r="BK605" s="25"/>
      <c r="BL605" s="25"/>
    </row>
    <row r="606" spans="1:64">
      <c r="A606" s="33"/>
      <c r="B606" s="57"/>
      <c r="C606" s="58"/>
      <c r="D606" s="58"/>
      <c r="E606" s="33"/>
      <c r="AA606" s="25"/>
      <c r="AB606" s="25"/>
      <c r="AC606" s="25"/>
      <c r="AD606" s="25"/>
      <c r="AE606" s="25"/>
      <c r="AG606" s="128"/>
      <c r="AN606" s="25"/>
      <c r="AO606" s="25"/>
      <c r="AP606" s="25"/>
      <c r="AQ606" s="25"/>
      <c r="AR606" s="25"/>
      <c r="AS606" s="25"/>
      <c r="AT606" s="25"/>
      <c r="AU606" s="25"/>
    </row>
    <row r="607" spans="1:64">
      <c r="A607" s="33"/>
      <c r="B607" s="57"/>
      <c r="C607" s="58"/>
      <c r="D607" s="58"/>
      <c r="E607" s="33"/>
      <c r="AA607" s="25"/>
      <c r="AB607" s="25"/>
      <c r="AC607" s="25"/>
      <c r="AD607" s="25"/>
      <c r="AE607" s="25"/>
      <c r="AG607" s="128"/>
      <c r="AN607" s="25"/>
      <c r="AO607" s="25"/>
      <c r="AP607" s="25"/>
      <c r="AQ607" s="25"/>
      <c r="AR607" s="25"/>
      <c r="AS607" s="25"/>
      <c r="AT607" s="25"/>
      <c r="AU607" s="25"/>
    </row>
    <row r="608" spans="1:64">
      <c r="A608" s="33"/>
      <c r="B608" s="57"/>
      <c r="C608" s="58"/>
      <c r="D608" s="58"/>
      <c r="E608" s="33"/>
      <c r="AA608" s="25"/>
      <c r="AB608" s="25"/>
      <c r="AC608" s="25"/>
      <c r="AD608" s="25"/>
      <c r="AE608" s="25"/>
      <c r="AG608" s="128"/>
      <c r="AN608" s="25"/>
      <c r="AO608" s="25"/>
      <c r="AP608" s="25"/>
      <c r="AQ608" s="25"/>
      <c r="AR608" s="25"/>
      <c r="AS608" s="25"/>
      <c r="AT608" s="25"/>
      <c r="AU608" s="25"/>
    </row>
    <row r="609" spans="1:64">
      <c r="A609" s="33"/>
      <c r="B609" s="57"/>
      <c r="C609" s="58"/>
      <c r="D609" s="58"/>
      <c r="E609" s="33"/>
      <c r="AA609" s="25"/>
      <c r="AB609" s="25"/>
      <c r="AC609" s="25"/>
      <c r="AD609" s="25"/>
      <c r="AE609" s="25"/>
      <c r="AG609" s="128"/>
      <c r="AN609" s="25"/>
      <c r="AO609" s="25"/>
      <c r="AP609" s="25"/>
      <c r="AQ609" s="25"/>
      <c r="AR609" s="25"/>
      <c r="AS609" s="25"/>
      <c r="AT609" s="25"/>
      <c r="AU609" s="25"/>
    </row>
    <row r="610" spans="1:64">
      <c r="A610" s="33"/>
      <c r="B610" s="57"/>
      <c r="C610" s="58"/>
      <c r="D610" s="58"/>
      <c r="E610" s="33"/>
      <c r="AA610" s="25"/>
      <c r="AB610" s="25"/>
      <c r="AC610" s="25"/>
      <c r="AD610" s="25"/>
      <c r="AE610" s="25"/>
      <c r="AG610" s="128"/>
      <c r="AN610" s="25"/>
      <c r="AO610" s="25"/>
      <c r="AP610" s="25"/>
      <c r="AQ610" s="25"/>
      <c r="AR610" s="25"/>
      <c r="AS610" s="25"/>
      <c r="AT610" s="25"/>
      <c r="AU610" s="25"/>
    </row>
    <row r="611" spans="1:64">
      <c r="A611" s="33"/>
      <c r="B611" s="57"/>
      <c r="C611" s="58"/>
      <c r="D611" s="58"/>
      <c r="E611" s="33"/>
      <c r="AA611" s="25"/>
      <c r="AB611" s="25"/>
      <c r="AC611" s="25"/>
      <c r="AD611" s="25"/>
      <c r="AE611" s="25"/>
      <c r="AG611" s="128"/>
      <c r="AN611" s="25"/>
      <c r="AO611" s="25"/>
      <c r="AP611" s="25"/>
      <c r="AQ611" s="25"/>
      <c r="AR611" s="25"/>
      <c r="AS611" s="25"/>
      <c r="AT611" s="25"/>
      <c r="AU611" s="25"/>
    </row>
    <row r="612" spans="1:64">
      <c r="A612" s="33"/>
      <c r="B612" s="57"/>
      <c r="C612" s="58"/>
      <c r="D612" s="58"/>
      <c r="E612" s="33"/>
      <c r="AA612" s="25"/>
      <c r="AB612" s="25"/>
      <c r="AC612" s="25"/>
      <c r="AD612" s="25"/>
      <c r="AE612" s="25"/>
      <c r="AG612" s="128"/>
      <c r="AN612" s="25"/>
      <c r="AO612" s="25"/>
      <c r="AP612" s="25"/>
      <c r="AQ612" s="25"/>
      <c r="AR612" s="25"/>
      <c r="AS612" s="25"/>
      <c r="AT612" s="25"/>
      <c r="AU612" s="25"/>
    </row>
    <row r="613" spans="1:64">
      <c r="A613" s="33"/>
      <c r="B613" s="57"/>
      <c r="C613" s="58"/>
      <c r="D613" s="58"/>
      <c r="E613" s="33"/>
      <c r="AA613" s="25"/>
      <c r="AB613" s="25"/>
      <c r="AC613" s="25"/>
      <c r="AD613" s="25"/>
      <c r="AE613" s="25"/>
      <c r="AG613" s="128"/>
      <c r="AN613" s="25"/>
      <c r="AO613" s="25"/>
      <c r="AP613" s="25"/>
      <c r="AQ613" s="25"/>
      <c r="AR613" s="25"/>
      <c r="AS613" s="25"/>
      <c r="AT613" s="25"/>
      <c r="AU613" s="25"/>
    </row>
    <row r="614" spans="1:64">
      <c r="A614" s="33"/>
      <c r="B614" s="57"/>
      <c r="C614" s="58"/>
      <c r="D614" s="58"/>
      <c r="E614" s="33"/>
      <c r="AA614" s="25"/>
      <c r="AB614" s="25"/>
      <c r="AC614" s="25"/>
      <c r="AD614" s="25"/>
      <c r="AE614" s="25"/>
      <c r="AG614" s="128"/>
      <c r="AN614" s="25"/>
      <c r="AO614" s="25"/>
      <c r="AP614" s="25"/>
      <c r="AQ614" s="25"/>
      <c r="AR614" s="25"/>
      <c r="AS614" s="25"/>
      <c r="AT614" s="25"/>
      <c r="AU614" s="25"/>
      <c r="AV614" s="25"/>
    </row>
    <row r="615" spans="1:64">
      <c r="A615" s="33"/>
      <c r="B615" s="57"/>
      <c r="C615" s="58"/>
      <c r="D615" s="58"/>
      <c r="E615" s="33"/>
      <c r="AA615" s="25"/>
      <c r="AB615" s="25"/>
      <c r="AC615" s="25"/>
      <c r="AD615" s="25"/>
      <c r="AE615" s="25"/>
      <c r="AG615" s="128"/>
      <c r="AN615" s="25"/>
      <c r="AO615" s="25"/>
      <c r="AP615" s="25"/>
      <c r="AQ615" s="25"/>
      <c r="AR615" s="25"/>
      <c r="AS615" s="25"/>
      <c r="AT615" s="25"/>
      <c r="AU615" s="25"/>
    </row>
    <row r="616" spans="1:64">
      <c r="A616" s="33"/>
      <c r="B616" s="57"/>
      <c r="C616" s="58"/>
      <c r="D616" s="58"/>
      <c r="E616" s="33"/>
      <c r="AA616" s="25"/>
      <c r="AB616" s="25"/>
      <c r="AC616" s="25"/>
      <c r="AD616" s="25"/>
      <c r="AE616" s="25"/>
      <c r="AG616" s="128"/>
      <c r="AN616" s="25"/>
      <c r="AO616" s="25"/>
      <c r="AP616" s="25"/>
      <c r="AQ616" s="25"/>
      <c r="AR616" s="25"/>
      <c r="AS616" s="25"/>
      <c r="AT616" s="25"/>
      <c r="AU616" s="25"/>
    </row>
    <row r="617" spans="1:64">
      <c r="A617" s="33"/>
      <c r="B617" s="57"/>
      <c r="C617" s="58"/>
      <c r="D617" s="58"/>
      <c r="E617" s="33"/>
      <c r="AA617" s="25"/>
      <c r="AB617" s="25"/>
      <c r="AC617" s="25"/>
      <c r="AD617" s="25"/>
      <c r="AE617" s="25"/>
      <c r="AG617" s="128"/>
      <c r="AN617" s="25"/>
      <c r="AO617" s="25"/>
      <c r="AP617" s="25"/>
      <c r="AQ617" s="25"/>
      <c r="AR617" s="25"/>
      <c r="AS617" s="25"/>
      <c r="AT617" s="25"/>
      <c r="AU617" s="25"/>
    </row>
    <row r="618" spans="1:64">
      <c r="A618" s="33"/>
      <c r="B618" s="57"/>
      <c r="C618" s="58"/>
      <c r="D618" s="58"/>
      <c r="E618" s="33"/>
      <c r="AA618" s="25"/>
      <c r="AB618" s="25"/>
      <c r="AC618" s="25"/>
      <c r="AD618" s="25"/>
      <c r="AE618" s="25"/>
      <c r="AG618" s="128"/>
      <c r="AN618" s="25"/>
      <c r="AO618" s="25"/>
      <c r="AP618" s="25"/>
      <c r="AQ618" s="25"/>
      <c r="AR618" s="25"/>
      <c r="AS618" s="25"/>
      <c r="AT618" s="25"/>
      <c r="AU618" s="25"/>
      <c r="AV618" s="25"/>
      <c r="AW618" s="25"/>
      <c r="AX618" s="25"/>
      <c r="AY618" s="25"/>
      <c r="AZ618" s="25"/>
      <c r="BA618" s="25"/>
      <c r="BB618" s="25"/>
      <c r="BC618" s="25"/>
      <c r="BD618" s="25"/>
      <c r="BE618" s="25"/>
      <c r="BF618" s="25"/>
      <c r="BG618" s="25"/>
      <c r="BH618" s="25"/>
      <c r="BI618" s="25"/>
      <c r="BJ618" s="25"/>
      <c r="BK618" s="25"/>
      <c r="BL618" s="25"/>
    </row>
    <row r="619" spans="1:64">
      <c r="A619" s="33"/>
      <c r="B619" s="57"/>
      <c r="C619" s="58"/>
      <c r="D619" s="58"/>
      <c r="E619" s="33"/>
      <c r="AA619" s="25"/>
      <c r="AB619" s="25"/>
      <c r="AC619" s="25"/>
      <c r="AD619" s="25"/>
      <c r="AE619" s="25"/>
      <c r="AG619" s="128"/>
      <c r="AN619" s="25"/>
      <c r="AO619" s="25"/>
      <c r="AP619" s="25"/>
      <c r="AQ619" s="25"/>
      <c r="AR619" s="25"/>
      <c r="AS619" s="25"/>
      <c r="AT619" s="25"/>
      <c r="AU619" s="25"/>
    </row>
    <row r="620" spans="1:64">
      <c r="A620" s="33"/>
      <c r="B620" s="57"/>
      <c r="C620" s="58"/>
      <c r="D620" s="58"/>
      <c r="E620" s="33"/>
      <c r="AA620" s="25"/>
      <c r="AB620" s="25"/>
      <c r="AC620" s="25"/>
      <c r="AD620" s="25"/>
      <c r="AE620" s="25"/>
      <c r="AG620" s="128"/>
      <c r="AN620" s="25"/>
      <c r="AO620" s="25"/>
      <c r="AP620" s="25"/>
      <c r="AQ620" s="25"/>
      <c r="AR620" s="25"/>
      <c r="AS620" s="25"/>
      <c r="AT620" s="25"/>
      <c r="AU620" s="25"/>
    </row>
    <row r="621" spans="1:64">
      <c r="A621" s="33"/>
      <c r="B621" s="57"/>
      <c r="C621" s="58"/>
      <c r="D621" s="58"/>
      <c r="E621" s="33"/>
      <c r="AA621" s="25"/>
      <c r="AB621" s="25"/>
      <c r="AC621" s="25"/>
      <c r="AD621" s="25"/>
      <c r="AE621" s="25"/>
      <c r="AG621" s="128"/>
      <c r="AN621" s="25"/>
      <c r="AO621" s="25"/>
      <c r="AP621" s="25"/>
      <c r="AQ621" s="25"/>
      <c r="AR621" s="25"/>
      <c r="AS621" s="25"/>
      <c r="AT621" s="25"/>
      <c r="AU621" s="25"/>
    </row>
    <row r="622" spans="1:64">
      <c r="A622" s="33"/>
      <c r="B622" s="57"/>
      <c r="C622" s="58"/>
      <c r="D622" s="58"/>
      <c r="E622" s="33"/>
      <c r="AA622" s="25"/>
      <c r="AB622" s="25"/>
      <c r="AC622" s="25"/>
      <c r="AD622" s="25"/>
      <c r="AE622" s="25"/>
      <c r="AG622" s="128"/>
      <c r="AN622" s="25"/>
      <c r="AO622" s="25"/>
      <c r="AP622" s="25"/>
      <c r="AQ622" s="25"/>
      <c r="AR622" s="25"/>
      <c r="AS622" s="25"/>
      <c r="AT622" s="25"/>
      <c r="AU622" s="25"/>
    </row>
    <row r="623" spans="1:64">
      <c r="A623" s="33"/>
      <c r="B623" s="57"/>
      <c r="C623" s="58"/>
      <c r="D623" s="58"/>
      <c r="E623" s="33"/>
      <c r="AA623" s="25"/>
      <c r="AB623" s="25"/>
      <c r="AC623" s="25"/>
      <c r="AD623" s="25"/>
      <c r="AE623" s="25"/>
      <c r="AG623" s="128"/>
      <c r="AN623" s="25"/>
      <c r="AO623" s="25"/>
      <c r="AP623" s="25"/>
      <c r="AQ623" s="25"/>
      <c r="AR623" s="25"/>
      <c r="AS623" s="25"/>
      <c r="AT623" s="25"/>
      <c r="AU623" s="25"/>
    </row>
    <row r="624" spans="1:64">
      <c r="A624" s="33"/>
      <c r="B624" s="57"/>
      <c r="C624" s="58"/>
      <c r="D624" s="58"/>
      <c r="E624" s="33"/>
      <c r="AA624" s="25"/>
      <c r="AB624" s="25"/>
      <c r="AC624" s="25"/>
      <c r="AD624" s="25"/>
      <c r="AE624" s="25"/>
      <c r="AG624" s="128"/>
      <c r="AN624" s="25"/>
      <c r="AO624" s="25"/>
      <c r="AP624" s="25"/>
      <c r="AQ624" s="25"/>
      <c r="AR624" s="25"/>
      <c r="AS624" s="25"/>
      <c r="AT624" s="25"/>
      <c r="AU624" s="25"/>
    </row>
    <row r="625" spans="1:64">
      <c r="A625" s="33"/>
      <c r="B625" s="57"/>
      <c r="C625" s="58"/>
      <c r="D625" s="58"/>
      <c r="E625" s="33"/>
      <c r="AA625" s="25"/>
      <c r="AB625" s="25"/>
      <c r="AC625" s="25"/>
      <c r="AD625" s="25"/>
      <c r="AE625" s="25"/>
      <c r="AG625" s="128"/>
      <c r="AN625" s="25"/>
      <c r="AO625" s="25"/>
      <c r="AP625" s="25"/>
      <c r="AQ625" s="25"/>
      <c r="AR625" s="25"/>
      <c r="AS625" s="25"/>
      <c r="AT625" s="25"/>
      <c r="AU625" s="25"/>
    </row>
    <row r="626" spans="1:64">
      <c r="A626" s="33"/>
      <c r="B626" s="57"/>
      <c r="C626" s="58"/>
      <c r="D626" s="58"/>
      <c r="E626" s="33"/>
      <c r="AA626" s="25"/>
      <c r="AB626" s="25"/>
      <c r="AC626" s="25"/>
      <c r="AD626" s="25"/>
      <c r="AE626" s="25"/>
      <c r="AG626" s="128"/>
      <c r="AN626" s="25"/>
      <c r="AO626" s="25"/>
      <c r="AP626" s="25"/>
      <c r="AQ626" s="25"/>
      <c r="AR626" s="25"/>
      <c r="AS626" s="25"/>
      <c r="AT626" s="25"/>
      <c r="AU626" s="25"/>
      <c r="AV626" s="25"/>
      <c r="AW626" s="25"/>
      <c r="AX626" s="25"/>
      <c r="AY626" s="25"/>
      <c r="AZ626" s="25"/>
      <c r="BA626" s="25"/>
      <c r="BB626" s="25"/>
      <c r="BC626" s="25"/>
      <c r="BD626" s="25"/>
      <c r="BE626" s="25"/>
      <c r="BF626" s="25"/>
      <c r="BG626" s="25"/>
      <c r="BH626" s="25"/>
      <c r="BI626" s="25"/>
      <c r="BJ626" s="25"/>
      <c r="BK626" s="25"/>
      <c r="BL626" s="25"/>
    </row>
    <row r="627" spans="1:64">
      <c r="A627" s="33"/>
      <c r="B627" s="57"/>
      <c r="C627" s="58"/>
      <c r="D627" s="58"/>
      <c r="E627" s="33"/>
      <c r="AA627" s="25"/>
      <c r="AB627" s="25"/>
      <c r="AC627" s="25"/>
      <c r="AD627" s="25"/>
      <c r="AE627" s="25"/>
      <c r="AG627" s="128"/>
      <c r="AN627" s="25"/>
      <c r="AO627" s="25"/>
      <c r="AP627" s="25"/>
      <c r="AQ627" s="25"/>
      <c r="AR627" s="25"/>
      <c r="AS627" s="25"/>
      <c r="AT627" s="25"/>
      <c r="AU627" s="25"/>
    </row>
    <row r="628" spans="1:64">
      <c r="A628" s="33"/>
      <c r="B628" s="57"/>
      <c r="C628" s="58"/>
      <c r="D628" s="58"/>
      <c r="E628" s="33"/>
      <c r="AA628" s="25"/>
      <c r="AB628" s="25"/>
      <c r="AC628" s="25"/>
      <c r="AD628" s="25"/>
      <c r="AE628" s="25"/>
      <c r="AG628" s="128"/>
      <c r="AN628" s="25"/>
      <c r="AO628" s="25"/>
      <c r="AP628" s="25"/>
      <c r="AQ628" s="25"/>
      <c r="AR628" s="25"/>
      <c r="AS628" s="25"/>
      <c r="AT628" s="25"/>
      <c r="AU628" s="25"/>
    </row>
    <row r="629" spans="1:64">
      <c r="A629" s="33"/>
      <c r="B629" s="57"/>
      <c r="C629" s="58"/>
      <c r="D629" s="58"/>
      <c r="E629" s="33"/>
      <c r="AA629" s="25"/>
      <c r="AB629" s="25"/>
      <c r="AC629" s="25"/>
      <c r="AD629" s="25"/>
      <c r="AE629" s="25"/>
      <c r="AG629" s="128"/>
      <c r="AN629" s="25"/>
      <c r="AO629" s="25"/>
      <c r="AP629" s="25"/>
      <c r="AQ629" s="25"/>
      <c r="AR629" s="25"/>
      <c r="AS629" s="25"/>
      <c r="AT629" s="25"/>
      <c r="AU629" s="25"/>
    </row>
    <row r="630" spans="1:64">
      <c r="A630" s="33"/>
      <c r="B630" s="57"/>
      <c r="C630" s="58"/>
      <c r="D630" s="58"/>
      <c r="E630" s="33"/>
      <c r="AA630" s="25"/>
      <c r="AB630" s="25"/>
      <c r="AC630" s="25"/>
      <c r="AD630" s="25"/>
      <c r="AE630" s="25"/>
      <c r="AG630" s="128"/>
      <c r="AN630" s="25"/>
      <c r="AO630" s="25"/>
      <c r="AP630" s="25"/>
      <c r="AQ630" s="25"/>
      <c r="AR630" s="25"/>
      <c r="AS630" s="25"/>
      <c r="AT630" s="25"/>
      <c r="AU630" s="25"/>
    </row>
    <row r="631" spans="1:64">
      <c r="A631" s="33"/>
      <c r="B631" s="57"/>
      <c r="C631" s="58"/>
      <c r="D631" s="58"/>
      <c r="E631" s="33"/>
      <c r="AA631" s="25"/>
      <c r="AB631" s="25"/>
      <c r="AC631" s="25"/>
      <c r="AD631" s="25"/>
      <c r="AE631" s="25"/>
      <c r="AG631" s="128"/>
      <c r="AN631" s="25"/>
      <c r="AO631" s="25"/>
      <c r="AP631" s="25"/>
      <c r="AQ631" s="25"/>
      <c r="AR631" s="25"/>
      <c r="AS631" s="25"/>
      <c r="AT631" s="25"/>
      <c r="AU631" s="25"/>
    </row>
    <row r="632" spans="1:64">
      <c r="A632" s="33"/>
      <c r="B632" s="57"/>
      <c r="C632" s="58"/>
      <c r="D632" s="58"/>
      <c r="E632" s="33"/>
      <c r="AA632" s="25"/>
      <c r="AB632" s="25"/>
      <c r="AC632" s="25"/>
      <c r="AD632" s="25"/>
      <c r="AE632" s="25"/>
      <c r="AG632" s="128"/>
      <c r="AN632" s="25"/>
      <c r="AO632" s="25"/>
      <c r="AP632" s="25"/>
      <c r="AQ632" s="25"/>
      <c r="AR632" s="25"/>
      <c r="AS632" s="25"/>
      <c r="AT632" s="25"/>
      <c r="AU632" s="25"/>
    </row>
    <row r="633" spans="1:64">
      <c r="A633" s="33"/>
      <c r="B633" s="57"/>
      <c r="C633" s="58"/>
      <c r="D633" s="58"/>
      <c r="E633" s="33"/>
      <c r="AA633" s="25"/>
      <c r="AB633" s="25"/>
      <c r="AC633" s="25"/>
      <c r="AD633" s="25"/>
      <c r="AE633" s="25"/>
      <c r="AG633" s="128"/>
      <c r="AN633" s="25"/>
      <c r="AO633" s="25"/>
      <c r="AP633" s="25"/>
      <c r="AQ633" s="25"/>
      <c r="AR633" s="25"/>
      <c r="AS633" s="25"/>
      <c r="AT633" s="25"/>
      <c r="AU633" s="25"/>
    </row>
    <row r="634" spans="1:64">
      <c r="A634" s="33"/>
      <c r="B634" s="57"/>
      <c r="C634" s="58"/>
      <c r="D634" s="58"/>
      <c r="E634" s="33"/>
      <c r="AA634" s="25"/>
      <c r="AB634" s="25"/>
      <c r="AC634" s="25"/>
      <c r="AD634" s="25"/>
      <c r="AE634" s="25"/>
      <c r="AG634" s="128"/>
      <c r="AN634" s="25"/>
      <c r="AO634" s="25"/>
      <c r="AP634" s="25"/>
      <c r="AQ634" s="25"/>
      <c r="AR634" s="25"/>
      <c r="AS634" s="25"/>
      <c r="AT634" s="25"/>
      <c r="AU634" s="25"/>
    </row>
    <row r="635" spans="1:64">
      <c r="AA635" s="25"/>
      <c r="AB635" s="25"/>
      <c r="AC635" s="25"/>
      <c r="AD635" s="25"/>
      <c r="AE635" s="25"/>
      <c r="AG635" s="128"/>
      <c r="AN635" s="25"/>
      <c r="AO635" s="25"/>
      <c r="AP635" s="25"/>
      <c r="AQ635" s="25"/>
      <c r="AR635" s="25"/>
      <c r="AS635" s="25"/>
      <c r="AT635" s="25"/>
      <c r="AU635" s="25"/>
    </row>
    <row r="636" spans="1:64">
      <c r="AA636" s="25"/>
      <c r="AB636" s="25"/>
      <c r="AC636" s="25"/>
      <c r="AD636" s="25"/>
      <c r="AE636" s="25"/>
      <c r="AG636" s="128"/>
      <c r="AN636" s="25"/>
      <c r="AO636" s="25"/>
      <c r="AP636" s="25"/>
      <c r="AQ636" s="25"/>
      <c r="AR636" s="25"/>
      <c r="AS636" s="25"/>
      <c r="AT636" s="25"/>
      <c r="AU636" s="25"/>
    </row>
    <row r="637" spans="1:64">
      <c r="AA637" s="25"/>
      <c r="AB637" s="25"/>
      <c r="AC637" s="25"/>
      <c r="AD637" s="25"/>
      <c r="AE637" s="25"/>
      <c r="AG637" s="128"/>
      <c r="AN637" s="25"/>
      <c r="AO637" s="25"/>
      <c r="AP637" s="25"/>
      <c r="AQ637" s="25"/>
      <c r="AR637" s="25"/>
      <c r="AS637" s="25"/>
      <c r="AT637" s="25"/>
      <c r="AU637" s="25"/>
    </row>
    <row r="638" spans="1:64">
      <c r="AA638" s="25"/>
      <c r="AB638" s="25"/>
      <c r="AC638" s="25"/>
      <c r="AD638" s="25"/>
      <c r="AE638" s="25"/>
      <c r="AG638" s="128"/>
      <c r="AN638" s="25"/>
      <c r="AO638" s="25"/>
      <c r="AP638" s="25"/>
      <c r="AQ638" s="25"/>
      <c r="AR638" s="25"/>
      <c r="AS638" s="25"/>
      <c r="AT638" s="25"/>
      <c r="AU638" s="25"/>
    </row>
    <row r="639" spans="1:64">
      <c r="AA639" s="25"/>
      <c r="AB639" s="25"/>
      <c r="AC639" s="25"/>
      <c r="AD639" s="25"/>
      <c r="AE639" s="25"/>
      <c r="AG639" s="128"/>
      <c r="AN639" s="25"/>
      <c r="AO639" s="25"/>
      <c r="AP639" s="25"/>
      <c r="AQ639" s="25"/>
      <c r="AR639" s="25"/>
      <c r="AS639" s="25"/>
      <c r="AT639" s="25"/>
      <c r="AU639" s="25"/>
    </row>
    <row r="640" spans="1:64">
      <c r="AA640" s="25"/>
      <c r="AB640" s="25"/>
      <c r="AC640" s="25"/>
      <c r="AD640" s="25"/>
      <c r="AE640" s="25"/>
      <c r="AG640" s="128"/>
      <c r="AN640" s="25"/>
      <c r="AO640" s="25"/>
      <c r="AP640" s="25"/>
      <c r="AQ640" s="25"/>
      <c r="AR640" s="25"/>
      <c r="AS640" s="25"/>
      <c r="AT640" s="25"/>
      <c r="AU640" s="25"/>
      <c r="AV640" s="25"/>
    </row>
    <row r="641" spans="27:47">
      <c r="AA641" s="25"/>
      <c r="AB641" s="25"/>
      <c r="AC641" s="25"/>
      <c r="AD641" s="25"/>
      <c r="AE641" s="25"/>
      <c r="AG641" s="128"/>
      <c r="AN641" s="25"/>
      <c r="AO641" s="25"/>
      <c r="AP641" s="25"/>
      <c r="AQ641" s="25"/>
      <c r="AR641" s="25"/>
      <c r="AS641" s="25"/>
      <c r="AT641" s="25"/>
      <c r="AU641" s="25"/>
    </row>
    <row r="642" spans="27:47">
      <c r="AA642" s="25"/>
      <c r="AB642" s="25"/>
      <c r="AC642" s="25"/>
      <c r="AD642" s="25"/>
      <c r="AE642" s="25"/>
      <c r="AG642" s="128"/>
      <c r="AN642" s="25"/>
      <c r="AO642" s="25"/>
      <c r="AP642" s="25"/>
      <c r="AQ642" s="25"/>
      <c r="AR642" s="25"/>
      <c r="AS642" s="25"/>
      <c r="AT642" s="25"/>
      <c r="AU642" s="25"/>
    </row>
    <row r="643" spans="27:47">
      <c r="AA643" s="25"/>
      <c r="AB643" s="25"/>
      <c r="AC643" s="25"/>
      <c r="AD643" s="25"/>
      <c r="AE643" s="25"/>
      <c r="AG643" s="128"/>
      <c r="AN643" s="25"/>
      <c r="AO643" s="25"/>
      <c r="AP643" s="25"/>
      <c r="AQ643" s="25"/>
      <c r="AR643" s="25"/>
      <c r="AS643" s="25"/>
      <c r="AT643" s="25"/>
      <c r="AU643" s="25"/>
    </row>
    <row r="644" spans="27:47">
      <c r="AA644" s="25"/>
      <c r="AB644" s="25"/>
      <c r="AC644" s="25"/>
      <c r="AD644" s="25"/>
      <c r="AE644" s="25"/>
      <c r="AG644" s="128"/>
      <c r="AN644" s="25"/>
      <c r="AO644" s="25"/>
      <c r="AP644" s="25"/>
      <c r="AQ644" s="25"/>
      <c r="AR644" s="25"/>
      <c r="AS644" s="25"/>
      <c r="AT644" s="25"/>
      <c r="AU644" s="25"/>
    </row>
    <row r="645" spans="27:47">
      <c r="AA645" s="25"/>
      <c r="AB645" s="25"/>
      <c r="AC645" s="25"/>
      <c r="AD645" s="25"/>
      <c r="AE645" s="25"/>
      <c r="AG645" s="128"/>
      <c r="AN645" s="25"/>
      <c r="AO645" s="25"/>
      <c r="AP645" s="25"/>
      <c r="AQ645" s="25"/>
      <c r="AR645" s="25"/>
      <c r="AS645" s="25"/>
      <c r="AT645" s="25"/>
      <c r="AU645" s="25"/>
    </row>
    <row r="646" spans="27:47">
      <c r="AA646" s="25"/>
      <c r="AB646" s="25"/>
      <c r="AC646" s="25"/>
      <c r="AD646" s="25"/>
      <c r="AE646" s="25"/>
      <c r="AG646" s="128"/>
      <c r="AN646" s="25"/>
      <c r="AO646" s="25"/>
      <c r="AP646" s="25"/>
      <c r="AQ646" s="25"/>
      <c r="AR646" s="25"/>
      <c r="AS646" s="25"/>
      <c r="AT646" s="25"/>
      <c r="AU646" s="25"/>
    </row>
    <row r="647" spans="27:47">
      <c r="AA647" s="25"/>
      <c r="AB647" s="25"/>
      <c r="AC647" s="25"/>
      <c r="AD647" s="25"/>
      <c r="AE647" s="25"/>
      <c r="AG647" s="128"/>
      <c r="AN647" s="25"/>
      <c r="AO647" s="25"/>
      <c r="AP647" s="25"/>
      <c r="AQ647" s="25"/>
      <c r="AR647" s="25"/>
      <c r="AS647" s="25"/>
      <c r="AT647" s="25"/>
      <c r="AU647" s="25"/>
    </row>
    <row r="648" spans="27:47">
      <c r="AA648" s="25"/>
      <c r="AB648" s="25"/>
      <c r="AC648" s="25"/>
      <c r="AD648" s="25"/>
      <c r="AE648" s="25"/>
      <c r="AG648" s="128"/>
      <c r="AN648" s="25"/>
      <c r="AO648" s="25"/>
      <c r="AP648" s="25"/>
      <c r="AQ648" s="25"/>
      <c r="AR648" s="25"/>
      <c r="AS648" s="25"/>
      <c r="AT648" s="25"/>
      <c r="AU648" s="25"/>
    </row>
    <row r="649" spans="27:47">
      <c r="AA649" s="25"/>
      <c r="AB649" s="25"/>
      <c r="AC649" s="25"/>
      <c r="AD649" s="25"/>
      <c r="AE649" s="25"/>
      <c r="AG649" s="128"/>
      <c r="AN649" s="25"/>
      <c r="AO649" s="25"/>
      <c r="AP649" s="25"/>
      <c r="AQ649" s="25"/>
      <c r="AR649" s="25"/>
      <c r="AS649" s="25"/>
      <c r="AT649" s="25"/>
      <c r="AU649" s="25"/>
    </row>
    <row r="650" spans="27:47">
      <c r="AA650" s="25"/>
      <c r="AB650" s="25"/>
      <c r="AC650" s="25"/>
      <c r="AD650" s="25"/>
      <c r="AE650" s="25"/>
      <c r="AG650" s="128"/>
      <c r="AN650" s="25"/>
      <c r="AO650" s="25"/>
      <c r="AP650" s="25"/>
      <c r="AQ650" s="25"/>
      <c r="AR650" s="25"/>
      <c r="AS650" s="25"/>
      <c r="AT650" s="25"/>
      <c r="AU650" s="25"/>
    </row>
    <row r="651" spans="27:47">
      <c r="AA651" s="25"/>
      <c r="AB651" s="25"/>
      <c r="AC651" s="25"/>
      <c r="AD651" s="25"/>
      <c r="AE651" s="25"/>
      <c r="AG651" s="128"/>
      <c r="AN651" s="25"/>
      <c r="AO651" s="25"/>
      <c r="AP651" s="25"/>
      <c r="AQ651" s="25"/>
      <c r="AR651" s="25"/>
      <c r="AS651" s="25"/>
      <c r="AT651" s="25"/>
      <c r="AU651" s="25"/>
    </row>
    <row r="652" spans="27:47">
      <c r="AA652" s="25"/>
      <c r="AB652" s="25"/>
      <c r="AC652" s="25"/>
      <c r="AD652" s="25"/>
      <c r="AE652" s="25"/>
      <c r="AG652" s="128"/>
      <c r="AN652" s="25"/>
      <c r="AO652" s="25"/>
      <c r="AP652" s="25"/>
      <c r="AQ652" s="25"/>
      <c r="AR652" s="25"/>
      <c r="AS652" s="25"/>
      <c r="AT652" s="25"/>
      <c r="AU652" s="25"/>
    </row>
    <row r="653" spans="27:47">
      <c r="AA653" s="25"/>
      <c r="AB653" s="25"/>
      <c r="AC653" s="25"/>
      <c r="AD653" s="25"/>
      <c r="AE653" s="25"/>
      <c r="AG653" s="128"/>
      <c r="AN653" s="25"/>
      <c r="AO653" s="25"/>
      <c r="AP653" s="25"/>
      <c r="AQ653" s="25"/>
      <c r="AR653" s="25"/>
      <c r="AS653" s="25"/>
      <c r="AT653" s="25"/>
      <c r="AU653" s="25"/>
    </row>
    <row r="654" spans="27:47">
      <c r="AA654" s="25"/>
      <c r="AB654" s="25"/>
      <c r="AC654" s="25"/>
      <c r="AD654" s="25"/>
      <c r="AE654" s="25"/>
      <c r="AG654" s="128"/>
      <c r="AN654" s="25"/>
      <c r="AO654" s="25"/>
      <c r="AP654" s="25"/>
      <c r="AQ654" s="25"/>
      <c r="AR654" s="25"/>
      <c r="AS654" s="25"/>
      <c r="AT654" s="25"/>
      <c r="AU654" s="25"/>
    </row>
    <row r="655" spans="27:47">
      <c r="AA655" s="25"/>
      <c r="AB655" s="25"/>
      <c r="AC655" s="25"/>
      <c r="AD655" s="25"/>
      <c r="AE655" s="25"/>
      <c r="AG655" s="128"/>
      <c r="AN655" s="25"/>
      <c r="AO655" s="25"/>
      <c r="AP655" s="25"/>
      <c r="AQ655" s="25"/>
      <c r="AR655" s="25"/>
      <c r="AS655" s="25"/>
      <c r="AT655" s="25"/>
      <c r="AU655" s="25"/>
    </row>
    <row r="656" spans="27:47">
      <c r="AA656" s="25"/>
      <c r="AB656" s="25"/>
      <c r="AC656" s="25"/>
      <c r="AD656" s="25"/>
      <c r="AE656" s="25"/>
      <c r="AG656" s="128"/>
      <c r="AN656" s="25"/>
      <c r="AO656" s="25"/>
      <c r="AP656" s="25"/>
      <c r="AQ656" s="25"/>
      <c r="AR656" s="25"/>
      <c r="AS656" s="25"/>
      <c r="AT656" s="25"/>
      <c r="AU656" s="25"/>
    </row>
    <row r="657" spans="27:64">
      <c r="AA657" s="25"/>
      <c r="AB657" s="25"/>
      <c r="AC657" s="25"/>
      <c r="AD657" s="25"/>
      <c r="AE657" s="25"/>
      <c r="AG657" s="128"/>
      <c r="AN657" s="25"/>
      <c r="AO657" s="25"/>
      <c r="AP657" s="25"/>
      <c r="AQ657" s="25"/>
      <c r="AR657" s="25"/>
      <c r="AS657" s="25"/>
      <c r="AT657" s="25"/>
      <c r="AU657" s="25"/>
    </row>
    <row r="658" spans="27:64">
      <c r="AA658" s="25"/>
      <c r="AB658" s="25"/>
      <c r="AC658" s="25"/>
      <c r="AD658" s="25"/>
      <c r="AE658" s="25"/>
      <c r="AG658" s="128"/>
      <c r="AN658" s="25"/>
      <c r="AO658" s="25"/>
      <c r="AP658" s="25"/>
      <c r="AQ658" s="25"/>
      <c r="AR658" s="25"/>
      <c r="AS658" s="25"/>
      <c r="AT658" s="25"/>
      <c r="AU658" s="25"/>
    </row>
    <row r="659" spans="27:64">
      <c r="AA659" s="25"/>
      <c r="AB659" s="25"/>
      <c r="AC659" s="25"/>
      <c r="AD659" s="25"/>
      <c r="AE659" s="25"/>
      <c r="AG659" s="128"/>
      <c r="AN659" s="25"/>
      <c r="AO659" s="25"/>
      <c r="AP659" s="25"/>
      <c r="AQ659" s="25"/>
      <c r="AR659" s="25"/>
      <c r="AS659" s="25"/>
      <c r="AT659" s="25"/>
      <c r="AU659" s="25"/>
      <c r="AV659" s="25"/>
      <c r="AW659" s="25"/>
      <c r="AX659" s="25"/>
      <c r="AY659" s="25"/>
      <c r="AZ659" s="25"/>
      <c r="BA659" s="25"/>
      <c r="BB659" s="25"/>
      <c r="BC659" s="25"/>
      <c r="BD659" s="25"/>
      <c r="BE659" s="25"/>
      <c r="BF659" s="25"/>
      <c r="BG659" s="25"/>
      <c r="BH659" s="25"/>
      <c r="BI659" s="25"/>
      <c r="BJ659" s="25"/>
      <c r="BK659" s="25"/>
      <c r="BL659" s="25"/>
    </row>
    <row r="660" spans="27:64">
      <c r="AA660" s="25"/>
      <c r="AB660" s="25"/>
      <c r="AC660" s="25"/>
      <c r="AD660" s="25"/>
      <c r="AE660" s="25"/>
      <c r="AG660" s="128"/>
      <c r="AN660" s="25"/>
      <c r="AO660" s="25"/>
      <c r="AP660" s="25"/>
      <c r="AQ660" s="25"/>
      <c r="AR660" s="25"/>
      <c r="AS660" s="25"/>
      <c r="AT660" s="25"/>
      <c r="AU660" s="25"/>
    </row>
    <row r="661" spans="27:64">
      <c r="AA661" s="25"/>
      <c r="AB661" s="25"/>
      <c r="AC661" s="25"/>
      <c r="AD661" s="25"/>
      <c r="AE661" s="25"/>
      <c r="AG661" s="128"/>
      <c r="AN661" s="25"/>
      <c r="AO661" s="25"/>
      <c r="AP661" s="25"/>
      <c r="AQ661" s="25"/>
      <c r="AR661" s="25"/>
      <c r="AS661" s="25"/>
      <c r="AT661" s="25"/>
      <c r="AU661" s="25"/>
    </row>
    <row r="662" spans="27:64">
      <c r="AA662" s="25"/>
      <c r="AB662" s="25"/>
      <c r="AC662" s="25"/>
      <c r="AD662" s="25"/>
      <c r="AE662" s="25"/>
      <c r="AG662" s="128"/>
      <c r="AN662" s="25"/>
      <c r="AO662" s="25"/>
      <c r="AP662" s="25"/>
      <c r="AQ662" s="25"/>
      <c r="AR662" s="25"/>
      <c r="AS662" s="25"/>
      <c r="AT662" s="25"/>
      <c r="AU662" s="25"/>
    </row>
    <row r="663" spans="27:64">
      <c r="AA663" s="25"/>
      <c r="AB663" s="25"/>
      <c r="AC663" s="25"/>
      <c r="AD663" s="25"/>
      <c r="AE663" s="25"/>
      <c r="AG663" s="128"/>
      <c r="AN663" s="25"/>
      <c r="AO663" s="25"/>
      <c r="AP663" s="25"/>
      <c r="AQ663" s="25"/>
      <c r="AR663" s="25"/>
      <c r="AS663" s="25"/>
      <c r="AT663" s="25"/>
      <c r="AU663" s="25"/>
    </row>
    <row r="664" spans="27:64">
      <c r="AA664" s="25"/>
      <c r="AB664" s="25"/>
      <c r="AC664" s="25"/>
      <c r="AD664" s="25"/>
      <c r="AE664" s="25"/>
      <c r="AG664" s="128"/>
      <c r="AN664" s="25"/>
      <c r="AO664" s="25"/>
      <c r="AP664" s="25"/>
      <c r="AQ664" s="25"/>
      <c r="AR664" s="25"/>
      <c r="AS664" s="25"/>
      <c r="AT664" s="25"/>
      <c r="AU664" s="25"/>
      <c r="AV664" s="25"/>
      <c r="AW664" s="25"/>
      <c r="AX664" s="25"/>
      <c r="AY664" s="25"/>
      <c r="AZ664" s="25"/>
      <c r="BA664" s="25"/>
      <c r="BB664" s="25"/>
      <c r="BC664" s="25"/>
      <c r="BD664" s="25"/>
      <c r="BE664" s="25"/>
      <c r="BF664" s="25"/>
      <c r="BG664" s="25"/>
      <c r="BH664" s="25"/>
      <c r="BI664" s="25"/>
      <c r="BJ664" s="25"/>
      <c r="BK664" s="25"/>
      <c r="BL664" s="25"/>
    </row>
    <row r="665" spans="27:64">
      <c r="AA665" s="25"/>
      <c r="AB665" s="25"/>
      <c r="AC665" s="25"/>
      <c r="AD665" s="25"/>
      <c r="AE665" s="25"/>
      <c r="AG665" s="128"/>
      <c r="AN665" s="25"/>
      <c r="AO665" s="25"/>
      <c r="AP665" s="25"/>
      <c r="AQ665" s="25"/>
      <c r="AR665" s="25"/>
      <c r="AS665" s="25"/>
      <c r="AT665" s="25"/>
      <c r="AU665" s="25"/>
    </row>
    <row r="666" spans="27:64">
      <c r="AA666" s="25"/>
      <c r="AB666" s="25"/>
      <c r="AC666" s="25"/>
      <c r="AD666" s="25"/>
      <c r="AE666" s="25"/>
      <c r="AG666" s="128"/>
      <c r="AN666" s="25"/>
      <c r="AO666" s="25"/>
      <c r="AP666" s="25"/>
      <c r="AQ666" s="25"/>
      <c r="AR666" s="25"/>
      <c r="AS666" s="25"/>
      <c r="AT666" s="25"/>
      <c r="AU666" s="25"/>
    </row>
    <row r="667" spans="27:64">
      <c r="AA667" s="25"/>
      <c r="AB667" s="25"/>
      <c r="AC667" s="25"/>
      <c r="AD667" s="25"/>
      <c r="AE667" s="25"/>
      <c r="AG667" s="128"/>
      <c r="AN667" s="25"/>
      <c r="AO667" s="25"/>
      <c r="AP667" s="25"/>
      <c r="AQ667" s="25"/>
      <c r="AR667" s="25"/>
      <c r="AS667" s="25"/>
      <c r="AT667" s="25"/>
      <c r="AU667" s="25"/>
    </row>
    <row r="668" spans="27:64">
      <c r="AA668" s="25"/>
      <c r="AB668" s="25"/>
      <c r="AC668" s="25"/>
      <c r="AD668" s="25"/>
      <c r="AE668" s="25"/>
      <c r="AG668" s="128"/>
      <c r="AN668" s="25"/>
      <c r="AO668" s="25"/>
      <c r="AP668" s="25"/>
      <c r="AQ668" s="25"/>
      <c r="AR668" s="25"/>
      <c r="AS668" s="25"/>
      <c r="AT668" s="25"/>
      <c r="AU668" s="25"/>
    </row>
    <row r="669" spans="27:64">
      <c r="AA669" s="25"/>
      <c r="AB669" s="25"/>
      <c r="AC669" s="25"/>
      <c r="AD669" s="25"/>
      <c r="AE669" s="25"/>
      <c r="AG669" s="128"/>
      <c r="AN669" s="25"/>
      <c r="AO669" s="25"/>
      <c r="AP669" s="25"/>
      <c r="AQ669" s="25"/>
      <c r="AR669" s="25"/>
      <c r="AS669" s="25"/>
      <c r="AT669" s="25"/>
      <c r="AU669" s="25"/>
      <c r="AV669" s="25"/>
      <c r="AX669" s="25"/>
    </row>
    <row r="670" spans="27:64">
      <c r="AA670" s="25"/>
      <c r="AB670" s="25"/>
      <c r="AC670" s="25"/>
      <c r="AD670" s="25"/>
      <c r="AE670" s="25"/>
      <c r="AG670" s="128"/>
      <c r="AN670" s="25"/>
      <c r="AO670" s="25"/>
      <c r="AP670" s="25"/>
      <c r="AQ670" s="25"/>
      <c r="AR670" s="25"/>
      <c r="AS670" s="25"/>
      <c r="AT670" s="25"/>
      <c r="AU670" s="25"/>
    </row>
    <row r="671" spans="27:64">
      <c r="AA671" s="25"/>
      <c r="AB671" s="25"/>
      <c r="AC671" s="25"/>
      <c r="AD671" s="25"/>
      <c r="AE671" s="25"/>
      <c r="AG671" s="128"/>
      <c r="AN671" s="25"/>
      <c r="AO671" s="25"/>
      <c r="AP671" s="25"/>
      <c r="AQ671" s="25"/>
      <c r="AR671" s="25"/>
      <c r="AS671" s="25"/>
      <c r="AT671" s="25"/>
      <c r="AU671" s="25"/>
    </row>
    <row r="672" spans="27:64">
      <c r="AA672" s="25"/>
      <c r="AB672" s="25"/>
      <c r="AC672" s="25"/>
      <c r="AD672" s="25"/>
      <c r="AE672" s="25"/>
      <c r="AG672" s="128"/>
      <c r="AN672" s="25"/>
      <c r="AO672" s="25"/>
      <c r="AP672" s="25"/>
      <c r="AQ672" s="25"/>
      <c r="AR672" s="25"/>
      <c r="AS672" s="25"/>
      <c r="AT672" s="25"/>
      <c r="AU672" s="25"/>
    </row>
    <row r="673" spans="27:47">
      <c r="AA673" s="25"/>
      <c r="AB673" s="25"/>
      <c r="AC673" s="25"/>
      <c r="AD673" s="25"/>
      <c r="AE673" s="25"/>
      <c r="AG673" s="128"/>
      <c r="AN673" s="25"/>
      <c r="AO673" s="25"/>
      <c r="AP673" s="25"/>
      <c r="AQ673" s="25"/>
      <c r="AR673" s="25"/>
      <c r="AS673" s="25"/>
      <c r="AT673" s="25"/>
      <c r="AU673" s="25"/>
    </row>
    <row r="674" spans="27:47">
      <c r="AA674" s="25"/>
      <c r="AB674" s="25"/>
      <c r="AC674" s="25"/>
      <c r="AD674" s="25"/>
      <c r="AE674" s="25"/>
      <c r="AG674" s="128"/>
      <c r="AN674" s="25"/>
      <c r="AO674" s="25"/>
      <c r="AP674" s="25"/>
      <c r="AQ674" s="25"/>
      <c r="AR674" s="25"/>
      <c r="AS674" s="25"/>
      <c r="AT674" s="25"/>
      <c r="AU674" s="25"/>
    </row>
    <row r="675" spans="27:47">
      <c r="AA675" s="25"/>
      <c r="AB675" s="25"/>
      <c r="AC675" s="25"/>
      <c r="AD675" s="25"/>
      <c r="AE675" s="25"/>
      <c r="AG675" s="128"/>
      <c r="AN675" s="25"/>
      <c r="AO675" s="25"/>
      <c r="AP675" s="25"/>
      <c r="AQ675" s="25"/>
      <c r="AR675" s="25"/>
      <c r="AS675" s="25"/>
      <c r="AT675" s="25"/>
      <c r="AU675" s="25"/>
    </row>
    <row r="676" spans="27:47">
      <c r="AA676" s="25"/>
      <c r="AB676" s="25"/>
      <c r="AC676" s="25"/>
      <c r="AD676" s="25"/>
      <c r="AE676" s="25"/>
      <c r="AG676" s="128"/>
      <c r="AN676" s="25"/>
      <c r="AO676" s="25"/>
      <c r="AP676" s="25"/>
      <c r="AQ676" s="25"/>
      <c r="AR676" s="25"/>
      <c r="AS676" s="25"/>
      <c r="AT676" s="25"/>
      <c r="AU676" s="25"/>
    </row>
    <row r="677" spans="27:47">
      <c r="AA677" s="25"/>
      <c r="AB677" s="25"/>
      <c r="AC677" s="25"/>
      <c r="AD677" s="25"/>
      <c r="AE677" s="25"/>
      <c r="AG677" s="128"/>
      <c r="AN677" s="25"/>
      <c r="AO677" s="25"/>
      <c r="AP677" s="25"/>
      <c r="AQ677" s="25"/>
      <c r="AR677" s="25"/>
      <c r="AS677" s="25"/>
      <c r="AT677" s="25"/>
      <c r="AU677" s="25"/>
    </row>
    <row r="678" spans="27:47">
      <c r="AA678" s="25"/>
      <c r="AB678" s="25"/>
      <c r="AC678" s="25"/>
      <c r="AD678" s="25"/>
      <c r="AE678" s="25"/>
      <c r="AG678" s="128"/>
      <c r="AN678" s="25"/>
      <c r="AO678" s="25"/>
      <c r="AP678" s="25"/>
      <c r="AQ678" s="25"/>
      <c r="AR678" s="25"/>
      <c r="AS678" s="25"/>
      <c r="AT678" s="25"/>
      <c r="AU678" s="25"/>
    </row>
    <row r="679" spans="27:47">
      <c r="AA679" s="25"/>
      <c r="AB679" s="25"/>
      <c r="AC679" s="25"/>
      <c r="AD679" s="25"/>
      <c r="AE679" s="25"/>
      <c r="AG679" s="128"/>
      <c r="AN679" s="25"/>
      <c r="AO679" s="25"/>
      <c r="AP679" s="25"/>
      <c r="AQ679" s="25"/>
      <c r="AR679" s="25"/>
      <c r="AS679" s="25"/>
      <c r="AT679" s="25"/>
      <c r="AU679" s="25"/>
    </row>
    <row r="680" spans="27:47">
      <c r="AA680" s="25"/>
      <c r="AB680" s="25"/>
      <c r="AC680" s="25"/>
      <c r="AD680" s="25"/>
      <c r="AE680" s="25"/>
      <c r="AG680" s="128"/>
      <c r="AN680" s="25"/>
      <c r="AO680" s="25"/>
      <c r="AP680" s="25"/>
      <c r="AQ680" s="25"/>
      <c r="AR680" s="25"/>
      <c r="AS680" s="25"/>
      <c r="AT680" s="25"/>
      <c r="AU680" s="25"/>
    </row>
    <row r="681" spans="27:47">
      <c r="AA681" s="25"/>
      <c r="AB681" s="25"/>
      <c r="AC681" s="25"/>
      <c r="AD681" s="25"/>
      <c r="AE681" s="25"/>
      <c r="AG681" s="128"/>
      <c r="AN681" s="25"/>
      <c r="AO681" s="25"/>
      <c r="AP681" s="25"/>
      <c r="AQ681" s="25"/>
      <c r="AR681" s="25"/>
      <c r="AS681" s="25"/>
      <c r="AT681" s="25"/>
      <c r="AU681" s="25"/>
    </row>
    <row r="682" spans="27:47">
      <c r="AA682" s="25"/>
      <c r="AB682" s="25"/>
      <c r="AC682" s="25"/>
      <c r="AD682" s="25"/>
      <c r="AE682" s="25"/>
      <c r="AG682" s="128"/>
      <c r="AN682" s="25"/>
      <c r="AO682" s="25"/>
      <c r="AP682" s="25"/>
      <c r="AQ682" s="25"/>
      <c r="AR682" s="25"/>
      <c r="AS682" s="25"/>
      <c r="AT682" s="25"/>
      <c r="AU682" s="25"/>
    </row>
    <row r="683" spans="27:47">
      <c r="AA683" s="25"/>
      <c r="AB683" s="25"/>
      <c r="AC683" s="25"/>
      <c r="AD683" s="25"/>
      <c r="AE683" s="25"/>
      <c r="AG683" s="128"/>
      <c r="AN683" s="25"/>
      <c r="AO683" s="25"/>
      <c r="AP683" s="25"/>
      <c r="AQ683" s="25"/>
      <c r="AR683" s="25"/>
      <c r="AS683" s="25"/>
      <c r="AT683" s="25"/>
      <c r="AU683" s="25"/>
    </row>
    <row r="684" spans="27:47">
      <c r="AA684" s="25"/>
      <c r="AB684" s="25"/>
      <c r="AC684" s="25"/>
      <c r="AD684" s="25"/>
      <c r="AE684" s="25"/>
      <c r="AG684" s="128"/>
      <c r="AN684" s="25"/>
      <c r="AO684" s="25"/>
      <c r="AP684" s="25"/>
      <c r="AQ684" s="25"/>
      <c r="AR684" s="25"/>
      <c r="AS684" s="25"/>
      <c r="AT684" s="25"/>
      <c r="AU684" s="25"/>
    </row>
    <row r="685" spans="27:47">
      <c r="AA685" s="25"/>
      <c r="AB685" s="25"/>
      <c r="AC685" s="25"/>
      <c r="AD685" s="25"/>
      <c r="AE685" s="25"/>
      <c r="AG685" s="128"/>
      <c r="AN685" s="25"/>
      <c r="AO685" s="25"/>
      <c r="AP685" s="25"/>
      <c r="AQ685" s="25"/>
      <c r="AR685" s="25"/>
      <c r="AS685" s="25"/>
      <c r="AT685" s="25"/>
      <c r="AU685" s="25"/>
    </row>
    <row r="686" spans="27:47">
      <c r="AA686" s="25"/>
      <c r="AB686" s="25"/>
      <c r="AC686" s="25"/>
      <c r="AD686" s="25"/>
      <c r="AE686" s="25"/>
      <c r="AG686" s="128"/>
      <c r="AN686" s="25"/>
      <c r="AO686" s="25"/>
      <c r="AP686" s="25"/>
      <c r="AQ686" s="25"/>
      <c r="AR686" s="25"/>
      <c r="AS686" s="25"/>
      <c r="AT686" s="25"/>
      <c r="AU686" s="25"/>
    </row>
    <row r="687" spans="27:47">
      <c r="AA687" s="25"/>
      <c r="AB687" s="25"/>
      <c r="AC687" s="25"/>
      <c r="AD687" s="25"/>
      <c r="AE687" s="25"/>
      <c r="AG687" s="128"/>
      <c r="AN687" s="25"/>
      <c r="AO687" s="25"/>
      <c r="AP687" s="25"/>
      <c r="AQ687" s="25"/>
      <c r="AR687" s="25"/>
      <c r="AS687" s="25"/>
      <c r="AT687" s="25"/>
      <c r="AU687" s="25"/>
    </row>
    <row r="688" spans="27:47">
      <c r="AA688" s="25"/>
      <c r="AB688" s="25"/>
      <c r="AC688" s="25"/>
      <c r="AD688" s="25"/>
      <c r="AE688" s="25"/>
      <c r="AG688" s="128"/>
      <c r="AN688" s="25"/>
      <c r="AO688" s="25"/>
      <c r="AP688" s="25"/>
      <c r="AQ688" s="25"/>
      <c r="AR688" s="25"/>
      <c r="AS688" s="25"/>
      <c r="AT688" s="25"/>
      <c r="AU688" s="25"/>
    </row>
    <row r="689" spans="27:64">
      <c r="AA689" s="25"/>
      <c r="AB689" s="25"/>
      <c r="AC689" s="25"/>
      <c r="AD689" s="25"/>
      <c r="AE689" s="25"/>
      <c r="AG689" s="128"/>
      <c r="AN689" s="25"/>
      <c r="AO689" s="25"/>
      <c r="AP689" s="25"/>
      <c r="AQ689" s="25"/>
      <c r="AR689" s="25"/>
      <c r="AS689" s="25"/>
      <c r="AT689" s="25"/>
      <c r="AU689" s="25"/>
    </row>
    <row r="690" spans="27:64">
      <c r="AA690" s="25"/>
      <c r="AB690" s="25"/>
      <c r="AC690" s="25"/>
      <c r="AD690" s="25"/>
      <c r="AE690" s="25"/>
      <c r="AG690" s="128"/>
      <c r="AN690" s="25"/>
      <c r="AO690" s="25"/>
      <c r="AP690" s="25"/>
      <c r="AQ690" s="25"/>
      <c r="AR690" s="25"/>
      <c r="AS690" s="25"/>
      <c r="AT690" s="25"/>
      <c r="AU690" s="25"/>
    </row>
    <row r="691" spans="27:64">
      <c r="AA691" s="25"/>
      <c r="AB691" s="25"/>
      <c r="AC691" s="25"/>
      <c r="AD691" s="25"/>
      <c r="AE691" s="25"/>
      <c r="AG691" s="128"/>
      <c r="AN691" s="25"/>
      <c r="AO691" s="25"/>
      <c r="AP691" s="25"/>
      <c r="AQ691" s="25"/>
      <c r="AR691" s="25"/>
      <c r="AS691" s="25"/>
      <c r="AT691" s="25"/>
      <c r="AU691" s="25"/>
      <c r="AV691" s="25"/>
      <c r="AW691" s="25"/>
      <c r="AX691" s="25"/>
      <c r="AY691" s="25"/>
      <c r="AZ691" s="25"/>
      <c r="BA691" s="25"/>
      <c r="BB691" s="25"/>
      <c r="BC691" s="25"/>
      <c r="BD691" s="25"/>
      <c r="BE691" s="25"/>
      <c r="BF691" s="25"/>
      <c r="BG691" s="25"/>
      <c r="BH691" s="25"/>
      <c r="BI691" s="25"/>
      <c r="BJ691" s="25"/>
      <c r="BK691" s="25"/>
      <c r="BL691" s="25"/>
    </row>
    <row r="692" spans="27:64">
      <c r="AA692" s="25"/>
      <c r="AB692" s="25"/>
      <c r="AC692" s="25"/>
      <c r="AD692" s="25"/>
      <c r="AE692" s="25"/>
      <c r="AG692" s="128"/>
      <c r="AN692" s="25"/>
      <c r="AO692" s="25"/>
      <c r="AP692" s="25"/>
      <c r="AQ692" s="25"/>
      <c r="AR692" s="25"/>
      <c r="AS692" s="25"/>
      <c r="AT692" s="25"/>
      <c r="AU692" s="25"/>
    </row>
    <row r="693" spans="27:64">
      <c r="AA693" s="25"/>
      <c r="AB693" s="25"/>
      <c r="AC693" s="25"/>
      <c r="AD693" s="25"/>
      <c r="AE693" s="25"/>
      <c r="AG693" s="128"/>
      <c r="AN693" s="25"/>
      <c r="AO693" s="25"/>
      <c r="AP693" s="25"/>
      <c r="AQ693" s="25"/>
      <c r="AR693" s="25"/>
      <c r="AS693" s="25"/>
      <c r="AT693" s="25"/>
      <c r="AU693" s="25"/>
    </row>
    <row r="694" spans="27:64">
      <c r="AA694" s="25"/>
      <c r="AB694" s="25"/>
      <c r="AC694" s="25"/>
      <c r="AD694" s="25"/>
      <c r="AE694" s="25"/>
      <c r="AG694" s="128"/>
      <c r="AN694" s="25"/>
      <c r="AO694" s="25"/>
      <c r="AP694" s="25"/>
      <c r="AQ694" s="25"/>
      <c r="AR694" s="25"/>
      <c r="AS694" s="25"/>
      <c r="AT694" s="25"/>
      <c r="AU694" s="25"/>
    </row>
    <row r="695" spans="27:64">
      <c r="AA695" s="25"/>
      <c r="AB695" s="25"/>
      <c r="AC695" s="25"/>
      <c r="AD695" s="25"/>
      <c r="AE695" s="25"/>
      <c r="AG695" s="128"/>
      <c r="AN695" s="25"/>
      <c r="AO695" s="25"/>
      <c r="AP695" s="25"/>
      <c r="AQ695" s="25"/>
      <c r="AR695" s="25"/>
      <c r="AS695" s="25"/>
      <c r="AT695" s="25"/>
      <c r="AU695" s="25"/>
    </row>
    <row r="696" spans="27:64">
      <c r="AA696" s="25"/>
      <c r="AB696" s="25"/>
      <c r="AC696" s="25"/>
      <c r="AD696" s="25"/>
      <c r="AE696" s="25"/>
      <c r="AG696" s="128"/>
      <c r="AN696" s="25"/>
      <c r="AO696" s="25"/>
      <c r="AP696" s="25"/>
      <c r="AQ696" s="25"/>
      <c r="AR696" s="25"/>
      <c r="AS696" s="25"/>
      <c r="AT696" s="25"/>
      <c r="AU696" s="25"/>
    </row>
    <row r="697" spans="27:64">
      <c r="AA697" s="25"/>
      <c r="AB697" s="25"/>
      <c r="AC697" s="25"/>
      <c r="AD697" s="25"/>
      <c r="AE697" s="25"/>
      <c r="AG697" s="128"/>
      <c r="AN697" s="25"/>
      <c r="AO697" s="25"/>
      <c r="AP697" s="25"/>
      <c r="AQ697" s="25"/>
      <c r="AR697" s="25"/>
      <c r="AS697" s="25"/>
      <c r="AT697" s="25"/>
      <c r="AU697" s="25"/>
    </row>
    <row r="698" spans="27:64">
      <c r="AA698" s="25"/>
      <c r="AB698" s="25"/>
      <c r="AC698" s="25"/>
      <c r="AD698" s="25"/>
      <c r="AE698" s="25"/>
      <c r="AG698" s="128"/>
      <c r="AN698" s="25"/>
      <c r="AO698" s="25"/>
      <c r="AP698" s="25"/>
      <c r="AQ698" s="25"/>
      <c r="AR698" s="25"/>
      <c r="AS698" s="25"/>
      <c r="AT698" s="25"/>
      <c r="AU698" s="25"/>
    </row>
    <row r="699" spans="27:64">
      <c r="AA699" s="25"/>
      <c r="AB699" s="25"/>
      <c r="AC699" s="25"/>
      <c r="AD699" s="25"/>
      <c r="AE699" s="25"/>
      <c r="AG699" s="128"/>
      <c r="AN699" s="25"/>
      <c r="AO699" s="25"/>
      <c r="AP699" s="25"/>
      <c r="AQ699" s="25"/>
      <c r="AR699" s="25"/>
      <c r="AS699" s="25"/>
      <c r="AT699" s="25"/>
      <c r="AU699" s="25"/>
    </row>
    <row r="700" spans="27:64">
      <c r="AA700" s="25"/>
      <c r="AB700" s="25"/>
      <c r="AC700" s="25"/>
      <c r="AD700" s="25"/>
      <c r="AE700" s="25"/>
      <c r="AG700" s="128"/>
      <c r="AN700" s="25"/>
      <c r="AO700" s="25"/>
      <c r="AP700" s="25"/>
      <c r="AQ700" s="25"/>
      <c r="AR700" s="25"/>
      <c r="AS700" s="25"/>
      <c r="AT700" s="25"/>
      <c r="AU700" s="25"/>
    </row>
    <row r="701" spans="27:64">
      <c r="AA701" s="25"/>
      <c r="AB701" s="25"/>
      <c r="AC701" s="25"/>
      <c r="AD701" s="25"/>
      <c r="AE701" s="25"/>
      <c r="AG701" s="128"/>
      <c r="AN701" s="25"/>
      <c r="AO701" s="25"/>
      <c r="AP701" s="25"/>
      <c r="AQ701" s="25"/>
      <c r="AR701" s="25"/>
      <c r="AS701" s="25"/>
      <c r="AT701" s="25"/>
      <c r="AU701" s="25"/>
    </row>
    <row r="702" spans="27:64">
      <c r="AA702" s="25"/>
      <c r="AB702" s="25"/>
      <c r="AC702" s="25"/>
      <c r="AD702" s="25"/>
      <c r="AE702" s="25"/>
      <c r="AG702" s="128"/>
      <c r="AN702" s="25"/>
      <c r="AO702" s="25"/>
      <c r="AP702" s="25"/>
      <c r="AQ702" s="25"/>
      <c r="AR702" s="25"/>
      <c r="AS702" s="25"/>
      <c r="AT702" s="25"/>
      <c r="AU702" s="25"/>
    </row>
    <row r="703" spans="27:64">
      <c r="AA703" s="25"/>
      <c r="AB703" s="25"/>
      <c r="AC703" s="25"/>
      <c r="AD703" s="25"/>
      <c r="AE703" s="25"/>
      <c r="AG703" s="128"/>
      <c r="AN703" s="25"/>
      <c r="AO703" s="25"/>
      <c r="AP703" s="25"/>
      <c r="AQ703" s="25"/>
      <c r="AR703" s="25"/>
      <c r="AS703" s="25"/>
      <c r="AT703" s="25"/>
      <c r="AU703" s="25"/>
    </row>
    <row r="704" spans="27:64">
      <c r="AA704" s="25"/>
      <c r="AB704" s="25"/>
      <c r="AC704" s="25"/>
      <c r="AD704" s="25"/>
      <c r="AE704" s="25"/>
      <c r="AG704" s="128"/>
      <c r="AN704" s="25"/>
      <c r="AO704" s="25"/>
      <c r="AP704" s="25"/>
      <c r="AQ704" s="25"/>
      <c r="AR704" s="25"/>
      <c r="AS704" s="25"/>
      <c r="AT704" s="25"/>
      <c r="AU704" s="25"/>
    </row>
    <row r="705" spans="27:47">
      <c r="AA705" s="25"/>
      <c r="AB705" s="25"/>
      <c r="AC705" s="25"/>
      <c r="AD705" s="25"/>
      <c r="AE705" s="25"/>
      <c r="AG705" s="128"/>
      <c r="AN705" s="25"/>
      <c r="AO705" s="25"/>
      <c r="AP705" s="25"/>
      <c r="AQ705" s="25"/>
      <c r="AR705" s="25"/>
      <c r="AS705" s="25"/>
      <c r="AT705" s="25"/>
      <c r="AU705" s="25"/>
    </row>
    <row r="706" spans="27:47">
      <c r="AA706" s="25"/>
      <c r="AB706" s="25"/>
      <c r="AC706" s="25"/>
      <c r="AD706" s="25"/>
      <c r="AE706" s="25"/>
      <c r="AG706" s="128"/>
      <c r="AN706" s="25"/>
      <c r="AO706" s="25"/>
      <c r="AP706" s="25"/>
      <c r="AQ706" s="25"/>
      <c r="AR706" s="25"/>
      <c r="AS706" s="25"/>
      <c r="AT706" s="25"/>
      <c r="AU706" s="25"/>
    </row>
    <row r="707" spans="27:47">
      <c r="AA707" s="25"/>
      <c r="AB707" s="25"/>
      <c r="AC707" s="25"/>
      <c r="AD707" s="25"/>
      <c r="AE707" s="25"/>
      <c r="AG707" s="128"/>
      <c r="AN707" s="25"/>
      <c r="AO707" s="25"/>
      <c r="AP707" s="25"/>
      <c r="AQ707" s="25"/>
      <c r="AR707" s="25"/>
      <c r="AS707" s="25"/>
      <c r="AT707" s="25"/>
      <c r="AU707" s="25"/>
    </row>
    <row r="708" spans="27:47">
      <c r="AA708" s="25"/>
      <c r="AB708" s="25"/>
      <c r="AC708" s="25"/>
      <c r="AD708" s="25"/>
      <c r="AE708" s="25"/>
      <c r="AG708" s="128"/>
      <c r="AN708" s="25"/>
      <c r="AO708" s="25"/>
      <c r="AP708" s="25"/>
      <c r="AQ708" s="25"/>
      <c r="AR708" s="25"/>
      <c r="AS708" s="25"/>
      <c r="AT708" s="25"/>
      <c r="AU708" s="25"/>
    </row>
    <row r="709" spans="27:47">
      <c r="AA709" s="25"/>
      <c r="AB709" s="25"/>
      <c r="AC709" s="25"/>
      <c r="AD709" s="25"/>
      <c r="AE709" s="25"/>
      <c r="AG709" s="128"/>
      <c r="AN709" s="25"/>
      <c r="AO709" s="25"/>
      <c r="AP709" s="25"/>
      <c r="AQ709" s="25"/>
      <c r="AR709" s="25"/>
      <c r="AS709" s="25"/>
      <c r="AT709" s="25"/>
      <c r="AU709" s="25"/>
    </row>
    <row r="710" spans="27:47">
      <c r="AA710" s="25"/>
      <c r="AB710" s="25"/>
      <c r="AC710" s="25"/>
      <c r="AD710" s="25"/>
      <c r="AE710" s="25"/>
      <c r="AG710" s="128"/>
      <c r="AN710" s="25"/>
      <c r="AO710" s="25"/>
      <c r="AP710" s="25"/>
      <c r="AQ710" s="25"/>
      <c r="AR710" s="25"/>
      <c r="AS710" s="25"/>
      <c r="AT710" s="25"/>
      <c r="AU710" s="25"/>
    </row>
    <row r="711" spans="27:47">
      <c r="AA711" s="25"/>
      <c r="AB711" s="25"/>
      <c r="AC711" s="25"/>
      <c r="AD711" s="25"/>
      <c r="AE711" s="25"/>
      <c r="AG711" s="128"/>
      <c r="AN711" s="25"/>
      <c r="AO711" s="25"/>
      <c r="AP711" s="25"/>
      <c r="AQ711" s="25"/>
      <c r="AR711" s="25"/>
      <c r="AS711" s="25"/>
      <c r="AT711" s="25"/>
      <c r="AU711" s="25"/>
    </row>
    <row r="712" spans="27:47">
      <c r="AA712" s="25"/>
      <c r="AB712" s="25"/>
      <c r="AC712" s="25"/>
      <c r="AD712" s="25"/>
      <c r="AE712" s="25"/>
      <c r="AG712" s="128"/>
      <c r="AN712" s="25"/>
      <c r="AO712" s="25"/>
      <c r="AP712" s="25"/>
      <c r="AQ712" s="25"/>
      <c r="AR712" s="25"/>
      <c r="AS712" s="25"/>
      <c r="AT712" s="25"/>
      <c r="AU712" s="25"/>
    </row>
    <row r="713" spans="27:47">
      <c r="AA713" s="25"/>
      <c r="AB713" s="25"/>
      <c r="AC713" s="25"/>
      <c r="AD713" s="25"/>
      <c r="AE713" s="25"/>
      <c r="AG713" s="128"/>
      <c r="AN713" s="25"/>
      <c r="AO713" s="25"/>
      <c r="AP713" s="25"/>
      <c r="AQ713" s="25"/>
      <c r="AR713" s="25"/>
      <c r="AS713" s="25"/>
      <c r="AT713" s="25"/>
      <c r="AU713" s="25"/>
    </row>
    <row r="714" spans="27:47">
      <c r="AA714" s="25"/>
      <c r="AB714" s="25"/>
      <c r="AC714" s="25"/>
      <c r="AD714" s="25"/>
      <c r="AE714" s="25"/>
      <c r="AG714" s="128"/>
      <c r="AN714" s="25"/>
      <c r="AO714" s="25"/>
      <c r="AP714" s="25"/>
      <c r="AQ714" s="25"/>
      <c r="AR714" s="25"/>
      <c r="AS714" s="25"/>
      <c r="AT714" s="25"/>
      <c r="AU714" s="25"/>
    </row>
    <row r="715" spans="27:47">
      <c r="AA715" s="25"/>
      <c r="AB715" s="25"/>
      <c r="AC715" s="25"/>
      <c r="AD715" s="25"/>
      <c r="AE715" s="25"/>
      <c r="AG715" s="128"/>
      <c r="AN715" s="25"/>
      <c r="AO715" s="25"/>
      <c r="AP715" s="25"/>
      <c r="AQ715" s="25"/>
      <c r="AR715" s="25"/>
      <c r="AS715" s="25"/>
      <c r="AT715" s="25"/>
      <c r="AU715" s="25"/>
    </row>
    <row r="716" spans="27:47">
      <c r="AA716" s="25"/>
      <c r="AB716" s="25"/>
      <c r="AC716" s="25"/>
      <c r="AD716" s="25"/>
      <c r="AE716" s="25"/>
      <c r="AG716" s="128"/>
      <c r="AN716" s="25"/>
      <c r="AO716" s="25"/>
      <c r="AP716" s="25"/>
      <c r="AQ716" s="25"/>
      <c r="AR716" s="25"/>
      <c r="AS716" s="25"/>
      <c r="AT716" s="25"/>
      <c r="AU716" s="25"/>
    </row>
    <row r="717" spans="27:47">
      <c r="AA717" s="25"/>
      <c r="AB717" s="25"/>
      <c r="AC717" s="25"/>
      <c r="AD717" s="25"/>
      <c r="AE717" s="25"/>
      <c r="AG717" s="128"/>
      <c r="AN717" s="25"/>
      <c r="AO717" s="25"/>
      <c r="AP717" s="25"/>
      <c r="AQ717" s="25"/>
      <c r="AR717" s="25"/>
      <c r="AS717" s="25"/>
      <c r="AT717" s="25"/>
      <c r="AU717" s="25"/>
    </row>
    <row r="718" spans="27:47">
      <c r="AA718" s="25"/>
      <c r="AB718" s="25"/>
      <c r="AC718" s="25"/>
      <c r="AD718" s="25"/>
      <c r="AE718" s="25"/>
      <c r="AG718" s="128"/>
      <c r="AN718" s="25"/>
      <c r="AO718" s="25"/>
      <c r="AP718" s="25"/>
      <c r="AQ718" s="25"/>
      <c r="AR718" s="25"/>
      <c r="AS718" s="25"/>
      <c r="AT718" s="25"/>
      <c r="AU718" s="25"/>
    </row>
    <row r="719" spans="27:47">
      <c r="AA719" s="25"/>
      <c r="AB719" s="25"/>
      <c r="AC719" s="25"/>
      <c r="AD719" s="25"/>
      <c r="AE719" s="25"/>
      <c r="AG719" s="128"/>
      <c r="AN719" s="25"/>
      <c r="AO719" s="25"/>
      <c r="AP719" s="25"/>
      <c r="AQ719" s="25"/>
      <c r="AR719" s="25"/>
      <c r="AS719" s="25"/>
      <c r="AT719" s="25"/>
      <c r="AU719" s="25"/>
    </row>
    <row r="720" spans="27:47">
      <c r="AA720" s="25"/>
      <c r="AB720" s="25"/>
      <c r="AC720" s="25"/>
      <c r="AD720" s="25"/>
      <c r="AE720" s="25"/>
      <c r="AG720" s="128"/>
      <c r="AN720" s="25"/>
      <c r="AO720" s="25"/>
      <c r="AP720" s="25"/>
      <c r="AQ720" s="25"/>
      <c r="AR720" s="25"/>
      <c r="AS720" s="25"/>
      <c r="AT720" s="25"/>
      <c r="AU720" s="25"/>
    </row>
    <row r="721" spans="27:64">
      <c r="AA721" s="25"/>
      <c r="AB721" s="25"/>
      <c r="AC721" s="25"/>
      <c r="AD721" s="25"/>
      <c r="AE721" s="25"/>
      <c r="AG721" s="128"/>
      <c r="AN721" s="25"/>
      <c r="AO721" s="25"/>
      <c r="AP721" s="25"/>
      <c r="AQ721" s="25"/>
      <c r="AR721" s="25"/>
      <c r="AS721" s="25"/>
      <c r="AT721" s="25"/>
      <c r="AU721" s="25"/>
    </row>
    <row r="722" spans="27:64">
      <c r="AA722" s="25"/>
      <c r="AB722" s="25"/>
      <c r="AC722" s="25"/>
      <c r="AD722" s="25"/>
      <c r="AE722" s="25"/>
      <c r="AG722" s="128"/>
      <c r="AN722" s="25"/>
      <c r="AO722" s="25"/>
      <c r="AP722" s="25"/>
      <c r="AQ722" s="25"/>
      <c r="AR722" s="25"/>
      <c r="AS722" s="25"/>
      <c r="AT722" s="25"/>
      <c r="AU722" s="25"/>
    </row>
    <row r="723" spans="27:64">
      <c r="AA723" s="25"/>
      <c r="AB723" s="25"/>
      <c r="AC723" s="25"/>
      <c r="AD723" s="25"/>
      <c r="AE723" s="25"/>
      <c r="AG723" s="128"/>
      <c r="AN723" s="25"/>
      <c r="AO723" s="25"/>
      <c r="AP723" s="25"/>
      <c r="AQ723" s="25"/>
      <c r="AR723" s="25"/>
      <c r="AS723" s="25"/>
      <c r="AT723" s="25"/>
      <c r="AU723" s="25"/>
    </row>
    <row r="724" spans="27:64">
      <c r="AA724" s="25"/>
      <c r="AB724" s="25"/>
      <c r="AC724" s="25"/>
      <c r="AD724" s="25"/>
      <c r="AE724" s="25"/>
      <c r="AG724" s="128"/>
      <c r="AN724" s="25"/>
      <c r="AO724" s="25"/>
      <c r="AP724" s="25"/>
      <c r="AQ724" s="25"/>
      <c r="AR724" s="25"/>
      <c r="AS724" s="25"/>
      <c r="AT724" s="25"/>
      <c r="AU724" s="25"/>
    </row>
    <row r="725" spans="27:64">
      <c r="AA725" s="25"/>
      <c r="AB725" s="25"/>
      <c r="AC725" s="25"/>
      <c r="AD725" s="25"/>
      <c r="AE725" s="25"/>
      <c r="AG725" s="128"/>
      <c r="AN725" s="25"/>
      <c r="AO725" s="25"/>
      <c r="AP725" s="25"/>
      <c r="AQ725" s="25"/>
      <c r="AR725" s="25"/>
      <c r="AS725" s="25"/>
      <c r="AT725" s="25"/>
      <c r="AU725" s="25"/>
    </row>
    <row r="726" spans="27:64">
      <c r="AA726" s="25"/>
      <c r="AB726" s="25"/>
      <c r="AC726" s="25"/>
      <c r="AD726" s="25"/>
      <c r="AE726" s="25"/>
      <c r="AG726" s="128"/>
      <c r="AN726" s="25"/>
      <c r="AO726" s="25"/>
      <c r="AP726" s="25"/>
      <c r="AQ726" s="25"/>
      <c r="AR726" s="25"/>
      <c r="AS726" s="25"/>
      <c r="AT726" s="25"/>
      <c r="AU726" s="25"/>
    </row>
    <row r="727" spans="27:64">
      <c r="AA727" s="25"/>
      <c r="AB727" s="25"/>
      <c r="AC727" s="25"/>
      <c r="AD727" s="25"/>
      <c r="AE727" s="25"/>
      <c r="AG727" s="128"/>
      <c r="AN727" s="25"/>
      <c r="AO727" s="25"/>
      <c r="AP727" s="25"/>
      <c r="AQ727" s="25"/>
      <c r="AR727" s="25"/>
      <c r="AS727" s="25"/>
      <c r="AT727" s="25"/>
      <c r="AU727" s="25"/>
      <c r="AV727" s="25"/>
    </row>
    <row r="728" spans="27:64">
      <c r="AA728" s="25"/>
      <c r="AB728" s="25"/>
      <c r="AC728" s="25"/>
      <c r="AD728" s="25"/>
      <c r="AE728" s="25"/>
      <c r="AG728" s="128"/>
      <c r="AN728" s="25"/>
      <c r="AO728" s="25"/>
      <c r="AP728" s="25"/>
      <c r="AQ728" s="25"/>
      <c r="AR728" s="25"/>
      <c r="AS728" s="25"/>
      <c r="AT728" s="25"/>
      <c r="AU728" s="25"/>
      <c r="AV728" s="25"/>
      <c r="AW728" s="25"/>
      <c r="AX728" s="25"/>
      <c r="AY728" s="25"/>
      <c r="AZ728" s="25"/>
      <c r="BA728" s="25"/>
      <c r="BB728" s="25"/>
      <c r="BC728" s="25"/>
      <c r="BD728" s="25"/>
      <c r="BE728" s="25"/>
      <c r="BF728" s="25"/>
      <c r="BG728" s="25"/>
      <c r="BH728" s="25"/>
      <c r="BI728" s="25"/>
      <c r="BJ728" s="25"/>
      <c r="BK728" s="25"/>
      <c r="BL728" s="25"/>
    </row>
    <row r="729" spans="27:64">
      <c r="AA729" s="25"/>
      <c r="AB729" s="25"/>
      <c r="AC729" s="25"/>
      <c r="AD729" s="25"/>
      <c r="AE729" s="25"/>
      <c r="AG729" s="128"/>
      <c r="AN729" s="25"/>
      <c r="AO729" s="25"/>
      <c r="AP729" s="25"/>
      <c r="AQ729" s="25"/>
      <c r="AR729" s="25"/>
      <c r="AS729" s="25"/>
      <c r="AT729" s="25"/>
      <c r="AU729" s="25"/>
    </row>
    <row r="730" spans="27:64">
      <c r="AA730" s="25"/>
      <c r="AB730" s="25"/>
      <c r="AC730" s="25"/>
      <c r="AD730" s="25"/>
      <c r="AE730" s="25"/>
      <c r="AG730" s="128"/>
      <c r="AN730" s="25"/>
      <c r="AO730" s="25"/>
      <c r="AP730" s="25"/>
      <c r="AQ730" s="25"/>
      <c r="AR730" s="25"/>
      <c r="AS730" s="25"/>
      <c r="AT730" s="25"/>
      <c r="AU730" s="25"/>
    </row>
    <row r="731" spans="27:64">
      <c r="AA731" s="25"/>
      <c r="AB731" s="25"/>
      <c r="AC731" s="25"/>
      <c r="AD731" s="25"/>
      <c r="AE731" s="25"/>
      <c r="AG731" s="128"/>
      <c r="AN731" s="25"/>
      <c r="AO731" s="25"/>
      <c r="AP731" s="25"/>
      <c r="AQ731" s="25"/>
      <c r="AR731" s="25"/>
      <c r="AS731" s="25"/>
      <c r="AT731" s="25"/>
      <c r="AU731" s="25"/>
    </row>
    <row r="732" spans="27:64">
      <c r="AA732" s="25"/>
      <c r="AB732" s="25"/>
      <c r="AC732" s="25"/>
      <c r="AD732" s="25"/>
      <c r="AE732" s="25"/>
      <c r="AG732" s="128"/>
      <c r="AN732" s="25"/>
      <c r="AO732" s="25"/>
      <c r="AP732" s="25"/>
      <c r="AQ732" s="25"/>
      <c r="AR732" s="25"/>
      <c r="AS732" s="25"/>
      <c r="AT732" s="25"/>
      <c r="AU732" s="25"/>
    </row>
    <row r="733" spans="27:64">
      <c r="AA733" s="25"/>
      <c r="AB733" s="25"/>
      <c r="AC733" s="25"/>
      <c r="AD733" s="25"/>
      <c r="AE733" s="25"/>
      <c r="AG733" s="128"/>
      <c r="AN733" s="25"/>
      <c r="AO733" s="25"/>
      <c r="AP733" s="25"/>
      <c r="AQ733" s="25"/>
      <c r="AR733" s="25"/>
      <c r="AS733" s="25"/>
      <c r="AT733" s="25"/>
      <c r="AU733" s="25"/>
    </row>
    <row r="734" spans="27:64">
      <c r="AA734" s="25"/>
      <c r="AB734" s="25"/>
      <c r="AC734" s="25"/>
      <c r="AD734" s="25"/>
      <c r="AE734" s="25"/>
      <c r="AG734" s="128"/>
      <c r="AN734" s="25"/>
      <c r="AO734" s="25"/>
      <c r="AP734" s="25"/>
      <c r="AQ734" s="25"/>
      <c r="AR734" s="25"/>
      <c r="AS734" s="25"/>
      <c r="AT734" s="25"/>
      <c r="AU734" s="25"/>
    </row>
    <row r="735" spans="27:64">
      <c r="AA735" s="25"/>
      <c r="AB735" s="25"/>
      <c r="AC735" s="25"/>
      <c r="AD735" s="25"/>
      <c r="AE735" s="25"/>
      <c r="AG735" s="128"/>
      <c r="AN735" s="25"/>
      <c r="AO735" s="25"/>
      <c r="AP735" s="25"/>
      <c r="AQ735" s="25"/>
      <c r="AR735" s="25"/>
      <c r="AS735" s="25"/>
      <c r="AT735" s="25"/>
      <c r="AU735" s="25"/>
    </row>
    <row r="736" spans="27:64">
      <c r="AA736" s="25"/>
      <c r="AB736" s="25"/>
      <c r="AC736" s="25"/>
      <c r="AD736" s="25"/>
      <c r="AE736" s="25"/>
      <c r="AG736" s="128"/>
      <c r="AN736" s="25"/>
      <c r="AO736" s="25"/>
      <c r="AP736" s="25"/>
      <c r="AQ736" s="25"/>
      <c r="AR736" s="25"/>
      <c r="AS736" s="25"/>
      <c r="AT736" s="25"/>
      <c r="AU736" s="25"/>
    </row>
    <row r="737" spans="27:64">
      <c r="AA737" s="25"/>
      <c r="AB737" s="25"/>
      <c r="AC737" s="25"/>
      <c r="AD737" s="25"/>
      <c r="AE737" s="25"/>
      <c r="AG737" s="128"/>
      <c r="AN737" s="25"/>
      <c r="AO737" s="25"/>
      <c r="AP737" s="25"/>
      <c r="AQ737" s="25"/>
      <c r="AR737" s="25"/>
      <c r="AS737" s="25"/>
      <c r="AT737" s="25"/>
      <c r="AU737" s="25"/>
    </row>
    <row r="738" spans="27:64">
      <c r="AA738" s="25"/>
      <c r="AB738" s="25"/>
      <c r="AC738" s="25"/>
      <c r="AD738" s="25"/>
      <c r="AE738" s="25"/>
      <c r="AG738" s="128"/>
      <c r="AN738" s="25"/>
      <c r="AO738" s="25"/>
      <c r="AP738" s="25"/>
      <c r="AQ738" s="25"/>
      <c r="AR738" s="25"/>
      <c r="AS738" s="25"/>
      <c r="AT738" s="25"/>
      <c r="AU738" s="25"/>
    </row>
    <row r="739" spans="27:64">
      <c r="AA739" s="25"/>
      <c r="AB739" s="25"/>
      <c r="AC739" s="25"/>
      <c r="AD739" s="25"/>
      <c r="AE739" s="25"/>
      <c r="AG739" s="128"/>
      <c r="AN739" s="25"/>
      <c r="AO739" s="25"/>
      <c r="AP739" s="25"/>
      <c r="AQ739" s="25"/>
      <c r="AR739" s="25"/>
      <c r="AS739" s="25"/>
      <c r="AT739" s="25"/>
      <c r="AU739" s="25"/>
    </row>
    <row r="740" spans="27:64">
      <c r="AA740" s="25"/>
      <c r="AB740" s="25"/>
      <c r="AC740" s="25"/>
      <c r="AD740" s="25"/>
      <c r="AE740" s="25"/>
      <c r="AG740" s="128"/>
      <c r="AN740" s="25"/>
      <c r="AO740" s="25"/>
      <c r="AP740" s="25"/>
      <c r="AQ740" s="25"/>
      <c r="AR740" s="25"/>
      <c r="AS740" s="25"/>
      <c r="AT740" s="25"/>
      <c r="AU740" s="25"/>
    </row>
    <row r="741" spans="27:64">
      <c r="AA741" s="25"/>
      <c r="AB741" s="25"/>
      <c r="AC741" s="25"/>
      <c r="AD741" s="25"/>
      <c r="AE741" s="25"/>
      <c r="AG741" s="128"/>
      <c r="AN741" s="25"/>
      <c r="AO741" s="25"/>
      <c r="AP741" s="25"/>
      <c r="AQ741" s="25"/>
      <c r="AR741" s="25"/>
      <c r="AS741" s="25"/>
      <c r="AT741" s="25"/>
      <c r="AU741" s="25"/>
    </row>
    <row r="742" spans="27:64">
      <c r="AA742" s="25"/>
      <c r="AB742" s="25"/>
      <c r="AC742" s="25"/>
      <c r="AD742" s="25"/>
      <c r="AE742" s="25"/>
      <c r="AG742" s="128"/>
      <c r="AN742" s="25"/>
      <c r="AO742" s="25"/>
      <c r="AP742" s="25"/>
      <c r="AQ742" s="25"/>
      <c r="AR742" s="25"/>
      <c r="AS742" s="25"/>
      <c r="AT742" s="25"/>
      <c r="AU742" s="25"/>
    </row>
    <row r="743" spans="27:64">
      <c r="AA743" s="25"/>
      <c r="AB743" s="25"/>
      <c r="AC743" s="25"/>
      <c r="AD743" s="25"/>
      <c r="AE743" s="25"/>
      <c r="AG743" s="128"/>
      <c r="AN743" s="25"/>
      <c r="AO743" s="25"/>
      <c r="AP743" s="25"/>
      <c r="AQ743" s="25"/>
      <c r="AR743" s="25"/>
      <c r="AS743" s="25"/>
      <c r="AT743" s="25"/>
      <c r="AU743" s="25"/>
    </row>
    <row r="744" spans="27:64">
      <c r="AA744" s="25"/>
      <c r="AB744" s="25"/>
      <c r="AC744" s="25"/>
      <c r="AD744" s="25"/>
      <c r="AE744" s="25"/>
      <c r="AG744" s="128"/>
      <c r="AN744" s="25"/>
      <c r="AO744" s="25"/>
      <c r="AP744" s="25"/>
      <c r="AQ744" s="25"/>
      <c r="AR744" s="25"/>
      <c r="AS744" s="25"/>
      <c r="AT744" s="25"/>
      <c r="AU744" s="25"/>
    </row>
    <row r="745" spans="27:64">
      <c r="AA745" s="25"/>
      <c r="AB745" s="25"/>
      <c r="AC745" s="25"/>
      <c r="AD745" s="25"/>
      <c r="AE745" s="25"/>
      <c r="AG745" s="128"/>
      <c r="AN745" s="25"/>
      <c r="AO745" s="25"/>
      <c r="AP745" s="25"/>
      <c r="AQ745" s="25"/>
      <c r="AR745" s="25"/>
      <c r="AS745" s="25"/>
      <c r="AT745" s="25"/>
      <c r="AU745" s="25"/>
    </row>
    <row r="746" spans="27:64">
      <c r="AA746" s="25"/>
      <c r="AB746" s="25"/>
      <c r="AC746" s="25"/>
      <c r="AD746" s="25"/>
      <c r="AE746" s="25"/>
      <c r="AG746" s="128"/>
      <c r="AN746" s="25"/>
      <c r="AO746" s="25"/>
      <c r="AP746" s="25"/>
      <c r="AQ746" s="25"/>
      <c r="AR746" s="25"/>
      <c r="AS746" s="25"/>
      <c r="AT746" s="25"/>
      <c r="AU746" s="25"/>
    </row>
    <row r="747" spans="27:64">
      <c r="AA747" s="25"/>
      <c r="AB747" s="25"/>
      <c r="AC747" s="25"/>
      <c r="AD747" s="25"/>
      <c r="AE747" s="25"/>
      <c r="AG747" s="128"/>
      <c r="AN747" s="25"/>
      <c r="AO747" s="25"/>
      <c r="AP747" s="25"/>
      <c r="AQ747" s="25"/>
      <c r="AR747" s="25"/>
      <c r="AS747" s="25"/>
      <c r="AT747" s="25"/>
      <c r="AU747" s="25"/>
    </row>
    <row r="748" spans="27:64">
      <c r="AA748" s="25"/>
      <c r="AB748" s="25"/>
      <c r="AC748" s="25"/>
      <c r="AD748" s="25"/>
      <c r="AE748" s="25"/>
      <c r="AG748" s="128"/>
      <c r="AN748" s="25"/>
      <c r="AO748" s="25"/>
      <c r="AP748" s="25"/>
      <c r="AQ748" s="25"/>
      <c r="AR748" s="25"/>
      <c r="AS748" s="25"/>
      <c r="AT748" s="25"/>
      <c r="AU748" s="25"/>
      <c r="AV748" s="25"/>
      <c r="AW748" s="25"/>
      <c r="AX748" s="25"/>
      <c r="AY748" s="25"/>
      <c r="AZ748" s="25"/>
      <c r="BA748" s="25"/>
      <c r="BB748" s="25"/>
      <c r="BC748" s="25"/>
      <c r="BD748" s="25"/>
      <c r="BE748" s="25"/>
      <c r="BF748" s="25"/>
      <c r="BG748" s="25"/>
      <c r="BH748" s="25"/>
      <c r="BI748" s="25"/>
      <c r="BJ748" s="25"/>
      <c r="BK748" s="25"/>
      <c r="BL748" s="25"/>
    </row>
    <row r="749" spans="27:64">
      <c r="AA749" s="25"/>
      <c r="AB749" s="25"/>
      <c r="AC749" s="25"/>
      <c r="AD749" s="25"/>
      <c r="AE749" s="25"/>
      <c r="AG749" s="128"/>
      <c r="AN749" s="25"/>
      <c r="AO749" s="25"/>
      <c r="AP749" s="25"/>
      <c r="AQ749" s="25"/>
      <c r="AR749" s="25"/>
      <c r="AS749" s="25"/>
      <c r="AT749" s="25"/>
      <c r="AU749" s="25"/>
    </row>
    <row r="750" spans="27:64">
      <c r="AA750" s="25"/>
      <c r="AB750" s="25"/>
      <c r="AC750" s="25"/>
      <c r="AD750" s="25"/>
      <c r="AE750" s="25"/>
      <c r="AG750" s="128"/>
      <c r="AN750" s="25"/>
      <c r="AO750" s="25"/>
      <c r="AP750" s="25"/>
      <c r="AQ750" s="25"/>
      <c r="AR750" s="25"/>
      <c r="AS750" s="25"/>
      <c r="AT750" s="25"/>
      <c r="AU750" s="25"/>
    </row>
    <row r="751" spans="27:64">
      <c r="AA751" s="25"/>
      <c r="AB751" s="25"/>
      <c r="AC751" s="25"/>
      <c r="AD751" s="25"/>
      <c r="AE751" s="25"/>
      <c r="AG751" s="128"/>
      <c r="AN751" s="25"/>
      <c r="AO751" s="25"/>
      <c r="AP751" s="25"/>
      <c r="AQ751" s="25"/>
      <c r="AR751" s="25"/>
      <c r="AS751" s="25"/>
      <c r="AT751" s="25"/>
      <c r="AU751" s="25"/>
    </row>
    <row r="752" spans="27:64">
      <c r="AA752" s="25"/>
      <c r="AB752" s="25"/>
      <c r="AC752" s="25"/>
      <c r="AD752" s="25"/>
      <c r="AE752" s="25"/>
      <c r="AG752" s="128"/>
      <c r="AN752" s="25"/>
      <c r="AO752" s="25"/>
      <c r="AP752" s="25"/>
      <c r="AQ752" s="25"/>
      <c r="AR752" s="25"/>
      <c r="AS752" s="25"/>
      <c r="AT752" s="25"/>
      <c r="AU752" s="25"/>
    </row>
    <row r="753" spans="27:48">
      <c r="AA753" s="25"/>
      <c r="AB753" s="25"/>
      <c r="AC753" s="25"/>
      <c r="AD753" s="25"/>
      <c r="AE753" s="25"/>
      <c r="AG753" s="128"/>
      <c r="AN753" s="25"/>
      <c r="AO753" s="25"/>
      <c r="AP753" s="25"/>
      <c r="AQ753" s="25"/>
      <c r="AR753" s="25"/>
      <c r="AS753" s="25"/>
      <c r="AT753" s="25"/>
      <c r="AU753" s="25"/>
    </row>
    <row r="754" spans="27:48">
      <c r="AA754" s="25"/>
      <c r="AB754" s="25"/>
      <c r="AC754" s="25"/>
      <c r="AD754" s="25"/>
      <c r="AE754" s="25"/>
      <c r="AG754" s="128"/>
      <c r="AN754" s="25"/>
      <c r="AO754" s="25"/>
      <c r="AP754" s="25"/>
      <c r="AQ754" s="25"/>
      <c r="AR754" s="25"/>
      <c r="AS754" s="25"/>
      <c r="AT754" s="25"/>
      <c r="AU754" s="25"/>
    </row>
    <row r="755" spans="27:48">
      <c r="AA755" s="25"/>
      <c r="AB755" s="25"/>
      <c r="AC755" s="25"/>
      <c r="AD755" s="25"/>
      <c r="AE755" s="25"/>
      <c r="AG755" s="128"/>
      <c r="AN755" s="25"/>
      <c r="AO755" s="25"/>
      <c r="AP755" s="25"/>
      <c r="AQ755" s="25"/>
      <c r="AR755" s="25"/>
      <c r="AS755" s="25"/>
      <c r="AT755" s="25"/>
      <c r="AU755" s="25"/>
    </row>
    <row r="756" spans="27:48">
      <c r="AA756" s="25"/>
      <c r="AB756" s="25"/>
      <c r="AC756" s="25"/>
      <c r="AD756" s="25"/>
      <c r="AE756" s="25"/>
      <c r="AG756" s="128"/>
      <c r="AN756" s="25"/>
      <c r="AO756" s="25"/>
      <c r="AP756" s="25"/>
      <c r="AQ756" s="25"/>
      <c r="AR756" s="25"/>
      <c r="AS756" s="25"/>
      <c r="AT756" s="25"/>
      <c r="AU756" s="25"/>
    </row>
    <row r="757" spans="27:48">
      <c r="AA757" s="25"/>
      <c r="AB757" s="25"/>
      <c r="AC757" s="25"/>
      <c r="AD757" s="25"/>
      <c r="AE757" s="25"/>
      <c r="AG757" s="128"/>
      <c r="AN757" s="25"/>
      <c r="AO757" s="25"/>
      <c r="AP757" s="25"/>
      <c r="AQ757" s="25"/>
      <c r="AR757" s="25"/>
      <c r="AS757" s="25"/>
      <c r="AT757" s="25"/>
      <c r="AU757" s="25"/>
    </row>
    <row r="758" spans="27:48">
      <c r="AA758" s="25"/>
      <c r="AB758" s="25"/>
      <c r="AC758" s="25"/>
      <c r="AD758" s="25"/>
      <c r="AE758" s="25"/>
      <c r="AG758" s="128"/>
      <c r="AN758" s="25"/>
      <c r="AO758" s="25"/>
      <c r="AP758" s="25"/>
      <c r="AQ758" s="25"/>
      <c r="AR758" s="25"/>
      <c r="AS758" s="25"/>
      <c r="AT758" s="25"/>
      <c r="AU758" s="25"/>
    </row>
    <row r="759" spans="27:48">
      <c r="AA759" s="25"/>
      <c r="AB759" s="25"/>
      <c r="AC759" s="25"/>
      <c r="AD759" s="25"/>
      <c r="AE759" s="25"/>
      <c r="AG759" s="128"/>
      <c r="AN759" s="25"/>
      <c r="AO759" s="25"/>
      <c r="AP759" s="25"/>
      <c r="AQ759" s="25"/>
      <c r="AR759" s="25"/>
      <c r="AS759" s="25"/>
      <c r="AT759" s="25"/>
      <c r="AU759" s="25"/>
      <c r="AV759" s="25"/>
    </row>
    <row r="760" spans="27:48">
      <c r="AA760" s="25"/>
      <c r="AB760" s="25"/>
      <c r="AC760" s="25"/>
      <c r="AD760" s="25"/>
      <c r="AE760" s="25"/>
      <c r="AG760" s="128"/>
      <c r="AN760" s="25"/>
      <c r="AO760" s="25"/>
      <c r="AP760" s="25"/>
      <c r="AQ760" s="25"/>
      <c r="AR760" s="25"/>
      <c r="AS760" s="25"/>
      <c r="AT760" s="25"/>
      <c r="AU760" s="25"/>
    </row>
    <row r="761" spans="27:48">
      <c r="AA761" s="25"/>
      <c r="AB761" s="25"/>
      <c r="AC761" s="25"/>
      <c r="AD761" s="25"/>
      <c r="AE761" s="25"/>
      <c r="AG761" s="128"/>
      <c r="AN761" s="25"/>
      <c r="AO761" s="25"/>
      <c r="AP761" s="25"/>
      <c r="AQ761" s="25"/>
      <c r="AR761" s="25"/>
      <c r="AS761" s="25"/>
      <c r="AT761" s="25"/>
      <c r="AU761" s="25"/>
    </row>
    <row r="762" spans="27:48">
      <c r="AA762" s="25"/>
      <c r="AB762" s="25"/>
      <c r="AC762" s="25"/>
      <c r="AD762" s="25"/>
      <c r="AE762" s="25"/>
      <c r="AG762" s="128"/>
      <c r="AN762" s="25"/>
      <c r="AO762" s="25"/>
      <c r="AP762" s="25"/>
      <c r="AQ762" s="25"/>
      <c r="AR762" s="25"/>
      <c r="AS762" s="25"/>
      <c r="AT762" s="25"/>
      <c r="AU762" s="25"/>
    </row>
    <row r="763" spans="27:48">
      <c r="AA763" s="25"/>
      <c r="AB763" s="25"/>
      <c r="AC763" s="25"/>
      <c r="AD763" s="25"/>
      <c r="AE763" s="25"/>
      <c r="AG763" s="128"/>
      <c r="AN763" s="25"/>
      <c r="AO763" s="25"/>
      <c r="AP763" s="25"/>
      <c r="AQ763" s="25"/>
      <c r="AR763" s="25"/>
      <c r="AS763" s="25"/>
      <c r="AT763" s="25"/>
      <c r="AU763" s="25"/>
    </row>
    <row r="764" spans="27:48">
      <c r="AA764" s="25"/>
      <c r="AB764" s="25"/>
      <c r="AC764" s="25"/>
      <c r="AD764" s="25"/>
      <c r="AE764" s="25"/>
      <c r="AG764" s="128"/>
      <c r="AN764" s="25"/>
      <c r="AO764" s="25"/>
      <c r="AP764" s="25"/>
      <c r="AQ764" s="25"/>
      <c r="AR764" s="25"/>
      <c r="AS764" s="25"/>
      <c r="AT764" s="25"/>
      <c r="AU764" s="25"/>
    </row>
    <row r="765" spans="27:48">
      <c r="AA765" s="25"/>
      <c r="AB765" s="25"/>
      <c r="AC765" s="25"/>
      <c r="AD765" s="25"/>
      <c r="AE765" s="25"/>
      <c r="AG765" s="128"/>
      <c r="AN765" s="25"/>
      <c r="AO765" s="25"/>
      <c r="AP765" s="25"/>
      <c r="AQ765" s="25"/>
      <c r="AR765" s="25"/>
      <c r="AS765" s="25"/>
      <c r="AT765" s="25"/>
      <c r="AU765" s="25"/>
    </row>
    <row r="766" spans="27:48">
      <c r="AA766" s="25"/>
      <c r="AB766" s="25"/>
      <c r="AC766" s="25"/>
      <c r="AD766" s="25"/>
      <c r="AE766" s="25"/>
      <c r="AG766" s="128"/>
      <c r="AN766" s="25"/>
      <c r="AO766" s="25"/>
      <c r="AP766" s="25"/>
      <c r="AQ766" s="25"/>
      <c r="AR766" s="25"/>
      <c r="AS766" s="25"/>
      <c r="AT766" s="25"/>
      <c r="AU766" s="25"/>
    </row>
    <row r="767" spans="27:48">
      <c r="AA767" s="25"/>
      <c r="AB767" s="25"/>
      <c r="AC767" s="25"/>
      <c r="AD767" s="25"/>
      <c r="AE767" s="25"/>
      <c r="AG767" s="128"/>
      <c r="AN767" s="25"/>
      <c r="AO767" s="25"/>
      <c r="AP767" s="25"/>
      <c r="AQ767" s="25"/>
      <c r="AR767" s="25"/>
      <c r="AS767" s="25"/>
      <c r="AT767" s="25"/>
      <c r="AU767" s="25"/>
    </row>
    <row r="768" spans="27:48">
      <c r="AA768" s="25"/>
      <c r="AB768" s="25"/>
      <c r="AC768" s="25"/>
      <c r="AD768" s="25"/>
      <c r="AE768" s="25"/>
      <c r="AG768" s="128"/>
      <c r="AN768" s="25"/>
      <c r="AO768" s="25"/>
      <c r="AP768" s="25"/>
      <c r="AQ768" s="25"/>
      <c r="AR768" s="25"/>
      <c r="AS768" s="25"/>
      <c r="AT768" s="25"/>
      <c r="AU768" s="25"/>
    </row>
    <row r="769" spans="27:64">
      <c r="AA769" s="25"/>
      <c r="AB769" s="25"/>
      <c r="AC769" s="25"/>
      <c r="AD769" s="25"/>
      <c r="AE769" s="25"/>
      <c r="AG769" s="128"/>
      <c r="AN769" s="25"/>
      <c r="AO769" s="25"/>
      <c r="AP769" s="25"/>
      <c r="AQ769" s="25"/>
      <c r="AR769" s="25"/>
      <c r="AS769" s="25"/>
      <c r="AT769" s="25"/>
      <c r="AU769" s="25"/>
      <c r="AV769" s="25"/>
      <c r="AX769" s="25"/>
      <c r="AY769" s="25"/>
      <c r="AZ769" s="25"/>
      <c r="BA769" s="25"/>
      <c r="BB769" s="25"/>
      <c r="BC769" s="25"/>
      <c r="BD769" s="25"/>
      <c r="BE769" s="25"/>
      <c r="BF769" s="25"/>
      <c r="BG769" s="25"/>
      <c r="BH769" s="25"/>
      <c r="BI769" s="25"/>
      <c r="BJ769" s="25"/>
      <c r="BK769" s="25"/>
      <c r="BL769" s="25"/>
    </row>
    <row r="770" spans="27:64">
      <c r="AA770" s="25"/>
      <c r="AB770" s="25"/>
      <c r="AC770" s="25"/>
      <c r="AD770" s="25"/>
      <c r="AE770" s="25"/>
      <c r="AG770" s="128"/>
      <c r="AN770" s="25"/>
      <c r="AO770" s="25"/>
      <c r="AP770" s="25"/>
      <c r="AQ770" s="25"/>
      <c r="AR770" s="25"/>
      <c r="AS770" s="25"/>
      <c r="AT770" s="25"/>
      <c r="AU770" s="25"/>
    </row>
    <row r="771" spans="27:64">
      <c r="AA771" s="25"/>
      <c r="AB771" s="25"/>
      <c r="AC771" s="25"/>
      <c r="AD771" s="25"/>
      <c r="AE771" s="25"/>
      <c r="AG771" s="128"/>
      <c r="AN771" s="25"/>
      <c r="AO771" s="25"/>
      <c r="AP771" s="25"/>
      <c r="AQ771" s="25"/>
      <c r="AR771" s="25"/>
      <c r="AS771" s="25"/>
      <c r="AT771" s="25"/>
      <c r="AU771" s="25"/>
    </row>
    <row r="772" spans="27:64">
      <c r="AA772" s="25"/>
      <c r="AB772" s="25"/>
      <c r="AC772" s="25"/>
      <c r="AD772" s="25"/>
      <c r="AE772" s="25"/>
      <c r="AG772" s="128"/>
      <c r="AN772" s="25"/>
      <c r="AO772" s="25"/>
      <c r="AP772" s="25"/>
      <c r="AQ772" s="25"/>
      <c r="AR772" s="25"/>
      <c r="AS772" s="25"/>
      <c r="AT772" s="25"/>
      <c r="AU772" s="25"/>
    </row>
    <row r="773" spans="27:64">
      <c r="AA773" s="25"/>
      <c r="AB773" s="25"/>
      <c r="AC773" s="25"/>
      <c r="AD773" s="25"/>
      <c r="AE773" s="25"/>
      <c r="AG773" s="128"/>
      <c r="AN773" s="25"/>
      <c r="AO773" s="25"/>
      <c r="AP773" s="25"/>
      <c r="AQ773" s="25"/>
      <c r="AR773" s="25"/>
      <c r="AS773" s="25"/>
      <c r="AT773" s="25"/>
      <c r="AU773" s="25"/>
    </row>
    <row r="774" spans="27:64">
      <c r="AA774" s="25"/>
      <c r="AB774" s="25"/>
      <c r="AC774" s="25"/>
      <c r="AD774" s="25"/>
      <c r="AE774" s="25"/>
      <c r="AG774" s="128"/>
      <c r="AN774" s="25"/>
      <c r="AO774" s="25"/>
      <c r="AP774" s="25"/>
      <c r="AQ774" s="25"/>
      <c r="AR774" s="25"/>
      <c r="AS774" s="25"/>
      <c r="AT774" s="25"/>
      <c r="AU774" s="25"/>
      <c r="AV774" s="25"/>
      <c r="AW774" s="25"/>
      <c r="AX774" s="25"/>
      <c r="AY774" s="25"/>
      <c r="AZ774" s="25"/>
      <c r="BA774" s="25"/>
      <c r="BB774" s="25"/>
      <c r="BC774" s="25"/>
      <c r="BD774" s="25"/>
      <c r="BE774" s="25"/>
      <c r="BF774" s="25"/>
      <c r="BG774" s="25"/>
      <c r="BH774" s="25"/>
      <c r="BI774" s="25"/>
      <c r="BJ774" s="25"/>
      <c r="BK774" s="25"/>
      <c r="BL774" s="25"/>
    </row>
    <row r="775" spans="27:64">
      <c r="AA775" s="25"/>
      <c r="AB775" s="25"/>
      <c r="AC775" s="25"/>
      <c r="AD775" s="25"/>
      <c r="AE775" s="25"/>
      <c r="AG775" s="128"/>
      <c r="AN775" s="25"/>
      <c r="AO775" s="25"/>
      <c r="AP775" s="25"/>
      <c r="AQ775" s="25"/>
      <c r="AR775" s="25"/>
      <c r="AS775" s="25"/>
      <c r="AT775" s="25"/>
      <c r="AU775" s="25"/>
    </row>
    <row r="776" spans="27:64">
      <c r="AA776" s="25"/>
      <c r="AB776" s="25"/>
      <c r="AC776" s="25"/>
      <c r="AD776" s="25"/>
      <c r="AE776" s="25"/>
      <c r="AG776" s="128"/>
      <c r="AN776" s="25"/>
      <c r="AO776" s="25"/>
      <c r="AP776" s="25"/>
      <c r="AQ776" s="25"/>
      <c r="AR776" s="25"/>
      <c r="AS776" s="25"/>
      <c r="AT776" s="25"/>
      <c r="AU776" s="25"/>
    </row>
    <row r="777" spans="27:64">
      <c r="AA777" s="25"/>
      <c r="AB777" s="25"/>
      <c r="AC777" s="25"/>
      <c r="AD777" s="25"/>
      <c r="AE777" s="25"/>
      <c r="AG777" s="128"/>
      <c r="AN777" s="25"/>
      <c r="AO777" s="25"/>
      <c r="AP777" s="25"/>
      <c r="AQ777" s="25"/>
      <c r="AR777" s="25"/>
      <c r="AS777" s="25"/>
      <c r="AT777" s="25"/>
      <c r="AU777" s="25"/>
    </row>
    <row r="778" spans="27:64">
      <c r="AA778" s="25"/>
      <c r="AB778" s="25"/>
      <c r="AC778" s="25"/>
      <c r="AD778" s="25"/>
      <c r="AE778" s="25"/>
      <c r="AG778" s="128"/>
      <c r="AN778" s="25"/>
      <c r="AO778" s="25"/>
      <c r="AP778" s="25"/>
      <c r="AQ778" s="25"/>
      <c r="AR778" s="25"/>
      <c r="AS778" s="25"/>
      <c r="AT778" s="25"/>
      <c r="AU778" s="25"/>
    </row>
    <row r="779" spans="27:64">
      <c r="AA779" s="25"/>
      <c r="AB779" s="25"/>
      <c r="AC779" s="25"/>
      <c r="AD779" s="25"/>
      <c r="AE779" s="25"/>
      <c r="AG779" s="128"/>
      <c r="AN779" s="25"/>
      <c r="AO779" s="25"/>
      <c r="AP779" s="25"/>
      <c r="AQ779" s="25"/>
      <c r="AR779" s="25"/>
      <c r="AS779" s="25"/>
      <c r="AT779" s="25"/>
      <c r="AU779" s="25"/>
    </row>
    <row r="780" spans="27:64">
      <c r="AA780" s="25"/>
      <c r="AB780" s="25"/>
      <c r="AC780" s="25"/>
      <c r="AD780" s="25"/>
      <c r="AE780" s="25"/>
      <c r="AG780" s="128"/>
      <c r="AN780" s="25"/>
      <c r="AO780" s="25"/>
      <c r="AP780" s="25"/>
      <c r="AQ780" s="25"/>
      <c r="AR780" s="25"/>
      <c r="AS780" s="25"/>
      <c r="AT780" s="25"/>
      <c r="AU780" s="25"/>
    </row>
    <row r="781" spans="27:64">
      <c r="AA781" s="25"/>
      <c r="AB781" s="25"/>
      <c r="AC781" s="25"/>
      <c r="AD781" s="25"/>
      <c r="AE781" s="25"/>
      <c r="AG781" s="128"/>
      <c r="AN781" s="25"/>
      <c r="AO781" s="25"/>
      <c r="AP781" s="25"/>
      <c r="AQ781" s="25"/>
      <c r="AR781" s="25"/>
      <c r="AS781" s="25"/>
      <c r="AT781" s="25"/>
      <c r="AU781" s="25"/>
    </row>
    <row r="782" spans="27:64">
      <c r="AA782" s="25"/>
      <c r="AB782" s="25"/>
      <c r="AC782" s="25"/>
      <c r="AD782" s="25"/>
      <c r="AE782" s="25"/>
      <c r="AG782" s="128"/>
      <c r="AN782" s="25"/>
      <c r="AO782" s="25"/>
      <c r="AP782" s="25"/>
      <c r="AQ782" s="25"/>
      <c r="AR782" s="25"/>
      <c r="AS782" s="25"/>
      <c r="AT782" s="25"/>
      <c r="AU782" s="25"/>
    </row>
    <row r="783" spans="27:64">
      <c r="AA783" s="25"/>
      <c r="AB783" s="25"/>
      <c r="AC783" s="25"/>
      <c r="AD783" s="25"/>
      <c r="AE783" s="25"/>
      <c r="AG783" s="128"/>
      <c r="AN783" s="25"/>
      <c r="AO783" s="25"/>
      <c r="AP783" s="25"/>
      <c r="AQ783" s="25"/>
      <c r="AR783" s="25"/>
      <c r="AS783" s="25"/>
      <c r="AT783" s="25"/>
      <c r="AU783" s="25"/>
      <c r="AV783" s="25"/>
    </row>
    <row r="784" spans="27:64">
      <c r="AA784" s="25"/>
      <c r="AB784" s="25"/>
      <c r="AC784" s="25"/>
      <c r="AD784" s="25"/>
      <c r="AE784" s="25"/>
      <c r="AG784" s="128"/>
      <c r="AN784" s="25"/>
      <c r="AO784" s="25"/>
      <c r="AP784" s="25"/>
      <c r="AQ784" s="25"/>
      <c r="AR784" s="25"/>
      <c r="AS784" s="25"/>
      <c r="AT784" s="25"/>
      <c r="AU784" s="25"/>
    </row>
    <row r="785" spans="27:47">
      <c r="AA785" s="25"/>
      <c r="AB785" s="25"/>
      <c r="AC785" s="25"/>
      <c r="AD785" s="25"/>
      <c r="AE785" s="25"/>
      <c r="AG785" s="128"/>
      <c r="AN785" s="25"/>
      <c r="AO785" s="25"/>
      <c r="AP785" s="25"/>
      <c r="AQ785" s="25"/>
      <c r="AR785" s="25"/>
      <c r="AS785" s="25"/>
      <c r="AT785" s="25"/>
      <c r="AU785" s="25"/>
    </row>
    <row r="786" spans="27:47">
      <c r="AA786" s="25"/>
      <c r="AB786" s="25"/>
      <c r="AC786" s="25"/>
      <c r="AD786" s="25"/>
      <c r="AE786" s="25"/>
      <c r="AG786" s="128"/>
      <c r="AN786" s="25"/>
      <c r="AO786" s="25"/>
      <c r="AP786" s="25"/>
      <c r="AQ786" s="25"/>
      <c r="AR786" s="25"/>
      <c r="AS786" s="25"/>
      <c r="AT786" s="25"/>
      <c r="AU786" s="25"/>
    </row>
    <row r="787" spans="27:47">
      <c r="AA787" s="25"/>
      <c r="AB787" s="25"/>
      <c r="AC787" s="25"/>
      <c r="AD787" s="25"/>
      <c r="AE787" s="25"/>
      <c r="AG787" s="128"/>
      <c r="AN787" s="25"/>
      <c r="AO787" s="25"/>
      <c r="AP787" s="25"/>
      <c r="AQ787" s="25"/>
      <c r="AR787" s="25"/>
      <c r="AS787" s="25"/>
      <c r="AT787" s="25"/>
      <c r="AU787" s="25"/>
    </row>
    <row r="788" spans="27:47">
      <c r="AA788" s="25"/>
      <c r="AB788" s="25"/>
      <c r="AC788" s="25"/>
      <c r="AD788" s="25"/>
      <c r="AE788" s="25"/>
      <c r="AG788" s="128"/>
      <c r="AN788" s="25"/>
      <c r="AO788" s="25"/>
      <c r="AP788" s="25"/>
      <c r="AQ788" s="25"/>
      <c r="AR788" s="25"/>
      <c r="AS788" s="25"/>
      <c r="AT788" s="25"/>
      <c r="AU788" s="25"/>
    </row>
    <row r="789" spans="27:47">
      <c r="AA789" s="25"/>
      <c r="AB789" s="25"/>
      <c r="AC789" s="25"/>
      <c r="AD789" s="25"/>
      <c r="AE789" s="25"/>
      <c r="AG789" s="128"/>
      <c r="AN789" s="25"/>
      <c r="AO789" s="25"/>
      <c r="AP789" s="25"/>
      <c r="AQ789" s="25"/>
      <c r="AR789" s="25"/>
      <c r="AS789" s="25"/>
      <c r="AT789" s="25"/>
      <c r="AU789" s="25"/>
    </row>
    <row r="790" spans="27:47">
      <c r="AA790" s="25"/>
      <c r="AB790" s="25"/>
      <c r="AC790" s="25"/>
      <c r="AD790" s="25"/>
      <c r="AE790" s="25"/>
      <c r="AG790" s="128"/>
      <c r="AN790" s="25"/>
      <c r="AO790" s="25"/>
      <c r="AP790" s="25"/>
      <c r="AQ790" s="25"/>
      <c r="AR790" s="25"/>
      <c r="AS790" s="25"/>
      <c r="AT790" s="25"/>
      <c r="AU790" s="25"/>
    </row>
    <row r="791" spans="27:47">
      <c r="AA791" s="25"/>
      <c r="AB791" s="25"/>
      <c r="AC791" s="25"/>
      <c r="AD791" s="25"/>
      <c r="AE791" s="25"/>
      <c r="AG791" s="128"/>
      <c r="AN791" s="25"/>
      <c r="AO791" s="25"/>
      <c r="AP791" s="25"/>
      <c r="AQ791" s="25"/>
      <c r="AR791" s="25"/>
      <c r="AS791" s="25"/>
      <c r="AT791" s="25"/>
      <c r="AU791" s="25"/>
    </row>
    <row r="792" spans="27:47">
      <c r="AA792" s="25"/>
      <c r="AB792" s="25"/>
      <c r="AC792" s="25"/>
      <c r="AD792" s="25"/>
      <c r="AE792" s="25"/>
      <c r="AG792" s="128"/>
      <c r="AN792" s="25"/>
      <c r="AO792" s="25"/>
      <c r="AP792" s="25"/>
      <c r="AQ792" s="25"/>
      <c r="AR792" s="25"/>
      <c r="AS792" s="25"/>
      <c r="AT792" s="25"/>
      <c r="AU792" s="25"/>
    </row>
    <row r="793" spans="27:47">
      <c r="AA793" s="25"/>
      <c r="AB793" s="25"/>
      <c r="AC793" s="25"/>
      <c r="AD793" s="25"/>
      <c r="AE793" s="25"/>
      <c r="AG793" s="128"/>
      <c r="AN793" s="25"/>
      <c r="AO793" s="25"/>
      <c r="AP793" s="25"/>
      <c r="AQ793" s="25"/>
      <c r="AR793" s="25"/>
      <c r="AS793" s="25"/>
      <c r="AT793" s="25"/>
      <c r="AU793" s="25"/>
    </row>
    <row r="794" spans="27:47">
      <c r="AA794" s="25"/>
      <c r="AB794" s="25"/>
      <c r="AC794" s="25"/>
      <c r="AD794" s="25"/>
      <c r="AE794" s="25"/>
      <c r="AG794" s="128"/>
      <c r="AN794" s="25"/>
      <c r="AO794" s="25"/>
      <c r="AP794" s="25"/>
      <c r="AQ794" s="25"/>
      <c r="AR794" s="25"/>
      <c r="AS794" s="25"/>
      <c r="AT794" s="25"/>
      <c r="AU794" s="25"/>
    </row>
    <row r="795" spans="27:47">
      <c r="AA795" s="25"/>
      <c r="AB795" s="25"/>
      <c r="AC795" s="25"/>
      <c r="AD795" s="25"/>
      <c r="AE795" s="25"/>
      <c r="AG795" s="128"/>
      <c r="AN795" s="25"/>
      <c r="AO795" s="25"/>
      <c r="AP795" s="25"/>
      <c r="AQ795" s="25"/>
      <c r="AR795" s="25"/>
      <c r="AS795" s="25"/>
      <c r="AT795" s="25"/>
      <c r="AU795" s="25"/>
    </row>
    <row r="796" spans="27:47">
      <c r="AA796" s="25"/>
      <c r="AB796" s="25"/>
      <c r="AC796" s="25"/>
      <c r="AD796" s="25"/>
      <c r="AE796" s="25"/>
      <c r="AG796" s="128"/>
      <c r="AN796" s="25"/>
      <c r="AO796" s="25"/>
      <c r="AP796" s="25"/>
      <c r="AQ796" s="25"/>
      <c r="AR796" s="25"/>
      <c r="AS796" s="25"/>
      <c r="AT796" s="25"/>
      <c r="AU796" s="25"/>
    </row>
    <row r="797" spans="27:47">
      <c r="AA797" s="25"/>
      <c r="AB797" s="25"/>
      <c r="AC797" s="25"/>
      <c r="AD797" s="25"/>
      <c r="AE797" s="25"/>
      <c r="AG797" s="128"/>
      <c r="AN797" s="25"/>
      <c r="AO797" s="25"/>
      <c r="AP797" s="25"/>
      <c r="AQ797" s="25"/>
      <c r="AR797" s="25"/>
      <c r="AS797" s="25"/>
      <c r="AT797" s="25"/>
      <c r="AU797" s="25"/>
    </row>
    <row r="798" spans="27:47">
      <c r="AA798" s="25"/>
      <c r="AB798" s="25"/>
      <c r="AC798" s="25"/>
      <c r="AD798" s="25"/>
      <c r="AE798" s="25"/>
      <c r="AG798" s="128"/>
      <c r="AN798" s="25"/>
      <c r="AO798" s="25"/>
      <c r="AP798" s="25"/>
      <c r="AQ798" s="25"/>
      <c r="AR798" s="25"/>
      <c r="AS798" s="25"/>
      <c r="AT798" s="25"/>
      <c r="AU798" s="25"/>
    </row>
    <row r="799" spans="27:47">
      <c r="AA799" s="25"/>
      <c r="AB799" s="25"/>
      <c r="AC799" s="25"/>
      <c r="AD799" s="25"/>
      <c r="AE799" s="25"/>
      <c r="AG799" s="128"/>
      <c r="AN799" s="25"/>
      <c r="AO799" s="25"/>
      <c r="AP799" s="25"/>
      <c r="AQ799" s="25"/>
      <c r="AR799" s="25"/>
      <c r="AS799" s="25"/>
      <c r="AT799" s="25"/>
      <c r="AU799" s="25"/>
    </row>
    <row r="800" spans="27:47">
      <c r="AA800" s="25"/>
      <c r="AB800" s="25"/>
      <c r="AC800" s="25"/>
      <c r="AD800" s="25"/>
      <c r="AE800" s="25"/>
      <c r="AG800" s="128"/>
      <c r="AN800" s="25"/>
      <c r="AO800" s="25"/>
      <c r="AP800" s="25"/>
      <c r="AQ800" s="25"/>
      <c r="AR800" s="25"/>
      <c r="AS800" s="25"/>
      <c r="AT800" s="25"/>
      <c r="AU800" s="25"/>
    </row>
    <row r="801" spans="27:47">
      <c r="AA801" s="25"/>
      <c r="AB801" s="25"/>
      <c r="AC801" s="25"/>
      <c r="AD801" s="25"/>
      <c r="AE801" s="25"/>
      <c r="AG801" s="128"/>
      <c r="AN801" s="25"/>
      <c r="AO801" s="25"/>
      <c r="AP801" s="25"/>
      <c r="AQ801" s="25"/>
      <c r="AR801" s="25"/>
      <c r="AS801" s="25"/>
      <c r="AT801" s="25"/>
      <c r="AU801" s="25"/>
    </row>
    <row r="802" spans="27:47">
      <c r="AA802" s="25"/>
      <c r="AB802" s="25"/>
      <c r="AC802" s="25"/>
      <c r="AD802" s="25"/>
      <c r="AE802" s="25"/>
      <c r="AG802" s="128"/>
      <c r="AN802" s="25"/>
      <c r="AO802" s="25"/>
      <c r="AP802" s="25"/>
      <c r="AQ802" s="25"/>
      <c r="AR802" s="25"/>
      <c r="AS802" s="25"/>
      <c r="AT802" s="25"/>
      <c r="AU802" s="25"/>
    </row>
    <row r="803" spans="27:47">
      <c r="AA803" s="25"/>
      <c r="AB803" s="25"/>
      <c r="AC803" s="25"/>
      <c r="AD803" s="25"/>
      <c r="AE803" s="25"/>
      <c r="AG803" s="128"/>
      <c r="AN803" s="25"/>
      <c r="AO803" s="25"/>
      <c r="AP803" s="25"/>
      <c r="AQ803" s="25"/>
      <c r="AR803" s="25"/>
      <c r="AS803" s="25"/>
      <c r="AT803" s="25"/>
      <c r="AU803" s="25"/>
    </row>
    <row r="804" spans="27:47">
      <c r="AA804" s="25"/>
      <c r="AB804" s="25"/>
      <c r="AC804" s="25"/>
      <c r="AD804" s="25"/>
      <c r="AE804" s="25"/>
      <c r="AG804" s="128"/>
      <c r="AN804" s="25"/>
      <c r="AO804" s="25"/>
      <c r="AP804" s="25"/>
      <c r="AQ804" s="25"/>
      <c r="AR804" s="25"/>
      <c r="AS804" s="25"/>
      <c r="AT804" s="25"/>
      <c r="AU804" s="25"/>
    </row>
    <row r="805" spans="27:47">
      <c r="AA805" s="25"/>
      <c r="AB805" s="25"/>
      <c r="AC805" s="25"/>
      <c r="AD805" s="25"/>
      <c r="AE805" s="25"/>
      <c r="AG805" s="128"/>
      <c r="AN805" s="25"/>
      <c r="AO805" s="25"/>
      <c r="AP805" s="25"/>
      <c r="AQ805" s="25"/>
      <c r="AR805" s="25"/>
      <c r="AS805" s="25"/>
      <c r="AT805" s="25"/>
      <c r="AU805" s="25"/>
    </row>
    <row r="806" spans="27:47">
      <c r="AA806" s="25"/>
      <c r="AB806" s="25"/>
      <c r="AC806" s="25"/>
      <c r="AD806" s="25"/>
      <c r="AE806" s="25"/>
      <c r="AG806" s="128"/>
      <c r="AN806" s="25"/>
      <c r="AO806" s="25"/>
      <c r="AP806" s="25"/>
      <c r="AQ806" s="25"/>
      <c r="AR806" s="25"/>
      <c r="AS806" s="25"/>
      <c r="AT806" s="25"/>
      <c r="AU806" s="25"/>
    </row>
    <row r="807" spans="27:47">
      <c r="AA807" s="25"/>
      <c r="AB807" s="25"/>
      <c r="AC807" s="25"/>
      <c r="AD807" s="25"/>
      <c r="AE807" s="25"/>
      <c r="AG807" s="128"/>
      <c r="AN807" s="25"/>
      <c r="AO807" s="25"/>
      <c r="AP807" s="25"/>
      <c r="AQ807" s="25"/>
      <c r="AR807" s="25"/>
      <c r="AS807" s="25"/>
      <c r="AT807" s="25"/>
      <c r="AU807" s="25"/>
    </row>
    <row r="808" spans="27:47">
      <c r="AA808" s="25"/>
      <c r="AB808" s="25"/>
      <c r="AC808" s="25"/>
      <c r="AD808" s="25"/>
      <c r="AE808" s="25"/>
      <c r="AG808" s="128"/>
      <c r="AN808" s="25"/>
      <c r="AO808" s="25"/>
      <c r="AP808" s="25"/>
      <c r="AQ808" s="25"/>
      <c r="AR808" s="25"/>
      <c r="AS808" s="25"/>
      <c r="AT808" s="25"/>
      <c r="AU808" s="25"/>
    </row>
    <row r="809" spans="27:47">
      <c r="AA809" s="25"/>
      <c r="AB809" s="25"/>
      <c r="AC809" s="25"/>
      <c r="AD809" s="25"/>
      <c r="AE809" s="25"/>
      <c r="AG809" s="128"/>
      <c r="AN809" s="25"/>
      <c r="AO809" s="25"/>
      <c r="AP809" s="25"/>
      <c r="AQ809" s="25"/>
      <c r="AR809" s="25"/>
      <c r="AS809" s="25"/>
      <c r="AT809" s="25"/>
      <c r="AU809" s="25"/>
    </row>
    <row r="810" spans="27:47">
      <c r="AA810" s="25"/>
      <c r="AB810" s="25"/>
      <c r="AC810" s="25"/>
      <c r="AD810" s="25"/>
      <c r="AE810" s="25"/>
      <c r="AG810" s="128"/>
      <c r="AN810" s="25"/>
      <c r="AO810" s="25"/>
      <c r="AP810" s="25"/>
      <c r="AQ810" s="25"/>
      <c r="AR810" s="25"/>
      <c r="AS810" s="25"/>
      <c r="AT810" s="25"/>
      <c r="AU810" s="25"/>
    </row>
    <row r="811" spans="27:47">
      <c r="AA811" s="25"/>
      <c r="AB811" s="25"/>
      <c r="AC811" s="25"/>
      <c r="AD811" s="25"/>
      <c r="AE811" s="25"/>
      <c r="AG811" s="128"/>
      <c r="AN811" s="25"/>
      <c r="AO811" s="25"/>
      <c r="AP811" s="25"/>
      <c r="AQ811" s="25"/>
      <c r="AR811" s="25"/>
      <c r="AS811" s="25"/>
      <c r="AT811" s="25"/>
      <c r="AU811" s="25"/>
    </row>
    <row r="812" spans="27:47">
      <c r="AA812" s="25"/>
      <c r="AB812" s="25"/>
      <c r="AC812" s="25"/>
      <c r="AD812" s="25"/>
      <c r="AE812" s="25"/>
      <c r="AG812" s="128"/>
      <c r="AN812" s="25"/>
      <c r="AO812" s="25"/>
      <c r="AP812" s="25"/>
      <c r="AQ812" s="25"/>
      <c r="AR812" s="25"/>
      <c r="AS812" s="25"/>
      <c r="AT812" s="25"/>
      <c r="AU812" s="25"/>
    </row>
    <row r="813" spans="27:47">
      <c r="AA813" s="25"/>
      <c r="AB813" s="25"/>
      <c r="AC813" s="25"/>
      <c r="AD813" s="25"/>
      <c r="AE813" s="25"/>
      <c r="AG813" s="128"/>
      <c r="AN813" s="25"/>
      <c r="AO813" s="25"/>
      <c r="AP813" s="25"/>
      <c r="AQ813" s="25"/>
      <c r="AR813" s="25"/>
      <c r="AS813" s="25"/>
      <c r="AT813" s="25"/>
      <c r="AU813" s="25"/>
    </row>
    <row r="814" spans="27:47">
      <c r="AA814" s="25"/>
      <c r="AB814" s="25"/>
      <c r="AC814" s="25"/>
      <c r="AD814" s="25"/>
      <c r="AE814" s="25"/>
      <c r="AG814" s="128"/>
      <c r="AN814" s="25"/>
      <c r="AO814" s="25"/>
      <c r="AP814" s="25"/>
      <c r="AQ814" s="25"/>
      <c r="AR814" s="25"/>
      <c r="AS814" s="25"/>
      <c r="AT814" s="25"/>
      <c r="AU814" s="25"/>
    </row>
    <row r="815" spans="27:47">
      <c r="AA815" s="25"/>
      <c r="AB815" s="25"/>
      <c r="AC815" s="25"/>
      <c r="AD815" s="25"/>
      <c r="AE815" s="25"/>
      <c r="AG815" s="128"/>
      <c r="AN815" s="25"/>
      <c r="AO815" s="25"/>
      <c r="AP815" s="25"/>
      <c r="AQ815" s="25"/>
      <c r="AR815" s="25"/>
      <c r="AS815" s="25"/>
      <c r="AT815" s="25"/>
      <c r="AU815" s="25"/>
    </row>
    <row r="816" spans="27:47">
      <c r="AA816" s="25"/>
      <c r="AB816" s="25"/>
      <c r="AC816" s="25"/>
      <c r="AD816" s="25"/>
      <c r="AE816" s="25"/>
      <c r="AG816" s="128"/>
      <c r="AN816" s="25"/>
      <c r="AO816" s="25"/>
      <c r="AP816" s="25"/>
      <c r="AQ816" s="25"/>
      <c r="AR816" s="25"/>
      <c r="AS816" s="25"/>
      <c r="AT816" s="25"/>
      <c r="AU816" s="25"/>
    </row>
    <row r="817" spans="27:64">
      <c r="AA817" s="25"/>
      <c r="AB817" s="25"/>
      <c r="AC817" s="25"/>
      <c r="AD817" s="25"/>
      <c r="AE817" s="25"/>
      <c r="AG817" s="128"/>
      <c r="AN817" s="25"/>
      <c r="AO817" s="25"/>
      <c r="AP817" s="25"/>
      <c r="AQ817" s="25"/>
      <c r="AR817" s="25"/>
      <c r="AS817" s="25"/>
      <c r="AT817" s="25"/>
      <c r="AU817" s="25"/>
    </row>
    <row r="818" spans="27:64">
      <c r="AA818" s="25"/>
      <c r="AB818" s="25"/>
      <c r="AC818" s="25"/>
      <c r="AD818" s="25"/>
      <c r="AE818" s="25"/>
      <c r="AG818" s="128"/>
      <c r="AN818" s="25"/>
      <c r="AO818" s="25"/>
      <c r="AP818" s="25"/>
      <c r="AQ818" s="25"/>
      <c r="AR818" s="25"/>
      <c r="AS818" s="25"/>
      <c r="AT818" s="25"/>
      <c r="AU818" s="25"/>
    </row>
    <row r="819" spans="27:64">
      <c r="AA819" s="25"/>
      <c r="AB819" s="25"/>
      <c r="AC819" s="25"/>
      <c r="AD819" s="25"/>
      <c r="AE819" s="25"/>
      <c r="AG819" s="128"/>
      <c r="AN819" s="25"/>
      <c r="AO819" s="25"/>
      <c r="AP819" s="25"/>
      <c r="AQ819" s="25"/>
      <c r="AR819" s="25"/>
      <c r="AS819" s="25"/>
      <c r="AT819" s="25"/>
      <c r="AU819" s="25"/>
    </row>
    <row r="820" spans="27:64">
      <c r="AA820" s="25"/>
      <c r="AB820" s="25"/>
      <c r="AC820" s="25"/>
      <c r="AD820" s="25"/>
      <c r="AE820" s="25"/>
      <c r="AG820" s="128"/>
      <c r="AN820" s="25"/>
      <c r="AO820" s="25"/>
      <c r="AP820" s="25"/>
      <c r="AQ820" s="25"/>
      <c r="AR820" s="25"/>
      <c r="AS820" s="25"/>
      <c r="AT820" s="25"/>
      <c r="AU820" s="25"/>
    </row>
    <row r="821" spans="27:64">
      <c r="AA821" s="25"/>
      <c r="AB821" s="25"/>
      <c r="AC821" s="25"/>
      <c r="AD821" s="25"/>
      <c r="AE821" s="25"/>
      <c r="AG821" s="128"/>
      <c r="AN821" s="25"/>
      <c r="AO821" s="25"/>
      <c r="AP821" s="25"/>
      <c r="AQ821" s="25"/>
      <c r="AR821" s="25"/>
      <c r="AS821" s="25"/>
      <c r="AT821" s="25"/>
      <c r="AU821" s="25"/>
      <c r="AV821" s="25"/>
      <c r="AW821" s="25"/>
      <c r="AX821" s="25"/>
      <c r="AY821" s="25"/>
      <c r="AZ821" s="25"/>
      <c r="BA821" s="25"/>
      <c r="BB821" s="25"/>
      <c r="BC821" s="25"/>
      <c r="BD821" s="25"/>
      <c r="BE821" s="25"/>
      <c r="BF821" s="25"/>
      <c r="BG821" s="25"/>
      <c r="BH821" s="25"/>
      <c r="BI821" s="25"/>
      <c r="BJ821" s="25"/>
      <c r="BK821" s="25"/>
      <c r="BL821" s="25"/>
    </row>
    <row r="822" spans="27:64">
      <c r="AA822" s="25"/>
      <c r="AB822" s="25"/>
      <c r="AC822" s="25"/>
      <c r="AD822" s="25"/>
      <c r="AE822" s="25"/>
      <c r="AG822" s="128"/>
      <c r="AN822" s="25"/>
      <c r="AO822" s="25"/>
      <c r="AP822" s="25"/>
      <c r="AQ822" s="25"/>
      <c r="AR822" s="25"/>
      <c r="AS822" s="25"/>
      <c r="AT822" s="25"/>
      <c r="AU822" s="25"/>
      <c r="AV822" s="25"/>
      <c r="AX822" s="25"/>
      <c r="AY822" s="25"/>
      <c r="AZ822" s="25"/>
      <c r="BA822" s="25"/>
      <c r="BB822" s="25"/>
      <c r="BC822" s="25"/>
      <c r="BD822" s="25"/>
      <c r="BE822" s="25"/>
      <c r="BF822" s="25"/>
      <c r="BG822" s="25"/>
      <c r="BH822" s="25"/>
      <c r="BI822" s="25"/>
      <c r="BJ822" s="25"/>
      <c r="BK822" s="25"/>
      <c r="BL822" s="25"/>
    </row>
    <row r="823" spans="27:64">
      <c r="AA823" s="25"/>
      <c r="AB823" s="25"/>
      <c r="AC823" s="25"/>
      <c r="AD823" s="25"/>
      <c r="AE823" s="25"/>
      <c r="AG823" s="128"/>
      <c r="AN823" s="25"/>
      <c r="AO823" s="25"/>
      <c r="AP823" s="25"/>
      <c r="AQ823" s="25"/>
      <c r="AR823" s="25"/>
      <c r="AS823" s="25"/>
      <c r="AT823" s="25"/>
      <c r="AU823" s="25"/>
    </row>
    <row r="824" spans="27:64">
      <c r="AA824" s="25"/>
      <c r="AB824" s="25"/>
      <c r="AC824" s="25"/>
      <c r="AD824" s="25"/>
      <c r="AE824" s="25"/>
      <c r="AG824" s="128"/>
      <c r="AN824" s="25"/>
      <c r="AO824" s="25"/>
      <c r="AP824" s="25"/>
      <c r="AQ824" s="25"/>
      <c r="AR824" s="25"/>
      <c r="AS824" s="25"/>
      <c r="AT824" s="25"/>
      <c r="AU824" s="25"/>
    </row>
    <row r="825" spans="27:64">
      <c r="AA825" s="25"/>
      <c r="AB825" s="25"/>
      <c r="AC825" s="25"/>
      <c r="AD825" s="25"/>
      <c r="AE825" s="25"/>
      <c r="AG825" s="128"/>
      <c r="AN825" s="25"/>
      <c r="AO825" s="25"/>
      <c r="AP825" s="25"/>
      <c r="AQ825" s="25"/>
      <c r="AR825" s="25"/>
      <c r="AS825" s="25"/>
      <c r="AT825" s="25"/>
      <c r="AU825" s="25"/>
    </row>
    <row r="826" spans="27:64">
      <c r="AA826" s="25"/>
      <c r="AB826" s="25"/>
      <c r="AC826" s="25"/>
      <c r="AD826" s="25"/>
      <c r="AE826" s="25"/>
      <c r="AG826" s="128"/>
      <c r="AN826" s="25"/>
      <c r="AO826" s="25"/>
      <c r="AP826" s="25"/>
      <c r="AQ826" s="25"/>
      <c r="AR826" s="25"/>
      <c r="AS826" s="25"/>
      <c r="AT826" s="25"/>
      <c r="AU826" s="25"/>
    </row>
    <row r="827" spans="27:64">
      <c r="AA827" s="25"/>
      <c r="AB827" s="25"/>
      <c r="AC827" s="25"/>
      <c r="AD827" s="25"/>
      <c r="AE827" s="25"/>
      <c r="AG827" s="128"/>
      <c r="AN827" s="25"/>
      <c r="AO827" s="25"/>
      <c r="AP827" s="25"/>
      <c r="AQ827" s="25"/>
      <c r="AR827" s="25"/>
      <c r="AS827" s="25"/>
      <c r="AT827" s="25"/>
      <c r="AU827" s="25"/>
    </row>
    <row r="828" spans="27:64">
      <c r="AA828" s="25"/>
      <c r="AB828" s="25"/>
      <c r="AC828" s="25"/>
      <c r="AD828" s="25"/>
      <c r="AE828" s="25"/>
      <c r="AG828" s="128"/>
      <c r="AN828" s="25"/>
      <c r="AO828" s="25"/>
      <c r="AP828" s="25"/>
      <c r="AQ828" s="25"/>
      <c r="AR828" s="25"/>
      <c r="AS828" s="25"/>
      <c r="AT828" s="25"/>
      <c r="AU828" s="25"/>
    </row>
    <row r="829" spans="27:64">
      <c r="AA829" s="25"/>
      <c r="AB829" s="25"/>
      <c r="AC829" s="25"/>
      <c r="AD829" s="25"/>
      <c r="AE829" s="25"/>
      <c r="AG829" s="128"/>
      <c r="AN829" s="25"/>
      <c r="AO829" s="25"/>
      <c r="AP829" s="25"/>
      <c r="AQ829" s="25"/>
      <c r="AR829" s="25"/>
      <c r="AS829" s="25"/>
      <c r="AT829" s="25"/>
      <c r="AU829" s="25"/>
    </row>
    <row r="830" spans="27:64">
      <c r="AA830" s="25"/>
      <c r="AB830" s="25"/>
      <c r="AC830" s="25"/>
      <c r="AD830" s="25"/>
      <c r="AE830" s="25"/>
      <c r="AG830" s="128"/>
      <c r="AN830" s="25"/>
      <c r="AO830" s="25"/>
      <c r="AP830" s="25"/>
      <c r="AQ830" s="25"/>
      <c r="AR830" s="25"/>
      <c r="AS830" s="25"/>
      <c r="AT830" s="25"/>
      <c r="AU830" s="25"/>
    </row>
    <row r="831" spans="27:64">
      <c r="AA831" s="25"/>
      <c r="AB831" s="25"/>
      <c r="AC831" s="25"/>
      <c r="AD831" s="25"/>
      <c r="AE831" s="25"/>
      <c r="AG831" s="128"/>
      <c r="AN831" s="25"/>
      <c r="AO831" s="25"/>
      <c r="AP831" s="25"/>
      <c r="AQ831" s="25"/>
      <c r="AR831" s="25"/>
      <c r="AS831" s="25"/>
      <c r="AT831" s="25"/>
      <c r="AU831" s="25"/>
    </row>
    <row r="832" spans="27:64">
      <c r="AA832" s="25"/>
      <c r="AB832" s="25"/>
      <c r="AC832" s="25"/>
      <c r="AD832" s="25"/>
      <c r="AE832" s="25"/>
      <c r="AG832" s="128"/>
      <c r="AN832" s="25"/>
      <c r="AO832" s="25"/>
      <c r="AP832" s="25"/>
      <c r="AQ832" s="25"/>
      <c r="AR832" s="25"/>
      <c r="AS832" s="25"/>
      <c r="AT832" s="25"/>
      <c r="AU832" s="25"/>
    </row>
    <row r="833" spans="27:50">
      <c r="AA833" s="25"/>
      <c r="AB833" s="25"/>
      <c r="AC833" s="25"/>
      <c r="AD833" s="25"/>
      <c r="AE833" s="25"/>
      <c r="AG833" s="128"/>
      <c r="AN833" s="25"/>
      <c r="AO833" s="25"/>
      <c r="AP833" s="25"/>
      <c r="AQ833" s="25"/>
      <c r="AR833" s="25"/>
      <c r="AS833" s="25"/>
      <c r="AT833" s="25"/>
      <c r="AU833" s="25"/>
      <c r="AV833" s="25"/>
      <c r="AX833" s="25"/>
    </row>
    <row r="834" spans="27:50">
      <c r="AA834" s="25"/>
      <c r="AB834" s="25"/>
      <c r="AC834" s="25"/>
      <c r="AD834" s="25"/>
      <c r="AE834" s="25"/>
      <c r="AG834" s="128"/>
      <c r="AN834" s="25"/>
      <c r="AO834" s="25"/>
      <c r="AP834" s="25"/>
      <c r="AQ834" s="25"/>
      <c r="AR834" s="25"/>
      <c r="AS834" s="25"/>
      <c r="AT834" s="25"/>
      <c r="AU834" s="25"/>
    </row>
    <row r="835" spans="27:50">
      <c r="AA835" s="25"/>
      <c r="AB835" s="25"/>
      <c r="AC835" s="25"/>
      <c r="AD835" s="25"/>
      <c r="AE835" s="25"/>
      <c r="AG835" s="128"/>
      <c r="AN835" s="25"/>
      <c r="AO835" s="25"/>
      <c r="AP835" s="25"/>
      <c r="AQ835" s="25"/>
      <c r="AR835" s="25"/>
      <c r="AS835" s="25"/>
      <c r="AT835" s="25"/>
      <c r="AU835" s="25"/>
    </row>
    <row r="836" spans="27:50">
      <c r="AA836" s="25"/>
      <c r="AB836" s="25"/>
      <c r="AC836" s="25"/>
      <c r="AD836" s="25"/>
      <c r="AE836" s="25"/>
      <c r="AG836" s="128"/>
      <c r="AN836" s="25"/>
      <c r="AO836" s="25"/>
      <c r="AP836" s="25"/>
      <c r="AQ836" s="25"/>
      <c r="AR836" s="25"/>
      <c r="AS836" s="25"/>
      <c r="AT836" s="25"/>
      <c r="AU836" s="25"/>
    </row>
    <row r="837" spans="27:50">
      <c r="AA837" s="25"/>
      <c r="AB837" s="25"/>
      <c r="AC837" s="25"/>
      <c r="AD837" s="25"/>
      <c r="AE837" s="25"/>
      <c r="AG837" s="128"/>
      <c r="AN837" s="25"/>
      <c r="AO837" s="25"/>
      <c r="AP837" s="25"/>
      <c r="AQ837" s="25"/>
      <c r="AR837" s="25"/>
      <c r="AS837" s="25"/>
      <c r="AT837" s="25"/>
      <c r="AU837" s="25"/>
    </row>
    <row r="838" spans="27:50">
      <c r="AA838" s="25"/>
      <c r="AB838" s="25"/>
      <c r="AC838" s="25"/>
      <c r="AD838" s="25"/>
      <c r="AE838" s="25"/>
      <c r="AG838" s="128"/>
      <c r="AN838" s="25"/>
      <c r="AO838" s="25"/>
      <c r="AP838" s="25"/>
      <c r="AQ838" s="25"/>
      <c r="AR838" s="25"/>
      <c r="AS838" s="25"/>
      <c r="AT838" s="25"/>
      <c r="AU838" s="25"/>
    </row>
    <row r="839" spans="27:50">
      <c r="AA839" s="25"/>
      <c r="AB839" s="25"/>
      <c r="AC839" s="25"/>
      <c r="AD839" s="25"/>
      <c r="AE839" s="25"/>
      <c r="AG839" s="128"/>
      <c r="AN839" s="25"/>
      <c r="AO839" s="25"/>
      <c r="AP839" s="25"/>
      <c r="AQ839" s="25"/>
      <c r="AR839" s="25"/>
      <c r="AS839" s="25"/>
      <c r="AT839" s="25"/>
      <c r="AU839" s="25"/>
    </row>
    <row r="840" spans="27:50">
      <c r="AA840" s="25"/>
      <c r="AB840" s="25"/>
      <c r="AC840" s="25"/>
      <c r="AD840" s="25"/>
      <c r="AE840" s="25"/>
      <c r="AG840" s="128"/>
      <c r="AN840" s="25"/>
      <c r="AO840" s="25"/>
      <c r="AP840" s="25"/>
      <c r="AQ840" s="25"/>
      <c r="AR840" s="25"/>
      <c r="AS840" s="25"/>
      <c r="AT840" s="25"/>
      <c r="AU840" s="25"/>
    </row>
    <row r="841" spans="27:50">
      <c r="AA841" s="25"/>
      <c r="AB841" s="25"/>
      <c r="AC841" s="25"/>
      <c r="AD841" s="25"/>
      <c r="AE841" s="25"/>
      <c r="AG841" s="128"/>
      <c r="AN841" s="25"/>
      <c r="AO841" s="25"/>
      <c r="AP841" s="25"/>
      <c r="AQ841" s="25"/>
      <c r="AR841" s="25"/>
      <c r="AS841" s="25"/>
      <c r="AT841" s="25"/>
      <c r="AU841" s="25"/>
    </row>
    <row r="842" spans="27:50">
      <c r="AA842" s="25"/>
      <c r="AB842" s="25"/>
      <c r="AC842" s="25"/>
      <c r="AD842" s="25"/>
      <c r="AE842" s="25"/>
      <c r="AG842" s="128"/>
      <c r="AN842" s="25"/>
      <c r="AO842" s="25"/>
      <c r="AP842" s="25"/>
      <c r="AQ842" s="25"/>
      <c r="AR842" s="25"/>
      <c r="AS842" s="25"/>
      <c r="AT842" s="25"/>
      <c r="AU842" s="25"/>
    </row>
    <row r="843" spans="27:50">
      <c r="AA843" s="25"/>
      <c r="AB843" s="25"/>
      <c r="AC843" s="25"/>
      <c r="AD843" s="25"/>
      <c r="AE843" s="25"/>
      <c r="AG843" s="128"/>
      <c r="AN843" s="25"/>
      <c r="AO843" s="25"/>
      <c r="AP843" s="25"/>
      <c r="AQ843" s="25"/>
      <c r="AR843" s="25"/>
      <c r="AS843" s="25"/>
      <c r="AT843" s="25"/>
      <c r="AU843" s="25"/>
    </row>
    <row r="844" spans="27:50">
      <c r="AA844" s="25"/>
      <c r="AB844" s="25"/>
      <c r="AC844" s="25"/>
      <c r="AD844" s="25"/>
      <c r="AE844" s="25"/>
      <c r="AG844" s="128"/>
      <c r="AN844" s="25"/>
      <c r="AO844" s="25"/>
      <c r="AP844" s="25"/>
      <c r="AQ844" s="25"/>
      <c r="AR844" s="25"/>
      <c r="AS844" s="25"/>
      <c r="AT844" s="25"/>
      <c r="AU844" s="25"/>
    </row>
    <row r="845" spans="27:50">
      <c r="AA845" s="25"/>
      <c r="AB845" s="25"/>
      <c r="AC845" s="25"/>
      <c r="AD845" s="25"/>
      <c r="AE845" s="25"/>
      <c r="AG845" s="128"/>
      <c r="AN845" s="25"/>
      <c r="AO845" s="25"/>
      <c r="AP845" s="25"/>
      <c r="AQ845" s="25"/>
      <c r="AR845" s="25"/>
      <c r="AS845" s="25"/>
      <c r="AT845" s="25"/>
      <c r="AU845" s="25"/>
    </row>
    <row r="846" spans="27:50">
      <c r="AA846" s="25"/>
      <c r="AB846" s="25"/>
      <c r="AC846" s="25"/>
      <c r="AD846" s="25"/>
      <c r="AE846" s="25"/>
      <c r="AG846" s="128"/>
      <c r="AN846" s="25"/>
      <c r="AO846" s="25"/>
      <c r="AP846" s="25"/>
      <c r="AQ846" s="25"/>
      <c r="AR846" s="25"/>
      <c r="AS846" s="25"/>
      <c r="AT846" s="25"/>
      <c r="AU846" s="25"/>
    </row>
    <row r="847" spans="27:50">
      <c r="AA847" s="25"/>
      <c r="AB847" s="25"/>
      <c r="AC847" s="25"/>
      <c r="AD847" s="25"/>
      <c r="AE847" s="25"/>
      <c r="AG847" s="128"/>
      <c r="AN847" s="25"/>
      <c r="AO847" s="25"/>
      <c r="AP847" s="25"/>
      <c r="AQ847" s="25"/>
      <c r="AR847" s="25"/>
      <c r="AS847" s="25"/>
      <c r="AT847" s="25"/>
      <c r="AU847" s="25"/>
    </row>
    <row r="848" spans="27:50">
      <c r="AA848" s="25"/>
      <c r="AB848" s="25"/>
      <c r="AC848" s="25"/>
      <c r="AD848" s="25"/>
      <c r="AE848" s="25"/>
      <c r="AG848" s="128"/>
      <c r="AN848" s="25"/>
      <c r="AO848" s="25"/>
      <c r="AP848" s="25"/>
      <c r="AQ848" s="25"/>
      <c r="AR848" s="25"/>
      <c r="AS848" s="25"/>
      <c r="AT848" s="25"/>
      <c r="AU848" s="25"/>
    </row>
    <row r="849" spans="27:47">
      <c r="AA849" s="25"/>
      <c r="AB849" s="25"/>
      <c r="AC849" s="25"/>
      <c r="AD849" s="25"/>
      <c r="AE849" s="25"/>
      <c r="AG849" s="128"/>
      <c r="AN849" s="25"/>
      <c r="AO849" s="25"/>
      <c r="AP849" s="25"/>
      <c r="AQ849" s="25"/>
      <c r="AR849" s="25"/>
      <c r="AS849" s="25"/>
      <c r="AT849" s="25"/>
      <c r="AU849" s="25"/>
    </row>
    <row r="850" spans="27:47">
      <c r="AA850" s="25"/>
      <c r="AB850" s="25"/>
      <c r="AC850" s="25"/>
      <c r="AD850" s="25"/>
      <c r="AE850" s="25"/>
      <c r="AG850" s="128"/>
      <c r="AN850" s="25"/>
      <c r="AO850" s="25"/>
      <c r="AP850" s="25"/>
      <c r="AQ850" s="25"/>
      <c r="AR850" s="25"/>
      <c r="AS850" s="25"/>
      <c r="AT850" s="25"/>
      <c r="AU850" s="25"/>
    </row>
    <row r="851" spans="27:47">
      <c r="AA851" s="25"/>
      <c r="AB851" s="25"/>
      <c r="AC851" s="25"/>
      <c r="AD851" s="25"/>
      <c r="AE851" s="25"/>
      <c r="AG851" s="128"/>
      <c r="AN851" s="25"/>
      <c r="AO851" s="25"/>
      <c r="AP851" s="25"/>
      <c r="AQ851" s="25"/>
      <c r="AR851" s="25"/>
      <c r="AS851" s="25"/>
      <c r="AT851" s="25"/>
      <c r="AU851" s="25"/>
    </row>
    <row r="852" spans="27:47">
      <c r="AA852" s="25"/>
      <c r="AB852" s="25"/>
      <c r="AC852" s="25"/>
      <c r="AD852" s="25"/>
      <c r="AE852" s="25"/>
      <c r="AG852" s="128"/>
      <c r="AN852" s="25"/>
      <c r="AO852" s="25"/>
      <c r="AP852" s="25"/>
      <c r="AQ852" s="25"/>
      <c r="AR852" s="25"/>
      <c r="AS852" s="25"/>
      <c r="AT852" s="25"/>
      <c r="AU852" s="25"/>
    </row>
    <row r="853" spans="27:47">
      <c r="AA853" s="25"/>
      <c r="AB853" s="25"/>
      <c r="AC853" s="25"/>
      <c r="AD853" s="25"/>
      <c r="AE853" s="25"/>
      <c r="AG853" s="128"/>
      <c r="AN853" s="25"/>
      <c r="AO853" s="25"/>
      <c r="AP853" s="25"/>
      <c r="AQ853" s="25"/>
      <c r="AR853" s="25"/>
      <c r="AS853" s="25"/>
      <c r="AT853" s="25"/>
      <c r="AU853" s="25"/>
    </row>
    <row r="854" spans="27:47">
      <c r="AA854" s="25"/>
      <c r="AB854" s="25"/>
      <c r="AC854" s="25"/>
      <c r="AD854" s="25"/>
      <c r="AE854" s="25"/>
      <c r="AG854" s="128"/>
      <c r="AN854" s="25"/>
      <c r="AO854" s="25"/>
      <c r="AP854" s="25"/>
      <c r="AQ854" s="25"/>
      <c r="AR854" s="25"/>
      <c r="AS854" s="25"/>
      <c r="AT854" s="25"/>
      <c r="AU854" s="25"/>
    </row>
    <row r="855" spans="27:47">
      <c r="AA855" s="25"/>
      <c r="AB855" s="25"/>
      <c r="AC855" s="25"/>
      <c r="AD855" s="25"/>
      <c r="AE855" s="25"/>
      <c r="AG855" s="128"/>
      <c r="AN855" s="25"/>
      <c r="AO855" s="25"/>
      <c r="AP855" s="25"/>
      <c r="AQ855" s="25"/>
      <c r="AR855" s="25"/>
      <c r="AS855" s="25"/>
      <c r="AT855" s="25"/>
      <c r="AU855" s="25"/>
    </row>
    <row r="856" spans="27:47">
      <c r="AA856" s="25"/>
      <c r="AB856" s="25"/>
      <c r="AC856" s="25"/>
      <c r="AD856" s="25"/>
      <c r="AE856" s="25"/>
      <c r="AG856" s="128"/>
      <c r="AN856" s="25"/>
      <c r="AO856" s="25"/>
      <c r="AP856" s="25"/>
      <c r="AQ856" s="25"/>
      <c r="AR856" s="25"/>
      <c r="AS856" s="25"/>
      <c r="AT856" s="25"/>
      <c r="AU856" s="25"/>
    </row>
    <row r="857" spans="27:47">
      <c r="AA857" s="25"/>
      <c r="AB857" s="25"/>
      <c r="AC857" s="25"/>
      <c r="AD857" s="25"/>
      <c r="AE857" s="25"/>
      <c r="AG857" s="128"/>
      <c r="AN857" s="25"/>
      <c r="AO857" s="25"/>
      <c r="AP857" s="25"/>
      <c r="AQ857" s="25"/>
      <c r="AR857" s="25"/>
      <c r="AS857" s="25"/>
      <c r="AT857" s="25"/>
      <c r="AU857" s="25"/>
    </row>
    <row r="858" spans="27:47">
      <c r="AA858" s="25"/>
      <c r="AB858" s="25"/>
      <c r="AC858" s="25"/>
      <c r="AD858" s="25"/>
      <c r="AE858" s="25"/>
      <c r="AG858" s="128"/>
      <c r="AN858" s="25"/>
      <c r="AO858" s="25"/>
      <c r="AP858" s="25"/>
      <c r="AQ858" s="25"/>
      <c r="AR858" s="25"/>
      <c r="AS858" s="25"/>
      <c r="AT858" s="25"/>
      <c r="AU858" s="25"/>
    </row>
    <row r="859" spans="27:47">
      <c r="AA859" s="25"/>
      <c r="AB859" s="25"/>
      <c r="AC859" s="25"/>
      <c r="AD859" s="25"/>
      <c r="AE859" s="25"/>
      <c r="AG859" s="128"/>
      <c r="AN859" s="25"/>
      <c r="AO859" s="25"/>
      <c r="AP859" s="25"/>
      <c r="AQ859" s="25"/>
      <c r="AR859" s="25"/>
      <c r="AS859" s="25"/>
      <c r="AT859" s="25"/>
      <c r="AU859" s="25"/>
    </row>
    <row r="860" spans="27:47">
      <c r="AA860" s="25"/>
      <c r="AB860" s="25"/>
      <c r="AC860" s="25"/>
      <c r="AD860" s="25"/>
      <c r="AE860" s="25"/>
      <c r="AG860" s="128"/>
      <c r="AN860" s="25"/>
      <c r="AO860" s="25"/>
      <c r="AP860" s="25"/>
      <c r="AQ860" s="25"/>
      <c r="AR860" s="25"/>
      <c r="AS860" s="25"/>
      <c r="AT860" s="25"/>
      <c r="AU860" s="25"/>
    </row>
    <row r="861" spans="27:47">
      <c r="AA861" s="25"/>
      <c r="AB861" s="25"/>
      <c r="AC861" s="25"/>
      <c r="AD861" s="25"/>
      <c r="AE861" s="25"/>
      <c r="AG861" s="128"/>
      <c r="AN861" s="25"/>
      <c r="AO861" s="25"/>
      <c r="AP861" s="25"/>
      <c r="AQ861" s="25"/>
      <c r="AR861" s="25"/>
      <c r="AS861" s="25"/>
      <c r="AT861" s="25"/>
      <c r="AU861" s="25"/>
    </row>
    <row r="862" spans="27:47">
      <c r="AA862" s="25"/>
      <c r="AB862" s="25"/>
      <c r="AC862" s="25"/>
      <c r="AD862" s="25"/>
      <c r="AE862" s="25"/>
      <c r="AG862" s="128"/>
      <c r="AN862" s="25"/>
      <c r="AO862" s="25"/>
      <c r="AP862" s="25"/>
      <c r="AQ862" s="25"/>
      <c r="AR862" s="25"/>
      <c r="AS862" s="25"/>
      <c r="AT862" s="25"/>
      <c r="AU862" s="25"/>
    </row>
    <row r="863" spans="27:47">
      <c r="AA863" s="25"/>
      <c r="AB863" s="25"/>
      <c r="AC863" s="25"/>
      <c r="AD863" s="25"/>
      <c r="AE863" s="25"/>
      <c r="AG863" s="128"/>
      <c r="AN863" s="25"/>
      <c r="AO863" s="25"/>
      <c r="AP863" s="25"/>
      <c r="AQ863" s="25"/>
      <c r="AR863" s="25"/>
      <c r="AS863" s="25"/>
      <c r="AT863" s="25"/>
      <c r="AU863" s="25"/>
    </row>
    <row r="864" spans="27:47">
      <c r="AA864" s="25"/>
      <c r="AB864" s="25"/>
      <c r="AC864" s="25"/>
      <c r="AD864" s="25"/>
      <c r="AE864" s="25"/>
      <c r="AG864" s="128"/>
      <c r="AN864" s="25"/>
      <c r="AO864" s="25"/>
      <c r="AP864" s="25"/>
      <c r="AQ864" s="25"/>
      <c r="AR864" s="25"/>
      <c r="AS864" s="25"/>
      <c r="AT864" s="25"/>
      <c r="AU864" s="25"/>
    </row>
    <row r="865" spans="27:47">
      <c r="AA865" s="25"/>
      <c r="AB865" s="25"/>
      <c r="AC865" s="25"/>
      <c r="AD865" s="25"/>
      <c r="AE865" s="25"/>
      <c r="AG865" s="128"/>
      <c r="AN865" s="25"/>
      <c r="AO865" s="25"/>
      <c r="AP865" s="25"/>
      <c r="AQ865" s="25"/>
      <c r="AR865" s="25"/>
      <c r="AS865" s="25"/>
      <c r="AT865" s="25"/>
      <c r="AU865" s="25"/>
    </row>
    <row r="866" spans="27:47">
      <c r="AA866" s="25"/>
      <c r="AB866" s="25"/>
      <c r="AC866" s="25"/>
      <c r="AD866" s="25"/>
      <c r="AE866" s="25"/>
      <c r="AG866" s="128"/>
      <c r="AN866" s="25"/>
      <c r="AO866" s="25"/>
      <c r="AP866" s="25"/>
      <c r="AQ866" s="25"/>
      <c r="AR866" s="25"/>
      <c r="AS866" s="25"/>
      <c r="AT866" s="25"/>
      <c r="AU866" s="25"/>
    </row>
    <row r="867" spans="27:47">
      <c r="AA867" s="25"/>
      <c r="AB867" s="25"/>
      <c r="AC867" s="25"/>
      <c r="AD867" s="25"/>
      <c r="AE867" s="25"/>
      <c r="AG867" s="128"/>
      <c r="AN867" s="25"/>
      <c r="AO867" s="25"/>
      <c r="AP867" s="25"/>
      <c r="AQ867" s="25"/>
      <c r="AR867" s="25"/>
      <c r="AS867" s="25"/>
      <c r="AT867" s="25"/>
      <c r="AU867" s="25"/>
    </row>
    <row r="868" spans="27:47">
      <c r="AA868" s="25"/>
      <c r="AB868" s="25"/>
      <c r="AC868" s="25"/>
      <c r="AD868" s="25"/>
      <c r="AE868" s="25"/>
      <c r="AG868" s="128"/>
      <c r="AN868" s="25"/>
      <c r="AO868" s="25"/>
      <c r="AP868" s="25"/>
      <c r="AQ868" s="25"/>
      <c r="AR868" s="25"/>
      <c r="AS868" s="25"/>
      <c r="AT868" s="25"/>
      <c r="AU868" s="25"/>
    </row>
    <row r="869" spans="27:47">
      <c r="AA869" s="25"/>
      <c r="AB869" s="25"/>
      <c r="AC869" s="25"/>
      <c r="AD869" s="25"/>
      <c r="AE869" s="25"/>
      <c r="AG869" s="128"/>
      <c r="AN869" s="25"/>
      <c r="AO869" s="25"/>
      <c r="AP869" s="25"/>
      <c r="AQ869" s="25"/>
      <c r="AR869" s="25"/>
      <c r="AS869" s="25"/>
      <c r="AT869" s="25"/>
      <c r="AU869" s="25"/>
    </row>
    <row r="870" spans="27:47">
      <c r="AA870" s="25"/>
      <c r="AB870" s="25"/>
      <c r="AC870" s="25"/>
      <c r="AD870" s="25"/>
      <c r="AE870" s="25"/>
      <c r="AG870" s="128"/>
      <c r="AN870" s="25"/>
      <c r="AO870" s="25"/>
      <c r="AP870" s="25"/>
      <c r="AQ870" s="25"/>
      <c r="AR870" s="25"/>
      <c r="AS870" s="25"/>
      <c r="AT870" s="25"/>
      <c r="AU870" s="25"/>
    </row>
    <row r="871" spans="27:47">
      <c r="AA871" s="25"/>
      <c r="AB871" s="25"/>
      <c r="AC871" s="25"/>
      <c r="AD871" s="25"/>
      <c r="AE871" s="25"/>
      <c r="AG871" s="128"/>
      <c r="AN871" s="25"/>
      <c r="AO871" s="25"/>
      <c r="AP871" s="25"/>
      <c r="AQ871" s="25"/>
      <c r="AR871" s="25"/>
      <c r="AS871" s="25"/>
      <c r="AT871" s="25"/>
      <c r="AU871" s="25"/>
    </row>
    <row r="872" spans="27:47">
      <c r="AA872" s="25"/>
      <c r="AB872" s="25"/>
      <c r="AC872" s="25"/>
      <c r="AD872" s="25"/>
      <c r="AE872" s="25"/>
      <c r="AG872" s="128"/>
      <c r="AN872" s="25"/>
      <c r="AO872" s="25"/>
      <c r="AP872" s="25"/>
      <c r="AQ872" s="25"/>
      <c r="AR872" s="25"/>
      <c r="AS872" s="25"/>
      <c r="AT872" s="25"/>
      <c r="AU872" s="25"/>
    </row>
    <row r="873" spans="27:47">
      <c r="AA873" s="25"/>
      <c r="AB873" s="25"/>
      <c r="AC873" s="25"/>
      <c r="AD873" s="25"/>
      <c r="AE873" s="25"/>
      <c r="AG873" s="128"/>
      <c r="AN873" s="25"/>
      <c r="AO873" s="25"/>
      <c r="AP873" s="25"/>
      <c r="AQ873" s="25"/>
      <c r="AR873" s="25"/>
      <c r="AS873" s="25"/>
      <c r="AT873" s="25"/>
      <c r="AU873" s="25"/>
    </row>
    <row r="874" spans="27:47">
      <c r="AA874" s="25"/>
      <c r="AB874" s="25"/>
      <c r="AC874" s="25"/>
      <c r="AD874" s="25"/>
      <c r="AE874" s="25"/>
      <c r="AG874" s="128"/>
      <c r="AN874" s="25"/>
      <c r="AO874" s="25"/>
      <c r="AP874" s="25"/>
      <c r="AQ874" s="25"/>
      <c r="AR874" s="25"/>
      <c r="AS874" s="25"/>
      <c r="AT874" s="25"/>
      <c r="AU874" s="25"/>
    </row>
    <row r="875" spans="27:47">
      <c r="AA875" s="25"/>
      <c r="AB875" s="25"/>
      <c r="AC875" s="25"/>
      <c r="AD875" s="25"/>
      <c r="AE875" s="25"/>
      <c r="AG875" s="128"/>
      <c r="AN875" s="25"/>
      <c r="AO875" s="25"/>
      <c r="AP875" s="25"/>
      <c r="AQ875" s="25"/>
      <c r="AR875" s="25"/>
      <c r="AS875" s="25"/>
      <c r="AT875" s="25"/>
      <c r="AU875" s="25"/>
    </row>
    <row r="876" spans="27:47">
      <c r="AA876" s="25"/>
      <c r="AB876" s="25"/>
      <c r="AC876" s="25"/>
      <c r="AD876" s="25"/>
      <c r="AE876" s="25"/>
      <c r="AG876" s="128"/>
      <c r="AN876" s="25"/>
      <c r="AO876" s="25"/>
      <c r="AP876" s="25"/>
      <c r="AQ876" s="25"/>
      <c r="AR876" s="25"/>
      <c r="AS876" s="25"/>
      <c r="AT876" s="25"/>
      <c r="AU876" s="25"/>
    </row>
    <row r="877" spans="27:47">
      <c r="AA877" s="25"/>
      <c r="AB877" s="25"/>
      <c r="AC877" s="25"/>
      <c r="AD877" s="25"/>
      <c r="AE877" s="25"/>
      <c r="AG877" s="128"/>
      <c r="AN877" s="25"/>
      <c r="AO877" s="25"/>
      <c r="AP877" s="25"/>
      <c r="AQ877" s="25"/>
      <c r="AR877" s="25"/>
      <c r="AS877" s="25"/>
      <c r="AT877" s="25"/>
      <c r="AU877" s="25"/>
    </row>
    <row r="878" spans="27:47">
      <c r="AA878" s="25"/>
      <c r="AB878" s="25"/>
      <c r="AC878" s="25"/>
      <c r="AD878" s="25"/>
      <c r="AE878" s="25"/>
      <c r="AG878" s="128"/>
      <c r="AN878" s="25"/>
      <c r="AO878" s="25"/>
      <c r="AP878" s="25"/>
      <c r="AQ878" s="25"/>
      <c r="AR878" s="25"/>
      <c r="AS878" s="25"/>
      <c r="AT878" s="25"/>
      <c r="AU878" s="25"/>
    </row>
    <row r="879" spans="27:47">
      <c r="AA879" s="25"/>
      <c r="AB879" s="25"/>
      <c r="AC879" s="25"/>
      <c r="AD879" s="25"/>
      <c r="AE879" s="25"/>
      <c r="AG879" s="128"/>
      <c r="AN879" s="25"/>
      <c r="AO879" s="25"/>
      <c r="AP879" s="25"/>
      <c r="AQ879" s="25"/>
      <c r="AR879" s="25"/>
      <c r="AS879" s="25"/>
      <c r="AT879" s="25"/>
      <c r="AU879" s="25"/>
    </row>
    <row r="880" spans="27:47">
      <c r="AA880" s="25"/>
      <c r="AB880" s="25"/>
      <c r="AC880" s="25"/>
      <c r="AD880" s="25"/>
      <c r="AE880" s="25"/>
      <c r="AG880" s="128"/>
      <c r="AN880" s="25"/>
      <c r="AO880" s="25"/>
      <c r="AP880" s="25"/>
      <c r="AQ880" s="25"/>
      <c r="AR880" s="25"/>
      <c r="AS880" s="25"/>
      <c r="AT880" s="25"/>
      <c r="AU880" s="25"/>
    </row>
    <row r="881" spans="27:48">
      <c r="AA881" s="25"/>
      <c r="AB881" s="25"/>
      <c r="AC881" s="25"/>
      <c r="AD881" s="25"/>
      <c r="AE881" s="25"/>
      <c r="AG881" s="128"/>
      <c r="AN881" s="25"/>
      <c r="AO881" s="25"/>
      <c r="AP881" s="25"/>
      <c r="AQ881" s="25"/>
      <c r="AR881" s="25"/>
      <c r="AS881" s="25"/>
      <c r="AT881" s="25"/>
      <c r="AU881" s="25"/>
    </row>
    <row r="882" spans="27:48">
      <c r="AA882" s="25"/>
      <c r="AB882" s="25"/>
      <c r="AC882" s="25"/>
      <c r="AD882" s="25"/>
      <c r="AE882" s="25"/>
      <c r="AG882" s="128"/>
      <c r="AN882" s="25"/>
      <c r="AO882" s="25"/>
      <c r="AP882" s="25"/>
      <c r="AQ882" s="25"/>
      <c r="AR882" s="25"/>
      <c r="AS882" s="25"/>
      <c r="AT882" s="25"/>
      <c r="AU882" s="25"/>
    </row>
    <row r="883" spans="27:48">
      <c r="AA883" s="25"/>
      <c r="AB883" s="25"/>
      <c r="AC883" s="25"/>
      <c r="AD883" s="25"/>
      <c r="AE883" s="25"/>
      <c r="AG883" s="128"/>
      <c r="AN883" s="25"/>
      <c r="AO883" s="25"/>
      <c r="AP883" s="25"/>
      <c r="AQ883" s="25"/>
      <c r="AR883" s="25"/>
      <c r="AS883" s="25"/>
      <c r="AT883" s="25"/>
      <c r="AU883" s="25"/>
    </row>
    <row r="884" spans="27:48">
      <c r="AA884" s="25"/>
      <c r="AB884" s="25"/>
      <c r="AC884" s="25"/>
      <c r="AD884" s="25"/>
      <c r="AE884" s="25"/>
      <c r="AG884" s="128"/>
      <c r="AN884" s="25"/>
      <c r="AO884" s="25"/>
      <c r="AP884" s="25"/>
      <c r="AQ884" s="25"/>
      <c r="AR884" s="25"/>
      <c r="AS884" s="25"/>
      <c r="AT884" s="25"/>
      <c r="AU884" s="25"/>
    </row>
    <row r="885" spans="27:48">
      <c r="AA885" s="25"/>
      <c r="AB885" s="25"/>
      <c r="AC885" s="25"/>
      <c r="AD885" s="25"/>
      <c r="AE885" s="25"/>
      <c r="AG885" s="128"/>
      <c r="AN885" s="25"/>
      <c r="AO885" s="25"/>
      <c r="AP885" s="25"/>
      <c r="AQ885" s="25"/>
      <c r="AR885" s="25"/>
      <c r="AS885" s="25"/>
      <c r="AT885" s="25"/>
      <c r="AU885" s="25"/>
    </row>
    <row r="886" spans="27:48">
      <c r="AA886" s="25"/>
      <c r="AB886" s="25"/>
      <c r="AC886" s="25"/>
      <c r="AD886" s="25"/>
      <c r="AE886" s="25"/>
      <c r="AG886" s="128"/>
      <c r="AN886" s="25"/>
      <c r="AO886" s="25"/>
      <c r="AP886" s="25"/>
      <c r="AQ886" s="25"/>
      <c r="AR886" s="25"/>
      <c r="AS886" s="25"/>
      <c r="AT886" s="25"/>
      <c r="AU886" s="25"/>
    </row>
    <row r="887" spans="27:48">
      <c r="AA887" s="25"/>
      <c r="AB887" s="25"/>
      <c r="AC887" s="25"/>
      <c r="AD887" s="25"/>
      <c r="AE887" s="25"/>
      <c r="AG887" s="128"/>
      <c r="AN887" s="25"/>
      <c r="AO887" s="25"/>
      <c r="AP887" s="25"/>
      <c r="AQ887" s="25"/>
      <c r="AR887" s="25"/>
      <c r="AS887" s="25"/>
      <c r="AT887" s="25"/>
      <c r="AU887" s="25"/>
    </row>
    <row r="888" spans="27:48">
      <c r="AA888" s="25"/>
      <c r="AB888" s="25"/>
      <c r="AC888" s="25"/>
      <c r="AD888" s="25"/>
      <c r="AE888" s="25"/>
      <c r="AG888" s="128"/>
      <c r="AN888" s="25"/>
      <c r="AO888" s="25"/>
      <c r="AP888" s="25"/>
      <c r="AQ888" s="25"/>
      <c r="AR888" s="25"/>
      <c r="AS888" s="25"/>
      <c r="AT888" s="25"/>
      <c r="AU888" s="25"/>
      <c r="AV888" s="25"/>
    </row>
    <row r="889" spans="27:48">
      <c r="AA889" s="25"/>
      <c r="AB889" s="25"/>
      <c r="AC889" s="25"/>
      <c r="AD889" s="25"/>
      <c r="AE889" s="25"/>
      <c r="AG889" s="128"/>
      <c r="AN889" s="25"/>
      <c r="AO889" s="25"/>
      <c r="AP889" s="25"/>
      <c r="AQ889" s="25"/>
      <c r="AR889" s="25"/>
      <c r="AS889" s="25"/>
      <c r="AT889" s="25"/>
      <c r="AU889" s="25"/>
    </row>
    <row r="890" spans="27:48">
      <c r="AA890" s="25"/>
      <c r="AB890" s="25"/>
      <c r="AC890" s="25"/>
      <c r="AD890" s="25"/>
      <c r="AE890" s="25"/>
      <c r="AG890" s="128"/>
      <c r="AN890" s="25"/>
      <c r="AO890" s="25"/>
      <c r="AP890" s="25"/>
      <c r="AQ890" s="25"/>
      <c r="AR890" s="25"/>
      <c r="AS890" s="25"/>
      <c r="AT890" s="25"/>
      <c r="AU890" s="25"/>
    </row>
    <row r="891" spans="27:48">
      <c r="AA891" s="25"/>
      <c r="AB891" s="25"/>
      <c r="AC891" s="25"/>
      <c r="AD891" s="25"/>
      <c r="AE891" s="25"/>
      <c r="AG891" s="128"/>
      <c r="AN891" s="25"/>
      <c r="AO891" s="25"/>
      <c r="AP891" s="25"/>
      <c r="AQ891" s="25"/>
      <c r="AR891" s="25"/>
      <c r="AS891" s="25"/>
      <c r="AT891" s="25"/>
      <c r="AU891" s="25"/>
    </row>
    <row r="892" spans="27:48">
      <c r="AA892" s="25"/>
      <c r="AB892" s="25"/>
      <c r="AC892" s="25"/>
      <c r="AD892" s="25"/>
      <c r="AE892" s="25"/>
      <c r="AG892" s="128"/>
      <c r="AN892" s="25"/>
      <c r="AO892" s="25"/>
      <c r="AP892" s="25"/>
      <c r="AQ892" s="25"/>
      <c r="AR892" s="25"/>
      <c r="AS892" s="25"/>
      <c r="AT892" s="25"/>
      <c r="AU892" s="25"/>
    </row>
    <row r="893" spans="27:48">
      <c r="AA893" s="25"/>
      <c r="AB893" s="25"/>
      <c r="AC893" s="25"/>
      <c r="AD893" s="25"/>
      <c r="AE893" s="25"/>
      <c r="AG893" s="128"/>
      <c r="AN893" s="25"/>
      <c r="AO893" s="25"/>
      <c r="AP893" s="25"/>
      <c r="AQ893" s="25"/>
      <c r="AR893" s="25"/>
      <c r="AS893" s="25"/>
      <c r="AT893" s="25"/>
      <c r="AU893" s="25"/>
    </row>
    <row r="894" spans="27:48">
      <c r="AA894" s="25"/>
      <c r="AB894" s="25"/>
      <c r="AC894" s="25"/>
      <c r="AD894" s="25"/>
      <c r="AE894" s="25"/>
      <c r="AG894" s="128"/>
      <c r="AN894" s="25"/>
      <c r="AO894" s="25"/>
      <c r="AP894" s="25"/>
      <c r="AQ894" s="25"/>
      <c r="AR894" s="25"/>
      <c r="AS894" s="25"/>
      <c r="AT894" s="25"/>
      <c r="AU894" s="25"/>
    </row>
    <row r="895" spans="27:48">
      <c r="AA895" s="25"/>
      <c r="AB895" s="25"/>
      <c r="AC895" s="25"/>
      <c r="AD895" s="25"/>
      <c r="AE895" s="25"/>
      <c r="AG895" s="128"/>
      <c r="AN895" s="25"/>
      <c r="AO895" s="25"/>
      <c r="AP895" s="25"/>
      <c r="AQ895" s="25"/>
      <c r="AR895" s="25"/>
      <c r="AS895" s="25"/>
      <c r="AT895" s="25"/>
      <c r="AU895" s="25"/>
    </row>
    <row r="896" spans="27:48">
      <c r="AA896" s="25"/>
      <c r="AB896" s="25"/>
      <c r="AC896" s="25"/>
      <c r="AD896" s="25"/>
      <c r="AE896" s="25"/>
      <c r="AG896" s="128"/>
      <c r="AN896" s="25"/>
      <c r="AO896" s="25"/>
      <c r="AP896" s="25"/>
      <c r="AQ896" s="25"/>
      <c r="AR896" s="25"/>
      <c r="AS896" s="25"/>
      <c r="AT896" s="25"/>
      <c r="AU896" s="25"/>
    </row>
    <row r="897" spans="27:64">
      <c r="AA897" s="25"/>
      <c r="AB897" s="25"/>
      <c r="AC897" s="25"/>
      <c r="AD897" s="25"/>
      <c r="AE897" s="25"/>
      <c r="AG897" s="128"/>
      <c r="AN897" s="25"/>
      <c r="AO897" s="25"/>
      <c r="AP897" s="25"/>
      <c r="AQ897" s="25"/>
      <c r="AR897" s="25"/>
      <c r="AS897" s="25"/>
      <c r="AT897" s="25"/>
      <c r="AU897" s="25"/>
    </row>
    <row r="898" spans="27:64">
      <c r="AA898" s="25"/>
      <c r="AB898" s="25"/>
      <c r="AC898" s="25"/>
      <c r="AD898" s="25"/>
      <c r="AE898" s="25"/>
      <c r="AG898" s="128"/>
      <c r="AN898" s="25"/>
      <c r="AO898" s="25"/>
      <c r="AP898" s="25"/>
      <c r="AQ898" s="25"/>
      <c r="AR898" s="25"/>
      <c r="AS898" s="25"/>
      <c r="AT898" s="25"/>
      <c r="AU898" s="25"/>
    </row>
    <row r="899" spans="27:64">
      <c r="AA899" s="25"/>
      <c r="AB899" s="25"/>
      <c r="AC899" s="25"/>
      <c r="AD899" s="25"/>
      <c r="AE899" s="25"/>
      <c r="AG899" s="128"/>
      <c r="AN899" s="25"/>
      <c r="AO899" s="25"/>
      <c r="AP899" s="25"/>
      <c r="AQ899" s="25"/>
      <c r="AR899" s="25"/>
      <c r="AS899" s="25"/>
      <c r="AT899" s="25"/>
      <c r="AU899" s="25"/>
    </row>
    <row r="900" spans="27:64">
      <c r="AA900" s="25"/>
      <c r="AB900" s="25"/>
      <c r="AC900" s="25"/>
      <c r="AD900" s="25"/>
      <c r="AE900" s="25"/>
      <c r="AG900" s="128"/>
      <c r="AN900" s="25"/>
      <c r="AO900" s="25"/>
      <c r="AP900" s="25"/>
      <c r="AQ900" s="25"/>
      <c r="AR900" s="25"/>
      <c r="AS900" s="25"/>
      <c r="AT900" s="25"/>
      <c r="AU900" s="25"/>
    </row>
    <row r="901" spans="27:64">
      <c r="AA901" s="25"/>
      <c r="AB901" s="25"/>
      <c r="AC901" s="25"/>
      <c r="AD901" s="25"/>
      <c r="AE901" s="25"/>
      <c r="AG901" s="128"/>
      <c r="AN901" s="25"/>
      <c r="AO901" s="25"/>
      <c r="AP901" s="25"/>
      <c r="AQ901" s="25"/>
      <c r="AR901" s="25"/>
      <c r="AS901" s="25"/>
      <c r="AT901" s="25"/>
      <c r="AU901" s="25"/>
    </row>
    <row r="902" spans="27:64">
      <c r="AA902" s="25"/>
      <c r="AB902" s="25"/>
      <c r="AC902" s="25"/>
      <c r="AD902" s="25"/>
      <c r="AE902" s="25"/>
      <c r="AG902" s="128"/>
      <c r="AN902" s="25"/>
      <c r="AO902" s="25"/>
      <c r="AP902" s="25"/>
      <c r="AQ902" s="25"/>
      <c r="AR902" s="25"/>
      <c r="AS902" s="25"/>
      <c r="AT902" s="25"/>
      <c r="AU902" s="25"/>
    </row>
    <row r="903" spans="27:64">
      <c r="AA903" s="25"/>
      <c r="AB903" s="25"/>
      <c r="AC903" s="25"/>
      <c r="AD903" s="25"/>
      <c r="AE903" s="25"/>
      <c r="AG903" s="128"/>
      <c r="AN903" s="25"/>
      <c r="AO903" s="25"/>
      <c r="AP903" s="25"/>
      <c r="AQ903" s="25"/>
      <c r="AR903" s="25"/>
      <c r="AS903" s="25"/>
      <c r="AT903" s="25"/>
      <c r="AU903" s="25"/>
      <c r="AV903" s="25"/>
      <c r="AW903" s="25"/>
      <c r="AX903" s="25"/>
      <c r="AY903" s="25"/>
      <c r="AZ903" s="25"/>
      <c r="BA903" s="25"/>
      <c r="BB903" s="25"/>
      <c r="BC903" s="25"/>
      <c r="BD903" s="25"/>
      <c r="BE903" s="25"/>
      <c r="BF903" s="25"/>
      <c r="BG903" s="25"/>
      <c r="BH903" s="25"/>
      <c r="BI903" s="25"/>
      <c r="BJ903" s="25"/>
      <c r="BK903" s="25"/>
      <c r="BL903" s="25"/>
    </row>
    <row r="904" spans="27:64">
      <c r="AA904" s="25"/>
      <c r="AB904" s="25"/>
      <c r="AC904" s="25"/>
      <c r="AD904" s="25"/>
      <c r="AE904" s="25"/>
      <c r="AG904" s="128"/>
      <c r="AN904" s="25"/>
      <c r="AO904" s="25"/>
      <c r="AP904" s="25"/>
      <c r="AQ904" s="25"/>
      <c r="AR904" s="25"/>
      <c r="AS904" s="25"/>
      <c r="AT904" s="25"/>
      <c r="AU904" s="25"/>
    </row>
    <row r="905" spans="27:64">
      <c r="AA905" s="25"/>
      <c r="AB905" s="25"/>
      <c r="AC905" s="25"/>
      <c r="AD905" s="25"/>
      <c r="AE905" s="25"/>
      <c r="AG905" s="128"/>
      <c r="AN905" s="25"/>
      <c r="AO905" s="25"/>
      <c r="AP905" s="25"/>
      <c r="AQ905" s="25"/>
      <c r="AR905" s="25"/>
      <c r="AS905" s="25"/>
      <c r="AT905" s="25"/>
      <c r="AU905" s="25"/>
    </row>
    <row r="906" spans="27:64">
      <c r="AA906" s="25"/>
      <c r="AB906" s="25"/>
      <c r="AC906" s="25"/>
      <c r="AD906" s="25"/>
      <c r="AE906" s="25"/>
      <c r="AG906" s="128"/>
      <c r="AN906" s="25"/>
      <c r="AO906" s="25"/>
      <c r="AP906" s="25"/>
      <c r="AQ906" s="25"/>
      <c r="AR906" s="25"/>
      <c r="AS906" s="25"/>
      <c r="AT906" s="25"/>
      <c r="AU906" s="25"/>
    </row>
    <row r="907" spans="27:64">
      <c r="AA907" s="25"/>
      <c r="AB907" s="25"/>
      <c r="AC907" s="25"/>
      <c r="AD907" s="25"/>
      <c r="AE907" s="25"/>
      <c r="AG907" s="128"/>
      <c r="AN907" s="25"/>
      <c r="AO907" s="25"/>
      <c r="AP907" s="25"/>
      <c r="AQ907" s="25"/>
      <c r="AR907" s="25"/>
      <c r="AS907" s="25"/>
      <c r="AT907" s="25"/>
      <c r="AU907" s="25"/>
      <c r="AV907" s="25"/>
      <c r="AW907" s="25"/>
      <c r="AX907" s="25"/>
      <c r="AY907" s="25"/>
      <c r="AZ907" s="25"/>
      <c r="BA907" s="25"/>
      <c r="BB907" s="25"/>
      <c r="BC907" s="25"/>
      <c r="BD907" s="25"/>
      <c r="BE907" s="25"/>
      <c r="BF907" s="25"/>
      <c r="BG907" s="25"/>
      <c r="BH907" s="25"/>
      <c r="BI907" s="25"/>
      <c r="BJ907" s="25"/>
      <c r="BK907" s="25"/>
      <c r="BL907" s="25"/>
    </row>
    <row r="908" spans="27:64">
      <c r="AA908" s="25"/>
      <c r="AB908" s="25"/>
      <c r="AC908" s="25"/>
      <c r="AD908" s="25"/>
      <c r="AE908" s="25"/>
      <c r="AG908" s="128"/>
      <c r="AN908" s="25"/>
      <c r="AO908" s="25"/>
      <c r="AP908" s="25"/>
      <c r="AQ908" s="25"/>
      <c r="AR908" s="25"/>
      <c r="AS908" s="25"/>
      <c r="AT908" s="25"/>
      <c r="AU908" s="25"/>
    </row>
    <row r="909" spans="27:64">
      <c r="AA909" s="25"/>
      <c r="AB909" s="25"/>
      <c r="AC909" s="25"/>
      <c r="AD909" s="25"/>
      <c r="AE909" s="25"/>
      <c r="AG909" s="128"/>
      <c r="AN909" s="25"/>
      <c r="AO909" s="25"/>
      <c r="AP909" s="25"/>
      <c r="AQ909" s="25"/>
      <c r="AR909" s="25"/>
      <c r="AS909" s="25"/>
      <c r="AT909" s="25"/>
      <c r="AU909" s="25"/>
    </row>
    <row r="910" spans="27:64">
      <c r="AA910" s="25"/>
      <c r="AB910" s="25"/>
      <c r="AC910" s="25"/>
      <c r="AD910" s="25"/>
      <c r="AE910" s="25"/>
      <c r="AG910" s="128"/>
      <c r="AN910" s="25"/>
      <c r="AO910" s="25"/>
      <c r="AP910" s="25"/>
      <c r="AQ910" s="25"/>
      <c r="AR910" s="25"/>
      <c r="AS910" s="25"/>
      <c r="AT910" s="25"/>
      <c r="AU910" s="25"/>
    </row>
    <row r="911" spans="27:64">
      <c r="AA911" s="25"/>
      <c r="AB911" s="25"/>
      <c r="AC911" s="25"/>
      <c r="AD911" s="25"/>
      <c r="AE911" s="25"/>
      <c r="AG911" s="128"/>
      <c r="AN911" s="25"/>
      <c r="AO911" s="25"/>
      <c r="AP911" s="25"/>
      <c r="AQ911" s="25"/>
      <c r="AR911" s="25"/>
      <c r="AS911" s="25"/>
      <c r="AT911" s="25"/>
      <c r="AU911" s="25"/>
      <c r="AV911" s="25"/>
      <c r="AW911" s="25"/>
      <c r="AX911" s="25"/>
      <c r="AY911" s="25"/>
      <c r="AZ911" s="25"/>
      <c r="BA911" s="25"/>
      <c r="BB911" s="25"/>
      <c r="BC911" s="25"/>
      <c r="BD911" s="25"/>
      <c r="BE911" s="25"/>
      <c r="BF911" s="25"/>
      <c r="BG911" s="25"/>
      <c r="BH911" s="25"/>
      <c r="BI911" s="25"/>
      <c r="BJ911" s="25"/>
      <c r="BK911" s="25"/>
      <c r="BL911" s="25"/>
    </row>
    <row r="912" spans="27:64">
      <c r="AA912" s="25"/>
      <c r="AB912" s="25"/>
      <c r="AC912" s="25"/>
      <c r="AD912" s="25"/>
      <c r="AE912" s="25"/>
      <c r="AG912" s="128"/>
      <c r="AN912" s="25"/>
      <c r="AO912" s="25"/>
      <c r="AP912" s="25"/>
      <c r="AQ912" s="25"/>
      <c r="AR912" s="25"/>
      <c r="AS912" s="25"/>
      <c r="AT912" s="25"/>
      <c r="AU912" s="25"/>
    </row>
    <row r="913" spans="27:64">
      <c r="AA913" s="25"/>
      <c r="AB913" s="25"/>
      <c r="AC913" s="25"/>
      <c r="AD913" s="25"/>
      <c r="AE913" s="25"/>
      <c r="AG913" s="128"/>
      <c r="AN913" s="25"/>
      <c r="AO913" s="25"/>
      <c r="AP913" s="25"/>
      <c r="AQ913" s="25"/>
      <c r="AR913" s="25"/>
      <c r="AS913" s="25"/>
      <c r="AT913" s="25"/>
      <c r="AU913" s="25"/>
    </row>
    <row r="914" spans="27:64">
      <c r="AA914" s="25"/>
      <c r="AB914" s="25"/>
      <c r="AC914" s="25"/>
      <c r="AD914" s="25"/>
      <c r="AE914" s="25"/>
      <c r="AG914" s="128"/>
      <c r="AN914" s="25"/>
      <c r="AO914" s="25"/>
      <c r="AP914" s="25"/>
      <c r="AQ914" s="25"/>
      <c r="AR914" s="25"/>
      <c r="AS914" s="25"/>
      <c r="AT914" s="25"/>
      <c r="AU914" s="25"/>
    </row>
    <row r="915" spans="27:64">
      <c r="AA915" s="25"/>
      <c r="AB915" s="25"/>
      <c r="AC915" s="25"/>
      <c r="AD915" s="25"/>
      <c r="AE915" s="25"/>
      <c r="AG915" s="128"/>
      <c r="AN915" s="25"/>
      <c r="AO915" s="25"/>
      <c r="AP915" s="25"/>
      <c r="AQ915" s="25"/>
      <c r="AR915" s="25"/>
      <c r="AS915" s="25"/>
      <c r="AT915" s="25"/>
      <c r="AU915" s="25"/>
    </row>
    <row r="916" spans="27:64">
      <c r="AA916" s="25"/>
      <c r="AB916" s="25"/>
      <c r="AC916" s="25"/>
      <c r="AD916" s="25"/>
      <c r="AE916" s="25"/>
      <c r="AG916" s="128"/>
      <c r="AN916" s="25"/>
      <c r="AO916" s="25"/>
      <c r="AP916" s="25"/>
      <c r="AQ916" s="25"/>
      <c r="AR916" s="25"/>
      <c r="AS916" s="25"/>
      <c r="AT916" s="25"/>
      <c r="AU916" s="25"/>
    </row>
    <row r="917" spans="27:64">
      <c r="AA917" s="25"/>
      <c r="AB917" s="25"/>
      <c r="AC917" s="25"/>
      <c r="AD917" s="25"/>
      <c r="AE917" s="25"/>
      <c r="AG917" s="128"/>
      <c r="AN917" s="25"/>
      <c r="AO917" s="25"/>
      <c r="AP917" s="25"/>
      <c r="AQ917" s="25"/>
      <c r="AR917" s="25"/>
      <c r="AS917" s="25"/>
      <c r="AT917" s="25"/>
      <c r="AU917" s="25"/>
    </row>
    <row r="918" spans="27:64">
      <c r="AA918" s="25"/>
      <c r="AB918" s="25"/>
      <c r="AC918" s="25"/>
      <c r="AD918" s="25"/>
      <c r="AE918" s="25"/>
      <c r="AG918" s="128"/>
      <c r="AN918" s="25"/>
      <c r="AO918" s="25"/>
      <c r="AP918" s="25"/>
      <c r="AQ918" s="25"/>
      <c r="AR918" s="25"/>
      <c r="AS918" s="25"/>
      <c r="AT918" s="25"/>
      <c r="AU918" s="25"/>
    </row>
    <row r="919" spans="27:64">
      <c r="AA919" s="25"/>
      <c r="AB919" s="25"/>
      <c r="AC919" s="25"/>
      <c r="AD919" s="25"/>
      <c r="AE919" s="25"/>
      <c r="AG919" s="128"/>
      <c r="AN919" s="25"/>
      <c r="AO919" s="25"/>
      <c r="AP919" s="25"/>
      <c r="AQ919" s="25"/>
      <c r="AR919" s="25"/>
      <c r="AS919" s="25"/>
      <c r="AT919" s="25"/>
      <c r="AU919" s="25"/>
    </row>
    <row r="920" spans="27:64">
      <c r="AA920" s="25"/>
      <c r="AB920" s="25"/>
      <c r="AC920" s="25"/>
      <c r="AD920" s="25"/>
      <c r="AE920" s="25"/>
      <c r="AG920" s="128"/>
      <c r="AN920" s="25"/>
      <c r="AO920" s="25"/>
      <c r="AP920" s="25"/>
      <c r="AQ920" s="25"/>
      <c r="AR920" s="25"/>
      <c r="AS920" s="25"/>
      <c r="AT920" s="25"/>
      <c r="AU920" s="25"/>
      <c r="AV920" s="25"/>
      <c r="AW920" s="25"/>
      <c r="AX920" s="25"/>
      <c r="AY920" s="25"/>
      <c r="AZ920" s="25"/>
      <c r="BA920" s="25"/>
      <c r="BB920" s="25"/>
      <c r="BC920" s="25"/>
      <c r="BD920" s="25"/>
      <c r="BE920" s="25"/>
      <c r="BF920" s="25"/>
      <c r="BG920" s="25"/>
      <c r="BH920" s="25"/>
      <c r="BI920" s="25"/>
      <c r="BJ920" s="25"/>
      <c r="BK920" s="25"/>
      <c r="BL920" s="25"/>
    </row>
    <row r="921" spans="27:64">
      <c r="AA921" s="25"/>
      <c r="AB921" s="25"/>
      <c r="AC921" s="25"/>
      <c r="AD921" s="25"/>
      <c r="AE921" s="25"/>
      <c r="AG921" s="128"/>
      <c r="AN921" s="25"/>
      <c r="AO921" s="25"/>
      <c r="AP921" s="25"/>
      <c r="AQ921" s="25"/>
      <c r="AR921" s="25"/>
      <c r="AS921" s="25"/>
      <c r="AT921" s="25"/>
      <c r="AU921" s="25"/>
    </row>
    <row r="922" spans="27:64">
      <c r="AA922" s="25"/>
      <c r="AB922" s="25"/>
      <c r="AC922" s="25"/>
      <c r="AD922" s="25"/>
      <c r="AE922" s="25"/>
      <c r="AG922" s="128"/>
      <c r="AN922" s="25"/>
      <c r="AO922" s="25"/>
      <c r="AP922" s="25"/>
      <c r="AQ922" s="25"/>
      <c r="AR922" s="25"/>
      <c r="AS922" s="25"/>
      <c r="AT922" s="25"/>
      <c r="AU922" s="25"/>
    </row>
    <row r="923" spans="27:64">
      <c r="AA923" s="25"/>
      <c r="AB923" s="25"/>
      <c r="AC923" s="25"/>
      <c r="AD923" s="25"/>
      <c r="AE923" s="25"/>
      <c r="AG923" s="128"/>
      <c r="AN923" s="25"/>
      <c r="AO923" s="25"/>
      <c r="AP923" s="25"/>
      <c r="AQ923" s="25"/>
      <c r="AR923" s="25"/>
      <c r="AS923" s="25"/>
      <c r="AT923" s="25"/>
      <c r="AU923" s="25"/>
    </row>
    <row r="924" spans="27:64">
      <c r="AA924" s="25"/>
      <c r="AB924" s="25"/>
      <c r="AC924" s="25"/>
      <c r="AD924" s="25"/>
      <c r="AE924" s="25"/>
      <c r="AG924" s="128"/>
      <c r="AN924" s="25"/>
      <c r="AO924" s="25"/>
      <c r="AP924" s="25"/>
      <c r="AQ924" s="25"/>
      <c r="AR924" s="25"/>
      <c r="AS924" s="25"/>
      <c r="AT924" s="25"/>
      <c r="AU924" s="25"/>
    </row>
    <row r="925" spans="27:64">
      <c r="AA925" s="25"/>
      <c r="AB925" s="25"/>
      <c r="AC925" s="25"/>
      <c r="AD925" s="25"/>
      <c r="AE925" s="25"/>
      <c r="AG925" s="128"/>
      <c r="AN925" s="25"/>
      <c r="AO925" s="25"/>
      <c r="AP925" s="25"/>
      <c r="AQ925" s="25"/>
      <c r="AR925" s="25"/>
      <c r="AS925" s="25"/>
      <c r="AT925" s="25"/>
      <c r="AU925" s="25"/>
    </row>
    <row r="926" spans="27:64">
      <c r="AA926" s="25"/>
      <c r="AB926" s="25"/>
      <c r="AC926" s="25"/>
      <c r="AD926" s="25"/>
      <c r="AE926" s="25"/>
      <c r="AG926" s="128"/>
      <c r="AN926" s="25"/>
      <c r="AO926" s="25"/>
      <c r="AP926" s="25"/>
      <c r="AQ926" s="25"/>
      <c r="AR926" s="25"/>
      <c r="AS926" s="25"/>
      <c r="AT926" s="25"/>
      <c r="AU926" s="25"/>
    </row>
    <row r="927" spans="27:64">
      <c r="AA927" s="25"/>
      <c r="AB927" s="25"/>
      <c r="AC927" s="25"/>
      <c r="AD927" s="25"/>
      <c r="AE927" s="25"/>
      <c r="AG927" s="128"/>
      <c r="AN927" s="25"/>
      <c r="AO927" s="25"/>
      <c r="AP927" s="25"/>
      <c r="AQ927" s="25"/>
      <c r="AR927" s="25"/>
      <c r="AS927" s="25"/>
      <c r="AT927" s="25"/>
      <c r="AU927" s="25"/>
    </row>
    <row r="928" spans="27:64">
      <c r="AA928" s="25"/>
      <c r="AB928" s="25"/>
      <c r="AC928" s="25"/>
      <c r="AD928" s="25"/>
      <c r="AE928" s="25"/>
      <c r="AG928" s="128"/>
      <c r="AN928" s="25"/>
      <c r="AO928" s="25"/>
      <c r="AP928" s="25"/>
      <c r="AQ928" s="25"/>
      <c r="AR928" s="25"/>
      <c r="AS928" s="25"/>
      <c r="AT928" s="25"/>
      <c r="AU928" s="25"/>
    </row>
    <row r="929" spans="27:64">
      <c r="AA929" s="25"/>
      <c r="AB929" s="25"/>
      <c r="AC929" s="25"/>
      <c r="AD929" s="25"/>
      <c r="AE929" s="25"/>
      <c r="AG929" s="128"/>
      <c r="AN929" s="25"/>
      <c r="AO929" s="25"/>
      <c r="AP929" s="25"/>
      <c r="AQ929" s="25"/>
      <c r="AR929" s="25"/>
      <c r="AS929" s="25"/>
      <c r="AT929" s="25"/>
      <c r="AU929" s="25"/>
    </row>
    <row r="930" spans="27:64">
      <c r="AA930" s="25"/>
      <c r="AB930" s="25"/>
      <c r="AC930" s="25"/>
      <c r="AD930" s="25"/>
      <c r="AE930" s="25"/>
      <c r="AG930" s="128"/>
      <c r="AN930" s="25"/>
      <c r="AO930" s="25"/>
      <c r="AP930" s="25"/>
      <c r="AQ930" s="25"/>
      <c r="AR930" s="25"/>
      <c r="AS930" s="25"/>
      <c r="AT930" s="25"/>
      <c r="AU930" s="25"/>
    </row>
    <row r="931" spans="27:64">
      <c r="AA931" s="25"/>
      <c r="AB931" s="25"/>
      <c r="AC931" s="25"/>
      <c r="AD931" s="25"/>
      <c r="AE931" s="25"/>
      <c r="AG931" s="128"/>
      <c r="AN931" s="25"/>
      <c r="AO931" s="25"/>
      <c r="AP931" s="25"/>
      <c r="AQ931" s="25"/>
      <c r="AR931" s="25"/>
      <c r="AS931" s="25"/>
      <c r="AT931" s="25"/>
      <c r="AU931" s="25"/>
    </row>
    <row r="932" spans="27:64">
      <c r="AA932" s="25"/>
      <c r="AB932" s="25"/>
      <c r="AC932" s="25"/>
      <c r="AD932" s="25"/>
      <c r="AE932" s="25"/>
      <c r="AG932" s="128"/>
      <c r="AN932" s="25"/>
      <c r="AO932" s="25"/>
      <c r="AP932" s="25"/>
      <c r="AQ932" s="25"/>
      <c r="AR932" s="25"/>
      <c r="AS932" s="25"/>
      <c r="AT932" s="25"/>
      <c r="AU932" s="25"/>
    </row>
    <row r="933" spans="27:64">
      <c r="AA933" s="25"/>
      <c r="AB933" s="25"/>
      <c r="AC933" s="25"/>
      <c r="AD933" s="25"/>
      <c r="AE933" s="25"/>
      <c r="AG933" s="128"/>
      <c r="AN933" s="25"/>
      <c r="AO933" s="25"/>
      <c r="AP933" s="25"/>
      <c r="AQ933" s="25"/>
      <c r="AR933" s="25"/>
      <c r="AS933" s="25"/>
      <c r="AT933" s="25"/>
      <c r="AU933" s="25"/>
    </row>
    <row r="934" spans="27:64">
      <c r="AA934" s="25"/>
      <c r="AB934" s="25"/>
      <c r="AC934" s="25"/>
      <c r="AD934" s="25"/>
      <c r="AE934" s="25"/>
      <c r="AG934" s="128"/>
      <c r="AN934" s="25"/>
      <c r="AO934" s="25"/>
      <c r="AP934" s="25"/>
      <c r="AQ934" s="25"/>
      <c r="AR934" s="25"/>
      <c r="AS934" s="25"/>
      <c r="AT934" s="25"/>
      <c r="AU934" s="25"/>
    </row>
    <row r="935" spans="27:64">
      <c r="AA935" s="25"/>
      <c r="AB935" s="25"/>
      <c r="AC935" s="25"/>
      <c r="AD935" s="25"/>
      <c r="AE935" s="25"/>
      <c r="AG935" s="128"/>
      <c r="AN935" s="25"/>
      <c r="AO935" s="25"/>
      <c r="AP935" s="25"/>
      <c r="AQ935" s="25"/>
      <c r="AR935" s="25"/>
      <c r="AS935" s="25"/>
      <c r="AT935" s="25"/>
      <c r="AU935" s="25"/>
    </row>
    <row r="936" spans="27:64">
      <c r="AA936" s="25"/>
      <c r="AB936" s="25"/>
      <c r="AC936" s="25"/>
      <c r="AD936" s="25"/>
      <c r="AE936" s="25"/>
      <c r="AG936" s="128"/>
      <c r="AN936" s="25"/>
      <c r="AO936" s="25"/>
      <c r="AP936" s="25"/>
      <c r="AQ936" s="25"/>
      <c r="AR936" s="25"/>
      <c r="AS936" s="25"/>
      <c r="AT936" s="25"/>
      <c r="AU936" s="25"/>
      <c r="AV936" s="25"/>
      <c r="AW936" s="25"/>
      <c r="AX936" s="25"/>
      <c r="AY936" s="25"/>
      <c r="AZ936" s="25"/>
      <c r="BA936" s="25"/>
      <c r="BB936" s="25"/>
      <c r="BC936" s="25"/>
      <c r="BD936" s="25"/>
      <c r="BE936" s="25"/>
      <c r="BF936" s="25"/>
      <c r="BG936" s="25"/>
      <c r="BH936" s="25"/>
      <c r="BI936" s="25"/>
      <c r="BJ936" s="25"/>
      <c r="BK936" s="25"/>
      <c r="BL936" s="25"/>
    </row>
    <row r="937" spans="27:64">
      <c r="AA937" s="25"/>
      <c r="AB937" s="25"/>
      <c r="AC937" s="25"/>
      <c r="AD937" s="25"/>
      <c r="AE937" s="25"/>
      <c r="AG937" s="128"/>
      <c r="AN937" s="25"/>
      <c r="AO937" s="25"/>
      <c r="AP937" s="25"/>
      <c r="AQ937" s="25"/>
      <c r="AR937" s="25"/>
      <c r="AS937" s="25"/>
      <c r="AT937" s="25"/>
      <c r="AU937" s="25"/>
    </row>
    <row r="938" spans="27:64">
      <c r="AA938" s="25"/>
      <c r="AB938" s="25"/>
      <c r="AC938" s="25"/>
      <c r="AD938" s="25"/>
      <c r="AE938" s="25"/>
      <c r="AG938" s="128"/>
      <c r="AN938" s="25"/>
      <c r="AO938" s="25"/>
      <c r="AP938" s="25"/>
      <c r="AQ938" s="25"/>
      <c r="AR938" s="25"/>
      <c r="AS938" s="25"/>
      <c r="AT938" s="25"/>
      <c r="AU938" s="25"/>
    </row>
    <row r="939" spans="27:64">
      <c r="AA939" s="25"/>
      <c r="AB939" s="25"/>
      <c r="AC939" s="25"/>
      <c r="AD939" s="25"/>
      <c r="AE939" s="25"/>
      <c r="AG939" s="128"/>
      <c r="AN939" s="25"/>
      <c r="AO939" s="25"/>
      <c r="AP939" s="25"/>
      <c r="AQ939" s="25"/>
      <c r="AR939" s="25"/>
      <c r="AS939" s="25"/>
      <c r="AT939" s="25"/>
      <c r="AU939" s="25"/>
    </row>
    <row r="940" spans="27:64">
      <c r="AA940" s="25"/>
      <c r="AB940" s="25"/>
      <c r="AC940" s="25"/>
      <c r="AD940" s="25"/>
      <c r="AE940" s="25"/>
      <c r="AG940" s="128"/>
      <c r="AN940" s="25"/>
      <c r="AO940" s="25"/>
      <c r="AP940" s="25"/>
      <c r="AQ940" s="25"/>
      <c r="AR940" s="25"/>
      <c r="AS940" s="25"/>
      <c r="AT940" s="25"/>
      <c r="AU940" s="25"/>
    </row>
    <row r="941" spans="27:64">
      <c r="AA941" s="25"/>
      <c r="AB941" s="25"/>
      <c r="AC941" s="25"/>
      <c r="AD941" s="25"/>
      <c r="AE941" s="25"/>
      <c r="AG941" s="128"/>
      <c r="AN941" s="25"/>
      <c r="AO941" s="25"/>
      <c r="AP941" s="25"/>
      <c r="AQ941" s="25"/>
      <c r="AR941" s="25"/>
      <c r="AS941" s="25"/>
      <c r="AT941" s="25"/>
      <c r="AU941" s="25"/>
    </row>
    <row r="942" spans="27:64">
      <c r="AA942" s="25"/>
      <c r="AB942" s="25"/>
      <c r="AC942" s="25"/>
      <c r="AD942" s="25"/>
      <c r="AE942" s="25"/>
      <c r="AG942" s="128"/>
      <c r="AN942" s="25"/>
      <c r="AO942" s="25"/>
      <c r="AP942" s="25"/>
      <c r="AQ942" s="25"/>
      <c r="AR942" s="25"/>
      <c r="AS942" s="25"/>
      <c r="AT942" s="25"/>
      <c r="AU942" s="25"/>
    </row>
    <row r="943" spans="27:64">
      <c r="AA943" s="25"/>
      <c r="AB943" s="25"/>
      <c r="AC943" s="25"/>
      <c r="AD943" s="25"/>
      <c r="AE943" s="25"/>
      <c r="AG943" s="128"/>
      <c r="AN943" s="25"/>
      <c r="AO943" s="25"/>
      <c r="AP943" s="25"/>
      <c r="AQ943" s="25"/>
      <c r="AR943" s="25"/>
      <c r="AS943" s="25"/>
      <c r="AT943" s="25"/>
      <c r="AU943" s="25"/>
      <c r="AV943" s="25"/>
      <c r="AW943" s="25"/>
      <c r="AX943" s="25"/>
      <c r="AY943" s="25"/>
      <c r="AZ943" s="25"/>
      <c r="BA943" s="25"/>
      <c r="BB943" s="25"/>
      <c r="BC943" s="25"/>
      <c r="BD943" s="25"/>
      <c r="BE943" s="25"/>
      <c r="BF943" s="25"/>
      <c r="BG943" s="25"/>
      <c r="BH943" s="25"/>
      <c r="BI943" s="25"/>
      <c r="BJ943" s="25"/>
      <c r="BK943" s="25"/>
      <c r="BL943" s="25"/>
    </row>
    <row r="944" spans="27:64">
      <c r="AA944" s="25"/>
      <c r="AB944" s="25"/>
      <c r="AC944" s="25"/>
      <c r="AD944" s="25"/>
      <c r="AE944" s="25"/>
      <c r="AG944" s="128"/>
      <c r="AN944" s="25"/>
      <c r="AO944" s="25"/>
      <c r="AP944" s="25"/>
      <c r="AQ944" s="25"/>
      <c r="AR944" s="25"/>
      <c r="AS944" s="25"/>
      <c r="AT944" s="25"/>
      <c r="AU944" s="25"/>
    </row>
    <row r="945" spans="27:64">
      <c r="AA945" s="25"/>
      <c r="AB945" s="25"/>
      <c r="AC945" s="25"/>
      <c r="AD945" s="25"/>
      <c r="AE945" s="25"/>
      <c r="AG945" s="128"/>
      <c r="AN945" s="25"/>
      <c r="AO945" s="25"/>
      <c r="AP945" s="25"/>
      <c r="AQ945" s="25"/>
      <c r="AR945" s="25"/>
      <c r="AS945" s="25"/>
      <c r="AT945" s="25"/>
      <c r="AU945" s="25"/>
    </row>
    <row r="946" spans="27:64">
      <c r="AA946" s="25"/>
      <c r="AB946" s="25"/>
      <c r="AC946" s="25"/>
      <c r="AD946" s="25"/>
      <c r="AE946" s="25"/>
      <c r="AG946" s="128"/>
      <c r="AN946" s="25"/>
      <c r="AO946" s="25"/>
      <c r="AP946" s="25"/>
      <c r="AQ946" s="25"/>
      <c r="AR946" s="25"/>
      <c r="AS946" s="25"/>
      <c r="AT946" s="25"/>
      <c r="AU946" s="25"/>
    </row>
    <row r="947" spans="27:64">
      <c r="AA947" s="25"/>
      <c r="AB947" s="25"/>
      <c r="AC947" s="25"/>
      <c r="AD947" s="25"/>
      <c r="AE947" s="25"/>
      <c r="AG947" s="128"/>
      <c r="AN947" s="25"/>
      <c r="AO947" s="25"/>
      <c r="AP947" s="25"/>
      <c r="AQ947" s="25"/>
      <c r="AR947" s="25"/>
      <c r="AS947" s="25"/>
      <c r="AT947" s="25"/>
      <c r="AU947" s="25"/>
    </row>
    <row r="948" spans="27:64">
      <c r="AA948" s="25"/>
      <c r="AB948" s="25"/>
      <c r="AC948" s="25"/>
      <c r="AD948" s="25"/>
      <c r="AE948" s="25"/>
      <c r="AG948" s="128"/>
      <c r="AN948" s="25"/>
      <c r="AO948" s="25"/>
      <c r="AP948" s="25"/>
      <c r="AQ948" s="25"/>
      <c r="AR948" s="25"/>
      <c r="AS948" s="25"/>
      <c r="AT948" s="25"/>
      <c r="AU948" s="25"/>
    </row>
    <row r="949" spans="27:64">
      <c r="AA949" s="25"/>
      <c r="AB949" s="25"/>
      <c r="AC949" s="25"/>
      <c r="AD949" s="25"/>
      <c r="AE949" s="25"/>
      <c r="AG949" s="128"/>
      <c r="AN949" s="25"/>
      <c r="AO949" s="25"/>
      <c r="AP949" s="25"/>
      <c r="AQ949" s="25"/>
      <c r="AR949" s="25"/>
      <c r="AS949" s="25"/>
      <c r="AT949" s="25"/>
      <c r="AU949" s="25"/>
      <c r="AV949" s="25"/>
      <c r="AW949" s="25"/>
      <c r="AX949" s="25"/>
      <c r="AY949" s="25"/>
      <c r="AZ949" s="25"/>
      <c r="BA949" s="25"/>
      <c r="BB949" s="25"/>
      <c r="BC949" s="25"/>
      <c r="BD949" s="25"/>
      <c r="BE949" s="25"/>
      <c r="BF949" s="25"/>
      <c r="BG949" s="25"/>
      <c r="BH949" s="25"/>
      <c r="BI949" s="25"/>
      <c r="BJ949" s="25"/>
      <c r="BK949" s="25"/>
      <c r="BL949" s="25"/>
    </row>
    <row r="950" spans="27:64">
      <c r="AA950" s="25"/>
      <c r="AB950" s="25"/>
      <c r="AC950" s="25"/>
      <c r="AD950" s="25"/>
      <c r="AE950" s="25"/>
      <c r="AG950" s="128"/>
      <c r="AN950" s="25"/>
      <c r="AO950" s="25"/>
      <c r="AP950" s="25"/>
      <c r="AQ950" s="25"/>
      <c r="AR950" s="25"/>
      <c r="AS950" s="25"/>
      <c r="AT950" s="25"/>
      <c r="AU950" s="25"/>
    </row>
    <row r="951" spans="27:64">
      <c r="AA951" s="25"/>
      <c r="AB951" s="25"/>
      <c r="AC951" s="25"/>
      <c r="AD951" s="25"/>
      <c r="AE951" s="25"/>
      <c r="AG951" s="128"/>
      <c r="AN951" s="25"/>
      <c r="AO951" s="25"/>
      <c r="AP951" s="25"/>
      <c r="AQ951" s="25"/>
      <c r="AR951" s="25"/>
      <c r="AS951" s="25"/>
      <c r="AT951" s="25"/>
      <c r="AU951" s="25"/>
      <c r="AV951" s="25"/>
      <c r="AW951" s="25"/>
      <c r="AX951" s="25"/>
      <c r="AY951" s="25"/>
      <c r="AZ951" s="25"/>
      <c r="BA951" s="25"/>
      <c r="BB951" s="25"/>
      <c r="BC951" s="25"/>
      <c r="BD951" s="25"/>
      <c r="BE951" s="25"/>
      <c r="BF951" s="25"/>
      <c r="BG951" s="25"/>
      <c r="BH951" s="25"/>
      <c r="BI951" s="25"/>
      <c r="BJ951" s="25"/>
      <c r="BK951" s="25"/>
      <c r="BL951" s="25"/>
    </row>
    <row r="952" spans="27:64">
      <c r="AA952" s="25"/>
      <c r="AB952" s="25"/>
      <c r="AC952" s="25"/>
      <c r="AD952" s="25"/>
      <c r="AE952" s="25"/>
      <c r="AG952" s="128"/>
      <c r="AN952" s="25"/>
      <c r="AO952" s="25"/>
      <c r="AP952" s="25"/>
      <c r="AQ952" s="25"/>
      <c r="AR952" s="25"/>
      <c r="AS952" s="25"/>
      <c r="AT952" s="25"/>
      <c r="AU952" s="25"/>
    </row>
    <row r="953" spans="27:64">
      <c r="AA953" s="25"/>
      <c r="AB953" s="25"/>
      <c r="AC953" s="25"/>
      <c r="AD953" s="25"/>
      <c r="AE953" s="25"/>
      <c r="AG953" s="128"/>
      <c r="AN953" s="25"/>
      <c r="AO953" s="25"/>
      <c r="AP953" s="25"/>
      <c r="AQ953" s="25"/>
      <c r="AR953" s="25"/>
      <c r="AS953" s="25"/>
      <c r="AT953" s="25"/>
      <c r="AU953" s="25"/>
      <c r="AV953" s="25"/>
    </row>
    <row r="954" spans="27:64">
      <c r="AA954" s="25"/>
      <c r="AB954" s="25"/>
      <c r="AC954" s="25"/>
      <c r="AD954" s="25"/>
      <c r="AE954" s="25"/>
      <c r="AG954" s="128"/>
      <c r="AN954" s="25"/>
      <c r="AO954" s="25"/>
      <c r="AP954" s="25"/>
      <c r="AQ954" s="25"/>
      <c r="AR954" s="25"/>
      <c r="AS954" s="25"/>
      <c r="AT954" s="25"/>
      <c r="AU954" s="25"/>
    </row>
    <row r="955" spans="27:64">
      <c r="AA955" s="25"/>
      <c r="AB955" s="25"/>
      <c r="AC955" s="25"/>
      <c r="AD955" s="25"/>
      <c r="AE955" s="25"/>
      <c r="AG955" s="128"/>
      <c r="AN955" s="25"/>
      <c r="AO955" s="25"/>
      <c r="AP955" s="25"/>
      <c r="AQ955" s="25"/>
      <c r="AR955" s="25"/>
      <c r="AS955" s="25"/>
      <c r="AT955" s="25"/>
      <c r="AU955" s="25"/>
    </row>
    <row r="956" spans="27:64">
      <c r="AA956" s="25"/>
      <c r="AB956" s="25"/>
      <c r="AC956" s="25"/>
      <c r="AD956" s="25"/>
      <c r="AE956" s="25"/>
      <c r="AG956" s="128"/>
      <c r="AN956" s="25"/>
      <c r="AO956" s="25"/>
      <c r="AP956" s="25"/>
      <c r="AQ956" s="25"/>
      <c r="AR956" s="25"/>
      <c r="AS956" s="25"/>
      <c r="AT956" s="25"/>
      <c r="AU956" s="25"/>
    </row>
    <row r="957" spans="27:64">
      <c r="AA957" s="25"/>
      <c r="AB957" s="25"/>
      <c r="AC957" s="25"/>
      <c r="AD957" s="25"/>
      <c r="AE957" s="25"/>
      <c r="AG957" s="128"/>
      <c r="AN957" s="25"/>
      <c r="AO957" s="25"/>
      <c r="AP957" s="25"/>
      <c r="AQ957" s="25"/>
      <c r="AR957" s="25"/>
      <c r="AS957" s="25"/>
      <c r="AT957" s="25"/>
      <c r="AU957" s="25"/>
    </row>
    <row r="958" spans="27:64">
      <c r="AA958" s="25"/>
      <c r="AB958" s="25"/>
      <c r="AC958" s="25"/>
      <c r="AD958" s="25"/>
      <c r="AE958" s="25"/>
      <c r="AG958" s="128"/>
      <c r="AN958" s="25"/>
      <c r="AO958" s="25"/>
      <c r="AP958" s="25"/>
      <c r="AQ958" s="25"/>
      <c r="AR958" s="25"/>
      <c r="AS958" s="25"/>
      <c r="AT958" s="25"/>
      <c r="AU958" s="25"/>
    </row>
    <row r="959" spans="27:64">
      <c r="AA959" s="25"/>
      <c r="AB959" s="25"/>
      <c r="AC959" s="25"/>
      <c r="AD959" s="25"/>
      <c r="AE959" s="25"/>
      <c r="AG959" s="128"/>
      <c r="AN959" s="25"/>
      <c r="AO959" s="25"/>
      <c r="AP959" s="25"/>
      <c r="AQ959" s="25"/>
      <c r="AR959" s="25"/>
      <c r="AS959" s="25"/>
      <c r="AT959" s="25"/>
      <c r="AU959" s="25"/>
      <c r="AV959" s="25"/>
    </row>
    <row r="960" spans="27:64">
      <c r="AA960" s="25"/>
      <c r="AB960" s="25"/>
      <c r="AC960" s="25"/>
      <c r="AD960" s="25"/>
      <c r="AE960" s="25"/>
      <c r="AG960" s="128"/>
      <c r="AN960" s="25"/>
      <c r="AO960" s="25"/>
      <c r="AP960" s="25"/>
      <c r="AQ960" s="25"/>
      <c r="AR960" s="25"/>
      <c r="AS960" s="25"/>
      <c r="AT960" s="25"/>
      <c r="AU960" s="25"/>
    </row>
    <row r="961" spans="27:48">
      <c r="AA961" s="25"/>
      <c r="AB961" s="25"/>
      <c r="AC961" s="25"/>
      <c r="AD961" s="25"/>
      <c r="AE961" s="25"/>
      <c r="AG961" s="128"/>
      <c r="AN961" s="25"/>
      <c r="AO961" s="25"/>
      <c r="AP961" s="25"/>
      <c r="AQ961" s="25"/>
      <c r="AR961" s="25"/>
      <c r="AS961" s="25"/>
      <c r="AT961" s="25"/>
      <c r="AU961" s="25"/>
    </row>
    <row r="962" spans="27:48">
      <c r="AA962" s="25"/>
      <c r="AB962" s="25"/>
      <c r="AC962" s="25"/>
      <c r="AD962" s="25"/>
      <c r="AE962" s="25"/>
      <c r="AG962" s="128"/>
      <c r="AN962" s="25"/>
      <c r="AO962" s="25"/>
      <c r="AP962" s="25"/>
      <c r="AQ962" s="25"/>
      <c r="AR962" s="25"/>
      <c r="AS962" s="25"/>
      <c r="AT962" s="25"/>
      <c r="AU962" s="25"/>
    </row>
    <row r="963" spans="27:48">
      <c r="AA963" s="25"/>
      <c r="AB963" s="25"/>
      <c r="AC963" s="25"/>
      <c r="AD963" s="25"/>
      <c r="AE963" s="25"/>
      <c r="AG963" s="128"/>
      <c r="AN963" s="25"/>
      <c r="AO963" s="25"/>
      <c r="AP963" s="25"/>
      <c r="AQ963" s="25"/>
      <c r="AR963" s="25"/>
      <c r="AS963" s="25"/>
      <c r="AT963" s="25"/>
      <c r="AU963" s="25"/>
    </row>
    <row r="964" spans="27:48">
      <c r="AA964" s="25"/>
      <c r="AB964" s="25"/>
      <c r="AC964" s="25"/>
      <c r="AD964" s="25"/>
      <c r="AE964" s="25"/>
      <c r="AG964" s="128"/>
      <c r="AN964" s="25"/>
      <c r="AO964" s="25"/>
      <c r="AP964" s="25"/>
      <c r="AQ964" s="25"/>
      <c r="AR964" s="25"/>
      <c r="AS964" s="25"/>
      <c r="AT964" s="25"/>
      <c r="AU964" s="25"/>
    </row>
    <row r="965" spans="27:48">
      <c r="AA965" s="25"/>
      <c r="AB965" s="25"/>
      <c r="AC965" s="25"/>
      <c r="AD965" s="25"/>
      <c r="AE965" s="25"/>
      <c r="AG965" s="128"/>
      <c r="AN965" s="25"/>
      <c r="AO965" s="25"/>
      <c r="AP965" s="25"/>
      <c r="AQ965" s="25"/>
      <c r="AR965" s="25"/>
      <c r="AS965" s="25"/>
      <c r="AT965" s="25"/>
      <c r="AU965" s="25"/>
    </row>
    <row r="966" spans="27:48">
      <c r="AA966" s="25"/>
      <c r="AB966" s="25"/>
      <c r="AC966" s="25"/>
      <c r="AD966" s="25"/>
      <c r="AE966" s="25"/>
      <c r="AG966" s="128"/>
      <c r="AN966" s="25"/>
      <c r="AO966" s="25"/>
      <c r="AP966" s="25"/>
      <c r="AQ966" s="25"/>
      <c r="AR966" s="25"/>
      <c r="AS966" s="25"/>
      <c r="AT966" s="25"/>
      <c r="AU966" s="25"/>
    </row>
    <row r="967" spans="27:48">
      <c r="AA967" s="25"/>
      <c r="AB967" s="25"/>
      <c r="AC967" s="25"/>
      <c r="AD967" s="25"/>
      <c r="AE967" s="25"/>
      <c r="AG967" s="128"/>
      <c r="AN967" s="25"/>
      <c r="AO967" s="25"/>
      <c r="AP967" s="25"/>
      <c r="AQ967" s="25"/>
      <c r="AR967" s="25"/>
      <c r="AS967" s="25"/>
      <c r="AT967" s="25"/>
      <c r="AU967" s="25"/>
    </row>
    <row r="968" spans="27:48">
      <c r="AA968" s="25"/>
      <c r="AB968" s="25"/>
      <c r="AC968" s="25"/>
      <c r="AD968" s="25"/>
      <c r="AE968" s="25"/>
      <c r="AG968" s="128"/>
      <c r="AN968" s="25"/>
      <c r="AO968" s="25"/>
      <c r="AP968" s="25"/>
      <c r="AQ968" s="25"/>
      <c r="AR968" s="25"/>
      <c r="AS968" s="25"/>
      <c r="AT968" s="25"/>
      <c r="AU968" s="25"/>
    </row>
    <row r="969" spans="27:48">
      <c r="AA969" s="25"/>
      <c r="AB969" s="25"/>
      <c r="AC969" s="25"/>
      <c r="AD969" s="25"/>
      <c r="AE969" s="25"/>
      <c r="AG969" s="128"/>
      <c r="AN969" s="25"/>
      <c r="AO969" s="25"/>
      <c r="AP969" s="25"/>
      <c r="AQ969" s="25"/>
      <c r="AR969" s="25"/>
      <c r="AS969" s="25"/>
      <c r="AT969" s="25"/>
      <c r="AU969" s="25"/>
    </row>
    <row r="970" spans="27:48">
      <c r="AA970" s="25"/>
      <c r="AB970" s="25"/>
      <c r="AC970" s="25"/>
      <c r="AD970" s="25"/>
      <c r="AE970" s="25"/>
      <c r="AG970" s="128"/>
      <c r="AN970" s="25"/>
      <c r="AO970" s="25"/>
      <c r="AP970" s="25"/>
      <c r="AQ970" s="25"/>
      <c r="AR970" s="25"/>
      <c r="AS970" s="25"/>
      <c r="AT970" s="25"/>
      <c r="AU970" s="25"/>
      <c r="AV970" s="25"/>
    </row>
    <row r="971" spans="27:48">
      <c r="AA971" s="25"/>
      <c r="AB971" s="25"/>
      <c r="AC971" s="25"/>
      <c r="AD971" s="25"/>
      <c r="AE971" s="25"/>
      <c r="AG971" s="128"/>
      <c r="AN971" s="25"/>
      <c r="AO971" s="25"/>
      <c r="AP971" s="25"/>
      <c r="AQ971" s="25"/>
      <c r="AR971" s="25"/>
      <c r="AS971" s="25"/>
      <c r="AT971" s="25"/>
      <c r="AU971" s="25"/>
    </row>
    <row r="972" spans="27:48">
      <c r="AA972" s="25"/>
      <c r="AB972" s="25"/>
      <c r="AC972" s="25"/>
      <c r="AD972" s="25"/>
      <c r="AE972" s="25"/>
      <c r="AG972" s="128"/>
      <c r="AN972" s="25"/>
      <c r="AO972" s="25"/>
      <c r="AP972" s="25"/>
      <c r="AQ972" s="25"/>
      <c r="AR972" s="25"/>
      <c r="AS972" s="25"/>
      <c r="AT972" s="25"/>
      <c r="AU972" s="25"/>
    </row>
    <row r="973" spans="27:48">
      <c r="AA973" s="25"/>
      <c r="AB973" s="25"/>
      <c r="AC973" s="25"/>
      <c r="AD973" s="25"/>
      <c r="AE973" s="25"/>
      <c r="AG973" s="128"/>
      <c r="AN973" s="25"/>
      <c r="AO973" s="25"/>
      <c r="AP973" s="25"/>
      <c r="AQ973" s="25"/>
      <c r="AR973" s="25"/>
      <c r="AS973" s="25"/>
      <c r="AT973" s="25"/>
      <c r="AU973" s="25"/>
    </row>
    <row r="974" spans="27:48">
      <c r="AA974" s="25"/>
      <c r="AB974" s="25"/>
      <c r="AC974" s="25"/>
      <c r="AD974" s="25"/>
      <c r="AE974" s="25"/>
      <c r="AG974" s="128"/>
      <c r="AN974" s="25"/>
      <c r="AO974" s="25"/>
      <c r="AP974" s="25"/>
      <c r="AQ974" s="25"/>
      <c r="AR974" s="25"/>
      <c r="AS974" s="25"/>
      <c r="AT974" s="25"/>
      <c r="AU974" s="25"/>
    </row>
    <row r="975" spans="27:48">
      <c r="AA975" s="25"/>
      <c r="AB975" s="25"/>
      <c r="AC975" s="25"/>
      <c r="AD975" s="25"/>
      <c r="AE975" s="25"/>
      <c r="AG975" s="128"/>
      <c r="AN975" s="25"/>
      <c r="AO975" s="25"/>
      <c r="AP975" s="25"/>
      <c r="AQ975" s="25"/>
      <c r="AR975" s="25"/>
      <c r="AS975" s="25"/>
      <c r="AT975" s="25"/>
      <c r="AU975" s="25"/>
    </row>
    <row r="976" spans="27:48">
      <c r="AA976" s="25"/>
      <c r="AB976" s="25"/>
      <c r="AC976" s="25"/>
      <c r="AD976" s="25"/>
      <c r="AE976" s="25"/>
      <c r="AG976" s="128"/>
      <c r="AN976" s="25"/>
      <c r="AO976" s="25"/>
      <c r="AP976" s="25"/>
      <c r="AQ976" s="25"/>
      <c r="AR976" s="25"/>
      <c r="AS976" s="25"/>
      <c r="AT976" s="25"/>
      <c r="AU976" s="25"/>
      <c r="AV976" s="25"/>
    </row>
    <row r="977" spans="27:64">
      <c r="AA977" s="25"/>
      <c r="AB977" s="25"/>
      <c r="AC977" s="25"/>
      <c r="AD977" s="25"/>
      <c r="AE977" s="25"/>
      <c r="AG977" s="128"/>
      <c r="AN977" s="25"/>
      <c r="AO977" s="25"/>
      <c r="AP977" s="25"/>
      <c r="AQ977" s="25"/>
      <c r="AR977" s="25"/>
      <c r="AS977" s="25"/>
      <c r="AT977" s="25"/>
      <c r="AU977" s="25"/>
    </row>
    <row r="978" spans="27:64">
      <c r="AA978" s="25"/>
      <c r="AB978" s="25"/>
      <c r="AC978" s="25"/>
      <c r="AD978" s="25"/>
      <c r="AE978" s="25"/>
      <c r="AG978" s="128"/>
      <c r="AN978" s="25"/>
      <c r="AO978" s="25"/>
      <c r="AP978" s="25"/>
      <c r="AQ978" s="25"/>
      <c r="AR978" s="25"/>
      <c r="AS978" s="25"/>
      <c r="AT978" s="25"/>
      <c r="AU978" s="25"/>
    </row>
    <row r="979" spans="27:64">
      <c r="AA979" s="25"/>
      <c r="AB979" s="25"/>
      <c r="AC979" s="25"/>
      <c r="AD979" s="25"/>
      <c r="AE979" s="25"/>
      <c r="AG979" s="128"/>
      <c r="AN979" s="25"/>
      <c r="AO979" s="25"/>
      <c r="AP979" s="25"/>
      <c r="AQ979" s="25"/>
      <c r="AR979" s="25"/>
      <c r="AS979" s="25"/>
      <c r="AT979" s="25"/>
      <c r="AU979" s="25"/>
    </row>
    <row r="980" spans="27:64">
      <c r="AA980" s="25"/>
      <c r="AB980" s="25"/>
      <c r="AC980" s="25"/>
      <c r="AD980" s="25"/>
      <c r="AE980" s="25"/>
      <c r="AG980" s="128"/>
      <c r="AN980" s="25"/>
      <c r="AO980" s="25"/>
      <c r="AP980" s="25"/>
      <c r="AQ980" s="25"/>
      <c r="AR980" s="25"/>
      <c r="AS980" s="25"/>
      <c r="AT980" s="25"/>
      <c r="AU980" s="25"/>
    </row>
    <row r="981" spans="27:64">
      <c r="AA981" s="25"/>
      <c r="AB981" s="25"/>
      <c r="AC981" s="25"/>
      <c r="AD981" s="25"/>
      <c r="AE981" s="25"/>
      <c r="AG981" s="128"/>
      <c r="AN981" s="25"/>
      <c r="AO981" s="25"/>
      <c r="AP981" s="25"/>
      <c r="AQ981" s="25"/>
      <c r="AR981" s="25"/>
      <c r="AS981" s="25"/>
      <c r="AT981" s="25"/>
      <c r="AU981" s="25"/>
    </row>
    <row r="982" spans="27:64">
      <c r="AA982" s="25"/>
      <c r="AB982" s="25"/>
      <c r="AC982" s="25"/>
      <c r="AD982" s="25"/>
      <c r="AE982" s="25"/>
      <c r="AG982" s="128"/>
      <c r="AN982" s="25"/>
      <c r="AO982" s="25"/>
      <c r="AP982" s="25"/>
      <c r="AQ982" s="25"/>
      <c r="AR982" s="25"/>
      <c r="AS982" s="25"/>
      <c r="AT982" s="25"/>
      <c r="AU982" s="25"/>
    </row>
    <row r="983" spans="27:64">
      <c r="AA983" s="25"/>
      <c r="AB983" s="25"/>
      <c r="AC983" s="25"/>
      <c r="AD983" s="25"/>
      <c r="AE983" s="25"/>
      <c r="AG983" s="128"/>
      <c r="AN983" s="25"/>
      <c r="AO983" s="25"/>
      <c r="AP983" s="25"/>
      <c r="AQ983" s="25"/>
      <c r="AR983" s="25"/>
      <c r="AS983" s="25"/>
      <c r="AT983" s="25"/>
      <c r="AU983" s="25"/>
    </row>
    <row r="984" spans="27:64">
      <c r="AA984" s="25"/>
      <c r="AB984" s="25"/>
      <c r="AC984" s="25"/>
      <c r="AD984" s="25"/>
      <c r="AE984" s="25"/>
      <c r="AG984" s="128"/>
      <c r="AN984" s="25"/>
      <c r="AO984" s="25"/>
      <c r="AP984" s="25"/>
      <c r="AQ984" s="25"/>
      <c r="AR984" s="25"/>
      <c r="AS984" s="25"/>
      <c r="AT984" s="25"/>
      <c r="AU984" s="25"/>
    </row>
    <row r="985" spans="27:64">
      <c r="AA985" s="25"/>
      <c r="AB985" s="25"/>
      <c r="AC985" s="25"/>
      <c r="AD985" s="25"/>
      <c r="AE985" s="25"/>
      <c r="AG985" s="128"/>
      <c r="AN985" s="25"/>
      <c r="AO985" s="25"/>
      <c r="AP985" s="25"/>
      <c r="AQ985" s="25"/>
      <c r="AR985" s="25"/>
      <c r="AS985" s="25"/>
      <c r="AT985" s="25"/>
      <c r="AU985" s="25"/>
    </row>
    <row r="986" spans="27:64">
      <c r="AA986" s="25"/>
      <c r="AB986" s="25"/>
      <c r="AC986" s="25"/>
      <c r="AD986" s="25"/>
      <c r="AE986" s="25"/>
      <c r="AG986" s="128"/>
      <c r="AN986" s="25"/>
      <c r="AO986" s="25"/>
      <c r="AP986" s="25"/>
      <c r="AQ986" s="25"/>
      <c r="AR986" s="25"/>
      <c r="AS986" s="25"/>
      <c r="AT986" s="25"/>
      <c r="AU986" s="25"/>
    </row>
    <row r="987" spans="27:64">
      <c r="AA987" s="25"/>
      <c r="AB987" s="25"/>
      <c r="AC987" s="25"/>
      <c r="AD987" s="25"/>
      <c r="AE987" s="25"/>
      <c r="AG987" s="128"/>
      <c r="AN987" s="25"/>
      <c r="AO987" s="25"/>
      <c r="AP987" s="25"/>
      <c r="AQ987" s="25"/>
      <c r="AR987" s="25"/>
      <c r="AS987" s="25"/>
      <c r="AT987" s="25"/>
      <c r="AU987" s="25"/>
    </row>
    <row r="988" spans="27:64">
      <c r="AA988" s="25"/>
      <c r="AB988" s="25"/>
      <c r="AC988" s="25"/>
      <c r="AD988" s="25"/>
      <c r="AE988" s="25"/>
      <c r="AG988" s="128"/>
      <c r="AN988" s="25"/>
      <c r="AO988" s="25"/>
      <c r="AP988" s="25"/>
      <c r="AQ988" s="25"/>
      <c r="AR988" s="25"/>
      <c r="AS988" s="25"/>
      <c r="AT988" s="25"/>
      <c r="AU988" s="25"/>
    </row>
    <row r="989" spans="27:64">
      <c r="AA989" s="25"/>
      <c r="AB989" s="25"/>
      <c r="AC989" s="25"/>
      <c r="AD989" s="25"/>
      <c r="AE989" s="25"/>
      <c r="AG989" s="128"/>
      <c r="AN989" s="25"/>
      <c r="AO989" s="25"/>
      <c r="AP989" s="25"/>
      <c r="AQ989" s="25"/>
      <c r="AR989" s="25"/>
      <c r="AS989" s="25"/>
      <c r="AT989" s="25"/>
      <c r="AU989" s="25"/>
      <c r="AV989" s="25"/>
      <c r="AW989" s="25"/>
      <c r="AX989" s="25"/>
      <c r="AY989" s="25"/>
      <c r="AZ989" s="25"/>
      <c r="BA989" s="25"/>
      <c r="BB989" s="25"/>
      <c r="BC989" s="25"/>
      <c r="BD989" s="25"/>
      <c r="BE989" s="25"/>
      <c r="BF989" s="25"/>
      <c r="BG989" s="25"/>
      <c r="BH989" s="25"/>
      <c r="BI989" s="25"/>
      <c r="BJ989" s="25"/>
      <c r="BK989" s="25"/>
      <c r="BL989" s="25"/>
    </row>
    <row r="990" spans="27:64">
      <c r="AA990" s="25"/>
      <c r="AB990" s="25"/>
      <c r="AC990" s="25"/>
      <c r="AD990" s="25"/>
      <c r="AE990" s="25"/>
      <c r="AG990" s="128"/>
      <c r="AN990" s="25"/>
      <c r="AO990" s="25"/>
      <c r="AP990" s="25"/>
      <c r="AQ990" s="25"/>
      <c r="AR990" s="25"/>
      <c r="AS990" s="25"/>
      <c r="AT990" s="25"/>
      <c r="AU990" s="25"/>
    </row>
    <row r="991" spans="27:64">
      <c r="AA991" s="25"/>
      <c r="AB991" s="25"/>
      <c r="AC991" s="25"/>
      <c r="AD991" s="25"/>
      <c r="AE991" s="25"/>
      <c r="AG991" s="128"/>
      <c r="AN991" s="25"/>
      <c r="AO991" s="25"/>
      <c r="AP991" s="25"/>
      <c r="AQ991" s="25"/>
      <c r="AR991" s="25"/>
      <c r="AS991" s="25"/>
      <c r="AT991" s="25"/>
      <c r="AU991" s="25"/>
    </row>
    <row r="992" spans="27:64">
      <c r="AA992" s="25"/>
      <c r="AB992" s="25"/>
      <c r="AC992" s="25"/>
      <c r="AD992" s="25"/>
      <c r="AE992" s="25"/>
      <c r="AG992" s="128"/>
      <c r="AN992" s="25"/>
      <c r="AO992" s="25"/>
      <c r="AP992" s="25"/>
      <c r="AQ992" s="25"/>
      <c r="AR992" s="25"/>
      <c r="AS992" s="25"/>
      <c r="AT992" s="25"/>
      <c r="AU992" s="25"/>
    </row>
    <row r="993" spans="27:64">
      <c r="AA993" s="25"/>
      <c r="AB993" s="25"/>
      <c r="AC993" s="25"/>
      <c r="AD993" s="25"/>
      <c r="AE993" s="25"/>
      <c r="AG993" s="128"/>
      <c r="AN993" s="25"/>
      <c r="AO993" s="25"/>
      <c r="AP993" s="25"/>
      <c r="AQ993" s="25"/>
      <c r="AR993" s="25"/>
      <c r="AS993" s="25"/>
      <c r="AT993" s="25"/>
      <c r="AU993" s="25"/>
    </row>
    <row r="994" spans="27:64">
      <c r="AA994" s="25"/>
      <c r="AB994" s="25"/>
      <c r="AC994" s="25"/>
      <c r="AD994" s="25"/>
      <c r="AE994" s="25"/>
      <c r="AG994" s="128"/>
      <c r="AN994" s="25"/>
      <c r="AO994" s="25"/>
      <c r="AP994" s="25"/>
      <c r="AQ994" s="25"/>
      <c r="AR994" s="25"/>
      <c r="AS994" s="25"/>
      <c r="AT994" s="25"/>
      <c r="AU994" s="25"/>
    </row>
    <row r="995" spans="27:64">
      <c r="AA995" s="25"/>
      <c r="AB995" s="25"/>
      <c r="AC995" s="25"/>
      <c r="AD995" s="25"/>
      <c r="AE995" s="25"/>
      <c r="AG995" s="128"/>
      <c r="AN995" s="25"/>
      <c r="AO995" s="25"/>
      <c r="AP995" s="25"/>
      <c r="AQ995" s="25"/>
      <c r="AR995" s="25"/>
      <c r="AS995" s="25"/>
      <c r="AT995" s="25"/>
      <c r="AU995" s="25"/>
    </row>
    <row r="996" spans="27:64">
      <c r="AA996" s="25"/>
      <c r="AB996" s="25"/>
      <c r="AC996" s="25"/>
      <c r="AD996" s="25"/>
      <c r="AE996" s="25"/>
      <c r="AG996" s="128"/>
      <c r="AN996" s="25"/>
      <c r="AO996" s="25"/>
      <c r="AP996" s="25"/>
      <c r="AQ996" s="25"/>
      <c r="AR996" s="25"/>
      <c r="AS996" s="25"/>
      <c r="AT996" s="25"/>
      <c r="AU996" s="25"/>
    </row>
    <row r="997" spans="27:64">
      <c r="AA997" s="25"/>
      <c r="AB997" s="25"/>
      <c r="AC997" s="25"/>
      <c r="AD997" s="25"/>
      <c r="AE997" s="25"/>
      <c r="AG997" s="128"/>
      <c r="AN997" s="25"/>
      <c r="AO997" s="25"/>
      <c r="AP997" s="25"/>
      <c r="AQ997" s="25"/>
      <c r="AR997" s="25"/>
      <c r="AS997" s="25"/>
      <c r="AT997" s="25"/>
      <c r="AU997" s="25"/>
    </row>
    <row r="998" spans="27:64">
      <c r="AA998" s="25"/>
      <c r="AB998" s="25"/>
      <c r="AC998" s="25"/>
      <c r="AD998" s="25"/>
      <c r="AE998" s="25"/>
      <c r="AG998" s="128"/>
      <c r="AN998" s="25"/>
      <c r="AO998" s="25"/>
      <c r="AP998" s="25"/>
      <c r="AQ998" s="25"/>
      <c r="AR998" s="25"/>
      <c r="AS998" s="25"/>
      <c r="AT998" s="25"/>
      <c r="AU998" s="25"/>
    </row>
    <row r="999" spans="27:64">
      <c r="AA999" s="25"/>
      <c r="AB999" s="25"/>
      <c r="AC999" s="25"/>
      <c r="AD999" s="25"/>
      <c r="AE999" s="25"/>
      <c r="AG999" s="128"/>
      <c r="AN999" s="25"/>
      <c r="AO999" s="25"/>
      <c r="AP999" s="25"/>
      <c r="AQ999" s="25"/>
      <c r="AR999" s="25"/>
      <c r="AS999" s="25"/>
      <c r="AT999" s="25"/>
      <c r="AU999" s="25"/>
    </row>
    <row r="1000" spans="27:64">
      <c r="AA1000" s="25"/>
      <c r="AB1000" s="25"/>
      <c r="AC1000" s="25"/>
      <c r="AD1000" s="25"/>
      <c r="AE1000" s="25"/>
      <c r="AG1000" s="128"/>
      <c r="AN1000" s="25"/>
      <c r="AO1000" s="25"/>
      <c r="AP1000" s="25"/>
      <c r="AQ1000" s="25"/>
      <c r="AR1000" s="25"/>
      <c r="AS1000" s="25"/>
      <c r="AT1000" s="25"/>
      <c r="AU1000" s="25"/>
    </row>
    <row r="1001" spans="27:64">
      <c r="AA1001" s="25"/>
      <c r="AB1001" s="25"/>
      <c r="AC1001" s="25"/>
      <c r="AD1001" s="25"/>
      <c r="AE1001" s="25"/>
      <c r="AG1001" s="128"/>
      <c r="AN1001" s="25"/>
      <c r="AO1001" s="25"/>
      <c r="AP1001" s="25"/>
      <c r="AQ1001" s="25"/>
      <c r="AR1001" s="25"/>
      <c r="AS1001" s="25"/>
      <c r="AT1001" s="25"/>
      <c r="AU1001" s="25"/>
    </row>
    <row r="1002" spans="27:64">
      <c r="AA1002" s="25"/>
      <c r="AB1002" s="25"/>
      <c r="AC1002" s="25"/>
      <c r="AD1002" s="25"/>
      <c r="AE1002" s="25"/>
      <c r="AG1002" s="128"/>
      <c r="AN1002" s="25"/>
      <c r="AO1002" s="25"/>
      <c r="AP1002" s="25"/>
      <c r="AQ1002" s="25"/>
      <c r="AR1002" s="25"/>
      <c r="AS1002" s="25"/>
      <c r="AT1002" s="25"/>
      <c r="AU1002" s="25"/>
    </row>
    <row r="1003" spans="27:64">
      <c r="AA1003" s="25"/>
      <c r="AB1003" s="25"/>
      <c r="AC1003" s="25"/>
      <c r="AD1003" s="25"/>
      <c r="AE1003" s="25"/>
      <c r="AG1003" s="128"/>
      <c r="AN1003" s="25"/>
      <c r="AO1003" s="25"/>
      <c r="AP1003" s="25"/>
      <c r="AQ1003" s="25"/>
      <c r="AR1003" s="25"/>
      <c r="AS1003" s="25"/>
      <c r="AT1003" s="25"/>
      <c r="AU1003" s="25"/>
    </row>
    <row r="1004" spans="27:64">
      <c r="AA1004" s="25"/>
      <c r="AB1004" s="25"/>
      <c r="AC1004" s="25"/>
      <c r="AD1004" s="25"/>
      <c r="AE1004" s="25"/>
      <c r="AG1004" s="128"/>
      <c r="AN1004" s="25"/>
      <c r="AO1004" s="25"/>
      <c r="AP1004" s="25"/>
      <c r="AQ1004" s="25"/>
      <c r="AR1004" s="25"/>
      <c r="AS1004" s="25"/>
      <c r="AT1004" s="25"/>
      <c r="AU1004" s="25"/>
    </row>
    <row r="1005" spans="27:64">
      <c r="AA1005" s="25"/>
      <c r="AB1005" s="25"/>
      <c r="AC1005" s="25"/>
      <c r="AD1005" s="25"/>
      <c r="AE1005" s="25"/>
      <c r="AG1005" s="128"/>
      <c r="AN1005" s="25"/>
      <c r="AO1005" s="25"/>
      <c r="AP1005" s="25"/>
      <c r="AQ1005" s="25"/>
      <c r="AR1005" s="25"/>
      <c r="AS1005" s="25"/>
      <c r="AT1005" s="25"/>
      <c r="AU1005" s="25"/>
    </row>
    <row r="1006" spans="27:64">
      <c r="AA1006" s="25"/>
      <c r="AB1006" s="25"/>
      <c r="AC1006" s="25"/>
      <c r="AD1006" s="25"/>
      <c r="AE1006" s="25"/>
      <c r="AG1006" s="128"/>
      <c r="AN1006" s="25"/>
      <c r="AO1006" s="25"/>
      <c r="AP1006" s="25"/>
      <c r="AQ1006" s="25"/>
      <c r="AR1006" s="25"/>
      <c r="AS1006" s="25"/>
      <c r="AT1006" s="25"/>
      <c r="AU1006" s="25"/>
    </row>
    <row r="1007" spans="27:64">
      <c r="AA1007" s="25"/>
      <c r="AB1007" s="25"/>
      <c r="AC1007" s="25"/>
      <c r="AD1007" s="25"/>
      <c r="AE1007" s="25"/>
      <c r="AG1007" s="128"/>
      <c r="AN1007" s="25"/>
      <c r="AO1007" s="25"/>
      <c r="AP1007" s="25"/>
      <c r="AQ1007" s="25"/>
      <c r="AR1007" s="25"/>
      <c r="AS1007" s="25"/>
      <c r="AT1007" s="25"/>
      <c r="AU1007" s="25"/>
      <c r="AV1007" s="25"/>
      <c r="AW1007" s="25"/>
      <c r="AX1007" s="25"/>
      <c r="AY1007" s="25"/>
      <c r="AZ1007" s="25"/>
      <c r="BA1007" s="25"/>
      <c r="BB1007" s="25"/>
      <c r="BC1007" s="25"/>
      <c r="BD1007" s="25"/>
      <c r="BE1007" s="25"/>
      <c r="BF1007" s="25"/>
      <c r="BG1007" s="25"/>
      <c r="BH1007" s="25"/>
      <c r="BI1007" s="25"/>
      <c r="BJ1007" s="25"/>
      <c r="BK1007" s="25"/>
      <c r="BL1007" s="25"/>
    </row>
    <row r="1008" spans="27:64">
      <c r="AA1008" s="25"/>
      <c r="AB1008" s="25"/>
      <c r="AC1008" s="25"/>
      <c r="AD1008" s="25"/>
      <c r="AE1008" s="25"/>
      <c r="AG1008" s="128"/>
      <c r="AN1008" s="25"/>
      <c r="AO1008" s="25"/>
      <c r="AP1008" s="25"/>
      <c r="AQ1008" s="25"/>
      <c r="AR1008" s="25"/>
      <c r="AS1008" s="25"/>
      <c r="AT1008" s="25"/>
      <c r="AU1008" s="25"/>
    </row>
    <row r="1009" spans="27:47">
      <c r="AA1009" s="25"/>
      <c r="AB1009" s="25"/>
      <c r="AC1009" s="25"/>
      <c r="AD1009" s="25"/>
      <c r="AE1009" s="25"/>
      <c r="AG1009" s="128"/>
      <c r="AN1009" s="25"/>
      <c r="AO1009" s="25"/>
      <c r="AP1009" s="25"/>
      <c r="AQ1009" s="25"/>
      <c r="AR1009" s="25"/>
      <c r="AS1009" s="25"/>
      <c r="AT1009" s="25"/>
      <c r="AU1009" s="25"/>
    </row>
    <row r="1010" spans="27:47">
      <c r="AA1010" s="25"/>
      <c r="AB1010" s="25"/>
      <c r="AC1010" s="25"/>
      <c r="AD1010" s="25"/>
      <c r="AE1010" s="25"/>
      <c r="AG1010" s="128"/>
      <c r="AN1010" s="25"/>
      <c r="AO1010" s="25"/>
      <c r="AP1010" s="25"/>
      <c r="AQ1010" s="25"/>
      <c r="AR1010" s="25"/>
      <c r="AS1010" s="25"/>
      <c r="AT1010" s="25"/>
      <c r="AU1010" s="25"/>
    </row>
    <row r="1011" spans="27:47">
      <c r="AA1011" s="25"/>
      <c r="AB1011" s="25"/>
      <c r="AC1011" s="25"/>
      <c r="AD1011" s="25"/>
      <c r="AE1011" s="25"/>
      <c r="AG1011" s="128"/>
      <c r="AN1011" s="25"/>
      <c r="AO1011" s="25"/>
      <c r="AP1011" s="25"/>
      <c r="AQ1011" s="25"/>
      <c r="AR1011" s="25"/>
      <c r="AS1011" s="25"/>
      <c r="AT1011" s="25"/>
      <c r="AU1011" s="25"/>
    </row>
    <row r="1012" spans="27:47">
      <c r="AA1012" s="25"/>
      <c r="AB1012" s="25"/>
      <c r="AC1012" s="25"/>
      <c r="AD1012" s="25"/>
      <c r="AE1012" s="25"/>
      <c r="AG1012" s="128"/>
      <c r="AN1012" s="25"/>
      <c r="AO1012" s="25"/>
      <c r="AP1012" s="25"/>
      <c r="AQ1012" s="25"/>
      <c r="AR1012" s="25"/>
      <c r="AS1012" s="25"/>
      <c r="AT1012" s="25"/>
      <c r="AU1012" s="25"/>
    </row>
    <row r="1013" spans="27:47">
      <c r="AA1013" s="25"/>
      <c r="AB1013" s="25"/>
      <c r="AC1013" s="25"/>
      <c r="AD1013" s="25"/>
      <c r="AE1013" s="25"/>
      <c r="AG1013" s="128"/>
      <c r="AN1013" s="25"/>
      <c r="AO1013" s="25"/>
      <c r="AP1013" s="25"/>
      <c r="AQ1013" s="25"/>
      <c r="AR1013" s="25"/>
      <c r="AS1013" s="25"/>
      <c r="AT1013" s="25"/>
      <c r="AU1013" s="25"/>
    </row>
    <row r="1014" spans="27:47">
      <c r="AA1014" s="25"/>
      <c r="AB1014" s="25"/>
      <c r="AC1014" s="25"/>
      <c r="AD1014" s="25"/>
      <c r="AE1014" s="25"/>
      <c r="AG1014" s="128"/>
      <c r="AN1014" s="25"/>
      <c r="AO1014" s="25"/>
      <c r="AP1014" s="25"/>
      <c r="AQ1014" s="25"/>
      <c r="AR1014" s="25"/>
      <c r="AS1014" s="25"/>
      <c r="AT1014" s="25"/>
      <c r="AU1014" s="25"/>
    </row>
    <row r="1015" spans="27:47">
      <c r="AA1015" s="25"/>
      <c r="AB1015" s="25"/>
      <c r="AC1015" s="25"/>
      <c r="AD1015" s="25"/>
      <c r="AE1015" s="25"/>
      <c r="AG1015" s="128"/>
      <c r="AN1015" s="25"/>
      <c r="AO1015" s="25"/>
      <c r="AP1015" s="25"/>
      <c r="AQ1015" s="25"/>
      <c r="AR1015" s="25"/>
      <c r="AS1015" s="25"/>
      <c r="AT1015" s="25"/>
      <c r="AU1015" s="25"/>
    </row>
    <row r="1016" spans="27:47">
      <c r="AA1016" s="25"/>
      <c r="AB1016" s="25"/>
      <c r="AC1016" s="25"/>
      <c r="AD1016" s="25"/>
      <c r="AE1016" s="25"/>
      <c r="AG1016" s="128"/>
      <c r="AN1016" s="25"/>
      <c r="AO1016" s="25"/>
      <c r="AP1016" s="25"/>
      <c r="AQ1016" s="25"/>
      <c r="AR1016" s="25"/>
      <c r="AS1016" s="25"/>
      <c r="AT1016" s="25"/>
      <c r="AU1016" s="25"/>
    </row>
    <row r="1017" spans="27:47">
      <c r="AA1017" s="25"/>
      <c r="AB1017" s="25"/>
      <c r="AC1017" s="25"/>
      <c r="AD1017" s="25"/>
      <c r="AE1017" s="25"/>
      <c r="AG1017" s="128"/>
      <c r="AN1017" s="25"/>
      <c r="AO1017" s="25"/>
      <c r="AP1017" s="25"/>
      <c r="AQ1017" s="25"/>
      <c r="AR1017" s="25"/>
      <c r="AS1017" s="25"/>
      <c r="AT1017" s="25"/>
      <c r="AU1017" s="25"/>
    </row>
    <row r="1018" spans="27:47">
      <c r="AA1018" s="25"/>
      <c r="AB1018" s="25"/>
      <c r="AC1018" s="25"/>
      <c r="AD1018" s="25"/>
      <c r="AE1018" s="25"/>
      <c r="AG1018" s="128"/>
      <c r="AN1018" s="25"/>
      <c r="AO1018" s="25"/>
      <c r="AP1018" s="25"/>
      <c r="AQ1018" s="25"/>
      <c r="AR1018" s="25"/>
      <c r="AS1018" s="25"/>
      <c r="AT1018" s="25"/>
      <c r="AU1018" s="25"/>
    </row>
    <row r="1019" spans="27:47">
      <c r="AA1019" s="25"/>
      <c r="AB1019" s="25"/>
      <c r="AC1019" s="25"/>
      <c r="AD1019" s="25"/>
      <c r="AE1019" s="25"/>
      <c r="AG1019" s="128"/>
      <c r="AN1019" s="25"/>
      <c r="AO1019" s="25"/>
      <c r="AP1019" s="25"/>
      <c r="AQ1019" s="25"/>
      <c r="AR1019" s="25"/>
      <c r="AS1019" s="25"/>
      <c r="AT1019" s="25"/>
      <c r="AU1019" s="25"/>
    </row>
    <row r="1020" spans="27:47">
      <c r="AA1020" s="25"/>
      <c r="AB1020" s="25"/>
      <c r="AC1020" s="25"/>
      <c r="AD1020" s="25"/>
      <c r="AE1020" s="25"/>
      <c r="AG1020" s="128"/>
      <c r="AN1020" s="25"/>
      <c r="AO1020" s="25"/>
      <c r="AP1020" s="25"/>
      <c r="AQ1020" s="25"/>
      <c r="AR1020" s="25"/>
      <c r="AS1020" s="25"/>
      <c r="AT1020" s="25"/>
      <c r="AU1020" s="25"/>
    </row>
    <row r="1021" spans="27:47">
      <c r="AA1021" s="25"/>
      <c r="AB1021" s="25"/>
      <c r="AC1021" s="25"/>
      <c r="AD1021" s="25"/>
      <c r="AE1021" s="25"/>
      <c r="AG1021" s="128"/>
      <c r="AN1021" s="25"/>
      <c r="AO1021" s="25"/>
      <c r="AP1021" s="25"/>
      <c r="AQ1021" s="25"/>
      <c r="AR1021" s="25"/>
      <c r="AS1021" s="25"/>
      <c r="AT1021" s="25"/>
      <c r="AU1021" s="25"/>
    </row>
    <row r="1022" spans="27:47">
      <c r="AA1022" s="25"/>
      <c r="AB1022" s="25"/>
      <c r="AC1022" s="25"/>
      <c r="AD1022" s="25"/>
      <c r="AE1022" s="25"/>
      <c r="AG1022" s="128"/>
      <c r="AN1022" s="25"/>
      <c r="AO1022" s="25"/>
      <c r="AP1022" s="25"/>
      <c r="AQ1022" s="25"/>
      <c r="AR1022" s="25"/>
      <c r="AS1022" s="25"/>
      <c r="AT1022" s="25"/>
      <c r="AU1022" s="25"/>
    </row>
    <row r="1023" spans="27:47">
      <c r="AA1023" s="25"/>
      <c r="AB1023" s="25"/>
      <c r="AC1023" s="25"/>
      <c r="AD1023" s="25"/>
      <c r="AE1023" s="25"/>
      <c r="AG1023" s="128"/>
      <c r="AN1023" s="25"/>
      <c r="AO1023" s="25"/>
      <c r="AP1023" s="25"/>
      <c r="AQ1023" s="25"/>
      <c r="AR1023" s="25"/>
      <c r="AS1023" s="25"/>
      <c r="AT1023" s="25"/>
      <c r="AU1023" s="25"/>
    </row>
    <row r="1024" spans="27:47">
      <c r="AA1024" s="25"/>
      <c r="AB1024" s="25"/>
      <c r="AC1024" s="25"/>
      <c r="AD1024" s="25"/>
      <c r="AE1024" s="25"/>
      <c r="AG1024" s="128"/>
      <c r="AN1024" s="25"/>
      <c r="AO1024" s="25"/>
      <c r="AP1024" s="25"/>
      <c r="AQ1024" s="25"/>
      <c r="AR1024" s="25"/>
      <c r="AS1024" s="25"/>
      <c r="AT1024" s="25"/>
      <c r="AU1024" s="25"/>
    </row>
    <row r="1025" spans="27:47">
      <c r="AA1025" s="25"/>
      <c r="AB1025" s="25"/>
      <c r="AC1025" s="25"/>
      <c r="AD1025" s="25"/>
      <c r="AE1025" s="25"/>
      <c r="AG1025" s="128"/>
      <c r="AN1025" s="25"/>
      <c r="AO1025" s="25"/>
      <c r="AP1025" s="25"/>
      <c r="AQ1025" s="25"/>
      <c r="AR1025" s="25"/>
      <c r="AS1025" s="25"/>
      <c r="AT1025" s="25"/>
      <c r="AU1025" s="25"/>
    </row>
    <row r="1026" spans="27:47">
      <c r="AA1026" s="25"/>
      <c r="AB1026" s="25"/>
      <c r="AC1026" s="25"/>
      <c r="AD1026" s="25"/>
      <c r="AE1026" s="25"/>
      <c r="AG1026" s="128"/>
      <c r="AN1026" s="25"/>
      <c r="AO1026" s="25"/>
      <c r="AP1026" s="25"/>
      <c r="AQ1026" s="25"/>
      <c r="AR1026" s="25"/>
      <c r="AS1026" s="25"/>
      <c r="AT1026" s="25"/>
      <c r="AU1026" s="25"/>
    </row>
    <row r="1027" spans="27:47">
      <c r="AA1027" s="25"/>
      <c r="AB1027" s="25"/>
      <c r="AC1027" s="25"/>
      <c r="AD1027" s="25"/>
      <c r="AE1027" s="25"/>
      <c r="AG1027" s="128"/>
      <c r="AN1027" s="25"/>
      <c r="AO1027" s="25"/>
      <c r="AP1027" s="25"/>
      <c r="AQ1027" s="25"/>
      <c r="AR1027" s="25"/>
      <c r="AS1027" s="25"/>
      <c r="AT1027" s="25"/>
      <c r="AU1027" s="25"/>
    </row>
    <row r="1028" spans="27:47">
      <c r="AA1028" s="25"/>
      <c r="AB1028" s="25"/>
      <c r="AC1028" s="25"/>
      <c r="AD1028" s="25"/>
      <c r="AE1028" s="25"/>
      <c r="AG1028" s="128"/>
      <c r="AN1028" s="25"/>
      <c r="AO1028" s="25"/>
      <c r="AP1028" s="25"/>
      <c r="AQ1028" s="25"/>
      <c r="AR1028" s="25"/>
      <c r="AS1028" s="25"/>
      <c r="AT1028" s="25"/>
      <c r="AU1028" s="25"/>
    </row>
    <row r="1029" spans="27:47">
      <c r="AA1029" s="25"/>
      <c r="AB1029" s="25"/>
      <c r="AC1029" s="25"/>
      <c r="AD1029" s="25"/>
      <c r="AE1029" s="25"/>
      <c r="AG1029" s="128"/>
      <c r="AN1029" s="25"/>
      <c r="AO1029" s="25"/>
      <c r="AP1029" s="25"/>
      <c r="AQ1029" s="25"/>
      <c r="AR1029" s="25"/>
      <c r="AS1029" s="25"/>
      <c r="AT1029" s="25"/>
      <c r="AU1029" s="25"/>
    </row>
    <row r="1030" spans="27:47">
      <c r="AA1030" s="25"/>
      <c r="AB1030" s="25"/>
      <c r="AC1030" s="25"/>
      <c r="AD1030" s="25"/>
      <c r="AE1030" s="25"/>
      <c r="AG1030" s="128"/>
      <c r="AN1030" s="25"/>
      <c r="AO1030" s="25"/>
      <c r="AP1030" s="25"/>
      <c r="AQ1030" s="25"/>
      <c r="AR1030" s="25"/>
      <c r="AS1030" s="25"/>
      <c r="AT1030" s="25"/>
      <c r="AU1030" s="25"/>
    </row>
    <row r="1031" spans="27:47">
      <c r="AA1031" s="25"/>
      <c r="AB1031" s="25"/>
      <c r="AC1031" s="25"/>
      <c r="AD1031" s="25"/>
      <c r="AE1031" s="25"/>
      <c r="AG1031" s="128"/>
      <c r="AN1031" s="25"/>
      <c r="AO1031" s="25"/>
      <c r="AP1031" s="25"/>
      <c r="AQ1031" s="25"/>
      <c r="AR1031" s="25"/>
      <c r="AS1031" s="25"/>
      <c r="AT1031" s="25"/>
      <c r="AU1031" s="25"/>
    </row>
    <row r="1032" spans="27:47">
      <c r="AA1032" s="25"/>
      <c r="AB1032" s="25"/>
      <c r="AC1032" s="25"/>
      <c r="AD1032" s="25"/>
      <c r="AE1032" s="25"/>
      <c r="AG1032" s="128"/>
      <c r="AN1032" s="25"/>
      <c r="AO1032" s="25"/>
      <c r="AP1032" s="25"/>
      <c r="AQ1032" s="25"/>
      <c r="AR1032" s="25"/>
      <c r="AS1032" s="25"/>
      <c r="AT1032" s="25"/>
      <c r="AU1032" s="25"/>
    </row>
    <row r="1033" spans="27:47">
      <c r="AA1033" s="25"/>
      <c r="AB1033" s="25"/>
      <c r="AC1033" s="25"/>
      <c r="AD1033" s="25"/>
      <c r="AE1033" s="25"/>
      <c r="AG1033" s="128"/>
      <c r="AN1033" s="25"/>
      <c r="AO1033" s="25"/>
      <c r="AP1033" s="25"/>
      <c r="AQ1033" s="25"/>
      <c r="AR1033" s="25"/>
      <c r="AS1033" s="25"/>
      <c r="AT1033" s="25"/>
      <c r="AU1033" s="25"/>
    </row>
    <row r="1034" spans="27:47">
      <c r="AA1034" s="25"/>
      <c r="AB1034" s="25"/>
      <c r="AC1034" s="25"/>
      <c r="AD1034" s="25"/>
      <c r="AE1034" s="25"/>
      <c r="AG1034" s="128"/>
      <c r="AN1034" s="25"/>
      <c r="AO1034" s="25"/>
      <c r="AP1034" s="25"/>
      <c r="AQ1034" s="25"/>
      <c r="AR1034" s="25"/>
      <c r="AS1034" s="25"/>
      <c r="AT1034" s="25"/>
      <c r="AU1034" s="25"/>
    </row>
    <row r="1035" spans="27:47">
      <c r="AA1035" s="25"/>
      <c r="AB1035" s="25"/>
      <c r="AC1035" s="25"/>
      <c r="AD1035" s="25"/>
      <c r="AE1035" s="25"/>
      <c r="AG1035" s="128"/>
      <c r="AN1035" s="25"/>
      <c r="AO1035" s="25"/>
      <c r="AP1035" s="25"/>
      <c r="AQ1035" s="25"/>
      <c r="AR1035" s="25"/>
      <c r="AS1035" s="25"/>
      <c r="AT1035" s="25"/>
      <c r="AU1035" s="25"/>
    </row>
    <row r="1036" spans="27:47">
      <c r="AA1036" s="25"/>
      <c r="AB1036" s="25"/>
      <c r="AC1036" s="25"/>
      <c r="AD1036" s="25"/>
      <c r="AE1036" s="25"/>
      <c r="AG1036" s="128"/>
      <c r="AN1036" s="25"/>
      <c r="AO1036" s="25"/>
      <c r="AP1036" s="25"/>
      <c r="AQ1036" s="25"/>
      <c r="AR1036" s="25"/>
      <c r="AS1036" s="25"/>
      <c r="AT1036" s="25"/>
      <c r="AU1036" s="25"/>
    </row>
    <row r="1037" spans="27:47">
      <c r="AA1037" s="25"/>
      <c r="AB1037" s="25"/>
      <c r="AC1037" s="25"/>
      <c r="AD1037" s="25"/>
      <c r="AE1037" s="25"/>
      <c r="AG1037" s="128"/>
      <c r="AN1037" s="25"/>
      <c r="AO1037" s="25"/>
      <c r="AP1037" s="25"/>
      <c r="AQ1037" s="25"/>
      <c r="AR1037" s="25"/>
      <c r="AS1037" s="25"/>
      <c r="AT1037" s="25"/>
      <c r="AU1037" s="25"/>
    </row>
    <row r="1038" spans="27:47">
      <c r="AA1038" s="25"/>
      <c r="AB1038" s="25"/>
      <c r="AC1038" s="25"/>
      <c r="AD1038" s="25"/>
      <c r="AE1038" s="25"/>
      <c r="AG1038" s="128"/>
      <c r="AN1038" s="25"/>
      <c r="AO1038" s="25"/>
      <c r="AP1038" s="25"/>
      <c r="AQ1038" s="25"/>
      <c r="AR1038" s="25"/>
      <c r="AS1038" s="25"/>
      <c r="AT1038" s="25"/>
      <c r="AU1038" s="25"/>
    </row>
    <row r="1039" spans="27:47">
      <c r="AA1039" s="25"/>
      <c r="AB1039" s="25"/>
      <c r="AC1039" s="25"/>
      <c r="AD1039" s="25"/>
      <c r="AE1039" s="25"/>
      <c r="AG1039" s="128"/>
      <c r="AN1039" s="25"/>
      <c r="AO1039" s="25"/>
      <c r="AP1039" s="25"/>
      <c r="AQ1039" s="25"/>
      <c r="AR1039" s="25"/>
      <c r="AS1039" s="25"/>
      <c r="AT1039" s="25"/>
      <c r="AU1039" s="25"/>
    </row>
    <row r="1040" spans="27:47">
      <c r="AA1040" s="25"/>
      <c r="AB1040" s="25"/>
      <c r="AC1040" s="25"/>
      <c r="AD1040" s="25"/>
      <c r="AE1040" s="25"/>
      <c r="AG1040" s="128"/>
      <c r="AN1040" s="25"/>
      <c r="AO1040" s="25"/>
      <c r="AP1040" s="25"/>
      <c r="AQ1040" s="25"/>
      <c r="AR1040" s="25"/>
      <c r="AS1040" s="25"/>
      <c r="AT1040" s="25"/>
      <c r="AU1040" s="25"/>
    </row>
    <row r="1041" spans="27:48">
      <c r="AA1041" s="25"/>
      <c r="AB1041" s="25"/>
      <c r="AC1041" s="25"/>
      <c r="AD1041" s="25"/>
      <c r="AE1041" s="25"/>
      <c r="AG1041" s="128"/>
      <c r="AN1041" s="25"/>
      <c r="AO1041" s="25"/>
      <c r="AP1041" s="25"/>
      <c r="AQ1041" s="25"/>
      <c r="AR1041" s="25"/>
      <c r="AS1041" s="25"/>
      <c r="AT1041" s="25"/>
      <c r="AU1041" s="25"/>
    </row>
    <row r="1042" spans="27:48">
      <c r="AA1042" s="25"/>
      <c r="AB1042" s="25"/>
      <c r="AC1042" s="25"/>
      <c r="AD1042" s="25"/>
      <c r="AE1042" s="25"/>
      <c r="AG1042" s="128"/>
      <c r="AN1042" s="25"/>
      <c r="AO1042" s="25"/>
      <c r="AP1042" s="25"/>
      <c r="AQ1042" s="25"/>
      <c r="AR1042" s="25"/>
      <c r="AS1042" s="25"/>
      <c r="AT1042" s="25"/>
      <c r="AU1042" s="25"/>
    </row>
    <row r="1043" spans="27:48">
      <c r="AA1043" s="25"/>
      <c r="AB1043" s="25"/>
      <c r="AC1043" s="25"/>
      <c r="AD1043" s="25"/>
      <c r="AE1043" s="25"/>
      <c r="AG1043" s="128"/>
      <c r="AN1043" s="25"/>
      <c r="AO1043" s="25"/>
      <c r="AP1043" s="25"/>
      <c r="AQ1043" s="25"/>
      <c r="AR1043" s="25"/>
      <c r="AS1043" s="25"/>
      <c r="AT1043" s="25"/>
      <c r="AU1043" s="25"/>
    </row>
    <row r="1044" spans="27:48">
      <c r="AA1044" s="25"/>
      <c r="AB1044" s="25"/>
      <c r="AC1044" s="25"/>
      <c r="AD1044" s="25"/>
      <c r="AE1044" s="25"/>
      <c r="AG1044" s="128"/>
      <c r="AN1044" s="25"/>
      <c r="AO1044" s="25"/>
      <c r="AP1044" s="25"/>
      <c r="AQ1044" s="25"/>
      <c r="AR1044" s="25"/>
      <c r="AS1044" s="25"/>
      <c r="AT1044" s="25"/>
      <c r="AU1044" s="25"/>
      <c r="AV1044" s="25"/>
    </row>
    <row r="1045" spans="27:48">
      <c r="AA1045" s="25"/>
      <c r="AB1045" s="25"/>
      <c r="AC1045" s="25"/>
      <c r="AD1045" s="25"/>
      <c r="AE1045" s="25"/>
      <c r="AG1045" s="128"/>
      <c r="AN1045" s="25"/>
      <c r="AO1045" s="25"/>
      <c r="AP1045" s="25"/>
      <c r="AQ1045" s="25"/>
      <c r="AR1045" s="25"/>
      <c r="AS1045" s="25"/>
      <c r="AT1045" s="25"/>
      <c r="AU1045" s="25"/>
      <c r="AV1045" s="25"/>
    </row>
    <row r="1046" spans="27:48">
      <c r="AA1046" s="25"/>
      <c r="AB1046" s="25"/>
      <c r="AC1046" s="25"/>
      <c r="AD1046" s="25"/>
      <c r="AE1046" s="25"/>
      <c r="AG1046" s="128"/>
      <c r="AN1046" s="25"/>
      <c r="AO1046" s="25"/>
      <c r="AP1046" s="25"/>
      <c r="AQ1046" s="25"/>
      <c r="AR1046" s="25"/>
      <c r="AS1046" s="25"/>
      <c r="AT1046" s="25"/>
      <c r="AU1046" s="25"/>
    </row>
    <row r="1047" spans="27:48">
      <c r="AA1047" s="25"/>
      <c r="AB1047" s="25"/>
      <c r="AC1047" s="25"/>
      <c r="AD1047" s="25"/>
      <c r="AE1047" s="25"/>
      <c r="AG1047" s="128"/>
      <c r="AN1047" s="25"/>
      <c r="AO1047" s="25"/>
      <c r="AP1047" s="25"/>
      <c r="AQ1047" s="25"/>
      <c r="AR1047" s="25"/>
      <c r="AS1047" s="25"/>
      <c r="AT1047" s="25"/>
      <c r="AU1047" s="25"/>
    </row>
    <row r="1048" spans="27:48">
      <c r="AA1048" s="25"/>
      <c r="AB1048" s="25"/>
      <c r="AC1048" s="25"/>
      <c r="AD1048" s="25"/>
      <c r="AE1048" s="25"/>
      <c r="AG1048" s="128"/>
      <c r="AN1048" s="25"/>
      <c r="AO1048" s="25"/>
      <c r="AP1048" s="25"/>
      <c r="AQ1048" s="25"/>
      <c r="AR1048" s="25"/>
      <c r="AS1048" s="25"/>
      <c r="AT1048" s="25"/>
      <c r="AU1048" s="25"/>
    </row>
    <row r="1049" spans="27:48">
      <c r="AA1049" s="25"/>
      <c r="AB1049" s="25"/>
      <c r="AC1049" s="25"/>
      <c r="AD1049" s="25"/>
      <c r="AE1049" s="25"/>
      <c r="AG1049" s="128"/>
      <c r="AN1049" s="25"/>
      <c r="AO1049" s="25"/>
      <c r="AP1049" s="25"/>
      <c r="AQ1049" s="25"/>
      <c r="AR1049" s="25"/>
      <c r="AS1049" s="25"/>
      <c r="AT1049" s="25"/>
      <c r="AU1049" s="25"/>
    </row>
    <row r="1050" spans="27:48">
      <c r="AA1050" s="25"/>
      <c r="AB1050" s="25"/>
      <c r="AC1050" s="25"/>
      <c r="AD1050" s="25"/>
      <c r="AE1050" s="25"/>
      <c r="AG1050" s="128"/>
      <c r="AN1050" s="25"/>
      <c r="AO1050" s="25"/>
      <c r="AP1050" s="25"/>
      <c r="AQ1050" s="25"/>
      <c r="AR1050" s="25"/>
      <c r="AS1050" s="25"/>
      <c r="AT1050" s="25"/>
      <c r="AU1050" s="25"/>
    </row>
    <row r="1051" spans="27:48">
      <c r="AA1051" s="25"/>
      <c r="AB1051" s="25"/>
      <c r="AC1051" s="25"/>
      <c r="AD1051" s="25"/>
      <c r="AE1051" s="25"/>
      <c r="AG1051" s="128"/>
      <c r="AN1051" s="25"/>
      <c r="AO1051" s="25"/>
      <c r="AP1051" s="25"/>
      <c r="AQ1051" s="25"/>
      <c r="AR1051" s="25"/>
      <c r="AS1051" s="25"/>
      <c r="AT1051" s="25"/>
      <c r="AU1051" s="25"/>
    </row>
    <row r="1052" spans="27:48">
      <c r="AA1052" s="25"/>
      <c r="AB1052" s="25"/>
      <c r="AC1052" s="25"/>
      <c r="AD1052" s="25"/>
      <c r="AE1052" s="25"/>
      <c r="AG1052" s="128"/>
      <c r="AN1052" s="25"/>
      <c r="AO1052" s="25"/>
      <c r="AP1052" s="25"/>
      <c r="AQ1052" s="25"/>
      <c r="AR1052" s="25"/>
      <c r="AS1052" s="25"/>
      <c r="AT1052" s="25"/>
      <c r="AU1052" s="25"/>
    </row>
    <row r="1053" spans="27:48">
      <c r="AA1053" s="25"/>
      <c r="AB1053" s="25"/>
      <c r="AC1053" s="25"/>
      <c r="AD1053" s="25"/>
      <c r="AE1053" s="25"/>
      <c r="AG1053" s="128"/>
      <c r="AN1053" s="25"/>
      <c r="AO1053" s="25"/>
      <c r="AP1053" s="25"/>
      <c r="AQ1053" s="25"/>
      <c r="AR1053" s="25"/>
      <c r="AS1053" s="25"/>
      <c r="AT1053" s="25"/>
      <c r="AU1053" s="25"/>
    </row>
    <row r="1054" spans="27:48">
      <c r="AA1054" s="25"/>
      <c r="AB1054" s="25"/>
      <c r="AC1054" s="25"/>
      <c r="AD1054" s="25"/>
      <c r="AE1054" s="25"/>
      <c r="AG1054" s="128"/>
      <c r="AN1054" s="25"/>
      <c r="AO1054" s="25"/>
      <c r="AP1054" s="25"/>
      <c r="AQ1054" s="25"/>
      <c r="AR1054" s="25"/>
      <c r="AS1054" s="25"/>
      <c r="AT1054" s="25"/>
      <c r="AU1054" s="25"/>
    </row>
    <row r="1055" spans="27:48">
      <c r="AA1055" s="25"/>
      <c r="AB1055" s="25"/>
      <c r="AC1055" s="25"/>
      <c r="AD1055" s="25"/>
      <c r="AE1055" s="25"/>
      <c r="AG1055" s="128"/>
      <c r="AN1055" s="25"/>
      <c r="AO1055" s="25"/>
      <c r="AP1055" s="25"/>
      <c r="AQ1055" s="25"/>
      <c r="AR1055" s="25"/>
      <c r="AS1055" s="25"/>
      <c r="AT1055" s="25"/>
      <c r="AU1055" s="25"/>
    </row>
    <row r="1056" spans="27:48">
      <c r="AA1056" s="25"/>
      <c r="AB1056" s="25"/>
      <c r="AC1056" s="25"/>
      <c r="AD1056" s="25"/>
      <c r="AE1056" s="25"/>
      <c r="AG1056" s="128"/>
      <c r="AN1056" s="25"/>
      <c r="AO1056" s="25"/>
      <c r="AP1056" s="25"/>
      <c r="AQ1056" s="25"/>
      <c r="AR1056" s="25"/>
      <c r="AS1056" s="25"/>
      <c r="AT1056" s="25"/>
      <c r="AU1056" s="25"/>
    </row>
    <row r="1057" spans="27:64">
      <c r="AA1057" s="25"/>
      <c r="AB1057" s="25"/>
      <c r="AC1057" s="25"/>
      <c r="AD1057" s="25"/>
      <c r="AE1057" s="25"/>
      <c r="AG1057" s="128"/>
      <c r="AN1057" s="25"/>
      <c r="AO1057" s="25"/>
      <c r="AP1057" s="25"/>
      <c r="AQ1057" s="25"/>
      <c r="AR1057" s="25"/>
      <c r="AS1057" s="25"/>
      <c r="AT1057" s="25"/>
      <c r="AU1057" s="25"/>
    </row>
    <row r="1058" spans="27:64">
      <c r="AA1058" s="25"/>
      <c r="AB1058" s="25"/>
      <c r="AC1058" s="25"/>
      <c r="AD1058" s="25"/>
      <c r="AE1058" s="25"/>
      <c r="AG1058" s="128"/>
      <c r="AN1058" s="25"/>
      <c r="AO1058" s="25"/>
      <c r="AP1058" s="25"/>
      <c r="AQ1058" s="25"/>
      <c r="AR1058" s="25"/>
      <c r="AS1058" s="25"/>
      <c r="AT1058" s="25"/>
      <c r="AU1058" s="25"/>
    </row>
    <row r="1059" spans="27:64">
      <c r="AA1059" s="25"/>
      <c r="AB1059" s="25"/>
      <c r="AC1059" s="25"/>
      <c r="AD1059" s="25"/>
      <c r="AE1059" s="25"/>
      <c r="AG1059" s="128"/>
      <c r="AN1059" s="25"/>
      <c r="AO1059" s="25"/>
      <c r="AP1059" s="25"/>
      <c r="AQ1059" s="25"/>
      <c r="AR1059" s="25"/>
      <c r="AS1059" s="25"/>
      <c r="AT1059" s="25"/>
      <c r="AU1059" s="25"/>
    </row>
    <row r="1060" spans="27:64">
      <c r="AA1060" s="25"/>
      <c r="AB1060" s="25"/>
      <c r="AC1060" s="25"/>
      <c r="AD1060" s="25"/>
      <c r="AE1060" s="25"/>
      <c r="AG1060" s="128"/>
      <c r="AN1060" s="25"/>
      <c r="AO1060" s="25"/>
      <c r="AP1060" s="25"/>
      <c r="AQ1060" s="25"/>
      <c r="AR1060" s="25"/>
      <c r="AS1060" s="25"/>
      <c r="AT1060" s="25"/>
      <c r="AU1060" s="25"/>
    </row>
    <row r="1061" spans="27:64">
      <c r="AA1061" s="25"/>
      <c r="AB1061" s="25"/>
      <c r="AC1061" s="25"/>
      <c r="AD1061" s="25"/>
      <c r="AE1061" s="25"/>
      <c r="AG1061" s="128"/>
      <c r="AN1061" s="25"/>
      <c r="AO1061" s="25"/>
      <c r="AP1061" s="25"/>
      <c r="AQ1061" s="25"/>
      <c r="AR1061" s="25"/>
      <c r="AS1061" s="25"/>
      <c r="AT1061" s="25"/>
      <c r="AU1061" s="25"/>
    </row>
    <row r="1062" spans="27:64">
      <c r="AA1062" s="25"/>
      <c r="AB1062" s="25"/>
      <c r="AC1062" s="25"/>
      <c r="AD1062" s="25"/>
      <c r="AE1062" s="25"/>
      <c r="AG1062" s="128"/>
      <c r="AN1062" s="25"/>
      <c r="AO1062" s="25"/>
      <c r="AP1062" s="25"/>
      <c r="AQ1062" s="25"/>
      <c r="AR1062" s="25"/>
      <c r="AS1062" s="25"/>
      <c r="AT1062" s="25"/>
      <c r="AU1062" s="25"/>
    </row>
    <row r="1063" spans="27:64">
      <c r="AA1063" s="25"/>
      <c r="AB1063" s="25"/>
      <c r="AC1063" s="25"/>
      <c r="AD1063" s="25"/>
      <c r="AE1063" s="25"/>
      <c r="AG1063" s="128"/>
      <c r="AN1063" s="25"/>
      <c r="AO1063" s="25"/>
      <c r="AP1063" s="25"/>
      <c r="AQ1063" s="25"/>
      <c r="AR1063" s="25"/>
      <c r="AS1063" s="25"/>
      <c r="AT1063" s="25"/>
      <c r="AU1063" s="25"/>
    </row>
    <row r="1064" spans="27:64">
      <c r="AA1064" s="25"/>
      <c r="AB1064" s="25"/>
      <c r="AC1064" s="25"/>
      <c r="AD1064" s="25"/>
      <c r="AE1064" s="25"/>
      <c r="AG1064" s="128"/>
      <c r="AN1064" s="25"/>
      <c r="AO1064" s="25"/>
      <c r="AP1064" s="25"/>
      <c r="AQ1064" s="25"/>
      <c r="AR1064" s="25"/>
      <c r="AS1064" s="25"/>
      <c r="AT1064" s="25"/>
      <c r="AU1064" s="25"/>
    </row>
    <row r="1065" spans="27:64">
      <c r="AA1065" s="25"/>
      <c r="AB1065" s="25"/>
      <c r="AC1065" s="25"/>
      <c r="AD1065" s="25"/>
      <c r="AE1065" s="25"/>
      <c r="AG1065" s="128"/>
      <c r="AN1065" s="25"/>
      <c r="AO1065" s="25"/>
      <c r="AP1065" s="25"/>
      <c r="AQ1065" s="25"/>
      <c r="AR1065" s="25"/>
      <c r="AS1065" s="25"/>
      <c r="AT1065" s="25"/>
      <c r="AU1065" s="25"/>
    </row>
    <row r="1066" spans="27:64">
      <c r="AA1066" s="25"/>
      <c r="AB1066" s="25"/>
      <c r="AC1066" s="25"/>
      <c r="AD1066" s="25"/>
      <c r="AE1066" s="25"/>
      <c r="AG1066" s="128"/>
      <c r="AN1066" s="25"/>
      <c r="AO1066" s="25"/>
      <c r="AP1066" s="25"/>
      <c r="AQ1066" s="25"/>
      <c r="AR1066" s="25"/>
      <c r="AS1066" s="25"/>
      <c r="AT1066" s="25"/>
      <c r="AU1066" s="25"/>
    </row>
    <row r="1067" spans="27:64">
      <c r="AA1067" s="25"/>
      <c r="AB1067" s="25"/>
      <c r="AC1067" s="25"/>
      <c r="AD1067" s="25"/>
      <c r="AE1067" s="25"/>
      <c r="AG1067" s="128"/>
      <c r="AN1067" s="25"/>
      <c r="AO1067" s="25"/>
      <c r="AP1067" s="25"/>
      <c r="AQ1067" s="25"/>
      <c r="AR1067" s="25"/>
      <c r="AS1067" s="25"/>
      <c r="AT1067" s="25"/>
      <c r="AU1067" s="25"/>
    </row>
    <row r="1068" spans="27:64">
      <c r="AA1068" s="25"/>
      <c r="AB1068" s="25"/>
      <c r="AC1068" s="25"/>
      <c r="AD1068" s="25"/>
      <c r="AE1068" s="25"/>
      <c r="AG1068" s="128"/>
      <c r="AN1068" s="25"/>
      <c r="AO1068" s="25"/>
      <c r="AP1068" s="25"/>
      <c r="AQ1068" s="25"/>
      <c r="AR1068" s="25"/>
      <c r="AS1068" s="25"/>
      <c r="AT1068" s="25"/>
      <c r="AU1068" s="25"/>
    </row>
    <row r="1069" spans="27:64">
      <c r="AA1069" s="25"/>
      <c r="AB1069" s="25"/>
      <c r="AC1069" s="25"/>
      <c r="AD1069" s="25"/>
      <c r="AE1069" s="25"/>
      <c r="AG1069" s="128"/>
      <c r="AN1069" s="25"/>
      <c r="AO1069" s="25"/>
      <c r="AP1069" s="25"/>
      <c r="AQ1069" s="25"/>
      <c r="AR1069" s="25"/>
      <c r="AS1069" s="25"/>
      <c r="AT1069" s="25"/>
      <c r="AU1069" s="25"/>
      <c r="AV1069" s="25"/>
      <c r="AW1069" s="25"/>
      <c r="AX1069" s="25"/>
      <c r="AY1069" s="25"/>
      <c r="AZ1069" s="25"/>
      <c r="BA1069" s="25"/>
      <c r="BB1069" s="25"/>
      <c r="BC1069" s="25"/>
      <c r="BD1069" s="25"/>
      <c r="BE1069" s="25"/>
      <c r="BF1069" s="25"/>
      <c r="BG1069" s="25"/>
      <c r="BH1069" s="25"/>
      <c r="BI1069" s="25"/>
      <c r="BJ1069" s="25"/>
      <c r="BK1069" s="25"/>
      <c r="BL1069" s="25"/>
    </row>
    <row r="1070" spans="27:64">
      <c r="AA1070" s="25"/>
      <c r="AB1070" s="25"/>
      <c r="AC1070" s="25"/>
      <c r="AD1070" s="25"/>
      <c r="AE1070" s="25"/>
      <c r="AG1070" s="128"/>
      <c r="AN1070" s="25"/>
      <c r="AO1070" s="25"/>
      <c r="AP1070" s="25"/>
      <c r="AQ1070" s="25"/>
      <c r="AR1070" s="25"/>
      <c r="AS1070" s="25"/>
      <c r="AT1070" s="25"/>
      <c r="AU1070" s="25"/>
    </row>
    <row r="1071" spans="27:64">
      <c r="AA1071" s="25"/>
      <c r="AB1071" s="25"/>
      <c r="AC1071" s="25"/>
      <c r="AD1071" s="25"/>
      <c r="AE1071" s="25"/>
      <c r="AG1071" s="128"/>
      <c r="AN1071" s="25"/>
      <c r="AO1071" s="25"/>
      <c r="AP1071" s="25"/>
      <c r="AQ1071" s="25"/>
      <c r="AR1071" s="25"/>
      <c r="AS1071" s="25"/>
      <c r="AT1071" s="25"/>
      <c r="AU1071" s="25"/>
    </row>
    <row r="1072" spans="27:64">
      <c r="AA1072" s="25"/>
      <c r="AB1072" s="25"/>
      <c r="AC1072" s="25"/>
      <c r="AD1072" s="25"/>
      <c r="AE1072" s="25"/>
      <c r="AG1072" s="128"/>
      <c r="AN1072" s="25"/>
      <c r="AO1072" s="25"/>
      <c r="AP1072" s="25"/>
      <c r="AQ1072" s="25"/>
      <c r="AR1072" s="25"/>
      <c r="AS1072" s="25"/>
      <c r="AT1072" s="25"/>
      <c r="AU1072" s="25"/>
    </row>
    <row r="1073" spans="27:48">
      <c r="AA1073" s="25"/>
      <c r="AB1073" s="25"/>
      <c r="AC1073" s="25"/>
      <c r="AD1073" s="25"/>
      <c r="AE1073" s="25"/>
      <c r="AG1073" s="128"/>
      <c r="AN1073" s="25"/>
      <c r="AO1073" s="25"/>
      <c r="AP1073" s="25"/>
      <c r="AQ1073" s="25"/>
      <c r="AR1073" s="25"/>
      <c r="AS1073" s="25"/>
      <c r="AT1073" s="25"/>
      <c r="AU1073" s="25"/>
    </row>
    <row r="1074" spans="27:48">
      <c r="AA1074" s="25"/>
      <c r="AB1074" s="25"/>
      <c r="AC1074" s="25"/>
      <c r="AD1074" s="25"/>
      <c r="AE1074" s="25"/>
      <c r="AG1074" s="128"/>
      <c r="AN1074" s="25"/>
      <c r="AO1074" s="25"/>
      <c r="AP1074" s="25"/>
      <c r="AQ1074" s="25"/>
      <c r="AR1074" s="25"/>
      <c r="AS1074" s="25"/>
      <c r="AT1074" s="25"/>
      <c r="AU1074" s="25"/>
    </row>
    <row r="1075" spans="27:48">
      <c r="AA1075" s="25"/>
      <c r="AB1075" s="25"/>
      <c r="AC1075" s="25"/>
      <c r="AD1075" s="25"/>
      <c r="AE1075" s="25"/>
      <c r="AG1075" s="128"/>
      <c r="AN1075" s="25"/>
      <c r="AO1075" s="25"/>
      <c r="AP1075" s="25"/>
      <c r="AQ1075" s="25"/>
      <c r="AR1075" s="25"/>
      <c r="AS1075" s="25"/>
      <c r="AT1075" s="25"/>
      <c r="AU1075" s="25"/>
    </row>
    <row r="1076" spans="27:48">
      <c r="AA1076" s="25"/>
      <c r="AB1076" s="25"/>
      <c r="AC1076" s="25"/>
      <c r="AD1076" s="25"/>
      <c r="AE1076" s="25"/>
      <c r="AG1076" s="128"/>
      <c r="AN1076" s="25"/>
      <c r="AO1076" s="25"/>
      <c r="AP1076" s="25"/>
      <c r="AQ1076" s="25"/>
      <c r="AR1076" s="25"/>
      <c r="AS1076" s="25"/>
      <c r="AT1076" s="25"/>
      <c r="AU1076" s="25"/>
    </row>
    <row r="1077" spans="27:48">
      <c r="AA1077" s="25"/>
      <c r="AB1077" s="25"/>
      <c r="AC1077" s="25"/>
      <c r="AD1077" s="25"/>
      <c r="AE1077" s="25"/>
      <c r="AG1077" s="128"/>
      <c r="AN1077" s="25"/>
      <c r="AO1077" s="25"/>
      <c r="AP1077" s="25"/>
      <c r="AQ1077" s="25"/>
      <c r="AR1077" s="25"/>
      <c r="AS1077" s="25"/>
      <c r="AT1077" s="25"/>
      <c r="AU1077" s="25"/>
    </row>
    <row r="1078" spans="27:48">
      <c r="AA1078" s="25"/>
      <c r="AB1078" s="25"/>
      <c r="AC1078" s="25"/>
      <c r="AD1078" s="25"/>
      <c r="AE1078" s="25"/>
      <c r="AG1078" s="128"/>
      <c r="AN1078" s="25"/>
      <c r="AO1078" s="25"/>
      <c r="AP1078" s="25"/>
      <c r="AQ1078" s="25"/>
      <c r="AR1078" s="25"/>
      <c r="AS1078" s="25"/>
      <c r="AT1078" s="25"/>
      <c r="AU1078" s="25"/>
    </row>
    <row r="1079" spans="27:48">
      <c r="AA1079" s="25"/>
      <c r="AB1079" s="25"/>
      <c r="AC1079" s="25"/>
      <c r="AD1079" s="25"/>
      <c r="AE1079" s="25"/>
      <c r="AG1079" s="128"/>
      <c r="AN1079" s="25"/>
      <c r="AO1079" s="25"/>
      <c r="AP1079" s="25"/>
      <c r="AQ1079" s="25"/>
      <c r="AR1079" s="25"/>
      <c r="AS1079" s="25"/>
      <c r="AT1079" s="25"/>
      <c r="AU1079" s="25"/>
    </row>
    <row r="1080" spans="27:48">
      <c r="AA1080" s="25"/>
      <c r="AB1080" s="25"/>
      <c r="AC1080" s="25"/>
      <c r="AD1080" s="25"/>
      <c r="AE1080" s="25"/>
      <c r="AG1080" s="128"/>
      <c r="AN1080" s="25"/>
      <c r="AO1080" s="25"/>
      <c r="AP1080" s="25"/>
      <c r="AQ1080" s="25"/>
      <c r="AR1080" s="25"/>
      <c r="AS1080" s="25"/>
      <c r="AT1080" s="25"/>
      <c r="AU1080" s="25"/>
    </row>
    <row r="1081" spans="27:48">
      <c r="AA1081" s="25"/>
      <c r="AB1081" s="25"/>
      <c r="AC1081" s="25"/>
      <c r="AD1081" s="25"/>
      <c r="AE1081" s="25"/>
      <c r="AG1081" s="128"/>
      <c r="AN1081" s="25"/>
      <c r="AO1081" s="25"/>
      <c r="AP1081" s="25"/>
      <c r="AQ1081" s="25"/>
      <c r="AR1081" s="25"/>
      <c r="AS1081" s="25"/>
      <c r="AT1081" s="25"/>
      <c r="AU1081" s="25"/>
      <c r="AV1081" s="25"/>
    </row>
    <row r="1082" spans="27:48">
      <c r="AA1082" s="25"/>
      <c r="AB1082" s="25"/>
      <c r="AC1082" s="25"/>
      <c r="AD1082" s="25"/>
      <c r="AE1082" s="25"/>
      <c r="AG1082" s="128"/>
      <c r="AN1082" s="25"/>
      <c r="AO1082" s="25"/>
      <c r="AP1082" s="25"/>
      <c r="AQ1082" s="25"/>
      <c r="AR1082" s="25"/>
      <c r="AS1082" s="25"/>
      <c r="AT1082" s="25"/>
      <c r="AU1082" s="25"/>
    </row>
    <row r="1083" spans="27:48">
      <c r="AA1083" s="25"/>
      <c r="AB1083" s="25"/>
      <c r="AC1083" s="25"/>
      <c r="AD1083" s="25"/>
      <c r="AE1083" s="25"/>
      <c r="AG1083" s="128"/>
      <c r="AN1083" s="25"/>
      <c r="AO1083" s="25"/>
      <c r="AP1083" s="25"/>
      <c r="AQ1083" s="25"/>
      <c r="AR1083" s="25"/>
      <c r="AS1083" s="25"/>
      <c r="AT1083" s="25"/>
      <c r="AU1083" s="25"/>
      <c r="AV1083" s="25"/>
    </row>
    <row r="1084" spans="27:48">
      <c r="AA1084" s="25"/>
      <c r="AB1084" s="25"/>
      <c r="AC1084" s="25"/>
      <c r="AD1084" s="25"/>
      <c r="AE1084" s="25"/>
      <c r="AG1084" s="128"/>
      <c r="AN1084" s="25"/>
      <c r="AO1084" s="25"/>
      <c r="AP1084" s="25"/>
      <c r="AQ1084" s="25"/>
      <c r="AR1084" s="25"/>
      <c r="AS1084" s="25"/>
      <c r="AT1084" s="25"/>
      <c r="AU1084" s="25"/>
    </row>
    <row r="1085" spans="27:48">
      <c r="AA1085" s="25"/>
      <c r="AB1085" s="25"/>
      <c r="AC1085" s="25"/>
      <c r="AD1085" s="25"/>
      <c r="AE1085" s="25"/>
      <c r="AG1085" s="128"/>
      <c r="AN1085" s="25"/>
      <c r="AO1085" s="25"/>
      <c r="AP1085" s="25"/>
      <c r="AQ1085" s="25"/>
      <c r="AR1085" s="25"/>
      <c r="AS1085" s="25"/>
      <c r="AT1085" s="25"/>
      <c r="AU1085" s="25"/>
    </row>
    <row r="1086" spans="27:48">
      <c r="AA1086" s="25"/>
      <c r="AB1086" s="25"/>
      <c r="AC1086" s="25"/>
      <c r="AD1086" s="25"/>
      <c r="AE1086" s="25"/>
      <c r="AG1086" s="128"/>
      <c r="AN1086" s="25"/>
      <c r="AO1086" s="25"/>
      <c r="AP1086" s="25"/>
      <c r="AQ1086" s="25"/>
      <c r="AR1086" s="25"/>
      <c r="AS1086" s="25"/>
      <c r="AT1086" s="25"/>
      <c r="AU1086" s="25"/>
    </row>
    <row r="1087" spans="27:48">
      <c r="AA1087" s="25"/>
      <c r="AB1087" s="25"/>
      <c r="AC1087" s="25"/>
      <c r="AD1087" s="25"/>
      <c r="AE1087" s="25"/>
      <c r="AG1087" s="128"/>
      <c r="AN1087" s="25"/>
      <c r="AO1087" s="25"/>
      <c r="AP1087" s="25"/>
      <c r="AQ1087" s="25"/>
      <c r="AR1087" s="25"/>
      <c r="AS1087" s="25"/>
      <c r="AT1087" s="25"/>
      <c r="AU1087" s="25"/>
    </row>
    <row r="1088" spans="27:48">
      <c r="AA1088" s="25"/>
      <c r="AB1088" s="25"/>
      <c r="AC1088" s="25"/>
      <c r="AD1088" s="25"/>
      <c r="AE1088" s="25"/>
      <c r="AG1088" s="128"/>
      <c r="AN1088" s="25"/>
      <c r="AO1088" s="25"/>
      <c r="AP1088" s="25"/>
      <c r="AQ1088" s="25"/>
      <c r="AR1088" s="25"/>
      <c r="AS1088" s="25"/>
      <c r="AT1088" s="25"/>
      <c r="AU1088" s="25"/>
    </row>
    <row r="1089" spans="27:47">
      <c r="AA1089" s="25"/>
      <c r="AB1089" s="25"/>
      <c r="AC1089" s="25"/>
      <c r="AD1089" s="25"/>
      <c r="AE1089" s="25"/>
      <c r="AG1089" s="128"/>
      <c r="AN1089" s="25"/>
      <c r="AO1089" s="25"/>
      <c r="AP1089" s="25"/>
      <c r="AQ1089" s="25"/>
      <c r="AR1089" s="25"/>
      <c r="AS1089" s="25"/>
      <c r="AT1089" s="25"/>
      <c r="AU1089" s="25"/>
    </row>
    <row r="1090" spans="27:47">
      <c r="AA1090" s="25"/>
      <c r="AB1090" s="25"/>
      <c r="AC1090" s="25"/>
      <c r="AD1090" s="25"/>
      <c r="AE1090" s="25"/>
      <c r="AG1090" s="128"/>
      <c r="AN1090" s="25"/>
      <c r="AO1090" s="25"/>
      <c r="AP1090" s="25"/>
      <c r="AQ1090" s="25"/>
      <c r="AR1090" s="25"/>
      <c r="AS1090" s="25"/>
      <c r="AT1090" s="25"/>
      <c r="AU1090" s="25"/>
    </row>
    <row r="1091" spans="27:47">
      <c r="AA1091" s="25"/>
      <c r="AB1091" s="25"/>
      <c r="AC1091" s="25"/>
      <c r="AD1091" s="25"/>
      <c r="AE1091" s="25"/>
      <c r="AG1091" s="128"/>
      <c r="AN1091" s="25"/>
      <c r="AO1091" s="25"/>
      <c r="AP1091" s="25"/>
      <c r="AQ1091" s="25"/>
      <c r="AR1091" s="25"/>
      <c r="AS1091" s="25"/>
      <c r="AT1091" s="25"/>
      <c r="AU1091" s="25"/>
    </row>
    <row r="1092" spans="27:47">
      <c r="AA1092" s="25"/>
      <c r="AB1092" s="25"/>
      <c r="AC1092" s="25"/>
      <c r="AD1092" s="25"/>
      <c r="AE1092" s="25"/>
      <c r="AG1092" s="128"/>
      <c r="AN1092" s="25"/>
      <c r="AO1092" s="25"/>
      <c r="AP1092" s="25"/>
      <c r="AQ1092" s="25"/>
      <c r="AR1092" s="25"/>
      <c r="AS1092" s="25"/>
      <c r="AT1092" s="25"/>
      <c r="AU1092" s="25"/>
    </row>
    <row r="1093" spans="27:47">
      <c r="AA1093" s="25"/>
      <c r="AB1093" s="25"/>
      <c r="AC1093" s="25"/>
      <c r="AD1093" s="25"/>
      <c r="AE1093" s="25"/>
      <c r="AG1093" s="128"/>
      <c r="AN1093" s="25"/>
      <c r="AO1093" s="25"/>
      <c r="AP1093" s="25"/>
      <c r="AQ1093" s="25"/>
      <c r="AR1093" s="25"/>
      <c r="AS1093" s="25"/>
      <c r="AT1093" s="25"/>
      <c r="AU1093" s="25"/>
    </row>
    <row r="1094" spans="27:47">
      <c r="AA1094" s="25"/>
      <c r="AB1094" s="25"/>
      <c r="AC1094" s="25"/>
      <c r="AD1094" s="25"/>
      <c r="AE1094" s="25"/>
      <c r="AG1094" s="128"/>
      <c r="AN1094" s="25"/>
      <c r="AO1094" s="25"/>
      <c r="AP1094" s="25"/>
      <c r="AQ1094" s="25"/>
      <c r="AR1094" s="25"/>
      <c r="AS1094" s="25"/>
      <c r="AT1094" s="25"/>
      <c r="AU1094" s="25"/>
    </row>
    <row r="1095" spans="27:47">
      <c r="AA1095" s="25"/>
      <c r="AB1095" s="25"/>
      <c r="AC1095" s="25"/>
      <c r="AD1095" s="25"/>
      <c r="AE1095" s="25"/>
      <c r="AG1095" s="128"/>
      <c r="AN1095" s="25"/>
      <c r="AO1095" s="25"/>
      <c r="AP1095" s="25"/>
      <c r="AQ1095" s="25"/>
      <c r="AR1095" s="25"/>
      <c r="AS1095" s="25"/>
      <c r="AT1095" s="25"/>
      <c r="AU1095" s="25"/>
    </row>
    <row r="1096" spans="27:47">
      <c r="AA1096" s="25"/>
      <c r="AB1096" s="25"/>
      <c r="AC1096" s="25"/>
      <c r="AD1096" s="25"/>
      <c r="AE1096" s="25"/>
      <c r="AG1096" s="128"/>
      <c r="AN1096" s="25"/>
      <c r="AO1096" s="25"/>
      <c r="AP1096" s="25"/>
      <c r="AQ1096" s="25"/>
      <c r="AR1096" s="25"/>
      <c r="AS1096" s="25"/>
      <c r="AT1096" s="25"/>
      <c r="AU1096" s="25"/>
    </row>
    <row r="1097" spans="27:47">
      <c r="AA1097" s="25"/>
      <c r="AB1097" s="25"/>
      <c r="AC1097" s="25"/>
      <c r="AD1097" s="25"/>
      <c r="AE1097" s="25"/>
      <c r="AG1097" s="128"/>
      <c r="AN1097" s="25"/>
      <c r="AO1097" s="25"/>
      <c r="AP1097" s="25"/>
      <c r="AQ1097" s="25"/>
      <c r="AR1097" s="25"/>
      <c r="AS1097" s="25"/>
      <c r="AT1097" s="25"/>
      <c r="AU1097" s="25"/>
    </row>
    <row r="1098" spans="27:47">
      <c r="AA1098" s="25"/>
      <c r="AB1098" s="25"/>
      <c r="AC1098" s="25"/>
      <c r="AD1098" s="25"/>
      <c r="AE1098" s="25"/>
      <c r="AG1098" s="128"/>
      <c r="AN1098" s="25"/>
      <c r="AO1098" s="25"/>
      <c r="AP1098" s="25"/>
      <c r="AQ1098" s="25"/>
      <c r="AR1098" s="25"/>
      <c r="AS1098" s="25"/>
      <c r="AT1098" s="25"/>
      <c r="AU1098" s="25"/>
    </row>
    <row r="1099" spans="27:47">
      <c r="AA1099" s="25"/>
      <c r="AB1099" s="25"/>
      <c r="AC1099" s="25"/>
      <c r="AD1099" s="25"/>
      <c r="AE1099" s="25"/>
      <c r="AG1099" s="128"/>
      <c r="AN1099" s="25"/>
      <c r="AO1099" s="25"/>
      <c r="AP1099" s="25"/>
      <c r="AQ1099" s="25"/>
      <c r="AR1099" s="25"/>
      <c r="AS1099" s="25"/>
      <c r="AT1099" s="25"/>
      <c r="AU1099" s="25"/>
    </row>
    <row r="1100" spans="27:47">
      <c r="AA1100" s="25"/>
      <c r="AB1100" s="25"/>
      <c r="AC1100" s="25"/>
      <c r="AD1100" s="25"/>
      <c r="AE1100" s="25"/>
      <c r="AG1100" s="128"/>
      <c r="AN1100" s="25"/>
      <c r="AO1100" s="25"/>
      <c r="AP1100" s="25"/>
      <c r="AQ1100" s="25"/>
      <c r="AR1100" s="25"/>
      <c r="AS1100" s="25"/>
      <c r="AT1100" s="25"/>
      <c r="AU1100" s="25"/>
    </row>
    <row r="1101" spans="27:47">
      <c r="AA1101" s="25"/>
      <c r="AB1101" s="25"/>
      <c r="AC1101" s="25"/>
      <c r="AD1101" s="25"/>
      <c r="AE1101" s="25"/>
      <c r="AG1101" s="128"/>
      <c r="AN1101" s="25"/>
      <c r="AO1101" s="25"/>
      <c r="AP1101" s="25"/>
      <c r="AQ1101" s="25"/>
      <c r="AR1101" s="25"/>
      <c r="AS1101" s="25"/>
      <c r="AT1101" s="25"/>
      <c r="AU1101" s="25"/>
    </row>
    <row r="1102" spans="27:47">
      <c r="AA1102" s="25"/>
      <c r="AB1102" s="25"/>
      <c r="AC1102" s="25"/>
      <c r="AD1102" s="25"/>
      <c r="AE1102" s="25"/>
      <c r="AG1102" s="128"/>
      <c r="AN1102" s="25"/>
      <c r="AO1102" s="25"/>
      <c r="AP1102" s="25"/>
      <c r="AQ1102" s="25"/>
      <c r="AR1102" s="25"/>
      <c r="AS1102" s="25"/>
      <c r="AT1102" s="25"/>
      <c r="AU1102" s="25"/>
    </row>
    <row r="1103" spans="27:47">
      <c r="AA1103" s="25"/>
      <c r="AB1103" s="25"/>
      <c r="AC1103" s="25"/>
      <c r="AD1103" s="25"/>
      <c r="AE1103" s="25"/>
      <c r="AG1103" s="128"/>
      <c r="AN1103" s="25"/>
      <c r="AO1103" s="25"/>
      <c r="AP1103" s="25"/>
      <c r="AQ1103" s="25"/>
      <c r="AR1103" s="25"/>
      <c r="AS1103" s="25"/>
      <c r="AT1103" s="25"/>
      <c r="AU1103" s="25"/>
    </row>
    <row r="1104" spans="27:47">
      <c r="AA1104" s="25"/>
      <c r="AB1104" s="25"/>
      <c r="AC1104" s="25"/>
      <c r="AD1104" s="25"/>
      <c r="AE1104" s="25"/>
      <c r="AG1104" s="128"/>
      <c r="AN1104" s="25"/>
      <c r="AO1104" s="25"/>
      <c r="AP1104" s="25"/>
      <c r="AQ1104" s="25"/>
      <c r="AR1104" s="25"/>
      <c r="AS1104" s="25"/>
      <c r="AT1104" s="25"/>
      <c r="AU1104" s="25"/>
    </row>
    <row r="1105" spans="27:47">
      <c r="AA1105" s="25"/>
      <c r="AB1105" s="25"/>
      <c r="AC1105" s="25"/>
      <c r="AD1105" s="25"/>
      <c r="AE1105" s="25"/>
      <c r="AG1105" s="128"/>
      <c r="AN1105" s="25"/>
      <c r="AO1105" s="25"/>
      <c r="AP1105" s="25"/>
      <c r="AQ1105" s="25"/>
      <c r="AR1105" s="25"/>
      <c r="AS1105" s="25"/>
      <c r="AT1105" s="25"/>
      <c r="AU1105" s="25"/>
    </row>
    <row r="1106" spans="27:47">
      <c r="AA1106" s="25"/>
      <c r="AB1106" s="25"/>
      <c r="AC1106" s="25"/>
      <c r="AD1106" s="25"/>
      <c r="AE1106" s="25"/>
      <c r="AG1106" s="128"/>
      <c r="AN1106" s="25"/>
      <c r="AO1106" s="25"/>
      <c r="AP1106" s="25"/>
      <c r="AQ1106" s="25"/>
      <c r="AR1106" s="25"/>
      <c r="AS1106" s="25"/>
      <c r="AT1106" s="25"/>
      <c r="AU1106" s="25"/>
    </row>
    <row r="1107" spans="27:47">
      <c r="AA1107" s="25"/>
      <c r="AB1107" s="25"/>
      <c r="AC1107" s="25"/>
      <c r="AD1107" s="25"/>
      <c r="AE1107" s="25"/>
      <c r="AG1107" s="128"/>
      <c r="AN1107" s="25"/>
      <c r="AO1107" s="25"/>
      <c r="AP1107" s="25"/>
      <c r="AQ1107" s="25"/>
      <c r="AR1107" s="25"/>
      <c r="AS1107" s="25"/>
      <c r="AT1107" s="25"/>
      <c r="AU1107" s="25"/>
    </row>
    <row r="1108" spans="27:47">
      <c r="AA1108" s="25"/>
      <c r="AB1108" s="25"/>
      <c r="AC1108" s="25"/>
      <c r="AD1108" s="25"/>
      <c r="AE1108" s="25"/>
      <c r="AG1108" s="128"/>
      <c r="AN1108" s="25"/>
      <c r="AO1108" s="25"/>
      <c r="AP1108" s="25"/>
      <c r="AQ1108" s="25"/>
      <c r="AR1108" s="25"/>
      <c r="AS1108" s="25"/>
      <c r="AT1108" s="25"/>
      <c r="AU1108" s="25"/>
    </row>
    <row r="1109" spans="27:47">
      <c r="AA1109" s="25"/>
      <c r="AB1109" s="25"/>
      <c r="AC1109" s="25"/>
      <c r="AD1109" s="25"/>
      <c r="AE1109" s="25"/>
      <c r="AG1109" s="128"/>
      <c r="AN1109" s="25"/>
      <c r="AO1109" s="25"/>
      <c r="AP1109" s="25"/>
      <c r="AQ1109" s="25"/>
      <c r="AR1109" s="25"/>
      <c r="AS1109" s="25"/>
      <c r="AT1109" s="25"/>
      <c r="AU1109" s="25"/>
    </row>
    <row r="1110" spans="27:47">
      <c r="AA1110" s="25"/>
      <c r="AB1110" s="25"/>
      <c r="AC1110" s="25"/>
      <c r="AD1110" s="25"/>
      <c r="AE1110" s="25"/>
      <c r="AG1110" s="128"/>
      <c r="AN1110" s="25"/>
      <c r="AO1110" s="25"/>
      <c r="AP1110" s="25"/>
      <c r="AQ1110" s="25"/>
      <c r="AR1110" s="25"/>
      <c r="AS1110" s="25"/>
      <c r="AT1110" s="25"/>
      <c r="AU1110" s="25"/>
    </row>
    <row r="1111" spans="27:47">
      <c r="AA1111" s="25"/>
      <c r="AB1111" s="25"/>
      <c r="AC1111" s="25"/>
      <c r="AD1111" s="25"/>
      <c r="AE1111" s="25"/>
      <c r="AG1111" s="128"/>
      <c r="AN1111" s="25"/>
      <c r="AO1111" s="25"/>
      <c r="AP1111" s="25"/>
      <c r="AQ1111" s="25"/>
      <c r="AR1111" s="25"/>
      <c r="AS1111" s="25"/>
      <c r="AT1111" s="25"/>
      <c r="AU1111" s="25"/>
    </row>
    <row r="1112" spans="27:47">
      <c r="AA1112" s="25"/>
      <c r="AB1112" s="25"/>
      <c r="AC1112" s="25"/>
      <c r="AD1112" s="25"/>
      <c r="AE1112" s="25"/>
      <c r="AG1112" s="128"/>
      <c r="AN1112" s="25"/>
      <c r="AO1112" s="25"/>
      <c r="AP1112" s="25"/>
      <c r="AQ1112" s="25"/>
      <c r="AR1112" s="25"/>
      <c r="AS1112" s="25"/>
      <c r="AT1112" s="25"/>
      <c r="AU1112" s="25"/>
    </row>
    <row r="1113" spans="27:47">
      <c r="AA1113" s="25"/>
      <c r="AB1113" s="25"/>
      <c r="AC1113" s="25"/>
      <c r="AD1113" s="25"/>
      <c r="AE1113" s="25"/>
      <c r="AG1113" s="128"/>
      <c r="AN1113" s="25"/>
      <c r="AO1113" s="25"/>
      <c r="AP1113" s="25"/>
      <c r="AQ1113" s="25"/>
      <c r="AR1113" s="25"/>
      <c r="AS1113" s="25"/>
      <c r="AT1113" s="25"/>
      <c r="AU1113" s="25"/>
    </row>
    <row r="1114" spans="27:47">
      <c r="AA1114" s="25"/>
      <c r="AB1114" s="25"/>
      <c r="AC1114" s="25"/>
      <c r="AD1114" s="25"/>
      <c r="AE1114" s="25"/>
      <c r="AG1114" s="128"/>
      <c r="AN1114" s="25"/>
      <c r="AO1114" s="25"/>
      <c r="AP1114" s="25"/>
      <c r="AQ1114" s="25"/>
      <c r="AR1114" s="25"/>
      <c r="AS1114" s="25"/>
      <c r="AT1114" s="25"/>
      <c r="AU1114" s="25"/>
    </row>
    <row r="1115" spans="27:47">
      <c r="AA1115" s="25"/>
      <c r="AB1115" s="25"/>
      <c r="AC1115" s="25"/>
      <c r="AD1115" s="25"/>
      <c r="AE1115" s="25"/>
      <c r="AG1115" s="128"/>
      <c r="AN1115" s="25"/>
      <c r="AO1115" s="25"/>
      <c r="AP1115" s="25"/>
      <c r="AQ1115" s="25"/>
      <c r="AR1115" s="25"/>
      <c r="AS1115" s="25"/>
      <c r="AT1115" s="25"/>
      <c r="AU1115" s="25"/>
    </row>
    <row r="1116" spans="27:47">
      <c r="AA1116" s="25"/>
      <c r="AB1116" s="25"/>
      <c r="AC1116" s="25"/>
      <c r="AD1116" s="25"/>
      <c r="AE1116" s="25"/>
      <c r="AG1116" s="128"/>
      <c r="AN1116" s="25"/>
      <c r="AO1116" s="25"/>
      <c r="AP1116" s="25"/>
      <c r="AQ1116" s="25"/>
      <c r="AR1116" s="25"/>
      <c r="AS1116" s="25"/>
      <c r="AT1116" s="25"/>
      <c r="AU1116" s="25"/>
    </row>
    <row r="1117" spans="27:47">
      <c r="AA1117" s="25"/>
      <c r="AB1117" s="25"/>
      <c r="AC1117" s="25"/>
      <c r="AD1117" s="25"/>
      <c r="AE1117" s="25"/>
      <c r="AG1117" s="128"/>
      <c r="AN1117" s="25"/>
      <c r="AO1117" s="25"/>
      <c r="AP1117" s="25"/>
      <c r="AQ1117" s="25"/>
      <c r="AR1117" s="25"/>
      <c r="AS1117" s="25"/>
      <c r="AT1117" s="25"/>
      <c r="AU1117" s="25"/>
    </row>
    <row r="1118" spans="27:47">
      <c r="AA1118" s="25"/>
      <c r="AB1118" s="25"/>
      <c r="AC1118" s="25"/>
      <c r="AD1118" s="25"/>
      <c r="AE1118" s="25"/>
      <c r="AG1118" s="128"/>
      <c r="AN1118" s="25"/>
      <c r="AO1118" s="25"/>
      <c r="AP1118" s="25"/>
      <c r="AQ1118" s="25"/>
      <c r="AR1118" s="25"/>
      <c r="AS1118" s="25"/>
      <c r="AT1118" s="25"/>
      <c r="AU1118" s="25"/>
    </row>
    <row r="1119" spans="27:47">
      <c r="AA1119" s="25"/>
      <c r="AB1119" s="25"/>
      <c r="AC1119" s="25"/>
      <c r="AD1119" s="25"/>
      <c r="AE1119" s="25"/>
      <c r="AG1119" s="128"/>
      <c r="AN1119" s="25"/>
      <c r="AO1119" s="25"/>
      <c r="AP1119" s="25"/>
      <c r="AQ1119" s="25"/>
      <c r="AR1119" s="25"/>
      <c r="AS1119" s="25"/>
      <c r="AT1119" s="25"/>
      <c r="AU1119" s="25"/>
    </row>
    <row r="1120" spans="27:47">
      <c r="AA1120" s="25"/>
      <c r="AB1120" s="25"/>
      <c r="AC1120" s="25"/>
      <c r="AD1120" s="25"/>
      <c r="AE1120" s="25"/>
      <c r="AG1120" s="128"/>
      <c r="AN1120" s="25"/>
      <c r="AO1120" s="25"/>
      <c r="AP1120" s="25"/>
      <c r="AQ1120" s="25"/>
      <c r="AR1120" s="25"/>
      <c r="AS1120" s="25"/>
      <c r="AT1120" s="25"/>
      <c r="AU1120" s="25"/>
    </row>
    <row r="1121" spans="27:47">
      <c r="AA1121" s="25"/>
      <c r="AB1121" s="25"/>
      <c r="AC1121" s="25"/>
      <c r="AD1121" s="25"/>
      <c r="AE1121" s="25"/>
      <c r="AG1121" s="128"/>
      <c r="AN1121" s="25"/>
      <c r="AO1121" s="25"/>
      <c r="AP1121" s="25"/>
      <c r="AQ1121" s="25"/>
      <c r="AR1121" s="25"/>
      <c r="AS1121" s="25"/>
      <c r="AT1121" s="25"/>
      <c r="AU1121" s="25"/>
    </row>
    <row r="1122" spans="27:47">
      <c r="AA1122" s="25"/>
      <c r="AB1122" s="25"/>
      <c r="AC1122" s="25"/>
      <c r="AD1122" s="25"/>
      <c r="AE1122" s="25"/>
      <c r="AG1122" s="128"/>
      <c r="AN1122" s="25"/>
      <c r="AO1122" s="25"/>
      <c r="AP1122" s="25"/>
      <c r="AQ1122" s="25"/>
      <c r="AR1122" s="25"/>
      <c r="AS1122" s="25"/>
      <c r="AT1122" s="25"/>
      <c r="AU1122" s="25"/>
    </row>
    <row r="1123" spans="27:47">
      <c r="AA1123" s="25"/>
      <c r="AB1123" s="25"/>
      <c r="AC1123" s="25"/>
      <c r="AD1123" s="25"/>
      <c r="AE1123" s="25"/>
      <c r="AG1123" s="128"/>
      <c r="AN1123" s="25"/>
      <c r="AO1123" s="25"/>
      <c r="AP1123" s="25"/>
      <c r="AQ1123" s="25"/>
      <c r="AR1123" s="25"/>
      <c r="AS1123" s="25"/>
      <c r="AT1123" s="25"/>
      <c r="AU1123" s="25"/>
    </row>
    <row r="1124" spans="27:47">
      <c r="AA1124" s="25"/>
      <c r="AB1124" s="25"/>
      <c r="AC1124" s="25"/>
      <c r="AD1124" s="25"/>
      <c r="AE1124" s="25"/>
      <c r="AG1124" s="128"/>
      <c r="AN1124" s="25"/>
      <c r="AO1124" s="25"/>
      <c r="AP1124" s="25"/>
      <c r="AQ1124" s="25"/>
      <c r="AR1124" s="25"/>
      <c r="AS1124" s="25"/>
      <c r="AT1124" s="25"/>
      <c r="AU1124" s="25"/>
    </row>
    <row r="1125" spans="27:47">
      <c r="AA1125" s="25"/>
      <c r="AB1125" s="25"/>
      <c r="AC1125" s="25"/>
      <c r="AD1125" s="25"/>
      <c r="AE1125" s="25"/>
      <c r="AG1125" s="128"/>
      <c r="AN1125" s="25"/>
      <c r="AO1125" s="25"/>
      <c r="AP1125" s="25"/>
      <c r="AQ1125" s="25"/>
      <c r="AR1125" s="25"/>
      <c r="AS1125" s="25"/>
      <c r="AT1125" s="25"/>
      <c r="AU1125" s="25"/>
    </row>
    <row r="1126" spans="27:47">
      <c r="AA1126" s="25"/>
      <c r="AB1126" s="25"/>
      <c r="AC1126" s="25"/>
      <c r="AD1126" s="25"/>
      <c r="AE1126" s="25"/>
      <c r="AG1126" s="128"/>
      <c r="AN1126" s="25"/>
      <c r="AO1126" s="25"/>
      <c r="AP1126" s="25"/>
      <c r="AQ1126" s="25"/>
      <c r="AR1126" s="25"/>
      <c r="AS1126" s="25"/>
      <c r="AT1126" s="25"/>
      <c r="AU1126" s="25"/>
    </row>
    <row r="1127" spans="27:47">
      <c r="AA1127" s="25"/>
      <c r="AB1127" s="25"/>
      <c r="AC1127" s="25"/>
      <c r="AD1127" s="25"/>
      <c r="AE1127" s="25"/>
      <c r="AG1127" s="128"/>
      <c r="AN1127" s="25"/>
      <c r="AO1127" s="25"/>
      <c r="AP1127" s="25"/>
      <c r="AQ1127" s="25"/>
      <c r="AR1127" s="25"/>
      <c r="AS1127" s="25"/>
      <c r="AT1127" s="25"/>
      <c r="AU1127" s="25"/>
    </row>
    <row r="1128" spans="27:47">
      <c r="AA1128" s="25"/>
      <c r="AB1128" s="25"/>
      <c r="AC1128" s="25"/>
      <c r="AD1128" s="25"/>
      <c r="AE1128" s="25"/>
      <c r="AG1128" s="128"/>
      <c r="AN1128" s="25"/>
      <c r="AO1128" s="25"/>
      <c r="AP1128" s="25"/>
      <c r="AQ1128" s="25"/>
      <c r="AR1128" s="25"/>
      <c r="AS1128" s="25"/>
      <c r="AT1128" s="25"/>
      <c r="AU1128" s="25"/>
    </row>
    <row r="1129" spans="27:47">
      <c r="AA1129" s="25"/>
      <c r="AB1129" s="25"/>
      <c r="AC1129" s="25"/>
      <c r="AD1129" s="25"/>
      <c r="AE1129" s="25"/>
      <c r="AG1129" s="128"/>
      <c r="AN1129" s="25"/>
      <c r="AO1129" s="25"/>
      <c r="AP1129" s="25"/>
      <c r="AQ1129" s="25"/>
      <c r="AR1129" s="25"/>
      <c r="AS1129" s="25"/>
      <c r="AT1129" s="25"/>
      <c r="AU1129" s="25"/>
    </row>
    <row r="1130" spans="27:47">
      <c r="AA1130" s="25"/>
      <c r="AB1130" s="25"/>
      <c r="AC1130" s="25"/>
      <c r="AD1130" s="25"/>
      <c r="AE1130" s="25"/>
      <c r="AG1130" s="128"/>
      <c r="AN1130" s="25"/>
      <c r="AO1130" s="25"/>
      <c r="AP1130" s="25"/>
      <c r="AQ1130" s="25"/>
      <c r="AR1130" s="25"/>
      <c r="AS1130" s="25"/>
      <c r="AT1130" s="25"/>
      <c r="AU1130" s="25"/>
    </row>
    <row r="1131" spans="27:47">
      <c r="AA1131" s="25"/>
      <c r="AB1131" s="25"/>
      <c r="AC1131" s="25"/>
      <c r="AD1131" s="25"/>
      <c r="AE1131" s="25"/>
      <c r="AG1131" s="128"/>
      <c r="AN1131" s="25"/>
      <c r="AO1131" s="25"/>
      <c r="AP1131" s="25"/>
      <c r="AQ1131" s="25"/>
      <c r="AR1131" s="25"/>
      <c r="AS1131" s="25"/>
      <c r="AT1131" s="25"/>
      <c r="AU1131" s="25"/>
    </row>
    <row r="1132" spans="27:47">
      <c r="AA1132" s="25"/>
      <c r="AB1132" s="25"/>
      <c r="AC1132" s="25"/>
      <c r="AD1132" s="25"/>
      <c r="AE1132" s="25"/>
      <c r="AG1132" s="128"/>
      <c r="AN1132" s="25"/>
      <c r="AO1132" s="25"/>
      <c r="AP1132" s="25"/>
      <c r="AQ1132" s="25"/>
      <c r="AR1132" s="25"/>
      <c r="AS1132" s="25"/>
      <c r="AT1132" s="25"/>
      <c r="AU1132" s="25"/>
    </row>
    <row r="1133" spans="27:47">
      <c r="AA1133" s="25"/>
      <c r="AB1133" s="25"/>
      <c r="AC1133" s="25"/>
      <c r="AD1133" s="25"/>
      <c r="AE1133" s="25"/>
      <c r="AG1133" s="128"/>
      <c r="AN1133" s="25"/>
      <c r="AO1133" s="25"/>
      <c r="AP1133" s="25"/>
      <c r="AQ1133" s="25"/>
      <c r="AR1133" s="25"/>
      <c r="AS1133" s="25"/>
      <c r="AT1133" s="25"/>
      <c r="AU1133" s="25"/>
    </row>
    <row r="1134" spans="27:47">
      <c r="AA1134" s="25"/>
      <c r="AB1134" s="25"/>
      <c r="AC1134" s="25"/>
      <c r="AD1134" s="25"/>
      <c r="AE1134" s="25"/>
      <c r="AG1134" s="128"/>
      <c r="AN1134" s="25"/>
      <c r="AO1134" s="25"/>
      <c r="AP1134" s="25"/>
      <c r="AQ1134" s="25"/>
      <c r="AR1134" s="25"/>
      <c r="AS1134" s="25"/>
      <c r="AT1134" s="25"/>
      <c r="AU1134" s="25"/>
    </row>
    <row r="1135" spans="27:47">
      <c r="AA1135" s="25"/>
      <c r="AB1135" s="25"/>
      <c r="AC1135" s="25"/>
      <c r="AD1135" s="25"/>
      <c r="AE1135" s="25"/>
      <c r="AG1135" s="128"/>
      <c r="AN1135" s="25"/>
      <c r="AO1135" s="25"/>
      <c r="AP1135" s="25"/>
      <c r="AQ1135" s="25"/>
      <c r="AR1135" s="25"/>
      <c r="AS1135" s="25"/>
      <c r="AT1135" s="25"/>
      <c r="AU1135" s="25"/>
    </row>
    <row r="1136" spans="27:47">
      <c r="AA1136" s="25"/>
      <c r="AB1136" s="25"/>
      <c r="AC1136" s="25"/>
      <c r="AD1136" s="25"/>
      <c r="AE1136" s="25"/>
      <c r="AG1136" s="128"/>
      <c r="AN1136" s="25"/>
      <c r="AO1136" s="25"/>
      <c r="AP1136" s="25"/>
      <c r="AQ1136" s="25"/>
      <c r="AR1136" s="25"/>
      <c r="AS1136" s="25"/>
      <c r="AT1136" s="25"/>
      <c r="AU1136" s="25"/>
    </row>
    <row r="1137" spans="27:47">
      <c r="AA1137" s="25"/>
      <c r="AB1137" s="25"/>
      <c r="AC1137" s="25"/>
      <c r="AD1137" s="25"/>
      <c r="AE1137" s="25"/>
      <c r="AG1137" s="128"/>
      <c r="AN1137" s="25"/>
      <c r="AO1137" s="25"/>
      <c r="AP1137" s="25"/>
      <c r="AQ1137" s="25"/>
      <c r="AR1137" s="25"/>
      <c r="AS1137" s="25"/>
      <c r="AT1137" s="25"/>
      <c r="AU1137" s="25"/>
    </row>
    <row r="1138" spans="27:47">
      <c r="AA1138" s="25"/>
      <c r="AB1138" s="25"/>
      <c r="AC1138" s="25"/>
      <c r="AD1138" s="25"/>
      <c r="AE1138" s="25"/>
      <c r="AG1138" s="128"/>
      <c r="AN1138" s="25"/>
      <c r="AO1138" s="25"/>
      <c r="AP1138" s="25"/>
      <c r="AQ1138" s="25"/>
      <c r="AR1138" s="25"/>
      <c r="AS1138" s="25"/>
      <c r="AT1138" s="25"/>
      <c r="AU1138" s="25"/>
    </row>
    <row r="1139" spans="27:47">
      <c r="AA1139" s="25"/>
      <c r="AB1139" s="25"/>
      <c r="AC1139" s="25"/>
      <c r="AD1139" s="25"/>
      <c r="AE1139" s="25"/>
      <c r="AG1139" s="128"/>
      <c r="AN1139" s="25"/>
      <c r="AO1139" s="25"/>
      <c r="AP1139" s="25"/>
      <c r="AQ1139" s="25"/>
      <c r="AR1139" s="25"/>
      <c r="AS1139" s="25"/>
      <c r="AT1139" s="25"/>
      <c r="AU1139" s="25"/>
    </row>
    <row r="1140" spans="27:47">
      <c r="AA1140" s="25"/>
      <c r="AB1140" s="25"/>
      <c r="AC1140" s="25"/>
      <c r="AD1140" s="25"/>
      <c r="AE1140" s="25"/>
      <c r="AG1140" s="128"/>
      <c r="AN1140" s="25"/>
      <c r="AO1140" s="25"/>
      <c r="AP1140" s="25"/>
      <c r="AQ1140" s="25"/>
      <c r="AR1140" s="25"/>
      <c r="AS1140" s="25"/>
      <c r="AT1140" s="25"/>
      <c r="AU1140" s="25"/>
    </row>
    <row r="1141" spans="27:47">
      <c r="AA1141" s="25"/>
      <c r="AB1141" s="25"/>
      <c r="AC1141" s="25"/>
      <c r="AD1141" s="25"/>
      <c r="AE1141" s="25"/>
      <c r="AG1141" s="128"/>
      <c r="AN1141" s="25"/>
      <c r="AO1141" s="25"/>
      <c r="AP1141" s="25"/>
      <c r="AQ1141" s="25"/>
      <c r="AR1141" s="25"/>
      <c r="AS1141" s="25"/>
      <c r="AT1141" s="25"/>
      <c r="AU1141" s="25"/>
    </row>
    <row r="1142" spans="27:47">
      <c r="AA1142" s="25"/>
      <c r="AB1142" s="25"/>
      <c r="AC1142" s="25"/>
      <c r="AD1142" s="25"/>
      <c r="AE1142" s="25"/>
      <c r="AG1142" s="128"/>
      <c r="AN1142" s="25"/>
      <c r="AO1142" s="25"/>
      <c r="AP1142" s="25"/>
      <c r="AQ1142" s="25"/>
      <c r="AR1142" s="25"/>
      <c r="AS1142" s="25"/>
      <c r="AT1142" s="25"/>
      <c r="AU1142" s="25"/>
    </row>
    <row r="1143" spans="27:47">
      <c r="AA1143" s="25"/>
      <c r="AB1143" s="25"/>
      <c r="AC1143" s="25"/>
      <c r="AD1143" s="25"/>
      <c r="AE1143" s="25"/>
      <c r="AG1143" s="128"/>
      <c r="AN1143" s="25"/>
      <c r="AO1143" s="25"/>
      <c r="AP1143" s="25"/>
      <c r="AQ1143" s="25"/>
      <c r="AR1143" s="25"/>
      <c r="AS1143" s="25"/>
      <c r="AT1143" s="25"/>
      <c r="AU1143" s="25"/>
    </row>
    <row r="1144" spans="27:47">
      <c r="AA1144" s="25"/>
      <c r="AB1144" s="25"/>
      <c r="AC1144" s="25"/>
      <c r="AD1144" s="25"/>
      <c r="AE1144" s="25"/>
      <c r="AG1144" s="128"/>
      <c r="AN1144" s="25"/>
      <c r="AO1144" s="25"/>
      <c r="AP1144" s="25"/>
      <c r="AQ1144" s="25"/>
      <c r="AR1144" s="25"/>
      <c r="AS1144" s="25"/>
      <c r="AT1144" s="25"/>
      <c r="AU1144" s="25"/>
    </row>
    <row r="1145" spans="27:47">
      <c r="AA1145" s="25"/>
      <c r="AB1145" s="25"/>
      <c r="AC1145" s="25"/>
      <c r="AD1145" s="25"/>
      <c r="AE1145" s="25"/>
      <c r="AG1145" s="128"/>
      <c r="AN1145" s="25"/>
      <c r="AO1145" s="25"/>
      <c r="AP1145" s="25"/>
      <c r="AQ1145" s="25"/>
      <c r="AR1145" s="25"/>
      <c r="AS1145" s="25"/>
      <c r="AT1145" s="25"/>
      <c r="AU1145" s="25"/>
    </row>
    <row r="1146" spans="27:47">
      <c r="AA1146" s="25"/>
      <c r="AB1146" s="25"/>
      <c r="AC1146" s="25"/>
      <c r="AD1146" s="25"/>
      <c r="AE1146" s="25"/>
      <c r="AG1146" s="128"/>
      <c r="AN1146" s="25"/>
      <c r="AO1146" s="25"/>
      <c r="AP1146" s="25"/>
      <c r="AQ1146" s="25"/>
      <c r="AR1146" s="25"/>
      <c r="AS1146" s="25"/>
      <c r="AT1146" s="25"/>
      <c r="AU1146" s="25"/>
    </row>
    <row r="1147" spans="27:47">
      <c r="AA1147" s="25"/>
      <c r="AB1147" s="25"/>
      <c r="AC1147" s="25"/>
      <c r="AD1147" s="25"/>
      <c r="AE1147" s="25"/>
      <c r="AG1147" s="128"/>
      <c r="AN1147" s="25"/>
      <c r="AO1147" s="25"/>
      <c r="AP1147" s="25"/>
      <c r="AQ1147" s="25"/>
      <c r="AR1147" s="25"/>
      <c r="AS1147" s="25"/>
      <c r="AT1147" s="25"/>
      <c r="AU1147" s="25"/>
    </row>
    <row r="1148" spans="27:47">
      <c r="AA1148" s="25"/>
      <c r="AB1148" s="25"/>
      <c r="AC1148" s="25"/>
      <c r="AD1148" s="25"/>
      <c r="AE1148" s="25"/>
      <c r="AG1148" s="128"/>
      <c r="AN1148" s="25"/>
      <c r="AO1148" s="25"/>
      <c r="AP1148" s="25"/>
      <c r="AQ1148" s="25"/>
      <c r="AR1148" s="25"/>
      <c r="AS1148" s="25"/>
      <c r="AT1148" s="25"/>
      <c r="AU1148" s="25"/>
    </row>
    <row r="1149" spans="27:47">
      <c r="AA1149" s="25"/>
      <c r="AB1149" s="25"/>
      <c r="AC1149" s="25"/>
      <c r="AD1149" s="25"/>
      <c r="AE1149" s="25"/>
      <c r="AG1149" s="128"/>
      <c r="AN1149" s="25"/>
      <c r="AO1149" s="25"/>
      <c r="AP1149" s="25"/>
      <c r="AQ1149" s="25"/>
      <c r="AR1149" s="25"/>
      <c r="AS1149" s="25"/>
      <c r="AT1149" s="25"/>
      <c r="AU1149" s="25"/>
    </row>
    <row r="1150" spans="27:47">
      <c r="AA1150" s="25"/>
      <c r="AB1150" s="25"/>
      <c r="AC1150" s="25"/>
      <c r="AD1150" s="25"/>
      <c r="AE1150" s="25"/>
      <c r="AG1150" s="128"/>
      <c r="AN1150" s="25"/>
      <c r="AO1150" s="25"/>
      <c r="AP1150" s="25"/>
      <c r="AQ1150" s="25"/>
      <c r="AR1150" s="25"/>
      <c r="AS1150" s="25"/>
      <c r="AT1150" s="25"/>
      <c r="AU1150" s="25"/>
    </row>
    <row r="1151" spans="27:47">
      <c r="AA1151" s="25"/>
      <c r="AB1151" s="25"/>
      <c r="AC1151" s="25"/>
      <c r="AD1151" s="25"/>
      <c r="AE1151" s="25"/>
      <c r="AG1151" s="128"/>
      <c r="AN1151" s="25"/>
      <c r="AO1151" s="25"/>
      <c r="AP1151" s="25"/>
      <c r="AQ1151" s="25"/>
      <c r="AR1151" s="25"/>
      <c r="AS1151" s="25"/>
      <c r="AT1151" s="25"/>
      <c r="AU1151" s="25"/>
    </row>
    <row r="1152" spans="27:47">
      <c r="AA1152" s="25"/>
      <c r="AB1152" s="25"/>
      <c r="AC1152" s="25"/>
      <c r="AD1152" s="25"/>
      <c r="AE1152" s="25"/>
      <c r="AG1152" s="128"/>
      <c r="AN1152" s="25"/>
      <c r="AO1152" s="25"/>
      <c r="AP1152" s="25"/>
      <c r="AQ1152" s="25"/>
      <c r="AR1152" s="25"/>
      <c r="AS1152" s="25"/>
      <c r="AT1152" s="25"/>
      <c r="AU1152" s="25"/>
    </row>
    <row r="1153" spans="27:48">
      <c r="AA1153" s="25"/>
      <c r="AB1153" s="25"/>
      <c r="AC1153" s="25"/>
      <c r="AD1153" s="25"/>
      <c r="AE1153" s="25"/>
      <c r="AG1153" s="128"/>
      <c r="AN1153" s="25"/>
      <c r="AO1153" s="25"/>
      <c r="AP1153" s="25"/>
      <c r="AQ1153" s="25"/>
      <c r="AR1153" s="25"/>
      <c r="AS1153" s="25"/>
      <c r="AT1153" s="25"/>
      <c r="AU1153" s="25"/>
    </row>
    <row r="1154" spans="27:48">
      <c r="AA1154" s="25"/>
      <c r="AB1154" s="25"/>
      <c r="AC1154" s="25"/>
      <c r="AD1154" s="25"/>
      <c r="AE1154" s="25"/>
      <c r="AG1154" s="128"/>
      <c r="AN1154" s="25"/>
      <c r="AO1154" s="25"/>
      <c r="AP1154" s="25"/>
      <c r="AQ1154" s="25"/>
      <c r="AR1154" s="25"/>
      <c r="AS1154" s="25"/>
      <c r="AT1154" s="25"/>
      <c r="AU1154" s="25"/>
    </row>
    <row r="1155" spans="27:48">
      <c r="AA1155" s="25"/>
      <c r="AB1155" s="25"/>
      <c r="AC1155" s="25"/>
      <c r="AD1155" s="25"/>
      <c r="AE1155" s="25"/>
      <c r="AG1155" s="128"/>
      <c r="AN1155" s="25"/>
      <c r="AO1155" s="25"/>
      <c r="AP1155" s="25"/>
      <c r="AQ1155" s="25"/>
      <c r="AR1155" s="25"/>
      <c r="AS1155" s="25"/>
      <c r="AT1155" s="25"/>
      <c r="AU1155" s="25"/>
    </row>
    <row r="1156" spans="27:48">
      <c r="AA1156" s="25"/>
      <c r="AB1156" s="25"/>
      <c r="AC1156" s="25"/>
      <c r="AD1156" s="25"/>
      <c r="AE1156" s="25"/>
      <c r="AG1156" s="128"/>
      <c r="AN1156" s="25"/>
      <c r="AO1156" s="25"/>
      <c r="AP1156" s="25"/>
      <c r="AQ1156" s="25"/>
      <c r="AR1156" s="25"/>
      <c r="AS1156" s="25"/>
      <c r="AT1156" s="25"/>
      <c r="AU1156" s="25"/>
    </row>
    <row r="1157" spans="27:48">
      <c r="AA1157" s="25"/>
      <c r="AB1157" s="25"/>
      <c r="AC1157" s="25"/>
      <c r="AD1157" s="25"/>
      <c r="AE1157" s="25"/>
      <c r="AG1157" s="128"/>
      <c r="AN1157" s="25"/>
      <c r="AO1157" s="25"/>
      <c r="AP1157" s="25"/>
      <c r="AQ1157" s="25"/>
      <c r="AR1157" s="25"/>
      <c r="AS1157" s="25"/>
      <c r="AT1157" s="25"/>
      <c r="AU1157" s="25"/>
      <c r="AV1157" s="25"/>
    </row>
    <row r="1158" spans="27:48">
      <c r="AA1158" s="25"/>
      <c r="AB1158" s="25"/>
      <c r="AC1158" s="25"/>
      <c r="AD1158" s="25"/>
      <c r="AE1158" s="25"/>
      <c r="AG1158" s="128"/>
      <c r="AN1158" s="25"/>
      <c r="AO1158" s="25"/>
      <c r="AP1158" s="25"/>
      <c r="AQ1158" s="25"/>
      <c r="AR1158" s="25"/>
      <c r="AS1158" s="25"/>
      <c r="AT1158" s="25"/>
      <c r="AU1158" s="25"/>
    </row>
    <row r="1159" spans="27:48">
      <c r="AA1159" s="25"/>
      <c r="AB1159" s="25"/>
      <c r="AC1159" s="25"/>
      <c r="AD1159" s="25"/>
      <c r="AE1159" s="25"/>
      <c r="AG1159" s="128"/>
      <c r="AN1159" s="25"/>
      <c r="AO1159" s="25"/>
      <c r="AP1159" s="25"/>
      <c r="AQ1159" s="25"/>
      <c r="AR1159" s="25"/>
      <c r="AS1159" s="25"/>
      <c r="AT1159" s="25"/>
      <c r="AU1159" s="25"/>
    </row>
    <row r="1160" spans="27:48">
      <c r="AA1160" s="25"/>
      <c r="AB1160" s="25"/>
      <c r="AC1160" s="25"/>
      <c r="AD1160" s="25"/>
      <c r="AE1160" s="25"/>
      <c r="AG1160" s="128"/>
      <c r="AN1160" s="25"/>
      <c r="AO1160" s="25"/>
      <c r="AP1160" s="25"/>
      <c r="AQ1160" s="25"/>
      <c r="AR1160" s="25"/>
      <c r="AS1160" s="25"/>
      <c r="AT1160" s="25"/>
      <c r="AU1160" s="25"/>
    </row>
    <row r="1161" spans="27:48">
      <c r="AA1161" s="25"/>
      <c r="AB1161" s="25"/>
      <c r="AC1161" s="25"/>
      <c r="AD1161" s="25"/>
      <c r="AE1161" s="25"/>
      <c r="AG1161" s="128"/>
      <c r="AN1161" s="25"/>
      <c r="AO1161" s="25"/>
      <c r="AP1161" s="25"/>
      <c r="AQ1161" s="25"/>
      <c r="AR1161" s="25"/>
      <c r="AS1161" s="25"/>
      <c r="AT1161" s="25"/>
      <c r="AU1161" s="25"/>
    </row>
    <row r="1162" spans="27:48">
      <c r="AA1162" s="25"/>
      <c r="AB1162" s="25"/>
      <c r="AC1162" s="25"/>
      <c r="AD1162" s="25"/>
      <c r="AE1162" s="25"/>
      <c r="AG1162" s="128"/>
      <c r="AN1162" s="25"/>
      <c r="AO1162" s="25"/>
      <c r="AP1162" s="25"/>
      <c r="AQ1162" s="25"/>
      <c r="AR1162" s="25"/>
      <c r="AS1162" s="25"/>
      <c r="AT1162" s="25"/>
      <c r="AU1162" s="25"/>
    </row>
    <row r="1163" spans="27:48">
      <c r="AA1163" s="25"/>
      <c r="AB1163" s="25"/>
      <c r="AC1163" s="25"/>
      <c r="AD1163" s="25"/>
      <c r="AE1163" s="25"/>
      <c r="AG1163" s="128"/>
      <c r="AN1163" s="25"/>
      <c r="AO1163" s="25"/>
      <c r="AP1163" s="25"/>
      <c r="AQ1163" s="25"/>
      <c r="AR1163" s="25"/>
      <c r="AS1163" s="25"/>
      <c r="AT1163" s="25"/>
      <c r="AU1163" s="25"/>
    </row>
    <row r="1164" spans="27:48">
      <c r="AA1164" s="25"/>
      <c r="AB1164" s="25"/>
      <c r="AC1164" s="25"/>
      <c r="AD1164" s="25"/>
      <c r="AE1164" s="25"/>
      <c r="AG1164" s="128"/>
      <c r="AN1164" s="25"/>
      <c r="AO1164" s="25"/>
      <c r="AP1164" s="25"/>
      <c r="AQ1164" s="25"/>
      <c r="AR1164" s="25"/>
      <c r="AS1164" s="25"/>
      <c r="AT1164" s="25"/>
      <c r="AU1164" s="25"/>
    </row>
    <row r="1165" spans="27:48">
      <c r="AA1165" s="25"/>
      <c r="AB1165" s="25"/>
      <c r="AC1165" s="25"/>
      <c r="AD1165" s="25"/>
      <c r="AE1165" s="25"/>
      <c r="AG1165" s="128"/>
      <c r="AN1165" s="25"/>
      <c r="AO1165" s="25"/>
      <c r="AP1165" s="25"/>
      <c r="AQ1165" s="25"/>
      <c r="AR1165" s="25"/>
      <c r="AS1165" s="25"/>
      <c r="AT1165" s="25"/>
      <c r="AU1165" s="25"/>
    </row>
    <row r="1166" spans="27:48">
      <c r="AA1166" s="25"/>
      <c r="AB1166" s="25"/>
      <c r="AC1166" s="25"/>
      <c r="AD1166" s="25"/>
      <c r="AE1166" s="25"/>
      <c r="AG1166" s="128"/>
      <c r="AN1166" s="25"/>
      <c r="AO1166" s="25"/>
      <c r="AP1166" s="25"/>
      <c r="AQ1166" s="25"/>
      <c r="AR1166" s="25"/>
      <c r="AS1166" s="25"/>
      <c r="AT1166" s="25"/>
      <c r="AU1166" s="25"/>
    </row>
    <row r="1167" spans="27:48">
      <c r="AA1167" s="25"/>
      <c r="AB1167" s="25"/>
      <c r="AC1167" s="25"/>
      <c r="AD1167" s="25"/>
      <c r="AE1167" s="25"/>
      <c r="AG1167" s="128"/>
      <c r="AN1167" s="25"/>
      <c r="AO1167" s="25"/>
      <c r="AP1167" s="25"/>
      <c r="AQ1167" s="25"/>
      <c r="AR1167" s="25"/>
      <c r="AS1167" s="25"/>
      <c r="AT1167" s="25"/>
      <c r="AU1167" s="25"/>
    </row>
    <row r="1168" spans="27:48">
      <c r="AA1168" s="25"/>
      <c r="AB1168" s="25"/>
      <c r="AC1168" s="25"/>
      <c r="AD1168" s="25"/>
      <c r="AE1168" s="25"/>
      <c r="AG1168" s="128"/>
      <c r="AN1168" s="25"/>
      <c r="AO1168" s="25"/>
      <c r="AP1168" s="25"/>
      <c r="AQ1168" s="25"/>
      <c r="AR1168" s="25"/>
      <c r="AS1168" s="25"/>
      <c r="AT1168" s="25"/>
      <c r="AU1168" s="25"/>
    </row>
    <row r="1169" spans="27:64">
      <c r="AA1169" s="25"/>
      <c r="AB1169" s="25"/>
      <c r="AC1169" s="25"/>
      <c r="AD1169" s="25"/>
      <c r="AE1169" s="25"/>
      <c r="AG1169" s="128"/>
      <c r="AN1169" s="25"/>
      <c r="AO1169" s="25"/>
      <c r="AP1169" s="25"/>
      <c r="AQ1169" s="25"/>
      <c r="AR1169" s="25"/>
      <c r="AS1169" s="25"/>
      <c r="AT1169" s="25"/>
      <c r="AU1169" s="25"/>
    </row>
    <row r="1170" spans="27:64">
      <c r="AA1170" s="25"/>
      <c r="AB1170" s="25"/>
      <c r="AC1170" s="25"/>
      <c r="AD1170" s="25"/>
      <c r="AE1170" s="25"/>
      <c r="AG1170" s="128"/>
      <c r="AN1170" s="25"/>
      <c r="AO1170" s="25"/>
      <c r="AP1170" s="25"/>
      <c r="AQ1170" s="25"/>
      <c r="AR1170" s="25"/>
      <c r="AS1170" s="25"/>
      <c r="AT1170" s="25"/>
      <c r="AU1170" s="25"/>
    </row>
    <row r="1171" spans="27:64">
      <c r="AA1171" s="25"/>
      <c r="AB1171" s="25"/>
      <c r="AC1171" s="25"/>
      <c r="AD1171" s="25"/>
      <c r="AE1171" s="25"/>
      <c r="AG1171" s="128"/>
      <c r="AN1171" s="25"/>
      <c r="AO1171" s="25"/>
      <c r="AP1171" s="25"/>
      <c r="AQ1171" s="25"/>
      <c r="AR1171" s="25"/>
      <c r="AS1171" s="25"/>
      <c r="AT1171" s="25"/>
      <c r="AU1171" s="25"/>
    </row>
    <row r="1172" spans="27:64">
      <c r="AA1172" s="25"/>
      <c r="AB1172" s="25"/>
      <c r="AC1172" s="25"/>
      <c r="AD1172" s="25"/>
      <c r="AE1172" s="25"/>
      <c r="AG1172" s="128"/>
      <c r="AN1172" s="25"/>
      <c r="AO1172" s="25"/>
      <c r="AP1172" s="25"/>
      <c r="AQ1172" s="25"/>
      <c r="AR1172" s="25"/>
      <c r="AS1172" s="25"/>
      <c r="AT1172" s="25"/>
      <c r="AU1172" s="25"/>
    </row>
    <row r="1173" spans="27:64">
      <c r="AA1173" s="25"/>
      <c r="AB1173" s="25"/>
      <c r="AC1173" s="25"/>
      <c r="AD1173" s="25"/>
      <c r="AE1173" s="25"/>
      <c r="AG1173" s="128"/>
      <c r="AN1173" s="25"/>
      <c r="AO1173" s="25"/>
      <c r="AP1173" s="25"/>
      <c r="AQ1173" s="25"/>
      <c r="AR1173" s="25"/>
      <c r="AS1173" s="25"/>
      <c r="AT1173" s="25"/>
      <c r="AU1173" s="25"/>
    </row>
    <row r="1174" spans="27:64">
      <c r="AA1174" s="25"/>
      <c r="AB1174" s="25"/>
      <c r="AC1174" s="25"/>
      <c r="AD1174" s="25"/>
      <c r="AE1174" s="25"/>
      <c r="AG1174" s="128"/>
      <c r="AN1174" s="25"/>
      <c r="AO1174" s="25"/>
      <c r="AP1174" s="25"/>
      <c r="AQ1174" s="25"/>
      <c r="AR1174" s="25"/>
      <c r="AS1174" s="25"/>
      <c r="AT1174" s="25"/>
      <c r="AU1174" s="25"/>
    </row>
    <row r="1175" spans="27:64">
      <c r="AA1175" s="25"/>
      <c r="AB1175" s="25"/>
      <c r="AC1175" s="25"/>
      <c r="AD1175" s="25"/>
      <c r="AE1175" s="25"/>
      <c r="AG1175" s="128"/>
      <c r="AN1175" s="25"/>
      <c r="AO1175" s="25"/>
      <c r="AP1175" s="25"/>
      <c r="AQ1175" s="25"/>
      <c r="AR1175" s="25"/>
      <c r="AS1175" s="25"/>
      <c r="AT1175" s="25"/>
      <c r="AU1175" s="25"/>
    </row>
    <row r="1176" spans="27:64">
      <c r="AA1176" s="25"/>
      <c r="AB1176" s="25"/>
      <c r="AC1176" s="25"/>
      <c r="AD1176" s="25"/>
      <c r="AE1176" s="25"/>
      <c r="AG1176" s="128"/>
      <c r="AN1176" s="25"/>
      <c r="AO1176" s="25"/>
      <c r="AP1176" s="25"/>
      <c r="AQ1176" s="25"/>
      <c r="AR1176" s="25"/>
      <c r="AS1176" s="25"/>
      <c r="AT1176" s="25"/>
      <c r="AU1176" s="25"/>
    </row>
    <row r="1177" spans="27:64">
      <c r="AA1177" s="25"/>
      <c r="AB1177" s="25"/>
      <c r="AC1177" s="25"/>
      <c r="AD1177" s="25"/>
      <c r="AE1177" s="25"/>
      <c r="AG1177" s="128"/>
      <c r="AN1177" s="25"/>
      <c r="AO1177" s="25"/>
      <c r="AP1177" s="25"/>
      <c r="AQ1177" s="25"/>
      <c r="AR1177" s="25"/>
      <c r="AS1177" s="25"/>
      <c r="AT1177" s="25"/>
      <c r="AU1177" s="25"/>
      <c r="AV1177" s="25"/>
      <c r="AW1177" s="25"/>
      <c r="AX1177" s="25"/>
      <c r="AY1177" s="25"/>
      <c r="AZ1177" s="25"/>
      <c r="BA1177" s="25"/>
      <c r="BB1177" s="25"/>
      <c r="BC1177" s="25"/>
      <c r="BD1177" s="25"/>
      <c r="BE1177" s="25"/>
      <c r="BF1177" s="25"/>
      <c r="BG1177" s="25"/>
      <c r="BH1177" s="25"/>
      <c r="BI1177" s="25"/>
      <c r="BJ1177" s="25"/>
      <c r="BK1177" s="25"/>
      <c r="BL1177" s="25"/>
    </row>
    <row r="1178" spans="27:64">
      <c r="AA1178" s="25"/>
      <c r="AB1178" s="25"/>
      <c r="AC1178" s="25"/>
      <c r="AD1178" s="25"/>
      <c r="AE1178" s="25"/>
      <c r="AG1178" s="128"/>
      <c r="AN1178" s="25"/>
      <c r="AO1178" s="25"/>
      <c r="AP1178" s="25"/>
      <c r="AQ1178" s="25"/>
      <c r="AR1178" s="25"/>
      <c r="AS1178" s="25"/>
      <c r="AT1178" s="25"/>
      <c r="AU1178" s="25"/>
    </row>
    <row r="1179" spans="27:64">
      <c r="AA1179" s="25"/>
      <c r="AB1179" s="25"/>
      <c r="AC1179" s="25"/>
      <c r="AD1179" s="25"/>
      <c r="AE1179" s="25"/>
      <c r="AG1179" s="128"/>
      <c r="AN1179" s="25"/>
      <c r="AO1179" s="25"/>
      <c r="AP1179" s="25"/>
      <c r="AQ1179" s="25"/>
      <c r="AR1179" s="25"/>
      <c r="AS1179" s="25"/>
      <c r="AT1179" s="25"/>
      <c r="AU1179" s="25"/>
    </row>
    <row r="1180" spans="27:64">
      <c r="AA1180" s="25"/>
      <c r="AB1180" s="25"/>
      <c r="AC1180" s="25"/>
      <c r="AD1180" s="25"/>
      <c r="AE1180" s="25"/>
      <c r="AG1180" s="128"/>
      <c r="AN1180" s="25"/>
      <c r="AO1180" s="25"/>
      <c r="AP1180" s="25"/>
      <c r="AQ1180" s="25"/>
      <c r="AR1180" s="25"/>
      <c r="AS1180" s="25"/>
      <c r="AT1180" s="25"/>
      <c r="AU1180" s="25"/>
    </row>
    <row r="1181" spans="27:64">
      <c r="AA1181" s="25"/>
      <c r="AB1181" s="25"/>
      <c r="AC1181" s="25"/>
      <c r="AD1181" s="25"/>
      <c r="AE1181" s="25"/>
      <c r="AG1181" s="128"/>
      <c r="AN1181" s="25"/>
      <c r="AO1181" s="25"/>
      <c r="AP1181" s="25"/>
      <c r="AQ1181" s="25"/>
      <c r="AR1181" s="25"/>
      <c r="AS1181" s="25"/>
      <c r="AT1181" s="25"/>
      <c r="AU1181" s="25"/>
    </row>
    <row r="1182" spans="27:64">
      <c r="AA1182" s="25"/>
      <c r="AB1182" s="25"/>
      <c r="AC1182" s="25"/>
      <c r="AD1182" s="25"/>
      <c r="AE1182" s="25"/>
      <c r="AG1182" s="128"/>
      <c r="AN1182" s="25"/>
      <c r="AO1182" s="25"/>
      <c r="AP1182" s="25"/>
      <c r="AQ1182" s="25"/>
      <c r="AR1182" s="25"/>
      <c r="AS1182" s="25"/>
      <c r="AT1182" s="25"/>
      <c r="AU1182" s="25"/>
    </row>
    <row r="1183" spans="27:64">
      <c r="AA1183" s="25"/>
      <c r="AB1183" s="25"/>
      <c r="AC1183" s="25"/>
      <c r="AD1183" s="25"/>
      <c r="AE1183" s="25"/>
      <c r="AG1183" s="128"/>
      <c r="AN1183" s="25"/>
      <c r="AO1183" s="25"/>
      <c r="AP1183" s="25"/>
      <c r="AQ1183" s="25"/>
      <c r="AR1183" s="25"/>
      <c r="AS1183" s="25"/>
      <c r="AT1183" s="25"/>
      <c r="AU1183" s="25"/>
    </row>
    <row r="1184" spans="27:64">
      <c r="AA1184" s="25"/>
      <c r="AB1184" s="25"/>
      <c r="AC1184" s="25"/>
      <c r="AD1184" s="25"/>
      <c r="AE1184" s="25"/>
      <c r="AG1184" s="128"/>
      <c r="AN1184" s="25"/>
      <c r="AO1184" s="25"/>
      <c r="AP1184" s="25"/>
      <c r="AQ1184" s="25"/>
      <c r="AR1184" s="25"/>
      <c r="AS1184" s="25"/>
      <c r="AT1184" s="25"/>
      <c r="AU1184" s="25"/>
    </row>
    <row r="1185" spans="27:48">
      <c r="AA1185" s="25"/>
      <c r="AB1185" s="25"/>
      <c r="AC1185" s="25"/>
      <c r="AD1185" s="25"/>
      <c r="AE1185" s="25"/>
      <c r="AG1185" s="128"/>
      <c r="AN1185" s="25"/>
      <c r="AO1185" s="25"/>
      <c r="AP1185" s="25"/>
      <c r="AQ1185" s="25"/>
      <c r="AR1185" s="25"/>
      <c r="AS1185" s="25"/>
      <c r="AT1185" s="25"/>
      <c r="AU1185" s="25"/>
    </row>
    <row r="1186" spans="27:48">
      <c r="AA1186" s="25"/>
      <c r="AB1186" s="25"/>
      <c r="AC1186" s="25"/>
      <c r="AD1186" s="25"/>
      <c r="AE1186" s="25"/>
      <c r="AG1186" s="128"/>
      <c r="AN1186" s="25"/>
      <c r="AO1186" s="25"/>
      <c r="AP1186" s="25"/>
      <c r="AQ1186" s="25"/>
      <c r="AR1186" s="25"/>
      <c r="AS1186" s="25"/>
      <c r="AT1186" s="25"/>
      <c r="AU1186" s="25"/>
    </row>
    <row r="1187" spans="27:48">
      <c r="AA1187" s="25"/>
      <c r="AB1187" s="25"/>
      <c r="AC1187" s="25"/>
      <c r="AD1187" s="25"/>
      <c r="AE1187" s="25"/>
      <c r="AG1187" s="128"/>
      <c r="AN1187" s="25"/>
      <c r="AO1187" s="25"/>
      <c r="AP1187" s="25"/>
      <c r="AQ1187" s="25"/>
      <c r="AR1187" s="25"/>
      <c r="AS1187" s="25"/>
      <c r="AT1187" s="25"/>
      <c r="AU1187" s="25"/>
    </row>
    <row r="1188" spans="27:48">
      <c r="AA1188" s="25"/>
      <c r="AB1188" s="25"/>
      <c r="AC1188" s="25"/>
      <c r="AD1188" s="25"/>
      <c r="AE1188" s="25"/>
      <c r="AG1188" s="128"/>
      <c r="AN1188" s="25"/>
      <c r="AO1188" s="25"/>
      <c r="AP1188" s="25"/>
      <c r="AQ1188" s="25"/>
      <c r="AR1188" s="25"/>
      <c r="AS1188" s="25"/>
      <c r="AT1188" s="25"/>
      <c r="AU1188" s="25"/>
    </row>
    <row r="1189" spans="27:48">
      <c r="AA1189" s="25"/>
      <c r="AB1189" s="25"/>
      <c r="AC1189" s="25"/>
      <c r="AD1189" s="25"/>
      <c r="AE1189" s="25"/>
      <c r="AG1189" s="128"/>
      <c r="AN1189" s="25"/>
      <c r="AO1189" s="25"/>
      <c r="AP1189" s="25"/>
      <c r="AQ1189" s="25"/>
      <c r="AR1189" s="25"/>
      <c r="AS1189" s="25"/>
      <c r="AT1189" s="25"/>
      <c r="AU1189" s="25"/>
    </row>
    <row r="1190" spans="27:48">
      <c r="AA1190" s="25"/>
      <c r="AB1190" s="25"/>
      <c r="AC1190" s="25"/>
      <c r="AD1190" s="25"/>
      <c r="AE1190" s="25"/>
      <c r="AG1190" s="128"/>
      <c r="AN1190" s="25"/>
      <c r="AO1190" s="25"/>
      <c r="AP1190" s="25"/>
      <c r="AQ1190" s="25"/>
      <c r="AR1190" s="25"/>
      <c r="AS1190" s="25"/>
      <c r="AT1190" s="25"/>
      <c r="AU1190" s="25"/>
      <c r="AV1190" s="25"/>
    </row>
    <row r="1191" spans="27:48">
      <c r="AA1191" s="25"/>
      <c r="AB1191" s="25"/>
      <c r="AC1191" s="25"/>
      <c r="AD1191" s="25"/>
      <c r="AE1191" s="25"/>
      <c r="AG1191" s="128"/>
      <c r="AN1191" s="25"/>
      <c r="AO1191" s="25"/>
      <c r="AP1191" s="25"/>
      <c r="AQ1191" s="25"/>
      <c r="AR1191" s="25"/>
      <c r="AS1191" s="25"/>
      <c r="AT1191" s="25"/>
      <c r="AU1191" s="25"/>
    </row>
    <row r="1192" spans="27:48">
      <c r="AA1192" s="25"/>
      <c r="AB1192" s="25"/>
      <c r="AC1192" s="25"/>
      <c r="AD1192" s="25"/>
      <c r="AE1192" s="25"/>
      <c r="AG1192" s="128"/>
      <c r="AN1192" s="25"/>
      <c r="AO1192" s="25"/>
      <c r="AP1192" s="25"/>
      <c r="AQ1192" s="25"/>
      <c r="AR1192" s="25"/>
      <c r="AS1192" s="25"/>
      <c r="AT1192" s="25"/>
      <c r="AU1192" s="25"/>
    </row>
    <row r="1193" spans="27:48">
      <c r="AA1193" s="25"/>
      <c r="AB1193" s="25"/>
      <c r="AC1193" s="25"/>
      <c r="AD1193" s="25"/>
      <c r="AE1193" s="25"/>
      <c r="AG1193" s="128"/>
      <c r="AN1193" s="25"/>
      <c r="AO1193" s="25"/>
      <c r="AP1193" s="25"/>
      <c r="AQ1193" s="25"/>
      <c r="AR1193" s="25"/>
      <c r="AS1193" s="25"/>
      <c r="AT1193" s="25"/>
      <c r="AU1193" s="25"/>
      <c r="AV1193" s="25"/>
    </row>
    <row r="1194" spans="27:48">
      <c r="AA1194" s="25"/>
      <c r="AB1194" s="25"/>
      <c r="AC1194" s="25"/>
      <c r="AD1194" s="25"/>
      <c r="AE1194" s="25"/>
      <c r="AG1194" s="128"/>
      <c r="AN1194" s="25"/>
      <c r="AO1194" s="25"/>
      <c r="AP1194" s="25"/>
      <c r="AQ1194" s="25"/>
      <c r="AR1194" s="25"/>
      <c r="AS1194" s="25"/>
      <c r="AT1194" s="25"/>
      <c r="AU1194" s="25"/>
    </row>
    <row r="1195" spans="27:48">
      <c r="AA1195" s="25"/>
      <c r="AB1195" s="25"/>
      <c r="AC1195" s="25"/>
      <c r="AD1195" s="25"/>
      <c r="AE1195" s="25"/>
      <c r="AG1195" s="128"/>
      <c r="AN1195" s="25"/>
      <c r="AO1195" s="25"/>
      <c r="AP1195" s="25"/>
      <c r="AQ1195" s="25"/>
      <c r="AR1195" s="25"/>
      <c r="AS1195" s="25"/>
      <c r="AT1195" s="25"/>
      <c r="AU1195" s="25"/>
    </row>
    <row r="1196" spans="27:48">
      <c r="AA1196" s="25"/>
      <c r="AB1196" s="25"/>
      <c r="AC1196" s="25"/>
      <c r="AD1196" s="25"/>
      <c r="AE1196" s="25"/>
      <c r="AG1196" s="128"/>
      <c r="AN1196" s="25"/>
      <c r="AO1196" s="25"/>
      <c r="AP1196" s="25"/>
      <c r="AQ1196" s="25"/>
      <c r="AR1196" s="25"/>
      <c r="AS1196" s="25"/>
      <c r="AT1196" s="25"/>
      <c r="AU1196" s="25"/>
    </row>
    <row r="1197" spans="27:48">
      <c r="AA1197" s="25"/>
      <c r="AB1197" s="25"/>
      <c r="AC1197" s="25"/>
      <c r="AD1197" s="25"/>
      <c r="AE1197" s="25"/>
      <c r="AG1197" s="128"/>
      <c r="AN1197" s="25"/>
      <c r="AO1197" s="25"/>
      <c r="AP1197" s="25"/>
      <c r="AQ1197" s="25"/>
      <c r="AR1197" s="25"/>
      <c r="AS1197" s="25"/>
      <c r="AT1197" s="25"/>
      <c r="AU1197" s="25"/>
    </row>
    <row r="1198" spans="27:48">
      <c r="AA1198" s="25"/>
      <c r="AB1198" s="25"/>
      <c r="AC1198" s="25"/>
      <c r="AD1198" s="25"/>
      <c r="AE1198" s="25"/>
      <c r="AG1198" s="128"/>
      <c r="AN1198" s="25"/>
      <c r="AO1198" s="25"/>
      <c r="AP1198" s="25"/>
      <c r="AQ1198" s="25"/>
      <c r="AR1198" s="25"/>
      <c r="AS1198" s="25"/>
      <c r="AT1198" s="25"/>
      <c r="AU1198" s="25"/>
    </row>
    <row r="1199" spans="27:48">
      <c r="AA1199" s="25"/>
      <c r="AB1199" s="25"/>
      <c r="AC1199" s="25"/>
      <c r="AD1199" s="25"/>
      <c r="AE1199" s="25"/>
      <c r="AG1199" s="128"/>
      <c r="AN1199" s="25"/>
      <c r="AO1199" s="25"/>
      <c r="AP1199" s="25"/>
      <c r="AQ1199" s="25"/>
      <c r="AR1199" s="25"/>
      <c r="AS1199" s="25"/>
      <c r="AT1199" s="25"/>
      <c r="AU1199" s="25"/>
    </row>
    <row r="1200" spans="27:48">
      <c r="AA1200" s="25"/>
      <c r="AB1200" s="25"/>
      <c r="AC1200" s="25"/>
      <c r="AD1200" s="25"/>
      <c r="AE1200" s="25"/>
      <c r="AG1200" s="128"/>
      <c r="AN1200" s="25"/>
      <c r="AO1200" s="25"/>
      <c r="AP1200" s="25"/>
      <c r="AQ1200" s="25"/>
      <c r="AR1200" s="25"/>
      <c r="AS1200" s="25"/>
      <c r="AT1200" s="25"/>
      <c r="AU1200" s="25"/>
    </row>
    <row r="1201" spans="27:48">
      <c r="AA1201" s="25"/>
      <c r="AB1201" s="25"/>
      <c r="AC1201" s="25"/>
      <c r="AD1201" s="25"/>
      <c r="AE1201" s="25"/>
      <c r="AG1201" s="128"/>
      <c r="AN1201" s="25"/>
      <c r="AO1201" s="25"/>
      <c r="AP1201" s="25"/>
      <c r="AQ1201" s="25"/>
      <c r="AR1201" s="25"/>
      <c r="AS1201" s="25"/>
      <c r="AT1201" s="25"/>
      <c r="AU1201" s="25"/>
    </row>
    <row r="1202" spans="27:48">
      <c r="AA1202" s="25"/>
      <c r="AB1202" s="25"/>
      <c r="AC1202" s="25"/>
      <c r="AD1202" s="25"/>
      <c r="AE1202" s="25"/>
      <c r="AG1202" s="128"/>
      <c r="AN1202" s="25"/>
      <c r="AO1202" s="25"/>
      <c r="AP1202" s="25"/>
      <c r="AQ1202" s="25"/>
      <c r="AR1202" s="25"/>
      <c r="AS1202" s="25"/>
      <c r="AT1202" s="25"/>
      <c r="AU1202" s="25"/>
    </row>
    <row r="1203" spans="27:48">
      <c r="AA1203" s="25"/>
      <c r="AB1203" s="25"/>
      <c r="AC1203" s="25"/>
      <c r="AD1203" s="25"/>
      <c r="AE1203" s="25"/>
      <c r="AG1203" s="128"/>
      <c r="AN1203" s="25"/>
      <c r="AO1203" s="25"/>
      <c r="AP1203" s="25"/>
      <c r="AQ1203" s="25"/>
      <c r="AR1203" s="25"/>
      <c r="AS1203" s="25"/>
      <c r="AT1203" s="25"/>
      <c r="AU1203" s="25"/>
    </row>
    <row r="1204" spans="27:48">
      <c r="AA1204" s="25"/>
      <c r="AB1204" s="25"/>
      <c r="AC1204" s="25"/>
      <c r="AD1204" s="25"/>
      <c r="AE1204" s="25"/>
      <c r="AG1204" s="128"/>
      <c r="AN1204" s="25"/>
      <c r="AO1204" s="25"/>
      <c r="AP1204" s="25"/>
      <c r="AQ1204" s="25"/>
      <c r="AR1204" s="25"/>
      <c r="AS1204" s="25"/>
      <c r="AT1204" s="25"/>
      <c r="AU1204" s="25"/>
    </row>
    <row r="1205" spans="27:48">
      <c r="AA1205" s="25"/>
      <c r="AB1205" s="25"/>
      <c r="AC1205" s="25"/>
      <c r="AD1205" s="25"/>
      <c r="AE1205" s="25"/>
      <c r="AG1205" s="128"/>
      <c r="AN1205" s="25"/>
      <c r="AO1205" s="25"/>
      <c r="AP1205" s="25"/>
      <c r="AQ1205" s="25"/>
      <c r="AR1205" s="25"/>
      <c r="AS1205" s="25"/>
      <c r="AT1205" s="25"/>
      <c r="AU1205" s="25"/>
      <c r="AV1205" s="25"/>
    </row>
    <row r="1206" spans="27:48">
      <c r="AA1206" s="25"/>
      <c r="AB1206" s="25"/>
      <c r="AC1206" s="25"/>
      <c r="AD1206" s="25"/>
      <c r="AE1206" s="25"/>
      <c r="AG1206" s="128"/>
      <c r="AN1206" s="25"/>
      <c r="AO1206" s="25"/>
      <c r="AP1206" s="25"/>
      <c r="AQ1206" s="25"/>
      <c r="AR1206" s="25"/>
      <c r="AS1206" s="25"/>
      <c r="AT1206" s="25"/>
      <c r="AU1206" s="25"/>
    </row>
    <row r="1207" spans="27:48">
      <c r="AA1207" s="25"/>
      <c r="AB1207" s="25"/>
      <c r="AC1207" s="25"/>
      <c r="AD1207" s="25"/>
      <c r="AE1207" s="25"/>
      <c r="AG1207" s="128"/>
      <c r="AN1207" s="25"/>
      <c r="AO1207" s="25"/>
      <c r="AP1207" s="25"/>
      <c r="AQ1207" s="25"/>
      <c r="AR1207" s="25"/>
      <c r="AS1207" s="25"/>
      <c r="AT1207" s="25"/>
      <c r="AU1207" s="25"/>
    </row>
    <row r="1208" spans="27:48">
      <c r="AA1208" s="25"/>
      <c r="AB1208" s="25"/>
      <c r="AC1208" s="25"/>
      <c r="AD1208" s="25"/>
      <c r="AE1208" s="25"/>
      <c r="AG1208" s="128"/>
      <c r="AN1208" s="25"/>
      <c r="AO1208" s="25"/>
      <c r="AP1208" s="25"/>
      <c r="AQ1208" s="25"/>
      <c r="AR1208" s="25"/>
      <c r="AS1208" s="25"/>
      <c r="AT1208" s="25"/>
      <c r="AU1208" s="25"/>
    </row>
    <row r="1209" spans="27:48">
      <c r="AA1209" s="25"/>
      <c r="AB1209" s="25"/>
      <c r="AC1209" s="25"/>
      <c r="AD1209" s="25"/>
      <c r="AE1209" s="25"/>
      <c r="AG1209" s="128"/>
      <c r="AN1209" s="25"/>
      <c r="AO1209" s="25"/>
      <c r="AP1209" s="25"/>
      <c r="AQ1209" s="25"/>
      <c r="AR1209" s="25"/>
      <c r="AS1209" s="25"/>
      <c r="AT1209" s="25"/>
      <c r="AU1209" s="25"/>
    </row>
    <row r="1210" spans="27:48">
      <c r="AA1210" s="25"/>
      <c r="AB1210" s="25"/>
      <c r="AC1210" s="25"/>
      <c r="AD1210" s="25"/>
      <c r="AE1210" s="25"/>
      <c r="AG1210" s="128"/>
      <c r="AN1210" s="25"/>
      <c r="AO1210" s="25"/>
      <c r="AP1210" s="25"/>
      <c r="AQ1210" s="25"/>
      <c r="AR1210" s="25"/>
      <c r="AS1210" s="25"/>
      <c r="AT1210" s="25"/>
      <c r="AU1210" s="25"/>
    </row>
    <row r="1211" spans="27:48">
      <c r="AA1211" s="25"/>
      <c r="AB1211" s="25"/>
      <c r="AC1211" s="25"/>
      <c r="AD1211" s="25"/>
      <c r="AE1211" s="25"/>
      <c r="AG1211" s="128"/>
      <c r="AN1211" s="25"/>
      <c r="AO1211" s="25"/>
      <c r="AP1211" s="25"/>
      <c r="AQ1211" s="25"/>
      <c r="AR1211" s="25"/>
      <c r="AS1211" s="25"/>
      <c r="AT1211" s="25"/>
      <c r="AU1211" s="25"/>
    </row>
    <row r="1212" spans="27:48">
      <c r="AA1212" s="25"/>
      <c r="AB1212" s="25"/>
      <c r="AC1212" s="25"/>
      <c r="AD1212" s="25"/>
      <c r="AE1212" s="25"/>
      <c r="AG1212" s="128"/>
      <c r="AN1212" s="25"/>
      <c r="AO1212" s="25"/>
      <c r="AP1212" s="25"/>
      <c r="AQ1212" s="25"/>
      <c r="AR1212" s="25"/>
      <c r="AS1212" s="25"/>
      <c r="AT1212" s="25"/>
      <c r="AU1212" s="25"/>
    </row>
    <row r="1213" spans="27:48">
      <c r="AA1213" s="25"/>
      <c r="AB1213" s="25"/>
      <c r="AC1213" s="25"/>
      <c r="AD1213" s="25"/>
      <c r="AE1213" s="25"/>
      <c r="AG1213" s="128"/>
      <c r="AN1213" s="25"/>
      <c r="AO1213" s="25"/>
      <c r="AP1213" s="25"/>
      <c r="AQ1213" s="25"/>
      <c r="AR1213" s="25"/>
      <c r="AS1213" s="25"/>
      <c r="AT1213" s="25"/>
      <c r="AU1213" s="25"/>
    </row>
    <row r="1214" spans="27:48">
      <c r="AA1214" s="25"/>
      <c r="AB1214" s="25"/>
      <c r="AC1214" s="25"/>
      <c r="AD1214" s="25"/>
      <c r="AE1214" s="25"/>
      <c r="AG1214" s="128"/>
      <c r="AN1214" s="25"/>
      <c r="AO1214" s="25"/>
      <c r="AP1214" s="25"/>
      <c r="AQ1214" s="25"/>
      <c r="AR1214" s="25"/>
      <c r="AS1214" s="25"/>
      <c r="AT1214" s="25"/>
      <c r="AU1214" s="25"/>
    </row>
    <row r="1215" spans="27:48">
      <c r="AA1215" s="25"/>
      <c r="AB1215" s="25"/>
      <c r="AC1215" s="25"/>
      <c r="AD1215" s="25"/>
      <c r="AE1215" s="25"/>
      <c r="AG1215" s="128"/>
      <c r="AN1215" s="25"/>
      <c r="AO1215" s="25"/>
      <c r="AP1215" s="25"/>
      <c r="AQ1215" s="25"/>
      <c r="AR1215" s="25"/>
      <c r="AS1215" s="25"/>
      <c r="AT1215" s="25"/>
      <c r="AU1215" s="25"/>
    </row>
    <row r="1216" spans="27:48">
      <c r="AA1216" s="25"/>
      <c r="AB1216" s="25"/>
      <c r="AC1216" s="25"/>
      <c r="AD1216" s="25"/>
      <c r="AE1216" s="25"/>
      <c r="AG1216" s="128"/>
      <c r="AN1216" s="25"/>
      <c r="AO1216" s="25"/>
      <c r="AP1216" s="25"/>
      <c r="AQ1216" s="25"/>
      <c r="AR1216" s="25"/>
      <c r="AS1216" s="25"/>
      <c r="AT1216" s="25"/>
      <c r="AU1216" s="25"/>
    </row>
    <row r="1217" spans="27:64">
      <c r="AA1217" s="25"/>
      <c r="AB1217" s="25"/>
      <c r="AC1217" s="25"/>
      <c r="AD1217" s="25"/>
      <c r="AE1217" s="25"/>
      <c r="AG1217" s="128"/>
      <c r="AN1217" s="25"/>
      <c r="AO1217" s="25"/>
      <c r="AP1217" s="25"/>
      <c r="AQ1217" s="25"/>
      <c r="AR1217" s="25"/>
      <c r="AS1217" s="25"/>
      <c r="AT1217" s="25"/>
      <c r="AU1217" s="25"/>
    </row>
    <row r="1218" spans="27:64">
      <c r="AA1218" s="25"/>
      <c r="AB1218" s="25"/>
      <c r="AC1218" s="25"/>
      <c r="AD1218" s="25"/>
      <c r="AE1218" s="25"/>
      <c r="AG1218" s="128"/>
      <c r="AN1218" s="25"/>
      <c r="AO1218" s="25"/>
      <c r="AP1218" s="25"/>
      <c r="AQ1218" s="25"/>
      <c r="AR1218" s="25"/>
      <c r="AS1218" s="25"/>
      <c r="AT1218" s="25"/>
      <c r="AU1218" s="25"/>
    </row>
    <row r="1219" spans="27:64">
      <c r="AA1219" s="25"/>
      <c r="AB1219" s="25"/>
      <c r="AC1219" s="25"/>
      <c r="AD1219" s="25"/>
      <c r="AE1219" s="25"/>
      <c r="AG1219" s="128"/>
      <c r="AN1219" s="25"/>
      <c r="AO1219" s="25"/>
      <c r="AP1219" s="25"/>
      <c r="AQ1219" s="25"/>
      <c r="AR1219" s="25"/>
      <c r="AS1219" s="25"/>
      <c r="AT1219" s="25"/>
      <c r="AU1219" s="25"/>
    </row>
    <row r="1220" spans="27:64">
      <c r="AA1220" s="25"/>
      <c r="AB1220" s="25"/>
      <c r="AC1220" s="25"/>
      <c r="AD1220" s="25"/>
      <c r="AE1220" s="25"/>
      <c r="AG1220" s="128"/>
      <c r="AN1220" s="25"/>
      <c r="AO1220" s="25"/>
      <c r="AP1220" s="25"/>
      <c r="AQ1220" s="25"/>
      <c r="AR1220" s="25"/>
      <c r="AS1220" s="25"/>
      <c r="AT1220" s="25"/>
      <c r="AU1220" s="25"/>
    </row>
    <row r="1221" spans="27:64">
      <c r="AA1221" s="25"/>
      <c r="AB1221" s="25"/>
      <c r="AC1221" s="25"/>
      <c r="AD1221" s="25"/>
      <c r="AE1221" s="25"/>
      <c r="AG1221" s="128"/>
      <c r="AN1221" s="25"/>
      <c r="AO1221" s="25"/>
      <c r="AP1221" s="25"/>
      <c r="AQ1221" s="25"/>
      <c r="AR1221" s="25"/>
      <c r="AS1221" s="25"/>
      <c r="AT1221" s="25"/>
      <c r="AU1221" s="25"/>
    </row>
    <row r="1222" spans="27:64">
      <c r="AA1222" s="25"/>
      <c r="AB1222" s="25"/>
      <c r="AC1222" s="25"/>
      <c r="AD1222" s="25"/>
      <c r="AE1222" s="25"/>
      <c r="AG1222" s="128"/>
      <c r="AN1222" s="25"/>
      <c r="AO1222" s="25"/>
      <c r="AP1222" s="25"/>
      <c r="AQ1222" s="25"/>
      <c r="AR1222" s="25"/>
      <c r="AS1222" s="25"/>
      <c r="AT1222" s="25"/>
      <c r="AU1222" s="25"/>
    </row>
    <row r="1223" spans="27:64">
      <c r="AA1223" s="25"/>
      <c r="AB1223" s="25"/>
      <c r="AC1223" s="25"/>
      <c r="AD1223" s="25"/>
      <c r="AE1223" s="25"/>
      <c r="AG1223" s="128"/>
      <c r="AN1223" s="25"/>
      <c r="AO1223" s="25"/>
      <c r="AP1223" s="25"/>
      <c r="AQ1223" s="25"/>
      <c r="AR1223" s="25"/>
      <c r="AS1223" s="25"/>
      <c r="AT1223" s="25"/>
      <c r="AU1223" s="25"/>
    </row>
    <row r="1224" spans="27:64">
      <c r="AA1224" s="25"/>
      <c r="AB1224" s="25"/>
      <c r="AC1224" s="25"/>
      <c r="AD1224" s="25"/>
      <c r="AE1224" s="25"/>
      <c r="AG1224" s="128"/>
      <c r="AN1224" s="25"/>
      <c r="AO1224" s="25"/>
      <c r="AP1224" s="25"/>
      <c r="AQ1224" s="25"/>
      <c r="AR1224" s="25"/>
      <c r="AS1224" s="25"/>
      <c r="AT1224" s="25"/>
      <c r="AU1224" s="25"/>
    </row>
    <row r="1225" spans="27:64">
      <c r="AA1225" s="25"/>
      <c r="AB1225" s="25"/>
      <c r="AC1225" s="25"/>
      <c r="AD1225" s="25"/>
      <c r="AE1225" s="25"/>
      <c r="AG1225" s="128"/>
      <c r="AN1225" s="25"/>
      <c r="AO1225" s="25"/>
      <c r="AP1225" s="25"/>
      <c r="AQ1225" s="25"/>
      <c r="AR1225" s="25"/>
      <c r="AS1225" s="25"/>
      <c r="AT1225" s="25"/>
      <c r="AU1225" s="25"/>
    </row>
    <row r="1226" spans="27:64">
      <c r="AA1226" s="25"/>
      <c r="AB1226" s="25"/>
      <c r="AC1226" s="25"/>
      <c r="AD1226" s="25"/>
      <c r="AE1226" s="25"/>
      <c r="AG1226" s="128"/>
      <c r="AN1226" s="25"/>
      <c r="AO1226" s="25"/>
      <c r="AP1226" s="25"/>
      <c r="AQ1226" s="25"/>
      <c r="AR1226" s="25"/>
      <c r="AS1226" s="25"/>
      <c r="AT1226" s="25"/>
      <c r="AU1226" s="25"/>
    </row>
    <row r="1227" spans="27:64">
      <c r="AA1227" s="25"/>
      <c r="AB1227" s="25"/>
      <c r="AC1227" s="25"/>
      <c r="AD1227" s="25"/>
      <c r="AE1227" s="25"/>
      <c r="AG1227" s="128"/>
      <c r="AN1227" s="25"/>
      <c r="AO1227" s="25"/>
      <c r="AP1227" s="25"/>
      <c r="AQ1227" s="25"/>
      <c r="AR1227" s="25"/>
      <c r="AS1227" s="25"/>
      <c r="AT1227" s="25"/>
      <c r="AU1227" s="25"/>
    </row>
    <row r="1228" spans="27:64">
      <c r="AA1228" s="25"/>
      <c r="AB1228" s="25"/>
      <c r="AC1228" s="25"/>
      <c r="AD1228" s="25"/>
      <c r="AE1228" s="25"/>
      <c r="AG1228" s="128"/>
      <c r="AN1228" s="25"/>
      <c r="AO1228" s="25"/>
      <c r="AP1228" s="25"/>
      <c r="AQ1228" s="25"/>
      <c r="AR1228" s="25"/>
      <c r="AS1228" s="25"/>
      <c r="AT1228" s="25"/>
      <c r="AU1228" s="25"/>
    </row>
    <row r="1229" spans="27:64">
      <c r="AA1229" s="25"/>
      <c r="AB1229" s="25"/>
      <c r="AC1229" s="25"/>
      <c r="AD1229" s="25"/>
      <c r="AE1229" s="25"/>
      <c r="AG1229" s="128"/>
      <c r="AN1229" s="25"/>
      <c r="AO1229" s="25"/>
      <c r="AP1229" s="25"/>
      <c r="AQ1229" s="25"/>
      <c r="AR1229" s="25"/>
      <c r="AS1229" s="25"/>
      <c r="AT1229" s="25"/>
      <c r="AU1229" s="25"/>
    </row>
    <row r="1230" spans="27:64">
      <c r="AA1230" s="25"/>
      <c r="AB1230" s="25"/>
      <c r="AC1230" s="25"/>
      <c r="AD1230" s="25"/>
      <c r="AE1230" s="25"/>
      <c r="AG1230" s="128"/>
      <c r="AN1230" s="25"/>
      <c r="AO1230" s="25"/>
      <c r="AP1230" s="25"/>
      <c r="AQ1230" s="25"/>
      <c r="AR1230" s="25"/>
      <c r="AS1230" s="25"/>
      <c r="AT1230" s="25"/>
      <c r="AU1230" s="25"/>
    </row>
    <row r="1231" spans="27:64">
      <c r="AA1231" s="25"/>
      <c r="AB1231" s="25"/>
      <c r="AC1231" s="25"/>
      <c r="AD1231" s="25"/>
      <c r="AE1231" s="25"/>
      <c r="AG1231" s="128"/>
      <c r="AN1231" s="25"/>
      <c r="AO1231" s="25"/>
      <c r="AP1231" s="25"/>
      <c r="AQ1231" s="25"/>
      <c r="AR1231" s="25"/>
      <c r="AS1231" s="25"/>
      <c r="AT1231" s="25"/>
      <c r="AU1231" s="25"/>
    </row>
    <row r="1232" spans="27:64">
      <c r="AA1232" s="25"/>
      <c r="AB1232" s="25"/>
      <c r="AC1232" s="25"/>
      <c r="AD1232" s="25"/>
      <c r="AE1232" s="25"/>
      <c r="AG1232" s="128"/>
      <c r="AN1232" s="25"/>
      <c r="AO1232" s="25"/>
      <c r="AP1232" s="25"/>
      <c r="AQ1232" s="25"/>
      <c r="AR1232" s="25"/>
      <c r="AS1232" s="25"/>
      <c r="AT1232" s="25"/>
      <c r="AU1232" s="25"/>
      <c r="AV1232" s="25"/>
      <c r="AW1232" s="25"/>
      <c r="AX1232" s="25"/>
      <c r="AY1232" s="25"/>
      <c r="AZ1232" s="25"/>
      <c r="BA1232" s="25"/>
      <c r="BB1232" s="25"/>
      <c r="BC1232" s="25"/>
      <c r="BD1232" s="25"/>
      <c r="BE1232" s="25"/>
      <c r="BF1232" s="25"/>
      <c r="BG1232" s="25"/>
      <c r="BH1232" s="25"/>
      <c r="BI1232" s="25"/>
      <c r="BJ1232" s="25"/>
      <c r="BK1232" s="25"/>
      <c r="BL1232" s="25"/>
    </row>
    <row r="1233" spans="27:47">
      <c r="AA1233" s="25"/>
      <c r="AB1233" s="25"/>
      <c r="AC1233" s="25"/>
      <c r="AD1233" s="25"/>
      <c r="AE1233" s="25"/>
      <c r="AG1233" s="128"/>
      <c r="AN1233" s="25"/>
      <c r="AO1233" s="25"/>
      <c r="AP1233" s="25"/>
      <c r="AQ1233" s="25"/>
      <c r="AR1233" s="25"/>
      <c r="AS1233" s="25"/>
      <c r="AT1233" s="25"/>
      <c r="AU1233" s="25"/>
    </row>
    <row r="1234" spans="27:47">
      <c r="AA1234" s="25"/>
      <c r="AB1234" s="25"/>
      <c r="AC1234" s="25"/>
      <c r="AD1234" s="25"/>
      <c r="AE1234" s="25"/>
      <c r="AG1234" s="128"/>
      <c r="AN1234" s="25"/>
      <c r="AO1234" s="25"/>
      <c r="AP1234" s="25"/>
      <c r="AQ1234" s="25"/>
      <c r="AR1234" s="25"/>
      <c r="AS1234" s="25"/>
      <c r="AT1234" s="25"/>
      <c r="AU1234" s="25"/>
    </row>
    <row r="1235" spans="27:47">
      <c r="AA1235" s="25"/>
      <c r="AB1235" s="25"/>
      <c r="AC1235" s="25"/>
      <c r="AD1235" s="25"/>
      <c r="AE1235" s="25"/>
      <c r="AG1235" s="128"/>
      <c r="AN1235" s="25"/>
      <c r="AO1235" s="25"/>
      <c r="AP1235" s="25"/>
      <c r="AQ1235" s="25"/>
      <c r="AR1235" s="25"/>
      <c r="AS1235" s="25"/>
      <c r="AT1235" s="25"/>
      <c r="AU1235" s="25"/>
    </row>
    <row r="1236" spans="27:47">
      <c r="AA1236" s="25"/>
      <c r="AB1236" s="25"/>
      <c r="AC1236" s="25"/>
      <c r="AD1236" s="25"/>
      <c r="AE1236" s="25"/>
      <c r="AG1236" s="128"/>
      <c r="AN1236" s="25"/>
      <c r="AO1236" s="25"/>
      <c r="AP1236" s="25"/>
      <c r="AQ1236" s="25"/>
      <c r="AR1236" s="25"/>
      <c r="AS1236" s="25"/>
      <c r="AT1236" s="25"/>
      <c r="AU1236" s="25"/>
    </row>
    <row r="1237" spans="27:47">
      <c r="AA1237" s="25"/>
      <c r="AB1237" s="25"/>
      <c r="AC1237" s="25"/>
      <c r="AD1237" s="25"/>
      <c r="AE1237" s="25"/>
      <c r="AG1237" s="128"/>
      <c r="AN1237" s="25"/>
      <c r="AO1237" s="25"/>
      <c r="AP1237" s="25"/>
      <c r="AQ1237" s="25"/>
      <c r="AR1237" s="25"/>
      <c r="AS1237" s="25"/>
      <c r="AT1237" s="25"/>
      <c r="AU1237" s="25"/>
    </row>
    <row r="1238" spans="27:47">
      <c r="AA1238" s="25"/>
      <c r="AB1238" s="25"/>
      <c r="AC1238" s="25"/>
      <c r="AD1238" s="25"/>
      <c r="AE1238" s="25"/>
      <c r="AG1238" s="128"/>
      <c r="AN1238" s="25"/>
      <c r="AO1238" s="25"/>
      <c r="AP1238" s="25"/>
      <c r="AQ1238" s="25"/>
      <c r="AR1238" s="25"/>
      <c r="AS1238" s="25"/>
      <c r="AT1238" s="25"/>
      <c r="AU1238" s="25"/>
    </row>
    <row r="1239" spans="27:47">
      <c r="AA1239" s="25"/>
      <c r="AB1239" s="25"/>
      <c r="AC1239" s="25"/>
      <c r="AD1239" s="25"/>
      <c r="AE1239" s="25"/>
      <c r="AG1239" s="128"/>
      <c r="AN1239" s="25"/>
      <c r="AO1239" s="25"/>
      <c r="AP1239" s="25"/>
      <c r="AQ1239" s="25"/>
      <c r="AR1239" s="25"/>
      <c r="AS1239" s="25"/>
      <c r="AT1239" s="25"/>
      <c r="AU1239" s="25"/>
    </row>
    <row r="1240" spans="27:47">
      <c r="AA1240" s="25"/>
      <c r="AB1240" s="25"/>
      <c r="AC1240" s="25"/>
      <c r="AD1240" s="25"/>
      <c r="AE1240" s="25"/>
      <c r="AG1240" s="128"/>
      <c r="AN1240" s="25"/>
      <c r="AO1240" s="25"/>
      <c r="AP1240" s="25"/>
      <c r="AQ1240" s="25"/>
      <c r="AR1240" s="25"/>
      <c r="AS1240" s="25"/>
      <c r="AT1240" s="25"/>
      <c r="AU1240" s="25"/>
    </row>
    <row r="1241" spans="27:47">
      <c r="AA1241" s="25"/>
      <c r="AB1241" s="25"/>
      <c r="AC1241" s="25"/>
      <c r="AD1241" s="25"/>
      <c r="AE1241" s="25"/>
      <c r="AG1241" s="128"/>
      <c r="AN1241" s="25"/>
      <c r="AO1241" s="25"/>
      <c r="AP1241" s="25"/>
      <c r="AQ1241" s="25"/>
      <c r="AR1241" s="25"/>
      <c r="AS1241" s="25"/>
      <c r="AT1241" s="25"/>
      <c r="AU1241" s="25"/>
    </row>
    <row r="1242" spans="27:47">
      <c r="AA1242" s="25"/>
      <c r="AB1242" s="25"/>
      <c r="AC1242" s="25"/>
      <c r="AD1242" s="25"/>
      <c r="AE1242" s="25"/>
      <c r="AG1242" s="128"/>
      <c r="AN1242" s="25"/>
      <c r="AO1242" s="25"/>
      <c r="AP1242" s="25"/>
      <c r="AQ1242" s="25"/>
      <c r="AR1242" s="25"/>
      <c r="AS1242" s="25"/>
      <c r="AT1242" s="25"/>
      <c r="AU1242" s="25"/>
    </row>
    <row r="1243" spans="27:47">
      <c r="AA1243" s="25"/>
      <c r="AB1243" s="25"/>
      <c r="AC1243" s="25"/>
      <c r="AD1243" s="25"/>
      <c r="AE1243" s="25"/>
      <c r="AG1243" s="128"/>
      <c r="AN1243" s="25"/>
      <c r="AO1243" s="25"/>
      <c r="AP1243" s="25"/>
      <c r="AQ1243" s="25"/>
      <c r="AR1243" s="25"/>
      <c r="AS1243" s="25"/>
      <c r="AT1243" s="25"/>
      <c r="AU1243" s="25"/>
    </row>
    <row r="1244" spans="27:47">
      <c r="AA1244" s="25"/>
      <c r="AB1244" s="25"/>
      <c r="AC1244" s="25"/>
      <c r="AD1244" s="25"/>
      <c r="AE1244" s="25"/>
      <c r="AG1244" s="128"/>
      <c r="AN1244" s="25"/>
      <c r="AO1244" s="25"/>
      <c r="AP1244" s="25"/>
      <c r="AQ1244" s="25"/>
      <c r="AR1244" s="25"/>
      <c r="AS1244" s="25"/>
      <c r="AT1244" s="25"/>
      <c r="AU1244" s="25"/>
    </row>
    <row r="1245" spans="27:47">
      <c r="AA1245" s="25"/>
      <c r="AB1245" s="25"/>
      <c r="AC1245" s="25"/>
      <c r="AD1245" s="25"/>
      <c r="AE1245" s="25"/>
      <c r="AG1245" s="128"/>
      <c r="AN1245" s="25"/>
      <c r="AO1245" s="25"/>
      <c r="AP1245" s="25"/>
      <c r="AQ1245" s="25"/>
      <c r="AR1245" s="25"/>
      <c r="AS1245" s="25"/>
      <c r="AT1245" s="25"/>
      <c r="AU1245" s="25"/>
    </row>
    <row r="1246" spans="27:47">
      <c r="AA1246" s="25"/>
      <c r="AB1246" s="25"/>
      <c r="AC1246" s="25"/>
      <c r="AD1246" s="25"/>
      <c r="AE1246" s="25"/>
      <c r="AG1246" s="128"/>
      <c r="AN1246" s="25"/>
      <c r="AO1246" s="25"/>
      <c r="AP1246" s="25"/>
      <c r="AQ1246" s="25"/>
      <c r="AR1246" s="25"/>
      <c r="AS1246" s="25"/>
      <c r="AT1246" s="25"/>
      <c r="AU1246" s="25"/>
    </row>
    <row r="1247" spans="27:47">
      <c r="AA1247" s="25"/>
      <c r="AB1247" s="25"/>
      <c r="AC1247" s="25"/>
      <c r="AD1247" s="25"/>
      <c r="AE1247" s="25"/>
      <c r="AG1247" s="128"/>
      <c r="AN1247" s="25"/>
      <c r="AO1247" s="25"/>
      <c r="AP1247" s="25"/>
      <c r="AQ1247" s="25"/>
      <c r="AR1247" s="25"/>
      <c r="AS1247" s="25"/>
      <c r="AT1247" s="25"/>
      <c r="AU1247" s="25"/>
    </row>
    <row r="1248" spans="27:47">
      <c r="AA1248" s="25"/>
      <c r="AB1248" s="25"/>
      <c r="AC1248" s="25"/>
      <c r="AD1248" s="25"/>
      <c r="AE1248" s="25"/>
      <c r="AG1248" s="128"/>
      <c r="AN1248" s="25"/>
      <c r="AO1248" s="25"/>
      <c r="AP1248" s="25"/>
      <c r="AQ1248" s="25"/>
      <c r="AR1248" s="25"/>
      <c r="AS1248" s="25"/>
      <c r="AT1248" s="25"/>
      <c r="AU1248" s="25"/>
    </row>
    <row r="1249" spans="27:64">
      <c r="AA1249" s="25"/>
      <c r="AB1249" s="25"/>
      <c r="AC1249" s="25"/>
      <c r="AD1249" s="25"/>
      <c r="AE1249" s="25"/>
      <c r="AG1249" s="128"/>
      <c r="AN1249" s="25"/>
      <c r="AO1249" s="25"/>
      <c r="AP1249" s="25"/>
      <c r="AQ1249" s="25"/>
      <c r="AR1249" s="25"/>
      <c r="AS1249" s="25"/>
      <c r="AT1249" s="25"/>
      <c r="AU1249" s="25"/>
      <c r="AV1249" s="25"/>
      <c r="AW1249" s="25"/>
      <c r="AX1249" s="25"/>
      <c r="AY1249" s="25"/>
      <c r="AZ1249" s="25"/>
      <c r="BA1249" s="25"/>
      <c r="BB1249" s="25"/>
      <c r="BC1249" s="25"/>
      <c r="BD1249" s="25"/>
      <c r="BE1249" s="25"/>
      <c r="BF1249" s="25"/>
      <c r="BG1249" s="25"/>
      <c r="BH1249" s="25"/>
      <c r="BI1249" s="25"/>
      <c r="BJ1249" s="25"/>
      <c r="BK1249" s="25"/>
      <c r="BL1249" s="25"/>
    </row>
    <row r="1250" spans="27:64">
      <c r="AA1250" s="25"/>
      <c r="AB1250" s="25"/>
      <c r="AC1250" s="25"/>
      <c r="AD1250" s="25"/>
      <c r="AE1250" s="25"/>
      <c r="AG1250" s="128"/>
      <c r="AN1250" s="25"/>
      <c r="AO1250" s="25"/>
      <c r="AP1250" s="25"/>
      <c r="AQ1250" s="25"/>
      <c r="AR1250" s="25"/>
      <c r="AS1250" s="25"/>
      <c r="AT1250" s="25"/>
      <c r="AU1250" s="25"/>
    </row>
    <row r="1251" spans="27:64">
      <c r="AA1251" s="25"/>
      <c r="AB1251" s="25"/>
      <c r="AC1251" s="25"/>
      <c r="AD1251" s="25"/>
      <c r="AE1251" s="25"/>
      <c r="AG1251" s="128"/>
      <c r="AN1251" s="25"/>
      <c r="AO1251" s="25"/>
      <c r="AP1251" s="25"/>
      <c r="AQ1251" s="25"/>
      <c r="AR1251" s="25"/>
      <c r="AS1251" s="25"/>
      <c r="AT1251" s="25"/>
      <c r="AU1251" s="25"/>
    </row>
    <row r="1252" spans="27:64">
      <c r="AA1252" s="25"/>
      <c r="AB1252" s="25"/>
      <c r="AC1252" s="25"/>
      <c r="AD1252" s="25"/>
      <c r="AE1252" s="25"/>
      <c r="AG1252" s="128"/>
      <c r="AN1252" s="25"/>
      <c r="AO1252" s="25"/>
      <c r="AP1252" s="25"/>
      <c r="AQ1252" s="25"/>
      <c r="AR1252" s="25"/>
      <c r="AS1252" s="25"/>
      <c r="AT1252" s="25"/>
      <c r="AU1252" s="25"/>
    </row>
    <row r="1253" spans="27:64">
      <c r="AA1253" s="25"/>
      <c r="AB1253" s="25"/>
      <c r="AC1253" s="25"/>
      <c r="AD1253" s="25"/>
      <c r="AE1253" s="25"/>
      <c r="AG1253" s="128"/>
      <c r="AN1253" s="25"/>
      <c r="AO1253" s="25"/>
      <c r="AP1253" s="25"/>
      <c r="AQ1253" s="25"/>
      <c r="AR1253" s="25"/>
      <c r="AS1253" s="25"/>
      <c r="AT1253" s="25"/>
      <c r="AU1253" s="25"/>
    </row>
    <row r="1254" spans="27:64">
      <c r="AA1254" s="25"/>
      <c r="AB1254" s="25"/>
      <c r="AC1254" s="25"/>
      <c r="AD1254" s="25"/>
      <c r="AE1254" s="25"/>
      <c r="AG1254" s="128"/>
      <c r="AN1254" s="25"/>
      <c r="AO1254" s="25"/>
      <c r="AP1254" s="25"/>
      <c r="AQ1254" s="25"/>
      <c r="AR1254" s="25"/>
      <c r="AS1254" s="25"/>
      <c r="AT1254" s="25"/>
      <c r="AU1254" s="25"/>
    </row>
    <row r="1255" spans="27:64">
      <c r="AA1255" s="25"/>
      <c r="AB1255" s="25"/>
      <c r="AC1255" s="25"/>
      <c r="AD1255" s="25"/>
      <c r="AE1255" s="25"/>
      <c r="AG1255" s="128"/>
      <c r="AN1255" s="25"/>
      <c r="AO1255" s="25"/>
      <c r="AP1255" s="25"/>
      <c r="AQ1255" s="25"/>
      <c r="AR1255" s="25"/>
      <c r="AS1255" s="25"/>
      <c r="AT1255" s="25"/>
      <c r="AU1255" s="25"/>
    </row>
    <row r="1256" spans="27:64">
      <c r="AA1256" s="25"/>
      <c r="AB1256" s="25"/>
      <c r="AC1256" s="25"/>
      <c r="AD1256" s="25"/>
      <c r="AE1256" s="25"/>
      <c r="AG1256" s="128"/>
      <c r="AN1256" s="25"/>
      <c r="AO1256" s="25"/>
      <c r="AP1256" s="25"/>
      <c r="AQ1256" s="25"/>
      <c r="AR1256" s="25"/>
      <c r="AS1256" s="25"/>
      <c r="AT1256" s="25"/>
      <c r="AU1256" s="25"/>
    </row>
    <row r="1257" spans="27:64">
      <c r="AA1257" s="25"/>
      <c r="AB1257" s="25"/>
      <c r="AC1257" s="25"/>
      <c r="AD1257" s="25"/>
      <c r="AE1257" s="25"/>
      <c r="AG1257" s="128"/>
      <c r="AN1257" s="25"/>
      <c r="AO1257" s="25"/>
      <c r="AP1257" s="25"/>
      <c r="AQ1257" s="25"/>
      <c r="AR1257" s="25"/>
      <c r="AS1257" s="25"/>
      <c r="AT1257" s="25"/>
      <c r="AU1257" s="25"/>
    </row>
    <row r="1258" spans="27:64">
      <c r="AA1258" s="25"/>
      <c r="AB1258" s="25"/>
      <c r="AC1258" s="25"/>
      <c r="AD1258" s="25"/>
      <c r="AE1258" s="25"/>
      <c r="AG1258" s="128"/>
      <c r="AN1258" s="25"/>
      <c r="AO1258" s="25"/>
      <c r="AP1258" s="25"/>
      <c r="AQ1258" s="25"/>
      <c r="AR1258" s="25"/>
      <c r="AS1258" s="25"/>
      <c r="AT1258" s="25"/>
      <c r="AU1258" s="25"/>
      <c r="AV1258" s="25"/>
      <c r="AW1258" s="25"/>
      <c r="AX1258" s="25"/>
      <c r="AY1258" s="25"/>
      <c r="AZ1258" s="25"/>
      <c r="BA1258" s="25"/>
      <c r="BB1258" s="25"/>
      <c r="BC1258" s="25"/>
      <c r="BD1258" s="25"/>
      <c r="BE1258" s="25"/>
      <c r="BF1258" s="25"/>
      <c r="BG1258" s="25"/>
      <c r="BH1258" s="25"/>
      <c r="BI1258" s="25"/>
      <c r="BJ1258" s="25"/>
      <c r="BK1258" s="25"/>
      <c r="BL1258" s="25"/>
    </row>
    <row r="1259" spans="27:64">
      <c r="AA1259" s="25"/>
      <c r="AB1259" s="25"/>
      <c r="AC1259" s="25"/>
      <c r="AD1259" s="25"/>
      <c r="AE1259" s="25"/>
      <c r="AG1259" s="128"/>
      <c r="AN1259" s="25"/>
      <c r="AO1259" s="25"/>
      <c r="AP1259" s="25"/>
      <c r="AQ1259" s="25"/>
      <c r="AR1259" s="25"/>
      <c r="AS1259" s="25"/>
      <c r="AT1259" s="25"/>
      <c r="AU1259" s="25"/>
    </row>
    <row r="1260" spans="27:64">
      <c r="AA1260" s="25"/>
      <c r="AB1260" s="25"/>
      <c r="AC1260" s="25"/>
      <c r="AD1260" s="25"/>
      <c r="AE1260" s="25"/>
      <c r="AG1260" s="128"/>
      <c r="AN1260" s="25"/>
      <c r="AO1260" s="25"/>
      <c r="AP1260" s="25"/>
      <c r="AQ1260" s="25"/>
      <c r="AR1260" s="25"/>
      <c r="AS1260" s="25"/>
      <c r="AT1260" s="25"/>
      <c r="AU1260" s="25"/>
    </row>
    <row r="1261" spans="27:64">
      <c r="AA1261" s="25"/>
      <c r="AB1261" s="25"/>
      <c r="AC1261" s="25"/>
      <c r="AD1261" s="25"/>
      <c r="AE1261" s="25"/>
      <c r="AG1261" s="128"/>
      <c r="AN1261" s="25"/>
      <c r="AO1261" s="25"/>
      <c r="AP1261" s="25"/>
      <c r="AQ1261" s="25"/>
      <c r="AR1261" s="25"/>
      <c r="AS1261" s="25"/>
      <c r="AT1261" s="25"/>
      <c r="AU1261" s="25"/>
    </row>
    <row r="1262" spans="27:64">
      <c r="AA1262" s="25"/>
      <c r="AB1262" s="25"/>
      <c r="AC1262" s="25"/>
      <c r="AD1262" s="25"/>
      <c r="AE1262" s="25"/>
      <c r="AG1262" s="128"/>
      <c r="AN1262" s="25"/>
      <c r="AO1262" s="25"/>
      <c r="AP1262" s="25"/>
      <c r="AQ1262" s="25"/>
      <c r="AR1262" s="25"/>
      <c r="AS1262" s="25"/>
      <c r="AT1262" s="25"/>
      <c r="AU1262" s="25"/>
    </row>
    <row r="1263" spans="27:64">
      <c r="AA1263" s="25"/>
      <c r="AB1263" s="25"/>
      <c r="AC1263" s="25"/>
      <c r="AD1263" s="25"/>
      <c r="AE1263" s="25"/>
      <c r="AG1263" s="128"/>
      <c r="AN1263" s="25"/>
      <c r="AO1263" s="25"/>
      <c r="AP1263" s="25"/>
      <c r="AQ1263" s="25"/>
      <c r="AR1263" s="25"/>
      <c r="AS1263" s="25"/>
      <c r="AT1263" s="25"/>
      <c r="AU1263" s="25"/>
    </row>
    <row r="1264" spans="27:64">
      <c r="AA1264" s="25"/>
      <c r="AB1264" s="25"/>
      <c r="AC1264" s="25"/>
      <c r="AD1264" s="25"/>
      <c r="AE1264" s="25"/>
      <c r="AG1264" s="128"/>
      <c r="AN1264" s="25"/>
      <c r="AO1264" s="25"/>
      <c r="AP1264" s="25"/>
      <c r="AQ1264" s="25"/>
      <c r="AR1264" s="25"/>
      <c r="AS1264" s="25"/>
      <c r="AT1264" s="25"/>
      <c r="AU1264" s="25"/>
    </row>
    <row r="1265" spans="27:47">
      <c r="AA1265" s="25"/>
      <c r="AB1265" s="25"/>
      <c r="AC1265" s="25"/>
      <c r="AD1265" s="25"/>
      <c r="AE1265" s="25"/>
      <c r="AG1265" s="128"/>
      <c r="AN1265" s="25"/>
      <c r="AO1265" s="25"/>
      <c r="AP1265" s="25"/>
      <c r="AQ1265" s="25"/>
      <c r="AR1265" s="25"/>
      <c r="AS1265" s="25"/>
      <c r="AT1265" s="25"/>
      <c r="AU1265" s="25"/>
    </row>
    <row r="1266" spans="27:47">
      <c r="AA1266" s="25"/>
      <c r="AB1266" s="25"/>
      <c r="AC1266" s="25"/>
      <c r="AD1266" s="25"/>
      <c r="AE1266" s="25"/>
      <c r="AG1266" s="128"/>
      <c r="AN1266" s="25"/>
      <c r="AO1266" s="25"/>
      <c r="AP1266" s="25"/>
      <c r="AQ1266" s="25"/>
      <c r="AR1266" s="25"/>
      <c r="AS1266" s="25"/>
      <c r="AT1266" s="25"/>
      <c r="AU1266" s="25"/>
    </row>
    <row r="1267" spans="27:47">
      <c r="AA1267" s="25"/>
      <c r="AB1267" s="25"/>
      <c r="AC1267" s="25"/>
      <c r="AD1267" s="25"/>
      <c r="AE1267" s="25"/>
      <c r="AG1267" s="128"/>
      <c r="AN1267" s="25"/>
      <c r="AO1267" s="25"/>
      <c r="AP1267" s="25"/>
      <c r="AQ1267" s="25"/>
      <c r="AR1267" s="25"/>
      <c r="AS1267" s="25"/>
      <c r="AT1267" s="25"/>
      <c r="AU1267" s="25"/>
    </row>
    <row r="1268" spans="27:47">
      <c r="AA1268" s="25"/>
      <c r="AB1268" s="25"/>
      <c r="AC1268" s="25"/>
      <c r="AD1268" s="25"/>
      <c r="AE1268" s="25"/>
      <c r="AG1268" s="128"/>
      <c r="AN1268" s="25"/>
      <c r="AO1268" s="25"/>
      <c r="AP1268" s="25"/>
      <c r="AQ1268" s="25"/>
      <c r="AR1268" s="25"/>
      <c r="AS1268" s="25"/>
      <c r="AT1268" s="25"/>
      <c r="AU1268" s="25"/>
    </row>
    <row r="1269" spans="27:47">
      <c r="AA1269" s="25"/>
      <c r="AB1269" s="25"/>
      <c r="AC1269" s="25"/>
      <c r="AD1269" s="25"/>
      <c r="AE1269" s="25"/>
      <c r="AG1269" s="128"/>
      <c r="AN1269" s="25"/>
      <c r="AO1269" s="25"/>
      <c r="AP1269" s="25"/>
      <c r="AQ1269" s="25"/>
      <c r="AR1269" s="25"/>
      <c r="AS1269" s="25"/>
      <c r="AT1269" s="25"/>
      <c r="AU1269" s="25"/>
    </row>
    <row r="1270" spans="27:47">
      <c r="AA1270" s="25"/>
      <c r="AB1270" s="25"/>
      <c r="AC1270" s="25"/>
      <c r="AD1270" s="25"/>
      <c r="AE1270" s="25"/>
      <c r="AG1270" s="128"/>
      <c r="AN1270" s="25"/>
      <c r="AO1270" s="25"/>
      <c r="AP1270" s="25"/>
      <c r="AQ1270" s="25"/>
      <c r="AR1270" s="25"/>
      <c r="AS1270" s="25"/>
      <c r="AT1270" s="25"/>
      <c r="AU1270" s="25"/>
    </row>
    <row r="1271" spans="27:47">
      <c r="AA1271" s="25"/>
      <c r="AB1271" s="25"/>
      <c r="AC1271" s="25"/>
      <c r="AD1271" s="25"/>
      <c r="AE1271" s="25"/>
      <c r="AG1271" s="128"/>
      <c r="AN1271" s="25"/>
      <c r="AO1271" s="25"/>
      <c r="AP1271" s="25"/>
      <c r="AQ1271" s="25"/>
      <c r="AR1271" s="25"/>
      <c r="AS1271" s="25"/>
      <c r="AT1271" s="25"/>
      <c r="AU1271" s="25"/>
    </row>
    <row r="1272" spans="27:47">
      <c r="AA1272" s="25"/>
      <c r="AB1272" s="25"/>
      <c r="AC1272" s="25"/>
      <c r="AD1272" s="25"/>
      <c r="AE1272" s="25"/>
      <c r="AG1272" s="128"/>
      <c r="AN1272" s="25"/>
      <c r="AO1272" s="25"/>
      <c r="AP1272" s="25"/>
      <c r="AQ1272" s="25"/>
      <c r="AR1272" s="25"/>
      <c r="AS1272" s="25"/>
      <c r="AT1272" s="25"/>
      <c r="AU1272" s="25"/>
    </row>
    <row r="1273" spans="27:47">
      <c r="AA1273" s="25"/>
      <c r="AB1273" s="25"/>
      <c r="AC1273" s="25"/>
      <c r="AD1273" s="25"/>
      <c r="AE1273" s="25"/>
      <c r="AG1273" s="128"/>
      <c r="AN1273" s="25"/>
      <c r="AO1273" s="25"/>
      <c r="AP1273" s="25"/>
      <c r="AQ1273" s="25"/>
      <c r="AR1273" s="25"/>
      <c r="AS1273" s="25"/>
      <c r="AT1273" s="25"/>
      <c r="AU1273" s="25"/>
    </row>
    <row r="1274" spans="27:47">
      <c r="AA1274" s="25"/>
      <c r="AB1274" s="25"/>
      <c r="AC1274" s="25"/>
      <c r="AD1274" s="25"/>
      <c r="AE1274" s="25"/>
      <c r="AG1274" s="128"/>
      <c r="AN1274" s="25"/>
      <c r="AO1274" s="25"/>
      <c r="AP1274" s="25"/>
      <c r="AQ1274" s="25"/>
      <c r="AR1274" s="25"/>
      <c r="AS1274" s="25"/>
      <c r="AT1274" s="25"/>
      <c r="AU1274" s="25"/>
    </row>
    <row r="1275" spans="27:47">
      <c r="AA1275" s="25"/>
      <c r="AB1275" s="25"/>
      <c r="AC1275" s="25"/>
      <c r="AD1275" s="25"/>
      <c r="AE1275" s="25"/>
      <c r="AG1275" s="128"/>
      <c r="AN1275" s="25"/>
      <c r="AO1275" s="25"/>
      <c r="AP1275" s="25"/>
      <c r="AQ1275" s="25"/>
      <c r="AR1275" s="25"/>
      <c r="AS1275" s="25"/>
      <c r="AT1275" s="25"/>
      <c r="AU1275" s="25"/>
    </row>
    <row r="1276" spans="27:47">
      <c r="AA1276" s="25"/>
      <c r="AB1276" s="25"/>
      <c r="AC1276" s="25"/>
      <c r="AD1276" s="25"/>
      <c r="AE1276" s="25"/>
      <c r="AG1276" s="128"/>
      <c r="AN1276" s="25"/>
      <c r="AO1276" s="25"/>
      <c r="AP1276" s="25"/>
      <c r="AQ1276" s="25"/>
      <c r="AR1276" s="25"/>
      <c r="AS1276" s="25"/>
      <c r="AT1276" s="25"/>
      <c r="AU1276" s="25"/>
    </row>
    <row r="1277" spans="27:47">
      <c r="AA1277" s="25"/>
      <c r="AB1277" s="25"/>
      <c r="AC1277" s="25"/>
      <c r="AD1277" s="25"/>
      <c r="AE1277" s="25"/>
      <c r="AG1277" s="128"/>
      <c r="AN1277" s="25"/>
      <c r="AO1277" s="25"/>
      <c r="AP1277" s="25"/>
      <c r="AQ1277" s="25"/>
      <c r="AR1277" s="25"/>
      <c r="AS1277" s="25"/>
      <c r="AT1277" s="25"/>
      <c r="AU1277" s="25"/>
    </row>
    <row r="1278" spans="27:47">
      <c r="AA1278" s="25"/>
      <c r="AB1278" s="25"/>
      <c r="AC1278" s="25"/>
      <c r="AD1278" s="25"/>
      <c r="AE1278" s="25"/>
      <c r="AG1278" s="128"/>
      <c r="AN1278" s="25"/>
      <c r="AO1278" s="25"/>
      <c r="AP1278" s="25"/>
      <c r="AQ1278" s="25"/>
      <c r="AR1278" s="25"/>
      <c r="AS1278" s="25"/>
      <c r="AT1278" s="25"/>
      <c r="AU1278" s="25"/>
    </row>
    <row r="1279" spans="27:47">
      <c r="AA1279" s="25"/>
      <c r="AB1279" s="25"/>
      <c r="AC1279" s="25"/>
      <c r="AD1279" s="25"/>
      <c r="AE1279" s="25"/>
      <c r="AG1279" s="128"/>
      <c r="AN1279" s="25"/>
      <c r="AO1279" s="25"/>
      <c r="AP1279" s="25"/>
      <c r="AQ1279" s="25"/>
      <c r="AR1279" s="25"/>
      <c r="AS1279" s="25"/>
      <c r="AT1279" s="25"/>
      <c r="AU1279" s="25"/>
    </row>
    <row r="1280" spans="27:47">
      <c r="AA1280" s="25"/>
      <c r="AB1280" s="25"/>
      <c r="AC1280" s="25"/>
      <c r="AD1280" s="25"/>
      <c r="AE1280" s="25"/>
      <c r="AG1280" s="128"/>
      <c r="AN1280" s="25"/>
      <c r="AO1280" s="25"/>
      <c r="AP1280" s="25"/>
      <c r="AQ1280" s="25"/>
      <c r="AR1280" s="25"/>
      <c r="AS1280" s="25"/>
      <c r="AT1280" s="25"/>
      <c r="AU1280" s="25"/>
    </row>
    <row r="1281" spans="27:64">
      <c r="AA1281" s="25"/>
      <c r="AB1281" s="25"/>
      <c r="AC1281" s="25"/>
      <c r="AD1281" s="25"/>
      <c r="AE1281" s="25"/>
      <c r="AG1281" s="128"/>
      <c r="AN1281" s="25"/>
      <c r="AO1281" s="25"/>
      <c r="AP1281" s="25"/>
      <c r="AQ1281" s="25"/>
      <c r="AR1281" s="25"/>
      <c r="AS1281" s="25"/>
      <c r="AT1281" s="25"/>
      <c r="AU1281" s="25"/>
    </row>
    <row r="1282" spans="27:64">
      <c r="AA1282" s="25"/>
      <c r="AB1282" s="25"/>
      <c r="AC1282" s="25"/>
      <c r="AD1282" s="25"/>
      <c r="AE1282" s="25"/>
      <c r="AG1282" s="128"/>
      <c r="AN1282" s="25"/>
      <c r="AO1282" s="25"/>
      <c r="AP1282" s="25"/>
      <c r="AQ1282" s="25"/>
      <c r="AR1282" s="25"/>
      <c r="AS1282" s="25"/>
      <c r="AT1282" s="25"/>
      <c r="AU1282" s="25"/>
    </row>
    <row r="1283" spans="27:64">
      <c r="AA1283" s="25"/>
      <c r="AB1283" s="25"/>
      <c r="AC1283" s="25"/>
      <c r="AD1283" s="25"/>
      <c r="AE1283" s="25"/>
      <c r="AG1283" s="128"/>
      <c r="AN1283" s="25"/>
      <c r="AO1283" s="25"/>
      <c r="AP1283" s="25"/>
      <c r="AQ1283" s="25"/>
      <c r="AR1283" s="25"/>
      <c r="AS1283" s="25"/>
      <c r="AT1283" s="25"/>
      <c r="AU1283" s="25"/>
    </row>
    <row r="1284" spans="27:64">
      <c r="AA1284" s="25"/>
      <c r="AB1284" s="25"/>
      <c r="AC1284" s="25"/>
      <c r="AD1284" s="25"/>
      <c r="AE1284" s="25"/>
      <c r="AG1284" s="128"/>
      <c r="AN1284" s="25"/>
      <c r="AO1284" s="25"/>
      <c r="AP1284" s="25"/>
      <c r="AQ1284" s="25"/>
      <c r="AR1284" s="25"/>
      <c r="AS1284" s="25"/>
      <c r="AT1284" s="25"/>
      <c r="AU1284" s="25"/>
    </row>
    <row r="1285" spans="27:64">
      <c r="AA1285" s="25"/>
      <c r="AB1285" s="25"/>
      <c r="AC1285" s="25"/>
      <c r="AD1285" s="25"/>
      <c r="AE1285" s="25"/>
      <c r="AG1285" s="128"/>
      <c r="AN1285" s="25"/>
      <c r="AO1285" s="25"/>
      <c r="AP1285" s="25"/>
      <c r="AQ1285" s="25"/>
      <c r="AR1285" s="25"/>
      <c r="AS1285" s="25"/>
      <c r="AT1285" s="25"/>
      <c r="AU1285" s="25"/>
    </row>
    <row r="1286" spans="27:64">
      <c r="AA1286" s="25"/>
      <c r="AB1286" s="25"/>
      <c r="AC1286" s="25"/>
      <c r="AD1286" s="25"/>
      <c r="AE1286" s="25"/>
      <c r="AG1286" s="128"/>
      <c r="AN1286" s="25"/>
      <c r="AO1286" s="25"/>
      <c r="AP1286" s="25"/>
      <c r="AQ1286" s="25"/>
      <c r="AR1286" s="25"/>
      <c r="AS1286" s="25"/>
      <c r="AT1286" s="25"/>
      <c r="AU1286" s="25"/>
    </row>
    <row r="1287" spans="27:64">
      <c r="AA1287" s="25"/>
      <c r="AB1287" s="25"/>
      <c r="AC1287" s="25"/>
      <c r="AD1287" s="25"/>
      <c r="AE1287" s="25"/>
      <c r="AG1287" s="128"/>
      <c r="AN1287" s="25"/>
      <c r="AO1287" s="25"/>
      <c r="AP1287" s="25"/>
      <c r="AQ1287" s="25"/>
      <c r="AR1287" s="25"/>
      <c r="AS1287" s="25"/>
      <c r="AT1287" s="25"/>
      <c r="AU1287" s="25"/>
    </row>
    <row r="1288" spans="27:64">
      <c r="AA1288" s="25"/>
      <c r="AB1288" s="25"/>
      <c r="AC1288" s="25"/>
      <c r="AD1288" s="25"/>
      <c r="AE1288" s="25"/>
      <c r="AG1288" s="128"/>
      <c r="AN1288" s="25"/>
      <c r="AO1288" s="25"/>
      <c r="AP1288" s="25"/>
      <c r="AQ1288" s="25"/>
      <c r="AR1288" s="25"/>
      <c r="AS1288" s="25"/>
      <c r="AT1288" s="25"/>
      <c r="AU1288" s="25"/>
    </row>
    <row r="1289" spans="27:64">
      <c r="AA1289" s="25"/>
      <c r="AB1289" s="25"/>
      <c r="AC1289" s="25"/>
      <c r="AD1289" s="25"/>
      <c r="AE1289" s="25"/>
      <c r="AG1289" s="128"/>
      <c r="AN1289" s="25"/>
      <c r="AO1289" s="25"/>
      <c r="AP1289" s="25"/>
      <c r="AQ1289" s="25"/>
      <c r="AR1289" s="25"/>
      <c r="AS1289" s="25"/>
      <c r="AT1289" s="25"/>
      <c r="AU1289" s="25"/>
    </row>
    <row r="1290" spans="27:64">
      <c r="AA1290" s="25"/>
      <c r="AB1290" s="25"/>
      <c r="AC1290" s="25"/>
      <c r="AD1290" s="25"/>
      <c r="AE1290" s="25"/>
      <c r="AG1290" s="128"/>
      <c r="AN1290" s="25"/>
      <c r="AO1290" s="25"/>
      <c r="AP1290" s="25"/>
      <c r="AQ1290" s="25"/>
      <c r="AR1290" s="25"/>
      <c r="AS1290" s="25"/>
      <c r="AT1290" s="25"/>
      <c r="AU1290" s="25"/>
    </row>
    <row r="1291" spans="27:64">
      <c r="AA1291" s="25"/>
      <c r="AB1291" s="25"/>
      <c r="AC1291" s="25"/>
      <c r="AD1291" s="25"/>
      <c r="AE1291" s="25"/>
      <c r="AG1291" s="128"/>
      <c r="AN1291" s="25"/>
      <c r="AO1291" s="25"/>
      <c r="AP1291" s="25"/>
      <c r="AQ1291" s="25"/>
      <c r="AR1291" s="25"/>
      <c r="AS1291" s="25"/>
      <c r="AT1291" s="25"/>
      <c r="AU1291" s="25"/>
      <c r="AV1291" s="25"/>
      <c r="AW1291" s="25"/>
      <c r="AX1291" s="25"/>
      <c r="AY1291" s="25"/>
      <c r="AZ1291" s="25"/>
      <c r="BA1291" s="25"/>
      <c r="BB1291" s="25"/>
      <c r="BC1291" s="25"/>
      <c r="BD1291" s="25"/>
      <c r="BE1291" s="25"/>
      <c r="BF1291" s="25"/>
      <c r="BG1291" s="25"/>
      <c r="BH1291" s="25"/>
      <c r="BI1291" s="25"/>
      <c r="BJ1291" s="25"/>
      <c r="BK1291" s="25"/>
      <c r="BL1291" s="25"/>
    </row>
    <row r="1292" spans="27:64">
      <c r="AA1292" s="25"/>
      <c r="AB1292" s="25"/>
      <c r="AC1292" s="25"/>
      <c r="AD1292" s="25"/>
      <c r="AE1292" s="25"/>
      <c r="AG1292" s="128"/>
      <c r="AN1292" s="25"/>
      <c r="AO1292" s="25"/>
      <c r="AP1292" s="25"/>
      <c r="AQ1292" s="25"/>
      <c r="AR1292" s="25"/>
      <c r="AS1292" s="25"/>
      <c r="AT1292" s="25"/>
      <c r="AU1292" s="25"/>
    </row>
    <row r="1293" spans="27:64">
      <c r="AA1293" s="25"/>
      <c r="AB1293" s="25"/>
      <c r="AC1293" s="25"/>
      <c r="AD1293" s="25"/>
      <c r="AE1293" s="25"/>
      <c r="AG1293" s="128"/>
      <c r="AN1293" s="25"/>
      <c r="AO1293" s="25"/>
      <c r="AP1293" s="25"/>
      <c r="AQ1293" s="25"/>
      <c r="AR1293" s="25"/>
      <c r="AS1293" s="25"/>
      <c r="AT1293" s="25"/>
      <c r="AU1293" s="25"/>
      <c r="AV1293" s="25"/>
      <c r="AW1293" s="25"/>
      <c r="AX1293" s="25"/>
      <c r="AY1293" s="25"/>
      <c r="AZ1293" s="25"/>
      <c r="BA1293" s="25"/>
      <c r="BB1293" s="25"/>
      <c r="BC1293" s="25"/>
      <c r="BD1293" s="25"/>
      <c r="BE1293" s="25"/>
      <c r="BF1293" s="25"/>
      <c r="BG1293" s="25"/>
      <c r="BH1293" s="25"/>
      <c r="BI1293" s="25"/>
      <c r="BJ1293" s="25"/>
      <c r="BK1293" s="25"/>
      <c r="BL1293" s="25"/>
    </row>
    <row r="1294" spans="27:64">
      <c r="AA1294" s="25"/>
      <c r="AB1294" s="25"/>
      <c r="AC1294" s="25"/>
      <c r="AD1294" s="25"/>
      <c r="AE1294" s="25"/>
      <c r="AG1294" s="128"/>
      <c r="AN1294" s="25"/>
      <c r="AO1294" s="25"/>
      <c r="AP1294" s="25"/>
      <c r="AQ1294" s="25"/>
      <c r="AR1294" s="25"/>
      <c r="AS1294" s="25"/>
      <c r="AT1294" s="25"/>
      <c r="AU1294" s="25"/>
    </row>
    <row r="1295" spans="27:64">
      <c r="AA1295" s="25"/>
      <c r="AB1295" s="25"/>
      <c r="AC1295" s="25"/>
      <c r="AD1295" s="25"/>
      <c r="AE1295" s="25"/>
      <c r="AG1295" s="128"/>
      <c r="AN1295" s="25"/>
      <c r="AO1295" s="25"/>
      <c r="AP1295" s="25"/>
      <c r="AQ1295" s="25"/>
      <c r="AR1295" s="25"/>
      <c r="AS1295" s="25"/>
      <c r="AT1295" s="25"/>
      <c r="AU1295" s="25"/>
      <c r="AV1295" s="25"/>
    </row>
    <row r="1296" spans="27:64">
      <c r="AA1296" s="25"/>
      <c r="AB1296" s="25"/>
      <c r="AC1296" s="25"/>
      <c r="AD1296" s="25"/>
      <c r="AE1296" s="25"/>
      <c r="AG1296" s="128"/>
      <c r="AN1296" s="25"/>
      <c r="AO1296" s="25"/>
      <c r="AP1296" s="25"/>
      <c r="AQ1296" s="25"/>
      <c r="AR1296" s="25"/>
      <c r="AS1296" s="25"/>
      <c r="AT1296" s="25"/>
      <c r="AU1296" s="25"/>
    </row>
    <row r="1297" spans="27:64">
      <c r="AA1297" s="25"/>
      <c r="AB1297" s="25"/>
      <c r="AC1297" s="25"/>
      <c r="AD1297" s="25"/>
      <c r="AE1297" s="25"/>
      <c r="AG1297" s="128"/>
      <c r="AN1297" s="25"/>
      <c r="AO1297" s="25"/>
      <c r="AP1297" s="25"/>
      <c r="AQ1297" s="25"/>
      <c r="AR1297" s="25"/>
      <c r="AS1297" s="25"/>
      <c r="AT1297" s="25"/>
      <c r="AU1297" s="25"/>
      <c r="AV1297" s="25"/>
      <c r="AW1297" s="25"/>
      <c r="AX1297" s="25"/>
      <c r="AY1297" s="25"/>
      <c r="AZ1297" s="25"/>
      <c r="BA1297" s="25"/>
      <c r="BB1297" s="25"/>
      <c r="BC1297" s="25"/>
      <c r="BD1297" s="25"/>
      <c r="BE1297" s="25"/>
      <c r="BF1297" s="25"/>
      <c r="BG1297" s="25"/>
      <c r="BH1297" s="25"/>
      <c r="BI1297" s="25"/>
      <c r="BJ1297" s="25"/>
      <c r="BK1297" s="25"/>
      <c r="BL1297" s="25"/>
    </row>
    <row r="1298" spans="27:64">
      <c r="AA1298" s="25"/>
      <c r="AB1298" s="25"/>
      <c r="AC1298" s="25"/>
      <c r="AD1298" s="25"/>
      <c r="AE1298" s="25"/>
      <c r="AG1298" s="128"/>
      <c r="AN1298" s="25"/>
      <c r="AO1298" s="25"/>
      <c r="AP1298" s="25"/>
      <c r="AQ1298" s="25"/>
      <c r="AR1298" s="25"/>
      <c r="AS1298" s="25"/>
      <c r="AT1298" s="25"/>
      <c r="AU1298" s="25"/>
    </row>
    <row r="1299" spans="27:64">
      <c r="AA1299" s="25"/>
      <c r="AB1299" s="25"/>
      <c r="AC1299" s="25"/>
      <c r="AD1299" s="25"/>
      <c r="AE1299" s="25"/>
      <c r="AG1299" s="128"/>
      <c r="AN1299" s="25"/>
      <c r="AO1299" s="25"/>
      <c r="AP1299" s="25"/>
      <c r="AQ1299" s="25"/>
      <c r="AR1299" s="25"/>
      <c r="AS1299" s="25"/>
      <c r="AT1299" s="25"/>
      <c r="AU1299" s="25"/>
    </row>
    <row r="1300" spans="27:64">
      <c r="AA1300" s="25"/>
      <c r="AB1300" s="25"/>
      <c r="AC1300" s="25"/>
      <c r="AD1300" s="25"/>
      <c r="AE1300" s="25"/>
      <c r="AG1300" s="128"/>
      <c r="AN1300" s="25"/>
      <c r="AO1300" s="25"/>
      <c r="AP1300" s="25"/>
      <c r="AQ1300" s="25"/>
      <c r="AR1300" s="25"/>
      <c r="AS1300" s="25"/>
      <c r="AT1300" s="25"/>
      <c r="AU1300" s="25"/>
    </row>
    <row r="1301" spans="27:64">
      <c r="AA1301" s="25"/>
      <c r="AB1301" s="25"/>
      <c r="AC1301" s="25"/>
      <c r="AD1301" s="25"/>
      <c r="AE1301" s="25"/>
      <c r="AG1301" s="128"/>
      <c r="AN1301" s="25"/>
      <c r="AO1301" s="25"/>
      <c r="AP1301" s="25"/>
      <c r="AQ1301" s="25"/>
      <c r="AR1301" s="25"/>
      <c r="AS1301" s="25"/>
      <c r="AT1301" s="25"/>
      <c r="AU1301" s="25"/>
      <c r="AV1301" s="25"/>
    </row>
    <row r="1302" spans="27:64">
      <c r="AA1302" s="25"/>
      <c r="AB1302" s="25"/>
      <c r="AC1302" s="25"/>
      <c r="AD1302" s="25"/>
      <c r="AE1302" s="25"/>
      <c r="AG1302" s="128"/>
      <c r="AN1302" s="25"/>
      <c r="AO1302" s="25"/>
      <c r="AP1302" s="25"/>
      <c r="AQ1302" s="25"/>
      <c r="AR1302" s="25"/>
      <c r="AS1302" s="25"/>
      <c r="AT1302" s="25"/>
      <c r="AU1302" s="25"/>
    </row>
    <row r="1303" spans="27:64">
      <c r="AA1303" s="25"/>
      <c r="AB1303" s="25"/>
      <c r="AC1303" s="25"/>
      <c r="AD1303" s="25"/>
      <c r="AE1303" s="25"/>
      <c r="AG1303" s="128"/>
      <c r="AN1303" s="25"/>
      <c r="AO1303" s="25"/>
      <c r="AP1303" s="25"/>
      <c r="AQ1303" s="25"/>
      <c r="AR1303" s="25"/>
      <c r="AS1303" s="25"/>
      <c r="AT1303" s="25"/>
      <c r="AU1303" s="25"/>
    </row>
    <row r="1304" spans="27:64">
      <c r="AA1304" s="25"/>
      <c r="AB1304" s="25"/>
      <c r="AC1304" s="25"/>
      <c r="AD1304" s="25"/>
      <c r="AE1304" s="25"/>
      <c r="AG1304" s="128"/>
      <c r="AN1304" s="25"/>
      <c r="AO1304" s="25"/>
      <c r="AP1304" s="25"/>
      <c r="AQ1304" s="25"/>
      <c r="AR1304" s="25"/>
      <c r="AS1304" s="25"/>
      <c r="AT1304" s="25"/>
      <c r="AU1304" s="25"/>
    </row>
    <row r="1305" spans="27:64">
      <c r="AA1305" s="25"/>
      <c r="AB1305" s="25"/>
      <c r="AC1305" s="25"/>
      <c r="AD1305" s="25"/>
      <c r="AE1305" s="25"/>
      <c r="AG1305" s="128"/>
      <c r="AN1305" s="25"/>
      <c r="AO1305" s="25"/>
      <c r="AP1305" s="25"/>
      <c r="AQ1305" s="25"/>
      <c r="AR1305" s="25"/>
      <c r="AS1305" s="25"/>
      <c r="AT1305" s="25"/>
      <c r="AU1305" s="25"/>
    </row>
    <row r="1306" spans="27:64">
      <c r="AA1306" s="25"/>
      <c r="AB1306" s="25"/>
      <c r="AC1306" s="25"/>
      <c r="AD1306" s="25"/>
      <c r="AE1306" s="25"/>
      <c r="AG1306" s="128"/>
      <c r="AN1306" s="25"/>
      <c r="AO1306" s="25"/>
      <c r="AP1306" s="25"/>
      <c r="AQ1306" s="25"/>
      <c r="AR1306" s="25"/>
      <c r="AS1306" s="25"/>
      <c r="AT1306" s="25"/>
      <c r="AU1306" s="25"/>
    </row>
    <row r="1307" spans="27:64">
      <c r="AA1307" s="25"/>
      <c r="AB1307" s="25"/>
      <c r="AC1307" s="25"/>
      <c r="AD1307" s="25"/>
      <c r="AE1307" s="25"/>
      <c r="AG1307" s="128"/>
      <c r="AN1307" s="25"/>
      <c r="AO1307" s="25"/>
      <c r="AP1307" s="25"/>
      <c r="AQ1307" s="25"/>
      <c r="AR1307" s="25"/>
      <c r="AS1307" s="25"/>
      <c r="AT1307" s="25"/>
      <c r="AU1307" s="25"/>
    </row>
    <row r="1308" spans="27:64">
      <c r="AA1308" s="25"/>
      <c r="AB1308" s="25"/>
      <c r="AC1308" s="25"/>
      <c r="AD1308" s="25"/>
      <c r="AE1308" s="25"/>
      <c r="AG1308" s="128"/>
      <c r="AN1308" s="25"/>
      <c r="AO1308" s="25"/>
      <c r="AP1308" s="25"/>
      <c r="AQ1308" s="25"/>
      <c r="AR1308" s="25"/>
      <c r="AS1308" s="25"/>
      <c r="AT1308" s="25"/>
      <c r="AU1308" s="25"/>
    </row>
    <row r="1309" spans="27:64">
      <c r="AA1309" s="25"/>
      <c r="AB1309" s="25"/>
      <c r="AC1309" s="25"/>
      <c r="AD1309" s="25"/>
      <c r="AE1309" s="25"/>
      <c r="AG1309" s="128"/>
      <c r="AN1309" s="25"/>
      <c r="AO1309" s="25"/>
      <c r="AP1309" s="25"/>
      <c r="AQ1309" s="25"/>
      <c r="AR1309" s="25"/>
      <c r="AS1309" s="25"/>
      <c r="AT1309" s="25"/>
      <c r="AU1309" s="25"/>
    </row>
    <row r="1310" spans="27:64">
      <c r="AA1310" s="25"/>
      <c r="AB1310" s="25"/>
      <c r="AC1310" s="25"/>
      <c r="AD1310" s="25"/>
      <c r="AE1310" s="25"/>
      <c r="AG1310" s="128"/>
      <c r="AN1310" s="25"/>
      <c r="AO1310" s="25"/>
      <c r="AP1310" s="25"/>
      <c r="AQ1310" s="25"/>
      <c r="AR1310" s="25"/>
      <c r="AS1310" s="25"/>
      <c r="AT1310" s="25"/>
      <c r="AU1310" s="25"/>
    </row>
    <row r="1311" spans="27:64">
      <c r="AA1311" s="25"/>
      <c r="AB1311" s="25"/>
      <c r="AC1311" s="25"/>
      <c r="AD1311" s="25"/>
      <c r="AE1311" s="25"/>
      <c r="AG1311" s="128"/>
      <c r="AN1311" s="25"/>
      <c r="AO1311" s="25"/>
      <c r="AP1311" s="25"/>
      <c r="AQ1311" s="25"/>
      <c r="AR1311" s="25"/>
      <c r="AS1311" s="25"/>
      <c r="AT1311" s="25"/>
      <c r="AU1311" s="25"/>
    </row>
    <row r="1312" spans="27:64">
      <c r="AA1312" s="25"/>
      <c r="AB1312" s="25"/>
      <c r="AC1312" s="25"/>
      <c r="AD1312" s="25"/>
      <c r="AE1312" s="25"/>
      <c r="AG1312" s="128"/>
      <c r="AN1312" s="25"/>
      <c r="AO1312" s="25"/>
      <c r="AP1312" s="25"/>
      <c r="AQ1312" s="25"/>
      <c r="AR1312" s="25"/>
      <c r="AS1312" s="25"/>
      <c r="AT1312" s="25"/>
      <c r="AU1312" s="25"/>
    </row>
    <row r="1313" spans="27:64">
      <c r="AA1313" s="25"/>
      <c r="AB1313" s="25"/>
      <c r="AC1313" s="25"/>
      <c r="AD1313" s="25"/>
      <c r="AE1313" s="25"/>
      <c r="AG1313" s="128"/>
      <c r="AN1313" s="25"/>
      <c r="AO1313" s="25"/>
      <c r="AP1313" s="25"/>
      <c r="AQ1313" s="25"/>
      <c r="AR1313" s="25"/>
      <c r="AS1313" s="25"/>
      <c r="AT1313" s="25"/>
      <c r="AU1313" s="25"/>
    </row>
    <row r="1314" spans="27:64">
      <c r="AA1314" s="25"/>
      <c r="AB1314" s="25"/>
      <c r="AC1314" s="25"/>
      <c r="AD1314" s="25"/>
      <c r="AE1314" s="25"/>
      <c r="AG1314" s="128"/>
      <c r="AN1314" s="25"/>
      <c r="AO1314" s="25"/>
      <c r="AP1314" s="25"/>
      <c r="AQ1314" s="25"/>
      <c r="AR1314" s="25"/>
      <c r="AS1314" s="25"/>
      <c r="AT1314" s="25"/>
      <c r="AU1314" s="25"/>
    </row>
    <row r="1315" spans="27:64">
      <c r="AA1315" s="25"/>
      <c r="AB1315" s="25"/>
      <c r="AC1315" s="25"/>
      <c r="AD1315" s="25"/>
      <c r="AE1315" s="25"/>
      <c r="AG1315" s="128"/>
      <c r="AN1315" s="25"/>
      <c r="AO1315" s="25"/>
      <c r="AP1315" s="25"/>
      <c r="AQ1315" s="25"/>
      <c r="AR1315" s="25"/>
      <c r="AS1315" s="25"/>
      <c r="AT1315" s="25"/>
      <c r="AU1315" s="25"/>
    </row>
    <row r="1316" spans="27:64">
      <c r="AA1316" s="25"/>
      <c r="AB1316" s="25"/>
      <c r="AC1316" s="25"/>
      <c r="AD1316" s="25"/>
      <c r="AE1316" s="25"/>
      <c r="AG1316" s="128"/>
      <c r="AN1316" s="25"/>
      <c r="AO1316" s="25"/>
      <c r="AP1316" s="25"/>
      <c r="AQ1316" s="25"/>
      <c r="AR1316" s="25"/>
      <c r="AS1316" s="25"/>
      <c r="AT1316" s="25"/>
      <c r="AU1316" s="25"/>
    </row>
    <row r="1317" spans="27:64">
      <c r="AA1317" s="25"/>
      <c r="AB1317" s="25"/>
      <c r="AC1317" s="25"/>
      <c r="AD1317" s="25"/>
      <c r="AE1317" s="25"/>
      <c r="AG1317" s="128"/>
      <c r="AN1317" s="25"/>
      <c r="AO1317" s="25"/>
      <c r="AP1317" s="25"/>
      <c r="AQ1317" s="25"/>
      <c r="AR1317" s="25"/>
      <c r="AS1317" s="25"/>
      <c r="AT1317" s="25"/>
      <c r="AU1317" s="25"/>
    </row>
    <row r="1318" spans="27:64">
      <c r="AA1318" s="25"/>
      <c r="AB1318" s="25"/>
      <c r="AC1318" s="25"/>
      <c r="AD1318" s="25"/>
      <c r="AE1318" s="25"/>
      <c r="AG1318" s="128"/>
      <c r="AN1318" s="25"/>
      <c r="AO1318" s="25"/>
      <c r="AP1318" s="25"/>
      <c r="AQ1318" s="25"/>
      <c r="AR1318" s="25"/>
      <c r="AS1318" s="25"/>
      <c r="AT1318" s="25"/>
      <c r="AU1318" s="25"/>
    </row>
    <row r="1319" spans="27:64">
      <c r="AA1319" s="25"/>
      <c r="AB1319" s="25"/>
      <c r="AC1319" s="25"/>
      <c r="AD1319" s="25"/>
      <c r="AE1319" s="25"/>
      <c r="AG1319" s="128"/>
      <c r="AN1319" s="25"/>
      <c r="AO1319" s="25"/>
      <c r="AP1319" s="25"/>
      <c r="AQ1319" s="25"/>
      <c r="AR1319" s="25"/>
      <c r="AS1319" s="25"/>
      <c r="AT1319" s="25"/>
      <c r="AU1319" s="25"/>
    </row>
    <row r="1320" spans="27:64">
      <c r="AA1320" s="25"/>
      <c r="AB1320" s="25"/>
      <c r="AC1320" s="25"/>
      <c r="AD1320" s="25"/>
      <c r="AE1320" s="25"/>
      <c r="AG1320" s="128"/>
      <c r="AN1320" s="25"/>
      <c r="AO1320" s="25"/>
      <c r="AP1320" s="25"/>
      <c r="AQ1320" s="25"/>
      <c r="AR1320" s="25"/>
      <c r="AS1320" s="25"/>
      <c r="AT1320" s="25"/>
      <c r="AU1320" s="25"/>
    </row>
    <row r="1321" spans="27:64">
      <c r="AA1321" s="25"/>
      <c r="AB1321" s="25"/>
      <c r="AC1321" s="25"/>
      <c r="AD1321" s="25"/>
      <c r="AE1321" s="25"/>
      <c r="AG1321" s="128"/>
      <c r="AN1321" s="25"/>
      <c r="AO1321" s="25"/>
      <c r="AP1321" s="25"/>
      <c r="AQ1321" s="25"/>
      <c r="AR1321" s="25"/>
      <c r="AS1321" s="25"/>
      <c r="AT1321" s="25"/>
      <c r="AU1321" s="25"/>
    </row>
    <row r="1322" spans="27:64">
      <c r="AA1322" s="25"/>
      <c r="AB1322" s="25"/>
      <c r="AC1322" s="25"/>
      <c r="AD1322" s="25"/>
      <c r="AE1322" s="25"/>
      <c r="AG1322" s="128"/>
      <c r="AN1322" s="25"/>
      <c r="AO1322" s="25"/>
      <c r="AP1322" s="25"/>
      <c r="AQ1322" s="25"/>
      <c r="AR1322" s="25"/>
      <c r="AS1322" s="25"/>
      <c r="AT1322" s="25"/>
      <c r="AU1322" s="25"/>
    </row>
    <row r="1323" spans="27:64">
      <c r="AA1323" s="25"/>
      <c r="AB1323" s="25"/>
      <c r="AC1323" s="25"/>
      <c r="AD1323" s="25"/>
      <c r="AE1323" s="25"/>
      <c r="AG1323" s="128"/>
      <c r="AN1323" s="25"/>
      <c r="AO1323" s="25"/>
      <c r="AP1323" s="25"/>
      <c r="AQ1323" s="25"/>
      <c r="AR1323" s="25"/>
      <c r="AS1323" s="25"/>
      <c r="AT1323" s="25"/>
      <c r="AU1323" s="25"/>
    </row>
    <row r="1324" spans="27:64">
      <c r="AA1324" s="25"/>
      <c r="AB1324" s="25"/>
      <c r="AC1324" s="25"/>
      <c r="AD1324" s="25"/>
      <c r="AE1324" s="25"/>
      <c r="AG1324" s="128"/>
      <c r="AN1324" s="25"/>
      <c r="AO1324" s="25"/>
      <c r="AP1324" s="25"/>
      <c r="AQ1324" s="25"/>
      <c r="AR1324" s="25"/>
      <c r="AS1324" s="25"/>
      <c r="AT1324" s="25"/>
      <c r="AU1324" s="25"/>
    </row>
    <row r="1325" spans="27:64">
      <c r="AA1325" s="25"/>
      <c r="AB1325" s="25"/>
      <c r="AC1325" s="25"/>
      <c r="AD1325" s="25"/>
      <c r="AE1325" s="25"/>
      <c r="AG1325" s="128"/>
      <c r="AN1325" s="25"/>
      <c r="AO1325" s="25"/>
      <c r="AP1325" s="25"/>
      <c r="AQ1325" s="25"/>
      <c r="AR1325" s="25"/>
      <c r="AS1325" s="25"/>
      <c r="AT1325" s="25"/>
      <c r="AU1325" s="25"/>
      <c r="AV1325" s="25"/>
      <c r="AW1325" s="25"/>
      <c r="AX1325" s="25"/>
      <c r="AY1325" s="25"/>
      <c r="AZ1325" s="25"/>
      <c r="BA1325" s="25"/>
      <c r="BB1325" s="25"/>
      <c r="BC1325" s="25"/>
      <c r="BD1325" s="25"/>
      <c r="BE1325" s="25"/>
      <c r="BF1325" s="25"/>
      <c r="BG1325" s="25"/>
      <c r="BH1325" s="25"/>
      <c r="BI1325" s="25"/>
      <c r="BJ1325" s="25"/>
      <c r="BK1325" s="25"/>
      <c r="BL1325" s="25"/>
    </row>
    <row r="1326" spans="27:64">
      <c r="AA1326" s="25"/>
      <c r="AB1326" s="25"/>
      <c r="AC1326" s="25"/>
      <c r="AD1326" s="25"/>
      <c r="AE1326" s="25"/>
      <c r="AG1326" s="128"/>
      <c r="AN1326" s="25"/>
      <c r="AO1326" s="25"/>
      <c r="AP1326" s="25"/>
      <c r="AQ1326" s="25"/>
      <c r="AR1326" s="25"/>
      <c r="AS1326" s="25"/>
      <c r="AT1326" s="25"/>
      <c r="AU1326" s="25"/>
    </row>
    <row r="1327" spans="27:64">
      <c r="AA1327" s="25"/>
      <c r="AB1327" s="25"/>
      <c r="AC1327" s="25"/>
      <c r="AD1327" s="25"/>
      <c r="AE1327" s="25"/>
      <c r="AG1327" s="128"/>
      <c r="AN1327" s="25"/>
      <c r="AO1327" s="25"/>
      <c r="AP1327" s="25"/>
      <c r="AQ1327" s="25"/>
      <c r="AR1327" s="25"/>
      <c r="AS1327" s="25"/>
      <c r="AT1327" s="25"/>
      <c r="AU1327" s="25"/>
      <c r="AV1327" s="25"/>
      <c r="AW1327" s="25"/>
      <c r="AX1327" s="25"/>
      <c r="AY1327" s="25"/>
      <c r="AZ1327" s="25"/>
      <c r="BA1327" s="25"/>
      <c r="BB1327" s="25"/>
      <c r="BC1327" s="25"/>
      <c r="BD1327" s="25"/>
      <c r="BE1327" s="25"/>
      <c r="BF1327" s="25"/>
      <c r="BG1327" s="25"/>
      <c r="BH1327" s="25"/>
      <c r="BI1327" s="25"/>
      <c r="BJ1327" s="25"/>
      <c r="BK1327" s="25"/>
      <c r="BL1327" s="25"/>
    </row>
    <row r="1328" spans="27:64">
      <c r="AA1328" s="25"/>
      <c r="AB1328" s="25"/>
      <c r="AC1328" s="25"/>
      <c r="AD1328" s="25"/>
      <c r="AE1328" s="25"/>
      <c r="AG1328" s="128"/>
      <c r="AN1328" s="25"/>
      <c r="AO1328" s="25"/>
      <c r="AP1328" s="25"/>
      <c r="AQ1328" s="25"/>
      <c r="AR1328" s="25"/>
      <c r="AS1328" s="25"/>
      <c r="AT1328" s="25"/>
      <c r="AU1328" s="25"/>
    </row>
    <row r="1329" spans="27:64">
      <c r="AA1329" s="25"/>
      <c r="AB1329" s="25"/>
      <c r="AC1329" s="25"/>
      <c r="AD1329" s="25"/>
      <c r="AE1329" s="25"/>
      <c r="AG1329" s="128"/>
      <c r="AN1329" s="25"/>
      <c r="AO1329" s="25"/>
      <c r="AP1329" s="25"/>
      <c r="AQ1329" s="25"/>
      <c r="AR1329" s="25"/>
      <c r="AS1329" s="25"/>
      <c r="AT1329" s="25"/>
      <c r="AU1329" s="25"/>
      <c r="AV1329" s="25"/>
      <c r="AW1329" s="25"/>
      <c r="AX1329" s="25"/>
      <c r="AY1329" s="25"/>
      <c r="AZ1329" s="25"/>
      <c r="BA1329" s="25"/>
      <c r="BB1329" s="25"/>
      <c r="BC1329" s="25"/>
      <c r="BD1329" s="25"/>
      <c r="BE1329" s="25"/>
      <c r="BF1329" s="25"/>
      <c r="BG1329" s="25"/>
      <c r="BH1329" s="25"/>
      <c r="BI1329" s="25"/>
      <c r="BJ1329" s="25"/>
      <c r="BK1329" s="25"/>
      <c r="BL1329" s="25"/>
    </row>
    <row r="1330" spans="27:64">
      <c r="AA1330" s="25"/>
      <c r="AB1330" s="25"/>
      <c r="AC1330" s="25"/>
      <c r="AD1330" s="25"/>
      <c r="AE1330" s="25"/>
      <c r="AG1330" s="128"/>
      <c r="AN1330" s="25"/>
      <c r="AO1330" s="25"/>
      <c r="AP1330" s="25"/>
      <c r="AQ1330" s="25"/>
      <c r="AR1330" s="25"/>
      <c r="AS1330" s="25"/>
      <c r="AT1330" s="25"/>
      <c r="AU1330" s="25"/>
    </row>
    <row r="1331" spans="27:64">
      <c r="AA1331" s="25"/>
      <c r="AB1331" s="25"/>
      <c r="AC1331" s="25"/>
      <c r="AD1331" s="25"/>
      <c r="AE1331" s="25"/>
      <c r="AG1331" s="128"/>
      <c r="AN1331" s="25"/>
      <c r="AO1331" s="25"/>
      <c r="AP1331" s="25"/>
      <c r="AQ1331" s="25"/>
      <c r="AR1331" s="25"/>
      <c r="AS1331" s="25"/>
      <c r="AT1331" s="25"/>
      <c r="AU1331" s="25"/>
    </row>
    <row r="1332" spans="27:64">
      <c r="AA1332" s="25"/>
      <c r="AB1332" s="25"/>
      <c r="AC1332" s="25"/>
      <c r="AD1332" s="25"/>
      <c r="AE1332" s="25"/>
      <c r="AG1332" s="128"/>
      <c r="AN1332" s="25"/>
      <c r="AO1332" s="25"/>
      <c r="AP1332" s="25"/>
      <c r="AQ1332" s="25"/>
      <c r="AR1332" s="25"/>
      <c r="AS1332" s="25"/>
      <c r="AT1332" s="25"/>
      <c r="AU1332" s="25"/>
    </row>
    <row r="1333" spans="27:64">
      <c r="AA1333" s="25"/>
      <c r="AB1333" s="25"/>
      <c r="AC1333" s="25"/>
      <c r="AD1333" s="25"/>
      <c r="AE1333" s="25"/>
      <c r="AG1333" s="128"/>
      <c r="AN1333" s="25"/>
      <c r="AO1333" s="25"/>
      <c r="AP1333" s="25"/>
      <c r="AQ1333" s="25"/>
      <c r="AR1333" s="25"/>
      <c r="AS1333" s="25"/>
      <c r="AT1333" s="25"/>
      <c r="AU1333" s="25"/>
    </row>
    <row r="1334" spans="27:64">
      <c r="AA1334" s="25"/>
      <c r="AB1334" s="25"/>
      <c r="AC1334" s="25"/>
      <c r="AD1334" s="25"/>
      <c r="AE1334" s="25"/>
      <c r="AG1334" s="128"/>
      <c r="AN1334" s="25"/>
      <c r="AO1334" s="25"/>
      <c r="AP1334" s="25"/>
      <c r="AQ1334" s="25"/>
      <c r="AR1334" s="25"/>
      <c r="AS1334" s="25"/>
      <c r="AT1334" s="25"/>
      <c r="AU1334" s="25"/>
    </row>
    <row r="1335" spans="27:64">
      <c r="AA1335" s="25"/>
      <c r="AB1335" s="25"/>
      <c r="AC1335" s="25"/>
      <c r="AD1335" s="25"/>
      <c r="AE1335" s="25"/>
      <c r="AG1335" s="128"/>
      <c r="AN1335" s="25"/>
      <c r="AO1335" s="25"/>
      <c r="AP1335" s="25"/>
      <c r="AQ1335" s="25"/>
      <c r="AR1335" s="25"/>
      <c r="AS1335" s="25"/>
      <c r="AT1335" s="25"/>
      <c r="AU1335" s="25"/>
    </row>
    <row r="1336" spans="27:64">
      <c r="AA1336" s="25"/>
      <c r="AB1336" s="25"/>
      <c r="AC1336" s="25"/>
      <c r="AD1336" s="25"/>
      <c r="AE1336" s="25"/>
      <c r="AG1336" s="128"/>
      <c r="AN1336" s="25"/>
      <c r="AO1336" s="25"/>
      <c r="AP1336" s="25"/>
      <c r="AQ1336" s="25"/>
      <c r="AR1336" s="25"/>
      <c r="AS1336" s="25"/>
      <c r="AT1336" s="25"/>
      <c r="AU1336" s="25"/>
    </row>
    <row r="1337" spans="27:64">
      <c r="AA1337" s="25"/>
      <c r="AB1337" s="25"/>
      <c r="AC1337" s="25"/>
      <c r="AD1337" s="25"/>
      <c r="AE1337" s="25"/>
      <c r="AG1337" s="128"/>
      <c r="AN1337" s="25"/>
      <c r="AO1337" s="25"/>
      <c r="AP1337" s="25"/>
      <c r="AQ1337" s="25"/>
      <c r="AR1337" s="25"/>
      <c r="AS1337" s="25"/>
      <c r="AT1337" s="25"/>
      <c r="AU1337" s="25"/>
    </row>
    <row r="1338" spans="27:64">
      <c r="AA1338" s="25"/>
      <c r="AB1338" s="25"/>
      <c r="AC1338" s="25"/>
      <c r="AD1338" s="25"/>
      <c r="AE1338" s="25"/>
      <c r="AG1338" s="128"/>
      <c r="AN1338" s="25"/>
      <c r="AO1338" s="25"/>
      <c r="AP1338" s="25"/>
      <c r="AQ1338" s="25"/>
      <c r="AR1338" s="25"/>
      <c r="AS1338" s="25"/>
      <c r="AT1338" s="25"/>
      <c r="AU1338" s="25"/>
      <c r="AV1338" s="25"/>
    </row>
    <row r="1339" spans="27:64">
      <c r="AA1339" s="25"/>
      <c r="AB1339" s="25"/>
      <c r="AC1339" s="25"/>
      <c r="AD1339" s="25"/>
      <c r="AE1339" s="25"/>
      <c r="AG1339" s="128"/>
      <c r="AN1339" s="25"/>
      <c r="AO1339" s="25"/>
      <c r="AP1339" s="25"/>
      <c r="AQ1339" s="25"/>
      <c r="AR1339" s="25"/>
      <c r="AS1339" s="25"/>
      <c r="AT1339" s="25"/>
      <c r="AU1339" s="25"/>
    </row>
    <row r="1340" spans="27:64">
      <c r="AA1340" s="25"/>
      <c r="AB1340" s="25"/>
      <c r="AC1340" s="25"/>
      <c r="AD1340" s="25"/>
      <c r="AE1340" s="25"/>
      <c r="AG1340" s="128"/>
      <c r="AN1340" s="25"/>
      <c r="AO1340" s="25"/>
      <c r="AP1340" s="25"/>
      <c r="AQ1340" s="25"/>
      <c r="AR1340" s="25"/>
      <c r="AS1340" s="25"/>
      <c r="AT1340" s="25"/>
      <c r="AU1340" s="25"/>
      <c r="AV1340" s="25"/>
    </row>
    <row r="1341" spans="27:64">
      <c r="AA1341" s="25"/>
      <c r="AB1341" s="25"/>
      <c r="AC1341" s="25"/>
      <c r="AD1341" s="25"/>
      <c r="AE1341" s="25"/>
      <c r="AG1341" s="128"/>
      <c r="AN1341" s="25"/>
      <c r="AO1341" s="25"/>
      <c r="AP1341" s="25"/>
      <c r="AQ1341" s="25"/>
      <c r="AR1341" s="25"/>
      <c r="AS1341" s="25"/>
      <c r="AT1341" s="25"/>
      <c r="AU1341" s="25"/>
      <c r="AV1341" s="25"/>
      <c r="AW1341" s="25"/>
      <c r="AX1341" s="25"/>
      <c r="AY1341" s="25"/>
      <c r="AZ1341" s="25"/>
      <c r="BA1341" s="25"/>
      <c r="BB1341" s="25"/>
      <c r="BC1341" s="25"/>
      <c r="BD1341" s="25"/>
      <c r="BE1341" s="25"/>
      <c r="BF1341" s="25"/>
      <c r="BG1341" s="25"/>
      <c r="BH1341" s="25"/>
      <c r="BI1341" s="25"/>
      <c r="BJ1341" s="25"/>
      <c r="BK1341" s="25"/>
      <c r="BL1341" s="25"/>
    </row>
    <row r="1342" spans="27:64">
      <c r="AA1342" s="25"/>
      <c r="AB1342" s="25"/>
      <c r="AC1342" s="25"/>
      <c r="AD1342" s="25"/>
      <c r="AE1342" s="25"/>
      <c r="AG1342" s="128"/>
      <c r="AN1342" s="25"/>
      <c r="AO1342" s="25"/>
      <c r="AP1342" s="25"/>
      <c r="AQ1342" s="25"/>
      <c r="AR1342" s="25"/>
      <c r="AS1342" s="25"/>
      <c r="AT1342" s="25"/>
      <c r="AU1342" s="25"/>
    </row>
    <row r="1343" spans="27:64">
      <c r="AA1343" s="25"/>
      <c r="AB1343" s="25"/>
      <c r="AC1343" s="25"/>
      <c r="AD1343" s="25"/>
      <c r="AE1343" s="25"/>
      <c r="AG1343" s="128"/>
      <c r="AN1343" s="25"/>
      <c r="AO1343" s="25"/>
      <c r="AP1343" s="25"/>
      <c r="AQ1343" s="25"/>
      <c r="AR1343" s="25"/>
      <c r="AS1343" s="25"/>
      <c r="AT1343" s="25"/>
      <c r="AU1343" s="25"/>
    </row>
    <row r="1344" spans="27:64">
      <c r="AA1344" s="25"/>
      <c r="AB1344" s="25"/>
      <c r="AC1344" s="25"/>
      <c r="AD1344" s="25"/>
      <c r="AE1344" s="25"/>
      <c r="AG1344" s="128"/>
      <c r="AN1344" s="25"/>
      <c r="AO1344" s="25"/>
      <c r="AP1344" s="25"/>
      <c r="AQ1344" s="25"/>
      <c r="AR1344" s="25"/>
      <c r="AS1344" s="25"/>
      <c r="AT1344" s="25"/>
      <c r="AU1344" s="25"/>
    </row>
    <row r="1345" spans="27:64">
      <c r="AA1345" s="25"/>
      <c r="AB1345" s="25"/>
      <c r="AC1345" s="25"/>
      <c r="AD1345" s="25"/>
      <c r="AE1345" s="25"/>
      <c r="AG1345" s="128"/>
      <c r="AN1345" s="25"/>
      <c r="AO1345" s="25"/>
      <c r="AP1345" s="25"/>
      <c r="AQ1345" s="25"/>
      <c r="AR1345" s="25"/>
      <c r="AS1345" s="25"/>
      <c r="AT1345" s="25"/>
      <c r="AU1345" s="25"/>
    </row>
    <row r="1346" spans="27:64">
      <c r="AA1346" s="25"/>
      <c r="AB1346" s="25"/>
      <c r="AC1346" s="25"/>
      <c r="AD1346" s="25"/>
      <c r="AE1346" s="25"/>
      <c r="AG1346" s="128"/>
      <c r="AN1346" s="25"/>
      <c r="AO1346" s="25"/>
      <c r="AP1346" s="25"/>
      <c r="AQ1346" s="25"/>
      <c r="AR1346" s="25"/>
      <c r="AS1346" s="25"/>
      <c r="AT1346" s="25"/>
      <c r="AU1346" s="25"/>
    </row>
    <row r="1347" spans="27:64">
      <c r="AA1347" s="25"/>
      <c r="AB1347" s="25"/>
      <c r="AC1347" s="25"/>
      <c r="AD1347" s="25"/>
      <c r="AE1347" s="25"/>
      <c r="AG1347" s="128"/>
      <c r="AN1347" s="25"/>
      <c r="AO1347" s="25"/>
      <c r="AP1347" s="25"/>
      <c r="AQ1347" s="25"/>
      <c r="AR1347" s="25"/>
      <c r="AS1347" s="25"/>
      <c r="AT1347" s="25"/>
      <c r="AU1347" s="25"/>
    </row>
    <row r="1348" spans="27:64">
      <c r="AA1348" s="25"/>
      <c r="AB1348" s="25"/>
      <c r="AC1348" s="25"/>
      <c r="AD1348" s="25"/>
      <c r="AE1348" s="25"/>
      <c r="AG1348" s="128"/>
      <c r="AN1348" s="25"/>
      <c r="AO1348" s="25"/>
      <c r="AP1348" s="25"/>
      <c r="AQ1348" s="25"/>
      <c r="AR1348" s="25"/>
      <c r="AS1348" s="25"/>
      <c r="AT1348" s="25"/>
      <c r="AU1348" s="25"/>
      <c r="AV1348" s="25"/>
      <c r="AW1348" s="25"/>
      <c r="AX1348" s="25"/>
      <c r="AY1348" s="25"/>
      <c r="AZ1348" s="25"/>
      <c r="BA1348" s="25"/>
      <c r="BB1348" s="25"/>
      <c r="BC1348" s="25"/>
      <c r="BD1348" s="25"/>
      <c r="BE1348" s="25"/>
      <c r="BF1348" s="25"/>
      <c r="BG1348" s="25"/>
      <c r="BH1348" s="25"/>
      <c r="BI1348" s="25"/>
      <c r="BJ1348" s="25"/>
      <c r="BK1348" s="25"/>
      <c r="BL1348" s="25"/>
    </row>
    <row r="1349" spans="27:64">
      <c r="AA1349" s="25"/>
      <c r="AB1349" s="25"/>
      <c r="AC1349" s="25"/>
      <c r="AD1349" s="25"/>
      <c r="AE1349" s="25"/>
      <c r="AG1349" s="128"/>
      <c r="AN1349" s="25"/>
      <c r="AO1349" s="25"/>
      <c r="AP1349" s="25"/>
      <c r="AQ1349" s="25"/>
      <c r="AR1349" s="25"/>
      <c r="AS1349" s="25"/>
      <c r="AT1349" s="25"/>
      <c r="AU1349" s="25"/>
      <c r="AV1349" s="25"/>
      <c r="AX1349" s="25"/>
    </row>
    <row r="1350" spans="27:64">
      <c r="AA1350" s="25"/>
      <c r="AB1350" s="25"/>
      <c r="AC1350" s="25"/>
      <c r="AD1350" s="25"/>
      <c r="AE1350" s="25"/>
      <c r="AG1350" s="128"/>
      <c r="AN1350" s="25"/>
      <c r="AO1350" s="25"/>
      <c r="AP1350" s="25"/>
      <c r="AQ1350" s="25"/>
      <c r="AR1350" s="25"/>
      <c r="AS1350" s="25"/>
      <c r="AT1350" s="25"/>
      <c r="AU1350" s="25"/>
      <c r="AV1350" s="25"/>
      <c r="AW1350" s="25"/>
      <c r="AX1350" s="25"/>
      <c r="AY1350" s="25"/>
      <c r="AZ1350" s="25"/>
      <c r="BA1350" s="25"/>
      <c r="BB1350" s="25"/>
      <c r="BC1350" s="25"/>
      <c r="BD1350" s="25"/>
      <c r="BE1350" s="25"/>
      <c r="BF1350" s="25"/>
      <c r="BG1350" s="25"/>
      <c r="BH1350" s="25"/>
      <c r="BI1350" s="25"/>
      <c r="BJ1350" s="25"/>
      <c r="BK1350" s="25"/>
      <c r="BL1350" s="25"/>
    </row>
    <row r="1351" spans="27:64">
      <c r="AA1351" s="25"/>
      <c r="AB1351" s="25"/>
      <c r="AC1351" s="25"/>
      <c r="AD1351" s="25"/>
      <c r="AE1351" s="25"/>
      <c r="AG1351" s="128"/>
      <c r="AN1351" s="25"/>
      <c r="AO1351" s="25"/>
      <c r="AP1351" s="25"/>
      <c r="AQ1351" s="25"/>
      <c r="AR1351" s="25"/>
      <c r="AS1351" s="25"/>
      <c r="AT1351" s="25"/>
      <c r="AU1351" s="25"/>
      <c r="AV1351" s="25"/>
      <c r="AW1351" s="25"/>
      <c r="AX1351" s="25"/>
      <c r="AY1351" s="25"/>
      <c r="AZ1351" s="25"/>
      <c r="BA1351" s="25"/>
      <c r="BB1351" s="25"/>
      <c r="BC1351" s="25"/>
      <c r="BD1351" s="25"/>
      <c r="BE1351" s="25"/>
      <c r="BF1351" s="25"/>
      <c r="BG1351" s="25"/>
      <c r="BH1351" s="25"/>
      <c r="BI1351" s="25"/>
      <c r="BJ1351" s="25"/>
      <c r="BK1351" s="25"/>
      <c r="BL1351" s="25"/>
    </row>
    <row r="1352" spans="27:64">
      <c r="AA1352" s="25"/>
      <c r="AB1352" s="25"/>
      <c r="AC1352" s="25"/>
      <c r="AD1352" s="25"/>
      <c r="AE1352" s="25"/>
      <c r="AG1352" s="128"/>
      <c r="AN1352" s="25"/>
      <c r="AO1352" s="25"/>
      <c r="AP1352" s="25"/>
      <c r="AQ1352" s="25"/>
      <c r="AR1352" s="25"/>
      <c r="AS1352" s="25"/>
      <c r="AT1352" s="25"/>
      <c r="AU1352" s="25"/>
    </row>
    <row r="1353" spans="27:64">
      <c r="AA1353" s="25"/>
      <c r="AB1353" s="25"/>
      <c r="AC1353" s="25"/>
      <c r="AD1353" s="25"/>
      <c r="AE1353" s="25"/>
      <c r="AG1353" s="128"/>
      <c r="AN1353" s="25"/>
      <c r="AO1353" s="25"/>
      <c r="AP1353" s="25"/>
      <c r="AQ1353" s="25"/>
      <c r="AR1353" s="25"/>
      <c r="AS1353" s="25"/>
      <c r="AT1353" s="25"/>
      <c r="AU1353" s="25"/>
    </row>
    <row r="1354" spans="27:64">
      <c r="AA1354" s="25"/>
      <c r="AB1354" s="25"/>
      <c r="AC1354" s="25"/>
      <c r="AD1354" s="25"/>
      <c r="AE1354" s="25"/>
      <c r="AG1354" s="128"/>
      <c r="AN1354" s="25"/>
      <c r="AO1354" s="25"/>
      <c r="AP1354" s="25"/>
      <c r="AQ1354" s="25"/>
      <c r="AR1354" s="25"/>
      <c r="AS1354" s="25"/>
      <c r="AT1354" s="25"/>
      <c r="AU1354" s="25"/>
    </row>
    <row r="1355" spans="27:64">
      <c r="AA1355" s="25"/>
      <c r="AB1355" s="25"/>
      <c r="AC1355" s="25"/>
      <c r="AD1355" s="25"/>
      <c r="AE1355" s="25"/>
      <c r="AG1355" s="128"/>
      <c r="AN1355" s="25"/>
      <c r="AO1355" s="25"/>
      <c r="AP1355" s="25"/>
      <c r="AQ1355" s="25"/>
      <c r="AR1355" s="25"/>
      <c r="AS1355" s="25"/>
      <c r="AT1355" s="25"/>
      <c r="AU1355" s="25"/>
    </row>
    <row r="1356" spans="27:64">
      <c r="AA1356" s="25"/>
      <c r="AB1356" s="25"/>
      <c r="AC1356" s="25"/>
      <c r="AD1356" s="25"/>
      <c r="AE1356" s="25"/>
      <c r="AG1356" s="128"/>
      <c r="AN1356" s="25"/>
      <c r="AO1356" s="25"/>
      <c r="AP1356" s="25"/>
      <c r="AQ1356" s="25"/>
      <c r="AR1356" s="25"/>
      <c r="AS1356" s="25"/>
      <c r="AT1356" s="25"/>
      <c r="AU1356" s="25"/>
    </row>
    <row r="1357" spans="27:64">
      <c r="AA1357" s="25"/>
      <c r="AB1357" s="25"/>
      <c r="AC1357" s="25"/>
      <c r="AD1357" s="25"/>
      <c r="AE1357" s="25"/>
      <c r="AG1357" s="128"/>
      <c r="AN1357" s="25"/>
      <c r="AO1357" s="25"/>
      <c r="AP1357" s="25"/>
      <c r="AQ1357" s="25"/>
      <c r="AR1357" s="25"/>
      <c r="AS1357" s="25"/>
      <c r="AT1357" s="25"/>
      <c r="AU1357" s="25"/>
    </row>
    <row r="1358" spans="27:64">
      <c r="AA1358" s="25"/>
      <c r="AB1358" s="25"/>
      <c r="AC1358" s="25"/>
      <c r="AD1358" s="25"/>
      <c r="AE1358" s="25"/>
      <c r="AG1358" s="128"/>
      <c r="AN1358" s="25"/>
      <c r="AO1358" s="25"/>
      <c r="AP1358" s="25"/>
      <c r="AQ1358" s="25"/>
      <c r="AR1358" s="25"/>
      <c r="AS1358" s="25"/>
      <c r="AT1358" s="25"/>
      <c r="AU1358" s="25"/>
    </row>
    <row r="1359" spans="27:64">
      <c r="AA1359" s="25"/>
      <c r="AB1359" s="25"/>
      <c r="AC1359" s="25"/>
      <c r="AD1359" s="25"/>
      <c r="AE1359" s="25"/>
      <c r="AG1359" s="128"/>
      <c r="AN1359" s="25"/>
      <c r="AO1359" s="25"/>
      <c r="AP1359" s="25"/>
      <c r="AQ1359" s="25"/>
      <c r="AR1359" s="25"/>
      <c r="AS1359" s="25"/>
      <c r="AT1359" s="25"/>
      <c r="AU1359" s="25"/>
    </row>
    <row r="1360" spans="27:64">
      <c r="AA1360" s="25"/>
      <c r="AB1360" s="25"/>
      <c r="AC1360" s="25"/>
      <c r="AD1360" s="25"/>
      <c r="AE1360" s="25"/>
      <c r="AG1360" s="128"/>
      <c r="AN1360" s="25"/>
      <c r="AO1360" s="25"/>
      <c r="AP1360" s="25"/>
      <c r="AQ1360" s="25"/>
      <c r="AR1360" s="25"/>
      <c r="AS1360" s="25"/>
      <c r="AT1360" s="25"/>
      <c r="AU1360" s="25"/>
    </row>
    <row r="1361" spans="27:64">
      <c r="AA1361" s="25"/>
      <c r="AB1361" s="25"/>
      <c r="AC1361" s="25"/>
      <c r="AD1361" s="25"/>
      <c r="AE1361" s="25"/>
      <c r="AG1361" s="128"/>
      <c r="AN1361" s="25"/>
      <c r="AO1361" s="25"/>
      <c r="AP1361" s="25"/>
      <c r="AQ1361" s="25"/>
      <c r="AR1361" s="25"/>
      <c r="AS1361" s="25"/>
      <c r="AT1361" s="25"/>
      <c r="AU1361" s="25"/>
    </row>
    <row r="1362" spans="27:64">
      <c r="AA1362" s="25"/>
      <c r="AB1362" s="25"/>
      <c r="AC1362" s="25"/>
      <c r="AD1362" s="25"/>
      <c r="AE1362" s="25"/>
      <c r="AG1362" s="128"/>
      <c r="AN1362" s="25"/>
      <c r="AO1362" s="25"/>
      <c r="AP1362" s="25"/>
      <c r="AQ1362" s="25"/>
      <c r="AR1362" s="25"/>
      <c r="AS1362" s="25"/>
      <c r="AT1362" s="25"/>
      <c r="AU1362" s="25"/>
    </row>
    <row r="1363" spans="27:64">
      <c r="AA1363" s="25"/>
      <c r="AB1363" s="25"/>
      <c r="AC1363" s="25"/>
      <c r="AD1363" s="25"/>
      <c r="AE1363" s="25"/>
      <c r="AG1363" s="128"/>
      <c r="AN1363" s="25"/>
      <c r="AO1363" s="25"/>
      <c r="AP1363" s="25"/>
      <c r="AQ1363" s="25"/>
      <c r="AR1363" s="25"/>
      <c r="AS1363" s="25"/>
      <c r="AT1363" s="25"/>
      <c r="AU1363" s="25"/>
    </row>
    <row r="1364" spans="27:64">
      <c r="AA1364" s="25"/>
      <c r="AB1364" s="25"/>
      <c r="AC1364" s="25"/>
      <c r="AD1364" s="25"/>
      <c r="AE1364" s="25"/>
      <c r="AG1364" s="128"/>
      <c r="AN1364" s="25"/>
      <c r="AO1364" s="25"/>
      <c r="AP1364" s="25"/>
      <c r="AQ1364" s="25"/>
      <c r="AR1364" s="25"/>
      <c r="AS1364" s="25"/>
      <c r="AT1364" s="25"/>
      <c r="AU1364" s="25"/>
    </row>
    <row r="1365" spans="27:64">
      <c r="AA1365" s="25"/>
      <c r="AB1365" s="25"/>
      <c r="AC1365" s="25"/>
      <c r="AD1365" s="25"/>
      <c r="AE1365" s="25"/>
      <c r="AG1365" s="128"/>
      <c r="AN1365" s="25"/>
      <c r="AO1365" s="25"/>
      <c r="AP1365" s="25"/>
      <c r="AQ1365" s="25"/>
      <c r="AR1365" s="25"/>
      <c r="AS1365" s="25"/>
      <c r="AT1365" s="25"/>
      <c r="AU1365" s="25"/>
    </row>
    <row r="1366" spans="27:64">
      <c r="AA1366" s="25"/>
      <c r="AB1366" s="25"/>
      <c r="AC1366" s="25"/>
      <c r="AD1366" s="25"/>
      <c r="AE1366" s="25"/>
      <c r="AG1366" s="128"/>
      <c r="AN1366" s="25"/>
      <c r="AO1366" s="25"/>
      <c r="AP1366" s="25"/>
      <c r="AQ1366" s="25"/>
      <c r="AR1366" s="25"/>
      <c r="AS1366" s="25"/>
      <c r="AT1366" s="25"/>
      <c r="AU1366" s="25"/>
    </row>
    <row r="1367" spans="27:64">
      <c r="AA1367" s="25"/>
      <c r="AB1367" s="25"/>
      <c r="AC1367" s="25"/>
      <c r="AD1367" s="25"/>
      <c r="AE1367" s="25"/>
      <c r="AG1367" s="128"/>
      <c r="AN1367" s="25"/>
      <c r="AO1367" s="25"/>
      <c r="AP1367" s="25"/>
      <c r="AQ1367" s="25"/>
      <c r="AR1367" s="25"/>
      <c r="AS1367" s="25"/>
      <c r="AT1367" s="25"/>
      <c r="AU1367" s="25"/>
    </row>
    <row r="1368" spans="27:64">
      <c r="AA1368" s="25"/>
      <c r="AB1368" s="25"/>
      <c r="AC1368" s="25"/>
      <c r="AD1368" s="25"/>
      <c r="AE1368" s="25"/>
      <c r="AG1368" s="128"/>
      <c r="AN1368" s="25"/>
      <c r="AO1368" s="25"/>
      <c r="AP1368" s="25"/>
      <c r="AQ1368" s="25"/>
      <c r="AR1368" s="25"/>
      <c r="AS1368" s="25"/>
      <c r="AT1368" s="25"/>
      <c r="AU1368" s="25"/>
    </row>
    <row r="1369" spans="27:64">
      <c r="AA1369" s="25"/>
      <c r="AB1369" s="25"/>
      <c r="AC1369" s="25"/>
      <c r="AD1369" s="25"/>
      <c r="AE1369" s="25"/>
      <c r="AG1369" s="128"/>
      <c r="AN1369" s="25"/>
      <c r="AO1369" s="25"/>
      <c r="AP1369" s="25"/>
      <c r="AQ1369" s="25"/>
      <c r="AR1369" s="25"/>
      <c r="AS1369" s="25"/>
      <c r="AT1369" s="25"/>
      <c r="AU1369" s="25"/>
      <c r="AV1369" s="25"/>
      <c r="AX1369" s="25"/>
      <c r="AY1369" s="25"/>
      <c r="AZ1369" s="25"/>
      <c r="BA1369" s="25"/>
      <c r="BB1369" s="25"/>
      <c r="BC1369" s="25"/>
      <c r="BD1369" s="25"/>
      <c r="BE1369" s="25"/>
      <c r="BF1369" s="25"/>
      <c r="BG1369" s="25"/>
      <c r="BH1369" s="25"/>
      <c r="BI1369" s="25"/>
      <c r="BJ1369" s="25"/>
      <c r="BK1369" s="25"/>
      <c r="BL1369" s="25"/>
    </row>
    <row r="1370" spans="27:64">
      <c r="AA1370" s="25"/>
      <c r="AB1370" s="25"/>
      <c r="AC1370" s="25"/>
      <c r="AD1370" s="25"/>
      <c r="AE1370" s="25"/>
      <c r="AG1370" s="128"/>
      <c r="AN1370" s="25"/>
      <c r="AO1370" s="25"/>
      <c r="AP1370" s="25"/>
      <c r="AQ1370" s="25"/>
      <c r="AR1370" s="25"/>
      <c r="AS1370" s="25"/>
      <c r="AT1370" s="25"/>
      <c r="AU1370" s="25"/>
    </row>
    <row r="1371" spans="27:64">
      <c r="AA1371" s="25"/>
      <c r="AB1371" s="25"/>
      <c r="AC1371" s="25"/>
      <c r="AD1371" s="25"/>
      <c r="AE1371" s="25"/>
      <c r="AG1371" s="128"/>
      <c r="AN1371" s="25"/>
      <c r="AO1371" s="25"/>
      <c r="AP1371" s="25"/>
      <c r="AQ1371" s="25"/>
      <c r="AR1371" s="25"/>
      <c r="AS1371" s="25"/>
      <c r="AT1371" s="25"/>
      <c r="AU1371" s="25"/>
    </row>
    <row r="1372" spans="27:64">
      <c r="AA1372" s="25"/>
      <c r="AB1372" s="25"/>
      <c r="AC1372" s="25"/>
      <c r="AD1372" s="25"/>
      <c r="AE1372" s="25"/>
      <c r="AG1372" s="128"/>
      <c r="AN1372" s="25"/>
      <c r="AO1372" s="25"/>
      <c r="AP1372" s="25"/>
      <c r="AQ1372" s="25"/>
      <c r="AR1372" s="25"/>
      <c r="AS1372" s="25"/>
      <c r="AT1372" s="25"/>
      <c r="AU1372" s="25"/>
    </row>
    <row r="1373" spans="27:64">
      <c r="AA1373" s="25"/>
      <c r="AB1373" s="25"/>
      <c r="AC1373" s="25"/>
      <c r="AD1373" s="25"/>
      <c r="AE1373" s="25"/>
      <c r="AG1373" s="128"/>
      <c r="AN1373" s="25"/>
      <c r="AO1373" s="25"/>
      <c r="AP1373" s="25"/>
      <c r="AQ1373" s="25"/>
      <c r="AR1373" s="25"/>
      <c r="AS1373" s="25"/>
      <c r="AT1373" s="25"/>
      <c r="AU1373" s="25"/>
      <c r="AV1373" s="25"/>
      <c r="AX1373" s="25"/>
    </row>
    <row r="1374" spans="27:64">
      <c r="AA1374" s="25"/>
      <c r="AB1374" s="25"/>
      <c r="AC1374" s="25"/>
      <c r="AD1374" s="25"/>
      <c r="AE1374" s="25"/>
      <c r="AG1374" s="128"/>
      <c r="AN1374" s="25"/>
      <c r="AO1374" s="25"/>
      <c r="AP1374" s="25"/>
      <c r="AQ1374" s="25"/>
      <c r="AR1374" s="25"/>
      <c r="AS1374" s="25"/>
      <c r="AT1374" s="25"/>
      <c r="AU1374" s="25"/>
    </row>
    <row r="1375" spans="27:64">
      <c r="AA1375" s="25"/>
      <c r="AB1375" s="25"/>
      <c r="AC1375" s="25"/>
      <c r="AD1375" s="25"/>
      <c r="AE1375" s="25"/>
      <c r="AG1375" s="128"/>
      <c r="AN1375" s="25"/>
      <c r="AO1375" s="25"/>
      <c r="AP1375" s="25"/>
      <c r="AQ1375" s="25"/>
      <c r="AR1375" s="25"/>
      <c r="AS1375" s="25"/>
      <c r="AT1375" s="25"/>
      <c r="AU1375" s="25"/>
      <c r="AV1375" s="25"/>
      <c r="AX1375" s="25"/>
      <c r="AY1375" s="25"/>
      <c r="AZ1375" s="25"/>
      <c r="BA1375" s="25"/>
      <c r="BB1375" s="25"/>
      <c r="BC1375" s="25"/>
      <c r="BD1375" s="25"/>
      <c r="BE1375" s="25"/>
      <c r="BF1375" s="25"/>
      <c r="BG1375" s="25"/>
      <c r="BH1375" s="25"/>
      <c r="BI1375" s="25"/>
      <c r="BJ1375" s="25"/>
      <c r="BK1375" s="25"/>
      <c r="BL1375" s="25"/>
    </row>
    <row r="1376" spans="27:64">
      <c r="AA1376" s="25"/>
      <c r="AB1376" s="25"/>
      <c r="AC1376" s="25"/>
      <c r="AD1376" s="25"/>
      <c r="AE1376" s="25"/>
      <c r="AG1376" s="128"/>
      <c r="AN1376" s="25"/>
      <c r="AO1376" s="25"/>
      <c r="AP1376" s="25"/>
      <c r="AQ1376" s="25"/>
      <c r="AR1376" s="25"/>
      <c r="AS1376" s="25"/>
      <c r="AT1376" s="25"/>
      <c r="AU1376" s="25"/>
    </row>
    <row r="1377" spans="27:64">
      <c r="AA1377" s="25"/>
      <c r="AB1377" s="25"/>
      <c r="AC1377" s="25"/>
      <c r="AD1377" s="25"/>
      <c r="AE1377" s="25"/>
      <c r="AG1377" s="128"/>
      <c r="AN1377" s="25"/>
      <c r="AO1377" s="25"/>
      <c r="AP1377" s="25"/>
      <c r="AQ1377" s="25"/>
      <c r="AR1377" s="25"/>
      <c r="AS1377" s="25"/>
      <c r="AT1377" s="25"/>
      <c r="AU1377" s="25"/>
    </row>
    <row r="1378" spans="27:64">
      <c r="AA1378" s="25"/>
      <c r="AB1378" s="25"/>
      <c r="AC1378" s="25"/>
      <c r="AD1378" s="25"/>
      <c r="AE1378" s="25"/>
      <c r="AG1378" s="128"/>
      <c r="AN1378" s="25"/>
      <c r="AO1378" s="25"/>
      <c r="AP1378" s="25"/>
      <c r="AQ1378" s="25"/>
      <c r="AR1378" s="25"/>
      <c r="AS1378" s="25"/>
      <c r="AT1378" s="25"/>
      <c r="AU1378" s="25"/>
      <c r="AV1378" s="25"/>
    </row>
    <row r="1379" spans="27:64">
      <c r="AA1379" s="25"/>
      <c r="AB1379" s="25"/>
      <c r="AC1379" s="25"/>
      <c r="AD1379" s="25"/>
      <c r="AE1379" s="25"/>
      <c r="AG1379" s="128"/>
      <c r="AN1379" s="25"/>
      <c r="AO1379" s="25"/>
      <c r="AP1379" s="25"/>
      <c r="AQ1379" s="25"/>
      <c r="AR1379" s="25"/>
      <c r="AS1379" s="25"/>
      <c r="AT1379" s="25"/>
      <c r="AU1379" s="25"/>
      <c r="AV1379" s="25"/>
    </row>
    <row r="1380" spans="27:64">
      <c r="AA1380" s="25"/>
      <c r="AB1380" s="25"/>
      <c r="AC1380" s="25"/>
      <c r="AD1380" s="25"/>
      <c r="AE1380" s="25"/>
      <c r="AG1380" s="128"/>
      <c r="AN1380" s="25"/>
      <c r="AO1380" s="25"/>
      <c r="AP1380" s="25"/>
      <c r="AQ1380" s="25"/>
      <c r="AR1380" s="25"/>
      <c r="AS1380" s="25"/>
      <c r="AT1380" s="25"/>
      <c r="AU1380" s="25"/>
      <c r="AV1380" s="25"/>
      <c r="AW1380" s="25"/>
      <c r="AX1380" s="25"/>
      <c r="AY1380" s="25"/>
      <c r="AZ1380" s="25"/>
      <c r="BA1380" s="25"/>
      <c r="BB1380" s="25"/>
      <c r="BC1380" s="25"/>
      <c r="BD1380" s="25"/>
      <c r="BE1380" s="25"/>
      <c r="BF1380" s="25"/>
      <c r="BG1380" s="25"/>
      <c r="BH1380" s="25"/>
      <c r="BI1380" s="25"/>
      <c r="BJ1380" s="25"/>
      <c r="BK1380" s="25"/>
      <c r="BL1380" s="25"/>
    </row>
    <row r="1381" spans="27:64">
      <c r="AA1381" s="25"/>
      <c r="AB1381" s="25"/>
      <c r="AC1381" s="25"/>
      <c r="AD1381" s="25"/>
      <c r="AE1381" s="25"/>
      <c r="AG1381" s="128"/>
      <c r="AN1381" s="25"/>
      <c r="AO1381" s="25"/>
      <c r="AP1381" s="25"/>
      <c r="AQ1381" s="25"/>
      <c r="AR1381" s="25"/>
      <c r="AS1381" s="25"/>
      <c r="AT1381" s="25"/>
      <c r="AU1381" s="25"/>
    </row>
    <row r="1382" spans="27:64">
      <c r="AA1382" s="25"/>
      <c r="AB1382" s="25"/>
      <c r="AC1382" s="25"/>
      <c r="AD1382" s="25"/>
      <c r="AE1382" s="25"/>
      <c r="AG1382" s="128"/>
      <c r="AN1382" s="25"/>
      <c r="AO1382" s="25"/>
      <c r="AP1382" s="25"/>
      <c r="AQ1382" s="25"/>
      <c r="AR1382" s="25"/>
      <c r="AS1382" s="25"/>
      <c r="AT1382" s="25"/>
      <c r="AU1382" s="25"/>
    </row>
    <row r="1383" spans="27:64">
      <c r="AA1383" s="25"/>
      <c r="AB1383" s="25"/>
      <c r="AC1383" s="25"/>
      <c r="AD1383" s="25"/>
      <c r="AE1383" s="25"/>
      <c r="AG1383" s="128"/>
      <c r="AN1383" s="25"/>
      <c r="AO1383" s="25"/>
      <c r="AP1383" s="25"/>
      <c r="AQ1383" s="25"/>
      <c r="AR1383" s="25"/>
      <c r="AS1383" s="25"/>
      <c r="AT1383" s="25"/>
      <c r="AU1383" s="25"/>
      <c r="AV1383" s="25"/>
      <c r="AX1383" s="25"/>
      <c r="AY1383" s="25"/>
      <c r="AZ1383" s="25"/>
      <c r="BA1383" s="25"/>
      <c r="BB1383" s="25"/>
      <c r="BC1383" s="25"/>
      <c r="BD1383" s="25"/>
      <c r="BE1383" s="25"/>
      <c r="BF1383" s="25"/>
      <c r="BG1383" s="25"/>
      <c r="BH1383" s="25"/>
      <c r="BI1383" s="25"/>
      <c r="BJ1383" s="25"/>
      <c r="BK1383" s="25"/>
      <c r="BL1383" s="25"/>
    </row>
    <row r="1384" spans="27:64">
      <c r="AA1384" s="25"/>
      <c r="AB1384" s="25"/>
      <c r="AC1384" s="25"/>
      <c r="AD1384" s="25"/>
      <c r="AE1384" s="25"/>
      <c r="AG1384" s="128"/>
      <c r="AN1384" s="25"/>
      <c r="AO1384" s="25"/>
      <c r="AP1384" s="25"/>
      <c r="AQ1384" s="25"/>
      <c r="AR1384" s="25"/>
      <c r="AS1384" s="25"/>
      <c r="AT1384" s="25"/>
      <c r="AU1384" s="25"/>
      <c r="AV1384" s="25"/>
      <c r="AW1384" s="25"/>
      <c r="AX1384" s="25"/>
      <c r="AY1384" s="25"/>
      <c r="AZ1384" s="25"/>
      <c r="BA1384" s="25"/>
      <c r="BB1384" s="25"/>
      <c r="BC1384" s="25"/>
      <c r="BD1384" s="25"/>
      <c r="BE1384" s="25"/>
      <c r="BF1384" s="25"/>
      <c r="BG1384" s="25"/>
      <c r="BH1384" s="25"/>
      <c r="BI1384" s="25"/>
      <c r="BJ1384" s="25"/>
      <c r="BK1384" s="25"/>
      <c r="BL1384" s="25"/>
    </row>
    <row r="1385" spans="27:64">
      <c r="AA1385" s="25"/>
      <c r="AB1385" s="25"/>
      <c r="AC1385" s="25"/>
      <c r="AD1385" s="25"/>
      <c r="AE1385" s="25"/>
      <c r="AG1385" s="128"/>
      <c r="AN1385" s="25"/>
      <c r="AO1385" s="25"/>
      <c r="AP1385" s="25"/>
      <c r="AQ1385" s="25"/>
      <c r="AR1385" s="25"/>
      <c r="AS1385" s="25"/>
      <c r="AT1385" s="25"/>
      <c r="AU1385" s="25"/>
    </row>
    <row r="1386" spans="27:64">
      <c r="AA1386" s="25"/>
      <c r="AB1386" s="25"/>
      <c r="AC1386" s="25"/>
      <c r="AD1386" s="25"/>
      <c r="AE1386" s="25"/>
      <c r="AG1386" s="128"/>
      <c r="AN1386" s="25"/>
      <c r="AO1386" s="25"/>
      <c r="AP1386" s="25"/>
      <c r="AQ1386" s="25"/>
      <c r="AR1386" s="25"/>
      <c r="AS1386" s="25"/>
      <c r="AT1386" s="25"/>
      <c r="AU1386" s="25"/>
    </row>
    <row r="1387" spans="27:64">
      <c r="AA1387" s="25"/>
      <c r="AB1387" s="25"/>
      <c r="AC1387" s="25"/>
      <c r="AD1387" s="25"/>
      <c r="AE1387" s="25"/>
      <c r="AG1387" s="128"/>
      <c r="AN1387" s="25"/>
      <c r="AO1387" s="25"/>
      <c r="AP1387" s="25"/>
      <c r="AQ1387" s="25"/>
      <c r="AR1387" s="25"/>
      <c r="AS1387" s="25"/>
      <c r="AT1387" s="25"/>
      <c r="AU1387" s="25"/>
    </row>
    <row r="1388" spans="27:64">
      <c r="AA1388" s="25"/>
      <c r="AB1388" s="25"/>
      <c r="AC1388" s="25"/>
      <c r="AD1388" s="25"/>
      <c r="AE1388" s="25"/>
      <c r="AG1388" s="128"/>
      <c r="AN1388" s="25"/>
      <c r="AO1388" s="25"/>
      <c r="AP1388" s="25"/>
      <c r="AQ1388" s="25"/>
      <c r="AR1388" s="25"/>
      <c r="AS1388" s="25"/>
      <c r="AT1388" s="25"/>
      <c r="AU1388" s="25"/>
    </row>
    <row r="1389" spans="27:64">
      <c r="AA1389" s="25"/>
      <c r="AB1389" s="25"/>
      <c r="AC1389" s="25"/>
      <c r="AD1389" s="25"/>
      <c r="AE1389" s="25"/>
      <c r="AG1389" s="128"/>
      <c r="AN1389" s="25"/>
      <c r="AO1389" s="25"/>
      <c r="AP1389" s="25"/>
      <c r="AQ1389" s="25"/>
      <c r="AR1389" s="25"/>
      <c r="AS1389" s="25"/>
      <c r="AT1389" s="25"/>
      <c r="AU1389" s="25"/>
      <c r="AV1389" s="25"/>
      <c r="AX1389" s="25"/>
      <c r="AY1389" s="25"/>
      <c r="AZ1389" s="25"/>
      <c r="BA1389" s="25"/>
      <c r="BB1389" s="25"/>
      <c r="BC1389" s="25"/>
      <c r="BD1389" s="25"/>
      <c r="BE1389" s="25"/>
      <c r="BF1389" s="25"/>
      <c r="BG1389" s="25"/>
      <c r="BH1389" s="25"/>
      <c r="BI1389" s="25"/>
      <c r="BJ1389" s="25"/>
      <c r="BK1389" s="25"/>
      <c r="BL1389" s="25"/>
    </row>
    <row r="1390" spans="27:64">
      <c r="AA1390" s="25"/>
      <c r="AB1390" s="25"/>
      <c r="AC1390" s="25"/>
      <c r="AD1390" s="25"/>
      <c r="AE1390" s="25"/>
      <c r="AG1390" s="128"/>
      <c r="AN1390" s="25"/>
      <c r="AO1390" s="25"/>
      <c r="AP1390" s="25"/>
      <c r="AQ1390" s="25"/>
      <c r="AR1390" s="25"/>
      <c r="AS1390" s="25"/>
      <c r="AT1390" s="25"/>
      <c r="AU1390" s="25"/>
      <c r="AV1390" s="25"/>
      <c r="AX1390" s="25"/>
      <c r="AY1390" s="25"/>
      <c r="AZ1390" s="25"/>
      <c r="BA1390" s="25"/>
      <c r="BB1390" s="25"/>
      <c r="BC1390" s="25"/>
      <c r="BD1390" s="25"/>
      <c r="BE1390" s="25"/>
      <c r="BF1390" s="25"/>
      <c r="BG1390" s="25"/>
      <c r="BH1390" s="25"/>
      <c r="BI1390" s="25"/>
      <c r="BJ1390" s="25"/>
      <c r="BK1390" s="25"/>
      <c r="BL1390" s="25"/>
    </row>
    <row r="1391" spans="27:64">
      <c r="AA1391" s="25"/>
      <c r="AB1391" s="25"/>
      <c r="AC1391" s="25"/>
      <c r="AD1391" s="25"/>
      <c r="AE1391" s="25"/>
      <c r="AG1391" s="128"/>
      <c r="AN1391" s="25"/>
      <c r="AO1391" s="25"/>
      <c r="AP1391" s="25"/>
      <c r="AQ1391" s="25"/>
      <c r="AR1391" s="25"/>
      <c r="AS1391" s="25"/>
      <c r="AT1391" s="25"/>
      <c r="AU1391" s="25"/>
    </row>
    <row r="1392" spans="27:64">
      <c r="AA1392" s="25"/>
      <c r="AB1392" s="25"/>
      <c r="AC1392" s="25"/>
      <c r="AD1392" s="25"/>
      <c r="AE1392" s="25"/>
      <c r="AG1392" s="128"/>
      <c r="AN1392" s="25"/>
      <c r="AO1392" s="25"/>
      <c r="AP1392" s="25"/>
      <c r="AQ1392" s="25"/>
      <c r="AR1392" s="25"/>
      <c r="AS1392" s="25"/>
      <c r="AT1392" s="25"/>
      <c r="AU1392" s="25"/>
    </row>
    <row r="1393" spans="27:64">
      <c r="AA1393" s="25"/>
      <c r="AB1393" s="25"/>
      <c r="AC1393" s="25"/>
      <c r="AD1393" s="25"/>
      <c r="AE1393" s="25"/>
      <c r="AG1393" s="128"/>
      <c r="AN1393" s="25"/>
      <c r="AO1393" s="25"/>
      <c r="AP1393" s="25"/>
      <c r="AQ1393" s="25"/>
      <c r="AR1393" s="25"/>
      <c r="AS1393" s="25"/>
      <c r="AT1393" s="25"/>
      <c r="AU1393" s="25"/>
    </row>
    <row r="1394" spans="27:64">
      <c r="AA1394" s="25"/>
      <c r="AB1394" s="25"/>
      <c r="AC1394" s="25"/>
      <c r="AD1394" s="25"/>
      <c r="AE1394" s="25"/>
      <c r="AG1394" s="128"/>
      <c r="AN1394" s="25"/>
      <c r="AO1394" s="25"/>
      <c r="AP1394" s="25"/>
      <c r="AQ1394" s="25"/>
      <c r="AR1394" s="25"/>
      <c r="AS1394" s="25"/>
      <c r="AT1394" s="25"/>
      <c r="AU1394" s="25"/>
    </row>
    <row r="1395" spans="27:64">
      <c r="AA1395" s="25"/>
      <c r="AB1395" s="25"/>
      <c r="AC1395" s="25"/>
      <c r="AD1395" s="25"/>
      <c r="AE1395" s="25"/>
      <c r="AG1395" s="128"/>
      <c r="AN1395" s="25"/>
      <c r="AO1395" s="25"/>
      <c r="AP1395" s="25"/>
      <c r="AQ1395" s="25"/>
      <c r="AR1395" s="25"/>
      <c r="AS1395" s="25"/>
      <c r="AT1395" s="25"/>
      <c r="AU1395" s="25"/>
    </row>
    <row r="1396" spans="27:64">
      <c r="AA1396" s="25"/>
      <c r="AB1396" s="25"/>
      <c r="AC1396" s="25"/>
      <c r="AD1396" s="25"/>
      <c r="AE1396" s="25"/>
      <c r="AG1396" s="128"/>
      <c r="AN1396" s="25"/>
      <c r="AO1396" s="25"/>
      <c r="AP1396" s="25"/>
      <c r="AQ1396" s="25"/>
      <c r="AR1396" s="25"/>
      <c r="AS1396" s="25"/>
      <c r="AT1396" s="25"/>
      <c r="AU1396" s="25"/>
    </row>
    <row r="1397" spans="27:64">
      <c r="AA1397" s="25"/>
      <c r="AB1397" s="25"/>
      <c r="AC1397" s="25"/>
      <c r="AD1397" s="25"/>
      <c r="AE1397" s="25"/>
      <c r="AG1397" s="128"/>
      <c r="AN1397" s="25"/>
      <c r="AO1397" s="25"/>
      <c r="AP1397" s="25"/>
      <c r="AQ1397" s="25"/>
      <c r="AR1397" s="25"/>
      <c r="AS1397" s="25"/>
      <c r="AT1397" s="25"/>
      <c r="AU1397" s="25"/>
    </row>
    <row r="1398" spans="27:64">
      <c r="AA1398" s="25"/>
      <c r="AB1398" s="25"/>
      <c r="AC1398" s="25"/>
      <c r="AD1398" s="25"/>
      <c r="AE1398" s="25"/>
      <c r="AG1398" s="128"/>
      <c r="AN1398" s="25"/>
      <c r="AO1398" s="25"/>
      <c r="AP1398" s="25"/>
      <c r="AQ1398" s="25"/>
      <c r="AR1398" s="25"/>
      <c r="AS1398" s="25"/>
      <c r="AT1398" s="25"/>
      <c r="AU1398" s="25"/>
      <c r="AV1398" s="25"/>
      <c r="AX1398" s="25"/>
      <c r="AY1398" s="25"/>
      <c r="AZ1398" s="25"/>
      <c r="BA1398" s="25"/>
      <c r="BB1398" s="25"/>
      <c r="BC1398" s="25"/>
      <c r="BD1398" s="25"/>
      <c r="BE1398" s="25"/>
      <c r="BF1398" s="25"/>
      <c r="BG1398" s="25"/>
      <c r="BH1398" s="25"/>
      <c r="BI1398" s="25"/>
      <c r="BJ1398" s="25"/>
      <c r="BK1398" s="25"/>
      <c r="BL1398" s="25"/>
    </row>
    <row r="1399" spans="27:64">
      <c r="AA1399" s="25"/>
      <c r="AB1399" s="25"/>
      <c r="AC1399" s="25"/>
      <c r="AD1399" s="25"/>
      <c r="AE1399" s="25"/>
      <c r="AG1399" s="128"/>
      <c r="AN1399" s="25"/>
      <c r="AO1399" s="25"/>
      <c r="AP1399" s="25"/>
      <c r="AQ1399" s="25"/>
      <c r="AR1399" s="25"/>
      <c r="AS1399" s="25"/>
      <c r="AT1399" s="25"/>
      <c r="AU1399" s="25"/>
    </row>
    <row r="1400" spans="27:64">
      <c r="AA1400" s="25"/>
      <c r="AB1400" s="25"/>
      <c r="AC1400" s="25"/>
      <c r="AD1400" s="25"/>
      <c r="AE1400" s="25"/>
      <c r="AG1400" s="128"/>
      <c r="AN1400" s="25"/>
      <c r="AO1400" s="25"/>
      <c r="AP1400" s="25"/>
      <c r="AQ1400" s="25"/>
      <c r="AR1400" s="25"/>
      <c r="AS1400" s="25"/>
      <c r="AT1400" s="25"/>
      <c r="AU1400" s="25"/>
    </row>
    <row r="1401" spans="27:64">
      <c r="AA1401" s="25"/>
      <c r="AB1401" s="25"/>
      <c r="AC1401" s="25"/>
      <c r="AD1401" s="25"/>
      <c r="AE1401" s="25"/>
      <c r="AG1401" s="128"/>
      <c r="AN1401" s="25"/>
      <c r="AO1401" s="25"/>
      <c r="AP1401" s="25"/>
      <c r="AQ1401" s="25"/>
      <c r="AR1401" s="25"/>
      <c r="AS1401" s="25"/>
      <c r="AT1401" s="25"/>
      <c r="AU1401" s="25"/>
    </row>
    <row r="1402" spans="27:64">
      <c r="AA1402" s="25"/>
      <c r="AB1402" s="25"/>
      <c r="AC1402" s="25"/>
      <c r="AD1402" s="25"/>
      <c r="AE1402" s="25"/>
      <c r="AG1402" s="128"/>
      <c r="AN1402" s="25"/>
      <c r="AO1402" s="25"/>
      <c r="AP1402" s="25"/>
      <c r="AQ1402" s="25"/>
      <c r="AR1402" s="25"/>
      <c r="AS1402" s="25"/>
      <c r="AT1402" s="25"/>
      <c r="AU1402" s="25"/>
    </row>
    <row r="1403" spans="27:64">
      <c r="AA1403" s="25"/>
      <c r="AB1403" s="25"/>
      <c r="AC1403" s="25"/>
      <c r="AD1403" s="25"/>
      <c r="AE1403" s="25"/>
      <c r="AG1403" s="128"/>
      <c r="AN1403" s="25"/>
      <c r="AO1403" s="25"/>
      <c r="AP1403" s="25"/>
      <c r="AQ1403" s="25"/>
      <c r="AR1403" s="25"/>
      <c r="AS1403" s="25"/>
      <c r="AT1403" s="25"/>
      <c r="AU1403" s="25"/>
    </row>
    <row r="1404" spans="27:64">
      <c r="AA1404" s="25"/>
      <c r="AB1404" s="25"/>
      <c r="AC1404" s="25"/>
      <c r="AD1404" s="25"/>
      <c r="AE1404" s="25"/>
      <c r="AG1404" s="128"/>
      <c r="AN1404" s="25"/>
      <c r="AO1404" s="25"/>
      <c r="AP1404" s="25"/>
      <c r="AQ1404" s="25"/>
      <c r="AR1404" s="25"/>
      <c r="AS1404" s="25"/>
      <c r="AT1404" s="25"/>
      <c r="AU1404" s="25"/>
      <c r="AV1404" s="25"/>
      <c r="AW1404" s="25"/>
      <c r="AX1404" s="25"/>
      <c r="AY1404" s="25"/>
      <c r="AZ1404" s="25"/>
      <c r="BA1404" s="25"/>
      <c r="BB1404" s="25"/>
      <c r="BC1404" s="25"/>
      <c r="BD1404" s="25"/>
      <c r="BE1404" s="25"/>
      <c r="BF1404" s="25"/>
      <c r="BG1404" s="25"/>
      <c r="BH1404" s="25"/>
      <c r="BI1404" s="25"/>
      <c r="BJ1404" s="25"/>
      <c r="BK1404" s="25"/>
      <c r="BL1404" s="25"/>
    </row>
    <row r="1405" spans="27:64">
      <c r="AA1405" s="25"/>
      <c r="AB1405" s="25"/>
      <c r="AC1405" s="25"/>
      <c r="AD1405" s="25"/>
      <c r="AE1405" s="25"/>
      <c r="AG1405" s="128"/>
      <c r="AN1405" s="25"/>
      <c r="AO1405" s="25"/>
      <c r="AP1405" s="25"/>
      <c r="AQ1405" s="25"/>
      <c r="AR1405" s="25"/>
      <c r="AS1405" s="25"/>
      <c r="AT1405" s="25"/>
      <c r="AU1405" s="25"/>
    </row>
    <row r="1406" spans="27:64">
      <c r="AA1406" s="25"/>
      <c r="AB1406" s="25"/>
      <c r="AC1406" s="25"/>
      <c r="AD1406" s="25"/>
      <c r="AE1406" s="25"/>
      <c r="AG1406" s="128"/>
      <c r="AN1406" s="25"/>
      <c r="AO1406" s="25"/>
      <c r="AP1406" s="25"/>
      <c r="AQ1406" s="25"/>
      <c r="AR1406" s="25"/>
      <c r="AS1406" s="25"/>
      <c r="AT1406" s="25"/>
      <c r="AU1406" s="25"/>
    </row>
    <row r="1407" spans="27:64">
      <c r="AA1407" s="25"/>
      <c r="AB1407" s="25"/>
      <c r="AC1407" s="25"/>
      <c r="AD1407" s="25"/>
      <c r="AE1407" s="25"/>
      <c r="AG1407" s="128"/>
      <c r="AN1407" s="25"/>
      <c r="AO1407" s="25"/>
      <c r="AP1407" s="25"/>
      <c r="AQ1407" s="25"/>
      <c r="AR1407" s="25"/>
      <c r="AS1407" s="25"/>
      <c r="AT1407" s="25"/>
      <c r="AU1407" s="25"/>
    </row>
    <row r="1408" spans="27:64">
      <c r="AA1408" s="25"/>
      <c r="AB1408" s="25"/>
      <c r="AC1408" s="25"/>
      <c r="AD1408" s="25"/>
      <c r="AE1408" s="25"/>
      <c r="AG1408" s="128"/>
      <c r="AN1408" s="25"/>
      <c r="AO1408" s="25"/>
      <c r="AP1408" s="25"/>
      <c r="AQ1408" s="25"/>
      <c r="AR1408" s="25"/>
      <c r="AS1408" s="25"/>
      <c r="AT1408" s="25"/>
      <c r="AU1408" s="25"/>
    </row>
    <row r="1409" spans="27:64">
      <c r="AA1409" s="25"/>
      <c r="AB1409" s="25"/>
      <c r="AC1409" s="25"/>
      <c r="AD1409" s="25"/>
      <c r="AE1409" s="25"/>
      <c r="AG1409" s="128"/>
      <c r="AN1409" s="25"/>
      <c r="AO1409" s="25"/>
      <c r="AP1409" s="25"/>
      <c r="AQ1409" s="25"/>
      <c r="AR1409" s="25"/>
      <c r="AS1409" s="25"/>
      <c r="AT1409" s="25"/>
      <c r="AU1409" s="25"/>
    </row>
    <row r="1410" spans="27:64">
      <c r="AA1410" s="25"/>
      <c r="AB1410" s="25"/>
      <c r="AC1410" s="25"/>
      <c r="AD1410" s="25"/>
      <c r="AE1410" s="25"/>
      <c r="AG1410" s="128"/>
      <c r="AN1410" s="25"/>
      <c r="AO1410" s="25"/>
      <c r="AP1410" s="25"/>
      <c r="AQ1410" s="25"/>
      <c r="AR1410" s="25"/>
      <c r="AS1410" s="25"/>
      <c r="AT1410" s="25"/>
      <c r="AU1410" s="25"/>
    </row>
    <row r="1411" spans="27:64">
      <c r="AA1411" s="25"/>
      <c r="AB1411" s="25"/>
      <c r="AC1411" s="25"/>
      <c r="AD1411" s="25"/>
      <c r="AE1411" s="25"/>
      <c r="AG1411" s="128"/>
      <c r="AN1411" s="25"/>
      <c r="AO1411" s="25"/>
      <c r="AP1411" s="25"/>
      <c r="AQ1411" s="25"/>
      <c r="AR1411" s="25"/>
      <c r="AS1411" s="25"/>
      <c r="AT1411" s="25"/>
      <c r="AU1411" s="25"/>
    </row>
    <row r="1412" spans="27:64">
      <c r="AA1412" s="25"/>
      <c r="AB1412" s="25"/>
      <c r="AC1412" s="25"/>
      <c r="AD1412" s="25"/>
      <c r="AE1412" s="25"/>
      <c r="AG1412" s="128"/>
      <c r="AN1412" s="25"/>
      <c r="AO1412" s="25"/>
      <c r="AP1412" s="25"/>
      <c r="AQ1412" s="25"/>
      <c r="AR1412" s="25"/>
      <c r="AS1412" s="25"/>
      <c r="AT1412" s="25"/>
      <c r="AU1412" s="25"/>
    </row>
    <row r="1413" spans="27:64">
      <c r="AA1413" s="25"/>
      <c r="AB1413" s="25"/>
      <c r="AC1413" s="25"/>
      <c r="AD1413" s="25"/>
      <c r="AE1413" s="25"/>
      <c r="AG1413" s="128"/>
      <c r="AN1413" s="25"/>
      <c r="AO1413" s="25"/>
      <c r="AP1413" s="25"/>
      <c r="AQ1413" s="25"/>
      <c r="AR1413" s="25"/>
      <c r="AS1413" s="25"/>
      <c r="AT1413" s="25"/>
      <c r="AU1413" s="25"/>
    </row>
    <row r="1414" spans="27:64">
      <c r="AA1414" s="25"/>
      <c r="AB1414" s="25"/>
      <c r="AC1414" s="25"/>
      <c r="AD1414" s="25"/>
      <c r="AE1414" s="25"/>
      <c r="AG1414" s="128"/>
      <c r="AN1414" s="25"/>
      <c r="AO1414" s="25"/>
      <c r="AP1414" s="25"/>
      <c r="AQ1414" s="25"/>
      <c r="AR1414" s="25"/>
      <c r="AS1414" s="25"/>
      <c r="AT1414" s="25"/>
      <c r="AU1414" s="25"/>
    </row>
    <row r="1415" spans="27:64">
      <c r="AA1415" s="25"/>
      <c r="AB1415" s="25"/>
      <c r="AC1415" s="25"/>
      <c r="AD1415" s="25"/>
      <c r="AE1415" s="25"/>
      <c r="AG1415" s="128"/>
      <c r="AN1415" s="25"/>
      <c r="AO1415" s="25"/>
      <c r="AP1415" s="25"/>
      <c r="AQ1415" s="25"/>
      <c r="AR1415" s="25"/>
      <c r="AS1415" s="25"/>
      <c r="AT1415" s="25"/>
      <c r="AU1415" s="25"/>
    </row>
    <row r="1416" spans="27:64">
      <c r="AA1416" s="25"/>
      <c r="AB1416" s="25"/>
      <c r="AC1416" s="25"/>
      <c r="AD1416" s="25"/>
      <c r="AE1416" s="25"/>
      <c r="AG1416" s="128"/>
      <c r="AN1416" s="25"/>
      <c r="AO1416" s="25"/>
      <c r="AP1416" s="25"/>
      <c r="AQ1416" s="25"/>
      <c r="AR1416" s="25"/>
      <c r="AS1416" s="25"/>
      <c r="AT1416" s="25"/>
      <c r="AU1416" s="25"/>
    </row>
    <row r="1417" spans="27:64">
      <c r="AA1417" s="25"/>
      <c r="AB1417" s="25"/>
      <c r="AC1417" s="25"/>
      <c r="AD1417" s="25"/>
      <c r="AE1417" s="25"/>
      <c r="AG1417" s="128"/>
      <c r="AN1417" s="25"/>
      <c r="AO1417" s="25"/>
      <c r="AP1417" s="25"/>
      <c r="AQ1417" s="25"/>
      <c r="AR1417" s="25"/>
      <c r="AS1417" s="25"/>
      <c r="AT1417" s="25"/>
      <c r="AU1417" s="25"/>
    </row>
    <row r="1418" spans="27:64">
      <c r="AA1418" s="25"/>
      <c r="AB1418" s="25"/>
      <c r="AC1418" s="25"/>
      <c r="AD1418" s="25"/>
      <c r="AE1418" s="25"/>
      <c r="AG1418" s="128"/>
      <c r="AN1418" s="25"/>
      <c r="AO1418" s="25"/>
      <c r="AP1418" s="25"/>
      <c r="AQ1418" s="25"/>
      <c r="AR1418" s="25"/>
      <c r="AS1418" s="25"/>
      <c r="AT1418" s="25"/>
      <c r="AU1418" s="25"/>
      <c r="AV1418" s="25"/>
      <c r="AW1418" s="25"/>
      <c r="AX1418" s="25"/>
      <c r="AY1418" s="25"/>
      <c r="AZ1418" s="25"/>
      <c r="BA1418" s="25"/>
      <c r="BB1418" s="25"/>
      <c r="BC1418" s="25"/>
      <c r="BD1418" s="25"/>
      <c r="BE1418" s="25"/>
      <c r="BF1418" s="25"/>
      <c r="BG1418" s="25"/>
      <c r="BH1418" s="25"/>
      <c r="BI1418" s="25"/>
      <c r="BJ1418" s="25"/>
      <c r="BK1418" s="25"/>
      <c r="BL1418" s="25"/>
    </row>
    <row r="1419" spans="27:64">
      <c r="AA1419" s="25"/>
      <c r="AB1419" s="25"/>
      <c r="AC1419" s="25"/>
      <c r="AD1419" s="25"/>
      <c r="AE1419" s="25"/>
      <c r="AG1419" s="128"/>
      <c r="AN1419" s="25"/>
      <c r="AO1419" s="25"/>
      <c r="AP1419" s="25"/>
      <c r="AQ1419" s="25"/>
      <c r="AR1419" s="25"/>
      <c r="AS1419" s="25"/>
      <c r="AT1419" s="25"/>
      <c r="AU1419" s="25"/>
    </row>
    <row r="1420" spans="27:64">
      <c r="AA1420" s="25"/>
      <c r="AB1420" s="25"/>
      <c r="AC1420" s="25"/>
      <c r="AD1420" s="25"/>
      <c r="AE1420" s="25"/>
      <c r="AG1420" s="128"/>
      <c r="AN1420" s="25"/>
      <c r="AO1420" s="25"/>
      <c r="AP1420" s="25"/>
      <c r="AQ1420" s="25"/>
      <c r="AR1420" s="25"/>
      <c r="AS1420" s="25"/>
      <c r="AT1420" s="25"/>
      <c r="AU1420" s="25"/>
    </row>
    <row r="1421" spans="27:64">
      <c r="AA1421" s="25"/>
      <c r="AB1421" s="25"/>
      <c r="AC1421" s="25"/>
      <c r="AD1421" s="25"/>
      <c r="AE1421" s="25"/>
      <c r="AG1421" s="128"/>
      <c r="AN1421" s="25"/>
      <c r="AO1421" s="25"/>
      <c r="AP1421" s="25"/>
      <c r="AQ1421" s="25"/>
      <c r="AR1421" s="25"/>
      <c r="AS1421" s="25"/>
      <c r="AT1421" s="25"/>
      <c r="AU1421" s="25"/>
    </row>
    <row r="1422" spans="27:64">
      <c r="AA1422" s="25"/>
      <c r="AB1422" s="25"/>
      <c r="AC1422" s="25"/>
      <c r="AD1422" s="25"/>
      <c r="AE1422" s="25"/>
      <c r="AG1422" s="128"/>
      <c r="AN1422" s="25"/>
      <c r="AO1422" s="25"/>
      <c r="AP1422" s="25"/>
      <c r="AQ1422" s="25"/>
      <c r="AR1422" s="25"/>
      <c r="AS1422" s="25"/>
      <c r="AT1422" s="25"/>
      <c r="AU1422" s="25"/>
    </row>
    <row r="1423" spans="27:64">
      <c r="AA1423" s="25"/>
      <c r="AB1423" s="25"/>
      <c r="AC1423" s="25"/>
      <c r="AD1423" s="25"/>
      <c r="AE1423" s="25"/>
      <c r="AG1423" s="128"/>
      <c r="AN1423" s="25"/>
      <c r="AO1423" s="25"/>
      <c r="AP1423" s="25"/>
      <c r="AQ1423" s="25"/>
      <c r="AR1423" s="25"/>
      <c r="AS1423" s="25"/>
      <c r="AT1423" s="25"/>
      <c r="AU1423" s="25"/>
    </row>
    <row r="1424" spans="27:64">
      <c r="AA1424" s="25"/>
      <c r="AB1424" s="25"/>
      <c r="AC1424" s="25"/>
      <c r="AD1424" s="25"/>
      <c r="AE1424" s="25"/>
      <c r="AG1424" s="128"/>
      <c r="AN1424" s="25"/>
      <c r="AO1424" s="25"/>
      <c r="AP1424" s="25"/>
      <c r="AQ1424" s="25"/>
      <c r="AR1424" s="25"/>
      <c r="AS1424" s="25"/>
      <c r="AT1424" s="25"/>
      <c r="AU1424" s="25"/>
    </row>
    <row r="1425" spans="27:64">
      <c r="AA1425" s="25"/>
      <c r="AB1425" s="25"/>
      <c r="AC1425" s="25"/>
      <c r="AD1425" s="25"/>
      <c r="AE1425" s="25"/>
      <c r="AG1425" s="128"/>
      <c r="AN1425" s="25"/>
      <c r="AO1425" s="25"/>
      <c r="AP1425" s="25"/>
      <c r="AQ1425" s="25"/>
      <c r="AR1425" s="25"/>
      <c r="AS1425" s="25"/>
      <c r="AT1425" s="25"/>
      <c r="AU1425" s="25"/>
    </row>
    <row r="1426" spans="27:64">
      <c r="AA1426" s="25"/>
      <c r="AB1426" s="25"/>
      <c r="AC1426" s="25"/>
      <c r="AD1426" s="25"/>
      <c r="AE1426" s="25"/>
      <c r="AG1426" s="128"/>
      <c r="AN1426" s="25"/>
      <c r="AO1426" s="25"/>
      <c r="AP1426" s="25"/>
      <c r="AQ1426" s="25"/>
      <c r="AR1426" s="25"/>
      <c r="AS1426" s="25"/>
      <c r="AT1426" s="25"/>
      <c r="AU1426" s="25"/>
    </row>
    <row r="1427" spans="27:64">
      <c r="AA1427" s="25"/>
      <c r="AB1427" s="25"/>
      <c r="AC1427" s="25"/>
      <c r="AD1427" s="25"/>
      <c r="AE1427" s="25"/>
      <c r="AG1427" s="128"/>
      <c r="AN1427" s="25"/>
      <c r="AO1427" s="25"/>
      <c r="AP1427" s="25"/>
      <c r="AQ1427" s="25"/>
      <c r="AR1427" s="25"/>
      <c r="AS1427" s="25"/>
      <c r="AT1427" s="25"/>
      <c r="AU1427" s="25"/>
    </row>
    <row r="1428" spans="27:64">
      <c r="AA1428" s="25"/>
      <c r="AB1428" s="25"/>
      <c r="AC1428" s="25"/>
      <c r="AD1428" s="25"/>
      <c r="AE1428" s="25"/>
      <c r="AG1428" s="128"/>
      <c r="AN1428" s="25"/>
      <c r="AO1428" s="25"/>
      <c r="AP1428" s="25"/>
      <c r="AQ1428" s="25"/>
      <c r="AR1428" s="25"/>
      <c r="AS1428" s="25"/>
      <c r="AT1428" s="25"/>
      <c r="AU1428" s="25"/>
    </row>
    <row r="1429" spans="27:64">
      <c r="AA1429" s="25"/>
      <c r="AB1429" s="25"/>
      <c r="AC1429" s="25"/>
      <c r="AD1429" s="25"/>
      <c r="AE1429" s="25"/>
      <c r="AG1429" s="128"/>
      <c r="AN1429" s="25"/>
      <c r="AO1429" s="25"/>
      <c r="AP1429" s="25"/>
      <c r="AQ1429" s="25"/>
      <c r="AR1429" s="25"/>
      <c r="AS1429" s="25"/>
      <c r="AT1429" s="25"/>
      <c r="AU1429" s="25"/>
    </row>
    <row r="1430" spans="27:64">
      <c r="AA1430" s="25"/>
      <c r="AB1430" s="25"/>
      <c r="AC1430" s="25"/>
      <c r="AD1430" s="25"/>
      <c r="AE1430" s="25"/>
      <c r="AG1430" s="128"/>
      <c r="AN1430" s="25"/>
      <c r="AO1430" s="25"/>
      <c r="AP1430" s="25"/>
      <c r="AQ1430" s="25"/>
      <c r="AR1430" s="25"/>
      <c r="AS1430" s="25"/>
      <c r="AT1430" s="25"/>
      <c r="AU1430" s="25"/>
    </row>
    <row r="1431" spans="27:64">
      <c r="AA1431" s="25"/>
      <c r="AB1431" s="25"/>
      <c r="AC1431" s="25"/>
      <c r="AD1431" s="25"/>
      <c r="AE1431" s="25"/>
      <c r="AG1431" s="128"/>
      <c r="AN1431" s="25"/>
      <c r="AO1431" s="25"/>
      <c r="AP1431" s="25"/>
      <c r="AQ1431" s="25"/>
      <c r="AR1431" s="25"/>
      <c r="AS1431" s="25"/>
      <c r="AT1431" s="25"/>
      <c r="AU1431" s="25"/>
    </row>
    <row r="1432" spans="27:64">
      <c r="AA1432" s="25"/>
      <c r="AB1432" s="25"/>
      <c r="AC1432" s="25"/>
      <c r="AD1432" s="25"/>
      <c r="AE1432" s="25"/>
      <c r="AG1432" s="128"/>
      <c r="AN1432" s="25"/>
      <c r="AO1432" s="25"/>
      <c r="AP1432" s="25"/>
      <c r="AQ1432" s="25"/>
      <c r="AR1432" s="25"/>
      <c r="AS1432" s="25"/>
      <c r="AT1432" s="25"/>
      <c r="AU1432" s="25"/>
    </row>
    <row r="1433" spans="27:64">
      <c r="AA1433" s="25"/>
      <c r="AB1433" s="25"/>
      <c r="AC1433" s="25"/>
      <c r="AD1433" s="25"/>
      <c r="AE1433" s="25"/>
      <c r="AG1433" s="128"/>
      <c r="AN1433" s="25"/>
      <c r="AO1433" s="25"/>
      <c r="AP1433" s="25"/>
      <c r="AQ1433" s="25"/>
      <c r="AR1433" s="25"/>
      <c r="AS1433" s="25"/>
      <c r="AT1433" s="25"/>
      <c r="AU1433" s="25"/>
    </row>
    <row r="1434" spans="27:64">
      <c r="AA1434" s="25"/>
      <c r="AB1434" s="25"/>
      <c r="AC1434" s="25"/>
      <c r="AD1434" s="25"/>
      <c r="AE1434" s="25"/>
      <c r="AG1434" s="128"/>
      <c r="AN1434" s="25"/>
      <c r="AO1434" s="25"/>
      <c r="AP1434" s="25"/>
      <c r="AQ1434" s="25"/>
      <c r="AR1434" s="25"/>
      <c r="AS1434" s="25"/>
      <c r="AT1434" s="25"/>
      <c r="AU1434" s="25"/>
    </row>
    <row r="1435" spans="27:64">
      <c r="AA1435" s="25"/>
      <c r="AB1435" s="25"/>
      <c r="AC1435" s="25"/>
      <c r="AD1435" s="25"/>
      <c r="AE1435" s="25"/>
      <c r="AG1435" s="128"/>
      <c r="AN1435" s="25"/>
      <c r="AO1435" s="25"/>
      <c r="AP1435" s="25"/>
      <c r="AQ1435" s="25"/>
      <c r="AR1435" s="25"/>
      <c r="AS1435" s="25"/>
      <c r="AT1435" s="25"/>
      <c r="AU1435" s="25"/>
      <c r="AV1435" s="25"/>
      <c r="AW1435" s="25"/>
      <c r="AX1435" s="25"/>
      <c r="AY1435" s="25"/>
      <c r="AZ1435" s="25"/>
      <c r="BA1435" s="25"/>
      <c r="BB1435" s="25"/>
      <c r="BC1435" s="25"/>
      <c r="BD1435" s="25"/>
      <c r="BE1435" s="25"/>
      <c r="BF1435" s="25"/>
      <c r="BG1435" s="25"/>
      <c r="BH1435" s="25"/>
      <c r="BI1435" s="25"/>
      <c r="BJ1435" s="25"/>
      <c r="BK1435" s="25"/>
      <c r="BL1435" s="25"/>
    </row>
    <row r="1436" spans="27:64">
      <c r="AA1436" s="25"/>
      <c r="AB1436" s="25"/>
      <c r="AC1436" s="25"/>
      <c r="AD1436" s="25"/>
      <c r="AE1436" s="25"/>
      <c r="AG1436" s="128"/>
      <c r="AN1436" s="25"/>
      <c r="AO1436" s="25"/>
      <c r="AP1436" s="25"/>
      <c r="AQ1436" s="25"/>
      <c r="AR1436" s="25"/>
      <c r="AS1436" s="25"/>
      <c r="AT1436" s="25"/>
      <c r="AU1436" s="25"/>
    </row>
    <row r="1437" spans="27:64">
      <c r="AA1437" s="25"/>
      <c r="AB1437" s="25"/>
      <c r="AC1437" s="25"/>
      <c r="AD1437" s="25"/>
      <c r="AE1437" s="25"/>
      <c r="AG1437" s="128"/>
      <c r="AN1437" s="25"/>
      <c r="AO1437" s="25"/>
      <c r="AP1437" s="25"/>
      <c r="AQ1437" s="25"/>
      <c r="AR1437" s="25"/>
      <c r="AS1437" s="25"/>
      <c r="AT1437" s="25"/>
      <c r="AU1437" s="25"/>
      <c r="AV1437" s="25"/>
    </row>
    <row r="1438" spans="27:64">
      <c r="AA1438" s="25"/>
      <c r="AB1438" s="25"/>
      <c r="AC1438" s="25"/>
      <c r="AD1438" s="25"/>
      <c r="AE1438" s="25"/>
      <c r="AG1438" s="128"/>
      <c r="AN1438" s="25"/>
      <c r="AO1438" s="25"/>
      <c r="AP1438" s="25"/>
      <c r="AQ1438" s="25"/>
      <c r="AR1438" s="25"/>
      <c r="AS1438" s="25"/>
      <c r="AT1438" s="25"/>
      <c r="AU1438" s="25"/>
      <c r="AV1438" s="25"/>
    </row>
    <row r="1439" spans="27:64">
      <c r="AA1439" s="25"/>
      <c r="AB1439" s="25"/>
      <c r="AC1439" s="25"/>
      <c r="AD1439" s="25"/>
      <c r="AE1439" s="25"/>
      <c r="AG1439" s="128"/>
      <c r="AN1439" s="25"/>
      <c r="AO1439" s="25"/>
      <c r="AP1439" s="25"/>
      <c r="AQ1439" s="25"/>
      <c r="AR1439" s="25"/>
      <c r="AS1439" s="25"/>
      <c r="AT1439" s="25"/>
      <c r="AU1439" s="25"/>
      <c r="AV1439" s="25"/>
    </row>
    <row r="1440" spans="27:64">
      <c r="AA1440" s="25"/>
      <c r="AB1440" s="25"/>
      <c r="AC1440" s="25"/>
      <c r="AD1440" s="25"/>
      <c r="AE1440" s="25"/>
      <c r="AG1440" s="128"/>
      <c r="AN1440" s="25"/>
      <c r="AO1440" s="25"/>
      <c r="AP1440" s="25"/>
      <c r="AQ1440" s="25"/>
      <c r="AR1440" s="25"/>
      <c r="AS1440" s="25"/>
      <c r="AT1440" s="25"/>
      <c r="AU1440" s="25"/>
      <c r="AV1440" s="25"/>
      <c r="AX1440" s="25"/>
    </row>
    <row r="1441" spans="27:64">
      <c r="AA1441" s="25"/>
      <c r="AB1441" s="25"/>
      <c r="AC1441" s="25"/>
      <c r="AD1441" s="25"/>
      <c r="AE1441" s="25"/>
      <c r="AG1441" s="128"/>
      <c r="AN1441" s="25"/>
      <c r="AO1441" s="25"/>
      <c r="AP1441" s="25"/>
      <c r="AQ1441" s="25"/>
      <c r="AR1441" s="25"/>
      <c r="AS1441" s="25"/>
      <c r="AT1441" s="25"/>
      <c r="AU1441" s="25"/>
      <c r="AV1441" s="25"/>
      <c r="AX1441" s="25"/>
    </row>
    <row r="1442" spans="27:64">
      <c r="AA1442" s="25"/>
      <c r="AB1442" s="25"/>
      <c r="AC1442" s="25"/>
      <c r="AD1442" s="25"/>
      <c r="AE1442" s="25"/>
      <c r="AG1442" s="128"/>
      <c r="AN1442" s="25"/>
      <c r="AO1442" s="25"/>
      <c r="AP1442" s="25"/>
      <c r="AQ1442" s="25"/>
      <c r="AR1442" s="25"/>
      <c r="AS1442" s="25"/>
      <c r="AT1442" s="25"/>
      <c r="AU1442" s="25"/>
      <c r="AV1442" s="25"/>
      <c r="AW1442" s="25"/>
      <c r="AX1442" s="25"/>
      <c r="AY1442" s="25"/>
      <c r="AZ1442" s="25"/>
      <c r="BA1442" s="25"/>
      <c r="BB1442" s="25"/>
      <c r="BC1442" s="25"/>
      <c r="BD1442" s="25"/>
      <c r="BE1442" s="25"/>
      <c r="BF1442" s="25"/>
      <c r="BG1442" s="25"/>
      <c r="BH1442" s="25"/>
      <c r="BI1442" s="25"/>
      <c r="BJ1442" s="25"/>
      <c r="BK1442" s="25"/>
      <c r="BL1442" s="25"/>
    </row>
    <row r="1443" spans="27:64">
      <c r="AA1443" s="25"/>
      <c r="AB1443" s="25"/>
      <c r="AC1443" s="25"/>
      <c r="AD1443" s="25"/>
      <c r="AE1443" s="25"/>
      <c r="AG1443" s="128"/>
      <c r="AN1443" s="25"/>
      <c r="AO1443" s="25"/>
      <c r="AP1443" s="25"/>
      <c r="AQ1443" s="25"/>
      <c r="AR1443" s="25"/>
      <c r="AS1443" s="25"/>
      <c r="AT1443" s="25"/>
      <c r="AU1443" s="25"/>
    </row>
    <row r="1444" spans="27:64">
      <c r="AA1444" s="25"/>
      <c r="AB1444" s="25"/>
      <c r="AC1444" s="25"/>
      <c r="AD1444" s="25"/>
      <c r="AE1444" s="25"/>
      <c r="AG1444" s="128"/>
      <c r="AN1444" s="25"/>
      <c r="AO1444" s="25"/>
      <c r="AP1444" s="25"/>
      <c r="AQ1444" s="25"/>
      <c r="AR1444" s="25"/>
      <c r="AS1444" s="25"/>
      <c r="AT1444" s="25"/>
      <c r="AU1444" s="25"/>
    </row>
    <row r="1445" spans="27:64">
      <c r="AA1445" s="25"/>
      <c r="AB1445" s="25"/>
      <c r="AC1445" s="25"/>
      <c r="AD1445" s="25"/>
      <c r="AE1445" s="25"/>
      <c r="AG1445" s="128"/>
      <c r="AN1445" s="25"/>
      <c r="AO1445" s="25"/>
      <c r="AP1445" s="25"/>
      <c r="AQ1445" s="25"/>
      <c r="AR1445" s="25"/>
      <c r="AS1445" s="25"/>
      <c r="AT1445" s="25"/>
      <c r="AU1445" s="25"/>
    </row>
    <row r="1446" spans="27:64">
      <c r="AA1446" s="25"/>
      <c r="AB1446" s="25"/>
      <c r="AC1446" s="25"/>
      <c r="AD1446" s="25"/>
      <c r="AE1446" s="25"/>
      <c r="AG1446" s="128"/>
      <c r="AN1446" s="25"/>
      <c r="AO1446" s="25"/>
      <c r="AP1446" s="25"/>
      <c r="AQ1446" s="25"/>
      <c r="AR1446" s="25"/>
      <c r="AS1446" s="25"/>
      <c r="AT1446" s="25"/>
      <c r="AU1446" s="25"/>
      <c r="AV1446" s="25"/>
      <c r="AW1446" s="25"/>
      <c r="AX1446" s="25"/>
      <c r="AY1446" s="25"/>
      <c r="AZ1446" s="25"/>
      <c r="BA1446" s="25"/>
      <c r="BB1446" s="25"/>
      <c r="BC1446" s="25"/>
      <c r="BD1446" s="25"/>
      <c r="BE1446" s="25"/>
      <c r="BF1446" s="25"/>
      <c r="BG1446" s="25"/>
      <c r="BH1446" s="25"/>
      <c r="BI1446" s="25"/>
      <c r="BJ1446" s="25"/>
      <c r="BK1446" s="25"/>
      <c r="BL1446" s="25"/>
    </row>
    <row r="1447" spans="27:64">
      <c r="AA1447" s="25"/>
      <c r="AB1447" s="25"/>
      <c r="AC1447" s="25"/>
      <c r="AD1447" s="25"/>
      <c r="AE1447" s="25"/>
      <c r="AG1447" s="128"/>
      <c r="AN1447" s="25"/>
      <c r="AO1447" s="25"/>
      <c r="AP1447" s="25"/>
      <c r="AQ1447" s="25"/>
      <c r="AR1447" s="25"/>
      <c r="AS1447" s="25"/>
      <c r="AT1447" s="25"/>
      <c r="AU1447" s="25"/>
      <c r="AV1447" s="25"/>
      <c r="AX1447" s="25"/>
    </row>
    <row r="1448" spans="27:64">
      <c r="AA1448" s="25"/>
      <c r="AB1448" s="25"/>
      <c r="AC1448" s="25"/>
      <c r="AD1448" s="25"/>
      <c r="AE1448" s="25"/>
      <c r="AG1448" s="128"/>
      <c r="AN1448" s="25"/>
      <c r="AO1448" s="25"/>
      <c r="AP1448" s="25"/>
      <c r="AQ1448" s="25"/>
      <c r="AR1448" s="25"/>
      <c r="AS1448" s="25"/>
      <c r="AT1448" s="25"/>
      <c r="AU1448" s="25"/>
      <c r="AV1448" s="25"/>
      <c r="AX1448" s="25"/>
      <c r="AY1448" s="25"/>
      <c r="AZ1448" s="25"/>
      <c r="BA1448" s="25"/>
      <c r="BB1448" s="25"/>
      <c r="BC1448" s="25"/>
      <c r="BD1448" s="25"/>
      <c r="BE1448" s="25"/>
      <c r="BF1448" s="25"/>
      <c r="BG1448" s="25"/>
      <c r="BH1448" s="25"/>
      <c r="BI1448" s="25"/>
      <c r="BJ1448" s="25"/>
      <c r="BK1448" s="25"/>
      <c r="BL1448" s="25"/>
    </row>
    <row r="1449" spans="27:64">
      <c r="AA1449" s="25"/>
      <c r="AB1449" s="25"/>
      <c r="AC1449" s="25"/>
      <c r="AD1449" s="25"/>
      <c r="AE1449" s="25"/>
      <c r="AG1449" s="128"/>
      <c r="AN1449" s="25"/>
      <c r="AO1449" s="25"/>
      <c r="AP1449" s="25"/>
      <c r="AQ1449" s="25"/>
      <c r="AR1449" s="25"/>
      <c r="AS1449" s="25"/>
      <c r="AT1449" s="25"/>
      <c r="AU1449" s="25"/>
      <c r="AV1449" s="25"/>
      <c r="AW1449" s="25"/>
      <c r="AX1449" s="25"/>
      <c r="AY1449" s="25"/>
      <c r="AZ1449" s="25"/>
      <c r="BA1449" s="25"/>
      <c r="BB1449" s="25"/>
      <c r="BC1449" s="25"/>
      <c r="BD1449" s="25"/>
      <c r="BE1449" s="25"/>
      <c r="BF1449" s="25"/>
      <c r="BG1449" s="25"/>
      <c r="BH1449" s="25"/>
      <c r="BI1449" s="25"/>
      <c r="BJ1449" s="25"/>
      <c r="BK1449" s="25"/>
      <c r="BL1449" s="25"/>
    </row>
    <row r="1450" spans="27:64">
      <c r="AA1450" s="25"/>
      <c r="AB1450" s="25"/>
      <c r="AC1450" s="25"/>
      <c r="AD1450" s="25"/>
      <c r="AE1450" s="25"/>
      <c r="AG1450" s="128"/>
      <c r="AN1450" s="25"/>
      <c r="AO1450" s="25"/>
      <c r="AP1450" s="25"/>
      <c r="AQ1450" s="25"/>
      <c r="AR1450" s="25"/>
      <c r="AS1450" s="25"/>
      <c r="AT1450" s="25"/>
      <c r="AU1450" s="25"/>
      <c r="AV1450" s="25"/>
      <c r="AW1450" s="25"/>
      <c r="AX1450" s="25"/>
      <c r="AY1450" s="25"/>
      <c r="AZ1450" s="25"/>
      <c r="BA1450" s="25"/>
      <c r="BB1450" s="25"/>
      <c r="BC1450" s="25"/>
      <c r="BD1450" s="25"/>
      <c r="BE1450" s="25"/>
      <c r="BF1450" s="25"/>
      <c r="BG1450" s="25"/>
      <c r="BH1450" s="25"/>
      <c r="BI1450" s="25"/>
      <c r="BJ1450" s="25"/>
      <c r="BK1450" s="25"/>
      <c r="BL1450" s="25"/>
    </row>
    <row r="1451" spans="27:64">
      <c r="AA1451" s="25"/>
      <c r="AB1451" s="25"/>
      <c r="AC1451" s="25"/>
      <c r="AD1451" s="25"/>
      <c r="AE1451" s="25"/>
      <c r="AG1451" s="128"/>
      <c r="AN1451" s="25"/>
      <c r="AO1451" s="25"/>
      <c r="AP1451" s="25"/>
      <c r="AQ1451" s="25"/>
      <c r="AR1451" s="25"/>
      <c r="AS1451" s="25"/>
      <c r="AT1451" s="25"/>
      <c r="AU1451" s="25"/>
      <c r="AV1451" s="25"/>
    </row>
    <row r="1452" spans="27:64">
      <c r="AA1452" s="25"/>
      <c r="AB1452" s="25"/>
      <c r="AC1452" s="25"/>
      <c r="AD1452" s="25"/>
      <c r="AE1452" s="25"/>
      <c r="AG1452" s="128"/>
      <c r="AN1452" s="25"/>
      <c r="AO1452" s="25"/>
      <c r="AP1452" s="25"/>
      <c r="AQ1452" s="25"/>
      <c r="AR1452" s="25"/>
      <c r="AS1452" s="25"/>
      <c r="AT1452" s="25"/>
      <c r="AU1452" s="25"/>
    </row>
    <row r="1453" spans="27:64">
      <c r="AA1453" s="25"/>
      <c r="AB1453" s="25"/>
      <c r="AC1453" s="25"/>
      <c r="AD1453" s="25"/>
      <c r="AE1453" s="25"/>
      <c r="AG1453" s="128"/>
      <c r="AN1453" s="25"/>
      <c r="AO1453" s="25"/>
      <c r="AP1453" s="25"/>
      <c r="AQ1453" s="25"/>
      <c r="AR1453" s="25"/>
      <c r="AS1453" s="25"/>
      <c r="AT1453" s="25"/>
      <c r="AU1453" s="25"/>
      <c r="AV1453" s="25"/>
      <c r="AX1453" s="25"/>
    </row>
    <row r="1454" spans="27:64">
      <c r="AA1454" s="25"/>
      <c r="AB1454" s="25"/>
      <c r="AC1454" s="25"/>
      <c r="AD1454" s="25"/>
      <c r="AE1454" s="25"/>
      <c r="AG1454" s="128"/>
      <c r="AN1454" s="25"/>
      <c r="AO1454" s="25"/>
      <c r="AP1454" s="25"/>
      <c r="AQ1454" s="25"/>
      <c r="AR1454" s="25"/>
      <c r="AS1454" s="25"/>
      <c r="AT1454" s="25"/>
      <c r="AU1454" s="25"/>
      <c r="AV1454" s="25"/>
      <c r="AX1454" s="25"/>
      <c r="AY1454" s="25"/>
      <c r="AZ1454" s="25"/>
      <c r="BA1454" s="25"/>
      <c r="BB1454" s="25"/>
      <c r="BC1454" s="25"/>
      <c r="BD1454" s="25"/>
      <c r="BE1454" s="25"/>
      <c r="BF1454" s="25"/>
      <c r="BG1454" s="25"/>
      <c r="BH1454" s="25"/>
      <c r="BI1454" s="25"/>
      <c r="BJ1454" s="25"/>
      <c r="BK1454" s="25"/>
      <c r="BL1454" s="25"/>
    </row>
    <row r="1455" spans="27:64">
      <c r="AA1455" s="25"/>
      <c r="AB1455" s="25"/>
      <c r="AC1455" s="25"/>
      <c r="AD1455" s="25"/>
      <c r="AE1455" s="25"/>
      <c r="AG1455" s="128"/>
      <c r="AN1455" s="25"/>
      <c r="AO1455" s="25"/>
      <c r="AP1455" s="25"/>
      <c r="AQ1455" s="25"/>
      <c r="AR1455" s="25"/>
      <c r="AS1455" s="25"/>
      <c r="AT1455" s="25"/>
      <c r="AU1455" s="25"/>
      <c r="AV1455" s="25"/>
      <c r="AW1455" s="25"/>
      <c r="AX1455" s="25"/>
      <c r="AY1455" s="25"/>
      <c r="AZ1455" s="25"/>
      <c r="BA1455" s="25"/>
      <c r="BB1455" s="25"/>
      <c r="BC1455" s="25"/>
      <c r="BD1455" s="25"/>
      <c r="BE1455" s="25"/>
      <c r="BF1455" s="25"/>
      <c r="BG1455" s="25"/>
      <c r="BH1455" s="25"/>
      <c r="BI1455" s="25"/>
      <c r="BJ1455" s="25"/>
      <c r="BK1455" s="25"/>
      <c r="BL1455" s="25"/>
    </row>
    <row r="1456" spans="27:64">
      <c r="AA1456" s="25"/>
      <c r="AB1456" s="25"/>
      <c r="AC1456" s="25"/>
      <c r="AD1456" s="25"/>
      <c r="AE1456" s="25"/>
      <c r="AG1456" s="128"/>
      <c r="AN1456" s="25"/>
      <c r="AO1456" s="25"/>
      <c r="AP1456" s="25"/>
      <c r="AQ1456" s="25"/>
      <c r="AR1456" s="25"/>
      <c r="AS1456" s="25"/>
      <c r="AT1456" s="25"/>
      <c r="AU1456" s="25"/>
      <c r="AV1456" s="25"/>
      <c r="AW1456" s="25"/>
      <c r="AX1456" s="25"/>
      <c r="AY1456" s="25"/>
      <c r="AZ1456" s="25"/>
      <c r="BA1456" s="25"/>
      <c r="BB1456" s="25"/>
      <c r="BC1456" s="25"/>
      <c r="BD1456" s="25"/>
      <c r="BE1456" s="25"/>
      <c r="BF1456" s="25"/>
      <c r="BG1456" s="25"/>
      <c r="BH1456" s="25"/>
      <c r="BI1456" s="25"/>
      <c r="BJ1456" s="25"/>
      <c r="BK1456" s="25"/>
      <c r="BL1456" s="25"/>
    </row>
    <row r="1457" spans="27:64">
      <c r="AA1457" s="25"/>
      <c r="AB1457" s="25"/>
      <c r="AC1457" s="25"/>
      <c r="AD1457" s="25"/>
      <c r="AE1457" s="25"/>
      <c r="AG1457" s="128"/>
      <c r="AN1457" s="25"/>
      <c r="AO1457" s="25"/>
      <c r="AP1457" s="25"/>
      <c r="AQ1457" s="25"/>
      <c r="AR1457" s="25"/>
      <c r="AS1457" s="25"/>
      <c r="AT1457" s="25"/>
      <c r="AU1457" s="25"/>
    </row>
    <row r="1458" spans="27:64">
      <c r="AA1458" s="25"/>
      <c r="AB1458" s="25"/>
      <c r="AC1458" s="25"/>
      <c r="AD1458" s="25"/>
      <c r="AE1458" s="25"/>
      <c r="AG1458" s="128"/>
      <c r="AN1458" s="25"/>
      <c r="AO1458" s="25"/>
      <c r="AP1458" s="25"/>
      <c r="AQ1458" s="25"/>
      <c r="AR1458" s="25"/>
      <c r="AS1458" s="25"/>
      <c r="AT1458" s="25"/>
      <c r="AU1458" s="25"/>
    </row>
    <row r="1459" spans="27:64">
      <c r="AA1459" s="25"/>
      <c r="AB1459" s="25"/>
      <c r="AC1459" s="25"/>
      <c r="AD1459" s="25"/>
      <c r="AE1459" s="25"/>
      <c r="AG1459" s="128"/>
      <c r="AN1459" s="25"/>
      <c r="AO1459" s="25"/>
      <c r="AP1459" s="25"/>
      <c r="AQ1459" s="25"/>
      <c r="AR1459" s="25"/>
      <c r="AS1459" s="25"/>
      <c r="AT1459" s="25"/>
      <c r="AU1459" s="25"/>
      <c r="AV1459" s="25"/>
      <c r="AX1459" s="25"/>
      <c r="AY1459" s="25"/>
      <c r="AZ1459" s="25"/>
      <c r="BA1459" s="25"/>
      <c r="BB1459" s="25"/>
      <c r="BC1459" s="25"/>
      <c r="BD1459" s="25"/>
      <c r="BE1459" s="25"/>
      <c r="BF1459" s="25"/>
      <c r="BG1459" s="25"/>
      <c r="BH1459" s="25"/>
      <c r="BI1459" s="25"/>
      <c r="BJ1459" s="25"/>
      <c r="BK1459" s="25"/>
      <c r="BL1459" s="25"/>
    </row>
    <row r="1460" spans="27:64">
      <c r="AA1460" s="25"/>
      <c r="AB1460" s="25"/>
      <c r="AC1460" s="25"/>
      <c r="AD1460" s="25"/>
      <c r="AE1460" s="25"/>
      <c r="AG1460" s="128"/>
      <c r="AN1460" s="25"/>
      <c r="AO1460" s="25"/>
      <c r="AP1460" s="25"/>
      <c r="AQ1460" s="25"/>
      <c r="AR1460" s="25"/>
      <c r="AS1460" s="25"/>
      <c r="AT1460" s="25"/>
      <c r="AU1460" s="25"/>
      <c r="AV1460" s="25"/>
      <c r="AW1460" s="25"/>
      <c r="AX1460" s="25"/>
      <c r="AY1460" s="25"/>
      <c r="AZ1460" s="25"/>
      <c r="BA1460" s="25"/>
      <c r="BB1460" s="25"/>
      <c r="BC1460" s="25"/>
      <c r="BD1460" s="25"/>
      <c r="BE1460" s="25"/>
      <c r="BF1460" s="25"/>
      <c r="BG1460" s="25"/>
      <c r="BH1460" s="25"/>
      <c r="BI1460" s="25"/>
      <c r="BJ1460" s="25"/>
      <c r="BK1460" s="25"/>
      <c r="BL1460" s="25"/>
    </row>
    <row r="1461" spans="27:64">
      <c r="AA1461" s="25"/>
      <c r="AB1461" s="25"/>
      <c r="AC1461" s="25"/>
      <c r="AD1461" s="25"/>
      <c r="AE1461" s="25"/>
      <c r="AG1461" s="128"/>
      <c r="AN1461" s="25"/>
      <c r="AO1461" s="25"/>
      <c r="AP1461" s="25"/>
      <c r="AQ1461" s="25"/>
      <c r="AR1461" s="25"/>
      <c r="AS1461" s="25"/>
      <c r="AT1461" s="25"/>
      <c r="AU1461" s="25"/>
      <c r="AV1461" s="25"/>
      <c r="AW1461" s="25"/>
      <c r="AX1461" s="25"/>
      <c r="AY1461" s="25"/>
      <c r="AZ1461" s="25"/>
      <c r="BA1461" s="25"/>
      <c r="BB1461" s="25"/>
      <c r="BC1461" s="25"/>
      <c r="BD1461" s="25"/>
      <c r="BE1461" s="25"/>
      <c r="BF1461" s="25"/>
      <c r="BG1461" s="25"/>
      <c r="BH1461" s="25"/>
      <c r="BI1461" s="25"/>
      <c r="BJ1461" s="25"/>
      <c r="BK1461" s="25"/>
      <c r="BL1461" s="25"/>
    </row>
    <row r="1462" spans="27:64">
      <c r="AA1462" s="25"/>
      <c r="AB1462" s="25"/>
      <c r="AC1462" s="25"/>
      <c r="AD1462" s="25"/>
      <c r="AE1462" s="25"/>
      <c r="AG1462" s="128"/>
      <c r="AN1462" s="25"/>
      <c r="AO1462" s="25"/>
      <c r="AP1462" s="25"/>
      <c r="AQ1462" s="25"/>
      <c r="AR1462" s="25"/>
      <c r="AS1462" s="25"/>
      <c r="AT1462" s="25"/>
      <c r="AU1462" s="25"/>
    </row>
    <row r="1463" spans="27:64">
      <c r="AA1463" s="25"/>
      <c r="AB1463" s="25"/>
      <c r="AC1463" s="25"/>
      <c r="AD1463" s="25"/>
      <c r="AE1463" s="25"/>
      <c r="AG1463" s="128"/>
      <c r="AN1463" s="25"/>
      <c r="AO1463" s="25"/>
      <c r="AP1463" s="25"/>
      <c r="AQ1463" s="25"/>
      <c r="AR1463" s="25"/>
      <c r="AS1463" s="25"/>
      <c r="AT1463" s="25"/>
      <c r="AU1463" s="25"/>
      <c r="AV1463" s="25"/>
      <c r="AW1463" s="25"/>
      <c r="AX1463" s="25"/>
      <c r="AY1463" s="25"/>
      <c r="AZ1463" s="25"/>
      <c r="BA1463" s="25"/>
      <c r="BB1463" s="25"/>
      <c r="BC1463" s="25"/>
      <c r="BD1463" s="25"/>
      <c r="BE1463" s="25"/>
      <c r="BF1463" s="25"/>
      <c r="BG1463" s="25"/>
      <c r="BH1463" s="25"/>
      <c r="BI1463" s="25"/>
      <c r="BJ1463" s="25"/>
      <c r="BK1463" s="25"/>
      <c r="BL1463" s="25"/>
    </row>
    <row r="1464" spans="27:64">
      <c r="AA1464" s="25"/>
      <c r="AB1464" s="25"/>
      <c r="AC1464" s="25"/>
      <c r="AD1464" s="25"/>
      <c r="AE1464" s="25"/>
      <c r="AG1464" s="128"/>
      <c r="AN1464" s="25"/>
      <c r="AO1464" s="25"/>
      <c r="AP1464" s="25"/>
      <c r="AQ1464" s="25"/>
      <c r="AR1464" s="25"/>
      <c r="AS1464" s="25"/>
      <c r="AT1464" s="25"/>
      <c r="AU1464" s="25"/>
      <c r="AV1464" s="25"/>
    </row>
    <row r="1465" spans="27:64">
      <c r="AA1465" s="25"/>
      <c r="AB1465" s="25"/>
      <c r="AC1465" s="25"/>
      <c r="AD1465" s="25"/>
      <c r="AE1465" s="25"/>
      <c r="AG1465" s="128"/>
      <c r="AN1465" s="25"/>
      <c r="AO1465" s="25"/>
      <c r="AP1465" s="25"/>
      <c r="AQ1465" s="25"/>
      <c r="AR1465" s="25"/>
      <c r="AS1465" s="25"/>
      <c r="AT1465" s="25"/>
      <c r="AU1465" s="25"/>
      <c r="AV1465" s="25"/>
    </row>
    <row r="1466" spans="27:64">
      <c r="AA1466" s="25"/>
      <c r="AB1466" s="25"/>
      <c r="AC1466" s="25"/>
      <c r="AD1466" s="25"/>
      <c r="AE1466" s="25"/>
      <c r="AG1466" s="128"/>
      <c r="AN1466" s="25"/>
      <c r="AO1466" s="25"/>
      <c r="AP1466" s="25"/>
      <c r="AQ1466" s="25"/>
      <c r="AR1466" s="25"/>
      <c r="AS1466" s="25"/>
      <c r="AT1466" s="25"/>
      <c r="AU1466" s="25"/>
      <c r="AV1466" s="25"/>
    </row>
    <row r="1467" spans="27:64">
      <c r="AA1467" s="25"/>
      <c r="AB1467" s="25"/>
      <c r="AC1467" s="25"/>
      <c r="AD1467" s="25"/>
      <c r="AE1467" s="25"/>
      <c r="AG1467" s="128"/>
      <c r="AN1467" s="25"/>
      <c r="AO1467" s="25"/>
      <c r="AP1467" s="25"/>
      <c r="AQ1467" s="25"/>
      <c r="AR1467" s="25"/>
      <c r="AS1467" s="25"/>
      <c r="AT1467" s="25"/>
      <c r="AU1467" s="25"/>
      <c r="AV1467" s="25"/>
      <c r="AW1467" s="25"/>
      <c r="AX1467" s="25"/>
      <c r="AY1467" s="25"/>
      <c r="AZ1467" s="25"/>
      <c r="BA1467" s="25"/>
      <c r="BB1467" s="25"/>
      <c r="BC1467" s="25"/>
      <c r="BD1467" s="25"/>
      <c r="BE1467" s="25"/>
      <c r="BF1467" s="25"/>
      <c r="BG1467" s="25"/>
      <c r="BH1467" s="25"/>
      <c r="BI1467" s="25"/>
      <c r="BJ1467" s="25"/>
      <c r="BK1467" s="25"/>
      <c r="BL1467" s="25"/>
    </row>
    <row r="1468" spans="27:64">
      <c r="AA1468" s="25"/>
      <c r="AB1468" s="25"/>
      <c r="AC1468" s="25"/>
      <c r="AD1468" s="25"/>
      <c r="AE1468" s="25"/>
      <c r="AG1468" s="128"/>
      <c r="AN1468" s="25"/>
      <c r="AO1468" s="25"/>
      <c r="AP1468" s="25"/>
      <c r="AQ1468" s="25"/>
      <c r="AR1468" s="25"/>
      <c r="AS1468" s="25"/>
      <c r="AT1468" s="25"/>
      <c r="AU1468" s="25"/>
      <c r="AV1468" s="25"/>
      <c r="AW1468" s="25"/>
      <c r="AX1468" s="25"/>
      <c r="AY1468" s="25"/>
      <c r="AZ1468" s="25"/>
      <c r="BA1468" s="25"/>
      <c r="BB1468" s="25"/>
      <c r="BC1468" s="25"/>
      <c r="BD1468" s="25"/>
      <c r="BE1468" s="25"/>
      <c r="BF1468" s="25"/>
      <c r="BG1468" s="25"/>
      <c r="BH1468" s="25"/>
      <c r="BI1468" s="25"/>
      <c r="BJ1468" s="25"/>
      <c r="BK1468" s="25"/>
      <c r="BL1468" s="25"/>
    </row>
    <row r="1469" spans="27:64">
      <c r="AA1469" s="25"/>
      <c r="AB1469" s="25"/>
      <c r="AC1469" s="25"/>
      <c r="AD1469" s="25"/>
      <c r="AE1469" s="25"/>
      <c r="AG1469" s="128"/>
      <c r="AN1469" s="25"/>
      <c r="AO1469" s="25"/>
      <c r="AP1469" s="25"/>
      <c r="AQ1469" s="25"/>
      <c r="AR1469" s="25"/>
      <c r="AS1469" s="25"/>
      <c r="AT1469" s="25"/>
      <c r="AU1469" s="25"/>
    </row>
    <row r="1470" spans="27:64">
      <c r="AA1470" s="25"/>
      <c r="AB1470" s="25"/>
      <c r="AC1470" s="25"/>
      <c r="AD1470" s="25"/>
      <c r="AE1470" s="25"/>
      <c r="AG1470" s="128"/>
      <c r="AN1470" s="25"/>
      <c r="AO1470" s="25"/>
      <c r="AP1470" s="25"/>
      <c r="AQ1470" s="25"/>
      <c r="AR1470" s="25"/>
      <c r="AS1470" s="25"/>
      <c r="AT1470" s="25"/>
      <c r="AU1470" s="25"/>
      <c r="AV1470" s="25"/>
      <c r="AW1470" s="25"/>
      <c r="AX1470" s="25"/>
      <c r="AY1470" s="25"/>
      <c r="AZ1470" s="25"/>
      <c r="BA1470" s="25"/>
      <c r="BB1470" s="25"/>
      <c r="BC1470" s="25"/>
      <c r="BD1470" s="25"/>
      <c r="BE1470" s="25"/>
      <c r="BF1470" s="25"/>
      <c r="BG1470" s="25"/>
      <c r="BH1470" s="25"/>
      <c r="BI1470" s="25"/>
      <c r="BJ1470" s="25"/>
      <c r="BK1470" s="25"/>
      <c r="BL1470" s="25"/>
    </row>
    <row r="1471" spans="27:64">
      <c r="AA1471" s="25"/>
      <c r="AB1471" s="25"/>
      <c r="AC1471" s="25"/>
      <c r="AD1471" s="25"/>
      <c r="AE1471" s="25"/>
      <c r="AG1471" s="128"/>
      <c r="AN1471" s="25"/>
      <c r="AO1471" s="25"/>
      <c r="AP1471" s="25"/>
      <c r="AQ1471" s="25"/>
      <c r="AR1471" s="25"/>
      <c r="AS1471" s="25"/>
      <c r="AT1471" s="25"/>
      <c r="AU1471" s="25"/>
      <c r="AV1471" s="25"/>
    </row>
    <row r="1472" spans="27:64">
      <c r="AA1472" s="25"/>
      <c r="AB1472" s="25"/>
      <c r="AC1472" s="25"/>
      <c r="AD1472" s="25"/>
      <c r="AE1472" s="25"/>
      <c r="AG1472" s="128"/>
      <c r="AN1472" s="25"/>
      <c r="AO1472" s="25"/>
      <c r="AP1472" s="25"/>
      <c r="AQ1472" s="25"/>
      <c r="AR1472" s="25"/>
      <c r="AS1472" s="25"/>
      <c r="AT1472" s="25"/>
      <c r="AU1472" s="25"/>
      <c r="AV1472" s="25"/>
    </row>
    <row r="1473" spans="27:64">
      <c r="AA1473" s="25"/>
      <c r="AB1473" s="25"/>
      <c r="AC1473" s="25"/>
      <c r="AD1473" s="25"/>
      <c r="AE1473" s="25"/>
      <c r="AG1473" s="128"/>
      <c r="AN1473" s="25"/>
      <c r="AO1473" s="25"/>
      <c r="AP1473" s="25"/>
      <c r="AQ1473" s="25"/>
      <c r="AR1473" s="25"/>
      <c r="AS1473" s="25"/>
      <c r="AT1473" s="25"/>
      <c r="AU1473" s="25"/>
    </row>
    <row r="1474" spans="27:64">
      <c r="AA1474" s="25"/>
      <c r="AB1474" s="25"/>
      <c r="AC1474" s="25"/>
      <c r="AD1474" s="25"/>
      <c r="AE1474" s="25"/>
      <c r="AG1474" s="128"/>
      <c r="AN1474" s="25"/>
      <c r="AO1474" s="25"/>
      <c r="AP1474" s="25"/>
      <c r="AQ1474" s="25"/>
      <c r="AR1474" s="25"/>
      <c r="AS1474" s="25"/>
      <c r="AT1474" s="25"/>
      <c r="AU1474" s="25"/>
      <c r="AV1474" s="25"/>
      <c r="AX1474" s="25"/>
      <c r="AY1474" s="25"/>
      <c r="AZ1474" s="25"/>
      <c r="BA1474" s="25"/>
      <c r="BB1474" s="25"/>
      <c r="BC1474" s="25"/>
      <c r="BD1474" s="25"/>
      <c r="BE1474" s="25"/>
      <c r="BF1474" s="25"/>
      <c r="BG1474" s="25"/>
      <c r="BH1474" s="25"/>
      <c r="BI1474" s="25"/>
      <c r="BJ1474" s="25"/>
      <c r="BK1474" s="25"/>
      <c r="BL1474" s="25"/>
    </row>
    <row r="1475" spans="27:64">
      <c r="AA1475" s="25"/>
      <c r="AB1475" s="25"/>
      <c r="AC1475" s="25"/>
      <c r="AD1475" s="25"/>
      <c r="AE1475" s="25"/>
      <c r="AG1475" s="128"/>
      <c r="AN1475" s="25"/>
      <c r="AO1475" s="25"/>
      <c r="AP1475" s="25"/>
      <c r="AQ1475" s="25"/>
      <c r="AR1475" s="25"/>
      <c r="AS1475" s="25"/>
      <c r="AT1475" s="25"/>
      <c r="AU1475" s="25"/>
      <c r="AV1475" s="25"/>
      <c r="AX1475" s="25"/>
    </row>
    <row r="1476" spans="27:64">
      <c r="AA1476" s="25"/>
      <c r="AB1476" s="25"/>
      <c r="AC1476" s="25"/>
      <c r="AD1476" s="25"/>
      <c r="AE1476" s="25"/>
      <c r="AG1476" s="128"/>
      <c r="AN1476" s="25"/>
      <c r="AO1476" s="25"/>
      <c r="AP1476" s="25"/>
      <c r="AQ1476" s="25"/>
      <c r="AR1476" s="25"/>
      <c r="AS1476" s="25"/>
      <c r="AT1476" s="25"/>
      <c r="AU1476" s="25"/>
      <c r="AV1476" s="25"/>
      <c r="AX1476" s="25"/>
    </row>
    <row r="1477" spans="27:64">
      <c r="AA1477" s="25"/>
      <c r="AB1477" s="25"/>
      <c r="AC1477" s="25"/>
      <c r="AD1477" s="25"/>
      <c r="AE1477" s="25"/>
      <c r="AG1477" s="128"/>
      <c r="AN1477" s="25"/>
      <c r="AO1477" s="25"/>
      <c r="AP1477" s="25"/>
      <c r="AQ1477" s="25"/>
      <c r="AR1477" s="25"/>
      <c r="AS1477" s="25"/>
      <c r="AT1477" s="25"/>
      <c r="AU1477" s="25"/>
      <c r="AV1477" s="25"/>
      <c r="AW1477" s="25"/>
      <c r="AX1477" s="25"/>
      <c r="AY1477" s="25"/>
      <c r="AZ1477" s="25"/>
      <c r="BA1477" s="25"/>
      <c r="BB1477" s="25"/>
      <c r="BC1477" s="25"/>
      <c r="BD1477" s="25"/>
      <c r="BE1477" s="25"/>
      <c r="BF1477" s="25"/>
      <c r="BG1477" s="25"/>
      <c r="BH1477" s="25"/>
      <c r="BI1477" s="25"/>
      <c r="BJ1477" s="25"/>
      <c r="BK1477" s="25"/>
      <c r="BL1477" s="25"/>
    </row>
    <row r="1478" spans="27:64">
      <c r="AA1478" s="25"/>
      <c r="AB1478" s="25"/>
      <c r="AC1478" s="25"/>
      <c r="AD1478" s="25"/>
      <c r="AE1478" s="25"/>
      <c r="AG1478" s="128"/>
      <c r="AN1478" s="25"/>
      <c r="AO1478" s="25"/>
      <c r="AP1478" s="25"/>
      <c r="AQ1478" s="25"/>
      <c r="AR1478" s="25"/>
      <c r="AS1478" s="25"/>
      <c r="AT1478" s="25"/>
      <c r="AU1478" s="25"/>
      <c r="AV1478" s="25"/>
      <c r="AW1478" s="25"/>
      <c r="AX1478" s="25"/>
      <c r="AY1478" s="25"/>
      <c r="AZ1478" s="25"/>
      <c r="BA1478" s="25"/>
      <c r="BB1478" s="25"/>
      <c r="BC1478" s="25"/>
      <c r="BD1478" s="25"/>
      <c r="BE1478" s="25"/>
      <c r="BF1478" s="25"/>
      <c r="BG1478" s="25"/>
      <c r="BH1478" s="25"/>
      <c r="BI1478" s="25"/>
      <c r="BJ1478" s="25"/>
      <c r="BK1478" s="25"/>
      <c r="BL1478" s="25"/>
    </row>
    <row r="1479" spans="27:64">
      <c r="AA1479" s="25"/>
      <c r="AB1479" s="25"/>
      <c r="AC1479" s="25"/>
      <c r="AD1479" s="25"/>
      <c r="AE1479" s="25"/>
      <c r="AG1479" s="128"/>
      <c r="AN1479" s="25"/>
      <c r="AO1479" s="25"/>
      <c r="AP1479" s="25"/>
      <c r="AQ1479" s="25"/>
      <c r="AR1479" s="25"/>
      <c r="AS1479" s="25"/>
      <c r="AT1479" s="25"/>
      <c r="AU1479" s="25"/>
      <c r="AV1479" s="25"/>
      <c r="AW1479" s="25"/>
      <c r="AX1479" s="25"/>
      <c r="AY1479" s="25"/>
      <c r="AZ1479" s="25"/>
      <c r="BA1479" s="25"/>
      <c r="BB1479" s="25"/>
      <c r="BC1479" s="25"/>
      <c r="BD1479" s="25"/>
      <c r="BE1479" s="25"/>
      <c r="BF1479" s="25"/>
      <c r="BG1479" s="25"/>
      <c r="BH1479" s="25"/>
      <c r="BI1479" s="25"/>
      <c r="BJ1479" s="25"/>
      <c r="BK1479" s="25"/>
      <c r="BL1479" s="25"/>
    </row>
    <row r="1480" spans="27:64">
      <c r="AA1480" s="25"/>
      <c r="AB1480" s="25"/>
      <c r="AC1480" s="25"/>
      <c r="AD1480" s="25"/>
      <c r="AE1480" s="25"/>
      <c r="AG1480" s="128"/>
      <c r="AN1480" s="25"/>
      <c r="AO1480" s="25"/>
      <c r="AP1480" s="25"/>
      <c r="AQ1480" s="25"/>
      <c r="AR1480" s="25"/>
      <c r="AS1480" s="25"/>
      <c r="AT1480" s="25"/>
      <c r="AU1480" s="25"/>
      <c r="AV1480" s="25"/>
      <c r="AW1480" s="25"/>
      <c r="AX1480" s="25"/>
      <c r="AY1480" s="25"/>
      <c r="AZ1480" s="25"/>
      <c r="BA1480" s="25"/>
      <c r="BB1480" s="25"/>
      <c r="BC1480" s="25"/>
      <c r="BD1480" s="25"/>
      <c r="BE1480" s="25"/>
      <c r="BF1480" s="25"/>
      <c r="BG1480" s="25"/>
      <c r="BH1480" s="25"/>
      <c r="BI1480" s="25"/>
      <c r="BJ1480" s="25"/>
      <c r="BK1480" s="25"/>
      <c r="BL1480" s="25"/>
    </row>
    <row r="1481" spans="27:64">
      <c r="AA1481" s="25"/>
      <c r="AB1481" s="25"/>
      <c r="AC1481" s="25"/>
      <c r="AD1481" s="25"/>
      <c r="AE1481" s="25"/>
      <c r="AG1481" s="128"/>
      <c r="AN1481" s="25"/>
      <c r="AO1481" s="25"/>
      <c r="AP1481" s="25"/>
      <c r="AQ1481" s="25"/>
      <c r="AR1481" s="25"/>
      <c r="AS1481" s="25"/>
      <c r="AT1481" s="25"/>
      <c r="AU1481" s="25"/>
      <c r="AV1481" s="25"/>
    </row>
    <row r="1482" spans="27:64">
      <c r="AA1482" s="25"/>
      <c r="AB1482" s="25"/>
      <c r="AC1482" s="25"/>
      <c r="AD1482" s="25"/>
      <c r="AE1482" s="25"/>
      <c r="AG1482" s="128"/>
      <c r="AN1482" s="25"/>
      <c r="AO1482" s="25"/>
      <c r="AP1482" s="25"/>
      <c r="AQ1482" s="25"/>
      <c r="AR1482" s="25"/>
      <c r="AS1482" s="25"/>
      <c r="AT1482" s="25"/>
      <c r="AU1482" s="25"/>
    </row>
    <row r="1483" spans="27:64">
      <c r="AA1483" s="25"/>
      <c r="AB1483" s="25"/>
      <c r="AC1483" s="25"/>
      <c r="AD1483" s="25"/>
      <c r="AE1483" s="25"/>
      <c r="AG1483" s="128"/>
      <c r="AN1483" s="25"/>
      <c r="AO1483" s="25"/>
      <c r="AP1483" s="25"/>
      <c r="AQ1483" s="25"/>
      <c r="AR1483" s="25"/>
      <c r="AS1483" s="25"/>
      <c r="AT1483" s="25"/>
      <c r="AU1483" s="25"/>
    </row>
    <row r="1484" spans="27:64">
      <c r="AA1484" s="25"/>
      <c r="AB1484" s="25"/>
      <c r="AC1484" s="25"/>
      <c r="AD1484" s="25"/>
      <c r="AE1484" s="25"/>
      <c r="AG1484" s="128"/>
      <c r="AN1484" s="25"/>
      <c r="AO1484" s="25"/>
      <c r="AP1484" s="25"/>
      <c r="AQ1484" s="25"/>
      <c r="AR1484" s="25"/>
      <c r="AS1484" s="25"/>
      <c r="AT1484" s="25"/>
      <c r="AU1484" s="25"/>
      <c r="AV1484" s="25"/>
    </row>
    <row r="1485" spans="27:64">
      <c r="AA1485" s="25"/>
      <c r="AB1485" s="25"/>
      <c r="AC1485" s="25"/>
      <c r="AD1485" s="25"/>
      <c r="AE1485" s="25"/>
      <c r="AG1485" s="128"/>
      <c r="AN1485" s="25"/>
      <c r="AO1485" s="25"/>
      <c r="AP1485" s="25"/>
      <c r="AQ1485" s="25"/>
      <c r="AR1485" s="25"/>
      <c r="AS1485" s="25"/>
      <c r="AT1485" s="25"/>
      <c r="AU1485" s="25"/>
      <c r="AV1485" s="25"/>
      <c r="AW1485" s="25"/>
      <c r="AX1485" s="25"/>
      <c r="AY1485" s="25"/>
      <c r="AZ1485" s="25"/>
      <c r="BA1485" s="25"/>
      <c r="BB1485" s="25"/>
      <c r="BC1485" s="25"/>
      <c r="BD1485" s="25"/>
      <c r="BE1485" s="25"/>
      <c r="BF1485" s="25"/>
      <c r="BG1485" s="25"/>
      <c r="BH1485" s="25"/>
      <c r="BI1485" s="25"/>
      <c r="BJ1485" s="25"/>
      <c r="BK1485" s="25"/>
      <c r="BL1485" s="25"/>
    </row>
    <row r="1486" spans="27:64">
      <c r="AA1486" s="25"/>
      <c r="AB1486" s="25"/>
      <c r="AC1486" s="25"/>
      <c r="AD1486" s="25"/>
      <c r="AE1486" s="25"/>
      <c r="AG1486" s="128"/>
      <c r="AN1486" s="25"/>
      <c r="AO1486" s="25"/>
      <c r="AP1486" s="25"/>
      <c r="AQ1486" s="25"/>
      <c r="AR1486" s="25"/>
      <c r="AS1486" s="25"/>
      <c r="AT1486" s="25"/>
      <c r="AU1486" s="25"/>
      <c r="AV1486" s="25"/>
      <c r="AW1486" s="25"/>
      <c r="AX1486" s="25"/>
      <c r="AY1486" s="25"/>
      <c r="AZ1486" s="25"/>
      <c r="BA1486" s="25"/>
      <c r="BB1486" s="25"/>
      <c r="BC1486" s="25"/>
      <c r="BD1486" s="25"/>
      <c r="BE1486" s="25"/>
      <c r="BF1486" s="25"/>
      <c r="BG1486" s="25"/>
      <c r="BH1486" s="25"/>
      <c r="BI1486" s="25"/>
      <c r="BJ1486" s="25"/>
      <c r="BK1486" s="25"/>
      <c r="BL1486" s="25"/>
    </row>
    <row r="1487" spans="27:64">
      <c r="AA1487" s="25"/>
      <c r="AB1487" s="25"/>
      <c r="AC1487" s="25"/>
      <c r="AD1487" s="25"/>
      <c r="AE1487" s="25"/>
      <c r="AG1487" s="128"/>
      <c r="AN1487" s="25"/>
      <c r="AO1487" s="25"/>
      <c r="AP1487" s="25"/>
      <c r="AQ1487" s="25"/>
      <c r="AR1487" s="25"/>
      <c r="AS1487" s="25"/>
      <c r="AT1487" s="25"/>
      <c r="AU1487" s="25"/>
    </row>
    <row r="1488" spans="27:64">
      <c r="AA1488" s="25"/>
      <c r="AB1488" s="25"/>
      <c r="AC1488" s="25"/>
      <c r="AD1488" s="25"/>
      <c r="AE1488" s="25"/>
      <c r="AG1488" s="128"/>
      <c r="AN1488" s="25"/>
      <c r="AO1488" s="25"/>
      <c r="AP1488" s="25"/>
      <c r="AQ1488" s="25"/>
      <c r="AR1488" s="25"/>
      <c r="AS1488" s="25"/>
      <c r="AT1488" s="25"/>
      <c r="AU1488" s="25"/>
      <c r="AV1488" s="25"/>
      <c r="AX1488" s="25"/>
    </row>
    <row r="1489" spans="27:64">
      <c r="AA1489" s="25"/>
      <c r="AB1489" s="25"/>
      <c r="AC1489" s="25"/>
      <c r="AD1489" s="25"/>
      <c r="AE1489" s="25"/>
      <c r="AG1489" s="128"/>
      <c r="AN1489" s="25"/>
      <c r="AO1489" s="25"/>
      <c r="AP1489" s="25"/>
      <c r="AQ1489" s="25"/>
      <c r="AR1489" s="25"/>
      <c r="AS1489" s="25"/>
      <c r="AT1489" s="25"/>
      <c r="AU1489" s="25"/>
      <c r="AV1489" s="25"/>
    </row>
    <row r="1490" spans="27:64">
      <c r="AA1490" s="25"/>
      <c r="AB1490" s="25"/>
      <c r="AC1490" s="25"/>
      <c r="AD1490" s="25"/>
      <c r="AE1490" s="25"/>
      <c r="AG1490" s="128"/>
      <c r="AN1490" s="25"/>
      <c r="AO1490" s="25"/>
      <c r="AP1490" s="25"/>
      <c r="AQ1490" s="25"/>
      <c r="AR1490" s="25"/>
      <c r="AS1490" s="25"/>
      <c r="AT1490" s="25"/>
      <c r="AU1490" s="25"/>
    </row>
    <row r="1491" spans="27:64">
      <c r="AA1491" s="25"/>
      <c r="AB1491" s="25"/>
      <c r="AC1491" s="25"/>
      <c r="AD1491" s="25"/>
      <c r="AE1491" s="25"/>
      <c r="AG1491" s="128"/>
      <c r="AN1491" s="25"/>
      <c r="AO1491" s="25"/>
      <c r="AP1491" s="25"/>
      <c r="AQ1491" s="25"/>
      <c r="AR1491" s="25"/>
      <c r="AS1491" s="25"/>
      <c r="AT1491" s="25"/>
      <c r="AU1491" s="25"/>
    </row>
    <row r="1492" spans="27:64">
      <c r="AA1492" s="25"/>
      <c r="AB1492" s="25"/>
      <c r="AC1492" s="25"/>
      <c r="AD1492" s="25"/>
      <c r="AE1492" s="25"/>
      <c r="AG1492" s="128"/>
      <c r="AN1492" s="25"/>
      <c r="AO1492" s="25"/>
      <c r="AP1492" s="25"/>
      <c r="AQ1492" s="25"/>
      <c r="AR1492" s="25"/>
      <c r="AS1492" s="25"/>
      <c r="AT1492" s="25"/>
      <c r="AU1492" s="25"/>
    </row>
    <row r="1493" spans="27:64">
      <c r="AA1493" s="25"/>
      <c r="AB1493" s="25"/>
      <c r="AC1493" s="25"/>
      <c r="AD1493" s="25"/>
      <c r="AE1493" s="25"/>
      <c r="AG1493" s="128"/>
      <c r="AN1493" s="25"/>
      <c r="AO1493" s="25"/>
      <c r="AP1493" s="25"/>
      <c r="AQ1493" s="25"/>
      <c r="AR1493" s="25"/>
      <c r="AS1493" s="25"/>
      <c r="AT1493" s="25"/>
      <c r="AU1493" s="25"/>
    </row>
    <row r="1494" spans="27:64">
      <c r="AA1494" s="25"/>
      <c r="AB1494" s="25"/>
      <c r="AC1494" s="25"/>
      <c r="AD1494" s="25"/>
      <c r="AE1494" s="25"/>
      <c r="AG1494" s="128"/>
      <c r="AN1494" s="25"/>
      <c r="AO1494" s="25"/>
      <c r="AP1494" s="25"/>
      <c r="AQ1494" s="25"/>
      <c r="AR1494" s="25"/>
      <c r="AS1494" s="25"/>
      <c r="AT1494" s="25"/>
      <c r="AU1494" s="25"/>
      <c r="AV1494" s="25"/>
      <c r="AW1494" s="25"/>
      <c r="AX1494" s="25"/>
      <c r="AY1494" s="25"/>
      <c r="AZ1494" s="25"/>
      <c r="BA1494" s="25"/>
      <c r="BB1494" s="25"/>
      <c r="BC1494" s="25"/>
      <c r="BD1494" s="25"/>
      <c r="BE1494" s="25"/>
      <c r="BF1494" s="25"/>
      <c r="BG1494" s="25"/>
      <c r="BH1494" s="25"/>
      <c r="BI1494" s="25"/>
      <c r="BJ1494" s="25"/>
      <c r="BK1494" s="25"/>
      <c r="BL1494" s="25"/>
    </row>
    <row r="1495" spans="27:64">
      <c r="AA1495" s="25"/>
      <c r="AB1495" s="25"/>
      <c r="AC1495" s="25"/>
      <c r="AD1495" s="25"/>
      <c r="AE1495" s="25"/>
      <c r="AG1495" s="128"/>
      <c r="AN1495" s="25"/>
      <c r="AO1495" s="25"/>
      <c r="AP1495" s="25"/>
      <c r="AQ1495" s="25"/>
      <c r="AR1495" s="25"/>
      <c r="AS1495" s="25"/>
      <c r="AT1495" s="25"/>
      <c r="AU1495" s="25"/>
    </row>
    <row r="1496" spans="27:64">
      <c r="AA1496" s="25"/>
      <c r="AB1496" s="25"/>
      <c r="AC1496" s="25"/>
      <c r="AD1496" s="25"/>
      <c r="AE1496" s="25"/>
      <c r="AG1496" s="128"/>
      <c r="AN1496" s="25"/>
      <c r="AO1496" s="25"/>
      <c r="AP1496" s="25"/>
      <c r="AQ1496" s="25"/>
      <c r="AR1496" s="25"/>
      <c r="AS1496" s="25"/>
      <c r="AT1496" s="25"/>
      <c r="AU1496" s="25"/>
      <c r="AV1496" s="25"/>
      <c r="AW1496" s="25"/>
      <c r="AX1496" s="25"/>
      <c r="AY1496" s="25"/>
      <c r="AZ1496" s="25"/>
      <c r="BA1496" s="25"/>
      <c r="BB1496" s="25"/>
      <c r="BC1496" s="25"/>
      <c r="BD1496" s="25"/>
      <c r="BE1496" s="25"/>
      <c r="BF1496" s="25"/>
      <c r="BG1496" s="25"/>
      <c r="BH1496" s="25"/>
      <c r="BI1496" s="25"/>
      <c r="BJ1496" s="25"/>
      <c r="BK1496" s="25"/>
      <c r="BL1496" s="25"/>
    </row>
    <row r="1497" spans="27:64">
      <c r="AA1497" s="25"/>
      <c r="AB1497" s="25"/>
      <c r="AC1497" s="25"/>
      <c r="AD1497" s="25"/>
      <c r="AE1497" s="25"/>
      <c r="AG1497" s="128"/>
      <c r="AN1497" s="25"/>
      <c r="AO1497" s="25"/>
      <c r="AP1497" s="25"/>
      <c r="AQ1497" s="25"/>
      <c r="AR1497" s="25"/>
      <c r="AS1497" s="25"/>
      <c r="AT1497" s="25"/>
      <c r="AU1497" s="25"/>
      <c r="AV1497" s="25"/>
      <c r="AX1497" s="25"/>
    </row>
    <row r="1498" spans="27:64">
      <c r="AA1498" s="25"/>
      <c r="AB1498" s="25"/>
      <c r="AC1498" s="25"/>
      <c r="AD1498" s="25"/>
      <c r="AE1498" s="25"/>
      <c r="AG1498" s="128"/>
      <c r="AN1498" s="25"/>
      <c r="AO1498" s="25"/>
      <c r="AP1498" s="25"/>
      <c r="AQ1498" s="25"/>
      <c r="AR1498" s="25"/>
      <c r="AS1498" s="25"/>
      <c r="AT1498" s="25"/>
      <c r="AU1498" s="25"/>
      <c r="AV1498" s="25"/>
    </row>
    <row r="1499" spans="27:64">
      <c r="AA1499" s="25"/>
      <c r="AB1499" s="25"/>
      <c r="AC1499" s="25"/>
      <c r="AD1499" s="25"/>
      <c r="AE1499" s="25"/>
      <c r="AG1499" s="128"/>
      <c r="AN1499" s="25"/>
      <c r="AO1499" s="25"/>
      <c r="AP1499" s="25"/>
      <c r="AQ1499" s="25"/>
      <c r="AR1499" s="25"/>
      <c r="AS1499" s="25"/>
      <c r="AT1499" s="25"/>
      <c r="AU1499" s="25"/>
      <c r="AV1499" s="25"/>
    </row>
    <row r="1500" spans="27:64">
      <c r="AA1500" s="25"/>
      <c r="AB1500" s="25"/>
      <c r="AC1500" s="25"/>
      <c r="AD1500" s="25"/>
      <c r="AE1500" s="25"/>
      <c r="AG1500" s="128"/>
      <c r="AN1500" s="25"/>
      <c r="AO1500" s="25"/>
      <c r="AP1500" s="25"/>
      <c r="AQ1500" s="25"/>
      <c r="AR1500" s="25"/>
      <c r="AS1500" s="25"/>
      <c r="AT1500" s="25"/>
      <c r="AU1500" s="25"/>
      <c r="AV1500" s="25"/>
      <c r="AX1500" s="25"/>
    </row>
    <row r="1501" spans="27:64">
      <c r="AA1501" s="25"/>
      <c r="AB1501" s="25"/>
      <c r="AC1501" s="25"/>
      <c r="AD1501" s="25"/>
      <c r="AE1501" s="25"/>
      <c r="AG1501" s="128"/>
      <c r="AN1501" s="25"/>
      <c r="AO1501" s="25"/>
      <c r="AP1501" s="25"/>
      <c r="AQ1501" s="25"/>
      <c r="AR1501" s="25"/>
      <c r="AS1501" s="25"/>
      <c r="AT1501" s="25"/>
      <c r="AU1501" s="25"/>
      <c r="AV1501" s="25"/>
      <c r="AW1501" s="25"/>
      <c r="AX1501" s="25"/>
      <c r="AY1501" s="25"/>
      <c r="AZ1501" s="25"/>
      <c r="BA1501" s="25"/>
      <c r="BB1501" s="25"/>
      <c r="BC1501" s="25"/>
      <c r="BD1501" s="25"/>
      <c r="BE1501" s="25"/>
      <c r="BF1501" s="25"/>
      <c r="BG1501" s="25"/>
      <c r="BH1501" s="25"/>
      <c r="BI1501" s="25"/>
      <c r="BJ1501" s="25"/>
      <c r="BK1501" s="25"/>
      <c r="BL1501" s="25"/>
    </row>
    <row r="1502" spans="27:64">
      <c r="AA1502" s="25"/>
      <c r="AB1502" s="25"/>
      <c r="AC1502" s="25"/>
      <c r="AD1502" s="25"/>
      <c r="AE1502" s="25"/>
      <c r="AG1502" s="128"/>
      <c r="AN1502" s="25"/>
      <c r="AO1502" s="25"/>
      <c r="AP1502" s="25"/>
      <c r="AQ1502" s="25"/>
      <c r="AR1502" s="25"/>
      <c r="AS1502" s="25"/>
      <c r="AT1502" s="25"/>
      <c r="AU1502" s="25"/>
      <c r="AV1502" s="25"/>
    </row>
    <row r="1503" spans="27:64">
      <c r="AA1503" s="25"/>
      <c r="AB1503" s="25"/>
      <c r="AC1503" s="25"/>
      <c r="AD1503" s="25"/>
      <c r="AE1503" s="25"/>
      <c r="AG1503" s="128"/>
      <c r="AN1503" s="25"/>
      <c r="AO1503" s="25"/>
      <c r="AP1503" s="25"/>
      <c r="AQ1503" s="25"/>
      <c r="AR1503" s="25"/>
      <c r="AS1503" s="25"/>
      <c r="AT1503" s="25"/>
      <c r="AU1503" s="25"/>
      <c r="AV1503" s="25"/>
      <c r="AX1503" s="25"/>
    </row>
    <row r="1504" spans="27:64">
      <c r="AA1504" s="25"/>
      <c r="AB1504" s="25"/>
      <c r="AC1504" s="25"/>
      <c r="AD1504" s="25"/>
      <c r="AE1504" s="25"/>
      <c r="AG1504" s="128"/>
      <c r="AN1504" s="25"/>
      <c r="AO1504" s="25"/>
      <c r="AP1504" s="25"/>
      <c r="AQ1504" s="25"/>
      <c r="AR1504" s="25"/>
      <c r="AS1504" s="25"/>
      <c r="AT1504" s="25"/>
      <c r="AU1504" s="25"/>
      <c r="AV1504" s="25"/>
      <c r="AW1504" s="25"/>
      <c r="AX1504" s="25"/>
      <c r="AY1504" s="25"/>
      <c r="AZ1504" s="25"/>
      <c r="BA1504" s="25"/>
      <c r="BB1504" s="25"/>
      <c r="BC1504" s="25"/>
      <c r="BD1504" s="25"/>
      <c r="BE1504" s="25"/>
      <c r="BF1504" s="25"/>
      <c r="BG1504" s="25"/>
      <c r="BH1504" s="25"/>
      <c r="BI1504" s="25"/>
      <c r="BJ1504" s="25"/>
      <c r="BK1504" s="25"/>
      <c r="BL1504" s="25"/>
    </row>
    <row r="1505" spans="27:64">
      <c r="AA1505" s="25"/>
      <c r="AB1505" s="25"/>
      <c r="AC1505" s="25"/>
      <c r="AD1505" s="25"/>
      <c r="AE1505" s="25"/>
      <c r="AG1505" s="128"/>
      <c r="AN1505" s="25"/>
      <c r="AO1505" s="25"/>
      <c r="AP1505" s="25"/>
      <c r="AQ1505" s="25"/>
      <c r="AR1505" s="25"/>
      <c r="AS1505" s="25"/>
      <c r="AT1505" s="25"/>
      <c r="AU1505" s="25"/>
      <c r="AV1505" s="25"/>
    </row>
    <row r="1506" spans="27:64">
      <c r="AA1506" s="25"/>
      <c r="AB1506" s="25"/>
      <c r="AC1506" s="25"/>
      <c r="AD1506" s="25"/>
      <c r="AE1506" s="25"/>
      <c r="AG1506" s="128"/>
      <c r="AN1506" s="25"/>
      <c r="AO1506" s="25"/>
      <c r="AP1506" s="25"/>
      <c r="AQ1506" s="25"/>
      <c r="AR1506" s="25"/>
      <c r="AS1506" s="25"/>
      <c r="AT1506" s="25"/>
      <c r="AU1506" s="25"/>
      <c r="AV1506" s="25"/>
    </row>
    <row r="1507" spans="27:64">
      <c r="AA1507" s="25"/>
      <c r="AB1507" s="25"/>
      <c r="AC1507" s="25"/>
      <c r="AD1507" s="25"/>
      <c r="AE1507" s="25"/>
      <c r="AG1507" s="128"/>
      <c r="AN1507" s="25"/>
      <c r="AO1507" s="25"/>
      <c r="AP1507" s="25"/>
      <c r="AQ1507" s="25"/>
      <c r="AR1507" s="25"/>
      <c r="AS1507" s="25"/>
      <c r="AT1507" s="25"/>
      <c r="AU1507" s="25"/>
      <c r="AV1507" s="25"/>
      <c r="AX1507" s="25"/>
      <c r="AY1507" s="25"/>
      <c r="AZ1507" s="25"/>
      <c r="BA1507" s="25"/>
      <c r="BB1507" s="25"/>
      <c r="BC1507" s="25"/>
      <c r="BD1507" s="25"/>
      <c r="BE1507" s="25"/>
      <c r="BF1507" s="25"/>
      <c r="BG1507" s="25"/>
      <c r="BH1507" s="25"/>
      <c r="BI1507" s="25"/>
      <c r="BJ1507" s="25"/>
      <c r="BK1507" s="25"/>
      <c r="BL1507" s="25"/>
    </row>
    <row r="1508" spans="27:64">
      <c r="AA1508" s="25"/>
      <c r="AB1508" s="25"/>
      <c r="AC1508" s="25"/>
      <c r="AD1508" s="25"/>
      <c r="AE1508" s="25"/>
      <c r="AG1508" s="128"/>
      <c r="AN1508" s="25"/>
      <c r="AO1508" s="25"/>
      <c r="AP1508" s="25"/>
      <c r="AQ1508" s="25"/>
      <c r="AR1508" s="25"/>
      <c r="AS1508" s="25"/>
      <c r="AT1508" s="25"/>
      <c r="AU1508" s="25"/>
      <c r="AV1508" s="25"/>
    </row>
    <row r="1509" spans="27:64">
      <c r="AA1509" s="25"/>
      <c r="AB1509" s="25"/>
      <c r="AC1509" s="25"/>
      <c r="AD1509" s="25"/>
      <c r="AE1509" s="25"/>
      <c r="AG1509" s="128"/>
      <c r="AN1509" s="25"/>
      <c r="AO1509" s="25"/>
      <c r="AP1509" s="25"/>
      <c r="AQ1509" s="25"/>
      <c r="AR1509" s="25"/>
      <c r="AS1509" s="25"/>
      <c r="AT1509" s="25"/>
      <c r="AU1509" s="25"/>
      <c r="AV1509" s="25"/>
      <c r="AX1509" s="25"/>
      <c r="AY1509" s="25"/>
      <c r="AZ1509" s="25"/>
      <c r="BA1509" s="25"/>
      <c r="BB1509" s="25"/>
      <c r="BC1509" s="25"/>
      <c r="BD1509" s="25"/>
      <c r="BE1509" s="25"/>
      <c r="BF1509" s="25"/>
      <c r="BG1509" s="25"/>
      <c r="BH1509" s="25"/>
      <c r="BI1509" s="25"/>
      <c r="BJ1509" s="25"/>
      <c r="BK1509" s="25"/>
      <c r="BL1509" s="25"/>
    </row>
    <row r="1510" spans="27:64">
      <c r="AA1510" s="25"/>
      <c r="AB1510" s="25"/>
      <c r="AC1510" s="25"/>
      <c r="AD1510" s="25"/>
      <c r="AE1510" s="25"/>
      <c r="AG1510" s="128"/>
      <c r="AN1510" s="25"/>
      <c r="AO1510" s="25"/>
      <c r="AP1510" s="25"/>
      <c r="AQ1510" s="25"/>
      <c r="AR1510" s="25"/>
      <c r="AS1510" s="25"/>
      <c r="AT1510" s="25"/>
      <c r="AU1510" s="25"/>
    </row>
    <row r="1511" spans="27:64">
      <c r="AA1511" s="25"/>
      <c r="AB1511" s="25"/>
      <c r="AC1511" s="25"/>
      <c r="AD1511" s="25"/>
      <c r="AE1511" s="25"/>
      <c r="AG1511" s="128"/>
      <c r="AN1511" s="25"/>
      <c r="AO1511" s="25"/>
      <c r="AP1511" s="25"/>
      <c r="AQ1511" s="25"/>
      <c r="AR1511" s="25"/>
      <c r="AS1511" s="25"/>
      <c r="AT1511" s="25"/>
      <c r="AU1511" s="25"/>
      <c r="AV1511" s="25"/>
      <c r="AX1511" s="25"/>
    </row>
    <row r="1512" spans="27:64">
      <c r="AA1512" s="25"/>
      <c r="AB1512" s="25"/>
      <c r="AC1512" s="25"/>
      <c r="AD1512" s="25"/>
      <c r="AE1512" s="25"/>
      <c r="AG1512" s="128"/>
      <c r="AN1512" s="25"/>
      <c r="AO1512" s="25"/>
      <c r="AP1512" s="25"/>
      <c r="AQ1512" s="25"/>
      <c r="AR1512" s="25"/>
      <c r="AS1512" s="25"/>
      <c r="AT1512" s="25"/>
      <c r="AU1512" s="25"/>
    </row>
    <row r="1513" spans="27:64">
      <c r="AA1513" s="25"/>
      <c r="AB1513" s="25"/>
      <c r="AC1513" s="25"/>
      <c r="AD1513" s="25"/>
      <c r="AE1513" s="25"/>
      <c r="AG1513" s="128"/>
      <c r="AN1513" s="25"/>
      <c r="AO1513" s="25"/>
      <c r="AP1513" s="25"/>
      <c r="AQ1513" s="25"/>
      <c r="AR1513" s="25"/>
      <c r="AS1513" s="25"/>
      <c r="AT1513" s="25"/>
      <c r="AU1513" s="25"/>
      <c r="AV1513" s="25"/>
    </row>
    <row r="1514" spans="27:64">
      <c r="AA1514" s="25"/>
      <c r="AB1514" s="25"/>
      <c r="AC1514" s="25"/>
      <c r="AD1514" s="25"/>
      <c r="AE1514" s="25"/>
      <c r="AG1514" s="128"/>
      <c r="AN1514" s="25"/>
      <c r="AO1514" s="25"/>
      <c r="AP1514" s="25"/>
      <c r="AQ1514" s="25"/>
      <c r="AR1514" s="25"/>
      <c r="AS1514" s="25"/>
      <c r="AT1514" s="25"/>
      <c r="AU1514" s="25"/>
      <c r="AV1514" s="25"/>
      <c r="AW1514" s="25"/>
      <c r="AX1514" s="25"/>
      <c r="AY1514" s="25"/>
      <c r="AZ1514" s="25"/>
      <c r="BA1514" s="25"/>
      <c r="BB1514" s="25"/>
      <c r="BC1514" s="25"/>
      <c r="BD1514" s="25"/>
      <c r="BE1514" s="25"/>
      <c r="BF1514" s="25"/>
      <c r="BG1514" s="25"/>
      <c r="BH1514" s="25"/>
      <c r="BI1514" s="25"/>
      <c r="BJ1514" s="25"/>
      <c r="BK1514" s="25"/>
      <c r="BL1514" s="25"/>
    </row>
    <row r="1515" spans="27:64">
      <c r="AA1515" s="25"/>
      <c r="AB1515" s="25"/>
      <c r="AC1515" s="25"/>
      <c r="AD1515" s="25"/>
      <c r="AE1515" s="25"/>
      <c r="AG1515" s="128"/>
      <c r="AN1515" s="25"/>
      <c r="AO1515" s="25"/>
      <c r="AP1515" s="25"/>
      <c r="AQ1515" s="25"/>
      <c r="AR1515" s="25"/>
      <c r="AS1515" s="25"/>
      <c r="AT1515" s="25"/>
      <c r="AU1515" s="25"/>
    </row>
    <row r="1516" spans="27:64">
      <c r="AA1516" s="25"/>
      <c r="AB1516" s="25"/>
      <c r="AC1516" s="25"/>
      <c r="AD1516" s="25"/>
      <c r="AE1516" s="25"/>
      <c r="AG1516" s="128"/>
      <c r="AN1516" s="25"/>
      <c r="AO1516" s="25"/>
      <c r="AP1516" s="25"/>
      <c r="AQ1516" s="25"/>
      <c r="AR1516" s="25"/>
      <c r="AS1516" s="25"/>
      <c r="AT1516" s="25"/>
      <c r="AU1516" s="25"/>
      <c r="AV1516" s="25"/>
      <c r="AX1516" s="25"/>
    </row>
    <row r="1517" spans="27:64">
      <c r="AA1517" s="25"/>
      <c r="AB1517" s="25"/>
      <c r="AC1517" s="25"/>
      <c r="AD1517" s="25"/>
      <c r="AE1517" s="25"/>
      <c r="AG1517" s="128"/>
      <c r="AN1517" s="25"/>
      <c r="AO1517" s="25"/>
      <c r="AP1517" s="25"/>
      <c r="AQ1517" s="25"/>
      <c r="AR1517" s="25"/>
      <c r="AS1517" s="25"/>
      <c r="AT1517" s="25"/>
      <c r="AU1517" s="25"/>
      <c r="AV1517" s="25"/>
      <c r="AW1517" s="25"/>
      <c r="AX1517" s="25"/>
      <c r="AY1517" s="25"/>
      <c r="AZ1517" s="25"/>
      <c r="BA1517" s="25"/>
      <c r="BB1517" s="25"/>
      <c r="BC1517" s="25"/>
      <c r="BD1517" s="25"/>
      <c r="BE1517" s="25"/>
      <c r="BF1517" s="25"/>
      <c r="BG1517" s="25"/>
      <c r="BH1517" s="25"/>
      <c r="BI1517" s="25"/>
      <c r="BJ1517" s="25"/>
      <c r="BK1517" s="25"/>
      <c r="BL1517" s="25"/>
    </row>
    <row r="1518" spans="27:64">
      <c r="AA1518" s="25"/>
      <c r="AB1518" s="25"/>
      <c r="AC1518" s="25"/>
      <c r="AD1518" s="25"/>
      <c r="AE1518" s="25"/>
      <c r="AG1518" s="128"/>
      <c r="AN1518" s="25"/>
      <c r="AO1518" s="25"/>
      <c r="AP1518" s="25"/>
      <c r="AQ1518" s="25"/>
      <c r="AR1518" s="25"/>
      <c r="AS1518" s="25"/>
      <c r="AT1518" s="25"/>
      <c r="AU1518" s="25"/>
      <c r="AV1518" s="25"/>
      <c r="AW1518" s="25"/>
      <c r="AX1518" s="25"/>
      <c r="AY1518" s="25"/>
      <c r="AZ1518" s="25"/>
      <c r="BA1518" s="25"/>
      <c r="BB1518" s="25"/>
      <c r="BC1518" s="25"/>
      <c r="BD1518" s="25"/>
      <c r="BE1518" s="25"/>
      <c r="BF1518" s="25"/>
      <c r="BG1518" s="25"/>
      <c r="BH1518" s="25"/>
      <c r="BI1518" s="25"/>
      <c r="BJ1518" s="25"/>
      <c r="BK1518" s="25"/>
      <c r="BL1518" s="25"/>
    </row>
    <row r="1519" spans="27:64">
      <c r="AA1519" s="25"/>
      <c r="AB1519" s="25"/>
      <c r="AC1519" s="25"/>
      <c r="AD1519" s="25"/>
      <c r="AE1519" s="25"/>
      <c r="AG1519" s="128"/>
      <c r="AN1519" s="25"/>
      <c r="AO1519" s="25"/>
      <c r="AP1519" s="25"/>
      <c r="AQ1519" s="25"/>
      <c r="AR1519" s="25"/>
      <c r="AS1519" s="25"/>
      <c r="AT1519" s="25"/>
      <c r="AU1519" s="25"/>
      <c r="AV1519" s="25"/>
      <c r="AW1519" s="25"/>
      <c r="AX1519" s="25"/>
      <c r="AY1519" s="25"/>
      <c r="AZ1519" s="25"/>
      <c r="BA1519" s="25"/>
      <c r="BB1519" s="25"/>
      <c r="BC1519" s="25"/>
      <c r="BD1519" s="25"/>
      <c r="BE1519" s="25"/>
      <c r="BF1519" s="25"/>
      <c r="BG1519" s="25"/>
      <c r="BH1519" s="25"/>
      <c r="BI1519" s="25"/>
      <c r="BJ1519" s="25"/>
      <c r="BK1519" s="25"/>
      <c r="BL1519" s="25"/>
    </row>
    <row r="1520" spans="27:64">
      <c r="AA1520" s="25"/>
      <c r="AB1520" s="25"/>
      <c r="AC1520" s="25"/>
      <c r="AD1520" s="25"/>
      <c r="AE1520" s="25"/>
      <c r="AG1520" s="128"/>
      <c r="AN1520" s="25"/>
      <c r="AO1520" s="25"/>
      <c r="AP1520" s="25"/>
      <c r="AQ1520" s="25"/>
      <c r="AR1520" s="25"/>
      <c r="AS1520" s="25"/>
      <c r="AT1520" s="25"/>
      <c r="AU1520" s="25"/>
      <c r="AV1520" s="25"/>
    </row>
    <row r="1521" spans="27:64">
      <c r="AA1521" s="25"/>
      <c r="AB1521" s="25"/>
      <c r="AC1521" s="25"/>
      <c r="AD1521" s="25"/>
      <c r="AE1521" s="25"/>
      <c r="AG1521" s="128"/>
      <c r="AN1521" s="25"/>
      <c r="AO1521" s="25"/>
      <c r="AP1521" s="25"/>
      <c r="AQ1521" s="25"/>
      <c r="AR1521" s="25"/>
      <c r="AS1521" s="25"/>
      <c r="AT1521" s="25"/>
      <c r="AU1521" s="25"/>
      <c r="AV1521" s="25"/>
    </row>
    <row r="1522" spans="27:64">
      <c r="AA1522" s="25"/>
      <c r="AB1522" s="25"/>
      <c r="AC1522" s="25"/>
      <c r="AD1522" s="25"/>
      <c r="AE1522" s="25"/>
      <c r="AG1522" s="128"/>
      <c r="AN1522" s="25"/>
      <c r="AO1522" s="25"/>
      <c r="AP1522" s="25"/>
      <c r="AQ1522" s="25"/>
      <c r="AR1522" s="25"/>
      <c r="AS1522" s="25"/>
      <c r="AT1522" s="25"/>
      <c r="AU1522" s="25"/>
      <c r="AV1522" s="25"/>
      <c r="AX1522" s="25"/>
      <c r="AY1522" s="25"/>
      <c r="AZ1522" s="25"/>
      <c r="BA1522" s="25"/>
      <c r="BB1522" s="25"/>
      <c r="BC1522" s="25"/>
      <c r="BD1522" s="25"/>
      <c r="BE1522" s="25"/>
      <c r="BF1522" s="25"/>
      <c r="BG1522" s="25"/>
      <c r="BH1522" s="25"/>
      <c r="BI1522" s="25"/>
      <c r="BJ1522" s="25"/>
      <c r="BK1522" s="25"/>
      <c r="BL1522" s="25"/>
    </row>
    <row r="1523" spans="27:64">
      <c r="AA1523" s="25"/>
      <c r="AB1523" s="25"/>
      <c r="AC1523" s="25"/>
      <c r="AD1523" s="25"/>
      <c r="AE1523" s="25"/>
      <c r="AG1523" s="128"/>
      <c r="AN1523" s="25"/>
      <c r="AO1523" s="25"/>
      <c r="AP1523" s="25"/>
      <c r="AQ1523" s="25"/>
      <c r="AR1523" s="25"/>
      <c r="AS1523" s="25"/>
      <c r="AT1523" s="25"/>
      <c r="AU1523" s="25"/>
      <c r="AV1523" s="25"/>
    </row>
    <row r="1524" spans="27:64">
      <c r="AA1524" s="25"/>
      <c r="AB1524" s="25"/>
      <c r="AC1524" s="25"/>
      <c r="AD1524" s="25"/>
      <c r="AE1524" s="25"/>
      <c r="AG1524" s="128"/>
      <c r="AN1524" s="25"/>
      <c r="AO1524" s="25"/>
      <c r="AP1524" s="25"/>
      <c r="AQ1524" s="25"/>
      <c r="AR1524" s="25"/>
      <c r="AS1524" s="25"/>
      <c r="AT1524" s="25"/>
      <c r="AU1524" s="25"/>
      <c r="AV1524" s="25"/>
      <c r="AX1524" s="25"/>
      <c r="AY1524" s="25"/>
      <c r="AZ1524" s="25"/>
      <c r="BA1524" s="25"/>
      <c r="BB1524" s="25"/>
      <c r="BC1524" s="25"/>
      <c r="BD1524" s="25"/>
      <c r="BE1524" s="25"/>
      <c r="BF1524" s="25"/>
      <c r="BG1524" s="25"/>
      <c r="BH1524" s="25"/>
      <c r="BI1524" s="25"/>
      <c r="BJ1524" s="25"/>
      <c r="BK1524" s="25"/>
      <c r="BL1524" s="25"/>
    </row>
    <row r="1525" spans="27:64">
      <c r="AA1525" s="25"/>
      <c r="AB1525" s="25"/>
      <c r="AC1525" s="25"/>
      <c r="AD1525" s="25"/>
      <c r="AE1525" s="25"/>
      <c r="AG1525" s="128"/>
      <c r="AN1525" s="25"/>
      <c r="AO1525" s="25"/>
      <c r="AP1525" s="25"/>
      <c r="AQ1525" s="25"/>
      <c r="AR1525" s="25"/>
      <c r="AS1525" s="25"/>
      <c r="AT1525" s="25"/>
      <c r="AU1525" s="25"/>
      <c r="AV1525" s="25"/>
    </row>
    <row r="1526" spans="27:64">
      <c r="AA1526" s="25"/>
      <c r="AB1526" s="25"/>
      <c r="AC1526" s="25"/>
      <c r="AD1526" s="25"/>
      <c r="AE1526" s="25"/>
      <c r="AG1526" s="128"/>
      <c r="AN1526" s="25"/>
      <c r="AO1526" s="25"/>
      <c r="AP1526" s="25"/>
      <c r="AQ1526" s="25"/>
      <c r="AR1526" s="25"/>
      <c r="AS1526" s="25"/>
      <c r="AT1526" s="25"/>
      <c r="AU1526" s="25"/>
      <c r="AV1526" s="25"/>
    </row>
    <row r="1527" spans="27:64">
      <c r="AA1527" s="25"/>
      <c r="AB1527" s="25"/>
      <c r="AC1527" s="25"/>
      <c r="AD1527" s="25"/>
      <c r="AE1527" s="25"/>
      <c r="AG1527" s="128"/>
      <c r="AN1527" s="25"/>
      <c r="AO1527" s="25"/>
      <c r="AP1527" s="25"/>
      <c r="AQ1527" s="25"/>
      <c r="AR1527" s="25"/>
      <c r="AS1527" s="25"/>
      <c r="AT1527" s="25"/>
      <c r="AU1527" s="25"/>
      <c r="AV1527" s="25"/>
      <c r="AX1527" s="25"/>
    </row>
    <row r="1528" spans="27:64">
      <c r="AA1528" s="25"/>
      <c r="AB1528" s="25"/>
      <c r="AC1528" s="25"/>
      <c r="AD1528" s="25"/>
      <c r="AE1528" s="25"/>
      <c r="AG1528" s="128"/>
      <c r="AN1528" s="25"/>
      <c r="AO1528" s="25"/>
      <c r="AP1528" s="25"/>
      <c r="AQ1528" s="25"/>
      <c r="AR1528" s="25"/>
      <c r="AS1528" s="25"/>
      <c r="AT1528" s="25"/>
      <c r="AU1528" s="25"/>
      <c r="AV1528" s="25"/>
    </row>
    <row r="1529" spans="27:64">
      <c r="AA1529" s="25"/>
      <c r="AB1529" s="25"/>
      <c r="AC1529" s="25"/>
      <c r="AD1529" s="25"/>
      <c r="AE1529" s="25"/>
      <c r="AG1529" s="128"/>
      <c r="AN1529" s="25"/>
      <c r="AO1529" s="25"/>
      <c r="AP1529" s="25"/>
      <c r="AQ1529" s="25"/>
      <c r="AR1529" s="25"/>
      <c r="AS1529" s="25"/>
      <c r="AT1529" s="25"/>
      <c r="AU1529" s="25"/>
      <c r="AV1529" s="25"/>
      <c r="AX1529" s="25"/>
    </row>
    <row r="1530" spans="27:64">
      <c r="AA1530" s="25"/>
      <c r="AB1530" s="25"/>
      <c r="AC1530" s="25"/>
      <c r="AD1530" s="25"/>
      <c r="AE1530" s="25"/>
      <c r="AG1530" s="128"/>
      <c r="AN1530" s="25"/>
      <c r="AO1530" s="25"/>
      <c r="AP1530" s="25"/>
      <c r="AQ1530" s="25"/>
      <c r="AR1530" s="25"/>
      <c r="AS1530" s="25"/>
      <c r="AT1530" s="25"/>
      <c r="AU1530" s="25"/>
      <c r="AV1530" s="25"/>
    </row>
    <row r="1531" spans="27:64">
      <c r="AA1531" s="25"/>
      <c r="AB1531" s="25"/>
      <c r="AC1531" s="25"/>
      <c r="AD1531" s="25"/>
      <c r="AE1531" s="25"/>
      <c r="AG1531" s="128"/>
      <c r="AN1531" s="25"/>
      <c r="AO1531" s="25"/>
      <c r="AP1531" s="25"/>
      <c r="AQ1531" s="25"/>
      <c r="AR1531" s="25"/>
      <c r="AS1531" s="25"/>
      <c r="AT1531" s="25"/>
      <c r="AU1531" s="25"/>
      <c r="AV1531" s="25"/>
    </row>
    <row r="1532" spans="27:64">
      <c r="AA1532" s="25"/>
      <c r="AB1532" s="25"/>
      <c r="AC1532" s="25"/>
      <c r="AD1532" s="25"/>
      <c r="AE1532" s="25"/>
      <c r="AG1532" s="128"/>
      <c r="AN1532" s="25"/>
      <c r="AO1532" s="25"/>
      <c r="AP1532" s="25"/>
      <c r="AQ1532" s="25"/>
      <c r="AR1532" s="25"/>
      <c r="AS1532" s="25"/>
      <c r="AT1532" s="25"/>
      <c r="AU1532" s="25"/>
      <c r="AV1532" s="25"/>
    </row>
    <row r="1533" spans="27:64">
      <c r="AA1533" s="25"/>
      <c r="AB1533" s="25"/>
      <c r="AC1533" s="25"/>
      <c r="AD1533" s="25"/>
      <c r="AE1533" s="25"/>
      <c r="AG1533" s="128"/>
      <c r="AN1533" s="25"/>
      <c r="AO1533" s="25"/>
      <c r="AP1533" s="25"/>
      <c r="AQ1533" s="25"/>
      <c r="AR1533" s="25"/>
      <c r="AS1533" s="25"/>
      <c r="AT1533" s="25"/>
      <c r="AU1533" s="25"/>
    </row>
    <row r="1534" spans="27:64">
      <c r="AA1534" s="25"/>
      <c r="AB1534" s="25"/>
      <c r="AC1534" s="25"/>
      <c r="AD1534" s="25"/>
      <c r="AE1534" s="25"/>
      <c r="AG1534" s="128"/>
      <c r="AN1534" s="25"/>
      <c r="AO1534" s="25"/>
      <c r="AP1534" s="25"/>
      <c r="AQ1534" s="25"/>
      <c r="AR1534" s="25"/>
      <c r="AS1534" s="25"/>
      <c r="AT1534" s="25"/>
      <c r="AU1534" s="25"/>
      <c r="AV1534" s="25"/>
    </row>
    <row r="1535" spans="27:64">
      <c r="AA1535" s="25"/>
      <c r="AB1535" s="25"/>
      <c r="AC1535" s="25"/>
      <c r="AD1535" s="25"/>
      <c r="AE1535" s="25"/>
      <c r="AG1535" s="128"/>
      <c r="AN1535" s="25"/>
      <c r="AO1535" s="25"/>
      <c r="AP1535" s="25"/>
      <c r="AQ1535" s="25"/>
      <c r="AR1535" s="25"/>
      <c r="AS1535" s="25"/>
      <c r="AT1535" s="25"/>
      <c r="AU1535" s="25"/>
      <c r="AV1535" s="25"/>
      <c r="AW1535" s="25"/>
      <c r="AX1535" s="25"/>
      <c r="AY1535" s="25"/>
      <c r="AZ1535" s="25"/>
      <c r="BA1535" s="25"/>
      <c r="BB1535" s="25"/>
      <c r="BC1535" s="25"/>
      <c r="BD1535" s="25"/>
      <c r="BE1535" s="25"/>
      <c r="BF1535" s="25"/>
      <c r="BG1535" s="25"/>
      <c r="BH1535" s="25"/>
      <c r="BI1535" s="25"/>
      <c r="BJ1535" s="25"/>
      <c r="BK1535" s="25"/>
      <c r="BL1535" s="25"/>
    </row>
    <row r="1536" spans="27:64">
      <c r="AA1536" s="25"/>
      <c r="AB1536" s="25"/>
      <c r="AC1536" s="25"/>
      <c r="AD1536" s="25"/>
      <c r="AE1536" s="25"/>
      <c r="AG1536" s="128"/>
      <c r="AN1536" s="25"/>
      <c r="AO1536" s="25"/>
      <c r="AP1536" s="25"/>
      <c r="AQ1536" s="25"/>
      <c r="AR1536" s="25"/>
      <c r="AS1536" s="25"/>
      <c r="AT1536" s="25"/>
      <c r="AU1536" s="25"/>
    </row>
    <row r="1537" spans="27:64">
      <c r="AA1537" s="25"/>
      <c r="AB1537" s="25"/>
      <c r="AC1537" s="25"/>
      <c r="AD1537" s="25"/>
      <c r="AE1537" s="25"/>
      <c r="AG1537" s="128"/>
      <c r="AN1537" s="25"/>
      <c r="AO1537" s="25"/>
      <c r="AP1537" s="25"/>
      <c r="AQ1537" s="25"/>
      <c r="AR1537" s="25"/>
      <c r="AS1537" s="25"/>
      <c r="AT1537" s="25"/>
      <c r="AU1537" s="25"/>
    </row>
    <row r="1538" spans="27:64">
      <c r="AA1538" s="25"/>
      <c r="AB1538" s="25"/>
      <c r="AC1538" s="25"/>
      <c r="AD1538" s="25"/>
      <c r="AE1538" s="25"/>
      <c r="AG1538" s="128"/>
      <c r="AN1538" s="25"/>
      <c r="AO1538" s="25"/>
      <c r="AP1538" s="25"/>
      <c r="AQ1538" s="25"/>
      <c r="AR1538" s="25"/>
      <c r="AS1538" s="25"/>
      <c r="AT1538" s="25"/>
      <c r="AU1538" s="25"/>
    </row>
    <row r="1539" spans="27:64">
      <c r="AA1539" s="25"/>
      <c r="AB1539" s="25"/>
      <c r="AC1539" s="25"/>
      <c r="AD1539" s="25"/>
      <c r="AE1539" s="25"/>
      <c r="AG1539" s="128"/>
      <c r="AN1539" s="25"/>
      <c r="AO1539" s="25"/>
      <c r="AP1539" s="25"/>
      <c r="AQ1539" s="25"/>
      <c r="AR1539" s="25"/>
      <c r="AS1539" s="25"/>
      <c r="AT1539" s="25"/>
      <c r="AU1539" s="25"/>
      <c r="AV1539" s="25"/>
    </row>
    <row r="1540" spans="27:64">
      <c r="AA1540" s="25"/>
      <c r="AB1540" s="25"/>
      <c r="AC1540" s="25"/>
      <c r="AD1540" s="25"/>
      <c r="AE1540" s="25"/>
      <c r="AG1540" s="128"/>
      <c r="AN1540" s="25"/>
      <c r="AO1540" s="25"/>
      <c r="AP1540" s="25"/>
      <c r="AQ1540" s="25"/>
      <c r="AR1540" s="25"/>
      <c r="AS1540" s="25"/>
      <c r="AT1540" s="25"/>
      <c r="AU1540" s="25"/>
      <c r="AV1540" s="25"/>
    </row>
    <row r="1541" spans="27:64">
      <c r="AA1541" s="25"/>
      <c r="AB1541" s="25"/>
      <c r="AC1541" s="25"/>
      <c r="AD1541" s="25"/>
      <c r="AE1541" s="25"/>
      <c r="AG1541" s="128"/>
      <c r="AN1541" s="25"/>
      <c r="AO1541" s="25"/>
      <c r="AP1541" s="25"/>
      <c r="AQ1541" s="25"/>
      <c r="AR1541" s="25"/>
      <c r="AS1541" s="25"/>
      <c r="AT1541" s="25"/>
      <c r="AU1541" s="25"/>
      <c r="AV1541" s="25"/>
    </row>
    <row r="1542" spans="27:64">
      <c r="AA1542" s="25"/>
      <c r="AB1542" s="25"/>
      <c r="AC1542" s="25"/>
      <c r="AD1542" s="25"/>
      <c r="AE1542" s="25"/>
      <c r="AG1542" s="128"/>
      <c r="AN1542" s="25"/>
      <c r="AO1542" s="25"/>
      <c r="AP1542" s="25"/>
      <c r="AQ1542" s="25"/>
      <c r="AR1542" s="25"/>
      <c r="AS1542" s="25"/>
      <c r="AT1542" s="25"/>
      <c r="AU1542" s="25"/>
    </row>
    <row r="1543" spans="27:64">
      <c r="AA1543" s="25"/>
      <c r="AB1543" s="25"/>
      <c r="AC1543" s="25"/>
      <c r="AD1543" s="25"/>
      <c r="AE1543" s="25"/>
      <c r="AG1543" s="128"/>
      <c r="AN1543" s="25"/>
      <c r="AO1543" s="25"/>
      <c r="AP1543" s="25"/>
      <c r="AQ1543" s="25"/>
      <c r="AR1543" s="25"/>
      <c r="AS1543" s="25"/>
      <c r="AT1543" s="25"/>
      <c r="AU1543" s="25"/>
      <c r="AV1543" s="25"/>
      <c r="AW1543" s="25"/>
      <c r="AX1543" s="25"/>
      <c r="AY1543" s="25"/>
      <c r="AZ1543" s="25"/>
      <c r="BA1543" s="25"/>
      <c r="BB1543" s="25"/>
      <c r="BC1543" s="25"/>
      <c r="BD1543" s="25"/>
      <c r="BE1543" s="25"/>
      <c r="BF1543" s="25"/>
      <c r="BG1543" s="25"/>
      <c r="BH1543" s="25"/>
      <c r="BI1543" s="25"/>
      <c r="BJ1543" s="25"/>
      <c r="BK1543" s="25"/>
      <c r="BL1543" s="25"/>
    </row>
    <row r="1544" spans="27:64">
      <c r="AA1544" s="25"/>
      <c r="AB1544" s="25"/>
      <c r="AC1544" s="25"/>
      <c r="AD1544" s="25"/>
      <c r="AE1544" s="25"/>
      <c r="AG1544" s="128"/>
      <c r="AN1544" s="25"/>
      <c r="AO1544" s="25"/>
      <c r="AP1544" s="25"/>
      <c r="AQ1544" s="25"/>
      <c r="AR1544" s="25"/>
      <c r="AS1544" s="25"/>
      <c r="AT1544" s="25"/>
      <c r="AU1544" s="25"/>
      <c r="AV1544" s="25"/>
      <c r="AX1544" s="25"/>
      <c r="AY1544" s="25"/>
      <c r="AZ1544" s="25"/>
      <c r="BA1544" s="25"/>
      <c r="BB1544" s="25"/>
      <c r="BC1544" s="25"/>
      <c r="BD1544" s="25"/>
      <c r="BE1544" s="25"/>
      <c r="BF1544" s="25"/>
      <c r="BG1544" s="25"/>
      <c r="BH1544" s="25"/>
      <c r="BI1544" s="25"/>
      <c r="BJ1544" s="25"/>
      <c r="BK1544" s="25"/>
      <c r="BL1544" s="25"/>
    </row>
    <row r="1545" spans="27:64">
      <c r="AA1545" s="25"/>
      <c r="AB1545" s="25"/>
      <c r="AC1545" s="25"/>
      <c r="AD1545" s="25"/>
      <c r="AE1545" s="25"/>
      <c r="AG1545" s="128"/>
      <c r="AN1545" s="25"/>
      <c r="AO1545" s="25"/>
      <c r="AP1545" s="25"/>
      <c r="AQ1545" s="25"/>
      <c r="AR1545" s="25"/>
      <c r="AS1545" s="25"/>
      <c r="AT1545" s="25"/>
      <c r="AU1545" s="25"/>
    </row>
    <row r="1546" spans="27:64">
      <c r="AA1546" s="25"/>
      <c r="AB1546" s="25"/>
      <c r="AC1546" s="25"/>
      <c r="AD1546" s="25"/>
      <c r="AE1546" s="25"/>
      <c r="AG1546" s="128"/>
      <c r="AN1546" s="25"/>
      <c r="AO1546" s="25"/>
      <c r="AP1546" s="25"/>
      <c r="AQ1546" s="25"/>
      <c r="AR1546" s="25"/>
      <c r="AS1546" s="25"/>
      <c r="AT1546" s="25"/>
      <c r="AU1546" s="25"/>
      <c r="AV1546" s="25"/>
    </row>
    <row r="1547" spans="27:64">
      <c r="AA1547" s="25"/>
      <c r="AB1547" s="25"/>
      <c r="AC1547" s="25"/>
      <c r="AD1547" s="25"/>
      <c r="AE1547" s="25"/>
      <c r="AG1547" s="128"/>
      <c r="AN1547" s="25"/>
      <c r="AO1547" s="25"/>
      <c r="AP1547" s="25"/>
      <c r="AQ1547" s="25"/>
      <c r="AR1547" s="25"/>
      <c r="AS1547" s="25"/>
      <c r="AT1547" s="25"/>
      <c r="AU1547" s="25"/>
    </row>
    <row r="1548" spans="27:64">
      <c r="AA1548" s="25"/>
      <c r="AB1548" s="25"/>
      <c r="AC1548" s="25"/>
      <c r="AD1548" s="25"/>
      <c r="AE1548" s="25"/>
      <c r="AG1548" s="128"/>
      <c r="AN1548" s="25"/>
      <c r="AO1548" s="25"/>
      <c r="AP1548" s="25"/>
      <c r="AQ1548" s="25"/>
      <c r="AR1548" s="25"/>
      <c r="AS1548" s="25"/>
      <c r="AT1548" s="25"/>
      <c r="AU1548" s="25"/>
      <c r="AV1548" s="25"/>
      <c r="AW1548" s="25"/>
      <c r="AX1548" s="25"/>
      <c r="AY1548" s="25"/>
      <c r="AZ1548" s="25"/>
      <c r="BA1548" s="25"/>
      <c r="BB1548" s="25"/>
      <c r="BC1548" s="25"/>
      <c r="BD1548" s="25"/>
      <c r="BE1548" s="25"/>
      <c r="BF1548" s="25"/>
      <c r="BG1548" s="25"/>
      <c r="BH1548" s="25"/>
      <c r="BI1548" s="25"/>
      <c r="BJ1548" s="25"/>
      <c r="BK1548" s="25"/>
      <c r="BL1548" s="25"/>
    </row>
    <row r="1549" spans="27:64">
      <c r="AA1549" s="25"/>
      <c r="AB1549" s="25"/>
      <c r="AC1549" s="25"/>
      <c r="AD1549" s="25"/>
      <c r="AE1549" s="25"/>
      <c r="AG1549" s="128"/>
      <c r="AN1549" s="25"/>
      <c r="AO1549" s="25"/>
      <c r="AP1549" s="25"/>
      <c r="AQ1549" s="25"/>
      <c r="AR1549" s="25"/>
      <c r="AS1549" s="25"/>
      <c r="AT1549" s="25"/>
      <c r="AU1549" s="25"/>
    </row>
    <row r="1550" spans="27:64">
      <c r="AA1550" s="25"/>
      <c r="AB1550" s="25"/>
      <c r="AC1550" s="25"/>
      <c r="AD1550" s="25"/>
      <c r="AE1550" s="25"/>
      <c r="AG1550" s="128"/>
      <c r="AN1550" s="25"/>
      <c r="AO1550" s="25"/>
      <c r="AP1550" s="25"/>
      <c r="AQ1550" s="25"/>
      <c r="AR1550" s="25"/>
      <c r="AS1550" s="25"/>
      <c r="AT1550" s="25"/>
      <c r="AU1550" s="25"/>
      <c r="AV1550" s="25"/>
      <c r="AX1550" s="25"/>
    </row>
    <row r="1551" spans="27:64">
      <c r="AA1551" s="25"/>
      <c r="AB1551" s="25"/>
      <c r="AC1551" s="25"/>
      <c r="AD1551" s="25"/>
      <c r="AE1551" s="25"/>
      <c r="AG1551" s="128"/>
      <c r="AN1551" s="25"/>
      <c r="AO1551" s="25"/>
      <c r="AP1551" s="25"/>
      <c r="AQ1551" s="25"/>
      <c r="AR1551" s="25"/>
      <c r="AS1551" s="25"/>
      <c r="AT1551" s="25"/>
      <c r="AU1551" s="25"/>
      <c r="AV1551" s="25"/>
      <c r="AX1551" s="25"/>
    </row>
    <row r="1552" spans="27:64">
      <c r="AA1552" s="25"/>
      <c r="AB1552" s="25"/>
      <c r="AC1552" s="25"/>
      <c r="AD1552" s="25"/>
      <c r="AE1552" s="25"/>
      <c r="AG1552" s="128"/>
      <c r="AN1552" s="25"/>
      <c r="AO1552" s="25"/>
      <c r="AP1552" s="25"/>
      <c r="AQ1552" s="25"/>
      <c r="AR1552" s="25"/>
      <c r="AS1552" s="25"/>
      <c r="AT1552" s="25"/>
      <c r="AU1552" s="25"/>
      <c r="AV1552" s="25"/>
      <c r="AX1552" s="25"/>
    </row>
    <row r="1553" spans="27:64">
      <c r="AA1553" s="25"/>
      <c r="AB1553" s="25"/>
      <c r="AC1553" s="25"/>
      <c r="AD1553" s="25"/>
      <c r="AE1553" s="25"/>
      <c r="AG1553" s="128"/>
      <c r="AN1553" s="25"/>
      <c r="AO1553" s="25"/>
      <c r="AP1553" s="25"/>
      <c r="AQ1553" s="25"/>
      <c r="AR1553" s="25"/>
      <c r="AS1553" s="25"/>
      <c r="AT1553" s="25"/>
      <c r="AU1553" s="25"/>
      <c r="AV1553" s="25"/>
    </row>
    <row r="1554" spans="27:64">
      <c r="AA1554" s="25"/>
      <c r="AB1554" s="25"/>
      <c r="AC1554" s="25"/>
      <c r="AD1554" s="25"/>
      <c r="AE1554" s="25"/>
      <c r="AG1554" s="128"/>
      <c r="AN1554" s="25"/>
      <c r="AO1554" s="25"/>
      <c r="AP1554" s="25"/>
      <c r="AQ1554" s="25"/>
      <c r="AR1554" s="25"/>
      <c r="AS1554" s="25"/>
      <c r="AT1554" s="25"/>
      <c r="AU1554" s="25"/>
    </row>
    <row r="1555" spans="27:64">
      <c r="AA1555" s="25"/>
      <c r="AB1555" s="25"/>
      <c r="AC1555" s="25"/>
      <c r="AD1555" s="25"/>
      <c r="AE1555" s="25"/>
      <c r="AG1555" s="128"/>
      <c r="AN1555" s="25"/>
      <c r="AO1555" s="25"/>
      <c r="AP1555" s="25"/>
      <c r="AQ1555" s="25"/>
      <c r="AR1555" s="25"/>
      <c r="AS1555" s="25"/>
      <c r="AT1555" s="25"/>
      <c r="AU1555" s="25"/>
      <c r="AV1555" s="25"/>
    </row>
    <row r="1556" spans="27:64">
      <c r="AA1556" s="25"/>
      <c r="AB1556" s="25"/>
      <c r="AC1556" s="25"/>
      <c r="AD1556" s="25"/>
      <c r="AE1556" s="25"/>
      <c r="AG1556" s="128"/>
      <c r="AN1556" s="25"/>
      <c r="AO1556" s="25"/>
      <c r="AP1556" s="25"/>
      <c r="AQ1556" s="25"/>
      <c r="AR1556" s="25"/>
      <c r="AS1556" s="25"/>
      <c r="AT1556" s="25"/>
      <c r="AU1556" s="25"/>
      <c r="AV1556" s="25"/>
    </row>
    <row r="1557" spans="27:64">
      <c r="AA1557" s="25"/>
      <c r="AB1557" s="25"/>
      <c r="AC1557" s="25"/>
      <c r="AD1557" s="25"/>
      <c r="AE1557" s="25"/>
      <c r="AG1557" s="128"/>
      <c r="AN1557" s="25"/>
      <c r="AO1557" s="25"/>
      <c r="AP1557" s="25"/>
      <c r="AQ1557" s="25"/>
      <c r="AR1557" s="25"/>
      <c r="AS1557" s="25"/>
      <c r="AT1557" s="25"/>
      <c r="AU1557" s="25"/>
      <c r="AV1557" s="25"/>
      <c r="AW1557" s="25"/>
      <c r="AX1557" s="25"/>
      <c r="AY1557" s="25"/>
      <c r="AZ1557" s="25"/>
      <c r="BA1557" s="25"/>
      <c r="BB1557" s="25"/>
      <c r="BC1557" s="25"/>
      <c r="BD1557" s="25"/>
      <c r="BE1557" s="25"/>
      <c r="BF1557" s="25"/>
      <c r="BG1557" s="25"/>
      <c r="BH1557" s="25"/>
      <c r="BI1557" s="25"/>
      <c r="BJ1557" s="25"/>
      <c r="BK1557" s="25"/>
      <c r="BL1557" s="25"/>
    </row>
    <row r="1558" spans="27:64">
      <c r="AA1558" s="25"/>
      <c r="AB1558" s="25"/>
      <c r="AC1558" s="25"/>
      <c r="AD1558" s="25"/>
      <c r="AE1558" s="25"/>
      <c r="AG1558" s="128"/>
      <c r="AN1558" s="25"/>
      <c r="AO1558" s="25"/>
      <c r="AP1558" s="25"/>
      <c r="AQ1558" s="25"/>
      <c r="AR1558" s="25"/>
      <c r="AS1558" s="25"/>
      <c r="AT1558" s="25"/>
      <c r="AU1558" s="25"/>
    </row>
    <row r="1559" spans="27:64">
      <c r="AA1559" s="25"/>
      <c r="AB1559" s="25"/>
      <c r="AC1559" s="25"/>
      <c r="AD1559" s="25"/>
      <c r="AE1559" s="25"/>
      <c r="AG1559" s="128"/>
      <c r="AN1559" s="25"/>
      <c r="AO1559" s="25"/>
      <c r="AP1559" s="25"/>
      <c r="AQ1559" s="25"/>
      <c r="AR1559" s="25"/>
      <c r="AS1559" s="25"/>
      <c r="AT1559" s="25"/>
      <c r="AU1559" s="25"/>
    </row>
    <row r="1560" spans="27:64">
      <c r="AA1560" s="25"/>
      <c r="AB1560" s="25"/>
      <c r="AC1560" s="25"/>
      <c r="AD1560" s="25"/>
      <c r="AE1560" s="25"/>
      <c r="AG1560" s="128"/>
      <c r="AN1560" s="25"/>
      <c r="AO1560" s="25"/>
      <c r="AP1560" s="25"/>
      <c r="AQ1560" s="25"/>
      <c r="AR1560" s="25"/>
      <c r="AS1560" s="25"/>
      <c r="AT1560" s="25"/>
      <c r="AU1560" s="25"/>
      <c r="AV1560" s="25"/>
      <c r="AW1560" s="25"/>
      <c r="AX1560" s="25"/>
      <c r="AY1560" s="25"/>
      <c r="AZ1560" s="25"/>
      <c r="BA1560" s="25"/>
      <c r="BB1560" s="25"/>
      <c r="BC1560" s="25"/>
      <c r="BD1560" s="25"/>
      <c r="BE1560" s="25"/>
      <c r="BF1560" s="25"/>
      <c r="BG1560" s="25"/>
      <c r="BH1560" s="25"/>
      <c r="BI1560" s="25"/>
      <c r="BJ1560" s="25"/>
      <c r="BK1560" s="25"/>
      <c r="BL1560" s="25"/>
    </row>
    <row r="1561" spans="27:64">
      <c r="AA1561" s="25"/>
      <c r="AB1561" s="25"/>
      <c r="AC1561" s="25"/>
      <c r="AD1561" s="25"/>
      <c r="AE1561" s="25"/>
      <c r="AG1561" s="128"/>
      <c r="AN1561" s="25"/>
      <c r="AO1561" s="25"/>
      <c r="AP1561" s="25"/>
      <c r="AQ1561" s="25"/>
      <c r="AR1561" s="25"/>
      <c r="AS1561" s="25"/>
      <c r="AT1561" s="25"/>
      <c r="AU1561" s="25"/>
      <c r="AV1561" s="25"/>
      <c r="AX1561" s="25"/>
      <c r="AY1561" s="25"/>
      <c r="AZ1561" s="25"/>
      <c r="BA1561" s="25"/>
      <c r="BB1561" s="25"/>
      <c r="BC1561" s="25"/>
      <c r="BD1561" s="25"/>
      <c r="BE1561" s="25"/>
      <c r="BF1561" s="25"/>
      <c r="BG1561" s="25"/>
      <c r="BH1561" s="25"/>
      <c r="BI1561" s="25"/>
      <c r="BJ1561" s="25"/>
      <c r="BK1561" s="25"/>
      <c r="BL1561" s="25"/>
    </row>
    <row r="1562" spans="27:64">
      <c r="AA1562" s="25"/>
      <c r="AB1562" s="25"/>
      <c r="AC1562" s="25"/>
      <c r="AD1562" s="25"/>
      <c r="AE1562" s="25"/>
      <c r="AG1562" s="128"/>
      <c r="AN1562" s="25"/>
      <c r="AO1562" s="25"/>
      <c r="AP1562" s="25"/>
      <c r="AQ1562" s="25"/>
      <c r="AR1562" s="25"/>
      <c r="AS1562" s="25"/>
      <c r="AT1562" s="25"/>
      <c r="AU1562" s="25"/>
      <c r="AV1562" s="25"/>
      <c r="AX1562" s="25"/>
    </row>
    <row r="1563" spans="27:64">
      <c r="AA1563" s="25"/>
      <c r="AB1563" s="25"/>
      <c r="AC1563" s="25"/>
      <c r="AD1563" s="25"/>
      <c r="AE1563" s="25"/>
      <c r="AG1563" s="128"/>
      <c r="AN1563" s="25"/>
      <c r="AO1563" s="25"/>
      <c r="AP1563" s="25"/>
      <c r="AQ1563" s="25"/>
      <c r="AR1563" s="25"/>
      <c r="AS1563" s="25"/>
      <c r="AT1563" s="25"/>
      <c r="AU1563" s="25"/>
    </row>
    <row r="1564" spans="27:64">
      <c r="AA1564" s="25"/>
      <c r="AB1564" s="25"/>
      <c r="AC1564" s="25"/>
      <c r="AD1564" s="25"/>
      <c r="AE1564" s="25"/>
      <c r="AG1564" s="128"/>
      <c r="AN1564" s="25"/>
      <c r="AO1564" s="25"/>
      <c r="AP1564" s="25"/>
      <c r="AQ1564" s="25"/>
      <c r="AR1564" s="25"/>
      <c r="AS1564" s="25"/>
      <c r="AT1564" s="25"/>
      <c r="AU1564" s="25"/>
      <c r="AV1564" s="25"/>
    </row>
    <row r="1565" spans="27:64">
      <c r="AA1565" s="25"/>
      <c r="AB1565" s="25"/>
      <c r="AC1565" s="25"/>
      <c r="AD1565" s="25"/>
      <c r="AE1565" s="25"/>
      <c r="AG1565" s="128"/>
      <c r="AN1565" s="25"/>
      <c r="AO1565" s="25"/>
      <c r="AP1565" s="25"/>
      <c r="AQ1565" s="25"/>
      <c r="AR1565" s="25"/>
      <c r="AS1565" s="25"/>
      <c r="AT1565" s="25"/>
      <c r="AU1565" s="25"/>
      <c r="AV1565" s="25"/>
    </row>
    <row r="1566" spans="27:64">
      <c r="AA1566" s="25"/>
      <c r="AB1566" s="25"/>
      <c r="AC1566" s="25"/>
      <c r="AD1566" s="25"/>
      <c r="AE1566" s="25"/>
      <c r="AG1566" s="128"/>
      <c r="AN1566" s="25"/>
      <c r="AO1566" s="25"/>
      <c r="AP1566" s="25"/>
      <c r="AQ1566" s="25"/>
      <c r="AR1566" s="25"/>
      <c r="AS1566" s="25"/>
      <c r="AT1566" s="25"/>
      <c r="AU1566" s="25"/>
      <c r="AV1566" s="25"/>
      <c r="AX1566" s="25"/>
    </row>
    <row r="1567" spans="27:64">
      <c r="AA1567" s="25"/>
      <c r="AB1567" s="25"/>
      <c r="AC1567" s="25"/>
      <c r="AD1567" s="25"/>
      <c r="AE1567" s="25"/>
      <c r="AG1567" s="128"/>
      <c r="AN1567" s="25"/>
      <c r="AO1567" s="25"/>
      <c r="AP1567" s="25"/>
      <c r="AQ1567" s="25"/>
      <c r="AR1567" s="25"/>
      <c r="AS1567" s="25"/>
      <c r="AT1567" s="25"/>
      <c r="AU1567" s="25"/>
      <c r="AV1567" s="25"/>
      <c r="AX1567" s="25"/>
      <c r="AY1567" s="25"/>
      <c r="AZ1567" s="25"/>
      <c r="BA1567" s="25"/>
      <c r="BB1567" s="25"/>
      <c r="BC1567" s="25"/>
      <c r="BD1567" s="25"/>
      <c r="BE1567" s="25"/>
      <c r="BF1567" s="25"/>
      <c r="BG1567" s="25"/>
      <c r="BH1567" s="25"/>
      <c r="BI1567" s="25"/>
      <c r="BJ1567" s="25"/>
      <c r="BK1567" s="25"/>
      <c r="BL1567" s="25"/>
    </row>
    <row r="1568" spans="27:64">
      <c r="AA1568" s="25"/>
      <c r="AB1568" s="25"/>
      <c r="AC1568" s="25"/>
      <c r="AD1568" s="25"/>
      <c r="AE1568" s="25"/>
      <c r="AG1568" s="128"/>
      <c r="AN1568" s="25"/>
      <c r="AO1568" s="25"/>
      <c r="AP1568" s="25"/>
      <c r="AQ1568" s="25"/>
      <c r="AR1568" s="25"/>
      <c r="AS1568" s="25"/>
      <c r="AT1568" s="25"/>
      <c r="AU1568" s="25"/>
      <c r="AV1568" s="25"/>
    </row>
    <row r="1569" spans="27:64">
      <c r="AA1569" s="25"/>
      <c r="AB1569" s="25"/>
      <c r="AC1569" s="25"/>
      <c r="AD1569" s="25"/>
      <c r="AE1569" s="25"/>
      <c r="AG1569" s="128"/>
      <c r="AN1569" s="25"/>
      <c r="AO1569" s="25"/>
      <c r="AP1569" s="25"/>
      <c r="AQ1569" s="25"/>
      <c r="AR1569" s="25"/>
      <c r="AS1569" s="25"/>
      <c r="AT1569" s="25"/>
      <c r="AU1569" s="25"/>
      <c r="AV1569" s="25"/>
    </row>
    <row r="1570" spans="27:64">
      <c r="AA1570" s="25"/>
      <c r="AB1570" s="25"/>
      <c r="AC1570" s="25"/>
      <c r="AD1570" s="25"/>
      <c r="AE1570" s="25"/>
      <c r="AG1570" s="128"/>
      <c r="AN1570" s="25"/>
      <c r="AO1570" s="25"/>
      <c r="AP1570" s="25"/>
      <c r="AQ1570" s="25"/>
      <c r="AR1570" s="25"/>
      <c r="AS1570" s="25"/>
      <c r="AT1570" s="25"/>
      <c r="AU1570" s="25"/>
      <c r="AV1570" s="25"/>
    </row>
    <row r="1571" spans="27:64">
      <c r="AA1571" s="25"/>
      <c r="AB1571" s="25"/>
      <c r="AC1571" s="25"/>
      <c r="AD1571" s="25"/>
      <c r="AE1571" s="25"/>
      <c r="AG1571" s="128"/>
      <c r="AN1571" s="25"/>
      <c r="AO1571" s="25"/>
      <c r="AP1571" s="25"/>
      <c r="AQ1571" s="25"/>
      <c r="AR1571" s="25"/>
      <c r="AS1571" s="25"/>
      <c r="AT1571" s="25"/>
      <c r="AU1571" s="25"/>
      <c r="AV1571" s="25"/>
      <c r="AX1571" s="25"/>
    </row>
    <row r="1572" spans="27:64">
      <c r="AA1572" s="25"/>
      <c r="AB1572" s="25"/>
      <c r="AC1572" s="25"/>
      <c r="AD1572" s="25"/>
      <c r="AE1572" s="25"/>
      <c r="AG1572" s="128"/>
      <c r="AN1572" s="25"/>
      <c r="AO1572" s="25"/>
      <c r="AP1572" s="25"/>
      <c r="AQ1572" s="25"/>
      <c r="AR1572" s="25"/>
      <c r="AS1572" s="25"/>
      <c r="AT1572" s="25"/>
      <c r="AU1572" s="25"/>
      <c r="AV1572" s="25"/>
      <c r="AX1572" s="25"/>
      <c r="AY1572" s="25"/>
      <c r="AZ1572" s="25"/>
      <c r="BA1572" s="25"/>
      <c r="BB1572" s="25"/>
      <c r="BC1572" s="25"/>
      <c r="BD1572" s="25"/>
      <c r="BE1572" s="25"/>
      <c r="BF1572" s="25"/>
      <c r="BG1572" s="25"/>
      <c r="BH1572" s="25"/>
      <c r="BI1572" s="25"/>
      <c r="BJ1572" s="25"/>
      <c r="BK1572" s="25"/>
      <c r="BL1572" s="25"/>
    </row>
    <row r="1573" spans="27:64">
      <c r="AA1573" s="25"/>
      <c r="AB1573" s="25"/>
      <c r="AC1573" s="25"/>
      <c r="AD1573" s="25"/>
      <c r="AE1573" s="25"/>
      <c r="AG1573" s="128"/>
      <c r="AN1573" s="25"/>
      <c r="AO1573" s="25"/>
      <c r="AP1573" s="25"/>
      <c r="AQ1573" s="25"/>
      <c r="AR1573" s="25"/>
      <c r="AS1573" s="25"/>
      <c r="AT1573" s="25"/>
      <c r="AU1573" s="25"/>
    </row>
    <row r="1574" spans="27:64">
      <c r="AA1574" s="25"/>
      <c r="AB1574" s="25"/>
      <c r="AC1574" s="25"/>
      <c r="AD1574" s="25"/>
      <c r="AE1574" s="25"/>
      <c r="AG1574" s="128"/>
      <c r="AN1574" s="25"/>
      <c r="AO1574" s="25"/>
      <c r="AP1574" s="25"/>
      <c r="AQ1574" s="25"/>
      <c r="AR1574" s="25"/>
      <c r="AS1574" s="25"/>
      <c r="AT1574" s="25"/>
      <c r="AU1574" s="25"/>
      <c r="AV1574" s="25"/>
    </row>
    <row r="1575" spans="27:64">
      <c r="AA1575" s="25"/>
      <c r="AB1575" s="25"/>
      <c r="AC1575" s="25"/>
      <c r="AD1575" s="25"/>
      <c r="AE1575" s="25"/>
      <c r="AG1575" s="128"/>
      <c r="AN1575" s="25"/>
      <c r="AO1575" s="25"/>
      <c r="AP1575" s="25"/>
      <c r="AQ1575" s="25"/>
      <c r="AR1575" s="25"/>
      <c r="AS1575" s="25"/>
      <c r="AT1575" s="25"/>
      <c r="AU1575" s="25"/>
      <c r="AV1575" s="25"/>
    </row>
    <row r="1576" spans="27:64">
      <c r="AA1576" s="25"/>
      <c r="AB1576" s="25"/>
      <c r="AC1576" s="25"/>
      <c r="AD1576" s="25"/>
      <c r="AE1576" s="25"/>
      <c r="AG1576" s="128"/>
      <c r="AN1576" s="25"/>
      <c r="AO1576" s="25"/>
      <c r="AP1576" s="25"/>
      <c r="AQ1576" s="25"/>
      <c r="AR1576" s="25"/>
      <c r="AS1576" s="25"/>
      <c r="AT1576" s="25"/>
      <c r="AU1576" s="25"/>
      <c r="AV1576" s="25"/>
      <c r="AX1576" s="25"/>
    </row>
    <row r="1577" spans="27:64">
      <c r="AA1577" s="25"/>
      <c r="AB1577" s="25"/>
      <c r="AC1577" s="25"/>
      <c r="AD1577" s="25"/>
      <c r="AE1577" s="25"/>
      <c r="AG1577" s="128"/>
      <c r="AN1577" s="25"/>
      <c r="AO1577" s="25"/>
      <c r="AP1577" s="25"/>
      <c r="AQ1577" s="25"/>
      <c r="AR1577" s="25"/>
      <c r="AS1577" s="25"/>
      <c r="AT1577" s="25"/>
      <c r="AU1577" s="25"/>
      <c r="AV1577" s="25"/>
    </row>
    <row r="1578" spans="27:64">
      <c r="AA1578" s="25"/>
      <c r="AB1578" s="25"/>
      <c r="AC1578" s="25"/>
      <c r="AD1578" s="25"/>
      <c r="AE1578" s="25"/>
      <c r="AG1578" s="128"/>
      <c r="AN1578" s="25"/>
      <c r="AO1578" s="25"/>
      <c r="AP1578" s="25"/>
      <c r="AQ1578" s="25"/>
      <c r="AR1578" s="25"/>
      <c r="AS1578" s="25"/>
      <c r="AT1578" s="25"/>
      <c r="AU1578" s="25"/>
    </row>
    <row r="1579" spans="27:64">
      <c r="AA1579" s="25"/>
      <c r="AB1579" s="25"/>
      <c r="AC1579" s="25"/>
      <c r="AD1579" s="25"/>
      <c r="AE1579" s="25"/>
      <c r="AG1579" s="128"/>
      <c r="AN1579" s="25"/>
      <c r="AO1579" s="25"/>
      <c r="AP1579" s="25"/>
      <c r="AQ1579" s="25"/>
      <c r="AR1579" s="25"/>
      <c r="AS1579" s="25"/>
      <c r="AT1579" s="25"/>
      <c r="AU1579" s="25"/>
    </row>
    <row r="1580" spans="27:64">
      <c r="AA1580" s="25"/>
      <c r="AB1580" s="25"/>
      <c r="AC1580" s="25"/>
      <c r="AD1580" s="25"/>
      <c r="AE1580" s="25"/>
      <c r="AG1580" s="128"/>
      <c r="AN1580" s="25"/>
      <c r="AO1580" s="25"/>
      <c r="AP1580" s="25"/>
      <c r="AQ1580" s="25"/>
      <c r="AR1580" s="25"/>
      <c r="AS1580" s="25"/>
      <c r="AT1580" s="25"/>
      <c r="AU1580" s="25"/>
      <c r="AV1580" s="25"/>
      <c r="AW1580" s="25"/>
      <c r="AX1580" s="25"/>
      <c r="AY1580" s="25"/>
      <c r="AZ1580" s="25"/>
      <c r="BA1580" s="25"/>
      <c r="BB1580" s="25"/>
      <c r="BC1580" s="25"/>
      <c r="BD1580" s="25"/>
      <c r="BE1580" s="25"/>
      <c r="BF1580" s="25"/>
      <c r="BG1580" s="25"/>
      <c r="BH1580" s="25"/>
      <c r="BI1580" s="25"/>
      <c r="BJ1580" s="25"/>
      <c r="BK1580" s="25"/>
      <c r="BL1580" s="25"/>
    </row>
    <row r="1581" spans="27:64">
      <c r="AA1581" s="25"/>
      <c r="AB1581" s="25"/>
      <c r="AC1581" s="25"/>
      <c r="AD1581" s="25"/>
      <c r="AE1581" s="25"/>
      <c r="AG1581" s="128"/>
      <c r="AN1581" s="25"/>
      <c r="AO1581" s="25"/>
      <c r="AP1581" s="25"/>
      <c r="AQ1581" s="25"/>
      <c r="AR1581" s="25"/>
      <c r="AS1581" s="25"/>
      <c r="AT1581" s="25"/>
      <c r="AU1581" s="25"/>
    </row>
    <row r="1582" spans="27:64">
      <c r="AA1582" s="25"/>
      <c r="AB1582" s="25"/>
      <c r="AC1582" s="25"/>
      <c r="AD1582" s="25"/>
      <c r="AE1582" s="25"/>
      <c r="AG1582" s="128"/>
      <c r="AN1582" s="25"/>
      <c r="AO1582" s="25"/>
      <c r="AP1582" s="25"/>
      <c r="AQ1582" s="25"/>
      <c r="AR1582" s="25"/>
      <c r="AS1582" s="25"/>
      <c r="AT1582" s="25"/>
      <c r="AU1582" s="25"/>
      <c r="AV1582" s="25"/>
      <c r="AW1582" s="25"/>
      <c r="AX1582" s="25"/>
      <c r="AY1582" s="25"/>
      <c r="AZ1582" s="25"/>
      <c r="BA1582" s="25"/>
      <c r="BB1582" s="25"/>
      <c r="BC1582" s="25"/>
      <c r="BD1582" s="25"/>
      <c r="BE1582" s="25"/>
      <c r="BF1582" s="25"/>
      <c r="BG1582" s="25"/>
      <c r="BH1582" s="25"/>
      <c r="BI1582" s="25"/>
      <c r="BJ1582" s="25"/>
      <c r="BK1582" s="25"/>
      <c r="BL1582" s="25"/>
    </row>
    <row r="1583" spans="27:64">
      <c r="AA1583" s="25"/>
      <c r="AB1583" s="25"/>
      <c r="AC1583" s="25"/>
      <c r="AD1583" s="25"/>
      <c r="AE1583" s="25"/>
      <c r="AG1583" s="128"/>
      <c r="AN1583" s="25"/>
      <c r="AO1583" s="25"/>
      <c r="AP1583" s="25"/>
      <c r="AQ1583" s="25"/>
      <c r="AR1583" s="25"/>
      <c r="AS1583" s="25"/>
      <c r="AT1583" s="25"/>
      <c r="AU1583" s="25"/>
      <c r="AV1583" s="25"/>
      <c r="AX1583" s="25"/>
      <c r="AY1583" s="25"/>
      <c r="AZ1583" s="25"/>
      <c r="BA1583" s="25"/>
      <c r="BB1583" s="25"/>
      <c r="BC1583" s="25"/>
      <c r="BD1583" s="25"/>
      <c r="BE1583" s="25"/>
      <c r="BF1583" s="25"/>
      <c r="BG1583" s="25"/>
      <c r="BH1583" s="25"/>
      <c r="BI1583" s="25"/>
      <c r="BJ1583" s="25"/>
      <c r="BK1583" s="25"/>
      <c r="BL1583" s="25"/>
    </row>
    <row r="1584" spans="27:64">
      <c r="AA1584" s="25"/>
      <c r="AB1584" s="25"/>
      <c r="AC1584" s="25"/>
      <c r="AD1584" s="25"/>
      <c r="AE1584" s="25"/>
      <c r="AG1584" s="128"/>
      <c r="AN1584" s="25"/>
      <c r="AO1584" s="25"/>
      <c r="AP1584" s="25"/>
      <c r="AQ1584" s="25"/>
      <c r="AR1584" s="25"/>
      <c r="AS1584" s="25"/>
      <c r="AT1584" s="25"/>
      <c r="AU1584" s="25"/>
      <c r="AV1584" s="25"/>
      <c r="AW1584" s="25"/>
      <c r="AX1584" s="25"/>
      <c r="AY1584" s="25"/>
      <c r="AZ1584" s="25"/>
      <c r="BA1584" s="25"/>
      <c r="BB1584" s="25"/>
      <c r="BC1584" s="25"/>
      <c r="BD1584" s="25"/>
      <c r="BE1584" s="25"/>
      <c r="BF1584" s="25"/>
      <c r="BG1584" s="25"/>
      <c r="BH1584" s="25"/>
      <c r="BI1584" s="25"/>
      <c r="BJ1584" s="25"/>
      <c r="BK1584" s="25"/>
      <c r="BL1584" s="25"/>
    </row>
    <row r="1585" spans="27:64">
      <c r="AA1585" s="25"/>
      <c r="AB1585" s="25"/>
      <c r="AC1585" s="25"/>
      <c r="AD1585" s="25"/>
      <c r="AE1585" s="25"/>
      <c r="AG1585" s="128"/>
      <c r="AN1585" s="25"/>
      <c r="AO1585" s="25"/>
      <c r="AP1585" s="25"/>
      <c r="AQ1585" s="25"/>
      <c r="AR1585" s="25"/>
      <c r="AS1585" s="25"/>
      <c r="AT1585" s="25"/>
      <c r="AU1585" s="25"/>
      <c r="AV1585" s="25"/>
      <c r="AX1585" s="25"/>
      <c r="AY1585" s="25"/>
      <c r="AZ1585" s="25"/>
      <c r="BA1585" s="25"/>
      <c r="BB1585" s="25"/>
      <c r="BC1585" s="25"/>
      <c r="BD1585" s="25"/>
      <c r="BE1585" s="25"/>
      <c r="BF1585" s="25"/>
      <c r="BG1585" s="25"/>
      <c r="BH1585" s="25"/>
      <c r="BI1585" s="25"/>
      <c r="BJ1585" s="25"/>
      <c r="BK1585" s="25"/>
      <c r="BL1585" s="25"/>
    </row>
    <row r="1586" spans="27:64">
      <c r="AA1586" s="25"/>
      <c r="AB1586" s="25"/>
      <c r="AC1586" s="25"/>
      <c r="AD1586" s="25"/>
      <c r="AE1586" s="25"/>
      <c r="AG1586" s="128"/>
      <c r="AN1586" s="25"/>
      <c r="AO1586" s="25"/>
      <c r="AP1586" s="25"/>
      <c r="AQ1586" s="25"/>
      <c r="AR1586" s="25"/>
      <c r="AS1586" s="25"/>
      <c r="AT1586" s="25"/>
      <c r="AU1586" s="25"/>
      <c r="AV1586" s="25"/>
      <c r="AW1586" s="25"/>
      <c r="AX1586" s="25"/>
      <c r="AY1586" s="25"/>
      <c r="AZ1586" s="25"/>
      <c r="BA1586" s="25"/>
      <c r="BB1586" s="25"/>
      <c r="BC1586" s="25"/>
      <c r="BD1586" s="25"/>
      <c r="BE1586" s="25"/>
      <c r="BF1586" s="25"/>
      <c r="BG1586" s="25"/>
      <c r="BH1586" s="25"/>
      <c r="BI1586" s="25"/>
      <c r="BJ1586" s="25"/>
      <c r="BK1586" s="25"/>
      <c r="BL1586" s="25"/>
    </row>
    <row r="1587" spans="27:64">
      <c r="AA1587" s="25"/>
      <c r="AB1587" s="25"/>
      <c r="AC1587" s="25"/>
      <c r="AD1587" s="25"/>
      <c r="AE1587" s="25"/>
      <c r="AG1587" s="128"/>
      <c r="AN1587" s="25"/>
      <c r="AO1587" s="25"/>
      <c r="AP1587" s="25"/>
      <c r="AQ1587" s="25"/>
      <c r="AR1587" s="25"/>
      <c r="AS1587" s="25"/>
      <c r="AT1587" s="25"/>
      <c r="AU1587" s="25"/>
      <c r="AV1587" s="25"/>
      <c r="AX1587" s="25"/>
    </row>
    <row r="1588" spans="27:64">
      <c r="AA1588" s="25"/>
      <c r="AB1588" s="25"/>
      <c r="AC1588" s="25"/>
      <c r="AD1588" s="25"/>
      <c r="AE1588" s="25"/>
      <c r="AG1588" s="128"/>
      <c r="AN1588" s="25"/>
      <c r="AO1588" s="25"/>
      <c r="AP1588" s="25"/>
      <c r="AQ1588" s="25"/>
      <c r="AR1588" s="25"/>
      <c r="AS1588" s="25"/>
      <c r="AT1588" s="25"/>
      <c r="AU1588" s="25"/>
      <c r="AV1588" s="25"/>
      <c r="AW1588" s="25"/>
      <c r="AX1588" s="25"/>
      <c r="AY1588" s="25"/>
      <c r="AZ1588" s="25"/>
      <c r="BA1588" s="25"/>
      <c r="BB1588" s="25"/>
      <c r="BC1588" s="25"/>
      <c r="BD1588" s="25"/>
      <c r="BE1588" s="25"/>
      <c r="BF1588" s="25"/>
      <c r="BG1588" s="25"/>
      <c r="BH1588" s="25"/>
      <c r="BI1588" s="25"/>
      <c r="BJ1588" s="25"/>
      <c r="BK1588" s="25"/>
      <c r="BL1588" s="25"/>
    </row>
    <row r="1589" spans="27:64">
      <c r="AA1589" s="25"/>
      <c r="AB1589" s="25"/>
      <c r="AC1589" s="25"/>
      <c r="AD1589" s="25"/>
      <c r="AE1589" s="25"/>
      <c r="AG1589" s="128"/>
      <c r="AN1589" s="25"/>
      <c r="AO1589" s="25"/>
      <c r="AP1589" s="25"/>
      <c r="AQ1589" s="25"/>
      <c r="AR1589" s="25"/>
      <c r="AS1589" s="25"/>
      <c r="AT1589" s="25"/>
      <c r="AU1589" s="25"/>
      <c r="AV1589" s="25"/>
      <c r="AX1589" s="25"/>
    </row>
    <row r="1590" spans="27:64">
      <c r="AA1590" s="25"/>
      <c r="AB1590" s="25"/>
      <c r="AC1590" s="25"/>
      <c r="AD1590" s="25"/>
      <c r="AE1590" s="25"/>
      <c r="AG1590" s="128"/>
      <c r="AN1590" s="25"/>
      <c r="AO1590" s="25"/>
      <c r="AP1590" s="25"/>
      <c r="AQ1590" s="25"/>
      <c r="AR1590" s="25"/>
      <c r="AS1590" s="25"/>
      <c r="AT1590" s="25"/>
      <c r="AU1590" s="25"/>
      <c r="AV1590" s="25"/>
      <c r="AW1590" s="25"/>
      <c r="AX1590" s="25"/>
      <c r="AY1590" s="25"/>
      <c r="AZ1590" s="25"/>
      <c r="BA1590" s="25"/>
      <c r="BB1590" s="25"/>
      <c r="BC1590" s="25"/>
      <c r="BD1590" s="25"/>
      <c r="BE1590" s="25"/>
      <c r="BF1590" s="25"/>
      <c r="BG1590" s="25"/>
      <c r="BH1590" s="25"/>
      <c r="BI1590" s="25"/>
      <c r="BJ1590" s="25"/>
      <c r="BK1590" s="25"/>
      <c r="BL1590" s="25"/>
    </row>
    <row r="1591" spans="27:64">
      <c r="AA1591" s="25"/>
      <c r="AB1591" s="25"/>
      <c r="AC1591" s="25"/>
      <c r="AD1591" s="25"/>
      <c r="AE1591" s="25"/>
      <c r="AG1591" s="128"/>
      <c r="AN1591" s="25"/>
      <c r="AO1591" s="25"/>
      <c r="AP1591" s="25"/>
      <c r="AQ1591" s="25"/>
      <c r="AR1591" s="25"/>
      <c r="AS1591" s="25"/>
      <c r="AT1591" s="25"/>
      <c r="AU1591" s="25"/>
      <c r="AV1591" s="25"/>
      <c r="AW1591" s="25"/>
      <c r="AX1591" s="25"/>
      <c r="AY1591" s="25"/>
      <c r="AZ1591" s="25"/>
      <c r="BA1591" s="25"/>
      <c r="BB1591" s="25"/>
      <c r="BC1591" s="25"/>
      <c r="BD1591" s="25"/>
      <c r="BE1591" s="25"/>
      <c r="BF1591" s="25"/>
      <c r="BG1591" s="25"/>
      <c r="BH1591" s="25"/>
      <c r="BI1591" s="25"/>
      <c r="BJ1591" s="25"/>
      <c r="BK1591" s="25"/>
      <c r="BL1591" s="25"/>
    </row>
    <row r="1592" spans="27:64">
      <c r="AA1592" s="25"/>
      <c r="AB1592" s="25"/>
      <c r="AC1592" s="25"/>
      <c r="AD1592" s="25"/>
      <c r="AE1592" s="25"/>
      <c r="AG1592" s="128"/>
      <c r="AN1592" s="25"/>
      <c r="AO1592" s="25"/>
      <c r="AP1592" s="25"/>
      <c r="AQ1592" s="25"/>
      <c r="AR1592" s="25"/>
      <c r="AS1592" s="25"/>
      <c r="AT1592" s="25"/>
      <c r="AU1592" s="25"/>
      <c r="AV1592" s="25"/>
      <c r="AW1592" s="25"/>
      <c r="AX1592" s="25"/>
      <c r="AY1592" s="25"/>
      <c r="AZ1592" s="25"/>
      <c r="BA1592" s="25"/>
      <c r="BB1592" s="25"/>
      <c r="BC1592" s="25"/>
      <c r="BD1592" s="25"/>
      <c r="BE1592" s="25"/>
      <c r="BF1592" s="25"/>
      <c r="BG1592" s="25"/>
      <c r="BH1592" s="25"/>
      <c r="BI1592" s="25"/>
      <c r="BJ1592" s="25"/>
      <c r="BK1592" s="25"/>
      <c r="BL1592" s="25"/>
    </row>
    <row r="1593" spans="27:64">
      <c r="AA1593" s="25"/>
      <c r="AB1593" s="25"/>
      <c r="AC1593" s="25"/>
      <c r="AD1593" s="25"/>
      <c r="AE1593" s="25"/>
      <c r="AG1593" s="128"/>
      <c r="AN1593" s="25"/>
      <c r="AO1593" s="25"/>
      <c r="AP1593" s="25"/>
      <c r="AQ1593" s="25"/>
      <c r="AR1593" s="25"/>
      <c r="AS1593" s="25"/>
      <c r="AT1593" s="25"/>
      <c r="AU1593" s="25"/>
      <c r="AV1593" s="25"/>
      <c r="AW1593" s="25"/>
      <c r="AX1593" s="25"/>
      <c r="AY1593" s="25"/>
      <c r="AZ1593" s="25"/>
      <c r="BA1593" s="25"/>
      <c r="BB1593" s="25"/>
      <c r="BC1593" s="25"/>
      <c r="BD1593" s="25"/>
      <c r="BE1593" s="25"/>
      <c r="BF1593" s="25"/>
      <c r="BG1593" s="25"/>
      <c r="BH1593" s="25"/>
      <c r="BI1593" s="25"/>
      <c r="BJ1593" s="25"/>
      <c r="BK1593" s="25"/>
      <c r="BL1593" s="25"/>
    </row>
    <row r="1594" spans="27:64">
      <c r="AA1594" s="25"/>
      <c r="AB1594" s="25"/>
      <c r="AC1594" s="25"/>
      <c r="AD1594" s="25"/>
      <c r="AE1594" s="25"/>
      <c r="AG1594" s="128"/>
      <c r="AN1594" s="25"/>
      <c r="AO1594" s="25"/>
      <c r="AP1594" s="25"/>
      <c r="AQ1594" s="25"/>
      <c r="AR1594" s="25"/>
      <c r="AS1594" s="25"/>
      <c r="AT1594" s="25"/>
      <c r="AU1594" s="25"/>
      <c r="AV1594" s="25"/>
      <c r="AX1594" s="25"/>
    </row>
    <row r="1595" spans="27:64">
      <c r="AA1595" s="25"/>
      <c r="AB1595" s="25"/>
      <c r="AC1595" s="25"/>
      <c r="AD1595" s="25"/>
      <c r="AE1595" s="25"/>
      <c r="AG1595" s="128"/>
      <c r="AN1595" s="25"/>
      <c r="AO1595" s="25"/>
      <c r="AP1595" s="25"/>
      <c r="AQ1595" s="25"/>
      <c r="AR1595" s="25"/>
      <c r="AS1595" s="25"/>
      <c r="AT1595" s="25"/>
      <c r="AU1595" s="25"/>
    </row>
    <row r="1596" spans="27:64">
      <c r="AA1596" s="25"/>
      <c r="AB1596" s="25"/>
      <c r="AC1596" s="25"/>
      <c r="AD1596" s="25"/>
      <c r="AE1596" s="25"/>
      <c r="AG1596" s="128"/>
      <c r="AN1596" s="25"/>
      <c r="AO1596" s="25"/>
      <c r="AP1596" s="25"/>
      <c r="AQ1596" s="25"/>
      <c r="AR1596" s="25"/>
      <c r="AS1596" s="25"/>
      <c r="AT1596" s="25"/>
      <c r="AU1596" s="25"/>
    </row>
    <row r="1597" spans="27:64">
      <c r="AA1597" s="25"/>
      <c r="AB1597" s="25"/>
      <c r="AC1597" s="25"/>
      <c r="AD1597" s="25"/>
      <c r="AE1597" s="25"/>
      <c r="AG1597" s="128"/>
      <c r="AN1597" s="25"/>
      <c r="AO1597" s="25"/>
      <c r="AP1597" s="25"/>
      <c r="AQ1597" s="25"/>
      <c r="AR1597" s="25"/>
      <c r="AS1597" s="25"/>
      <c r="AT1597" s="25"/>
      <c r="AU1597" s="25"/>
    </row>
    <row r="1598" spans="27:64">
      <c r="AA1598" s="25"/>
      <c r="AB1598" s="25"/>
      <c r="AC1598" s="25"/>
      <c r="AD1598" s="25"/>
      <c r="AE1598" s="25"/>
      <c r="AG1598" s="128"/>
      <c r="AN1598" s="25"/>
      <c r="AO1598" s="25"/>
      <c r="AP1598" s="25"/>
      <c r="AQ1598" s="25"/>
      <c r="AR1598" s="25"/>
      <c r="AS1598" s="25"/>
      <c r="AT1598" s="25"/>
      <c r="AU1598" s="25"/>
      <c r="AV1598" s="25"/>
    </row>
    <row r="1599" spans="27:64">
      <c r="AA1599" s="25"/>
      <c r="AB1599" s="25"/>
      <c r="AC1599" s="25"/>
      <c r="AD1599" s="25"/>
      <c r="AE1599" s="25"/>
      <c r="AG1599" s="128"/>
      <c r="AN1599" s="25"/>
      <c r="AO1599" s="25"/>
      <c r="AP1599" s="25"/>
      <c r="AQ1599" s="25"/>
      <c r="AR1599" s="25"/>
      <c r="AS1599" s="25"/>
      <c r="AT1599" s="25"/>
      <c r="AU1599" s="25"/>
      <c r="AV1599" s="25"/>
      <c r="AX1599" s="25"/>
    </row>
    <row r="1600" spans="27:64">
      <c r="AA1600" s="25"/>
      <c r="AB1600" s="25"/>
      <c r="AC1600" s="25"/>
      <c r="AD1600" s="25"/>
      <c r="AE1600" s="25"/>
      <c r="AG1600" s="128"/>
      <c r="AN1600" s="25"/>
      <c r="AO1600" s="25"/>
      <c r="AP1600" s="25"/>
      <c r="AQ1600" s="25"/>
      <c r="AR1600" s="25"/>
      <c r="AS1600" s="25"/>
      <c r="AT1600" s="25"/>
      <c r="AU1600" s="25"/>
      <c r="AV1600" s="25"/>
      <c r="AW1600" s="25"/>
      <c r="AX1600" s="25"/>
      <c r="AY1600" s="25"/>
      <c r="AZ1600" s="25"/>
      <c r="BA1600" s="25"/>
      <c r="BB1600" s="25"/>
      <c r="BC1600" s="25"/>
      <c r="BD1600" s="25"/>
      <c r="BE1600" s="25"/>
      <c r="BF1600" s="25"/>
      <c r="BG1600" s="25"/>
      <c r="BH1600" s="25"/>
      <c r="BI1600" s="25"/>
      <c r="BJ1600" s="25"/>
      <c r="BK1600" s="25"/>
      <c r="BL1600" s="25"/>
    </row>
    <row r="1601" spans="27:64">
      <c r="AA1601" s="25"/>
      <c r="AB1601" s="25"/>
      <c r="AC1601" s="25"/>
      <c r="AD1601" s="25"/>
      <c r="AE1601" s="25"/>
      <c r="AG1601" s="128"/>
      <c r="AN1601" s="25"/>
      <c r="AO1601" s="25"/>
      <c r="AP1601" s="25"/>
      <c r="AQ1601" s="25"/>
      <c r="AR1601" s="25"/>
      <c r="AS1601" s="25"/>
      <c r="AT1601" s="25"/>
      <c r="AU1601" s="25"/>
      <c r="AV1601" s="25"/>
    </row>
    <row r="1602" spans="27:64">
      <c r="AA1602" s="25"/>
      <c r="AB1602" s="25"/>
      <c r="AC1602" s="25"/>
      <c r="AD1602" s="25"/>
      <c r="AE1602" s="25"/>
      <c r="AG1602" s="128"/>
      <c r="AN1602" s="25"/>
      <c r="AO1602" s="25"/>
      <c r="AP1602" s="25"/>
      <c r="AQ1602" s="25"/>
      <c r="AR1602" s="25"/>
      <c r="AS1602" s="25"/>
      <c r="AT1602" s="25"/>
      <c r="AU1602" s="25"/>
      <c r="AV1602" s="25"/>
      <c r="AX1602" s="25"/>
    </row>
    <row r="1603" spans="27:64">
      <c r="AA1603" s="25"/>
      <c r="AB1603" s="25"/>
      <c r="AC1603" s="25"/>
      <c r="AD1603" s="25"/>
      <c r="AE1603" s="25"/>
      <c r="AG1603" s="128"/>
      <c r="AN1603" s="25"/>
      <c r="AO1603" s="25"/>
      <c r="AP1603" s="25"/>
      <c r="AQ1603" s="25"/>
      <c r="AR1603" s="25"/>
      <c r="AS1603" s="25"/>
      <c r="AT1603" s="25"/>
      <c r="AU1603" s="25"/>
    </row>
    <row r="1604" spans="27:64">
      <c r="AA1604" s="25"/>
      <c r="AB1604" s="25"/>
      <c r="AC1604" s="25"/>
      <c r="AD1604" s="25"/>
      <c r="AE1604" s="25"/>
      <c r="AG1604" s="128"/>
      <c r="AN1604" s="25"/>
      <c r="AO1604" s="25"/>
      <c r="AP1604" s="25"/>
      <c r="AQ1604" s="25"/>
      <c r="AR1604" s="25"/>
      <c r="AS1604" s="25"/>
      <c r="AT1604" s="25"/>
      <c r="AU1604" s="25"/>
      <c r="AV1604" s="25"/>
      <c r="AX1604" s="25"/>
    </row>
    <row r="1605" spans="27:64">
      <c r="AA1605" s="25"/>
      <c r="AB1605" s="25"/>
      <c r="AC1605" s="25"/>
      <c r="AD1605" s="25"/>
      <c r="AE1605" s="25"/>
      <c r="AG1605" s="128"/>
      <c r="AN1605" s="25"/>
      <c r="AO1605" s="25"/>
      <c r="AP1605" s="25"/>
      <c r="AQ1605" s="25"/>
      <c r="AR1605" s="25"/>
      <c r="AS1605" s="25"/>
      <c r="AT1605" s="25"/>
      <c r="AU1605" s="25"/>
    </row>
    <row r="1606" spans="27:64">
      <c r="AA1606" s="25"/>
      <c r="AB1606" s="25"/>
      <c r="AC1606" s="25"/>
      <c r="AD1606" s="25"/>
      <c r="AE1606" s="25"/>
      <c r="AG1606" s="128"/>
      <c r="AN1606" s="25"/>
      <c r="AO1606" s="25"/>
      <c r="AP1606" s="25"/>
      <c r="AQ1606" s="25"/>
      <c r="AR1606" s="25"/>
      <c r="AS1606" s="25"/>
      <c r="AT1606" s="25"/>
      <c r="AU1606" s="25"/>
      <c r="AV1606" s="25"/>
    </row>
    <row r="1607" spans="27:64">
      <c r="AA1607" s="25"/>
      <c r="AB1607" s="25"/>
      <c r="AC1607" s="25"/>
      <c r="AD1607" s="25"/>
      <c r="AE1607" s="25"/>
      <c r="AG1607" s="128"/>
      <c r="AN1607" s="25"/>
      <c r="AO1607" s="25"/>
      <c r="AP1607" s="25"/>
      <c r="AQ1607" s="25"/>
      <c r="AR1607" s="25"/>
      <c r="AS1607" s="25"/>
      <c r="AT1607" s="25"/>
      <c r="AU1607" s="25"/>
      <c r="AV1607" s="25"/>
      <c r="AW1607" s="25"/>
      <c r="AX1607" s="25"/>
      <c r="AY1607" s="25"/>
      <c r="AZ1607" s="25"/>
      <c r="BA1607" s="25"/>
      <c r="BB1607" s="25"/>
      <c r="BC1607" s="25"/>
      <c r="BD1607" s="25"/>
      <c r="BE1607" s="25"/>
      <c r="BF1607" s="25"/>
      <c r="BG1607" s="25"/>
      <c r="BH1607" s="25"/>
      <c r="BI1607" s="25"/>
      <c r="BJ1607" s="25"/>
      <c r="BK1607" s="25"/>
      <c r="BL1607" s="25"/>
    </row>
    <row r="1608" spans="27:64">
      <c r="AA1608" s="25"/>
      <c r="AB1608" s="25"/>
      <c r="AC1608" s="25"/>
      <c r="AD1608" s="25"/>
      <c r="AE1608" s="25"/>
      <c r="AG1608" s="128"/>
      <c r="AN1608" s="25"/>
      <c r="AO1608" s="25"/>
      <c r="AP1608" s="25"/>
      <c r="AQ1608" s="25"/>
      <c r="AR1608" s="25"/>
      <c r="AS1608" s="25"/>
      <c r="AT1608" s="25"/>
      <c r="AU1608" s="25"/>
    </row>
    <row r="1609" spans="27:64">
      <c r="AA1609" s="25"/>
      <c r="AB1609" s="25"/>
      <c r="AC1609" s="25"/>
      <c r="AD1609" s="25"/>
      <c r="AE1609" s="25"/>
      <c r="AG1609" s="128"/>
      <c r="AN1609" s="25"/>
      <c r="AO1609" s="25"/>
      <c r="AP1609" s="25"/>
      <c r="AQ1609" s="25"/>
      <c r="AR1609" s="25"/>
      <c r="AS1609" s="25"/>
      <c r="AT1609" s="25"/>
      <c r="AU1609" s="25"/>
      <c r="AV1609" s="25"/>
    </row>
    <row r="1610" spans="27:64">
      <c r="AA1610" s="25"/>
      <c r="AB1610" s="25"/>
      <c r="AC1610" s="25"/>
      <c r="AD1610" s="25"/>
      <c r="AE1610" s="25"/>
      <c r="AG1610" s="128"/>
      <c r="AN1610" s="25"/>
      <c r="AO1610" s="25"/>
      <c r="AP1610" s="25"/>
      <c r="AQ1610" s="25"/>
      <c r="AR1610" s="25"/>
      <c r="AS1610" s="25"/>
      <c r="AT1610" s="25"/>
      <c r="AU1610" s="25"/>
    </row>
    <row r="1611" spans="27:64">
      <c r="AA1611" s="25"/>
      <c r="AB1611" s="25"/>
      <c r="AC1611" s="25"/>
      <c r="AD1611" s="25"/>
      <c r="AE1611" s="25"/>
      <c r="AG1611" s="128"/>
      <c r="AN1611" s="25"/>
      <c r="AO1611" s="25"/>
      <c r="AP1611" s="25"/>
      <c r="AQ1611" s="25"/>
      <c r="AR1611" s="25"/>
      <c r="AS1611" s="25"/>
      <c r="AT1611" s="25"/>
      <c r="AU1611" s="25"/>
      <c r="AV1611" s="25"/>
      <c r="AX1611" s="25"/>
    </row>
    <row r="1612" spans="27:64">
      <c r="AA1612" s="25"/>
      <c r="AB1612" s="25"/>
      <c r="AC1612" s="25"/>
      <c r="AD1612" s="25"/>
      <c r="AE1612" s="25"/>
      <c r="AG1612" s="128"/>
      <c r="AN1612" s="25"/>
      <c r="AO1612" s="25"/>
      <c r="AP1612" s="25"/>
      <c r="AQ1612" s="25"/>
      <c r="AR1612" s="25"/>
      <c r="AS1612" s="25"/>
      <c r="AT1612" s="25"/>
      <c r="AU1612" s="25"/>
      <c r="AV1612" s="25"/>
    </row>
    <row r="1613" spans="27:64">
      <c r="AA1613" s="25"/>
      <c r="AB1613" s="25"/>
      <c r="AC1613" s="25"/>
      <c r="AD1613" s="25"/>
      <c r="AE1613" s="25"/>
      <c r="AG1613" s="128"/>
      <c r="AN1613" s="25"/>
      <c r="AO1613" s="25"/>
      <c r="AP1613" s="25"/>
      <c r="AQ1613" s="25"/>
      <c r="AR1613" s="25"/>
      <c r="AS1613" s="25"/>
      <c r="AT1613" s="25"/>
      <c r="AU1613" s="25"/>
    </row>
    <row r="1614" spans="27:64">
      <c r="AA1614" s="25"/>
      <c r="AB1614" s="25"/>
      <c r="AC1614" s="25"/>
      <c r="AD1614" s="25"/>
      <c r="AE1614" s="25"/>
      <c r="AG1614" s="128"/>
      <c r="AN1614" s="25"/>
      <c r="AO1614" s="25"/>
      <c r="AP1614" s="25"/>
      <c r="AQ1614" s="25"/>
      <c r="AR1614" s="25"/>
      <c r="AS1614" s="25"/>
      <c r="AT1614" s="25"/>
      <c r="AU1614" s="25"/>
    </row>
    <row r="1615" spans="27:64">
      <c r="AA1615" s="25"/>
      <c r="AB1615" s="25"/>
      <c r="AC1615" s="25"/>
      <c r="AD1615" s="25"/>
      <c r="AE1615" s="25"/>
      <c r="AG1615" s="128"/>
      <c r="AN1615" s="25"/>
      <c r="AO1615" s="25"/>
      <c r="AP1615" s="25"/>
      <c r="AQ1615" s="25"/>
      <c r="AR1615" s="25"/>
      <c r="AS1615" s="25"/>
      <c r="AT1615" s="25"/>
      <c r="AU1615" s="25"/>
      <c r="AV1615" s="25"/>
      <c r="AX1615" s="25"/>
      <c r="AY1615" s="25"/>
      <c r="AZ1615" s="25"/>
      <c r="BA1615" s="25"/>
      <c r="BB1615" s="25"/>
      <c r="BC1615" s="25"/>
      <c r="BD1615" s="25"/>
      <c r="BE1615" s="25"/>
      <c r="BF1615" s="25"/>
      <c r="BG1615" s="25"/>
      <c r="BH1615" s="25"/>
      <c r="BI1615" s="25"/>
      <c r="BJ1615" s="25"/>
      <c r="BK1615" s="25"/>
      <c r="BL1615" s="25"/>
    </row>
    <row r="1616" spans="27:64">
      <c r="AA1616" s="25"/>
      <c r="AB1616" s="25"/>
      <c r="AC1616" s="25"/>
      <c r="AD1616" s="25"/>
      <c r="AE1616" s="25"/>
      <c r="AG1616" s="128"/>
      <c r="AN1616" s="25"/>
      <c r="AO1616" s="25"/>
      <c r="AP1616" s="25"/>
      <c r="AQ1616" s="25"/>
      <c r="AR1616" s="25"/>
      <c r="AS1616" s="25"/>
      <c r="AT1616" s="25"/>
      <c r="AU1616" s="25"/>
      <c r="AV1616" s="25"/>
    </row>
    <row r="1617" spans="27:64">
      <c r="AA1617" s="25"/>
      <c r="AB1617" s="25"/>
      <c r="AC1617" s="25"/>
      <c r="AD1617" s="25"/>
      <c r="AE1617" s="25"/>
      <c r="AG1617" s="128"/>
      <c r="AN1617" s="25"/>
      <c r="AO1617" s="25"/>
      <c r="AP1617" s="25"/>
      <c r="AQ1617" s="25"/>
      <c r="AR1617" s="25"/>
      <c r="AS1617" s="25"/>
      <c r="AT1617" s="25"/>
      <c r="AU1617" s="25"/>
      <c r="AV1617" s="25"/>
    </row>
    <row r="1618" spans="27:64">
      <c r="AA1618" s="25"/>
      <c r="AB1618" s="25"/>
      <c r="AC1618" s="25"/>
      <c r="AD1618" s="25"/>
      <c r="AE1618" s="25"/>
      <c r="AG1618" s="128"/>
      <c r="AN1618" s="25"/>
      <c r="AO1618" s="25"/>
      <c r="AP1618" s="25"/>
      <c r="AQ1618" s="25"/>
      <c r="AR1618" s="25"/>
      <c r="AS1618" s="25"/>
      <c r="AT1618" s="25"/>
      <c r="AU1618" s="25"/>
      <c r="AV1618" s="25"/>
    </row>
    <row r="1619" spans="27:64">
      <c r="AA1619" s="25"/>
      <c r="AB1619" s="25"/>
      <c r="AC1619" s="25"/>
      <c r="AD1619" s="25"/>
      <c r="AE1619" s="25"/>
      <c r="AG1619" s="128"/>
      <c r="AN1619" s="25"/>
      <c r="AO1619" s="25"/>
      <c r="AP1619" s="25"/>
      <c r="AQ1619" s="25"/>
      <c r="AR1619" s="25"/>
      <c r="AS1619" s="25"/>
      <c r="AT1619" s="25"/>
      <c r="AU1619" s="25"/>
      <c r="AV1619" s="25"/>
      <c r="AX1619" s="25"/>
    </row>
    <row r="1620" spans="27:64">
      <c r="AA1620" s="25"/>
      <c r="AB1620" s="25"/>
      <c r="AC1620" s="25"/>
      <c r="AD1620" s="25"/>
      <c r="AE1620" s="25"/>
      <c r="AG1620" s="128"/>
      <c r="AN1620" s="25"/>
      <c r="AO1620" s="25"/>
      <c r="AP1620" s="25"/>
      <c r="AQ1620" s="25"/>
      <c r="AR1620" s="25"/>
      <c r="AS1620" s="25"/>
      <c r="AT1620" s="25"/>
      <c r="AU1620" s="25"/>
      <c r="AV1620" s="25"/>
    </row>
    <row r="1621" spans="27:64">
      <c r="AA1621" s="25"/>
      <c r="AB1621" s="25"/>
      <c r="AC1621" s="25"/>
      <c r="AD1621" s="25"/>
      <c r="AE1621" s="25"/>
      <c r="AG1621" s="128"/>
      <c r="AN1621" s="25"/>
      <c r="AO1621" s="25"/>
      <c r="AP1621" s="25"/>
      <c r="AQ1621" s="25"/>
      <c r="AR1621" s="25"/>
      <c r="AS1621" s="25"/>
      <c r="AT1621" s="25"/>
      <c r="AU1621" s="25"/>
      <c r="AV1621" s="25"/>
    </row>
    <row r="1622" spans="27:64">
      <c r="AA1622" s="25"/>
      <c r="AB1622" s="25"/>
      <c r="AC1622" s="25"/>
      <c r="AD1622" s="25"/>
      <c r="AE1622" s="25"/>
      <c r="AG1622" s="128"/>
      <c r="AN1622" s="25"/>
      <c r="AO1622" s="25"/>
      <c r="AP1622" s="25"/>
      <c r="AQ1622" s="25"/>
      <c r="AR1622" s="25"/>
      <c r="AS1622" s="25"/>
      <c r="AT1622" s="25"/>
      <c r="AU1622" s="25"/>
      <c r="AV1622" s="25"/>
      <c r="AW1622" s="25"/>
      <c r="AX1622" s="25"/>
      <c r="AY1622" s="25"/>
      <c r="AZ1622" s="25"/>
      <c r="BA1622" s="25"/>
      <c r="BB1622" s="25"/>
      <c r="BC1622" s="25"/>
      <c r="BD1622" s="25"/>
      <c r="BE1622" s="25"/>
      <c r="BF1622" s="25"/>
      <c r="BG1622" s="25"/>
      <c r="BH1622" s="25"/>
      <c r="BI1622" s="25"/>
      <c r="BJ1622" s="25"/>
      <c r="BK1622" s="25"/>
      <c r="BL1622" s="25"/>
    </row>
    <row r="1623" spans="27:64">
      <c r="AA1623" s="25"/>
      <c r="AB1623" s="25"/>
      <c r="AC1623" s="25"/>
      <c r="AD1623" s="25"/>
      <c r="AE1623" s="25"/>
      <c r="AG1623" s="128"/>
      <c r="AN1623" s="25"/>
      <c r="AO1623" s="25"/>
      <c r="AP1623" s="25"/>
      <c r="AQ1623" s="25"/>
      <c r="AR1623" s="25"/>
      <c r="AS1623" s="25"/>
      <c r="AT1623" s="25"/>
      <c r="AU1623" s="25"/>
      <c r="AV1623" s="25"/>
      <c r="AX1623" s="25"/>
      <c r="AY1623" s="25"/>
      <c r="AZ1623" s="25"/>
      <c r="BA1623" s="25"/>
      <c r="BB1623" s="25"/>
      <c r="BC1623" s="25"/>
      <c r="BD1623" s="25"/>
      <c r="BE1623" s="25"/>
      <c r="BF1623" s="25"/>
      <c r="BG1623" s="25"/>
      <c r="BH1623" s="25"/>
      <c r="BI1623" s="25"/>
      <c r="BJ1623" s="25"/>
      <c r="BK1623" s="25"/>
      <c r="BL1623" s="25"/>
    </row>
    <row r="1624" spans="27:64">
      <c r="AA1624" s="25"/>
      <c r="AB1624" s="25"/>
      <c r="AC1624" s="25"/>
      <c r="AD1624" s="25"/>
      <c r="AE1624" s="25"/>
      <c r="AG1624" s="128"/>
      <c r="AN1624" s="25"/>
      <c r="AO1624" s="25"/>
      <c r="AP1624" s="25"/>
      <c r="AQ1624" s="25"/>
      <c r="AR1624" s="25"/>
      <c r="AS1624" s="25"/>
      <c r="AT1624" s="25"/>
      <c r="AU1624" s="25"/>
      <c r="AV1624" s="25"/>
      <c r="AX1624" s="25"/>
    </row>
    <row r="1625" spans="27:64">
      <c r="AA1625" s="25"/>
      <c r="AB1625" s="25"/>
      <c r="AC1625" s="25"/>
      <c r="AD1625" s="25"/>
      <c r="AE1625" s="25"/>
      <c r="AG1625" s="128"/>
      <c r="AN1625" s="25"/>
      <c r="AO1625" s="25"/>
      <c r="AP1625" s="25"/>
      <c r="AQ1625" s="25"/>
      <c r="AR1625" s="25"/>
      <c r="AS1625" s="25"/>
      <c r="AT1625" s="25"/>
      <c r="AU1625" s="25"/>
      <c r="AV1625" s="25"/>
      <c r="AW1625" s="25"/>
      <c r="AX1625" s="25"/>
      <c r="AY1625" s="25"/>
      <c r="AZ1625" s="25"/>
      <c r="BA1625" s="25"/>
      <c r="BB1625" s="25"/>
      <c r="BC1625" s="25"/>
      <c r="BD1625" s="25"/>
      <c r="BE1625" s="25"/>
      <c r="BF1625" s="25"/>
      <c r="BG1625" s="25"/>
      <c r="BH1625" s="25"/>
      <c r="BI1625" s="25"/>
      <c r="BJ1625" s="25"/>
      <c r="BK1625" s="25"/>
      <c r="BL1625" s="25"/>
    </row>
    <row r="1626" spans="27:64">
      <c r="AA1626" s="25"/>
      <c r="AB1626" s="25"/>
      <c r="AC1626" s="25"/>
      <c r="AD1626" s="25"/>
      <c r="AE1626" s="25"/>
      <c r="AG1626" s="128"/>
      <c r="AN1626" s="25"/>
      <c r="AO1626" s="25"/>
      <c r="AP1626" s="25"/>
      <c r="AQ1626" s="25"/>
      <c r="AR1626" s="25"/>
      <c r="AS1626" s="25"/>
      <c r="AT1626" s="25"/>
      <c r="AU1626" s="25"/>
    </row>
    <row r="1627" spans="27:64">
      <c r="AA1627" s="25"/>
      <c r="AB1627" s="25"/>
      <c r="AC1627" s="25"/>
      <c r="AD1627" s="25"/>
      <c r="AE1627" s="25"/>
      <c r="AG1627" s="128"/>
      <c r="AN1627" s="25"/>
      <c r="AO1627" s="25"/>
      <c r="AP1627" s="25"/>
      <c r="AQ1627" s="25"/>
      <c r="AR1627" s="25"/>
      <c r="AS1627" s="25"/>
      <c r="AT1627" s="25"/>
      <c r="AU1627" s="25"/>
    </row>
    <row r="1628" spans="27:64">
      <c r="AA1628" s="25"/>
      <c r="AB1628" s="25"/>
      <c r="AC1628" s="25"/>
      <c r="AD1628" s="25"/>
      <c r="AE1628" s="25"/>
      <c r="AG1628" s="128"/>
      <c r="AN1628" s="25"/>
      <c r="AO1628" s="25"/>
      <c r="AP1628" s="25"/>
      <c r="AQ1628" s="25"/>
      <c r="AR1628" s="25"/>
      <c r="AS1628" s="25"/>
      <c r="AT1628" s="25"/>
      <c r="AU1628" s="25"/>
      <c r="AV1628" s="25"/>
      <c r="AX1628" s="25"/>
      <c r="AY1628" s="25"/>
      <c r="AZ1628" s="25"/>
      <c r="BA1628" s="25"/>
      <c r="BB1628" s="25"/>
      <c r="BC1628" s="25"/>
      <c r="BD1628" s="25"/>
      <c r="BE1628" s="25"/>
      <c r="BF1628" s="25"/>
      <c r="BG1628" s="25"/>
      <c r="BH1628" s="25"/>
      <c r="BI1628" s="25"/>
      <c r="BJ1628" s="25"/>
      <c r="BK1628" s="25"/>
      <c r="BL1628" s="25"/>
    </row>
    <row r="1629" spans="27:64">
      <c r="AA1629" s="25"/>
      <c r="AB1629" s="25"/>
      <c r="AC1629" s="25"/>
      <c r="AD1629" s="25"/>
      <c r="AE1629" s="25"/>
      <c r="AG1629" s="128"/>
      <c r="AN1629" s="25"/>
      <c r="AO1629" s="25"/>
      <c r="AP1629" s="25"/>
      <c r="AQ1629" s="25"/>
      <c r="AR1629" s="25"/>
      <c r="AS1629" s="25"/>
      <c r="AT1629" s="25"/>
      <c r="AU1629" s="25"/>
      <c r="AV1629" s="25"/>
    </row>
    <row r="1630" spans="27:64">
      <c r="AA1630" s="25"/>
      <c r="AB1630" s="25"/>
      <c r="AC1630" s="25"/>
      <c r="AD1630" s="25"/>
      <c r="AE1630" s="25"/>
      <c r="AG1630" s="128"/>
      <c r="AN1630" s="25"/>
      <c r="AO1630" s="25"/>
      <c r="AP1630" s="25"/>
      <c r="AQ1630" s="25"/>
      <c r="AR1630" s="25"/>
      <c r="AS1630" s="25"/>
      <c r="AT1630" s="25"/>
      <c r="AU1630" s="25"/>
      <c r="AV1630" s="25"/>
      <c r="AW1630" s="25"/>
      <c r="AX1630" s="25"/>
      <c r="AY1630" s="25"/>
      <c r="AZ1630" s="25"/>
      <c r="BA1630" s="25"/>
      <c r="BB1630" s="25"/>
      <c r="BC1630" s="25"/>
      <c r="BD1630" s="25"/>
      <c r="BE1630" s="25"/>
      <c r="BF1630" s="25"/>
      <c r="BG1630" s="25"/>
      <c r="BH1630" s="25"/>
      <c r="BI1630" s="25"/>
      <c r="BJ1630" s="25"/>
      <c r="BK1630" s="25"/>
      <c r="BL1630" s="25"/>
    </row>
    <row r="1631" spans="27:64">
      <c r="AA1631" s="25"/>
      <c r="AB1631" s="25"/>
      <c r="AC1631" s="25"/>
      <c r="AD1631" s="25"/>
      <c r="AE1631" s="25"/>
      <c r="AG1631" s="128"/>
      <c r="AN1631" s="25"/>
      <c r="AO1631" s="25"/>
      <c r="AP1631" s="25"/>
      <c r="AQ1631" s="25"/>
      <c r="AR1631" s="25"/>
      <c r="AS1631" s="25"/>
      <c r="AT1631" s="25"/>
      <c r="AU1631" s="25"/>
    </row>
    <row r="1632" spans="27:64">
      <c r="AA1632" s="25"/>
      <c r="AB1632" s="25"/>
      <c r="AC1632" s="25"/>
      <c r="AD1632" s="25"/>
      <c r="AE1632" s="25"/>
      <c r="AG1632" s="128"/>
      <c r="AN1632" s="25"/>
      <c r="AO1632" s="25"/>
      <c r="AP1632" s="25"/>
      <c r="AQ1632" s="25"/>
      <c r="AR1632" s="25"/>
      <c r="AS1632" s="25"/>
      <c r="AT1632" s="25"/>
      <c r="AU1632" s="25"/>
      <c r="AV1632" s="25"/>
      <c r="AW1632" s="25"/>
      <c r="AX1632" s="25"/>
      <c r="AY1632" s="25"/>
      <c r="AZ1632" s="25"/>
      <c r="BA1632" s="25"/>
      <c r="BB1632" s="25"/>
      <c r="BC1632" s="25"/>
      <c r="BD1632" s="25"/>
      <c r="BE1632" s="25"/>
      <c r="BF1632" s="25"/>
      <c r="BG1632" s="25"/>
      <c r="BH1632" s="25"/>
      <c r="BI1632" s="25"/>
      <c r="BJ1632" s="25"/>
      <c r="BK1632" s="25"/>
      <c r="BL1632" s="25"/>
    </row>
    <row r="1633" spans="27:64">
      <c r="AA1633" s="25"/>
      <c r="AB1633" s="25"/>
      <c r="AC1633" s="25"/>
      <c r="AD1633" s="25"/>
      <c r="AE1633" s="25"/>
      <c r="AG1633" s="128"/>
      <c r="AN1633" s="25"/>
      <c r="AO1633" s="25"/>
      <c r="AP1633" s="25"/>
      <c r="AQ1633" s="25"/>
      <c r="AR1633" s="25"/>
      <c r="AS1633" s="25"/>
      <c r="AT1633" s="25"/>
      <c r="AU1633" s="25"/>
    </row>
    <row r="1634" spans="27:64">
      <c r="AA1634" s="25"/>
      <c r="AB1634" s="25"/>
      <c r="AC1634" s="25"/>
      <c r="AD1634" s="25"/>
      <c r="AE1634" s="25"/>
      <c r="AG1634" s="128"/>
      <c r="AN1634" s="25"/>
      <c r="AO1634" s="25"/>
      <c r="AP1634" s="25"/>
      <c r="AQ1634" s="25"/>
      <c r="AR1634" s="25"/>
      <c r="AS1634" s="25"/>
      <c r="AT1634" s="25"/>
      <c r="AU1634" s="25"/>
    </row>
    <row r="1635" spans="27:64">
      <c r="AA1635" s="25"/>
      <c r="AB1635" s="25"/>
      <c r="AC1635" s="25"/>
      <c r="AD1635" s="25"/>
      <c r="AE1635" s="25"/>
      <c r="AG1635" s="128"/>
      <c r="AN1635" s="25"/>
      <c r="AO1635" s="25"/>
      <c r="AP1635" s="25"/>
      <c r="AQ1635" s="25"/>
      <c r="AR1635" s="25"/>
      <c r="AS1635" s="25"/>
      <c r="AT1635" s="25"/>
      <c r="AU1635" s="25"/>
    </row>
    <row r="1636" spans="27:64">
      <c r="AA1636" s="25"/>
      <c r="AB1636" s="25"/>
      <c r="AC1636" s="25"/>
      <c r="AD1636" s="25"/>
      <c r="AE1636" s="25"/>
      <c r="AG1636" s="128"/>
      <c r="AN1636" s="25"/>
      <c r="AO1636" s="25"/>
      <c r="AP1636" s="25"/>
      <c r="AQ1636" s="25"/>
      <c r="AR1636" s="25"/>
      <c r="AS1636" s="25"/>
      <c r="AT1636" s="25"/>
      <c r="AU1636" s="25"/>
    </row>
    <row r="1637" spans="27:64">
      <c r="AA1637" s="25"/>
      <c r="AB1637" s="25"/>
      <c r="AC1637" s="25"/>
      <c r="AD1637" s="25"/>
      <c r="AE1637" s="25"/>
      <c r="AG1637" s="128"/>
      <c r="AN1637" s="25"/>
      <c r="AO1637" s="25"/>
      <c r="AP1637" s="25"/>
      <c r="AQ1637" s="25"/>
      <c r="AR1637" s="25"/>
      <c r="AS1637" s="25"/>
      <c r="AT1637" s="25"/>
      <c r="AU1637" s="25"/>
    </row>
    <row r="1638" spans="27:64">
      <c r="AA1638" s="25"/>
      <c r="AB1638" s="25"/>
      <c r="AC1638" s="25"/>
      <c r="AD1638" s="25"/>
      <c r="AE1638" s="25"/>
      <c r="AG1638" s="128"/>
      <c r="AN1638" s="25"/>
      <c r="AO1638" s="25"/>
      <c r="AP1638" s="25"/>
      <c r="AQ1638" s="25"/>
      <c r="AR1638" s="25"/>
      <c r="AS1638" s="25"/>
      <c r="AT1638" s="25"/>
      <c r="AU1638" s="25"/>
      <c r="AV1638" s="25"/>
      <c r="AX1638" s="25"/>
    </row>
    <row r="1639" spans="27:64">
      <c r="AA1639" s="25"/>
      <c r="AB1639" s="25"/>
      <c r="AC1639" s="25"/>
      <c r="AD1639" s="25"/>
      <c r="AE1639" s="25"/>
      <c r="AG1639" s="128"/>
      <c r="AN1639" s="25"/>
      <c r="AO1639" s="25"/>
      <c r="AP1639" s="25"/>
      <c r="AQ1639" s="25"/>
      <c r="AR1639" s="25"/>
      <c r="AS1639" s="25"/>
      <c r="AT1639" s="25"/>
      <c r="AU1639" s="25"/>
      <c r="AV1639" s="25"/>
      <c r="AX1639" s="25"/>
    </row>
    <row r="1640" spans="27:64">
      <c r="AA1640" s="25"/>
      <c r="AB1640" s="25"/>
      <c r="AC1640" s="25"/>
      <c r="AD1640" s="25"/>
      <c r="AE1640" s="25"/>
      <c r="AG1640" s="128"/>
      <c r="AN1640" s="25"/>
      <c r="AO1640" s="25"/>
      <c r="AP1640" s="25"/>
      <c r="AQ1640" s="25"/>
      <c r="AR1640" s="25"/>
      <c r="AS1640" s="25"/>
      <c r="AT1640" s="25"/>
      <c r="AU1640" s="25"/>
      <c r="AV1640" s="25"/>
      <c r="AW1640" s="25"/>
      <c r="AX1640" s="25"/>
      <c r="AY1640" s="25"/>
      <c r="AZ1640" s="25"/>
      <c r="BA1640" s="25"/>
      <c r="BB1640" s="25"/>
      <c r="BC1640" s="25"/>
      <c r="BD1640" s="25"/>
      <c r="BE1640" s="25"/>
      <c r="BF1640" s="25"/>
      <c r="BG1640" s="25"/>
      <c r="BH1640" s="25"/>
      <c r="BI1640" s="25"/>
      <c r="BJ1640" s="25"/>
      <c r="BK1640" s="25"/>
      <c r="BL1640" s="25"/>
    </row>
    <row r="1641" spans="27:64">
      <c r="AA1641" s="25"/>
      <c r="AB1641" s="25"/>
      <c r="AC1641" s="25"/>
      <c r="AD1641" s="25"/>
      <c r="AE1641" s="25"/>
      <c r="AG1641" s="128"/>
      <c r="AN1641" s="25"/>
      <c r="AO1641" s="25"/>
      <c r="AP1641" s="25"/>
      <c r="AQ1641" s="25"/>
      <c r="AR1641" s="25"/>
      <c r="AS1641" s="25"/>
      <c r="AT1641" s="25"/>
      <c r="AU1641" s="25"/>
    </row>
    <row r="1642" spans="27:64">
      <c r="AA1642" s="25"/>
      <c r="AB1642" s="25"/>
      <c r="AC1642" s="25"/>
      <c r="AD1642" s="25"/>
      <c r="AE1642" s="25"/>
      <c r="AG1642" s="128"/>
      <c r="AN1642" s="25"/>
      <c r="AO1642" s="25"/>
      <c r="AP1642" s="25"/>
      <c r="AQ1642" s="25"/>
      <c r="AR1642" s="25"/>
      <c r="AS1642" s="25"/>
      <c r="AT1642" s="25"/>
      <c r="AU1642" s="25"/>
      <c r="AV1642" s="25"/>
      <c r="AX1642" s="25"/>
      <c r="AY1642" s="25"/>
      <c r="AZ1642" s="25"/>
      <c r="BA1642" s="25"/>
      <c r="BB1642" s="25"/>
      <c r="BC1642" s="25"/>
      <c r="BD1642" s="25"/>
      <c r="BE1642" s="25"/>
      <c r="BF1642" s="25"/>
      <c r="BG1642" s="25"/>
      <c r="BH1642" s="25"/>
      <c r="BI1642" s="25"/>
      <c r="BJ1642" s="25"/>
      <c r="BK1642" s="25"/>
      <c r="BL1642" s="25"/>
    </row>
    <row r="1643" spans="27:64">
      <c r="AA1643" s="25"/>
      <c r="AB1643" s="25"/>
      <c r="AC1643" s="25"/>
      <c r="AD1643" s="25"/>
      <c r="AE1643" s="25"/>
      <c r="AG1643" s="128"/>
      <c r="AN1643" s="25"/>
      <c r="AO1643" s="25"/>
      <c r="AP1643" s="25"/>
      <c r="AQ1643" s="25"/>
      <c r="AR1643" s="25"/>
      <c r="AS1643" s="25"/>
      <c r="AT1643" s="25"/>
      <c r="AU1643" s="25"/>
      <c r="AV1643" s="4"/>
    </row>
    <row r="1644" spans="27:64">
      <c r="AA1644" s="25"/>
      <c r="AB1644" s="25"/>
      <c r="AC1644" s="25"/>
      <c r="AD1644" s="25"/>
      <c r="AE1644" s="25"/>
      <c r="AG1644" s="128"/>
      <c r="AN1644" s="25"/>
      <c r="AO1644" s="25"/>
      <c r="AP1644" s="25"/>
      <c r="AQ1644" s="25"/>
      <c r="AR1644" s="25"/>
      <c r="AS1644" s="25"/>
      <c r="AT1644" s="25"/>
      <c r="AU1644" s="25"/>
      <c r="AV1644" s="25"/>
    </row>
    <row r="1645" spans="27:64">
      <c r="AA1645" s="25"/>
      <c r="AB1645" s="25"/>
      <c r="AC1645" s="25"/>
      <c r="AD1645" s="25"/>
      <c r="AE1645" s="25"/>
      <c r="AG1645" s="128"/>
      <c r="AN1645" s="25"/>
      <c r="AO1645" s="25"/>
      <c r="AP1645" s="25"/>
      <c r="AQ1645" s="25"/>
      <c r="AR1645" s="25"/>
      <c r="AS1645" s="25"/>
      <c r="AT1645" s="25"/>
      <c r="AU1645" s="25"/>
      <c r="AV1645" s="25"/>
      <c r="AX1645" s="25"/>
      <c r="AY1645" s="25"/>
      <c r="AZ1645" s="25"/>
      <c r="BA1645" s="25"/>
      <c r="BB1645" s="25"/>
      <c r="BC1645" s="25"/>
      <c r="BD1645" s="25"/>
      <c r="BE1645" s="25"/>
      <c r="BF1645" s="25"/>
      <c r="BG1645" s="25"/>
      <c r="BH1645" s="25"/>
      <c r="BI1645" s="25"/>
      <c r="BJ1645" s="25"/>
      <c r="BK1645" s="25"/>
      <c r="BL1645" s="25"/>
    </row>
    <row r="1646" spans="27:64">
      <c r="AA1646" s="25"/>
      <c r="AB1646" s="25"/>
      <c r="AC1646" s="25"/>
      <c r="AD1646" s="25"/>
      <c r="AE1646" s="25"/>
      <c r="AG1646" s="128"/>
      <c r="AN1646" s="25"/>
      <c r="AO1646" s="25"/>
      <c r="AP1646" s="25"/>
      <c r="AQ1646" s="25"/>
      <c r="AR1646" s="25"/>
      <c r="AS1646" s="25"/>
      <c r="AT1646" s="25"/>
      <c r="AU1646" s="25"/>
      <c r="AV1646" s="25"/>
    </row>
    <row r="1647" spans="27:64">
      <c r="AA1647" s="25"/>
      <c r="AB1647" s="25"/>
      <c r="AC1647" s="25"/>
      <c r="AD1647" s="25"/>
      <c r="AE1647" s="25"/>
      <c r="AG1647" s="128"/>
      <c r="AN1647" s="25"/>
      <c r="AO1647" s="25"/>
      <c r="AP1647" s="25"/>
      <c r="AQ1647" s="25"/>
      <c r="AR1647" s="25"/>
      <c r="AS1647" s="25"/>
      <c r="AT1647" s="25"/>
      <c r="AU1647" s="25"/>
      <c r="AV1647" s="25"/>
    </row>
    <row r="1648" spans="27:64">
      <c r="AA1648" s="25"/>
      <c r="AB1648" s="25"/>
      <c r="AC1648" s="25"/>
      <c r="AD1648" s="25"/>
      <c r="AE1648" s="25"/>
      <c r="AG1648" s="128"/>
      <c r="AN1648" s="25"/>
      <c r="AO1648" s="25"/>
      <c r="AP1648" s="25"/>
      <c r="AQ1648" s="25"/>
      <c r="AR1648" s="25"/>
      <c r="AS1648" s="25"/>
      <c r="AT1648" s="25"/>
      <c r="AU1648" s="25"/>
    </row>
    <row r="1649" spans="27:64">
      <c r="AA1649" s="25"/>
      <c r="AB1649" s="25"/>
      <c r="AC1649" s="25"/>
      <c r="AD1649" s="25"/>
      <c r="AE1649" s="25"/>
      <c r="AG1649" s="128"/>
      <c r="AN1649" s="25"/>
      <c r="AO1649" s="25"/>
      <c r="AP1649" s="25"/>
      <c r="AQ1649" s="25"/>
      <c r="AR1649" s="25"/>
      <c r="AS1649" s="25"/>
      <c r="AT1649" s="25"/>
      <c r="AU1649" s="25"/>
    </row>
    <row r="1650" spans="27:64">
      <c r="AA1650" s="25"/>
      <c r="AB1650" s="25"/>
      <c r="AC1650" s="25"/>
      <c r="AD1650" s="25"/>
      <c r="AE1650" s="25"/>
      <c r="AG1650" s="128"/>
      <c r="AN1650" s="25"/>
      <c r="AO1650" s="25"/>
      <c r="AP1650" s="25"/>
      <c r="AQ1650" s="25"/>
      <c r="AR1650" s="25"/>
      <c r="AS1650" s="25"/>
      <c r="AT1650" s="25"/>
      <c r="AU1650" s="25"/>
    </row>
    <row r="1651" spans="27:64">
      <c r="AA1651" s="25"/>
      <c r="AB1651" s="25"/>
      <c r="AC1651" s="25"/>
      <c r="AD1651" s="25"/>
      <c r="AE1651" s="25"/>
      <c r="AG1651" s="128"/>
      <c r="AN1651" s="25"/>
      <c r="AO1651" s="25"/>
      <c r="AP1651" s="25"/>
      <c r="AQ1651" s="25"/>
      <c r="AR1651" s="25"/>
      <c r="AS1651" s="25"/>
      <c r="AT1651" s="25"/>
      <c r="AU1651" s="25"/>
    </row>
    <row r="1652" spans="27:64">
      <c r="AA1652" s="25"/>
      <c r="AB1652" s="25"/>
      <c r="AC1652" s="25"/>
      <c r="AD1652" s="25"/>
      <c r="AE1652" s="25"/>
      <c r="AG1652" s="128"/>
      <c r="AN1652" s="25"/>
      <c r="AO1652" s="25"/>
      <c r="AP1652" s="25"/>
      <c r="AQ1652" s="25"/>
      <c r="AR1652" s="25"/>
      <c r="AS1652" s="25"/>
      <c r="AT1652" s="25"/>
      <c r="AU1652" s="25"/>
    </row>
    <row r="1653" spans="27:64">
      <c r="AA1653" s="25"/>
      <c r="AB1653" s="25"/>
      <c r="AC1653" s="25"/>
      <c r="AD1653" s="25"/>
      <c r="AE1653" s="25"/>
      <c r="AG1653" s="128"/>
      <c r="AN1653" s="25"/>
      <c r="AO1653" s="25"/>
      <c r="AP1653" s="25"/>
      <c r="AQ1653" s="25"/>
      <c r="AR1653" s="25"/>
      <c r="AS1653" s="25"/>
      <c r="AT1653" s="25"/>
      <c r="AU1653" s="25"/>
    </row>
    <row r="1654" spans="27:64">
      <c r="AA1654" s="25"/>
      <c r="AB1654" s="25"/>
      <c r="AC1654" s="25"/>
      <c r="AD1654" s="25"/>
      <c r="AE1654" s="25"/>
      <c r="AG1654" s="128"/>
      <c r="AN1654" s="25"/>
      <c r="AO1654" s="25"/>
      <c r="AP1654" s="25"/>
      <c r="AQ1654" s="25"/>
      <c r="AR1654" s="25"/>
      <c r="AS1654" s="25"/>
      <c r="AT1654" s="25"/>
      <c r="AU1654" s="25"/>
    </row>
    <row r="1655" spans="27:64">
      <c r="AA1655" s="25"/>
      <c r="AB1655" s="25"/>
      <c r="AC1655" s="25"/>
      <c r="AD1655" s="25"/>
      <c r="AE1655" s="25"/>
      <c r="AG1655" s="128"/>
      <c r="AN1655" s="25"/>
      <c r="AO1655" s="25"/>
      <c r="AP1655" s="25"/>
      <c r="AQ1655" s="25"/>
      <c r="AR1655" s="25"/>
      <c r="AS1655" s="25"/>
      <c r="AT1655" s="25"/>
      <c r="AU1655" s="25"/>
      <c r="AV1655" s="25"/>
    </row>
    <row r="1656" spans="27:64">
      <c r="AA1656" s="25"/>
      <c r="AB1656" s="25"/>
      <c r="AC1656" s="25"/>
      <c r="AD1656" s="25"/>
      <c r="AE1656" s="25"/>
      <c r="AG1656" s="128"/>
      <c r="AN1656" s="25"/>
      <c r="AO1656" s="25"/>
      <c r="AP1656" s="25"/>
      <c r="AQ1656" s="25"/>
      <c r="AR1656" s="25"/>
      <c r="AS1656" s="25"/>
      <c r="AT1656" s="25"/>
      <c r="AU1656" s="25"/>
      <c r="AV1656" s="25"/>
      <c r="AW1656" s="25"/>
      <c r="AX1656" s="25"/>
      <c r="AY1656" s="25"/>
      <c r="AZ1656" s="25"/>
      <c r="BA1656" s="25"/>
      <c r="BB1656" s="25"/>
      <c r="BC1656" s="25"/>
      <c r="BD1656" s="25"/>
      <c r="BE1656" s="25"/>
      <c r="BF1656" s="25"/>
      <c r="BG1656" s="25"/>
      <c r="BH1656" s="25"/>
      <c r="BI1656" s="25"/>
      <c r="BJ1656" s="25"/>
      <c r="BK1656" s="25"/>
      <c r="BL1656" s="25"/>
    </row>
    <row r="1657" spans="27:64">
      <c r="AA1657" s="25"/>
      <c r="AB1657" s="25"/>
      <c r="AC1657" s="25"/>
      <c r="AD1657" s="25"/>
      <c r="AE1657" s="25"/>
      <c r="AG1657" s="128"/>
      <c r="AN1657" s="25"/>
      <c r="AO1657" s="25"/>
      <c r="AP1657" s="25"/>
      <c r="AQ1657" s="25"/>
      <c r="AR1657" s="25"/>
      <c r="AS1657" s="25"/>
      <c r="AT1657" s="25"/>
      <c r="AU1657" s="25"/>
    </row>
    <row r="1658" spans="27:64">
      <c r="AA1658" s="25"/>
      <c r="AB1658" s="25"/>
      <c r="AC1658" s="25"/>
      <c r="AD1658" s="25"/>
      <c r="AE1658" s="25"/>
      <c r="AG1658" s="128"/>
      <c r="AN1658" s="25"/>
      <c r="AO1658" s="25"/>
      <c r="AP1658" s="25"/>
      <c r="AQ1658" s="25"/>
      <c r="AR1658" s="25"/>
      <c r="AS1658" s="25"/>
      <c r="AT1658" s="25"/>
      <c r="AU1658" s="25"/>
    </row>
    <row r="1659" spans="27:64">
      <c r="AA1659" s="25"/>
      <c r="AB1659" s="25"/>
      <c r="AC1659" s="25"/>
      <c r="AD1659" s="25"/>
      <c r="AE1659" s="25"/>
      <c r="AG1659" s="128"/>
      <c r="AN1659" s="25"/>
      <c r="AO1659" s="25"/>
      <c r="AP1659" s="25"/>
      <c r="AQ1659" s="25"/>
      <c r="AR1659" s="25"/>
      <c r="AS1659" s="25"/>
      <c r="AT1659" s="25"/>
      <c r="AU1659" s="25"/>
    </row>
    <row r="1660" spans="27:64">
      <c r="AA1660" s="25"/>
      <c r="AB1660" s="25"/>
      <c r="AC1660" s="25"/>
      <c r="AD1660" s="25"/>
      <c r="AE1660" s="25"/>
      <c r="AG1660" s="128"/>
      <c r="AN1660" s="25"/>
      <c r="AO1660" s="25"/>
      <c r="AP1660" s="25"/>
      <c r="AQ1660" s="25"/>
      <c r="AR1660" s="25"/>
      <c r="AS1660" s="25"/>
      <c r="AT1660" s="25"/>
      <c r="AU1660" s="25"/>
    </row>
    <row r="1661" spans="27:64">
      <c r="AA1661" s="25"/>
      <c r="AB1661" s="25"/>
      <c r="AC1661" s="25"/>
      <c r="AD1661" s="25"/>
      <c r="AE1661" s="25"/>
      <c r="AG1661" s="128"/>
      <c r="AN1661" s="25"/>
      <c r="AO1661" s="25"/>
      <c r="AP1661" s="25"/>
      <c r="AQ1661" s="25"/>
      <c r="AR1661" s="25"/>
      <c r="AS1661" s="25"/>
      <c r="AT1661" s="25"/>
      <c r="AU1661" s="25"/>
      <c r="AV1661" s="25"/>
      <c r="AW1661" s="25"/>
      <c r="AX1661" s="25"/>
      <c r="AY1661" s="25"/>
      <c r="AZ1661" s="25"/>
      <c r="BA1661" s="25"/>
      <c r="BB1661" s="25"/>
      <c r="BC1661" s="25"/>
      <c r="BD1661" s="25"/>
      <c r="BE1661" s="25"/>
      <c r="BF1661" s="25"/>
      <c r="BG1661" s="25"/>
      <c r="BH1661" s="25"/>
      <c r="BI1661" s="25"/>
      <c r="BJ1661" s="25"/>
      <c r="BK1661" s="25"/>
      <c r="BL1661" s="25"/>
    </row>
    <row r="1662" spans="27:64">
      <c r="AA1662" s="25"/>
      <c r="AB1662" s="25"/>
      <c r="AC1662" s="25"/>
      <c r="AD1662" s="25"/>
      <c r="AE1662" s="25"/>
      <c r="AG1662" s="128"/>
      <c r="AN1662" s="25"/>
      <c r="AO1662" s="25"/>
      <c r="AP1662" s="25"/>
      <c r="AQ1662" s="25"/>
      <c r="AR1662" s="25"/>
      <c r="AS1662" s="25"/>
      <c r="AT1662" s="25"/>
      <c r="AU1662" s="25"/>
    </row>
    <row r="1663" spans="27:64">
      <c r="AA1663" s="25"/>
      <c r="AB1663" s="25"/>
      <c r="AC1663" s="25"/>
      <c r="AD1663" s="25"/>
      <c r="AE1663" s="25"/>
      <c r="AG1663" s="128"/>
      <c r="AN1663" s="25"/>
      <c r="AO1663" s="25"/>
      <c r="AP1663" s="25"/>
      <c r="AQ1663" s="25"/>
      <c r="AR1663" s="25"/>
      <c r="AS1663" s="25"/>
      <c r="AT1663" s="25"/>
      <c r="AU1663" s="25"/>
    </row>
    <row r="1664" spans="27:64">
      <c r="AA1664" s="25"/>
      <c r="AB1664" s="25"/>
      <c r="AC1664" s="25"/>
      <c r="AD1664" s="25"/>
      <c r="AE1664" s="25"/>
      <c r="AG1664" s="128"/>
      <c r="AN1664" s="25"/>
      <c r="AO1664" s="25"/>
      <c r="AP1664" s="25"/>
      <c r="AQ1664" s="25"/>
      <c r="AR1664" s="25"/>
      <c r="AS1664" s="25"/>
      <c r="AT1664" s="25"/>
      <c r="AU1664" s="25"/>
      <c r="AV1664" s="25"/>
      <c r="AX1664" s="25"/>
    </row>
    <row r="1665" spans="27:64">
      <c r="AA1665" s="25"/>
      <c r="AB1665" s="25"/>
      <c r="AC1665" s="25"/>
      <c r="AD1665" s="25"/>
      <c r="AE1665" s="25"/>
      <c r="AG1665" s="128"/>
      <c r="AN1665" s="25"/>
      <c r="AO1665" s="25"/>
      <c r="AP1665" s="25"/>
      <c r="AQ1665" s="25"/>
      <c r="AR1665" s="25"/>
      <c r="AS1665" s="25"/>
      <c r="AT1665" s="25"/>
      <c r="AU1665" s="25"/>
      <c r="AV1665" s="25"/>
      <c r="AX1665" s="25"/>
      <c r="AY1665" s="25"/>
      <c r="AZ1665" s="25"/>
      <c r="BA1665" s="25"/>
      <c r="BB1665" s="25"/>
      <c r="BC1665" s="25"/>
      <c r="BD1665" s="25"/>
      <c r="BE1665" s="25"/>
      <c r="BF1665" s="25"/>
      <c r="BG1665" s="25"/>
      <c r="BH1665" s="25"/>
      <c r="BI1665" s="25"/>
      <c r="BJ1665" s="25"/>
      <c r="BK1665" s="25"/>
      <c r="BL1665" s="25"/>
    </row>
    <row r="1666" spans="27:64">
      <c r="AA1666" s="25"/>
      <c r="AB1666" s="25"/>
      <c r="AC1666" s="25"/>
      <c r="AD1666" s="25"/>
      <c r="AE1666" s="25"/>
      <c r="AG1666" s="128"/>
      <c r="AN1666" s="25"/>
      <c r="AO1666" s="25"/>
      <c r="AP1666" s="25"/>
      <c r="AQ1666" s="25"/>
      <c r="AR1666" s="25"/>
      <c r="AS1666" s="25"/>
      <c r="AT1666" s="25"/>
      <c r="AU1666" s="25"/>
      <c r="AV1666" s="25"/>
      <c r="AW1666" s="25"/>
      <c r="AX1666" s="25"/>
      <c r="AY1666" s="25"/>
      <c r="AZ1666" s="25"/>
      <c r="BA1666" s="25"/>
      <c r="BB1666" s="25"/>
      <c r="BC1666" s="25"/>
      <c r="BD1666" s="25"/>
      <c r="BE1666" s="25"/>
      <c r="BF1666" s="25"/>
      <c r="BG1666" s="25"/>
      <c r="BH1666" s="25"/>
      <c r="BI1666" s="25"/>
      <c r="BJ1666" s="25"/>
      <c r="BK1666" s="25"/>
      <c r="BL1666" s="25"/>
    </row>
    <row r="1667" spans="27:64">
      <c r="AA1667" s="25"/>
      <c r="AB1667" s="25"/>
      <c r="AC1667" s="25"/>
      <c r="AD1667" s="25"/>
      <c r="AE1667" s="25"/>
      <c r="AG1667" s="128"/>
      <c r="AN1667" s="25"/>
      <c r="AO1667" s="25"/>
      <c r="AP1667" s="25"/>
      <c r="AQ1667" s="25"/>
      <c r="AR1667" s="25"/>
      <c r="AS1667" s="25"/>
      <c r="AT1667" s="25"/>
      <c r="AU1667" s="25"/>
      <c r="AV1667" s="25"/>
    </row>
    <row r="1668" spans="27:64">
      <c r="AA1668" s="25"/>
      <c r="AB1668" s="25"/>
      <c r="AC1668" s="25"/>
      <c r="AD1668" s="25"/>
      <c r="AE1668" s="25"/>
      <c r="AG1668" s="128"/>
      <c r="AN1668" s="25"/>
      <c r="AO1668" s="25"/>
      <c r="AP1668" s="25"/>
      <c r="AQ1668" s="25"/>
      <c r="AR1668" s="25"/>
      <c r="AS1668" s="25"/>
      <c r="AT1668" s="25"/>
      <c r="AU1668" s="25"/>
    </row>
    <row r="1669" spans="27:64">
      <c r="AA1669" s="25"/>
      <c r="AB1669" s="25"/>
      <c r="AC1669" s="25"/>
      <c r="AD1669" s="25"/>
      <c r="AE1669" s="25"/>
      <c r="AG1669" s="128"/>
      <c r="AN1669" s="25"/>
      <c r="AO1669" s="25"/>
      <c r="AP1669" s="25"/>
      <c r="AQ1669" s="25"/>
      <c r="AR1669" s="25"/>
      <c r="AS1669" s="25"/>
      <c r="AT1669" s="25"/>
      <c r="AU1669" s="25"/>
      <c r="AV1669" s="25"/>
    </row>
    <row r="1670" spans="27:64">
      <c r="AA1670" s="25"/>
      <c r="AB1670" s="25"/>
      <c r="AC1670" s="25"/>
      <c r="AD1670" s="25"/>
      <c r="AE1670" s="25"/>
      <c r="AG1670" s="128"/>
      <c r="AN1670" s="25"/>
      <c r="AO1670" s="25"/>
      <c r="AP1670" s="25"/>
      <c r="AQ1670" s="25"/>
      <c r="AR1670" s="25"/>
      <c r="AS1670" s="25"/>
      <c r="AT1670" s="25"/>
      <c r="AU1670" s="25"/>
      <c r="AV1670" s="25"/>
    </row>
    <row r="1671" spans="27:64">
      <c r="AA1671" s="25"/>
      <c r="AB1671" s="25"/>
      <c r="AC1671" s="25"/>
      <c r="AD1671" s="25"/>
      <c r="AE1671" s="25"/>
      <c r="AG1671" s="128"/>
      <c r="AN1671" s="25"/>
      <c r="AO1671" s="25"/>
      <c r="AP1671" s="25"/>
      <c r="AQ1671" s="25"/>
      <c r="AR1671" s="25"/>
      <c r="AS1671" s="25"/>
      <c r="AT1671" s="25"/>
      <c r="AU1671" s="25"/>
    </row>
    <row r="1672" spans="27:64">
      <c r="AA1672" s="25"/>
      <c r="AB1672" s="25"/>
      <c r="AC1672" s="25"/>
      <c r="AD1672" s="25"/>
      <c r="AE1672" s="25"/>
      <c r="AG1672" s="128"/>
      <c r="AN1672" s="25"/>
      <c r="AO1672" s="25"/>
      <c r="AP1672" s="25"/>
      <c r="AQ1672" s="25"/>
      <c r="AR1672" s="25"/>
      <c r="AS1672" s="25"/>
      <c r="AT1672" s="25"/>
      <c r="AU1672" s="25"/>
      <c r="AV1672" s="25"/>
      <c r="AX1672" s="25"/>
    </row>
    <row r="1673" spans="27:64">
      <c r="AA1673" s="25"/>
      <c r="AB1673" s="25"/>
      <c r="AC1673" s="25"/>
      <c r="AD1673" s="25"/>
      <c r="AE1673" s="25"/>
      <c r="AG1673" s="128"/>
      <c r="AN1673" s="25"/>
      <c r="AO1673" s="25"/>
      <c r="AP1673" s="25"/>
      <c r="AQ1673" s="25"/>
      <c r="AR1673" s="25"/>
      <c r="AS1673" s="25"/>
      <c r="AT1673" s="25"/>
      <c r="AU1673" s="25"/>
    </row>
    <row r="1674" spans="27:64">
      <c r="AA1674" s="25"/>
      <c r="AB1674" s="25"/>
      <c r="AC1674" s="25"/>
      <c r="AD1674" s="25"/>
      <c r="AE1674" s="25"/>
      <c r="AG1674" s="128"/>
      <c r="AN1674" s="25"/>
      <c r="AO1674" s="25"/>
      <c r="AP1674" s="25"/>
      <c r="AQ1674" s="25"/>
      <c r="AR1674" s="25"/>
      <c r="AS1674" s="25"/>
      <c r="AT1674" s="25"/>
      <c r="AU1674" s="25"/>
    </row>
    <row r="1675" spans="27:64">
      <c r="AA1675" s="25"/>
      <c r="AB1675" s="25"/>
      <c r="AC1675" s="25"/>
      <c r="AD1675" s="25"/>
      <c r="AE1675" s="25"/>
      <c r="AG1675" s="128"/>
      <c r="AN1675" s="25"/>
      <c r="AO1675" s="25"/>
      <c r="AP1675" s="25"/>
      <c r="AQ1675" s="25"/>
      <c r="AR1675" s="25"/>
      <c r="AS1675" s="25"/>
      <c r="AT1675" s="25"/>
      <c r="AU1675" s="25"/>
    </row>
    <row r="1676" spans="27:64">
      <c r="AA1676" s="25"/>
      <c r="AB1676" s="25"/>
      <c r="AC1676" s="25"/>
      <c r="AD1676" s="25"/>
      <c r="AE1676" s="25"/>
      <c r="AG1676" s="128"/>
      <c r="AN1676" s="25"/>
      <c r="AO1676" s="25"/>
      <c r="AP1676" s="25"/>
      <c r="AQ1676" s="25"/>
      <c r="AR1676" s="25"/>
      <c r="AS1676" s="25"/>
      <c r="AT1676" s="25"/>
      <c r="AU1676" s="25"/>
      <c r="AV1676" s="25"/>
      <c r="AX1676" s="25"/>
    </row>
    <row r="1677" spans="27:64">
      <c r="AA1677" s="25"/>
      <c r="AB1677" s="25"/>
      <c r="AC1677" s="25"/>
      <c r="AD1677" s="25"/>
      <c r="AE1677" s="25"/>
      <c r="AG1677" s="128"/>
      <c r="AN1677" s="25"/>
      <c r="AO1677" s="25"/>
      <c r="AP1677" s="25"/>
      <c r="AQ1677" s="25"/>
      <c r="AR1677" s="25"/>
      <c r="AS1677" s="25"/>
      <c r="AT1677" s="25"/>
      <c r="AU1677" s="25"/>
      <c r="AV1677" s="25"/>
    </row>
    <row r="1678" spans="27:64">
      <c r="AA1678" s="25"/>
      <c r="AB1678" s="25"/>
      <c r="AC1678" s="25"/>
      <c r="AD1678" s="25"/>
      <c r="AE1678" s="25"/>
      <c r="AG1678" s="128"/>
      <c r="AN1678" s="25"/>
      <c r="AO1678" s="25"/>
      <c r="AP1678" s="25"/>
      <c r="AQ1678" s="25"/>
      <c r="AR1678" s="25"/>
      <c r="AS1678" s="25"/>
      <c r="AT1678" s="25"/>
      <c r="AU1678" s="25"/>
      <c r="AV1678" s="25"/>
      <c r="AW1678" s="25"/>
      <c r="AX1678" s="25"/>
      <c r="AY1678" s="25"/>
      <c r="AZ1678" s="25"/>
      <c r="BA1678" s="25"/>
      <c r="BB1678" s="25"/>
      <c r="BC1678" s="25"/>
      <c r="BD1678" s="25"/>
      <c r="BE1678" s="25"/>
      <c r="BF1678" s="25"/>
      <c r="BG1678" s="25"/>
      <c r="BH1678" s="25"/>
      <c r="BI1678" s="25"/>
      <c r="BJ1678" s="25"/>
      <c r="BK1678" s="25"/>
      <c r="BL1678" s="25"/>
    </row>
    <row r="1679" spans="27:64">
      <c r="AA1679" s="25"/>
      <c r="AB1679" s="25"/>
      <c r="AC1679" s="25"/>
      <c r="AD1679" s="25"/>
      <c r="AE1679" s="25"/>
      <c r="AG1679" s="128"/>
      <c r="AN1679" s="25"/>
      <c r="AO1679" s="25"/>
      <c r="AP1679" s="25"/>
      <c r="AQ1679" s="25"/>
      <c r="AR1679" s="25"/>
      <c r="AS1679" s="25"/>
      <c r="AT1679" s="25"/>
      <c r="AU1679" s="25"/>
      <c r="AV1679" s="25"/>
      <c r="AW1679" s="25"/>
      <c r="AX1679" s="25"/>
      <c r="AY1679" s="25"/>
      <c r="AZ1679" s="25"/>
      <c r="BA1679" s="25"/>
      <c r="BB1679" s="25"/>
      <c r="BC1679" s="25"/>
      <c r="BD1679" s="25"/>
      <c r="BE1679" s="25"/>
      <c r="BF1679" s="25"/>
      <c r="BG1679" s="25"/>
      <c r="BH1679" s="25"/>
      <c r="BI1679" s="25"/>
      <c r="BJ1679" s="25"/>
      <c r="BK1679" s="25"/>
      <c r="BL1679" s="25"/>
    </row>
    <row r="1680" spans="27:64">
      <c r="AA1680" s="25"/>
      <c r="AB1680" s="25"/>
      <c r="AC1680" s="25"/>
      <c r="AD1680" s="25"/>
      <c r="AE1680" s="25"/>
      <c r="AG1680" s="128"/>
      <c r="AN1680" s="25"/>
      <c r="AO1680" s="25"/>
      <c r="AP1680" s="25"/>
      <c r="AQ1680" s="25"/>
      <c r="AR1680" s="25"/>
      <c r="AS1680" s="25"/>
      <c r="AT1680" s="25"/>
      <c r="AU1680" s="25"/>
      <c r="AV1680" s="25"/>
      <c r="AW1680" s="25"/>
      <c r="AX1680" s="25"/>
      <c r="AY1680" s="25"/>
      <c r="AZ1680" s="25"/>
      <c r="BA1680" s="25"/>
      <c r="BB1680" s="25"/>
      <c r="BC1680" s="25"/>
      <c r="BD1680" s="25"/>
      <c r="BE1680" s="25"/>
      <c r="BF1680" s="25"/>
      <c r="BG1680" s="25"/>
      <c r="BH1680" s="25"/>
      <c r="BI1680" s="25"/>
      <c r="BJ1680" s="25"/>
      <c r="BK1680" s="25"/>
      <c r="BL1680" s="25"/>
    </row>
    <row r="1681" spans="27:64">
      <c r="AA1681" s="25"/>
      <c r="AB1681" s="25"/>
      <c r="AC1681" s="25"/>
      <c r="AD1681" s="25"/>
      <c r="AE1681" s="25"/>
      <c r="AG1681" s="128"/>
      <c r="AN1681" s="25"/>
      <c r="AO1681" s="25"/>
      <c r="AP1681" s="25"/>
      <c r="AQ1681" s="25"/>
      <c r="AR1681" s="25"/>
      <c r="AS1681" s="25"/>
      <c r="AT1681" s="25"/>
      <c r="AU1681" s="25"/>
      <c r="AV1681" s="25"/>
      <c r="AW1681" s="25"/>
      <c r="AX1681" s="25"/>
      <c r="AY1681" s="25"/>
      <c r="AZ1681" s="25"/>
      <c r="BA1681" s="25"/>
      <c r="BB1681" s="25"/>
      <c r="BC1681" s="25"/>
      <c r="BD1681" s="25"/>
      <c r="BE1681" s="25"/>
      <c r="BF1681" s="25"/>
      <c r="BG1681" s="25"/>
      <c r="BH1681" s="25"/>
      <c r="BI1681" s="25"/>
      <c r="BJ1681" s="25"/>
      <c r="BK1681" s="25"/>
      <c r="BL1681" s="25"/>
    </row>
    <row r="1682" spans="27:64">
      <c r="AA1682" s="25"/>
      <c r="AB1682" s="25"/>
      <c r="AC1682" s="25"/>
      <c r="AD1682" s="25"/>
      <c r="AE1682" s="25"/>
      <c r="AG1682" s="128"/>
      <c r="AN1682" s="25"/>
      <c r="AO1682" s="25"/>
      <c r="AP1682" s="25"/>
      <c r="AQ1682" s="25"/>
      <c r="AR1682" s="25"/>
      <c r="AS1682" s="25"/>
      <c r="AT1682" s="25"/>
      <c r="AU1682" s="25"/>
      <c r="AV1682" s="25"/>
      <c r="AX1682" s="25"/>
    </row>
    <row r="1683" spans="27:64">
      <c r="AA1683" s="25"/>
      <c r="AB1683" s="25"/>
      <c r="AC1683" s="25"/>
      <c r="AD1683" s="25"/>
      <c r="AE1683" s="25"/>
      <c r="AG1683" s="128"/>
      <c r="AN1683" s="25"/>
      <c r="AO1683" s="25"/>
      <c r="AP1683" s="25"/>
      <c r="AQ1683" s="25"/>
      <c r="AR1683" s="25"/>
      <c r="AS1683" s="25"/>
      <c r="AT1683" s="25"/>
      <c r="AU1683" s="25"/>
      <c r="AV1683" s="25"/>
      <c r="AW1683" s="25"/>
      <c r="AX1683" s="25"/>
      <c r="AY1683" s="25"/>
      <c r="AZ1683" s="25"/>
      <c r="BA1683" s="25"/>
      <c r="BB1683" s="25"/>
      <c r="BC1683" s="25"/>
      <c r="BD1683" s="25"/>
      <c r="BE1683" s="25"/>
      <c r="BF1683" s="25"/>
      <c r="BG1683" s="25"/>
      <c r="BH1683" s="25"/>
      <c r="BI1683" s="25"/>
      <c r="BJ1683" s="25"/>
      <c r="BK1683" s="25"/>
      <c r="BL1683" s="25"/>
    </row>
    <row r="1684" spans="27:64">
      <c r="AA1684" s="25"/>
      <c r="AB1684" s="25"/>
      <c r="AC1684" s="25"/>
      <c r="AD1684" s="25"/>
      <c r="AE1684" s="25"/>
      <c r="AG1684" s="128"/>
      <c r="AN1684" s="25"/>
      <c r="AO1684" s="25"/>
      <c r="AP1684" s="25"/>
      <c r="AQ1684" s="25"/>
      <c r="AR1684" s="25"/>
      <c r="AS1684" s="25"/>
      <c r="AT1684" s="25"/>
      <c r="AU1684" s="25"/>
      <c r="AV1684" s="25"/>
      <c r="AW1684" s="25"/>
      <c r="AX1684" s="25"/>
      <c r="AY1684" s="25"/>
      <c r="AZ1684" s="25"/>
      <c r="BA1684" s="25"/>
      <c r="BB1684" s="25"/>
      <c r="BC1684" s="25"/>
      <c r="BD1684" s="25"/>
      <c r="BE1684" s="25"/>
      <c r="BF1684" s="25"/>
      <c r="BG1684" s="25"/>
      <c r="BH1684" s="25"/>
      <c r="BI1684" s="25"/>
      <c r="BJ1684" s="25"/>
      <c r="BK1684" s="25"/>
      <c r="BL1684" s="25"/>
    </row>
    <row r="1685" spans="27:64">
      <c r="AA1685" s="25"/>
      <c r="AB1685" s="25"/>
      <c r="AC1685" s="25"/>
      <c r="AD1685" s="25"/>
      <c r="AE1685" s="25"/>
      <c r="AG1685" s="128"/>
      <c r="AN1685" s="25"/>
      <c r="AO1685" s="25"/>
      <c r="AP1685" s="25"/>
      <c r="AQ1685" s="25"/>
      <c r="AR1685" s="25"/>
      <c r="AS1685" s="25"/>
      <c r="AT1685" s="25"/>
      <c r="AU1685" s="25"/>
      <c r="AV1685" s="25"/>
      <c r="AX1685" s="25"/>
    </row>
    <row r="1686" spans="27:64">
      <c r="AA1686" s="25"/>
      <c r="AB1686" s="25"/>
      <c r="AC1686" s="25"/>
      <c r="AD1686" s="25"/>
      <c r="AE1686" s="25"/>
      <c r="AG1686" s="128"/>
      <c r="AN1686" s="25"/>
      <c r="AO1686" s="25"/>
      <c r="AP1686" s="25"/>
      <c r="AQ1686" s="25"/>
      <c r="AR1686" s="25"/>
      <c r="AS1686" s="25"/>
      <c r="AT1686" s="25"/>
      <c r="AU1686" s="25"/>
      <c r="AV1686" s="25"/>
      <c r="AX1686" s="25"/>
    </row>
    <row r="1687" spans="27:64">
      <c r="AA1687" s="25"/>
      <c r="AB1687" s="25"/>
      <c r="AC1687" s="25"/>
      <c r="AD1687" s="25"/>
      <c r="AE1687" s="25"/>
      <c r="AG1687" s="128"/>
      <c r="AN1687" s="25"/>
      <c r="AO1687" s="25"/>
      <c r="AP1687" s="25"/>
      <c r="AQ1687" s="25"/>
      <c r="AR1687" s="25"/>
      <c r="AS1687" s="25"/>
      <c r="AT1687" s="25"/>
      <c r="AU1687" s="25"/>
      <c r="AV1687" s="25"/>
      <c r="AX1687" s="25"/>
      <c r="AY1687" s="25"/>
      <c r="AZ1687" s="25"/>
      <c r="BA1687" s="25"/>
      <c r="BB1687" s="25"/>
      <c r="BC1687" s="25"/>
      <c r="BD1687" s="25"/>
      <c r="BE1687" s="25"/>
      <c r="BF1687" s="25"/>
      <c r="BG1687" s="25"/>
      <c r="BH1687" s="25"/>
      <c r="BI1687" s="25"/>
      <c r="BJ1687" s="25"/>
      <c r="BK1687" s="25"/>
      <c r="BL1687" s="25"/>
    </row>
    <row r="1688" spans="27:64">
      <c r="AA1688" s="25"/>
      <c r="AB1688" s="25"/>
      <c r="AC1688" s="25"/>
      <c r="AD1688" s="25"/>
      <c r="AE1688" s="25"/>
      <c r="AG1688" s="128"/>
      <c r="AN1688" s="25"/>
      <c r="AO1688" s="25"/>
      <c r="AP1688" s="25"/>
      <c r="AQ1688" s="25"/>
      <c r="AR1688" s="25"/>
      <c r="AS1688" s="25"/>
      <c r="AT1688" s="25"/>
      <c r="AU1688" s="25"/>
      <c r="AV1688" s="25"/>
      <c r="AW1688" s="25"/>
      <c r="AX1688" s="25"/>
      <c r="AY1688" s="25"/>
      <c r="AZ1688" s="25"/>
      <c r="BA1688" s="25"/>
      <c r="BB1688" s="25"/>
      <c r="BC1688" s="25"/>
      <c r="BD1688" s="25"/>
      <c r="BE1688" s="25"/>
      <c r="BF1688" s="25"/>
      <c r="BG1688" s="25"/>
      <c r="BH1688" s="25"/>
      <c r="BI1688" s="25"/>
      <c r="BJ1688" s="25"/>
      <c r="BK1688" s="25"/>
      <c r="BL1688" s="25"/>
    </row>
    <row r="1689" spans="27:64">
      <c r="AA1689" s="25"/>
      <c r="AB1689" s="25"/>
      <c r="AC1689" s="25"/>
      <c r="AD1689" s="25"/>
      <c r="AE1689" s="25"/>
      <c r="AG1689" s="128"/>
      <c r="AN1689" s="25"/>
      <c r="AO1689" s="25"/>
      <c r="AP1689" s="25"/>
      <c r="AQ1689" s="25"/>
      <c r="AR1689" s="25"/>
      <c r="AS1689" s="25"/>
      <c r="AT1689" s="25"/>
      <c r="AU1689" s="25"/>
      <c r="AV1689" s="25"/>
      <c r="AW1689" s="25"/>
      <c r="AX1689" s="25"/>
      <c r="AY1689" s="25"/>
      <c r="AZ1689" s="25"/>
      <c r="BA1689" s="25"/>
      <c r="BB1689" s="25"/>
      <c r="BC1689" s="25"/>
      <c r="BD1689" s="25"/>
      <c r="BE1689" s="25"/>
      <c r="BF1689" s="25"/>
      <c r="BG1689" s="25"/>
      <c r="BH1689" s="25"/>
      <c r="BI1689" s="25"/>
      <c r="BJ1689" s="25"/>
      <c r="BK1689" s="25"/>
      <c r="BL1689" s="25"/>
    </row>
    <row r="1690" spans="27:64">
      <c r="AA1690" s="25"/>
      <c r="AB1690" s="25"/>
      <c r="AC1690" s="25"/>
      <c r="AD1690" s="25"/>
      <c r="AE1690" s="25"/>
      <c r="AG1690" s="128"/>
      <c r="AN1690" s="25"/>
      <c r="AO1690" s="25"/>
      <c r="AP1690" s="25"/>
      <c r="AQ1690" s="25"/>
      <c r="AR1690" s="25"/>
      <c r="AS1690" s="25"/>
      <c r="AT1690" s="25"/>
      <c r="AU1690" s="25"/>
      <c r="AV1690" s="25"/>
    </row>
    <row r="1691" spans="27:64">
      <c r="AA1691" s="25"/>
      <c r="AB1691" s="25"/>
      <c r="AC1691" s="25"/>
      <c r="AD1691" s="25"/>
      <c r="AE1691" s="25"/>
      <c r="AG1691" s="128"/>
      <c r="AN1691" s="25"/>
      <c r="AO1691" s="25"/>
      <c r="AP1691" s="25"/>
      <c r="AQ1691" s="25"/>
      <c r="AR1691" s="25"/>
      <c r="AS1691" s="25"/>
      <c r="AT1691" s="25"/>
      <c r="AU1691" s="25"/>
      <c r="AV1691" s="25"/>
    </row>
    <row r="1692" spans="27:64">
      <c r="AA1692" s="25"/>
      <c r="AB1692" s="25"/>
      <c r="AC1692" s="25"/>
      <c r="AD1692" s="25"/>
      <c r="AE1692" s="25"/>
      <c r="AG1692" s="128"/>
      <c r="AN1692" s="25"/>
      <c r="AO1692" s="25"/>
      <c r="AP1692" s="25"/>
      <c r="AQ1692" s="25"/>
      <c r="AR1692" s="25"/>
      <c r="AS1692" s="25"/>
      <c r="AT1692" s="25"/>
      <c r="AU1692" s="25"/>
      <c r="AV1692" s="25"/>
    </row>
    <row r="1693" spans="27:64">
      <c r="AA1693" s="25"/>
      <c r="AB1693" s="25"/>
      <c r="AC1693" s="25"/>
      <c r="AD1693" s="25"/>
      <c r="AE1693" s="25"/>
      <c r="AG1693" s="128"/>
      <c r="AN1693" s="25"/>
      <c r="AO1693" s="25"/>
      <c r="AP1693" s="25"/>
      <c r="AQ1693" s="25"/>
      <c r="AR1693" s="25"/>
      <c r="AS1693" s="25"/>
      <c r="AT1693" s="25"/>
      <c r="AU1693" s="25"/>
      <c r="AV1693" s="25"/>
      <c r="AX1693" s="25"/>
    </row>
    <row r="1694" spans="27:64">
      <c r="AA1694" s="25"/>
      <c r="AB1694" s="25"/>
      <c r="AC1694" s="25"/>
      <c r="AD1694" s="25"/>
      <c r="AE1694" s="25"/>
      <c r="AG1694" s="128"/>
      <c r="AN1694" s="25"/>
      <c r="AO1694" s="25"/>
      <c r="AP1694" s="25"/>
      <c r="AQ1694" s="25"/>
      <c r="AR1694" s="25"/>
      <c r="AS1694" s="25"/>
      <c r="AT1694" s="25"/>
      <c r="AU1694" s="25"/>
      <c r="AV1694" s="25"/>
      <c r="AW1694" s="25"/>
      <c r="AX1694" s="25"/>
      <c r="AY1694" s="25"/>
      <c r="AZ1694" s="25"/>
      <c r="BA1694" s="25"/>
      <c r="BB1694" s="25"/>
      <c r="BC1694" s="25"/>
      <c r="BD1694" s="25"/>
      <c r="BE1694" s="25"/>
      <c r="BF1694" s="25"/>
      <c r="BG1694" s="25"/>
      <c r="BH1694" s="25"/>
      <c r="BI1694" s="25"/>
      <c r="BJ1694" s="25"/>
      <c r="BK1694" s="25"/>
      <c r="BL1694" s="25"/>
    </row>
    <row r="1695" spans="27:64">
      <c r="AA1695" s="25"/>
      <c r="AB1695" s="25"/>
      <c r="AC1695" s="25"/>
      <c r="AD1695" s="25"/>
      <c r="AE1695" s="25"/>
      <c r="AG1695" s="128"/>
      <c r="AN1695" s="25"/>
      <c r="AO1695" s="25"/>
      <c r="AP1695" s="25"/>
      <c r="AQ1695" s="25"/>
      <c r="AR1695" s="25"/>
      <c r="AS1695" s="25"/>
      <c r="AT1695" s="25"/>
      <c r="AU1695" s="25"/>
      <c r="AV1695" s="25"/>
      <c r="AW1695" s="25"/>
      <c r="AX1695" s="25"/>
      <c r="AY1695" s="25"/>
      <c r="AZ1695" s="25"/>
      <c r="BA1695" s="25"/>
      <c r="BB1695" s="25"/>
      <c r="BC1695" s="25"/>
      <c r="BD1695" s="25"/>
      <c r="BE1695" s="25"/>
      <c r="BF1695" s="25"/>
      <c r="BG1695" s="25"/>
      <c r="BH1695" s="25"/>
      <c r="BI1695" s="25"/>
      <c r="BJ1695" s="25"/>
      <c r="BK1695" s="25"/>
      <c r="BL1695" s="25"/>
    </row>
    <row r="1696" spans="27:64">
      <c r="AA1696" s="25"/>
      <c r="AB1696" s="25"/>
      <c r="AC1696" s="25"/>
      <c r="AD1696" s="25"/>
      <c r="AE1696" s="25"/>
      <c r="AG1696" s="128"/>
      <c r="AN1696" s="25"/>
      <c r="AO1696" s="25"/>
      <c r="AP1696" s="25"/>
      <c r="AQ1696" s="25"/>
      <c r="AR1696" s="25"/>
      <c r="AS1696" s="25"/>
      <c r="AT1696" s="25"/>
      <c r="AU1696" s="25"/>
    </row>
    <row r="1697" spans="27:64">
      <c r="AA1697" s="25"/>
      <c r="AB1697" s="25"/>
      <c r="AC1697" s="25"/>
      <c r="AD1697" s="25"/>
      <c r="AE1697" s="25"/>
      <c r="AG1697" s="128"/>
      <c r="AN1697" s="25"/>
      <c r="AO1697" s="25"/>
      <c r="AP1697" s="25"/>
      <c r="AQ1697" s="25"/>
      <c r="AR1697" s="25"/>
      <c r="AS1697" s="25"/>
      <c r="AT1697" s="25"/>
      <c r="AU1697" s="25"/>
      <c r="AV1697" s="25"/>
      <c r="AX1697" s="25"/>
    </row>
    <row r="1698" spans="27:64">
      <c r="AA1698" s="25"/>
      <c r="AB1698" s="25"/>
      <c r="AC1698" s="25"/>
      <c r="AD1698" s="25"/>
      <c r="AE1698" s="25"/>
      <c r="AG1698" s="128"/>
      <c r="AN1698" s="25"/>
      <c r="AO1698" s="25"/>
      <c r="AP1698" s="25"/>
      <c r="AQ1698" s="25"/>
      <c r="AR1698" s="25"/>
      <c r="AS1698" s="25"/>
      <c r="AT1698" s="25"/>
      <c r="AU1698" s="25"/>
      <c r="AV1698" s="25"/>
    </row>
    <row r="1699" spans="27:64">
      <c r="AA1699" s="25"/>
      <c r="AB1699" s="25"/>
      <c r="AC1699" s="25"/>
      <c r="AD1699" s="25"/>
      <c r="AE1699" s="25"/>
      <c r="AG1699" s="128"/>
      <c r="AN1699" s="25"/>
      <c r="AO1699" s="25"/>
      <c r="AP1699" s="25"/>
      <c r="AQ1699" s="25"/>
      <c r="AR1699" s="25"/>
      <c r="AS1699" s="25"/>
      <c r="AT1699" s="25"/>
      <c r="AU1699" s="25"/>
      <c r="AV1699" s="25"/>
    </row>
    <row r="1700" spans="27:64">
      <c r="AA1700" s="25"/>
      <c r="AB1700" s="25"/>
      <c r="AC1700" s="25"/>
      <c r="AD1700" s="25"/>
      <c r="AE1700" s="25"/>
      <c r="AG1700" s="128"/>
      <c r="AN1700" s="25"/>
      <c r="AO1700" s="25"/>
      <c r="AP1700" s="25"/>
      <c r="AQ1700" s="25"/>
      <c r="AR1700" s="25"/>
      <c r="AS1700" s="25"/>
      <c r="AT1700" s="25"/>
      <c r="AU1700" s="25"/>
    </row>
    <row r="1701" spans="27:64">
      <c r="AA1701" s="25"/>
      <c r="AB1701" s="25"/>
      <c r="AC1701" s="25"/>
      <c r="AD1701" s="25"/>
      <c r="AE1701" s="25"/>
      <c r="AG1701" s="128"/>
      <c r="AN1701" s="25"/>
      <c r="AO1701" s="25"/>
      <c r="AP1701" s="25"/>
      <c r="AQ1701" s="25"/>
      <c r="AR1701" s="25"/>
      <c r="AS1701" s="25"/>
      <c r="AT1701" s="25"/>
      <c r="AU1701" s="25"/>
    </row>
    <row r="1702" spans="27:64">
      <c r="AA1702" s="25"/>
      <c r="AB1702" s="25"/>
      <c r="AC1702" s="25"/>
      <c r="AD1702" s="25"/>
      <c r="AE1702" s="25"/>
      <c r="AG1702" s="128"/>
      <c r="AN1702" s="25"/>
      <c r="AO1702" s="25"/>
      <c r="AP1702" s="25"/>
      <c r="AQ1702" s="25"/>
      <c r="AR1702" s="25"/>
      <c r="AS1702" s="25"/>
      <c r="AT1702" s="25"/>
      <c r="AU1702" s="25"/>
    </row>
    <row r="1703" spans="27:64">
      <c r="AA1703" s="25"/>
      <c r="AB1703" s="25"/>
      <c r="AC1703" s="25"/>
      <c r="AD1703" s="25"/>
      <c r="AE1703" s="25"/>
      <c r="AG1703" s="128"/>
      <c r="AN1703" s="25"/>
      <c r="AO1703" s="25"/>
      <c r="AP1703" s="25"/>
      <c r="AQ1703" s="25"/>
      <c r="AR1703" s="25"/>
      <c r="AS1703" s="25"/>
      <c r="AT1703" s="25"/>
      <c r="AU1703" s="25"/>
    </row>
    <row r="1704" spans="27:64">
      <c r="AA1704" s="25"/>
      <c r="AB1704" s="25"/>
      <c r="AC1704" s="25"/>
      <c r="AD1704" s="25"/>
      <c r="AE1704" s="25"/>
      <c r="AG1704" s="128"/>
      <c r="AN1704" s="25"/>
      <c r="AO1704" s="25"/>
      <c r="AP1704" s="25"/>
      <c r="AQ1704" s="25"/>
      <c r="AR1704" s="25"/>
      <c r="AS1704" s="25"/>
      <c r="AT1704" s="25"/>
      <c r="AU1704" s="25"/>
    </row>
    <row r="1705" spans="27:64">
      <c r="AA1705" s="25"/>
      <c r="AB1705" s="25"/>
      <c r="AC1705" s="25"/>
      <c r="AD1705" s="25"/>
      <c r="AE1705" s="25"/>
      <c r="AG1705" s="128"/>
      <c r="AN1705" s="25"/>
      <c r="AO1705" s="25"/>
      <c r="AP1705" s="25"/>
      <c r="AQ1705" s="25"/>
      <c r="AR1705" s="25"/>
      <c r="AS1705" s="25"/>
      <c r="AT1705" s="25"/>
      <c r="AU1705" s="25"/>
    </row>
    <row r="1706" spans="27:64">
      <c r="AA1706" s="25"/>
      <c r="AB1706" s="25"/>
      <c r="AC1706" s="25"/>
      <c r="AD1706" s="25"/>
      <c r="AE1706" s="25"/>
      <c r="AG1706" s="128"/>
      <c r="AN1706" s="25"/>
      <c r="AO1706" s="25"/>
      <c r="AP1706" s="25"/>
      <c r="AQ1706" s="25"/>
      <c r="AR1706" s="25"/>
      <c r="AS1706" s="25"/>
      <c r="AT1706" s="25"/>
      <c r="AU1706" s="25"/>
    </row>
    <row r="1707" spans="27:64">
      <c r="AA1707" s="25"/>
      <c r="AB1707" s="25"/>
      <c r="AC1707" s="25"/>
      <c r="AD1707" s="25"/>
      <c r="AE1707" s="25"/>
      <c r="AG1707" s="128"/>
      <c r="AN1707" s="25"/>
      <c r="AO1707" s="25"/>
      <c r="AP1707" s="25"/>
      <c r="AQ1707" s="25"/>
      <c r="AR1707" s="25"/>
      <c r="AS1707" s="25"/>
      <c r="AT1707" s="25"/>
      <c r="AU1707" s="25"/>
    </row>
    <row r="1708" spans="27:64">
      <c r="AA1708" s="25"/>
      <c r="AB1708" s="25"/>
      <c r="AC1708" s="25"/>
      <c r="AD1708" s="25"/>
      <c r="AE1708" s="25"/>
      <c r="AG1708" s="128"/>
      <c r="AN1708" s="25"/>
      <c r="AO1708" s="25"/>
      <c r="AP1708" s="25"/>
      <c r="AQ1708" s="25"/>
      <c r="AR1708" s="25"/>
      <c r="AS1708" s="25"/>
      <c r="AT1708" s="25"/>
      <c r="AU1708" s="25"/>
      <c r="AV1708" s="25"/>
    </row>
    <row r="1709" spans="27:64">
      <c r="AA1709" s="25"/>
      <c r="AB1709" s="25"/>
      <c r="AC1709" s="25"/>
      <c r="AD1709" s="25"/>
      <c r="AE1709" s="25"/>
      <c r="AG1709" s="128"/>
      <c r="AN1709" s="25"/>
      <c r="AO1709" s="25"/>
      <c r="AP1709" s="25"/>
      <c r="AQ1709" s="25"/>
      <c r="AR1709" s="25"/>
      <c r="AS1709" s="25"/>
      <c r="AT1709" s="25"/>
      <c r="AU1709" s="25"/>
      <c r="AV1709" s="25"/>
      <c r="AW1709" s="25"/>
      <c r="AX1709" s="25"/>
      <c r="AY1709" s="25"/>
      <c r="AZ1709" s="25"/>
      <c r="BA1709" s="25"/>
      <c r="BB1709" s="25"/>
      <c r="BC1709" s="25"/>
      <c r="BD1709" s="25"/>
      <c r="BE1709" s="25"/>
      <c r="BF1709" s="25"/>
      <c r="BG1709" s="25"/>
      <c r="BH1709" s="25"/>
      <c r="BI1709" s="25"/>
      <c r="BJ1709" s="25"/>
      <c r="BK1709" s="25"/>
      <c r="BL1709" s="25"/>
    </row>
    <row r="1710" spans="27:64">
      <c r="AA1710" s="25"/>
      <c r="AB1710" s="25"/>
      <c r="AC1710" s="25"/>
      <c r="AD1710" s="25"/>
      <c r="AE1710" s="25"/>
      <c r="AG1710" s="128"/>
      <c r="AN1710" s="25"/>
      <c r="AO1710" s="25"/>
      <c r="AP1710" s="25"/>
      <c r="AQ1710" s="25"/>
      <c r="AR1710" s="25"/>
      <c r="AS1710" s="25"/>
      <c r="AT1710" s="25"/>
      <c r="AU1710" s="25"/>
      <c r="AV1710" s="25"/>
    </row>
    <row r="1711" spans="27:64">
      <c r="AA1711" s="25"/>
      <c r="AB1711" s="25"/>
      <c r="AC1711" s="25"/>
      <c r="AD1711" s="25"/>
      <c r="AE1711" s="25"/>
      <c r="AG1711" s="128"/>
      <c r="AN1711" s="25"/>
      <c r="AO1711" s="25"/>
      <c r="AP1711" s="25"/>
      <c r="AQ1711" s="25"/>
      <c r="AR1711" s="25"/>
      <c r="AS1711" s="25"/>
      <c r="AT1711" s="25"/>
      <c r="AU1711" s="25"/>
      <c r="AV1711" s="25"/>
    </row>
    <row r="1712" spans="27:64">
      <c r="AA1712" s="25"/>
      <c r="AB1712" s="25"/>
      <c r="AC1712" s="25"/>
      <c r="AD1712" s="25"/>
      <c r="AE1712" s="25"/>
      <c r="AG1712" s="128"/>
      <c r="AN1712" s="25"/>
      <c r="AO1712" s="25"/>
      <c r="AP1712" s="25"/>
      <c r="AQ1712" s="25"/>
      <c r="AR1712" s="25"/>
      <c r="AS1712" s="25"/>
      <c r="AT1712" s="25"/>
      <c r="AU1712" s="25"/>
      <c r="AV1712" s="25"/>
      <c r="AX1712" s="25"/>
    </row>
    <row r="1713" spans="27:64">
      <c r="AA1713" s="25"/>
      <c r="AB1713" s="25"/>
      <c r="AC1713" s="25"/>
      <c r="AD1713" s="25"/>
      <c r="AE1713" s="25"/>
      <c r="AG1713" s="128"/>
      <c r="AN1713" s="25"/>
      <c r="AO1713" s="25"/>
      <c r="AP1713" s="25"/>
      <c r="AQ1713" s="25"/>
      <c r="AR1713" s="25"/>
      <c r="AS1713" s="25"/>
      <c r="AT1713" s="25"/>
      <c r="AU1713" s="25"/>
      <c r="AV1713" s="25"/>
    </row>
    <row r="1714" spans="27:64">
      <c r="AA1714" s="25"/>
      <c r="AB1714" s="25"/>
      <c r="AC1714" s="25"/>
      <c r="AD1714" s="25"/>
      <c r="AE1714" s="25"/>
      <c r="AG1714" s="128"/>
      <c r="AN1714" s="25"/>
      <c r="AO1714" s="25"/>
      <c r="AP1714" s="25"/>
      <c r="AQ1714" s="25"/>
      <c r="AR1714" s="25"/>
      <c r="AS1714" s="25"/>
      <c r="AT1714" s="25"/>
      <c r="AU1714" s="25"/>
    </row>
    <row r="1715" spans="27:64">
      <c r="AA1715" s="25"/>
      <c r="AB1715" s="25"/>
      <c r="AC1715" s="25"/>
      <c r="AD1715" s="25"/>
      <c r="AE1715" s="25"/>
      <c r="AG1715" s="128"/>
      <c r="AN1715" s="25"/>
      <c r="AO1715" s="25"/>
      <c r="AP1715" s="25"/>
      <c r="AQ1715" s="25"/>
      <c r="AR1715" s="25"/>
      <c r="AS1715" s="25"/>
      <c r="AT1715" s="25"/>
      <c r="AU1715" s="25"/>
      <c r="AV1715" s="25"/>
      <c r="AX1715" s="25"/>
    </row>
    <row r="1716" spans="27:64">
      <c r="AA1716" s="25"/>
      <c r="AB1716" s="25"/>
      <c r="AC1716" s="25"/>
      <c r="AD1716" s="25"/>
      <c r="AE1716" s="25"/>
      <c r="AG1716" s="128"/>
      <c r="AN1716" s="25"/>
      <c r="AO1716" s="25"/>
      <c r="AP1716" s="25"/>
      <c r="AQ1716" s="25"/>
      <c r="AR1716" s="25"/>
      <c r="AS1716" s="25"/>
      <c r="AT1716" s="25"/>
      <c r="AU1716" s="25"/>
      <c r="AV1716" s="25"/>
      <c r="AX1716" s="25"/>
      <c r="AY1716" s="25"/>
      <c r="AZ1716" s="25"/>
      <c r="BA1716" s="25"/>
      <c r="BB1716" s="25"/>
      <c r="BC1716" s="25"/>
      <c r="BD1716" s="25"/>
      <c r="BE1716" s="25"/>
      <c r="BF1716" s="25"/>
      <c r="BG1716" s="25"/>
      <c r="BH1716" s="25"/>
      <c r="BI1716" s="25"/>
      <c r="BJ1716" s="25"/>
      <c r="BK1716" s="25"/>
      <c r="BL1716" s="25"/>
    </row>
    <row r="1717" spans="27:64">
      <c r="AA1717" s="25"/>
      <c r="AB1717" s="25"/>
      <c r="AC1717" s="25"/>
      <c r="AD1717" s="25"/>
      <c r="AE1717" s="25"/>
      <c r="AG1717" s="128"/>
      <c r="AN1717" s="25"/>
      <c r="AO1717" s="25"/>
      <c r="AP1717" s="25"/>
      <c r="AQ1717" s="25"/>
      <c r="AR1717" s="25"/>
      <c r="AS1717" s="25"/>
      <c r="AT1717" s="25"/>
      <c r="AU1717" s="25"/>
      <c r="AV1717" s="25"/>
      <c r="AW1717" s="25"/>
      <c r="AX1717" s="25"/>
      <c r="AY1717" s="25"/>
      <c r="AZ1717" s="25"/>
      <c r="BA1717" s="25"/>
      <c r="BB1717" s="25"/>
      <c r="BC1717" s="25"/>
      <c r="BD1717" s="25"/>
      <c r="BE1717" s="25"/>
      <c r="BF1717" s="25"/>
      <c r="BG1717" s="25"/>
      <c r="BH1717" s="25"/>
      <c r="BI1717" s="25"/>
      <c r="BJ1717" s="25"/>
      <c r="BK1717" s="25"/>
      <c r="BL1717" s="25"/>
    </row>
    <row r="1718" spans="27:64">
      <c r="AA1718" s="25"/>
      <c r="AB1718" s="25"/>
      <c r="AC1718" s="25"/>
      <c r="AD1718" s="25"/>
      <c r="AE1718" s="25"/>
      <c r="AG1718" s="128"/>
      <c r="AN1718" s="25"/>
      <c r="AO1718" s="25"/>
      <c r="AP1718" s="25"/>
      <c r="AQ1718" s="25"/>
      <c r="AR1718" s="25"/>
      <c r="AS1718" s="25"/>
      <c r="AT1718" s="25"/>
      <c r="AU1718" s="25"/>
      <c r="AV1718" s="25"/>
    </row>
    <row r="1719" spans="27:64">
      <c r="AA1719" s="25"/>
      <c r="AB1719" s="25"/>
      <c r="AC1719" s="25"/>
      <c r="AD1719" s="25"/>
      <c r="AE1719" s="25"/>
      <c r="AG1719" s="128"/>
      <c r="AN1719" s="25"/>
      <c r="AO1719" s="25"/>
      <c r="AP1719" s="25"/>
      <c r="AQ1719" s="25"/>
      <c r="AR1719" s="25"/>
      <c r="AS1719" s="25"/>
      <c r="AT1719" s="25"/>
      <c r="AU1719" s="25"/>
    </row>
    <row r="1720" spans="27:64">
      <c r="AA1720" s="25"/>
      <c r="AB1720" s="25"/>
      <c r="AC1720" s="25"/>
      <c r="AD1720" s="25"/>
      <c r="AE1720" s="25"/>
      <c r="AG1720" s="128"/>
      <c r="AN1720" s="25"/>
      <c r="AO1720" s="25"/>
      <c r="AP1720" s="25"/>
      <c r="AQ1720" s="25"/>
      <c r="AR1720" s="25"/>
      <c r="AS1720" s="25"/>
      <c r="AT1720" s="25"/>
      <c r="AU1720" s="25"/>
      <c r="AV1720" s="25"/>
    </row>
    <row r="1721" spans="27:64">
      <c r="AA1721" s="25"/>
      <c r="AB1721" s="25"/>
      <c r="AC1721" s="25"/>
      <c r="AD1721" s="25"/>
      <c r="AE1721" s="25"/>
      <c r="AG1721" s="128"/>
      <c r="AN1721" s="25"/>
      <c r="AO1721" s="25"/>
      <c r="AP1721" s="25"/>
      <c r="AQ1721" s="25"/>
      <c r="AR1721" s="25"/>
      <c r="AS1721" s="25"/>
      <c r="AT1721" s="25"/>
      <c r="AU1721" s="25"/>
      <c r="AV1721" s="25"/>
    </row>
    <row r="1722" spans="27:64">
      <c r="AA1722" s="25"/>
      <c r="AB1722" s="25"/>
      <c r="AC1722" s="25"/>
      <c r="AD1722" s="25"/>
      <c r="AE1722" s="25"/>
      <c r="AG1722" s="128"/>
      <c r="AN1722" s="25"/>
      <c r="AO1722" s="25"/>
      <c r="AP1722" s="25"/>
      <c r="AQ1722" s="25"/>
      <c r="AR1722" s="25"/>
      <c r="AS1722" s="25"/>
      <c r="AT1722" s="25"/>
      <c r="AU1722" s="25"/>
      <c r="AV1722" s="25"/>
    </row>
    <row r="1723" spans="27:64">
      <c r="AA1723" s="25"/>
      <c r="AB1723" s="25"/>
      <c r="AC1723" s="25"/>
      <c r="AD1723" s="25"/>
      <c r="AE1723" s="25"/>
      <c r="AG1723" s="128"/>
      <c r="AN1723" s="25"/>
      <c r="AO1723" s="25"/>
      <c r="AP1723" s="25"/>
      <c r="AQ1723" s="25"/>
      <c r="AR1723" s="25"/>
      <c r="AS1723" s="25"/>
      <c r="AT1723" s="25"/>
      <c r="AU1723" s="25"/>
      <c r="AV1723" s="25"/>
    </row>
    <row r="1724" spans="27:64">
      <c r="AA1724" s="25"/>
      <c r="AB1724" s="25"/>
      <c r="AC1724" s="25"/>
      <c r="AD1724" s="25"/>
      <c r="AE1724" s="25"/>
      <c r="AG1724" s="128"/>
      <c r="AN1724" s="25"/>
      <c r="AO1724" s="25"/>
      <c r="AP1724" s="25"/>
      <c r="AQ1724" s="25"/>
      <c r="AR1724" s="25"/>
      <c r="AS1724" s="25"/>
      <c r="AT1724" s="25"/>
      <c r="AU1724" s="25"/>
      <c r="AV1724" s="25"/>
    </row>
    <row r="1725" spans="27:64">
      <c r="AA1725" s="25"/>
      <c r="AB1725" s="25"/>
      <c r="AC1725" s="25"/>
      <c r="AD1725" s="25"/>
      <c r="AE1725" s="25"/>
      <c r="AG1725" s="128"/>
      <c r="AN1725" s="25"/>
      <c r="AO1725" s="25"/>
      <c r="AP1725" s="25"/>
      <c r="AQ1725" s="25"/>
      <c r="AR1725" s="25"/>
      <c r="AS1725" s="25"/>
      <c r="AT1725" s="25"/>
      <c r="AU1725" s="25"/>
      <c r="AV1725" s="25"/>
      <c r="AX1725" s="25"/>
      <c r="AY1725" s="25"/>
      <c r="AZ1725" s="25"/>
      <c r="BA1725" s="25"/>
      <c r="BB1725" s="25"/>
      <c r="BC1725" s="25"/>
      <c r="BD1725" s="25"/>
      <c r="BE1725" s="25"/>
      <c r="BF1725" s="25"/>
      <c r="BG1725" s="25"/>
      <c r="BH1725" s="25"/>
      <c r="BI1725" s="25"/>
      <c r="BJ1725" s="25"/>
      <c r="BK1725" s="25"/>
      <c r="BL1725" s="25"/>
    </row>
    <row r="1726" spans="27:64">
      <c r="AA1726" s="25"/>
      <c r="AB1726" s="25"/>
      <c r="AC1726" s="25"/>
      <c r="AD1726" s="25"/>
      <c r="AE1726" s="25"/>
      <c r="AG1726" s="128"/>
      <c r="AN1726" s="25"/>
      <c r="AO1726" s="25"/>
      <c r="AP1726" s="25"/>
      <c r="AQ1726" s="25"/>
      <c r="AR1726" s="25"/>
      <c r="AS1726" s="25"/>
      <c r="AT1726" s="25"/>
      <c r="AU1726" s="25"/>
    </row>
    <row r="1727" spans="27:64">
      <c r="AA1727" s="25"/>
      <c r="AB1727" s="25"/>
      <c r="AC1727" s="25"/>
      <c r="AD1727" s="25"/>
      <c r="AE1727" s="25"/>
      <c r="AG1727" s="128"/>
      <c r="AN1727" s="25"/>
      <c r="AO1727" s="25"/>
      <c r="AP1727" s="25"/>
      <c r="AQ1727" s="25"/>
      <c r="AR1727" s="25"/>
      <c r="AS1727" s="25"/>
      <c r="AT1727" s="25"/>
      <c r="AU1727" s="25"/>
      <c r="AV1727" s="25"/>
    </row>
    <row r="1728" spans="27:64">
      <c r="AA1728" s="25"/>
      <c r="AB1728" s="25"/>
      <c r="AC1728" s="25"/>
      <c r="AD1728" s="25"/>
      <c r="AE1728" s="25"/>
      <c r="AG1728" s="128"/>
      <c r="AN1728" s="25"/>
      <c r="AO1728" s="25"/>
      <c r="AP1728" s="25"/>
      <c r="AQ1728" s="25"/>
      <c r="AR1728" s="25"/>
      <c r="AS1728" s="25"/>
      <c r="AT1728" s="25"/>
      <c r="AU1728" s="25"/>
      <c r="AV1728" s="25"/>
    </row>
    <row r="1729" spans="27:64">
      <c r="AA1729" s="25"/>
      <c r="AB1729" s="25"/>
      <c r="AC1729" s="25"/>
      <c r="AD1729" s="25"/>
      <c r="AE1729" s="25"/>
      <c r="AG1729" s="128"/>
      <c r="AN1729" s="25"/>
      <c r="AO1729" s="25"/>
      <c r="AP1729" s="25"/>
      <c r="AQ1729" s="25"/>
      <c r="AR1729" s="25"/>
      <c r="AS1729" s="25"/>
      <c r="AT1729" s="25"/>
      <c r="AU1729" s="25"/>
    </row>
    <row r="1730" spans="27:64">
      <c r="AA1730" s="25"/>
      <c r="AB1730" s="25"/>
      <c r="AC1730" s="25"/>
      <c r="AD1730" s="25"/>
      <c r="AE1730" s="25"/>
      <c r="AG1730" s="128"/>
      <c r="AN1730" s="25"/>
      <c r="AO1730" s="25"/>
      <c r="AP1730" s="25"/>
      <c r="AQ1730" s="25"/>
      <c r="AR1730" s="25"/>
      <c r="AS1730" s="25"/>
      <c r="AT1730" s="25"/>
      <c r="AU1730" s="25"/>
      <c r="AV1730" s="25"/>
      <c r="AX1730" s="25"/>
      <c r="AY1730" s="25"/>
      <c r="AZ1730" s="25"/>
      <c r="BA1730" s="25"/>
      <c r="BB1730" s="25"/>
      <c r="BC1730" s="25"/>
      <c r="BD1730" s="25"/>
      <c r="BE1730" s="25"/>
      <c r="BF1730" s="25"/>
      <c r="BG1730" s="25"/>
      <c r="BH1730" s="25"/>
      <c r="BI1730" s="25"/>
      <c r="BJ1730" s="25"/>
      <c r="BK1730" s="25"/>
      <c r="BL1730" s="25"/>
    </row>
    <row r="1731" spans="27:64">
      <c r="AA1731" s="25"/>
      <c r="AB1731" s="25"/>
      <c r="AC1731" s="25"/>
      <c r="AD1731" s="25"/>
      <c r="AE1731" s="25"/>
      <c r="AG1731" s="128"/>
      <c r="AN1731" s="25"/>
      <c r="AO1731" s="25"/>
      <c r="AP1731" s="25"/>
      <c r="AQ1731" s="25"/>
      <c r="AR1731" s="25"/>
      <c r="AS1731" s="25"/>
      <c r="AT1731" s="25"/>
      <c r="AU1731" s="25"/>
      <c r="AV1731" s="25"/>
    </row>
    <row r="1732" spans="27:64">
      <c r="AA1732" s="25"/>
      <c r="AB1732" s="25"/>
      <c r="AC1732" s="25"/>
      <c r="AD1732" s="25"/>
      <c r="AE1732" s="25"/>
      <c r="AG1732" s="128"/>
      <c r="AN1732" s="25"/>
      <c r="AO1732" s="25"/>
      <c r="AP1732" s="25"/>
      <c r="AQ1732" s="25"/>
      <c r="AR1732" s="25"/>
      <c r="AS1732" s="25"/>
      <c r="AT1732" s="25"/>
      <c r="AU1732" s="25"/>
    </row>
    <row r="1733" spans="27:64">
      <c r="AA1733" s="25"/>
      <c r="AB1733" s="25"/>
      <c r="AC1733" s="25"/>
      <c r="AD1733" s="25"/>
      <c r="AE1733" s="25"/>
      <c r="AG1733" s="128"/>
      <c r="AN1733" s="25"/>
      <c r="AO1733" s="25"/>
      <c r="AP1733" s="25"/>
      <c r="AQ1733" s="25"/>
      <c r="AR1733" s="25"/>
      <c r="AS1733" s="25"/>
      <c r="AT1733" s="25"/>
      <c r="AU1733" s="25"/>
    </row>
    <row r="1734" spans="27:64">
      <c r="AA1734" s="25"/>
      <c r="AB1734" s="25"/>
      <c r="AC1734" s="25"/>
      <c r="AD1734" s="25"/>
      <c r="AE1734" s="25"/>
      <c r="AG1734" s="128"/>
      <c r="AN1734" s="25"/>
      <c r="AO1734" s="25"/>
      <c r="AP1734" s="25"/>
      <c r="AQ1734" s="25"/>
      <c r="AR1734" s="25"/>
      <c r="AS1734" s="25"/>
      <c r="AT1734" s="25"/>
      <c r="AU1734" s="25"/>
    </row>
    <row r="1735" spans="27:64">
      <c r="AA1735" s="25"/>
      <c r="AB1735" s="25"/>
      <c r="AC1735" s="25"/>
      <c r="AD1735" s="25"/>
      <c r="AE1735" s="25"/>
      <c r="AG1735" s="128"/>
      <c r="AN1735" s="25"/>
      <c r="AO1735" s="25"/>
      <c r="AP1735" s="25"/>
      <c r="AQ1735" s="25"/>
      <c r="AR1735" s="25"/>
      <c r="AS1735" s="25"/>
      <c r="AT1735" s="25"/>
      <c r="AU1735" s="25"/>
      <c r="AV1735" s="25"/>
      <c r="AX1735" s="25"/>
      <c r="AY1735" s="25"/>
      <c r="AZ1735" s="25"/>
      <c r="BA1735" s="25"/>
      <c r="BB1735" s="25"/>
      <c r="BC1735" s="25"/>
      <c r="BD1735" s="25"/>
      <c r="BE1735" s="25"/>
      <c r="BF1735" s="25"/>
      <c r="BG1735" s="25"/>
      <c r="BH1735" s="25"/>
      <c r="BI1735" s="25"/>
      <c r="BJ1735" s="25"/>
      <c r="BK1735" s="25"/>
      <c r="BL1735" s="25"/>
    </row>
    <row r="1736" spans="27:64">
      <c r="AA1736" s="25"/>
      <c r="AB1736" s="25"/>
      <c r="AC1736" s="25"/>
      <c r="AD1736" s="25"/>
      <c r="AE1736" s="25"/>
      <c r="AG1736" s="128"/>
      <c r="AN1736" s="25"/>
      <c r="AO1736" s="25"/>
      <c r="AP1736" s="25"/>
      <c r="AQ1736" s="25"/>
      <c r="AR1736" s="25"/>
      <c r="AS1736" s="25"/>
      <c r="AT1736" s="25"/>
      <c r="AU1736" s="25"/>
    </row>
    <row r="1737" spans="27:64">
      <c r="AA1737" s="25"/>
      <c r="AB1737" s="25"/>
      <c r="AC1737" s="25"/>
      <c r="AD1737" s="25"/>
      <c r="AE1737" s="25"/>
      <c r="AG1737" s="128"/>
      <c r="AN1737" s="25"/>
      <c r="AO1737" s="25"/>
      <c r="AP1737" s="25"/>
      <c r="AQ1737" s="25"/>
      <c r="AR1737" s="25"/>
      <c r="AS1737" s="25"/>
      <c r="AT1737" s="25"/>
      <c r="AU1737" s="25"/>
      <c r="AV1737" s="25"/>
      <c r="AX1737" s="25"/>
    </row>
    <row r="1738" spans="27:64">
      <c r="AA1738" s="25"/>
      <c r="AB1738" s="25"/>
      <c r="AC1738" s="25"/>
      <c r="AD1738" s="25"/>
      <c r="AE1738" s="25"/>
      <c r="AG1738" s="128"/>
      <c r="AN1738" s="25"/>
      <c r="AO1738" s="25"/>
      <c r="AP1738" s="25"/>
      <c r="AQ1738" s="25"/>
      <c r="AR1738" s="25"/>
      <c r="AS1738" s="25"/>
      <c r="AT1738" s="25"/>
      <c r="AU1738" s="25"/>
    </row>
    <row r="1739" spans="27:64">
      <c r="AA1739" s="25"/>
      <c r="AB1739" s="25"/>
      <c r="AC1739" s="25"/>
      <c r="AD1739" s="25"/>
      <c r="AE1739" s="25"/>
      <c r="AG1739" s="128"/>
      <c r="AN1739" s="25"/>
      <c r="AO1739" s="25"/>
      <c r="AP1739" s="25"/>
      <c r="AQ1739" s="25"/>
      <c r="AR1739" s="25"/>
      <c r="AS1739" s="25"/>
      <c r="AT1739" s="25"/>
      <c r="AU1739" s="25"/>
    </row>
    <row r="1740" spans="27:64">
      <c r="AA1740" s="25"/>
      <c r="AB1740" s="25"/>
      <c r="AC1740" s="25"/>
      <c r="AD1740" s="25"/>
      <c r="AE1740" s="25"/>
      <c r="AG1740" s="128"/>
      <c r="AN1740" s="25"/>
      <c r="AO1740" s="25"/>
      <c r="AP1740" s="25"/>
      <c r="AQ1740" s="25"/>
      <c r="AR1740" s="25"/>
      <c r="AS1740" s="25"/>
      <c r="AT1740" s="25"/>
      <c r="AU1740" s="25"/>
      <c r="AV1740" s="25"/>
      <c r="AW1740" s="25"/>
      <c r="AX1740" s="25"/>
      <c r="AY1740" s="25"/>
      <c r="AZ1740" s="25"/>
      <c r="BA1740" s="25"/>
      <c r="BB1740" s="25"/>
      <c r="BC1740" s="25"/>
      <c r="BD1740" s="25"/>
      <c r="BE1740" s="25"/>
      <c r="BF1740" s="25"/>
      <c r="BG1740" s="25"/>
      <c r="BH1740" s="25"/>
      <c r="BI1740" s="25"/>
      <c r="BJ1740" s="25"/>
      <c r="BK1740" s="25"/>
      <c r="BL1740" s="25"/>
    </row>
    <row r="1741" spans="27:64">
      <c r="AA1741" s="25"/>
      <c r="AB1741" s="25"/>
      <c r="AC1741" s="25"/>
      <c r="AD1741" s="25"/>
      <c r="AE1741" s="25"/>
      <c r="AG1741" s="128"/>
      <c r="AN1741" s="25"/>
      <c r="AO1741" s="25"/>
      <c r="AP1741" s="25"/>
      <c r="AQ1741" s="25"/>
      <c r="AR1741" s="25"/>
      <c r="AS1741" s="25"/>
      <c r="AT1741" s="25"/>
      <c r="AU1741" s="25"/>
      <c r="AV1741" s="25"/>
      <c r="AW1741" s="25"/>
      <c r="AX1741" s="25"/>
      <c r="AY1741" s="25"/>
      <c r="AZ1741" s="25"/>
      <c r="BA1741" s="25"/>
      <c r="BB1741" s="25"/>
      <c r="BC1741" s="25"/>
      <c r="BD1741" s="25"/>
      <c r="BE1741" s="25"/>
      <c r="BF1741" s="25"/>
      <c r="BG1741" s="25"/>
      <c r="BH1741" s="25"/>
      <c r="BI1741" s="25"/>
      <c r="BJ1741" s="25"/>
      <c r="BK1741" s="25"/>
      <c r="BL1741" s="25"/>
    </row>
    <row r="1742" spans="27:64">
      <c r="AA1742" s="25"/>
      <c r="AB1742" s="25"/>
      <c r="AC1742" s="25"/>
      <c r="AD1742" s="25"/>
      <c r="AE1742" s="25"/>
      <c r="AG1742" s="128"/>
      <c r="AN1742" s="25"/>
      <c r="AO1742" s="25"/>
      <c r="AP1742" s="25"/>
      <c r="AQ1742" s="25"/>
      <c r="AR1742" s="25"/>
      <c r="AS1742" s="25"/>
      <c r="AT1742" s="25"/>
      <c r="AU1742" s="25"/>
    </row>
    <row r="1743" spans="27:64">
      <c r="AA1743" s="25"/>
      <c r="AB1743" s="25"/>
      <c r="AC1743" s="25"/>
      <c r="AD1743" s="25"/>
      <c r="AE1743" s="25"/>
      <c r="AG1743" s="128"/>
      <c r="AN1743" s="25"/>
      <c r="AO1743" s="25"/>
      <c r="AP1743" s="25"/>
      <c r="AQ1743" s="25"/>
      <c r="AR1743" s="25"/>
      <c r="AS1743" s="25"/>
      <c r="AT1743" s="25"/>
      <c r="AU1743" s="25"/>
    </row>
    <row r="1744" spans="27:64">
      <c r="AA1744" s="25"/>
      <c r="AB1744" s="25"/>
      <c r="AC1744" s="25"/>
      <c r="AD1744" s="25"/>
      <c r="AE1744" s="25"/>
      <c r="AG1744" s="128"/>
      <c r="AN1744" s="25"/>
      <c r="AO1744" s="25"/>
      <c r="AP1744" s="25"/>
      <c r="AQ1744" s="25"/>
      <c r="AR1744" s="25"/>
      <c r="AS1744" s="25"/>
      <c r="AT1744" s="25"/>
      <c r="AU1744" s="25"/>
      <c r="AV1744" s="25"/>
    </row>
    <row r="1745" spans="27:64">
      <c r="AA1745" s="25"/>
      <c r="AB1745" s="25"/>
      <c r="AC1745" s="25"/>
      <c r="AD1745" s="25"/>
      <c r="AE1745" s="25"/>
      <c r="AG1745" s="128"/>
      <c r="AN1745" s="25"/>
      <c r="AO1745" s="25"/>
      <c r="AP1745" s="25"/>
      <c r="AQ1745" s="25"/>
      <c r="AR1745" s="25"/>
      <c r="AS1745" s="25"/>
      <c r="AT1745" s="25"/>
      <c r="AU1745" s="25"/>
    </row>
    <row r="1746" spans="27:64">
      <c r="AA1746" s="25"/>
      <c r="AB1746" s="25"/>
      <c r="AC1746" s="25"/>
      <c r="AD1746" s="25"/>
      <c r="AE1746" s="25"/>
      <c r="AG1746" s="128"/>
      <c r="AN1746" s="25"/>
      <c r="AO1746" s="25"/>
      <c r="AP1746" s="25"/>
      <c r="AQ1746" s="25"/>
      <c r="AR1746" s="25"/>
      <c r="AS1746" s="25"/>
      <c r="AT1746" s="25"/>
      <c r="AU1746" s="25"/>
    </row>
    <row r="1747" spans="27:64">
      <c r="AA1747" s="25"/>
      <c r="AB1747" s="25"/>
      <c r="AC1747" s="25"/>
      <c r="AD1747" s="25"/>
      <c r="AE1747" s="25"/>
      <c r="AG1747" s="128"/>
      <c r="AN1747" s="25"/>
      <c r="AO1747" s="25"/>
      <c r="AP1747" s="25"/>
      <c r="AQ1747" s="25"/>
      <c r="AR1747" s="25"/>
      <c r="AS1747" s="25"/>
      <c r="AT1747" s="25"/>
      <c r="AU1747" s="25"/>
    </row>
    <row r="1748" spans="27:64">
      <c r="AA1748" s="25"/>
      <c r="AB1748" s="25"/>
      <c r="AC1748" s="25"/>
      <c r="AD1748" s="25"/>
      <c r="AE1748" s="25"/>
      <c r="AG1748" s="128"/>
      <c r="AN1748" s="25"/>
      <c r="AO1748" s="25"/>
      <c r="AP1748" s="25"/>
      <c r="AQ1748" s="25"/>
      <c r="AR1748" s="25"/>
      <c r="AS1748" s="25"/>
      <c r="AT1748" s="25"/>
      <c r="AU1748" s="25"/>
    </row>
    <row r="1749" spans="27:64">
      <c r="AA1749" s="25"/>
      <c r="AB1749" s="25"/>
      <c r="AC1749" s="25"/>
      <c r="AD1749" s="25"/>
      <c r="AE1749" s="25"/>
      <c r="AG1749" s="128"/>
      <c r="AN1749" s="25"/>
      <c r="AO1749" s="25"/>
      <c r="AP1749" s="25"/>
      <c r="AQ1749" s="25"/>
      <c r="AR1749" s="25"/>
      <c r="AS1749" s="25"/>
      <c r="AT1749" s="25"/>
      <c r="AU1749" s="25"/>
    </row>
    <row r="1750" spans="27:64">
      <c r="AA1750" s="25"/>
      <c r="AB1750" s="25"/>
      <c r="AC1750" s="25"/>
      <c r="AD1750" s="25"/>
      <c r="AE1750" s="25"/>
      <c r="AG1750" s="128"/>
      <c r="AN1750" s="25"/>
      <c r="AO1750" s="25"/>
      <c r="AP1750" s="25"/>
      <c r="AQ1750" s="25"/>
      <c r="AR1750" s="25"/>
      <c r="AS1750" s="25"/>
      <c r="AT1750" s="25"/>
      <c r="AU1750" s="25"/>
      <c r="AV1750" s="25"/>
    </row>
    <row r="1751" spans="27:64">
      <c r="AA1751" s="25"/>
      <c r="AB1751" s="25"/>
      <c r="AC1751" s="25"/>
      <c r="AD1751" s="25"/>
      <c r="AE1751" s="25"/>
      <c r="AG1751" s="128"/>
      <c r="AN1751" s="25"/>
      <c r="AO1751" s="25"/>
      <c r="AP1751" s="25"/>
      <c r="AQ1751" s="25"/>
      <c r="AR1751" s="25"/>
      <c r="AS1751" s="25"/>
      <c r="AT1751" s="25"/>
      <c r="AU1751" s="25"/>
    </row>
    <row r="1752" spans="27:64">
      <c r="AA1752" s="25"/>
      <c r="AB1752" s="25"/>
      <c r="AC1752" s="25"/>
      <c r="AD1752" s="25"/>
      <c r="AE1752" s="25"/>
      <c r="AG1752" s="128"/>
      <c r="AN1752" s="25"/>
      <c r="AO1752" s="25"/>
      <c r="AP1752" s="25"/>
      <c r="AQ1752" s="25"/>
      <c r="AR1752" s="25"/>
      <c r="AS1752" s="25"/>
      <c r="AT1752" s="25"/>
      <c r="AU1752" s="25"/>
    </row>
    <row r="1753" spans="27:64">
      <c r="AA1753" s="25"/>
      <c r="AB1753" s="25"/>
      <c r="AC1753" s="25"/>
      <c r="AD1753" s="25"/>
      <c r="AE1753" s="25"/>
      <c r="AG1753" s="128"/>
      <c r="AN1753" s="25"/>
      <c r="AO1753" s="25"/>
      <c r="AP1753" s="25"/>
      <c r="AQ1753" s="25"/>
      <c r="AR1753" s="25"/>
      <c r="AS1753" s="25"/>
      <c r="AT1753" s="25"/>
      <c r="AU1753" s="25"/>
      <c r="AV1753" s="25"/>
      <c r="AW1753" s="25"/>
      <c r="AX1753" s="25"/>
      <c r="AY1753" s="25"/>
      <c r="AZ1753" s="25"/>
      <c r="BA1753" s="25"/>
      <c r="BB1753" s="25"/>
      <c r="BC1753" s="25"/>
      <c r="BD1753" s="25"/>
      <c r="BE1753" s="25"/>
      <c r="BF1753" s="25"/>
      <c r="BG1753" s="25"/>
      <c r="BH1753" s="25"/>
      <c r="BI1753" s="25"/>
      <c r="BJ1753" s="25"/>
      <c r="BK1753" s="25"/>
      <c r="BL1753" s="25"/>
    </row>
    <row r="1754" spans="27:64">
      <c r="AA1754" s="25"/>
      <c r="AB1754" s="25"/>
      <c r="AC1754" s="25"/>
      <c r="AD1754" s="25"/>
      <c r="AE1754" s="25"/>
      <c r="AG1754" s="128"/>
      <c r="AN1754" s="25"/>
      <c r="AO1754" s="25"/>
      <c r="AP1754" s="25"/>
      <c r="AQ1754" s="25"/>
      <c r="AR1754" s="25"/>
      <c r="AS1754" s="25"/>
      <c r="AT1754" s="25"/>
      <c r="AU1754" s="25"/>
    </row>
    <row r="1755" spans="27:64">
      <c r="AA1755" s="25"/>
      <c r="AB1755" s="25"/>
      <c r="AC1755" s="25"/>
      <c r="AD1755" s="25"/>
      <c r="AE1755" s="25"/>
      <c r="AG1755" s="128"/>
      <c r="AN1755" s="25"/>
      <c r="AO1755" s="25"/>
      <c r="AP1755" s="25"/>
      <c r="AQ1755" s="25"/>
      <c r="AR1755" s="25"/>
      <c r="AS1755" s="25"/>
      <c r="AT1755" s="25"/>
      <c r="AU1755" s="25"/>
    </row>
    <row r="1756" spans="27:64">
      <c r="AA1756" s="25"/>
      <c r="AB1756" s="25"/>
      <c r="AC1756" s="25"/>
      <c r="AD1756" s="25"/>
      <c r="AE1756" s="25"/>
      <c r="AG1756" s="128"/>
      <c r="AN1756" s="25"/>
      <c r="AO1756" s="25"/>
      <c r="AP1756" s="25"/>
      <c r="AQ1756" s="25"/>
      <c r="AR1756" s="25"/>
      <c r="AS1756" s="25"/>
      <c r="AT1756" s="25"/>
      <c r="AU1756" s="25"/>
    </row>
    <row r="1757" spans="27:64">
      <c r="AA1757" s="25"/>
      <c r="AB1757" s="25"/>
      <c r="AC1757" s="25"/>
      <c r="AD1757" s="25"/>
      <c r="AE1757" s="25"/>
      <c r="AG1757" s="128"/>
      <c r="AN1757" s="25"/>
      <c r="AO1757" s="25"/>
      <c r="AP1757" s="25"/>
      <c r="AQ1757" s="25"/>
      <c r="AR1757" s="25"/>
      <c r="AS1757" s="25"/>
      <c r="AT1757" s="25"/>
      <c r="AU1757" s="25"/>
    </row>
    <row r="1758" spans="27:64">
      <c r="AA1758" s="25"/>
      <c r="AB1758" s="25"/>
      <c r="AC1758" s="25"/>
      <c r="AD1758" s="25"/>
      <c r="AE1758" s="25"/>
      <c r="AG1758" s="128"/>
      <c r="AN1758" s="25"/>
      <c r="AO1758" s="25"/>
      <c r="AP1758" s="25"/>
      <c r="AQ1758" s="25"/>
      <c r="AR1758" s="25"/>
      <c r="AS1758" s="25"/>
      <c r="AT1758" s="25"/>
      <c r="AU1758" s="25"/>
    </row>
    <row r="1759" spans="27:64">
      <c r="AA1759" s="25"/>
      <c r="AB1759" s="25"/>
      <c r="AC1759" s="25"/>
      <c r="AD1759" s="25"/>
      <c r="AE1759" s="25"/>
      <c r="AG1759" s="128"/>
      <c r="AN1759" s="25"/>
      <c r="AO1759" s="25"/>
      <c r="AP1759" s="25"/>
      <c r="AQ1759" s="25"/>
      <c r="AR1759" s="25"/>
      <c r="AS1759" s="25"/>
      <c r="AT1759" s="25"/>
      <c r="AU1759" s="25"/>
      <c r="AV1759" s="25"/>
      <c r="AW1759" s="25"/>
      <c r="AX1759" s="25"/>
      <c r="AY1759" s="25"/>
      <c r="AZ1759" s="25"/>
      <c r="BA1759" s="25"/>
      <c r="BB1759" s="25"/>
      <c r="BC1759" s="25"/>
      <c r="BD1759" s="25"/>
      <c r="BE1759" s="25"/>
      <c r="BF1759" s="25"/>
      <c r="BG1759" s="25"/>
      <c r="BH1759" s="25"/>
      <c r="BI1759" s="25"/>
      <c r="BJ1759" s="25"/>
      <c r="BK1759" s="25"/>
      <c r="BL1759" s="25"/>
    </row>
    <row r="1760" spans="27:64">
      <c r="AA1760" s="25"/>
      <c r="AB1760" s="25"/>
      <c r="AC1760" s="25"/>
      <c r="AD1760" s="25"/>
      <c r="AE1760" s="25"/>
      <c r="AG1760" s="128"/>
      <c r="AN1760" s="25"/>
      <c r="AO1760" s="25"/>
      <c r="AP1760" s="25"/>
      <c r="AQ1760" s="25"/>
      <c r="AR1760" s="25"/>
      <c r="AS1760" s="25"/>
      <c r="AT1760" s="25"/>
      <c r="AU1760" s="25"/>
      <c r="AV1760" s="25"/>
      <c r="AW1760" s="25"/>
      <c r="AX1760" s="25"/>
      <c r="AY1760" s="25"/>
      <c r="AZ1760" s="25"/>
      <c r="BA1760" s="25"/>
      <c r="BB1760" s="25"/>
      <c r="BC1760" s="25"/>
      <c r="BD1760" s="25"/>
      <c r="BE1760" s="25"/>
      <c r="BF1760" s="25"/>
      <c r="BG1760" s="25"/>
      <c r="BH1760" s="25"/>
      <c r="BI1760" s="25"/>
      <c r="BJ1760" s="25"/>
      <c r="BK1760" s="25"/>
      <c r="BL1760" s="25"/>
    </row>
    <row r="1761" spans="27:64">
      <c r="AA1761" s="25"/>
      <c r="AB1761" s="25"/>
      <c r="AC1761" s="25"/>
      <c r="AD1761" s="25"/>
      <c r="AE1761" s="25"/>
      <c r="AG1761" s="128"/>
      <c r="AN1761" s="25"/>
      <c r="AO1761" s="25"/>
      <c r="AP1761" s="25"/>
      <c r="AQ1761" s="25"/>
      <c r="AR1761" s="25"/>
      <c r="AS1761" s="25"/>
      <c r="AT1761" s="25"/>
      <c r="AU1761" s="25"/>
      <c r="AV1761" s="25"/>
    </row>
    <row r="1762" spans="27:64">
      <c r="AA1762" s="25"/>
      <c r="AB1762" s="25"/>
      <c r="AC1762" s="25"/>
      <c r="AD1762" s="25"/>
      <c r="AE1762" s="25"/>
      <c r="AG1762" s="128"/>
      <c r="AN1762" s="25"/>
      <c r="AO1762" s="25"/>
      <c r="AP1762" s="25"/>
      <c r="AQ1762" s="25"/>
      <c r="AR1762" s="25"/>
      <c r="AS1762" s="25"/>
      <c r="AT1762" s="25"/>
      <c r="AU1762" s="25"/>
      <c r="AV1762" s="25"/>
    </row>
    <row r="1763" spans="27:64">
      <c r="AA1763" s="25"/>
      <c r="AB1763" s="25"/>
      <c r="AC1763" s="25"/>
      <c r="AD1763" s="25"/>
      <c r="AE1763" s="25"/>
      <c r="AG1763" s="128"/>
      <c r="AN1763" s="25"/>
      <c r="AO1763" s="25"/>
      <c r="AP1763" s="25"/>
      <c r="AQ1763" s="25"/>
      <c r="AR1763" s="25"/>
      <c r="AS1763" s="25"/>
      <c r="AT1763" s="25"/>
      <c r="AU1763" s="25"/>
    </row>
    <row r="1764" spans="27:64">
      <c r="AA1764" s="25"/>
      <c r="AB1764" s="25"/>
      <c r="AC1764" s="25"/>
      <c r="AD1764" s="25"/>
      <c r="AE1764" s="25"/>
      <c r="AG1764" s="128"/>
      <c r="AN1764" s="25"/>
      <c r="AO1764" s="25"/>
      <c r="AP1764" s="25"/>
      <c r="AQ1764" s="25"/>
      <c r="AR1764" s="25"/>
      <c r="AS1764" s="25"/>
      <c r="AT1764" s="25"/>
      <c r="AU1764" s="25"/>
    </row>
    <row r="1765" spans="27:64">
      <c r="AA1765" s="25"/>
      <c r="AB1765" s="25"/>
      <c r="AC1765" s="25"/>
      <c r="AD1765" s="25"/>
      <c r="AE1765" s="25"/>
      <c r="AG1765" s="128"/>
      <c r="AN1765" s="25"/>
      <c r="AO1765" s="25"/>
      <c r="AP1765" s="25"/>
      <c r="AQ1765" s="25"/>
      <c r="AR1765" s="25"/>
      <c r="AS1765" s="25"/>
      <c r="AT1765" s="25"/>
      <c r="AU1765" s="25"/>
      <c r="AV1765" s="25"/>
      <c r="AW1765" s="25"/>
      <c r="AX1765" s="25"/>
      <c r="AY1765" s="25"/>
      <c r="AZ1765" s="25"/>
      <c r="BA1765" s="25"/>
      <c r="BB1765" s="25"/>
      <c r="BC1765" s="25"/>
      <c r="BD1765" s="25"/>
      <c r="BE1765" s="25"/>
      <c r="BF1765" s="25"/>
      <c r="BG1765" s="25"/>
      <c r="BH1765" s="25"/>
      <c r="BI1765" s="25"/>
      <c r="BJ1765" s="25"/>
      <c r="BK1765" s="25"/>
      <c r="BL1765" s="25"/>
    </row>
    <row r="1766" spans="27:64">
      <c r="AA1766" s="25"/>
      <c r="AB1766" s="25"/>
      <c r="AC1766" s="25"/>
      <c r="AD1766" s="25"/>
      <c r="AE1766" s="25"/>
      <c r="AG1766" s="128"/>
      <c r="AN1766" s="25"/>
      <c r="AO1766" s="25"/>
      <c r="AP1766" s="25"/>
      <c r="AQ1766" s="25"/>
      <c r="AR1766" s="25"/>
      <c r="AS1766" s="25"/>
      <c r="AT1766" s="25"/>
      <c r="AU1766" s="25"/>
      <c r="AV1766" s="25"/>
      <c r="AX1766" s="25"/>
      <c r="AY1766" s="25"/>
      <c r="AZ1766" s="25"/>
      <c r="BA1766" s="25"/>
      <c r="BB1766" s="25"/>
      <c r="BC1766" s="25"/>
      <c r="BD1766" s="25"/>
      <c r="BE1766" s="25"/>
      <c r="BF1766" s="25"/>
      <c r="BG1766" s="25"/>
      <c r="BH1766" s="25"/>
      <c r="BI1766" s="25"/>
      <c r="BJ1766" s="25"/>
      <c r="BK1766" s="25"/>
      <c r="BL1766" s="25"/>
    </row>
    <row r="1767" spans="27:64">
      <c r="AA1767" s="25"/>
      <c r="AB1767" s="25"/>
      <c r="AC1767" s="25"/>
      <c r="AD1767" s="25"/>
      <c r="AE1767" s="25"/>
      <c r="AG1767" s="128"/>
      <c r="AN1767" s="25"/>
      <c r="AO1767" s="25"/>
      <c r="AP1767" s="25"/>
      <c r="AQ1767" s="25"/>
      <c r="AR1767" s="25"/>
      <c r="AS1767" s="25"/>
      <c r="AT1767" s="25"/>
      <c r="AU1767" s="25"/>
    </row>
    <row r="1768" spans="27:64">
      <c r="AA1768" s="25"/>
      <c r="AB1768" s="25"/>
      <c r="AC1768" s="25"/>
      <c r="AD1768" s="25"/>
      <c r="AE1768" s="25"/>
      <c r="AG1768" s="128"/>
      <c r="AN1768" s="25"/>
      <c r="AO1768" s="25"/>
      <c r="AP1768" s="25"/>
      <c r="AQ1768" s="25"/>
      <c r="AR1768" s="25"/>
      <c r="AS1768" s="25"/>
      <c r="AT1768" s="25"/>
      <c r="AU1768" s="25"/>
      <c r="AV1768" s="25"/>
    </row>
    <row r="1769" spans="27:64">
      <c r="AA1769" s="25"/>
      <c r="AB1769" s="25"/>
      <c r="AC1769" s="25"/>
      <c r="AD1769" s="25"/>
      <c r="AE1769" s="25"/>
      <c r="AG1769" s="128"/>
      <c r="AN1769" s="25"/>
      <c r="AO1769" s="25"/>
      <c r="AP1769" s="25"/>
      <c r="AQ1769" s="25"/>
      <c r="AR1769" s="25"/>
      <c r="AS1769" s="25"/>
      <c r="AT1769" s="25"/>
      <c r="AU1769" s="25"/>
    </row>
    <row r="1770" spans="27:64">
      <c r="AA1770" s="25"/>
      <c r="AB1770" s="25"/>
      <c r="AC1770" s="25"/>
      <c r="AD1770" s="25"/>
      <c r="AE1770" s="25"/>
      <c r="AG1770" s="128"/>
      <c r="AN1770" s="25"/>
      <c r="AO1770" s="25"/>
      <c r="AP1770" s="25"/>
      <c r="AQ1770" s="25"/>
      <c r="AR1770" s="25"/>
      <c r="AS1770" s="25"/>
      <c r="AT1770" s="25"/>
      <c r="AU1770" s="25"/>
      <c r="AV1770" s="25"/>
    </row>
    <row r="1771" spans="27:64">
      <c r="AA1771" s="25"/>
      <c r="AB1771" s="25"/>
      <c r="AC1771" s="25"/>
      <c r="AD1771" s="25"/>
      <c r="AE1771" s="25"/>
      <c r="AG1771" s="128"/>
      <c r="AN1771" s="25"/>
      <c r="AO1771" s="25"/>
      <c r="AP1771" s="25"/>
      <c r="AQ1771" s="25"/>
      <c r="AR1771" s="25"/>
      <c r="AS1771" s="25"/>
      <c r="AT1771" s="25"/>
      <c r="AU1771" s="25"/>
    </row>
    <row r="1772" spans="27:64">
      <c r="AA1772" s="25"/>
      <c r="AB1772" s="25"/>
      <c r="AC1772" s="25"/>
      <c r="AD1772" s="25"/>
      <c r="AE1772" s="25"/>
      <c r="AG1772" s="128"/>
      <c r="AN1772" s="25"/>
      <c r="AO1772" s="25"/>
      <c r="AP1772" s="25"/>
      <c r="AQ1772" s="25"/>
      <c r="AR1772" s="25"/>
      <c r="AS1772" s="25"/>
      <c r="AT1772" s="25"/>
      <c r="AU1772" s="25"/>
      <c r="AV1772" s="25"/>
    </row>
    <row r="1773" spans="27:64">
      <c r="AA1773" s="25"/>
      <c r="AB1773" s="25"/>
      <c r="AC1773" s="25"/>
      <c r="AD1773" s="25"/>
      <c r="AE1773" s="25"/>
      <c r="AG1773" s="128"/>
      <c r="AN1773" s="25"/>
      <c r="AO1773" s="25"/>
      <c r="AP1773" s="25"/>
      <c r="AQ1773" s="25"/>
      <c r="AR1773" s="25"/>
      <c r="AS1773" s="25"/>
      <c r="AT1773" s="25"/>
      <c r="AU1773" s="25"/>
      <c r="AV1773" s="25"/>
      <c r="AW1773" s="25"/>
      <c r="AX1773" s="25"/>
      <c r="AY1773" s="25"/>
      <c r="AZ1773" s="25"/>
      <c r="BA1773" s="25"/>
      <c r="BB1773" s="25"/>
      <c r="BC1773" s="25"/>
      <c r="BD1773" s="25"/>
      <c r="BE1773" s="25"/>
      <c r="BF1773" s="25"/>
      <c r="BG1773" s="25"/>
      <c r="BH1773" s="25"/>
      <c r="BI1773" s="25"/>
      <c r="BJ1773" s="25"/>
      <c r="BK1773" s="25"/>
      <c r="BL1773" s="25"/>
    </row>
    <row r="1774" spans="27:64">
      <c r="AA1774" s="25"/>
      <c r="AB1774" s="25"/>
      <c r="AC1774" s="25"/>
      <c r="AD1774" s="25"/>
      <c r="AE1774" s="25"/>
      <c r="AG1774" s="128"/>
      <c r="AN1774" s="25"/>
      <c r="AO1774" s="25"/>
      <c r="AP1774" s="25"/>
      <c r="AQ1774" s="25"/>
      <c r="AR1774" s="25"/>
      <c r="AS1774" s="25"/>
      <c r="AT1774" s="25"/>
      <c r="AU1774" s="25"/>
    </row>
    <row r="1775" spans="27:64">
      <c r="AA1775" s="25"/>
      <c r="AB1775" s="25"/>
      <c r="AC1775" s="25"/>
      <c r="AD1775" s="25"/>
      <c r="AE1775" s="25"/>
      <c r="AG1775" s="128"/>
      <c r="AN1775" s="25"/>
      <c r="AO1775" s="25"/>
      <c r="AP1775" s="25"/>
      <c r="AQ1775" s="25"/>
      <c r="AR1775" s="25"/>
      <c r="AS1775" s="25"/>
      <c r="AT1775" s="25"/>
      <c r="AU1775" s="25"/>
    </row>
    <row r="1776" spans="27:64">
      <c r="AA1776" s="25"/>
      <c r="AB1776" s="25"/>
      <c r="AC1776" s="25"/>
      <c r="AD1776" s="25"/>
      <c r="AE1776" s="25"/>
      <c r="AG1776" s="128"/>
      <c r="AN1776" s="25"/>
      <c r="AO1776" s="25"/>
      <c r="AP1776" s="25"/>
      <c r="AQ1776" s="25"/>
      <c r="AR1776" s="25"/>
      <c r="AS1776" s="25"/>
      <c r="AT1776" s="25"/>
      <c r="AU1776" s="25"/>
    </row>
    <row r="1777" spans="27:48">
      <c r="AA1777" s="25"/>
      <c r="AB1777" s="25"/>
      <c r="AC1777" s="25"/>
      <c r="AD1777" s="25"/>
      <c r="AE1777" s="25"/>
      <c r="AG1777" s="128"/>
      <c r="AN1777" s="25"/>
      <c r="AO1777" s="25"/>
      <c r="AP1777" s="25"/>
      <c r="AQ1777" s="25"/>
      <c r="AR1777" s="25"/>
      <c r="AS1777" s="25"/>
      <c r="AT1777" s="25"/>
      <c r="AU1777" s="25"/>
    </row>
    <row r="1778" spans="27:48">
      <c r="AA1778" s="25"/>
      <c r="AB1778" s="25"/>
      <c r="AC1778" s="25"/>
      <c r="AD1778" s="25"/>
      <c r="AE1778" s="25"/>
      <c r="AG1778" s="128"/>
      <c r="AN1778" s="25"/>
      <c r="AO1778" s="25"/>
      <c r="AP1778" s="25"/>
      <c r="AQ1778" s="25"/>
      <c r="AR1778" s="25"/>
      <c r="AS1778" s="25"/>
      <c r="AT1778" s="25"/>
      <c r="AU1778" s="25"/>
    </row>
    <row r="1779" spans="27:48">
      <c r="AA1779" s="25"/>
      <c r="AB1779" s="25"/>
      <c r="AC1779" s="25"/>
      <c r="AD1779" s="25"/>
      <c r="AE1779" s="25"/>
      <c r="AG1779" s="128"/>
      <c r="AN1779" s="25"/>
      <c r="AO1779" s="25"/>
      <c r="AP1779" s="25"/>
      <c r="AQ1779" s="25"/>
      <c r="AR1779" s="25"/>
      <c r="AS1779" s="25"/>
      <c r="AT1779" s="25"/>
      <c r="AU1779" s="25"/>
    </row>
    <row r="1780" spans="27:48">
      <c r="AA1780" s="25"/>
      <c r="AB1780" s="25"/>
      <c r="AC1780" s="25"/>
      <c r="AD1780" s="25"/>
      <c r="AE1780" s="25"/>
      <c r="AG1780" s="128"/>
      <c r="AN1780" s="25"/>
      <c r="AO1780" s="25"/>
      <c r="AP1780" s="25"/>
      <c r="AQ1780" s="25"/>
      <c r="AR1780" s="25"/>
      <c r="AS1780" s="25"/>
      <c r="AT1780" s="25"/>
      <c r="AU1780" s="25"/>
    </row>
    <row r="1781" spans="27:48">
      <c r="AA1781" s="25"/>
      <c r="AB1781" s="25"/>
      <c r="AC1781" s="25"/>
      <c r="AD1781" s="25"/>
      <c r="AE1781" s="25"/>
      <c r="AG1781" s="128"/>
      <c r="AN1781" s="25"/>
      <c r="AO1781" s="25"/>
      <c r="AP1781" s="25"/>
      <c r="AQ1781" s="25"/>
      <c r="AR1781" s="25"/>
      <c r="AS1781" s="25"/>
      <c r="AT1781" s="25"/>
      <c r="AU1781" s="25"/>
    </row>
    <row r="1782" spans="27:48">
      <c r="AA1782" s="25"/>
      <c r="AB1782" s="25"/>
      <c r="AC1782" s="25"/>
      <c r="AD1782" s="25"/>
      <c r="AE1782" s="25"/>
      <c r="AG1782" s="128"/>
      <c r="AN1782" s="25"/>
      <c r="AO1782" s="25"/>
      <c r="AP1782" s="25"/>
      <c r="AQ1782" s="25"/>
      <c r="AR1782" s="25"/>
      <c r="AS1782" s="25"/>
      <c r="AT1782" s="25"/>
      <c r="AU1782" s="25"/>
    </row>
    <row r="1783" spans="27:48">
      <c r="AA1783" s="25"/>
      <c r="AB1783" s="25"/>
      <c r="AC1783" s="25"/>
      <c r="AD1783" s="25"/>
      <c r="AE1783" s="25"/>
      <c r="AG1783" s="128"/>
      <c r="AN1783" s="25"/>
      <c r="AO1783" s="25"/>
      <c r="AP1783" s="25"/>
      <c r="AQ1783" s="25"/>
      <c r="AR1783" s="25"/>
      <c r="AS1783" s="25"/>
      <c r="AT1783" s="25"/>
      <c r="AU1783" s="25"/>
    </row>
    <row r="1784" spans="27:48">
      <c r="AA1784" s="25"/>
      <c r="AB1784" s="25"/>
      <c r="AC1784" s="25"/>
      <c r="AD1784" s="25"/>
      <c r="AE1784" s="25"/>
      <c r="AG1784" s="128"/>
      <c r="AN1784" s="25"/>
      <c r="AO1784" s="25"/>
      <c r="AP1784" s="25"/>
      <c r="AQ1784" s="25"/>
      <c r="AR1784" s="25"/>
      <c r="AS1784" s="25"/>
      <c r="AT1784" s="25"/>
      <c r="AU1784" s="25"/>
      <c r="AV1784" s="25"/>
    </row>
    <row r="1785" spans="27:48">
      <c r="AA1785" s="25"/>
      <c r="AB1785" s="25"/>
      <c r="AC1785" s="25"/>
      <c r="AD1785" s="25"/>
      <c r="AE1785" s="25"/>
      <c r="AG1785" s="128"/>
      <c r="AN1785" s="25"/>
      <c r="AO1785" s="25"/>
      <c r="AP1785" s="25"/>
      <c r="AQ1785" s="25"/>
      <c r="AR1785" s="25"/>
      <c r="AS1785" s="25"/>
      <c r="AT1785" s="25"/>
      <c r="AU1785" s="25"/>
    </row>
    <row r="1786" spans="27:48">
      <c r="AA1786" s="25"/>
      <c r="AB1786" s="25"/>
      <c r="AC1786" s="25"/>
      <c r="AD1786" s="25"/>
      <c r="AE1786" s="25"/>
      <c r="AG1786" s="128"/>
      <c r="AN1786" s="25"/>
      <c r="AO1786" s="25"/>
      <c r="AP1786" s="25"/>
      <c r="AQ1786" s="25"/>
      <c r="AR1786" s="25"/>
      <c r="AS1786" s="25"/>
      <c r="AT1786" s="25"/>
      <c r="AU1786" s="25"/>
    </row>
    <row r="1787" spans="27:48">
      <c r="AA1787" s="25"/>
      <c r="AB1787" s="25"/>
      <c r="AC1787" s="25"/>
      <c r="AD1787" s="25"/>
      <c r="AE1787" s="25"/>
      <c r="AG1787" s="128"/>
      <c r="AN1787" s="25"/>
      <c r="AO1787" s="25"/>
      <c r="AP1787" s="25"/>
      <c r="AQ1787" s="25"/>
      <c r="AR1787" s="25"/>
      <c r="AS1787" s="25"/>
      <c r="AT1787" s="25"/>
      <c r="AU1787" s="25"/>
    </row>
    <row r="1788" spans="27:48">
      <c r="AA1788" s="25"/>
      <c r="AB1788" s="25"/>
      <c r="AC1788" s="25"/>
      <c r="AD1788" s="25"/>
      <c r="AE1788" s="25"/>
      <c r="AG1788" s="128"/>
      <c r="AN1788" s="25"/>
      <c r="AO1788" s="25"/>
      <c r="AP1788" s="25"/>
      <c r="AQ1788" s="25"/>
      <c r="AR1788" s="25"/>
      <c r="AS1788" s="25"/>
      <c r="AT1788" s="25"/>
      <c r="AU1788" s="25"/>
    </row>
    <row r="1789" spans="27:48">
      <c r="AA1789" s="25"/>
      <c r="AB1789" s="25"/>
      <c r="AC1789" s="25"/>
      <c r="AD1789" s="25"/>
      <c r="AE1789" s="25"/>
      <c r="AG1789" s="128"/>
      <c r="AN1789" s="25"/>
      <c r="AO1789" s="25"/>
      <c r="AP1789" s="25"/>
      <c r="AQ1789" s="25"/>
      <c r="AR1789" s="25"/>
      <c r="AS1789" s="25"/>
      <c r="AT1789" s="25"/>
      <c r="AU1789" s="25"/>
      <c r="AV1789" s="25"/>
    </row>
    <row r="1790" spans="27:48">
      <c r="AA1790" s="25"/>
      <c r="AB1790" s="25"/>
      <c r="AC1790" s="25"/>
      <c r="AD1790" s="25"/>
      <c r="AE1790" s="25"/>
      <c r="AG1790" s="128"/>
      <c r="AN1790" s="25"/>
      <c r="AO1790" s="25"/>
      <c r="AP1790" s="25"/>
      <c r="AQ1790" s="25"/>
      <c r="AR1790" s="25"/>
      <c r="AS1790" s="25"/>
      <c r="AT1790" s="25"/>
      <c r="AU1790" s="25"/>
    </row>
    <row r="1791" spans="27:48">
      <c r="AA1791" s="25"/>
      <c r="AB1791" s="25"/>
      <c r="AC1791" s="25"/>
      <c r="AD1791" s="25"/>
      <c r="AE1791" s="25"/>
      <c r="AG1791" s="128"/>
      <c r="AN1791" s="25"/>
      <c r="AO1791" s="25"/>
      <c r="AP1791" s="25"/>
      <c r="AQ1791" s="25"/>
      <c r="AR1791" s="25"/>
      <c r="AS1791" s="25"/>
      <c r="AT1791" s="25"/>
      <c r="AU1791" s="25"/>
    </row>
    <row r="1792" spans="27:48">
      <c r="AA1792" s="25"/>
      <c r="AB1792" s="25"/>
      <c r="AC1792" s="25"/>
      <c r="AD1792" s="25"/>
      <c r="AE1792" s="25"/>
      <c r="AG1792" s="128"/>
      <c r="AN1792" s="25"/>
      <c r="AO1792" s="25"/>
      <c r="AP1792" s="25"/>
      <c r="AQ1792" s="25"/>
      <c r="AR1792" s="25"/>
      <c r="AS1792" s="25"/>
      <c r="AT1792" s="25"/>
      <c r="AU1792" s="25"/>
    </row>
    <row r="1793" spans="27:64">
      <c r="AA1793" s="25"/>
      <c r="AB1793" s="25"/>
      <c r="AC1793" s="25"/>
      <c r="AD1793" s="25"/>
      <c r="AE1793" s="25"/>
      <c r="AG1793" s="128"/>
      <c r="AN1793" s="25"/>
      <c r="AO1793" s="25"/>
      <c r="AP1793" s="25"/>
      <c r="AQ1793" s="25"/>
      <c r="AR1793" s="25"/>
      <c r="AS1793" s="25"/>
      <c r="AT1793" s="25"/>
      <c r="AU1793" s="25"/>
    </row>
    <row r="1794" spans="27:64">
      <c r="AA1794" s="25"/>
      <c r="AB1794" s="25"/>
      <c r="AC1794" s="25"/>
      <c r="AD1794" s="25"/>
      <c r="AE1794" s="25"/>
      <c r="AG1794" s="128"/>
      <c r="AN1794" s="25"/>
      <c r="AO1794" s="25"/>
      <c r="AP1794" s="25"/>
      <c r="AQ1794" s="25"/>
      <c r="AR1794" s="25"/>
      <c r="AS1794" s="25"/>
      <c r="AT1794" s="25"/>
      <c r="AU1794" s="25"/>
    </row>
    <row r="1795" spans="27:64">
      <c r="AA1795" s="25"/>
      <c r="AB1795" s="25"/>
      <c r="AC1795" s="25"/>
      <c r="AD1795" s="25"/>
      <c r="AE1795" s="25"/>
      <c r="AG1795" s="128"/>
      <c r="AN1795" s="25"/>
      <c r="AO1795" s="25"/>
      <c r="AP1795" s="25"/>
      <c r="AQ1795" s="25"/>
      <c r="AR1795" s="25"/>
      <c r="AS1795" s="25"/>
      <c r="AT1795" s="25"/>
      <c r="AU1795" s="25"/>
    </row>
    <row r="1796" spans="27:64">
      <c r="AA1796" s="25"/>
      <c r="AB1796" s="25"/>
      <c r="AC1796" s="25"/>
      <c r="AD1796" s="25"/>
      <c r="AE1796" s="25"/>
      <c r="AG1796" s="128"/>
      <c r="AN1796" s="25"/>
      <c r="AO1796" s="25"/>
      <c r="AP1796" s="25"/>
      <c r="AQ1796" s="25"/>
      <c r="AR1796" s="25"/>
      <c r="AS1796" s="25"/>
      <c r="AT1796" s="25"/>
      <c r="AU1796" s="25"/>
    </row>
    <row r="1797" spans="27:64">
      <c r="AA1797" s="25"/>
      <c r="AB1797" s="25"/>
      <c r="AC1797" s="25"/>
      <c r="AD1797" s="25"/>
      <c r="AE1797" s="25"/>
      <c r="AG1797" s="128"/>
      <c r="AN1797" s="25"/>
      <c r="AO1797" s="25"/>
      <c r="AP1797" s="25"/>
      <c r="AQ1797" s="25"/>
      <c r="AR1797" s="25"/>
      <c r="AS1797" s="25"/>
      <c r="AT1797" s="25"/>
      <c r="AU1797" s="25"/>
    </row>
    <row r="1798" spans="27:64">
      <c r="AA1798" s="25"/>
      <c r="AB1798" s="25"/>
      <c r="AC1798" s="25"/>
      <c r="AD1798" s="25"/>
      <c r="AE1798" s="25"/>
      <c r="AG1798" s="128"/>
      <c r="AN1798" s="25"/>
      <c r="AO1798" s="25"/>
      <c r="AP1798" s="25"/>
      <c r="AQ1798" s="25"/>
      <c r="AR1798" s="25"/>
      <c r="AS1798" s="25"/>
      <c r="AT1798" s="25"/>
      <c r="AU1798" s="25"/>
      <c r="AV1798" s="25"/>
    </row>
    <row r="1799" spans="27:64">
      <c r="AA1799" s="25"/>
      <c r="AB1799" s="25"/>
      <c r="AC1799" s="25"/>
      <c r="AD1799" s="25"/>
      <c r="AE1799" s="25"/>
      <c r="AG1799" s="128"/>
      <c r="AN1799" s="25"/>
      <c r="AO1799" s="25"/>
      <c r="AP1799" s="25"/>
      <c r="AQ1799" s="25"/>
      <c r="AR1799" s="25"/>
      <c r="AS1799" s="25"/>
      <c r="AT1799" s="25"/>
      <c r="AU1799" s="25"/>
    </row>
    <row r="1800" spans="27:64">
      <c r="AA1800" s="25"/>
      <c r="AB1800" s="25"/>
      <c r="AC1800" s="25"/>
      <c r="AD1800" s="25"/>
      <c r="AE1800" s="25"/>
      <c r="AG1800" s="128"/>
      <c r="AN1800" s="25"/>
      <c r="AO1800" s="25"/>
      <c r="AP1800" s="25"/>
      <c r="AQ1800" s="25"/>
      <c r="AR1800" s="25"/>
      <c r="AS1800" s="25"/>
      <c r="AT1800" s="25"/>
      <c r="AU1800" s="25"/>
      <c r="AV1800" s="25"/>
      <c r="AX1800" s="25"/>
    </row>
    <row r="1801" spans="27:64">
      <c r="AA1801" s="25"/>
      <c r="AB1801" s="25"/>
      <c r="AC1801" s="25"/>
      <c r="AD1801" s="25"/>
      <c r="AE1801" s="25"/>
      <c r="AG1801" s="128"/>
      <c r="AN1801" s="25"/>
      <c r="AO1801" s="25"/>
      <c r="AP1801" s="25"/>
      <c r="AQ1801" s="25"/>
      <c r="AR1801" s="25"/>
      <c r="AS1801" s="25"/>
      <c r="AT1801" s="25"/>
      <c r="AU1801" s="25"/>
      <c r="AV1801" s="25"/>
      <c r="AW1801" s="25"/>
      <c r="AX1801" s="25"/>
      <c r="AY1801" s="25"/>
      <c r="AZ1801" s="25"/>
      <c r="BA1801" s="25"/>
      <c r="BB1801" s="25"/>
      <c r="BC1801" s="25"/>
      <c r="BD1801" s="25"/>
      <c r="BE1801" s="25"/>
      <c r="BF1801" s="25"/>
      <c r="BG1801" s="25"/>
      <c r="BH1801" s="25"/>
      <c r="BI1801" s="25"/>
      <c r="BJ1801" s="25"/>
      <c r="BK1801" s="25"/>
      <c r="BL1801" s="25"/>
    </row>
    <row r="1802" spans="27:64">
      <c r="AA1802" s="25"/>
      <c r="AB1802" s="25"/>
      <c r="AC1802" s="25"/>
      <c r="AD1802" s="25"/>
      <c r="AE1802" s="25"/>
      <c r="AG1802" s="128"/>
      <c r="AN1802" s="25"/>
      <c r="AO1802" s="25"/>
      <c r="AP1802" s="25"/>
      <c r="AQ1802" s="25"/>
      <c r="AR1802" s="25"/>
      <c r="AS1802" s="25"/>
      <c r="AT1802" s="25"/>
      <c r="AU1802" s="25"/>
    </row>
    <row r="1803" spans="27:64">
      <c r="AA1803" s="25"/>
      <c r="AB1803" s="25"/>
      <c r="AC1803" s="25"/>
      <c r="AD1803" s="25"/>
      <c r="AE1803" s="25"/>
      <c r="AG1803" s="128"/>
      <c r="AN1803" s="25"/>
      <c r="AO1803" s="25"/>
      <c r="AP1803" s="25"/>
      <c r="AQ1803" s="25"/>
      <c r="AR1803" s="25"/>
      <c r="AS1803" s="25"/>
      <c r="AT1803" s="25"/>
      <c r="AU1803" s="25"/>
    </row>
    <row r="1804" spans="27:64">
      <c r="AA1804" s="25"/>
      <c r="AB1804" s="25"/>
      <c r="AC1804" s="25"/>
      <c r="AD1804" s="25"/>
      <c r="AE1804" s="25"/>
      <c r="AG1804" s="128"/>
      <c r="AN1804" s="25"/>
      <c r="AO1804" s="25"/>
      <c r="AP1804" s="25"/>
      <c r="AQ1804" s="25"/>
      <c r="AR1804" s="25"/>
      <c r="AS1804" s="25"/>
      <c r="AT1804" s="25"/>
      <c r="AU1804" s="25"/>
    </row>
    <row r="1805" spans="27:64">
      <c r="AA1805" s="25"/>
      <c r="AB1805" s="25"/>
      <c r="AC1805" s="25"/>
      <c r="AD1805" s="25"/>
      <c r="AE1805" s="25"/>
      <c r="AG1805" s="128"/>
      <c r="AN1805" s="25"/>
      <c r="AO1805" s="25"/>
      <c r="AP1805" s="25"/>
      <c r="AQ1805" s="25"/>
      <c r="AR1805" s="25"/>
      <c r="AS1805" s="25"/>
      <c r="AT1805" s="25"/>
      <c r="AU1805" s="25"/>
      <c r="AV1805" s="25"/>
      <c r="AX1805" s="25"/>
    </row>
    <row r="1806" spans="27:64">
      <c r="AA1806" s="25"/>
      <c r="AB1806" s="25"/>
      <c r="AC1806" s="25"/>
      <c r="AD1806" s="25"/>
      <c r="AE1806" s="25"/>
      <c r="AG1806" s="128"/>
      <c r="AN1806" s="25"/>
      <c r="AO1806" s="25"/>
      <c r="AP1806" s="25"/>
      <c r="AQ1806" s="25"/>
      <c r="AR1806" s="25"/>
      <c r="AS1806" s="25"/>
      <c r="AT1806" s="25"/>
      <c r="AU1806" s="25"/>
      <c r="AV1806" s="25"/>
      <c r="AW1806" s="25"/>
      <c r="AX1806" s="25"/>
      <c r="AY1806" s="25"/>
      <c r="AZ1806" s="25"/>
      <c r="BA1806" s="25"/>
      <c r="BB1806" s="25"/>
      <c r="BC1806" s="25"/>
      <c r="BD1806" s="25"/>
      <c r="BE1806" s="25"/>
      <c r="BF1806" s="25"/>
      <c r="BG1806" s="25"/>
      <c r="BH1806" s="25"/>
      <c r="BI1806" s="25"/>
      <c r="BJ1806" s="25"/>
      <c r="BK1806" s="25"/>
      <c r="BL1806" s="25"/>
    </row>
    <row r="1807" spans="27:64">
      <c r="AA1807" s="25"/>
      <c r="AB1807" s="25"/>
      <c r="AC1807" s="25"/>
      <c r="AD1807" s="25"/>
      <c r="AE1807" s="25"/>
      <c r="AG1807" s="128"/>
      <c r="AN1807" s="25"/>
      <c r="AO1807" s="25"/>
      <c r="AP1807" s="25"/>
      <c r="AQ1807" s="25"/>
      <c r="AR1807" s="25"/>
      <c r="AS1807" s="25"/>
      <c r="AT1807" s="25"/>
      <c r="AU1807" s="25"/>
    </row>
    <row r="1808" spans="27:64">
      <c r="AA1808" s="25"/>
      <c r="AB1808" s="25"/>
      <c r="AC1808" s="25"/>
      <c r="AD1808" s="25"/>
      <c r="AE1808" s="25"/>
      <c r="AG1808" s="128"/>
      <c r="AN1808" s="25"/>
      <c r="AO1808" s="25"/>
      <c r="AP1808" s="25"/>
      <c r="AQ1808" s="25"/>
      <c r="AR1808" s="25"/>
      <c r="AS1808" s="25"/>
      <c r="AT1808" s="25"/>
      <c r="AU1808" s="25"/>
    </row>
    <row r="1809" spans="27:64">
      <c r="AA1809" s="25"/>
      <c r="AB1809" s="25"/>
      <c r="AC1809" s="25"/>
      <c r="AD1809" s="25"/>
      <c r="AE1809" s="25"/>
      <c r="AG1809" s="128"/>
      <c r="AN1809" s="25"/>
      <c r="AO1809" s="25"/>
      <c r="AP1809" s="25"/>
      <c r="AQ1809" s="25"/>
      <c r="AR1809" s="25"/>
      <c r="AS1809" s="25"/>
      <c r="AT1809" s="25"/>
      <c r="AU1809" s="25"/>
    </row>
    <row r="1810" spans="27:64">
      <c r="AA1810" s="25"/>
      <c r="AB1810" s="25"/>
      <c r="AC1810" s="25"/>
      <c r="AD1810" s="25"/>
      <c r="AE1810" s="25"/>
      <c r="AG1810" s="128"/>
      <c r="AN1810" s="25"/>
      <c r="AO1810" s="25"/>
      <c r="AP1810" s="25"/>
      <c r="AQ1810" s="25"/>
      <c r="AR1810" s="25"/>
      <c r="AS1810" s="25"/>
      <c r="AT1810" s="25"/>
      <c r="AU1810" s="25"/>
    </row>
    <row r="1811" spans="27:64">
      <c r="AA1811" s="25"/>
      <c r="AB1811" s="25"/>
      <c r="AC1811" s="25"/>
      <c r="AD1811" s="25"/>
      <c r="AE1811" s="25"/>
      <c r="AG1811" s="128"/>
      <c r="AN1811" s="25"/>
      <c r="AO1811" s="25"/>
      <c r="AP1811" s="25"/>
      <c r="AQ1811" s="25"/>
      <c r="AR1811" s="25"/>
      <c r="AS1811" s="25"/>
      <c r="AT1811" s="25"/>
      <c r="AU1811" s="25"/>
      <c r="AV1811" s="25"/>
      <c r="AX1811" s="25"/>
    </row>
    <row r="1812" spans="27:64">
      <c r="AA1812" s="25"/>
      <c r="AB1812" s="25"/>
      <c r="AC1812" s="25"/>
      <c r="AD1812" s="25"/>
      <c r="AE1812" s="25"/>
      <c r="AG1812" s="128"/>
      <c r="AN1812" s="25"/>
      <c r="AO1812" s="25"/>
      <c r="AP1812" s="25"/>
      <c r="AQ1812" s="25"/>
      <c r="AR1812" s="25"/>
      <c r="AS1812" s="25"/>
      <c r="AT1812" s="25"/>
      <c r="AU1812" s="25"/>
    </row>
    <row r="1813" spans="27:64">
      <c r="AA1813" s="25"/>
      <c r="AB1813" s="25"/>
      <c r="AC1813" s="25"/>
      <c r="AD1813" s="25"/>
      <c r="AE1813" s="25"/>
      <c r="AG1813" s="128"/>
      <c r="AN1813" s="25"/>
      <c r="AO1813" s="25"/>
      <c r="AP1813" s="25"/>
      <c r="AQ1813" s="25"/>
      <c r="AR1813" s="25"/>
      <c r="AS1813" s="25"/>
      <c r="AT1813" s="25"/>
      <c r="AU1813" s="25"/>
    </row>
    <row r="1814" spans="27:64">
      <c r="AA1814" s="25"/>
      <c r="AB1814" s="25"/>
      <c r="AC1814" s="25"/>
      <c r="AD1814" s="25"/>
      <c r="AE1814" s="25"/>
      <c r="AG1814" s="128"/>
      <c r="AN1814" s="25"/>
      <c r="AO1814" s="25"/>
      <c r="AP1814" s="25"/>
      <c r="AQ1814" s="25"/>
      <c r="AR1814" s="25"/>
      <c r="AS1814" s="25"/>
      <c r="AT1814" s="25"/>
      <c r="AU1814" s="25"/>
    </row>
    <row r="1815" spans="27:64">
      <c r="AA1815" s="25"/>
      <c r="AB1815" s="25"/>
      <c r="AC1815" s="25"/>
      <c r="AD1815" s="25"/>
      <c r="AE1815" s="25"/>
      <c r="AG1815" s="128"/>
      <c r="AN1815" s="25"/>
      <c r="AO1815" s="25"/>
      <c r="AP1815" s="25"/>
      <c r="AQ1815" s="25"/>
      <c r="AR1815" s="25"/>
      <c r="AS1815" s="25"/>
      <c r="AT1815" s="25"/>
      <c r="AU1815" s="25"/>
    </row>
    <row r="1816" spans="27:64">
      <c r="AA1816" s="25"/>
      <c r="AB1816" s="25"/>
      <c r="AC1816" s="25"/>
      <c r="AD1816" s="25"/>
      <c r="AE1816" s="25"/>
      <c r="AG1816" s="128"/>
      <c r="AN1816" s="25"/>
      <c r="AO1816" s="25"/>
      <c r="AP1816" s="25"/>
      <c r="AQ1816" s="25"/>
      <c r="AR1816" s="25"/>
      <c r="AS1816" s="25"/>
      <c r="AT1816" s="25"/>
      <c r="AU1816" s="25"/>
    </row>
    <row r="1817" spans="27:64">
      <c r="AA1817" s="25"/>
      <c r="AB1817" s="25"/>
      <c r="AC1817" s="25"/>
      <c r="AD1817" s="25"/>
      <c r="AE1817" s="25"/>
      <c r="AG1817" s="128"/>
      <c r="AN1817" s="25"/>
      <c r="AO1817" s="25"/>
      <c r="AP1817" s="25"/>
      <c r="AQ1817" s="25"/>
      <c r="AR1817" s="25"/>
      <c r="AS1817" s="25"/>
      <c r="AT1817" s="25"/>
      <c r="AU1817" s="25"/>
    </row>
    <row r="1818" spans="27:64">
      <c r="AA1818" s="25"/>
      <c r="AB1818" s="25"/>
      <c r="AC1818" s="25"/>
      <c r="AD1818" s="25"/>
      <c r="AE1818" s="25"/>
      <c r="AG1818" s="128"/>
      <c r="AN1818" s="25"/>
      <c r="AO1818" s="25"/>
      <c r="AP1818" s="25"/>
      <c r="AQ1818" s="25"/>
      <c r="AR1818" s="25"/>
      <c r="AS1818" s="25"/>
      <c r="AT1818" s="25"/>
      <c r="AU1818" s="25"/>
      <c r="AV1818" s="25"/>
      <c r="AX1818" s="25"/>
      <c r="AY1818" s="25"/>
      <c r="AZ1818" s="25"/>
      <c r="BA1818" s="25"/>
      <c r="BB1818" s="25"/>
      <c r="BC1818" s="25"/>
      <c r="BD1818" s="25"/>
      <c r="BE1818" s="25"/>
      <c r="BF1818" s="25"/>
      <c r="BG1818" s="25"/>
      <c r="BH1818" s="25"/>
      <c r="BI1818" s="25"/>
      <c r="BJ1818" s="25"/>
      <c r="BK1818" s="25"/>
      <c r="BL1818" s="25"/>
    </row>
    <row r="1819" spans="27:64">
      <c r="AA1819" s="25"/>
      <c r="AB1819" s="25"/>
      <c r="AC1819" s="25"/>
      <c r="AD1819" s="25"/>
      <c r="AE1819" s="25"/>
      <c r="AG1819" s="128"/>
      <c r="AN1819" s="25"/>
      <c r="AO1819" s="25"/>
      <c r="AP1819" s="25"/>
      <c r="AQ1819" s="25"/>
      <c r="AR1819" s="25"/>
      <c r="AS1819" s="25"/>
      <c r="AT1819" s="25"/>
      <c r="AU1819" s="25"/>
      <c r="AV1819" s="25"/>
    </row>
    <row r="1820" spans="27:64">
      <c r="AA1820" s="25"/>
      <c r="AB1820" s="25"/>
      <c r="AC1820" s="25"/>
      <c r="AD1820" s="25"/>
      <c r="AE1820" s="25"/>
      <c r="AG1820" s="128"/>
      <c r="AN1820" s="25"/>
      <c r="AO1820" s="25"/>
      <c r="AP1820" s="25"/>
      <c r="AQ1820" s="25"/>
      <c r="AR1820" s="25"/>
      <c r="AS1820" s="25"/>
      <c r="AT1820" s="25"/>
      <c r="AU1820" s="25"/>
    </row>
    <row r="1821" spans="27:64">
      <c r="AA1821" s="25"/>
      <c r="AB1821" s="25"/>
      <c r="AC1821" s="25"/>
      <c r="AD1821" s="25"/>
      <c r="AE1821" s="25"/>
      <c r="AG1821" s="128"/>
      <c r="AN1821" s="25"/>
      <c r="AO1821" s="25"/>
      <c r="AP1821" s="25"/>
      <c r="AQ1821" s="25"/>
      <c r="AR1821" s="25"/>
      <c r="AS1821" s="25"/>
      <c r="AT1821" s="25"/>
      <c r="AU1821" s="25"/>
      <c r="AV1821" s="25"/>
    </row>
    <row r="1822" spans="27:64">
      <c r="AA1822" s="25"/>
      <c r="AB1822" s="25"/>
      <c r="AC1822" s="25"/>
      <c r="AD1822" s="25"/>
      <c r="AE1822" s="25"/>
      <c r="AG1822" s="128"/>
      <c r="AN1822" s="25"/>
      <c r="AO1822" s="25"/>
      <c r="AP1822" s="25"/>
      <c r="AQ1822" s="25"/>
      <c r="AR1822" s="25"/>
      <c r="AS1822" s="25"/>
      <c r="AT1822" s="25"/>
      <c r="AU1822" s="25"/>
    </row>
    <row r="1823" spans="27:64">
      <c r="AA1823" s="25"/>
      <c r="AB1823" s="25"/>
      <c r="AC1823" s="25"/>
      <c r="AD1823" s="25"/>
      <c r="AE1823" s="25"/>
      <c r="AG1823" s="128"/>
      <c r="AN1823" s="25"/>
      <c r="AO1823" s="25"/>
      <c r="AP1823" s="25"/>
      <c r="AQ1823" s="25"/>
      <c r="AR1823" s="25"/>
      <c r="AS1823" s="25"/>
      <c r="AT1823" s="25"/>
      <c r="AU1823" s="25"/>
    </row>
    <row r="1824" spans="27:64">
      <c r="AA1824" s="25"/>
      <c r="AB1824" s="25"/>
      <c r="AC1824" s="25"/>
      <c r="AD1824" s="25"/>
      <c r="AE1824" s="25"/>
      <c r="AG1824" s="128"/>
      <c r="AN1824" s="25"/>
      <c r="AO1824" s="25"/>
      <c r="AP1824" s="25"/>
      <c r="AQ1824" s="25"/>
      <c r="AR1824" s="25"/>
      <c r="AS1824" s="25"/>
      <c r="AT1824" s="25"/>
      <c r="AU1824" s="25"/>
    </row>
    <row r="1825" spans="27:64">
      <c r="AA1825" s="25"/>
      <c r="AB1825" s="25"/>
      <c r="AC1825" s="25"/>
      <c r="AD1825" s="25"/>
      <c r="AE1825" s="25"/>
      <c r="AG1825" s="128"/>
      <c r="AN1825" s="25"/>
      <c r="AO1825" s="25"/>
      <c r="AP1825" s="25"/>
      <c r="AQ1825" s="25"/>
      <c r="AR1825" s="25"/>
      <c r="AS1825" s="25"/>
      <c r="AT1825" s="25"/>
      <c r="AU1825" s="25"/>
    </row>
    <row r="1826" spans="27:64">
      <c r="AA1826" s="25"/>
      <c r="AB1826" s="25"/>
      <c r="AC1826" s="25"/>
      <c r="AD1826" s="25"/>
      <c r="AE1826" s="25"/>
      <c r="AG1826" s="128"/>
      <c r="AN1826" s="25"/>
      <c r="AO1826" s="25"/>
      <c r="AP1826" s="25"/>
      <c r="AQ1826" s="25"/>
      <c r="AR1826" s="25"/>
      <c r="AS1826" s="25"/>
      <c r="AT1826" s="25"/>
      <c r="AU1826" s="25"/>
    </row>
    <row r="1827" spans="27:64">
      <c r="AA1827" s="25"/>
      <c r="AB1827" s="25"/>
      <c r="AC1827" s="25"/>
      <c r="AD1827" s="25"/>
      <c r="AE1827" s="25"/>
      <c r="AG1827" s="128"/>
      <c r="AN1827" s="25"/>
      <c r="AO1827" s="25"/>
      <c r="AP1827" s="25"/>
      <c r="AQ1827" s="25"/>
      <c r="AR1827" s="25"/>
      <c r="AS1827" s="25"/>
      <c r="AT1827" s="25"/>
      <c r="AU1827" s="25"/>
    </row>
    <row r="1828" spans="27:64">
      <c r="AA1828" s="25"/>
      <c r="AB1828" s="25"/>
      <c r="AC1828" s="25"/>
      <c r="AD1828" s="25"/>
      <c r="AE1828" s="25"/>
      <c r="AG1828" s="128"/>
      <c r="AN1828" s="25"/>
      <c r="AO1828" s="25"/>
      <c r="AP1828" s="25"/>
      <c r="AQ1828" s="25"/>
      <c r="AR1828" s="25"/>
      <c r="AS1828" s="25"/>
      <c r="AT1828" s="25"/>
      <c r="AU1828" s="25"/>
    </row>
    <row r="1829" spans="27:64">
      <c r="AA1829" s="25"/>
      <c r="AB1829" s="25"/>
      <c r="AC1829" s="25"/>
      <c r="AD1829" s="25"/>
      <c r="AE1829" s="25"/>
      <c r="AG1829" s="128"/>
      <c r="AN1829" s="25"/>
      <c r="AO1829" s="25"/>
      <c r="AP1829" s="25"/>
      <c r="AQ1829" s="25"/>
      <c r="AR1829" s="25"/>
      <c r="AS1829" s="25"/>
      <c r="AT1829" s="25"/>
      <c r="AU1829" s="25"/>
    </row>
    <row r="1830" spans="27:64">
      <c r="AA1830" s="25"/>
      <c r="AB1830" s="25"/>
      <c r="AC1830" s="25"/>
      <c r="AD1830" s="25"/>
      <c r="AE1830" s="25"/>
      <c r="AG1830" s="128"/>
      <c r="AN1830" s="25"/>
      <c r="AO1830" s="25"/>
      <c r="AP1830" s="25"/>
      <c r="AQ1830" s="25"/>
      <c r="AR1830" s="25"/>
      <c r="AS1830" s="25"/>
      <c r="AT1830" s="25"/>
      <c r="AU1830" s="25"/>
    </row>
    <row r="1831" spans="27:64">
      <c r="AA1831" s="25"/>
      <c r="AB1831" s="25"/>
      <c r="AC1831" s="25"/>
      <c r="AD1831" s="25"/>
      <c r="AE1831" s="25"/>
      <c r="AG1831" s="128"/>
      <c r="AN1831" s="25"/>
      <c r="AO1831" s="25"/>
      <c r="AP1831" s="25"/>
      <c r="AQ1831" s="25"/>
      <c r="AR1831" s="25"/>
      <c r="AS1831" s="25"/>
      <c r="AT1831" s="25"/>
      <c r="AU1831" s="25"/>
      <c r="AV1831" s="25"/>
      <c r="AW1831" s="25"/>
      <c r="AX1831" s="25"/>
      <c r="AY1831" s="25"/>
      <c r="AZ1831" s="25"/>
      <c r="BA1831" s="25"/>
      <c r="BB1831" s="25"/>
      <c r="BC1831" s="25"/>
      <c r="BD1831" s="25"/>
      <c r="BE1831" s="25"/>
      <c r="BF1831" s="25"/>
      <c r="BG1831" s="25"/>
      <c r="BH1831" s="25"/>
      <c r="BI1831" s="25"/>
      <c r="BJ1831" s="25"/>
      <c r="BK1831" s="25"/>
      <c r="BL1831" s="25"/>
    </row>
    <row r="1832" spans="27:64">
      <c r="AA1832" s="25"/>
      <c r="AB1832" s="25"/>
      <c r="AC1832" s="25"/>
      <c r="AD1832" s="25"/>
      <c r="AE1832" s="25"/>
      <c r="AG1832" s="128"/>
      <c r="AN1832" s="25"/>
      <c r="AO1832" s="25"/>
      <c r="AP1832" s="25"/>
      <c r="AQ1832" s="25"/>
      <c r="AR1832" s="25"/>
      <c r="AS1832" s="25"/>
      <c r="AT1832" s="25"/>
      <c r="AU1832" s="25"/>
    </row>
    <row r="1833" spans="27:64">
      <c r="AA1833" s="25"/>
      <c r="AB1833" s="25"/>
      <c r="AC1833" s="25"/>
      <c r="AD1833" s="25"/>
      <c r="AE1833" s="25"/>
      <c r="AG1833" s="128"/>
      <c r="AN1833" s="25"/>
      <c r="AO1833" s="25"/>
      <c r="AP1833" s="25"/>
      <c r="AQ1833" s="25"/>
      <c r="AR1833" s="25"/>
      <c r="AS1833" s="25"/>
      <c r="AT1833" s="25"/>
      <c r="AU1833" s="25"/>
    </row>
    <row r="1834" spans="27:64">
      <c r="AA1834" s="25"/>
      <c r="AB1834" s="25"/>
      <c r="AC1834" s="25"/>
      <c r="AD1834" s="25"/>
      <c r="AE1834" s="25"/>
      <c r="AG1834" s="128"/>
      <c r="AN1834" s="25"/>
      <c r="AO1834" s="25"/>
      <c r="AP1834" s="25"/>
      <c r="AQ1834" s="25"/>
      <c r="AR1834" s="25"/>
      <c r="AS1834" s="25"/>
      <c r="AT1834" s="25"/>
      <c r="AU1834" s="25"/>
    </row>
    <row r="1835" spans="27:64">
      <c r="AA1835" s="25"/>
      <c r="AB1835" s="25"/>
      <c r="AC1835" s="25"/>
      <c r="AD1835" s="25"/>
      <c r="AE1835" s="25"/>
      <c r="AG1835" s="128"/>
      <c r="AN1835" s="25"/>
      <c r="AO1835" s="25"/>
      <c r="AP1835" s="25"/>
      <c r="AQ1835" s="25"/>
      <c r="AR1835" s="25"/>
      <c r="AS1835" s="25"/>
      <c r="AT1835" s="25"/>
      <c r="AU1835" s="25"/>
    </row>
    <row r="1836" spans="27:64">
      <c r="AA1836" s="25"/>
      <c r="AB1836" s="25"/>
      <c r="AC1836" s="25"/>
      <c r="AD1836" s="25"/>
      <c r="AE1836" s="25"/>
      <c r="AG1836" s="128"/>
      <c r="AN1836" s="25"/>
      <c r="AO1836" s="25"/>
      <c r="AP1836" s="25"/>
      <c r="AQ1836" s="25"/>
      <c r="AR1836" s="25"/>
      <c r="AS1836" s="25"/>
      <c r="AT1836" s="25"/>
      <c r="AU1836" s="25"/>
    </row>
    <row r="1837" spans="27:64">
      <c r="AA1837" s="25"/>
      <c r="AB1837" s="25"/>
      <c r="AC1837" s="25"/>
      <c r="AD1837" s="25"/>
      <c r="AE1837" s="25"/>
      <c r="AG1837" s="128"/>
      <c r="AN1837" s="25"/>
      <c r="AO1837" s="25"/>
      <c r="AP1837" s="25"/>
      <c r="AQ1837" s="25"/>
      <c r="AR1837" s="25"/>
      <c r="AS1837" s="25"/>
      <c r="AT1837" s="25"/>
      <c r="AU1837" s="25"/>
    </row>
    <row r="1838" spans="27:64">
      <c r="AA1838" s="25"/>
      <c r="AB1838" s="25"/>
      <c r="AC1838" s="25"/>
      <c r="AD1838" s="25"/>
      <c r="AE1838" s="25"/>
      <c r="AG1838" s="128"/>
      <c r="AN1838" s="25"/>
      <c r="AO1838" s="25"/>
      <c r="AP1838" s="25"/>
      <c r="AQ1838" s="25"/>
      <c r="AR1838" s="25"/>
      <c r="AS1838" s="25"/>
      <c r="AT1838" s="25"/>
      <c r="AU1838" s="25"/>
    </row>
    <row r="1839" spans="27:64">
      <c r="AA1839" s="25"/>
      <c r="AB1839" s="25"/>
      <c r="AC1839" s="25"/>
      <c r="AD1839" s="25"/>
      <c r="AE1839" s="25"/>
      <c r="AG1839" s="128"/>
      <c r="AN1839" s="25"/>
      <c r="AO1839" s="25"/>
      <c r="AP1839" s="25"/>
      <c r="AQ1839" s="25"/>
      <c r="AR1839" s="25"/>
      <c r="AS1839" s="25"/>
      <c r="AT1839" s="25"/>
      <c r="AU1839" s="25"/>
    </row>
    <row r="1840" spans="27:64">
      <c r="AA1840" s="25"/>
      <c r="AB1840" s="25"/>
      <c r="AC1840" s="25"/>
      <c r="AD1840" s="25"/>
      <c r="AE1840" s="25"/>
      <c r="AG1840" s="128"/>
      <c r="AN1840" s="25"/>
      <c r="AO1840" s="25"/>
      <c r="AP1840" s="25"/>
      <c r="AQ1840" s="25"/>
      <c r="AR1840" s="25"/>
      <c r="AS1840" s="25"/>
      <c r="AT1840" s="25"/>
      <c r="AU1840" s="25"/>
    </row>
    <row r="1841" spans="27:64">
      <c r="AA1841" s="25"/>
      <c r="AB1841" s="25"/>
      <c r="AC1841" s="25"/>
      <c r="AD1841" s="25"/>
      <c r="AE1841" s="25"/>
      <c r="AG1841" s="128"/>
      <c r="AN1841" s="25"/>
      <c r="AO1841" s="25"/>
      <c r="AP1841" s="25"/>
      <c r="AQ1841" s="25"/>
      <c r="AR1841" s="25"/>
      <c r="AS1841" s="25"/>
      <c r="AT1841" s="25"/>
      <c r="AU1841" s="25"/>
    </row>
    <row r="1842" spans="27:64">
      <c r="AA1842" s="25"/>
      <c r="AB1842" s="25"/>
      <c r="AC1842" s="25"/>
      <c r="AD1842" s="25"/>
      <c r="AE1842" s="25"/>
      <c r="AG1842" s="128"/>
      <c r="AN1842" s="25"/>
      <c r="AO1842" s="25"/>
      <c r="AP1842" s="25"/>
      <c r="AQ1842" s="25"/>
      <c r="AR1842" s="25"/>
      <c r="AS1842" s="25"/>
      <c r="AT1842" s="25"/>
      <c r="AU1842" s="25"/>
    </row>
    <row r="1843" spans="27:64">
      <c r="AA1843" s="25"/>
      <c r="AB1843" s="25"/>
      <c r="AC1843" s="25"/>
      <c r="AD1843" s="25"/>
      <c r="AE1843" s="25"/>
      <c r="AG1843" s="128"/>
      <c r="AN1843" s="25"/>
      <c r="AO1843" s="25"/>
      <c r="AP1843" s="25"/>
      <c r="AQ1843" s="25"/>
      <c r="AR1843" s="25"/>
      <c r="AS1843" s="25"/>
      <c r="AT1843" s="25"/>
      <c r="AU1843" s="25"/>
    </row>
    <row r="1844" spans="27:64">
      <c r="AA1844" s="25"/>
      <c r="AB1844" s="25"/>
      <c r="AC1844" s="25"/>
      <c r="AD1844" s="25"/>
      <c r="AE1844" s="25"/>
      <c r="AG1844" s="128"/>
      <c r="AN1844" s="25"/>
      <c r="AO1844" s="25"/>
      <c r="AP1844" s="25"/>
      <c r="AQ1844" s="25"/>
      <c r="AR1844" s="25"/>
      <c r="AS1844" s="25"/>
      <c r="AT1844" s="25"/>
      <c r="AU1844" s="25"/>
    </row>
    <row r="1845" spans="27:64">
      <c r="AA1845" s="25"/>
      <c r="AB1845" s="25"/>
      <c r="AC1845" s="25"/>
      <c r="AD1845" s="25"/>
      <c r="AE1845" s="25"/>
      <c r="AG1845" s="128"/>
      <c r="AN1845" s="25"/>
      <c r="AO1845" s="25"/>
      <c r="AP1845" s="25"/>
      <c r="AQ1845" s="25"/>
      <c r="AR1845" s="25"/>
      <c r="AS1845" s="25"/>
      <c r="AT1845" s="25"/>
      <c r="AU1845" s="25"/>
    </row>
    <row r="1846" spans="27:64">
      <c r="AA1846" s="25"/>
      <c r="AB1846" s="25"/>
      <c r="AC1846" s="25"/>
      <c r="AD1846" s="25"/>
      <c r="AE1846" s="25"/>
      <c r="AG1846" s="128"/>
      <c r="AN1846" s="25"/>
      <c r="AO1846" s="25"/>
      <c r="AP1846" s="25"/>
      <c r="AQ1846" s="25"/>
      <c r="AR1846" s="25"/>
      <c r="AS1846" s="25"/>
      <c r="AT1846" s="25"/>
      <c r="AU1846" s="25"/>
    </row>
    <row r="1847" spans="27:64">
      <c r="AA1847" s="25"/>
      <c r="AB1847" s="25"/>
      <c r="AC1847" s="25"/>
      <c r="AD1847" s="25"/>
      <c r="AE1847" s="25"/>
      <c r="AG1847" s="128"/>
      <c r="AN1847" s="25"/>
      <c r="AO1847" s="25"/>
      <c r="AP1847" s="25"/>
      <c r="AQ1847" s="25"/>
      <c r="AR1847" s="25"/>
      <c r="AS1847" s="25"/>
      <c r="AT1847" s="25"/>
      <c r="AU1847" s="25"/>
    </row>
    <row r="1848" spans="27:64">
      <c r="AA1848" s="25"/>
      <c r="AB1848" s="25"/>
      <c r="AC1848" s="25"/>
      <c r="AD1848" s="25"/>
      <c r="AE1848" s="25"/>
      <c r="AG1848" s="128"/>
      <c r="AN1848" s="25"/>
      <c r="AO1848" s="25"/>
      <c r="AP1848" s="25"/>
      <c r="AQ1848" s="25"/>
      <c r="AR1848" s="25"/>
      <c r="AS1848" s="25"/>
      <c r="AT1848" s="25"/>
      <c r="AU1848" s="25"/>
    </row>
    <row r="1849" spans="27:64">
      <c r="AA1849" s="25"/>
      <c r="AB1849" s="25"/>
      <c r="AC1849" s="25"/>
      <c r="AD1849" s="25"/>
      <c r="AE1849" s="25"/>
      <c r="AG1849" s="128"/>
      <c r="AN1849" s="25"/>
      <c r="AO1849" s="25"/>
      <c r="AP1849" s="25"/>
      <c r="AQ1849" s="25"/>
      <c r="AR1849" s="25"/>
      <c r="AS1849" s="25"/>
      <c r="AT1849" s="25"/>
      <c r="AU1849" s="25"/>
    </row>
    <row r="1850" spans="27:64">
      <c r="AA1850" s="25"/>
      <c r="AB1850" s="25"/>
      <c r="AC1850" s="25"/>
      <c r="AD1850" s="25"/>
      <c r="AE1850" s="25"/>
      <c r="AG1850" s="128"/>
      <c r="AN1850" s="25"/>
      <c r="AO1850" s="25"/>
      <c r="AP1850" s="25"/>
      <c r="AQ1850" s="25"/>
      <c r="AR1850" s="25"/>
      <c r="AS1850" s="25"/>
      <c r="AT1850" s="25"/>
      <c r="AU1850" s="25"/>
      <c r="AV1850" s="25"/>
    </row>
    <row r="1851" spans="27:64">
      <c r="AA1851" s="25"/>
      <c r="AB1851" s="25"/>
      <c r="AC1851" s="25"/>
      <c r="AD1851" s="25"/>
      <c r="AE1851" s="25"/>
      <c r="AG1851" s="128"/>
      <c r="AN1851" s="25"/>
      <c r="AO1851" s="25"/>
      <c r="AP1851" s="25"/>
      <c r="AQ1851" s="25"/>
      <c r="AR1851" s="25"/>
      <c r="AS1851" s="25"/>
      <c r="AT1851" s="25"/>
      <c r="AU1851" s="25"/>
    </row>
    <row r="1852" spans="27:64">
      <c r="AA1852" s="25"/>
      <c r="AB1852" s="25"/>
      <c r="AC1852" s="25"/>
      <c r="AD1852" s="25"/>
      <c r="AE1852" s="25"/>
      <c r="AG1852" s="128"/>
      <c r="AN1852" s="25"/>
      <c r="AO1852" s="25"/>
      <c r="AP1852" s="25"/>
      <c r="AQ1852" s="25"/>
      <c r="AR1852" s="25"/>
      <c r="AS1852" s="25"/>
      <c r="AT1852" s="25"/>
      <c r="AU1852" s="25"/>
      <c r="AV1852" s="25"/>
      <c r="AW1852" s="25"/>
      <c r="AX1852" s="25"/>
      <c r="AY1852" s="25"/>
      <c r="AZ1852" s="25"/>
      <c r="BA1852" s="25"/>
      <c r="BB1852" s="25"/>
      <c r="BC1852" s="25"/>
      <c r="BD1852" s="25"/>
      <c r="BE1852" s="25"/>
      <c r="BF1852" s="25"/>
      <c r="BG1852" s="25"/>
      <c r="BH1852" s="25"/>
      <c r="BI1852" s="25"/>
      <c r="BJ1852" s="25"/>
      <c r="BK1852" s="25"/>
      <c r="BL1852" s="25"/>
    </row>
    <row r="1853" spans="27:64">
      <c r="AA1853" s="25"/>
      <c r="AB1853" s="25"/>
      <c r="AC1853" s="25"/>
      <c r="AD1853" s="25"/>
      <c r="AE1853" s="25"/>
      <c r="AG1853" s="128"/>
      <c r="AN1853" s="25"/>
      <c r="AO1853" s="25"/>
      <c r="AP1853" s="25"/>
      <c r="AQ1853" s="25"/>
      <c r="AR1853" s="25"/>
      <c r="AS1853" s="25"/>
      <c r="AT1853" s="25"/>
      <c r="AU1853" s="25"/>
      <c r="AV1853" s="25"/>
    </row>
    <row r="1854" spans="27:64">
      <c r="AA1854" s="25"/>
      <c r="AB1854" s="25"/>
      <c r="AC1854" s="25"/>
      <c r="AD1854" s="25"/>
      <c r="AE1854" s="25"/>
      <c r="AG1854" s="128"/>
      <c r="AN1854" s="25"/>
      <c r="AO1854" s="25"/>
      <c r="AP1854" s="25"/>
      <c r="AQ1854" s="25"/>
      <c r="AR1854" s="25"/>
      <c r="AS1854" s="25"/>
      <c r="AT1854" s="25"/>
      <c r="AU1854" s="25"/>
    </row>
    <row r="1855" spans="27:64">
      <c r="AA1855" s="25"/>
      <c r="AB1855" s="25"/>
      <c r="AC1855" s="25"/>
      <c r="AD1855" s="25"/>
      <c r="AE1855" s="25"/>
      <c r="AG1855" s="128"/>
      <c r="AN1855" s="25"/>
      <c r="AO1855" s="25"/>
      <c r="AP1855" s="25"/>
      <c r="AQ1855" s="25"/>
      <c r="AR1855" s="25"/>
      <c r="AS1855" s="25"/>
      <c r="AT1855" s="25"/>
      <c r="AU1855" s="25"/>
    </row>
    <row r="1856" spans="27:64">
      <c r="AA1856" s="25"/>
      <c r="AB1856" s="25"/>
      <c r="AC1856" s="25"/>
      <c r="AD1856" s="25"/>
      <c r="AE1856" s="25"/>
      <c r="AG1856" s="128"/>
      <c r="AN1856" s="25"/>
      <c r="AO1856" s="25"/>
      <c r="AP1856" s="25"/>
      <c r="AQ1856" s="25"/>
      <c r="AR1856" s="25"/>
      <c r="AS1856" s="25"/>
      <c r="AT1856" s="25"/>
      <c r="AU1856" s="25"/>
    </row>
    <row r="1857" spans="27:47">
      <c r="AA1857" s="25"/>
      <c r="AB1857" s="25"/>
      <c r="AC1857" s="25"/>
      <c r="AD1857" s="25"/>
      <c r="AE1857" s="25"/>
      <c r="AG1857" s="128"/>
      <c r="AN1857" s="25"/>
      <c r="AO1857" s="25"/>
      <c r="AP1857" s="25"/>
      <c r="AQ1857" s="25"/>
      <c r="AR1857" s="25"/>
      <c r="AS1857" s="25"/>
      <c r="AT1857" s="25"/>
      <c r="AU1857" s="25"/>
    </row>
    <row r="1858" spans="27:47">
      <c r="AA1858" s="25"/>
      <c r="AB1858" s="25"/>
      <c r="AC1858" s="25"/>
      <c r="AD1858" s="25"/>
      <c r="AE1858" s="25"/>
      <c r="AG1858" s="128"/>
      <c r="AN1858" s="25"/>
      <c r="AO1858" s="25"/>
      <c r="AP1858" s="25"/>
      <c r="AQ1858" s="25"/>
      <c r="AR1858" s="25"/>
      <c r="AS1858" s="25"/>
      <c r="AT1858" s="25"/>
      <c r="AU1858" s="25"/>
    </row>
    <row r="1859" spans="27:47">
      <c r="AA1859" s="25"/>
      <c r="AB1859" s="25"/>
      <c r="AC1859" s="25"/>
      <c r="AD1859" s="25"/>
      <c r="AE1859" s="25"/>
      <c r="AG1859" s="128"/>
      <c r="AN1859" s="25"/>
      <c r="AO1859" s="25"/>
      <c r="AP1859" s="25"/>
      <c r="AQ1859" s="25"/>
      <c r="AR1859" s="25"/>
      <c r="AS1859" s="25"/>
      <c r="AT1859" s="25"/>
      <c r="AU1859" s="25"/>
    </row>
    <row r="1860" spans="27:47">
      <c r="AA1860" s="25"/>
      <c r="AB1860" s="25"/>
      <c r="AC1860" s="25"/>
      <c r="AD1860" s="25"/>
      <c r="AE1860" s="25"/>
      <c r="AG1860" s="128"/>
      <c r="AN1860" s="25"/>
      <c r="AO1860" s="25"/>
      <c r="AP1860" s="25"/>
      <c r="AQ1860" s="25"/>
      <c r="AR1860" s="25"/>
      <c r="AS1860" s="25"/>
      <c r="AT1860" s="25"/>
      <c r="AU1860" s="25"/>
    </row>
    <row r="1861" spans="27:47">
      <c r="AA1861" s="25"/>
      <c r="AB1861" s="25"/>
      <c r="AC1861" s="25"/>
      <c r="AD1861" s="25"/>
      <c r="AE1861" s="25"/>
      <c r="AG1861" s="128"/>
      <c r="AN1861" s="25"/>
      <c r="AO1861" s="25"/>
      <c r="AP1861" s="25"/>
      <c r="AQ1861" s="25"/>
      <c r="AR1861" s="25"/>
      <c r="AS1861" s="25"/>
      <c r="AT1861" s="25"/>
      <c r="AU1861" s="25"/>
    </row>
    <row r="1862" spans="27:47">
      <c r="AA1862" s="25"/>
      <c r="AB1862" s="25"/>
      <c r="AC1862" s="25"/>
      <c r="AD1862" s="25"/>
      <c r="AE1862" s="25"/>
      <c r="AG1862" s="128"/>
      <c r="AN1862" s="25"/>
      <c r="AO1862" s="25"/>
      <c r="AP1862" s="25"/>
      <c r="AQ1862" s="25"/>
      <c r="AR1862" s="25"/>
      <c r="AS1862" s="25"/>
      <c r="AT1862" s="25"/>
      <c r="AU1862" s="25"/>
    </row>
    <row r="1863" spans="27:47">
      <c r="AA1863" s="25"/>
      <c r="AB1863" s="25"/>
      <c r="AC1863" s="25"/>
      <c r="AD1863" s="25"/>
      <c r="AE1863" s="25"/>
      <c r="AG1863" s="128"/>
      <c r="AN1863" s="25"/>
      <c r="AO1863" s="25"/>
      <c r="AP1863" s="25"/>
      <c r="AQ1863" s="25"/>
      <c r="AR1863" s="25"/>
      <c r="AS1863" s="25"/>
      <c r="AT1863" s="25"/>
      <c r="AU1863" s="25"/>
    </row>
    <row r="1864" spans="27:47">
      <c r="AA1864" s="25"/>
      <c r="AB1864" s="25"/>
      <c r="AC1864" s="25"/>
      <c r="AD1864" s="25"/>
      <c r="AE1864" s="25"/>
      <c r="AG1864" s="128"/>
      <c r="AN1864" s="25"/>
      <c r="AO1864" s="25"/>
      <c r="AP1864" s="25"/>
      <c r="AQ1864" s="25"/>
      <c r="AR1864" s="25"/>
      <c r="AS1864" s="25"/>
      <c r="AT1864" s="25"/>
      <c r="AU1864" s="25"/>
    </row>
    <row r="1865" spans="27:47">
      <c r="AA1865" s="25"/>
      <c r="AB1865" s="25"/>
      <c r="AC1865" s="25"/>
      <c r="AD1865" s="25"/>
      <c r="AE1865" s="25"/>
      <c r="AG1865" s="128"/>
      <c r="AN1865" s="25"/>
      <c r="AO1865" s="25"/>
      <c r="AP1865" s="25"/>
      <c r="AQ1865" s="25"/>
      <c r="AR1865" s="25"/>
      <c r="AS1865" s="25"/>
      <c r="AT1865" s="25"/>
      <c r="AU1865" s="25"/>
    </row>
    <row r="1866" spans="27:47">
      <c r="AA1866" s="25"/>
      <c r="AB1866" s="25"/>
      <c r="AC1866" s="25"/>
      <c r="AD1866" s="25"/>
      <c r="AE1866" s="25"/>
      <c r="AG1866" s="128"/>
      <c r="AN1866" s="25"/>
      <c r="AO1866" s="25"/>
      <c r="AP1866" s="25"/>
      <c r="AQ1866" s="25"/>
      <c r="AR1866" s="25"/>
      <c r="AS1866" s="25"/>
      <c r="AT1866" s="25"/>
      <c r="AU1866" s="25"/>
    </row>
    <row r="1867" spans="27:47">
      <c r="AA1867" s="25"/>
      <c r="AB1867" s="25"/>
      <c r="AC1867" s="25"/>
      <c r="AD1867" s="25"/>
      <c r="AE1867" s="25"/>
      <c r="AG1867" s="128"/>
      <c r="AN1867" s="25"/>
      <c r="AO1867" s="25"/>
      <c r="AP1867" s="25"/>
      <c r="AQ1867" s="25"/>
      <c r="AR1867" s="25"/>
      <c r="AS1867" s="25"/>
      <c r="AT1867" s="25"/>
      <c r="AU1867" s="25"/>
    </row>
    <row r="1868" spans="27:47">
      <c r="AA1868" s="25"/>
      <c r="AB1868" s="25"/>
      <c r="AC1868" s="25"/>
      <c r="AD1868" s="25"/>
      <c r="AE1868" s="25"/>
      <c r="AG1868" s="128"/>
      <c r="AN1868" s="25"/>
      <c r="AO1868" s="25"/>
      <c r="AP1868" s="25"/>
      <c r="AQ1868" s="25"/>
      <c r="AR1868" s="25"/>
      <c r="AS1868" s="25"/>
      <c r="AT1868" s="25"/>
      <c r="AU1868" s="25"/>
    </row>
    <row r="1869" spans="27:47">
      <c r="AA1869" s="25"/>
      <c r="AB1869" s="25"/>
      <c r="AC1869" s="25"/>
      <c r="AD1869" s="25"/>
      <c r="AE1869" s="25"/>
      <c r="AG1869" s="128"/>
      <c r="AN1869" s="25"/>
      <c r="AO1869" s="25"/>
      <c r="AP1869" s="25"/>
      <c r="AQ1869" s="25"/>
      <c r="AR1869" s="25"/>
      <c r="AS1869" s="25"/>
      <c r="AT1869" s="25"/>
      <c r="AU1869" s="25"/>
    </row>
    <row r="1870" spans="27:47">
      <c r="AA1870" s="25"/>
      <c r="AB1870" s="25"/>
      <c r="AC1870" s="25"/>
      <c r="AD1870" s="25"/>
      <c r="AE1870" s="25"/>
      <c r="AG1870" s="128"/>
      <c r="AN1870" s="25"/>
      <c r="AO1870" s="25"/>
      <c r="AP1870" s="25"/>
      <c r="AQ1870" s="25"/>
      <c r="AR1870" s="25"/>
      <c r="AS1870" s="25"/>
      <c r="AT1870" s="25"/>
      <c r="AU1870" s="25"/>
    </row>
    <row r="1871" spans="27:47">
      <c r="AA1871" s="25"/>
      <c r="AB1871" s="25"/>
      <c r="AC1871" s="25"/>
      <c r="AD1871" s="25"/>
      <c r="AE1871" s="25"/>
      <c r="AG1871" s="128"/>
      <c r="AN1871" s="25"/>
      <c r="AO1871" s="25"/>
      <c r="AP1871" s="25"/>
      <c r="AQ1871" s="25"/>
      <c r="AR1871" s="25"/>
      <c r="AS1871" s="25"/>
      <c r="AT1871" s="25"/>
      <c r="AU1871" s="25"/>
    </row>
    <row r="1872" spans="27:47">
      <c r="AA1872" s="25"/>
      <c r="AB1872" s="25"/>
      <c r="AC1872" s="25"/>
      <c r="AD1872" s="25"/>
      <c r="AE1872" s="25"/>
      <c r="AG1872" s="128"/>
      <c r="AN1872" s="25"/>
      <c r="AO1872" s="25"/>
      <c r="AP1872" s="25"/>
      <c r="AQ1872" s="25"/>
      <c r="AR1872" s="25"/>
      <c r="AS1872" s="25"/>
      <c r="AT1872" s="25"/>
      <c r="AU1872" s="25"/>
    </row>
    <row r="1873" spans="27:47">
      <c r="AA1873" s="25"/>
      <c r="AB1873" s="25"/>
      <c r="AC1873" s="25"/>
      <c r="AD1873" s="25"/>
      <c r="AE1873" s="25"/>
      <c r="AG1873" s="128"/>
      <c r="AN1873" s="25"/>
      <c r="AO1873" s="25"/>
      <c r="AP1873" s="25"/>
      <c r="AQ1873" s="25"/>
      <c r="AR1873" s="25"/>
      <c r="AS1873" s="25"/>
      <c r="AT1873" s="25"/>
      <c r="AU1873" s="25"/>
    </row>
    <row r="1874" spans="27:47">
      <c r="AA1874" s="25"/>
      <c r="AB1874" s="25"/>
      <c r="AC1874" s="25"/>
      <c r="AD1874" s="25"/>
      <c r="AE1874" s="25"/>
      <c r="AG1874" s="128"/>
      <c r="AN1874" s="25"/>
      <c r="AO1874" s="25"/>
      <c r="AP1874" s="25"/>
      <c r="AQ1874" s="25"/>
      <c r="AR1874" s="25"/>
      <c r="AS1874" s="25"/>
      <c r="AT1874" s="25"/>
      <c r="AU1874" s="25"/>
    </row>
    <row r="1875" spans="27:47">
      <c r="AA1875" s="25"/>
      <c r="AB1875" s="25"/>
      <c r="AC1875" s="25"/>
      <c r="AD1875" s="25"/>
      <c r="AE1875" s="25"/>
      <c r="AG1875" s="128"/>
      <c r="AN1875" s="25"/>
      <c r="AO1875" s="25"/>
      <c r="AP1875" s="25"/>
      <c r="AQ1875" s="25"/>
      <c r="AR1875" s="25"/>
      <c r="AS1875" s="25"/>
      <c r="AT1875" s="25"/>
      <c r="AU1875" s="25"/>
    </row>
    <row r="1876" spans="27:47">
      <c r="AA1876" s="25"/>
      <c r="AB1876" s="25"/>
      <c r="AC1876" s="25"/>
      <c r="AD1876" s="25"/>
      <c r="AE1876" s="25"/>
      <c r="AG1876" s="128"/>
      <c r="AN1876" s="25"/>
      <c r="AO1876" s="25"/>
      <c r="AP1876" s="25"/>
      <c r="AQ1876" s="25"/>
      <c r="AR1876" s="25"/>
      <c r="AS1876" s="25"/>
      <c r="AT1876" s="25"/>
      <c r="AU1876" s="25"/>
    </row>
    <row r="1877" spans="27:47">
      <c r="AA1877" s="25"/>
      <c r="AB1877" s="25"/>
      <c r="AC1877" s="25"/>
      <c r="AD1877" s="25"/>
      <c r="AE1877" s="25"/>
      <c r="AG1877" s="128"/>
      <c r="AN1877" s="25"/>
      <c r="AO1877" s="25"/>
      <c r="AP1877" s="25"/>
      <c r="AQ1877" s="25"/>
      <c r="AR1877" s="25"/>
      <c r="AS1877" s="25"/>
      <c r="AT1877" s="25"/>
      <c r="AU1877" s="25"/>
    </row>
    <row r="1878" spans="27:47">
      <c r="AA1878" s="25"/>
      <c r="AB1878" s="25"/>
      <c r="AC1878" s="25"/>
      <c r="AD1878" s="25"/>
      <c r="AE1878" s="25"/>
      <c r="AG1878" s="128"/>
      <c r="AN1878" s="25"/>
      <c r="AO1878" s="25"/>
      <c r="AP1878" s="25"/>
      <c r="AQ1878" s="25"/>
      <c r="AR1878" s="25"/>
      <c r="AS1878" s="25"/>
      <c r="AT1878" s="25"/>
      <c r="AU1878" s="25"/>
    </row>
    <row r="1879" spans="27:47">
      <c r="AA1879" s="25"/>
      <c r="AB1879" s="25"/>
      <c r="AC1879" s="25"/>
      <c r="AD1879" s="25"/>
      <c r="AE1879" s="25"/>
      <c r="AG1879" s="128"/>
      <c r="AN1879" s="25"/>
      <c r="AO1879" s="25"/>
      <c r="AP1879" s="25"/>
      <c r="AQ1879" s="25"/>
      <c r="AR1879" s="25"/>
      <c r="AS1879" s="25"/>
      <c r="AT1879" s="25"/>
      <c r="AU1879" s="25"/>
    </row>
    <row r="1880" spans="27:47">
      <c r="AA1880" s="25"/>
      <c r="AB1880" s="25"/>
      <c r="AC1880" s="25"/>
      <c r="AD1880" s="25"/>
      <c r="AE1880" s="25"/>
      <c r="AG1880" s="128"/>
      <c r="AN1880" s="25"/>
      <c r="AO1880" s="25"/>
      <c r="AP1880" s="25"/>
      <c r="AQ1880" s="25"/>
      <c r="AR1880" s="25"/>
      <c r="AS1880" s="25"/>
      <c r="AT1880" s="25"/>
      <c r="AU1880" s="25"/>
    </row>
    <row r="1881" spans="27:47">
      <c r="AA1881" s="25"/>
      <c r="AB1881" s="25"/>
      <c r="AC1881" s="25"/>
      <c r="AD1881" s="25"/>
      <c r="AE1881" s="25"/>
      <c r="AG1881" s="128"/>
      <c r="AN1881" s="25"/>
      <c r="AO1881" s="25"/>
      <c r="AP1881" s="25"/>
      <c r="AQ1881" s="25"/>
      <c r="AR1881" s="25"/>
      <c r="AS1881" s="25"/>
      <c r="AT1881" s="25"/>
      <c r="AU1881" s="25"/>
    </row>
    <row r="1882" spans="27:47">
      <c r="AA1882" s="25"/>
      <c r="AB1882" s="25"/>
      <c r="AC1882" s="25"/>
      <c r="AD1882" s="25"/>
      <c r="AE1882" s="25"/>
      <c r="AG1882" s="128"/>
      <c r="AN1882" s="25"/>
      <c r="AO1882" s="25"/>
      <c r="AP1882" s="25"/>
      <c r="AQ1882" s="25"/>
      <c r="AR1882" s="25"/>
      <c r="AS1882" s="25"/>
      <c r="AT1882" s="25"/>
      <c r="AU1882" s="25"/>
    </row>
    <row r="1883" spans="27:47">
      <c r="AA1883" s="25"/>
      <c r="AB1883" s="25"/>
      <c r="AC1883" s="25"/>
      <c r="AD1883" s="25"/>
      <c r="AE1883" s="25"/>
      <c r="AG1883" s="128"/>
      <c r="AN1883" s="25"/>
      <c r="AO1883" s="25"/>
      <c r="AP1883" s="25"/>
      <c r="AQ1883" s="25"/>
      <c r="AR1883" s="25"/>
      <c r="AS1883" s="25"/>
      <c r="AT1883" s="25"/>
      <c r="AU1883" s="25"/>
    </row>
    <row r="1884" spans="27:47">
      <c r="AA1884" s="25"/>
      <c r="AB1884" s="25"/>
      <c r="AC1884" s="25"/>
      <c r="AD1884" s="25"/>
      <c r="AE1884" s="25"/>
      <c r="AG1884" s="128"/>
      <c r="AN1884" s="25"/>
      <c r="AO1884" s="25"/>
      <c r="AP1884" s="25"/>
      <c r="AQ1884" s="25"/>
      <c r="AR1884" s="25"/>
      <c r="AS1884" s="25"/>
      <c r="AT1884" s="25"/>
      <c r="AU1884" s="25"/>
    </row>
    <row r="1885" spans="27:47">
      <c r="AA1885" s="25"/>
      <c r="AB1885" s="25"/>
      <c r="AC1885" s="25"/>
      <c r="AD1885" s="25"/>
      <c r="AE1885" s="25"/>
      <c r="AG1885" s="128"/>
      <c r="AN1885" s="25"/>
      <c r="AO1885" s="25"/>
      <c r="AP1885" s="25"/>
      <c r="AQ1885" s="25"/>
      <c r="AR1885" s="25"/>
      <c r="AS1885" s="25"/>
      <c r="AT1885" s="25"/>
      <c r="AU1885" s="25"/>
    </row>
    <row r="1886" spans="27:47">
      <c r="AA1886" s="25"/>
      <c r="AB1886" s="25"/>
      <c r="AC1886" s="25"/>
      <c r="AD1886" s="25"/>
      <c r="AE1886" s="25"/>
      <c r="AG1886" s="128"/>
      <c r="AN1886" s="25"/>
      <c r="AO1886" s="25"/>
      <c r="AP1886" s="25"/>
      <c r="AQ1886" s="25"/>
      <c r="AR1886" s="25"/>
      <c r="AS1886" s="25"/>
      <c r="AT1886" s="25"/>
      <c r="AU1886" s="25"/>
    </row>
    <row r="1887" spans="27:47">
      <c r="AA1887" s="25"/>
      <c r="AB1887" s="25"/>
      <c r="AC1887" s="25"/>
      <c r="AD1887" s="25"/>
      <c r="AE1887" s="25"/>
      <c r="AG1887" s="128"/>
      <c r="AN1887" s="25"/>
      <c r="AO1887" s="25"/>
      <c r="AP1887" s="25"/>
      <c r="AQ1887" s="25"/>
      <c r="AR1887" s="25"/>
      <c r="AS1887" s="25"/>
      <c r="AT1887" s="25"/>
      <c r="AU1887" s="25"/>
    </row>
    <row r="1888" spans="27:47">
      <c r="AA1888" s="25"/>
      <c r="AB1888" s="25"/>
      <c r="AC1888" s="25"/>
      <c r="AD1888" s="25"/>
      <c r="AE1888" s="25"/>
      <c r="AG1888" s="128"/>
      <c r="AN1888" s="25"/>
      <c r="AO1888" s="25"/>
      <c r="AP1888" s="25"/>
      <c r="AQ1888" s="25"/>
      <c r="AR1888" s="25"/>
      <c r="AS1888" s="25"/>
      <c r="AT1888" s="25"/>
      <c r="AU1888" s="25"/>
    </row>
    <row r="1889" spans="27:47">
      <c r="AA1889" s="25"/>
      <c r="AB1889" s="25"/>
      <c r="AC1889" s="25"/>
      <c r="AD1889" s="25"/>
      <c r="AE1889" s="25"/>
      <c r="AG1889" s="128"/>
      <c r="AN1889" s="25"/>
      <c r="AO1889" s="25"/>
      <c r="AP1889" s="25"/>
      <c r="AQ1889" s="25"/>
      <c r="AR1889" s="25"/>
      <c r="AS1889" s="25"/>
      <c r="AT1889" s="25"/>
      <c r="AU1889" s="25"/>
    </row>
    <row r="1890" spans="27:47">
      <c r="AA1890" s="25"/>
      <c r="AB1890" s="25"/>
      <c r="AC1890" s="25"/>
      <c r="AD1890" s="25"/>
      <c r="AE1890" s="25"/>
      <c r="AG1890" s="128"/>
      <c r="AN1890" s="25"/>
      <c r="AO1890" s="25"/>
      <c r="AP1890" s="25"/>
      <c r="AQ1890" s="25"/>
      <c r="AR1890" s="25"/>
      <c r="AS1890" s="25"/>
      <c r="AT1890" s="25"/>
      <c r="AU1890" s="25"/>
    </row>
    <row r="1891" spans="27:47">
      <c r="AA1891" s="25"/>
      <c r="AB1891" s="25"/>
      <c r="AC1891" s="25"/>
      <c r="AD1891" s="25"/>
      <c r="AE1891" s="25"/>
      <c r="AG1891" s="128"/>
      <c r="AN1891" s="25"/>
      <c r="AO1891" s="25"/>
      <c r="AP1891" s="25"/>
      <c r="AQ1891" s="25"/>
      <c r="AR1891" s="25"/>
      <c r="AS1891" s="25"/>
      <c r="AT1891" s="25"/>
      <c r="AU1891" s="25"/>
    </row>
    <row r="1892" spans="27:47">
      <c r="AA1892" s="25"/>
      <c r="AB1892" s="25"/>
      <c r="AC1892" s="25"/>
      <c r="AD1892" s="25"/>
      <c r="AE1892" s="25"/>
      <c r="AG1892" s="128"/>
      <c r="AN1892" s="25"/>
      <c r="AO1892" s="25"/>
      <c r="AP1892" s="25"/>
      <c r="AQ1892" s="25"/>
      <c r="AR1892" s="25"/>
      <c r="AS1892" s="25"/>
      <c r="AT1892" s="25"/>
      <c r="AU1892" s="25"/>
    </row>
    <row r="1893" spans="27:47">
      <c r="AA1893" s="25"/>
      <c r="AB1893" s="25"/>
      <c r="AC1893" s="25"/>
      <c r="AD1893" s="25"/>
      <c r="AE1893" s="25"/>
      <c r="AG1893" s="128"/>
      <c r="AN1893" s="25"/>
      <c r="AO1893" s="25"/>
      <c r="AP1893" s="25"/>
      <c r="AQ1893" s="25"/>
      <c r="AR1893" s="25"/>
      <c r="AS1893" s="25"/>
      <c r="AT1893" s="25"/>
      <c r="AU1893" s="25"/>
    </row>
    <row r="1894" spans="27:47">
      <c r="AA1894" s="25"/>
      <c r="AB1894" s="25"/>
      <c r="AC1894" s="25"/>
      <c r="AD1894" s="25"/>
      <c r="AE1894" s="25"/>
      <c r="AG1894" s="128"/>
      <c r="AN1894" s="25"/>
      <c r="AO1894" s="25"/>
      <c r="AP1894" s="25"/>
      <c r="AQ1894" s="25"/>
      <c r="AR1894" s="25"/>
      <c r="AS1894" s="25"/>
      <c r="AT1894" s="25"/>
      <c r="AU1894" s="25"/>
    </row>
    <row r="1895" spans="27:47">
      <c r="AA1895" s="25"/>
      <c r="AB1895" s="25"/>
      <c r="AC1895" s="25"/>
      <c r="AD1895" s="25"/>
      <c r="AE1895" s="25"/>
      <c r="AG1895" s="128"/>
      <c r="AN1895" s="25"/>
      <c r="AO1895" s="25"/>
      <c r="AP1895" s="25"/>
      <c r="AQ1895" s="25"/>
      <c r="AR1895" s="25"/>
      <c r="AS1895" s="25"/>
      <c r="AT1895" s="25"/>
      <c r="AU1895" s="25"/>
    </row>
    <row r="1896" spans="27:47">
      <c r="AA1896" s="25"/>
      <c r="AB1896" s="25"/>
      <c r="AC1896" s="25"/>
      <c r="AD1896" s="25"/>
      <c r="AE1896" s="25"/>
      <c r="AG1896" s="128"/>
      <c r="AN1896" s="25"/>
      <c r="AO1896" s="25"/>
      <c r="AP1896" s="25"/>
      <c r="AQ1896" s="25"/>
      <c r="AR1896" s="25"/>
      <c r="AS1896" s="25"/>
      <c r="AT1896" s="25"/>
      <c r="AU1896" s="25"/>
    </row>
    <row r="1897" spans="27:47">
      <c r="AA1897" s="25"/>
      <c r="AB1897" s="25"/>
      <c r="AC1897" s="25"/>
      <c r="AD1897" s="25"/>
      <c r="AE1897" s="25"/>
      <c r="AG1897" s="128"/>
      <c r="AN1897" s="25"/>
      <c r="AO1897" s="25"/>
      <c r="AP1897" s="25"/>
      <c r="AQ1897" s="25"/>
      <c r="AR1897" s="25"/>
      <c r="AS1897" s="25"/>
      <c r="AT1897" s="25"/>
      <c r="AU1897" s="25"/>
    </row>
    <row r="1898" spans="27:47">
      <c r="AA1898" s="25"/>
      <c r="AB1898" s="25"/>
      <c r="AC1898" s="25"/>
      <c r="AD1898" s="25"/>
      <c r="AE1898" s="25"/>
      <c r="AG1898" s="128"/>
      <c r="AN1898" s="25"/>
      <c r="AO1898" s="25"/>
      <c r="AP1898" s="25"/>
      <c r="AQ1898" s="25"/>
      <c r="AR1898" s="25"/>
      <c r="AS1898" s="25"/>
      <c r="AT1898" s="25"/>
      <c r="AU1898" s="25"/>
    </row>
    <row r="1899" spans="27:47">
      <c r="AA1899" s="25"/>
      <c r="AB1899" s="25"/>
      <c r="AC1899" s="25"/>
      <c r="AD1899" s="25"/>
      <c r="AE1899" s="25"/>
      <c r="AG1899" s="128"/>
      <c r="AN1899" s="25"/>
      <c r="AO1899" s="25"/>
      <c r="AP1899" s="25"/>
      <c r="AQ1899" s="25"/>
      <c r="AR1899" s="25"/>
      <c r="AS1899" s="25"/>
      <c r="AT1899" s="25"/>
      <c r="AU1899" s="25"/>
    </row>
    <row r="1900" spans="27:47">
      <c r="AA1900" s="25"/>
      <c r="AB1900" s="25"/>
      <c r="AC1900" s="25"/>
      <c r="AD1900" s="25"/>
      <c r="AE1900" s="25"/>
      <c r="AG1900" s="128"/>
      <c r="AN1900" s="25"/>
      <c r="AO1900" s="25"/>
      <c r="AP1900" s="25"/>
      <c r="AQ1900" s="25"/>
      <c r="AR1900" s="25"/>
      <c r="AS1900" s="25"/>
      <c r="AT1900" s="25"/>
      <c r="AU1900" s="25"/>
    </row>
    <row r="1901" spans="27:47">
      <c r="AA1901" s="25"/>
      <c r="AB1901" s="25"/>
      <c r="AC1901" s="25"/>
      <c r="AD1901" s="25"/>
      <c r="AE1901" s="25"/>
      <c r="AG1901" s="128"/>
      <c r="AN1901" s="25"/>
      <c r="AO1901" s="25"/>
      <c r="AP1901" s="25"/>
      <c r="AQ1901" s="25"/>
      <c r="AR1901" s="25"/>
      <c r="AS1901" s="25"/>
      <c r="AT1901" s="25"/>
      <c r="AU1901" s="25"/>
    </row>
    <row r="1902" spans="27:47">
      <c r="AA1902" s="25"/>
      <c r="AB1902" s="25"/>
      <c r="AC1902" s="25"/>
      <c r="AD1902" s="25"/>
      <c r="AE1902" s="25"/>
      <c r="AG1902" s="128"/>
      <c r="AN1902" s="25"/>
      <c r="AO1902" s="25"/>
      <c r="AP1902" s="25"/>
      <c r="AQ1902" s="25"/>
      <c r="AR1902" s="25"/>
      <c r="AS1902" s="25"/>
      <c r="AT1902" s="25"/>
      <c r="AU1902" s="25"/>
    </row>
    <row r="1903" spans="27:47">
      <c r="AA1903" s="25"/>
      <c r="AB1903" s="25"/>
      <c r="AC1903" s="25"/>
      <c r="AD1903" s="25"/>
      <c r="AE1903" s="25"/>
      <c r="AG1903" s="128"/>
      <c r="AN1903" s="25"/>
      <c r="AO1903" s="25"/>
      <c r="AP1903" s="25"/>
      <c r="AQ1903" s="25"/>
      <c r="AR1903" s="25"/>
      <c r="AS1903" s="25"/>
      <c r="AT1903" s="25"/>
      <c r="AU1903" s="25"/>
    </row>
    <row r="1904" spans="27:47">
      <c r="AA1904" s="25"/>
      <c r="AB1904" s="25"/>
      <c r="AC1904" s="25"/>
      <c r="AD1904" s="25"/>
      <c r="AE1904" s="25"/>
      <c r="AG1904" s="128"/>
      <c r="AN1904" s="25"/>
      <c r="AO1904" s="25"/>
      <c r="AP1904" s="25"/>
      <c r="AQ1904" s="25"/>
      <c r="AR1904" s="25"/>
      <c r="AS1904" s="25"/>
      <c r="AT1904" s="25"/>
      <c r="AU1904" s="25"/>
    </row>
    <row r="1905" spans="27:48">
      <c r="AA1905" s="25"/>
      <c r="AB1905" s="25"/>
      <c r="AC1905" s="25"/>
      <c r="AD1905" s="25"/>
      <c r="AE1905" s="25"/>
      <c r="AG1905" s="128"/>
      <c r="AN1905" s="25"/>
      <c r="AO1905" s="25"/>
      <c r="AP1905" s="25"/>
      <c r="AQ1905" s="25"/>
      <c r="AR1905" s="25"/>
      <c r="AS1905" s="25"/>
      <c r="AT1905" s="25"/>
      <c r="AU1905" s="25"/>
    </row>
    <row r="1906" spans="27:48">
      <c r="AA1906" s="25"/>
      <c r="AB1906" s="25"/>
      <c r="AC1906" s="25"/>
      <c r="AD1906" s="25"/>
      <c r="AE1906" s="25"/>
      <c r="AG1906" s="128"/>
      <c r="AN1906" s="25"/>
      <c r="AO1906" s="25"/>
      <c r="AP1906" s="25"/>
      <c r="AQ1906" s="25"/>
      <c r="AR1906" s="25"/>
      <c r="AS1906" s="25"/>
      <c r="AT1906" s="25"/>
      <c r="AU1906" s="25"/>
    </row>
    <row r="1907" spans="27:48">
      <c r="AA1907" s="25"/>
      <c r="AB1907" s="25"/>
      <c r="AC1907" s="25"/>
      <c r="AD1907" s="25"/>
      <c r="AE1907" s="25"/>
      <c r="AG1907" s="128"/>
      <c r="AN1907" s="25"/>
      <c r="AO1907" s="25"/>
      <c r="AP1907" s="25"/>
      <c r="AQ1907" s="25"/>
      <c r="AR1907" s="25"/>
      <c r="AS1907" s="25"/>
      <c r="AT1907" s="25"/>
      <c r="AU1907" s="25"/>
    </row>
    <row r="1908" spans="27:48">
      <c r="AA1908" s="25"/>
      <c r="AB1908" s="25"/>
      <c r="AC1908" s="25"/>
      <c r="AD1908" s="25"/>
      <c r="AE1908" s="25"/>
      <c r="AG1908" s="128"/>
      <c r="AN1908" s="25"/>
      <c r="AO1908" s="25"/>
      <c r="AP1908" s="25"/>
      <c r="AQ1908" s="25"/>
      <c r="AR1908" s="25"/>
      <c r="AS1908" s="25"/>
      <c r="AT1908" s="25"/>
      <c r="AU1908" s="25"/>
    </row>
    <row r="1909" spans="27:48">
      <c r="AA1909" s="25"/>
      <c r="AB1909" s="25"/>
      <c r="AC1909" s="25"/>
      <c r="AD1909" s="25"/>
      <c r="AE1909" s="25"/>
      <c r="AG1909" s="128"/>
      <c r="AN1909" s="25"/>
      <c r="AO1909" s="25"/>
      <c r="AP1909" s="25"/>
      <c r="AQ1909" s="25"/>
      <c r="AR1909" s="25"/>
      <c r="AS1909" s="25"/>
      <c r="AT1909" s="25"/>
      <c r="AU1909" s="25"/>
    </row>
    <row r="1910" spans="27:48">
      <c r="AA1910" s="25"/>
      <c r="AB1910" s="25"/>
      <c r="AC1910" s="25"/>
      <c r="AD1910" s="25"/>
      <c r="AE1910" s="25"/>
      <c r="AG1910" s="128"/>
      <c r="AN1910" s="25"/>
      <c r="AO1910" s="25"/>
      <c r="AP1910" s="25"/>
      <c r="AQ1910" s="25"/>
      <c r="AR1910" s="25"/>
      <c r="AS1910" s="25"/>
      <c r="AT1910" s="25"/>
      <c r="AU1910" s="25"/>
    </row>
    <row r="1911" spans="27:48">
      <c r="AA1911" s="25"/>
      <c r="AB1911" s="25"/>
      <c r="AC1911" s="25"/>
      <c r="AD1911" s="25"/>
      <c r="AE1911" s="25"/>
      <c r="AG1911" s="128"/>
      <c r="AN1911" s="25"/>
      <c r="AO1911" s="25"/>
      <c r="AP1911" s="25"/>
      <c r="AQ1911" s="25"/>
      <c r="AR1911" s="25"/>
      <c r="AS1911" s="25"/>
      <c r="AT1911" s="25"/>
      <c r="AU1911" s="25"/>
    </row>
    <row r="1912" spans="27:48">
      <c r="AA1912" s="25"/>
      <c r="AB1912" s="25"/>
      <c r="AC1912" s="25"/>
      <c r="AD1912" s="25"/>
      <c r="AE1912" s="25"/>
      <c r="AG1912" s="128"/>
      <c r="AN1912" s="25"/>
      <c r="AO1912" s="25"/>
      <c r="AP1912" s="25"/>
      <c r="AQ1912" s="25"/>
      <c r="AR1912" s="25"/>
      <c r="AS1912" s="25"/>
      <c r="AT1912" s="25"/>
      <c r="AU1912" s="25"/>
    </row>
    <row r="1913" spans="27:48">
      <c r="AA1913" s="25"/>
      <c r="AB1913" s="25"/>
      <c r="AC1913" s="25"/>
      <c r="AD1913" s="25"/>
      <c r="AE1913" s="25"/>
      <c r="AG1913" s="128"/>
      <c r="AN1913" s="25"/>
      <c r="AO1913" s="25"/>
      <c r="AP1913" s="25"/>
      <c r="AQ1913" s="25"/>
      <c r="AR1913" s="25"/>
      <c r="AS1913" s="25"/>
      <c r="AT1913" s="25"/>
      <c r="AU1913" s="25"/>
    </row>
    <row r="1914" spans="27:48">
      <c r="AA1914" s="25"/>
      <c r="AB1914" s="25"/>
      <c r="AC1914" s="25"/>
      <c r="AD1914" s="25"/>
      <c r="AE1914" s="25"/>
      <c r="AG1914" s="128"/>
      <c r="AN1914" s="25"/>
      <c r="AO1914" s="25"/>
      <c r="AP1914" s="25"/>
      <c r="AQ1914" s="25"/>
      <c r="AR1914" s="25"/>
      <c r="AS1914" s="25"/>
      <c r="AT1914" s="25"/>
      <c r="AU1914" s="25"/>
    </row>
    <row r="1915" spans="27:48">
      <c r="AA1915" s="25"/>
      <c r="AB1915" s="25"/>
      <c r="AC1915" s="25"/>
      <c r="AD1915" s="25"/>
      <c r="AE1915" s="25"/>
      <c r="AG1915" s="128"/>
      <c r="AN1915" s="25"/>
      <c r="AO1915" s="25"/>
      <c r="AP1915" s="25"/>
      <c r="AQ1915" s="25"/>
      <c r="AR1915" s="25"/>
      <c r="AS1915" s="25"/>
      <c r="AT1915" s="25"/>
      <c r="AU1915" s="25"/>
    </row>
    <row r="1916" spans="27:48">
      <c r="AA1916" s="25"/>
      <c r="AB1916" s="25"/>
      <c r="AC1916" s="25"/>
      <c r="AD1916" s="25"/>
      <c r="AE1916" s="25"/>
      <c r="AG1916" s="128"/>
      <c r="AN1916" s="25"/>
      <c r="AO1916" s="25"/>
      <c r="AP1916" s="25"/>
      <c r="AQ1916" s="25"/>
      <c r="AR1916" s="25"/>
      <c r="AS1916" s="25"/>
      <c r="AT1916" s="25"/>
      <c r="AU1916" s="25"/>
      <c r="AV1916" s="25"/>
    </row>
    <row r="1917" spans="27:48">
      <c r="AA1917" s="25"/>
      <c r="AB1917" s="25"/>
      <c r="AC1917" s="25"/>
      <c r="AD1917" s="25"/>
      <c r="AE1917" s="25"/>
      <c r="AG1917" s="128"/>
      <c r="AN1917" s="25"/>
      <c r="AO1917" s="25"/>
      <c r="AP1917" s="25"/>
      <c r="AQ1917" s="25"/>
      <c r="AR1917" s="25"/>
      <c r="AS1917" s="25"/>
      <c r="AT1917" s="25"/>
      <c r="AU1917" s="25"/>
    </row>
    <row r="1918" spans="27:48">
      <c r="AA1918" s="25"/>
      <c r="AB1918" s="25"/>
      <c r="AC1918" s="25"/>
      <c r="AD1918" s="25"/>
      <c r="AE1918" s="25"/>
      <c r="AG1918" s="128"/>
      <c r="AN1918" s="25"/>
      <c r="AO1918" s="25"/>
      <c r="AP1918" s="25"/>
      <c r="AQ1918" s="25"/>
      <c r="AR1918" s="25"/>
      <c r="AS1918" s="25"/>
      <c r="AT1918" s="25"/>
      <c r="AU1918" s="25"/>
    </row>
    <row r="1919" spans="27:48">
      <c r="AA1919" s="25"/>
      <c r="AB1919" s="25"/>
      <c r="AC1919" s="25"/>
      <c r="AD1919" s="25"/>
      <c r="AE1919" s="25"/>
      <c r="AG1919" s="128"/>
      <c r="AN1919" s="25"/>
      <c r="AO1919" s="25"/>
      <c r="AP1919" s="25"/>
      <c r="AQ1919" s="25"/>
      <c r="AR1919" s="25"/>
      <c r="AS1919" s="25"/>
      <c r="AT1919" s="25"/>
      <c r="AU1919" s="25"/>
    </row>
    <row r="1920" spans="27:48">
      <c r="AA1920" s="25"/>
      <c r="AB1920" s="25"/>
      <c r="AC1920" s="25"/>
      <c r="AD1920" s="25"/>
      <c r="AE1920" s="25"/>
      <c r="AG1920" s="128"/>
      <c r="AN1920" s="25"/>
      <c r="AO1920" s="25"/>
      <c r="AP1920" s="25"/>
      <c r="AQ1920" s="25"/>
      <c r="AR1920" s="25"/>
      <c r="AS1920" s="25"/>
      <c r="AT1920" s="25"/>
      <c r="AU1920" s="25"/>
      <c r="AV1920" s="25"/>
    </row>
    <row r="1921" spans="27:48">
      <c r="AA1921" s="25"/>
      <c r="AB1921" s="25"/>
      <c r="AC1921" s="25"/>
      <c r="AD1921" s="25"/>
      <c r="AE1921" s="25"/>
      <c r="AG1921" s="128"/>
      <c r="AN1921" s="25"/>
      <c r="AO1921" s="25"/>
      <c r="AP1921" s="25"/>
      <c r="AQ1921" s="25"/>
      <c r="AR1921" s="25"/>
      <c r="AS1921" s="25"/>
      <c r="AT1921" s="25"/>
      <c r="AU1921" s="25"/>
    </row>
    <row r="1922" spans="27:48">
      <c r="AA1922" s="25"/>
      <c r="AB1922" s="25"/>
      <c r="AC1922" s="25"/>
      <c r="AD1922" s="25"/>
      <c r="AE1922" s="25"/>
      <c r="AG1922" s="128"/>
      <c r="AN1922" s="25"/>
      <c r="AO1922" s="25"/>
      <c r="AP1922" s="25"/>
      <c r="AQ1922" s="25"/>
      <c r="AR1922" s="25"/>
      <c r="AS1922" s="25"/>
      <c r="AT1922" s="25"/>
      <c r="AU1922" s="25"/>
    </row>
    <row r="1923" spans="27:48">
      <c r="AA1923" s="25"/>
      <c r="AB1923" s="25"/>
      <c r="AC1923" s="25"/>
      <c r="AD1923" s="25"/>
      <c r="AE1923" s="25"/>
      <c r="AG1923" s="128"/>
      <c r="AN1923" s="25"/>
      <c r="AO1923" s="25"/>
      <c r="AP1923" s="25"/>
      <c r="AQ1923" s="25"/>
      <c r="AR1923" s="25"/>
      <c r="AS1923" s="25"/>
      <c r="AT1923" s="25"/>
      <c r="AU1923" s="25"/>
      <c r="AV1923" s="25"/>
    </row>
    <row r="1924" spans="27:48">
      <c r="AA1924" s="25"/>
      <c r="AB1924" s="25"/>
      <c r="AC1924" s="25"/>
      <c r="AD1924" s="25"/>
      <c r="AE1924" s="25"/>
      <c r="AG1924" s="128"/>
      <c r="AN1924" s="25"/>
      <c r="AO1924" s="25"/>
      <c r="AP1924" s="25"/>
      <c r="AQ1924" s="25"/>
      <c r="AR1924" s="25"/>
      <c r="AS1924" s="25"/>
      <c r="AT1924" s="25"/>
      <c r="AU1924" s="25"/>
    </row>
    <row r="1925" spans="27:48">
      <c r="AA1925" s="25"/>
      <c r="AB1925" s="25"/>
      <c r="AC1925" s="25"/>
      <c r="AD1925" s="25"/>
      <c r="AE1925" s="25"/>
      <c r="AG1925" s="128"/>
      <c r="AN1925" s="25"/>
      <c r="AO1925" s="25"/>
      <c r="AP1925" s="25"/>
      <c r="AQ1925" s="25"/>
      <c r="AR1925" s="25"/>
      <c r="AS1925" s="25"/>
      <c r="AT1925" s="25"/>
      <c r="AU1925" s="25"/>
    </row>
    <row r="1926" spans="27:48">
      <c r="AA1926" s="25"/>
      <c r="AB1926" s="25"/>
      <c r="AC1926" s="25"/>
      <c r="AD1926" s="25"/>
      <c r="AE1926" s="25"/>
      <c r="AG1926" s="128"/>
      <c r="AN1926" s="25"/>
      <c r="AO1926" s="25"/>
      <c r="AP1926" s="25"/>
      <c r="AQ1926" s="25"/>
      <c r="AR1926" s="25"/>
      <c r="AS1926" s="25"/>
      <c r="AT1926" s="25"/>
      <c r="AU1926" s="25"/>
    </row>
    <row r="1927" spans="27:48">
      <c r="AA1927" s="25"/>
      <c r="AB1927" s="25"/>
      <c r="AC1927" s="25"/>
      <c r="AD1927" s="25"/>
      <c r="AE1927" s="25"/>
      <c r="AG1927" s="128"/>
      <c r="AN1927" s="25"/>
      <c r="AO1927" s="25"/>
      <c r="AP1927" s="25"/>
      <c r="AQ1927" s="25"/>
      <c r="AR1927" s="25"/>
      <c r="AS1927" s="25"/>
      <c r="AT1927" s="25"/>
      <c r="AU1927" s="25"/>
    </row>
    <row r="1928" spans="27:48">
      <c r="AA1928" s="25"/>
      <c r="AB1928" s="25"/>
      <c r="AC1928" s="25"/>
      <c r="AD1928" s="25"/>
      <c r="AE1928" s="25"/>
      <c r="AG1928" s="128"/>
      <c r="AN1928" s="25"/>
      <c r="AO1928" s="25"/>
      <c r="AP1928" s="25"/>
      <c r="AQ1928" s="25"/>
      <c r="AR1928" s="25"/>
      <c r="AS1928" s="25"/>
      <c r="AT1928" s="25"/>
      <c r="AU1928" s="25"/>
    </row>
    <row r="1929" spans="27:48">
      <c r="AA1929" s="25"/>
      <c r="AB1929" s="25"/>
      <c r="AC1929" s="25"/>
      <c r="AD1929" s="25"/>
      <c r="AE1929" s="25"/>
      <c r="AG1929" s="128"/>
      <c r="AN1929" s="25"/>
      <c r="AO1929" s="25"/>
      <c r="AP1929" s="25"/>
      <c r="AQ1929" s="25"/>
      <c r="AR1929" s="25"/>
      <c r="AS1929" s="25"/>
      <c r="AT1929" s="25"/>
      <c r="AU1929" s="25"/>
    </row>
    <row r="1930" spans="27:48">
      <c r="AA1930" s="25"/>
      <c r="AB1930" s="25"/>
      <c r="AC1930" s="25"/>
      <c r="AD1930" s="25"/>
      <c r="AE1930" s="25"/>
      <c r="AG1930" s="128"/>
      <c r="AN1930" s="25"/>
      <c r="AO1930" s="25"/>
      <c r="AP1930" s="25"/>
      <c r="AQ1930" s="25"/>
      <c r="AR1930" s="25"/>
      <c r="AS1930" s="25"/>
      <c r="AT1930" s="25"/>
      <c r="AU1930" s="25"/>
    </row>
    <row r="1931" spans="27:48">
      <c r="AA1931" s="25"/>
      <c r="AB1931" s="25"/>
      <c r="AC1931" s="25"/>
      <c r="AD1931" s="25"/>
      <c r="AE1931" s="25"/>
      <c r="AG1931" s="128"/>
      <c r="AN1931" s="25"/>
      <c r="AO1931" s="25"/>
      <c r="AP1931" s="25"/>
      <c r="AQ1931" s="25"/>
      <c r="AR1931" s="25"/>
      <c r="AS1931" s="25"/>
      <c r="AT1931" s="25"/>
      <c r="AU1931" s="25"/>
    </row>
    <row r="1932" spans="27:48">
      <c r="AA1932" s="25"/>
      <c r="AB1932" s="25"/>
      <c r="AC1932" s="25"/>
      <c r="AD1932" s="25"/>
      <c r="AE1932" s="25"/>
      <c r="AG1932" s="128"/>
      <c r="AN1932" s="25"/>
      <c r="AO1932" s="25"/>
      <c r="AP1932" s="25"/>
      <c r="AQ1932" s="25"/>
      <c r="AR1932" s="25"/>
      <c r="AS1932" s="25"/>
      <c r="AT1932" s="25"/>
      <c r="AU1932" s="25"/>
    </row>
    <row r="1933" spans="27:48">
      <c r="AA1933" s="25"/>
      <c r="AB1933" s="25"/>
      <c r="AC1933" s="25"/>
      <c r="AD1933" s="25"/>
      <c r="AE1933" s="25"/>
      <c r="AG1933" s="128"/>
      <c r="AN1933" s="25"/>
      <c r="AO1933" s="25"/>
      <c r="AP1933" s="25"/>
      <c r="AQ1933" s="25"/>
      <c r="AR1933" s="25"/>
      <c r="AS1933" s="25"/>
      <c r="AT1933" s="25"/>
      <c r="AU1933" s="25"/>
    </row>
    <row r="1934" spans="27:48">
      <c r="AA1934" s="25"/>
      <c r="AB1934" s="25"/>
      <c r="AC1934" s="25"/>
      <c r="AD1934" s="25"/>
      <c r="AE1934" s="25"/>
      <c r="AG1934" s="128"/>
      <c r="AN1934" s="25"/>
      <c r="AO1934" s="25"/>
      <c r="AP1934" s="25"/>
      <c r="AQ1934" s="25"/>
      <c r="AR1934" s="25"/>
      <c r="AS1934" s="25"/>
      <c r="AT1934" s="25"/>
      <c r="AU1934" s="25"/>
    </row>
    <row r="1935" spans="27:48">
      <c r="AA1935" s="25"/>
      <c r="AB1935" s="25"/>
      <c r="AC1935" s="25"/>
      <c r="AD1935" s="25"/>
      <c r="AE1935" s="25"/>
      <c r="AG1935" s="128"/>
      <c r="AN1935" s="25"/>
      <c r="AO1935" s="25"/>
      <c r="AP1935" s="25"/>
      <c r="AQ1935" s="25"/>
      <c r="AR1935" s="25"/>
      <c r="AS1935" s="25"/>
      <c r="AT1935" s="25"/>
      <c r="AU1935" s="25"/>
    </row>
    <row r="1936" spans="27:48">
      <c r="AA1936" s="25"/>
      <c r="AB1936" s="25"/>
      <c r="AC1936" s="25"/>
      <c r="AD1936" s="25"/>
      <c r="AE1936" s="25"/>
      <c r="AG1936" s="128"/>
      <c r="AN1936" s="25"/>
      <c r="AO1936" s="25"/>
      <c r="AP1936" s="25"/>
      <c r="AQ1936" s="25"/>
      <c r="AR1936" s="25"/>
      <c r="AS1936" s="25"/>
      <c r="AT1936" s="25"/>
      <c r="AU1936" s="25"/>
    </row>
    <row r="1937" spans="27:47">
      <c r="AA1937" s="25"/>
      <c r="AB1937" s="25"/>
      <c r="AC1937" s="25"/>
      <c r="AD1937" s="25"/>
      <c r="AE1937" s="25"/>
      <c r="AG1937" s="128"/>
      <c r="AN1937" s="25"/>
      <c r="AO1937" s="25"/>
      <c r="AP1937" s="25"/>
      <c r="AQ1937" s="25"/>
      <c r="AR1937" s="25"/>
      <c r="AS1937" s="25"/>
      <c r="AT1937" s="25"/>
      <c r="AU1937" s="25"/>
    </row>
    <row r="1938" spans="27:47">
      <c r="AA1938" s="25"/>
      <c r="AB1938" s="25"/>
      <c r="AC1938" s="25"/>
      <c r="AD1938" s="25"/>
      <c r="AE1938" s="25"/>
      <c r="AG1938" s="128"/>
      <c r="AN1938" s="25"/>
      <c r="AO1938" s="25"/>
      <c r="AP1938" s="25"/>
      <c r="AQ1938" s="25"/>
      <c r="AR1938" s="25"/>
      <c r="AS1938" s="25"/>
      <c r="AT1938" s="25"/>
      <c r="AU1938" s="25"/>
    </row>
    <row r="1939" spans="27:47">
      <c r="AA1939" s="25"/>
      <c r="AB1939" s="25"/>
      <c r="AC1939" s="25"/>
      <c r="AD1939" s="25"/>
      <c r="AE1939" s="25"/>
      <c r="AG1939" s="128"/>
      <c r="AN1939" s="25"/>
      <c r="AO1939" s="25"/>
      <c r="AP1939" s="25"/>
      <c r="AQ1939" s="25"/>
      <c r="AR1939" s="25"/>
      <c r="AS1939" s="25"/>
      <c r="AT1939" s="25"/>
      <c r="AU1939" s="25"/>
    </row>
    <row r="1940" spans="27:47">
      <c r="AA1940" s="25"/>
      <c r="AB1940" s="25"/>
      <c r="AC1940" s="25"/>
      <c r="AD1940" s="25"/>
      <c r="AE1940" s="25"/>
      <c r="AG1940" s="128"/>
      <c r="AN1940" s="25"/>
      <c r="AO1940" s="25"/>
      <c r="AP1940" s="25"/>
      <c r="AQ1940" s="25"/>
      <c r="AR1940" s="25"/>
      <c r="AS1940" s="25"/>
      <c r="AT1940" s="25"/>
      <c r="AU1940" s="25"/>
    </row>
    <row r="1941" spans="27:47">
      <c r="AA1941" s="25"/>
      <c r="AB1941" s="25"/>
      <c r="AC1941" s="25"/>
      <c r="AD1941" s="25"/>
      <c r="AE1941" s="25"/>
      <c r="AG1941" s="128"/>
      <c r="AN1941" s="25"/>
      <c r="AO1941" s="25"/>
      <c r="AP1941" s="25"/>
      <c r="AQ1941" s="25"/>
      <c r="AR1941" s="25"/>
      <c r="AS1941" s="25"/>
      <c r="AT1941" s="25"/>
      <c r="AU1941" s="25"/>
    </row>
    <row r="1942" spans="27:47">
      <c r="AA1942" s="25"/>
      <c r="AB1942" s="25"/>
      <c r="AC1942" s="25"/>
      <c r="AD1942" s="25"/>
      <c r="AE1942" s="25"/>
      <c r="AG1942" s="128"/>
      <c r="AN1942" s="25"/>
      <c r="AO1942" s="25"/>
      <c r="AP1942" s="25"/>
      <c r="AQ1942" s="25"/>
      <c r="AR1942" s="25"/>
      <c r="AS1942" s="25"/>
      <c r="AT1942" s="25"/>
      <c r="AU1942" s="25"/>
    </row>
    <row r="1943" spans="27:47">
      <c r="AA1943" s="25"/>
      <c r="AB1943" s="25"/>
      <c r="AC1943" s="25"/>
      <c r="AD1943" s="25"/>
      <c r="AE1943" s="25"/>
      <c r="AG1943" s="128"/>
      <c r="AN1943" s="25"/>
      <c r="AO1943" s="25"/>
      <c r="AP1943" s="25"/>
      <c r="AQ1943" s="25"/>
      <c r="AR1943" s="25"/>
      <c r="AS1943" s="25"/>
      <c r="AT1943" s="25"/>
      <c r="AU1943" s="25"/>
    </row>
    <row r="1944" spans="27:47">
      <c r="AA1944" s="25"/>
      <c r="AB1944" s="25"/>
      <c r="AC1944" s="25"/>
      <c r="AD1944" s="25"/>
      <c r="AE1944" s="25"/>
      <c r="AG1944" s="128"/>
      <c r="AN1944" s="25"/>
      <c r="AO1944" s="25"/>
      <c r="AP1944" s="25"/>
      <c r="AQ1944" s="25"/>
      <c r="AR1944" s="25"/>
      <c r="AS1944" s="25"/>
      <c r="AT1944" s="25"/>
      <c r="AU1944" s="25"/>
    </row>
    <row r="1945" spans="27:47">
      <c r="AA1945" s="25"/>
      <c r="AB1945" s="25"/>
      <c r="AC1945" s="25"/>
      <c r="AD1945" s="25"/>
      <c r="AE1945" s="25"/>
      <c r="AG1945" s="128"/>
      <c r="AN1945" s="25"/>
      <c r="AO1945" s="25"/>
      <c r="AP1945" s="25"/>
      <c r="AQ1945" s="25"/>
      <c r="AR1945" s="25"/>
      <c r="AS1945" s="25"/>
      <c r="AT1945" s="25"/>
      <c r="AU1945" s="25"/>
    </row>
    <row r="1946" spans="27:47">
      <c r="AA1946" s="25"/>
      <c r="AB1946" s="25"/>
      <c r="AC1946" s="25"/>
      <c r="AD1946" s="25"/>
      <c r="AE1946" s="25"/>
      <c r="AG1946" s="128"/>
      <c r="AN1946" s="25"/>
      <c r="AO1946" s="25"/>
      <c r="AP1946" s="25"/>
      <c r="AQ1946" s="25"/>
      <c r="AR1946" s="25"/>
      <c r="AS1946" s="25"/>
      <c r="AT1946" s="25"/>
      <c r="AU1946" s="25"/>
    </row>
    <row r="1947" spans="27:47">
      <c r="AA1947" s="25"/>
      <c r="AB1947" s="25"/>
      <c r="AC1947" s="25"/>
      <c r="AD1947" s="25"/>
      <c r="AE1947" s="25"/>
      <c r="AG1947" s="128"/>
      <c r="AN1947" s="25"/>
      <c r="AO1947" s="25"/>
      <c r="AP1947" s="25"/>
      <c r="AQ1947" s="25"/>
      <c r="AR1947" s="25"/>
      <c r="AS1947" s="25"/>
      <c r="AT1947" s="25"/>
      <c r="AU1947" s="25"/>
    </row>
    <row r="1948" spans="27:47">
      <c r="AA1948" s="25"/>
      <c r="AB1948" s="25"/>
      <c r="AC1948" s="25"/>
      <c r="AD1948" s="25"/>
      <c r="AE1948" s="25"/>
      <c r="AG1948" s="128"/>
      <c r="AN1948" s="25"/>
      <c r="AO1948" s="25"/>
      <c r="AP1948" s="25"/>
      <c r="AQ1948" s="25"/>
      <c r="AR1948" s="25"/>
      <c r="AS1948" s="25"/>
      <c r="AT1948" s="25"/>
      <c r="AU1948" s="25"/>
    </row>
    <row r="1949" spans="27:47">
      <c r="AA1949" s="25"/>
      <c r="AB1949" s="25"/>
      <c r="AC1949" s="25"/>
      <c r="AD1949" s="25"/>
      <c r="AE1949" s="25"/>
      <c r="AG1949" s="128"/>
      <c r="AN1949" s="25"/>
      <c r="AO1949" s="25"/>
      <c r="AP1949" s="25"/>
      <c r="AQ1949" s="25"/>
      <c r="AR1949" s="25"/>
      <c r="AS1949" s="25"/>
      <c r="AT1949" s="25"/>
      <c r="AU1949" s="25"/>
    </row>
    <row r="1950" spans="27:47">
      <c r="AA1950" s="25"/>
      <c r="AB1950" s="25"/>
      <c r="AC1950" s="25"/>
      <c r="AD1950" s="25"/>
      <c r="AE1950" s="25"/>
      <c r="AG1950" s="128"/>
      <c r="AN1950" s="25"/>
      <c r="AO1950" s="25"/>
      <c r="AP1950" s="25"/>
      <c r="AQ1950" s="25"/>
      <c r="AR1950" s="25"/>
      <c r="AS1950" s="25"/>
      <c r="AT1950" s="25"/>
      <c r="AU1950" s="25"/>
    </row>
    <row r="1951" spans="27:47">
      <c r="AA1951" s="25"/>
      <c r="AB1951" s="25"/>
      <c r="AC1951" s="25"/>
      <c r="AD1951" s="25"/>
      <c r="AE1951" s="25"/>
      <c r="AG1951" s="128"/>
      <c r="AN1951" s="25"/>
      <c r="AO1951" s="25"/>
      <c r="AP1951" s="25"/>
      <c r="AQ1951" s="25"/>
      <c r="AR1951" s="25"/>
      <c r="AS1951" s="25"/>
      <c r="AT1951" s="25"/>
      <c r="AU1951" s="25"/>
    </row>
    <row r="1952" spans="27:47">
      <c r="AA1952" s="25"/>
      <c r="AB1952" s="25"/>
      <c r="AC1952" s="25"/>
      <c r="AD1952" s="25"/>
      <c r="AE1952" s="25"/>
      <c r="AG1952" s="128"/>
      <c r="AN1952" s="25"/>
      <c r="AO1952" s="25"/>
      <c r="AP1952" s="25"/>
      <c r="AQ1952" s="25"/>
      <c r="AR1952" s="25"/>
      <c r="AS1952" s="25"/>
      <c r="AT1952" s="25"/>
      <c r="AU1952" s="25"/>
    </row>
    <row r="1953" spans="26:79">
      <c r="Z1953" s="127"/>
      <c r="AA1953" s="127"/>
      <c r="AB1953" s="25"/>
      <c r="AC1953" s="127"/>
      <c r="AD1953" s="127"/>
      <c r="AE1953" s="127"/>
      <c r="AF1953" s="127"/>
      <c r="AG1953" s="21"/>
      <c r="AH1953" s="127"/>
      <c r="AI1953" s="127"/>
      <c r="AJ1953" s="127"/>
      <c r="AK1953" s="127"/>
      <c r="AL1953" s="127"/>
      <c r="AM1953" s="127"/>
      <c r="AN1953" s="127"/>
      <c r="AO1953" s="127"/>
      <c r="AP1953" s="127"/>
      <c r="AQ1953" s="127"/>
      <c r="AR1953" s="127"/>
      <c r="AS1953" s="127"/>
      <c r="AT1953" s="127"/>
      <c r="AU1953" s="127"/>
      <c r="AV1953" s="127"/>
      <c r="AW1953" s="127"/>
      <c r="AX1953" s="127"/>
      <c r="AY1953" s="127"/>
      <c r="AZ1953" s="127"/>
      <c r="BA1953" s="127"/>
      <c r="BB1953" s="127"/>
      <c r="BC1953" s="127"/>
      <c r="BD1953" s="127"/>
      <c r="BE1953" s="127"/>
      <c r="BF1953" s="127"/>
      <c r="BG1953" s="127"/>
      <c r="BH1953" s="127"/>
      <c r="BI1953" s="127"/>
      <c r="BJ1953" s="127"/>
      <c r="BK1953" s="127"/>
      <c r="BL1953" s="127"/>
      <c r="BM1953" s="127"/>
      <c r="BN1953" s="127"/>
      <c r="BO1953" s="127"/>
      <c r="BP1953" s="127"/>
      <c r="BQ1953" s="127"/>
      <c r="BR1953" s="127"/>
      <c r="BS1953" s="127"/>
      <c r="BT1953" s="127"/>
      <c r="BU1953" s="127"/>
      <c r="BV1953" s="127"/>
      <c r="BW1953" s="127"/>
      <c r="BX1953" s="127"/>
      <c r="BY1953" s="127"/>
      <c r="BZ1953" s="127"/>
      <c r="CA1953" s="127"/>
    </row>
    <row r="1954" spans="26:79">
      <c r="Z1954" s="127"/>
      <c r="AA1954" s="127"/>
      <c r="AB1954" s="25"/>
      <c r="AC1954" s="127"/>
      <c r="AD1954" s="127"/>
      <c r="AE1954" s="127"/>
      <c r="AF1954" s="127"/>
      <c r="AG1954" s="21"/>
      <c r="AH1954" s="127"/>
      <c r="AI1954" s="127"/>
      <c r="AJ1954" s="127"/>
      <c r="AK1954" s="127"/>
      <c r="AL1954" s="127"/>
      <c r="AM1954" s="127"/>
      <c r="AN1954" s="127"/>
      <c r="AO1954" s="127"/>
      <c r="AP1954" s="127"/>
      <c r="AQ1954" s="127"/>
      <c r="AR1954" s="127"/>
      <c r="AS1954" s="127"/>
      <c r="AT1954" s="127"/>
      <c r="AU1954" s="127"/>
      <c r="AV1954" s="127"/>
      <c r="AW1954" s="127"/>
      <c r="AX1954" s="127"/>
      <c r="AY1954" s="127"/>
      <c r="AZ1954" s="127"/>
      <c r="BA1954" s="127"/>
      <c r="BB1954" s="127"/>
      <c r="BC1954" s="127"/>
      <c r="BD1954" s="127"/>
      <c r="BE1954" s="127"/>
      <c r="BF1954" s="127"/>
      <c r="BG1954" s="127"/>
      <c r="BH1954" s="127"/>
      <c r="BI1954" s="127"/>
      <c r="BJ1954" s="127"/>
      <c r="BK1954" s="127"/>
      <c r="BL1954" s="127"/>
      <c r="BM1954" s="127"/>
      <c r="BN1954" s="127"/>
      <c r="BO1954" s="127"/>
      <c r="BP1954" s="127"/>
      <c r="BQ1954" s="127"/>
      <c r="BR1954" s="127"/>
      <c r="BS1954" s="127"/>
      <c r="BT1954" s="127"/>
      <c r="BU1954" s="127"/>
      <c r="BV1954" s="127"/>
      <c r="BW1954" s="127"/>
      <c r="BX1954" s="127"/>
      <c r="BY1954" s="127"/>
      <c r="BZ1954" s="127"/>
      <c r="CA1954" s="127"/>
    </row>
    <row r="1955" spans="26:79">
      <c r="Z1955" s="127"/>
      <c r="AA1955" s="127"/>
      <c r="AB1955" s="25"/>
      <c r="AC1955" s="127"/>
      <c r="AD1955" s="127"/>
      <c r="AE1955" s="127"/>
      <c r="AF1955" s="127"/>
      <c r="AG1955" s="21"/>
      <c r="AH1955" s="127"/>
      <c r="AI1955" s="127"/>
      <c r="AJ1955" s="127"/>
      <c r="AK1955" s="127"/>
      <c r="AL1955" s="127"/>
      <c r="AM1955" s="127"/>
      <c r="AN1955" s="127"/>
      <c r="AO1955" s="127"/>
      <c r="AP1955" s="127"/>
      <c r="AQ1955" s="127"/>
      <c r="AR1955" s="127"/>
      <c r="AS1955" s="127"/>
      <c r="AT1955" s="127"/>
      <c r="AU1955" s="127"/>
      <c r="AV1955" s="127"/>
      <c r="AW1955" s="127"/>
      <c r="AX1955" s="127"/>
      <c r="AY1955" s="127"/>
      <c r="AZ1955" s="127"/>
      <c r="BA1955" s="127"/>
      <c r="BB1955" s="127"/>
      <c r="BC1955" s="127"/>
      <c r="BD1955" s="127"/>
      <c r="BE1955" s="127"/>
      <c r="BF1955" s="127"/>
      <c r="BG1955" s="127"/>
      <c r="BH1955" s="127"/>
      <c r="BI1955" s="127"/>
      <c r="BJ1955" s="127"/>
      <c r="BK1955" s="127"/>
      <c r="BL1955" s="127"/>
      <c r="BM1955" s="127"/>
      <c r="BN1955" s="127"/>
      <c r="BO1955" s="127"/>
      <c r="BP1955" s="127"/>
      <c r="BQ1955" s="127"/>
      <c r="BR1955" s="127"/>
      <c r="BS1955" s="127"/>
      <c r="BT1955" s="127"/>
      <c r="BU1955" s="127"/>
      <c r="BV1955" s="127"/>
      <c r="BW1955" s="127"/>
      <c r="BX1955" s="127"/>
      <c r="BY1955" s="127"/>
      <c r="BZ1955" s="127"/>
      <c r="CA1955" s="127"/>
    </row>
    <row r="1956" spans="26:79">
      <c r="Z1956" s="127"/>
      <c r="AA1956" s="127"/>
      <c r="AB1956" s="25"/>
      <c r="AC1956" s="127"/>
      <c r="AD1956" s="127"/>
      <c r="AE1956" s="127"/>
      <c r="AF1956" s="127"/>
      <c r="AG1956" s="21"/>
      <c r="AH1956" s="127"/>
      <c r="AI1956" s="127"/>
      <c r="AJ1956" s="127"/>
      <c r="AK1956" s="127"/>
      <c r="AL1956" s="127"/>
      <c r="AM1956" s="127"/>
      <c r="AN1956" s="127"/>
      <c r="AO1956" s="127"/>
      <c r="AP1956" s="127"/>
      <c r="AQ1956" s="127"/>
      <c r="AR1956" s="127"/>
      <c r="AS1956" s="127"/>
      <c r="AT1956" s="127"/>
      <c r="AU1956" s="127"/>
      <c r="AV1956" s="127"/>
      <c r="AW1956" s="127"/>
      <c r="AX1956" s="127"/>
      <c r="AY1956" s="127"/>
      <c r="AZ1956" s="127"/>
      <c r="BA1956" s="127"/>
      <c r="BB1956" s="127"/>
      <c r="BC1956" s="127"/>
      <c r="BD1956" s="127"/>
      <c r="BE1956" s="127"/>
      <c r="BF1956" s="127"/>
      <c r="BG1956" s="127"/>
      <c r="BH1956" s="127"/>
      <c r="BI1956" s="127"/>
      <c r="BJ1956" s="127"/>
      <c r="BK1956" s="127"/>
      <c r="BL1956" s="127"/>
      <c r="BM1956" s="127"/>
      <c r="BN1956" s="127"/>
      <c r="BO1956" s="127"/>
      <c r="BP1956" s="127"/>
      <c r="BQ1956" s="127"/>
      <c r="BR1956" s="127"/>
      <c r="BS1956" s="127"/>
      <c r="BT1956" s="127"/>
      <c r="BU1956" s="127"/>
      <c r="BV1956" s="127"/>
      <c r="BW1956" s="127"/>
      <c r="BX1956" s="127"/>
      <c r="BY1956" s="127"/>
      <c r="BZ1956" s="127"/>
      <c r="CA1956" s="127"/>
    </row>
    <row r="1957" spans="26:79">
      <c r="Z1957" s="127"/>
      <c r="AA1957" s="127"/>
      <c r="AB1957" s="25"/>
      <c r="AC1957" s="127"/>
      <c r="AD1957" s="127"/>
      <c r="AE1957" s="127"/>
      <c r="AF1957" s="127"/>
      <c r="AG1957" s="21"/>
      <c r="AH1957" s="127"/>
      <c r="AI1957" s="127"/>
      <c r="AJ1957" s="127"/>
      <c r="AK1957" s="127"/>
      <c r="AL1957" s="127"/>
      <c r="AM1957" s="127"/>
      <c r="AN1957" s="127"/>
      <c r="AO1957" s="127"/>
      <c r="AP1957" s="127"/>
      <c r="AQ1957" s="127"/>
      <c r="AR1957" s="127"/>
      <c r="AS1957" s="127"/>
      <c r="AT1957" s="127"/>
      <c r="AU1957" s="127"/>
      <c r="AV1957" s="127"/>
      <c r="AW1957" s="127"/>
      <c r="AX1957" s="127"/>
      <c r="AY1957" s="127"/>
      <c r="AZ1957" s="127"/>
      <c r="BA1957" s="127"/>
      <c r="BB1957" s="127"/>
      <c r="BC1957" s="127"/>
      <c r="BD1957" s="127"/>
      <c r="BE1957" s="127"/>
      <c r="BF1957" s="127"/>
      <c r="BG1957" s="127"/>
      <c r="BH1957" s="127"/>
      <c r="BI1957" s="127"/>
      <c r="BJ1957" s="127"/>
      <c r="BK1957" s="127"/>
      <c r="BL1957" s="127"/>
      <c r="BM1957" s="127"/>
      <c r="BN1957" s="127"/>
      <c r="BO1957" s="127"/>
      <c r="BP1957" s="127"/>
      <c r="BQ1957" s="127"/>
      <c r="BR1957" s="127"/>
      <c r="BS1957" s="127"/>
      <c r="BT1957" s="127"/>
      <c r="BU1957" s="127"/>
      <c r="BV1957" s="127"/>
      <c r="BW1957" s="127"/>
      <c r="BX1957" s="127"/>
      <c r="BY1957" s="127"/>
      <c r="BZ1957" s="127"/>
      <c r="CA1957" s="127"/>
    </row>
    <row r="1958" spans="26:79">
      <c r="Z1958" s="127"/>
      <c r="AA1958" s="127"/>
      <c r="AB1958" s="25"/>
      <c r="AC1958" s="127"/>
      <c r="AD1958" s="127"/>
      <c r="AE1958" s="127"/>
      <c r="AF1958" s="127"/>
      <c r="AG1958" s="21"/>
      <c r="AH1958" s="127"/>
      <c r="AI1958" s="127"/>
      <c r="AJ1958" s="127"/>
      <c r="AK1958" s="127"/>
      <c r="AL1958" s="127"/>
      <c r="AM1958" s="127"/>
      <c r="AN1958" s="127"/>
      <c r="AO1958" s="127"/>
      <c r="AP1958" s="127"/>
      <c r="AQ1958" s="127"/>
      <c r="AR1958" s="127"/>
      <c r="AS1958" s="127"/>
      <c r="AT1958" s="127"/>
      <c r="AU1958" s="127"/>
      <c r="AV1958" s="127"/>
      <c r="AW1958" s="127"/>
      <c r="AX1958" s="127"/>
      <c r="AY1958" s="127"/>
      <c r="AZ1958" s="127"/>
      <c r="BA1958" s="127"/>
      <c r="BB1958" s="127"/>
      <c r="BC1958" s="127"/>
      <c r="BD1958" s="127"/>
      <c r="BE1958" s="127"/>
      <c r="BF1958" s="127"/>
      <c r="BG1958" s="127"/>
      <c r="BH1958" s="127"/>
      <c r="BI1958" s="127"/>
      <c r="BJ1958" s="127"/>
      <c r="BK1958" s="127"/>
      <c r="BL1958" s="127"/>
      <c r="BM1958" s="127"/>
      <c r="BN1958" s="127"/>
      <c r="BO1958" s="127"/>
      <c r="BP1958" s="127"/>
      <c r="BQ1958" s="127"/>
      <c r="BR1958" s="127"/>
      <c r="BS1958" s="127"/>
      <c r="BT1958" s="127"/>
      <c r="BU1958" s="127"/>
      <c r="BV1958" s="127"/>
      <c r="BW1958" s="127"/>
      <c r="BX1958" s="127"/>
      <c r="BY1958" s="127"/>
      <c r="BZ1958" s="127"/>
      <c r="CA1958" s="127"/>
    </row>
    <row r="1959" spans="26:79">
      <c r="Z1959" s="127"/>
      <c r="AA1959" s="127"/>
      <c r="AB1959" s="25"/>
      <c r="AC1959" s="127"/>
      <c r="AD1959" s="127"/>
      <c r="AE1959" s="127"/>
      <c r="AF1959" s="127"/>
      <c r="AG1959" s="21"/>
      <c r="AH1959" s="127"/>
      <c r="AI1959" s="127"/>
      <c r="AJ1959" s="127"/>
      <c r="AK1959" s="127"/>
      <c r="AL1959" s="127"/>
      <c r="AM1959" s="127"/>
      <c r="AN1959" s="127"/>
      <c r="AO1959" s="127"/>
      <c r="AP1959" s="127"/>
      <c r="AQ1959" s="127"/>
      <c r="AR1959" s="127"/>
      <c r="AS1959" s="127"/>
      <c r="AT1959" s="127"/>
      <c r="AU1959" s="127"/>
    </row>
    <row r="1960" spans="26:79">
      <c r="Z1960" s="127"/>
      <c r="AA1960" s="127"/>
      <c r="AB1960" s="25"/>
      <c r="AC1960" s="127"/>
      <c r="AD1960" s="127"/>
      <c r="AE1960" s="127"/>
      <c r="AF1960" s="127"/>
      <c r="AG1960" s="21"/>
      <c r="AH1960" s="127"/>
      <c r="AI1960" s="127"/>
      <c r="AJ1960" s="127"/>
      <c r="AK1960" s="127"/>
      <c r="AL1960" s="127"/>
      <c r="AM1960" s="127"/>
      <c r="AN1960" s="127"/>
      <c r="AO1960" s="127"/>
      <c r="AP1960" s="127"/>
      <c r="AQ1960" s="127"/>
      <c r="AR1960" s="127"/>
      <c r="AS1960" s="127"/>
      <c r="AT1960" s="127"/>
      <c r="AU1960" s="127"/>
    </row>
    <row r="1961" spans="26:79">
      <c r="Z1961" s="127"/>
      <c r="AA1961" s="127"/>
      <c r="AB1961" s="25"/>
      <c r="AC1961" s="127"/>
      <c r="AD1961" s="127"/>
      <c r="AE1961" s="127"/>
      <c r="AF1961" s="127"/>
      <c r="AG1961" s="21"/>
      <c r="AH1961" s="127"/>
      <c r="AI1961" s="127"/>
      <c r="AJ1961" s="127"/>
      <c r="AK1961" s="127"/>
      <c r="AL1961" s="127"/>
      <c r="AM1961" s="127"/>
      <c r="AN1961" s="127"/>
      <c r="AO1961" s="127"/>
      <c r="AP1961" s="127"/>
      <c r="AQ1961" s="127"/>
      <c r="AR1961" s="127"/>
      <c r="AS1961" s="127"/>
      <c r="AT1961" s="127"/>
      <c r="AU1961" s="127"/>
    </row>
    <row r="1962" spans="26:79">
      <c r="Z1962" s="127"/>
      <c r="AA1962" s="127"/>
      <c r="AB1962" s="25"/>
      <c r="AC1962" s="127"/>
      <c r="AD1962" s="127"/>
      <c r="AE1962" s="127"/>
      <c r="AF1962" s="127"/>
      <c r="AG1962" s="21"/>
      <c r="AH1962" s="127"/>
      <c r="AI1962" s="127"/>
      <c r="AJ1962" s="127"/>
      <c r="AK1962" s="127"/>
      <c r="AL1962" s="127"/>
      <c r="AM1962" s="127"/>
      <c r="AN1962" s="127"/>
      <c r="AO1962" s="127"/>
      <c r="AP1962" s="127"/>
      <c r="AQ1962" s="127"/>
      <c r="AR1962" s="127"/>
      <c r="AS1962" s="127"/>
      <c r="AT1962" s="127"/>
      <c r="AU1962" s="127"/>
    </row>
    <row r="1963" spans="26:79">
      <c r="Z1963" s="127"/>
      <c r="AA1963" s="127"/>
      <c r="AB1963" s="25"/>
      <c r="AC1963" s="127"/>
      <c r="AD1963" s="127"/>
      <c r="AE1963" s="127"/>
      <c r="AF1963" s="127"/>
      <c r="AG1963" s="21"/>
      <c r="AH1963" s="127"/>
      <c r="AI1963" s="127"/>
      <c r="AJ1963" s="127"/>
      <c r="AK1963" s="127"/>
      <c r="AL1963" s="127"/>
      <c r="AM1963" s="127"/>
      <c r="AN1963" s="127"/>
      <c r="AO1963" s="127"/>
      <c r="AP1963" s="127"/>
      <c r="AQ1963" s="127"/>
      <c r="AR1963" s="127"/>
      <c r="AS1963" s="127"/>
      <c r="AT1963" s="127"/>
      <c r="AU1963" s="127"/>
    </row>
    <row r="1964" spans="26:79">
      <c r="Z1964" s="127"/>
      <c r="AA1964" s="127"/>
      <c r="AB1964" s="25"/>
      <c r="AC1964" s="127"/>
      <c r="AD1964" s="127"/>
      <c r="AE1964" s="127"/>
      <c r="AF1964" s="127"/>
      <c r="AG1964" s="21"/>
      <c r="AH1964" s="127"/>
      <c r="AI1964" s="127"/>
      <c r="AJ1964" s="127"/>
      <c r="AK1964" s="127"/>
      <c r="AL1964" s="127"/>
      <c r="AM1964" s="127"/>
      <c r="AN1964" s="127"/>
      <c r="AO1964" s="127"/>
      <c r="AP1964" s="127"/>
      <c r="AQ1964" s="127"/>
      <c r="AR1964" s="127"/>
      <c r="AS1964" s="127"/>
      <c r="AT1964" s="127"/>
      <c r="AU1964" s="127"/>
    </row>
    <row r="1965" spans="26:79">
      <c r="Z1965" s="127"/>
      <c r="AA1965" s="127"/>
      <c r="AB1965" s="25"/>
      <c r="AC1965" s="127"/>
      <c r="AD1965" s="127"/>
      <c r="AE1965" s="127"/>
      <c r="AF1965" s="127"/>
      <c r="AG1965" s="21"/>
      <c r="AH1965" s="127"/>
      <c r="AI1965" s="127"/>
      <c r="AJ1965" s="127"/>
      <c r="AK1965" s="127"/>
      <c r="AL1965" s="127"/>
      <c r="AM1965" s="127"/>
      <c r="AN1965" s="127"/>
      <c r="AO1965" s="127"/>
      <c r="AP1965" s="127"/>
      <c r="AQ1965" s="127"/>
      <c r="AR1965" s="127"/>
      <c r="AS1965" s="127"/>
      <c r="AT1965" s="127"/>
      <c r="AU1965" s="127"/>
    </row>
    <row r="1966" spans="26:79">
      <c r="Z1966" s="127"/>
      <c r="AA1966" s="127"/>
      <c r="AB1966" s="25"/>
      <c r="AC1966" s="127"/>
      <c r="AD1966" s="127"/>
      <c r="AE1966" s="127"/>
      <c r="AF1966" s="127"/>
      <c r="AG1966" s="21"/>
      <c r="AH1966" s="127"/>
      <c r="AI1966" s="127"/>
      <c r="AJ1966" s="127"/>
      <c r="AK1966" s="127"/>
      <c r="AL1966" s="127"/>
      <c r="AM1966" s="127"/>
      <c r="AN1966" s="127"/>
      <c r="AO1966" s="127"/>
      <c r="AP1966" s="127"/>
      <c r="AQ1966" s="127"/>
      <c r="AR1966" s="127"/>
      <c r="AS1966" s="127"/>
      <c r="AT1966" s="127"/>
      <c r="AU1966" s="127"/>
    </row>
    <row r="1967" spans="26:79">
      <c r="Z1967" s="127"/>
      <c r="AA1967" s="127"/>
      <c r="AB1967" s="25"/>
      <c r="AC1967" s="127"/>
      <c r="AD1967" s="127"/>
      <c r="AE1967" s="127"/>
      <c r="AF1967" s="127"/>
      <c r="AG1967" s="21"/>
      <c r="AH1967" s="127"/>
      <c r="AI1967" s="127"/>
      <c r="AJ1967" s="127"/>
      <c r="AK1967" s="127"/>
      <c r="AL1967" s="127"/>
      <c r="AM1967" s="127"/>
      <c r="AN1967" s="127"/>
      <c r="AO1967" s="127"/>
      <c r="AP1967" s="127"/>
      <c r="AQ1967" s="127"/>
      <c r="AR1967" s="127"/>
      <c r="AS1967" s="127"/>
      <c r="AT1967" s="127"/>
      <c r="AU1967" s="127"/>
    </row>
    <row r="1968" spans="26:79">
      <c r="Z1968" s="127"/>
      <c r="AA1968" s="127"/>
      <c r="AB1968" s="25"/>
      <c r="AC1968" s="127"/>
      <c r="AD1968" s="127"/>
      <c r="AE1968" s="127"/>
      <c r="AF1968" s="127"/>
      <c r="AG1968" s="21"/>
      <c r="AH1968" s="127"/>
      <c r="AI1968" s="127"/>
      <c r="AJ1968" s="127"/>
      <c r="AK1968" s="127"/>
      <c r="AL1968" s="127"/>
      <c r="AM1968" s="127"/>
      <c r="AN1968" s="127"/>
      <c r="AO1968" s="127"/>
      <c r="AP1968" s="127"/>
      <c r="AQ1968" s="127"/>
      <c r="AR1968" s="127"/>
      <c r="AS1968" s="127"/>
      <c r="AT1968" s="127"/>
      <c r="AU1968" s="127"/>
    </row>
    <row r="1969" spans="26:47">
      <c r="Z1969" s="127"/>
      <c r="AA1969" s="127"/>
      <c r="AB1969" s="25"/>
      <c r="AC1969" s="127"/>
      <c r="AD1969" s="127"/>
      <c r="AE1969" s="127"/>
      <c r="AF1969" s="127"/>
      <c r="AG1969" s="21"/>
      <c r="AH1969" s="127"/>
      <c r="AI1969" s="127"/>
      <c r="AJ1969" s="127"/>
      <c r="AK1969" s="127"/>
      <c r="AL1969" s="127"/>
      <c r="AM1969" s="127"/>
      <c r="AN1969" s="127"/>
      <c r="AO1969" s="127"/>
      <c r="AP1969" s="127"/>
      <c r="AQ1969" s="127"/>
      <c r="AR1969" s="127"/>
      <c r="AS1969" s="127"/>
      <c r="AT1969" s="127"/>
      <c r="AU1969" s="127"/>
    </row>
    <row r="1970" spans="26:47">
      <c r="Z1970" s="127"/>
      <c r="AA1970" s="127"/>
      <c r="AB1970" s="25"/>
      <c r="AC1970" s="127"/>
      <c r="AD1970" s="127"/>
      <c r="AE1970" s="127"/>
      <c r="AF1970" s="127"/>
      <c r="AG1970" s="21"/>
      <c r="AH1970" s="127"/>
      <c r="AI1970" s="127"/>
      <c r="AJ1970" s="127"/>
      <c r="AK1970" s="127"/>
      <c r="AL1970" s="127"/>
      <c r="AM1970" s="127"/>
      <c r="AN1970" s="127"/>
      <c r="AO1970" s="127"/>
      <c r="AP1970" s="127"/>
      <c r="AQ1970" s="127"/>
      <c r="AR1970" s="127"/>
      <c r="AS1970" s="127"/>
      <c r="AT1970" s="127"/>
      <c r="AU1970" s="127"/>
    </row>
    <row r="1971" spans="26:47">
      <c r="Z1971" s="127"/>
      <c r="AA1971" s="127"/>
      <c r="AB1971" s="25"/>
      <c r="AC1971" s="127"/>
      <c r="AD1971" s="127"/>
      <c r="AE1971" s="127"/>
      <c r="AF1971" s="127"/>
      <c r="AG1971" s="21"/>
      <c r="AH1971" s="127"/>
      <c r="AI1971" s="127"/>
      <c r="AJ1971" s="127"/>
      <c r="AK1971" s="127"/>
      <c r="AL1971" s="127"/>
      <c r="AM1971" s="127"/>
      <c r="AN1971" s="127"/>
      <c r="AO1971" s="127"/>
      <c r="AP1971" s="127"/>
      <c r="AQ1971" s="127"/>
      <c r="AR1971" s="127"/>
      <c r="AS1971" s="127"/>
      <c r="AT1971" s="127"/>
      <c r="AU1971" s="127"/>
    </row>
    <row r="1972" spans="26:47">
      <c r="Z1972" s="127"/>
      <c r="AA1972" s="127"/>
      <c r="AB1972" s="25"/>
      <c r="AC1972" s="127"/>
      <c r="AD1972" s="127"/>
      <c r="AE1972" s="127"/>
      <c r="AF1972" s="127"/>
      <c r="AG1972" s="21"/>
      <c r="AH1972" s="127"/>
      <c r="AI1972" s="127"/>
      <c r="AJ1972" s="127"/>
      <c r="AK1972" s="127"/>
      <c r="AL1972" s="127"/>
      <c r="AM1972" s="127"/>
      <c r="AN1972" s="127"/>
      <c r="AO1972" s="127"/>
      <c r="AP1972" s="127"/>
      <c r="AQ1972" s="127"/>
      <c r="AR1972" s="127"/>
      <c r="AS1972" s="127"/>
      <c r="AT1972" s="127"/>
      <c r="AU1972" s="127"/>
    </row>
    <row r="1973" spans="26:47">
      <c r="Z1973" s="127"/>
      <c r="AA1973" s="127"/>
      <c r="AB1973" s="25"/>
      <c r="AC1973" s="127"/>
      <c r="AD1973" s="127"/>
      <c r="AE1973" s="127"/>
      <c r="AF1973" s="127"/>
      <c r="AG1973" s="21"/>
      <c r="AH1973" s="127"/>
      <c r="AI1973" s="127"/>
      <c r="AJ1973" s="127"/>
      <c r="AK1973" s="127"/>
      <c r="AL1973" s="127"/>
      <c r="AM1973" s="127"/>
      <c r="AN1973" s="127"/>
      <c r="AO1973" s="127"/>
      <c r="AP1973" s="127"/>
      <c r="AQ1973" s="127"/>
      <c r="AR1973" s="127"/>
      <c r="AS1973" s="127"/>
      <c r="AT1973" s="127"/>
      <c r="AU1973" s="127"/>
    </row>
    <row r="1974" spans="26:47">
      <c r="Z1974" s="127"/>
      <c r="AA1974" s="127"/>
      <c r="AB1974" s="25"/>
      <c r="AC1974" s="127"/>
      <c r="AD1974" s="127"/>
      <c r="AE1974" s="127"/>
      <c r="AF1974" s="127"/>
      <c r="AG1974" s="21"/>
      <c r="AH1974" s="127"/>
      <c r="AI1974" s="127"/>
      <c r="AJ1974" s="127"/>
      <c r="AK1974" s="127"/>
      <c r="AL1974" s="127"/>
      <c r="AM1974" s="127"/>
      <c r="AN1974" s="127"/>
      <c r="AO1974" s="127"/>
      <c r="AP1974" s="127"/>
      <c r="AQ1974" s="127"/>
      <c r="AR1974" s="127"/>
      <c r="AS1974" s="127"/>
      <c r="AT1974" s="127"/>
      <c r="AU1974" s="127"/>
    </row>
    <row r="1975" spans="26:47">
      <c r="Z1975" s="127"/>
      <c r="AA1975" s="127"/>
      <c r="AB1975" s="25"/>
      <c r="AC1975" s="127"/>
      <c r="AD1975" s="127"/>
      <c r="AE1975" s="127"/>
      <c r="AF1975" s="127"/>
      <c r="AG1975" s="21"/>
      <c r="AH1975" s="127"/>
      <c r="AI1975" s="127"/>
      <c r="AJ1975" s="127"/>
      <c r="AK1975" s="127"/>
      <c r="AL1975" s="127"/>
      <c r="AM1975" s="127"/>
      <c r="AN1975" s="127"/>
      <c r="AO1975" s="127"/>
      <c r="AP1975" s="127"/>
      <c r="AQ1975" s="127"/>
      <c r="AR1975" s="127"/>
      <c r="AS1975" s="127"/>
      <c r="AT1975" s="127"/>
      <c r="AU1975" s="127"/>
    </row>
    <row r="1976" spans="26:47">
      <c r="Z1976" s="127"/>
      <c r="AA1976" s="127"/>
      <c r="AB1976" s="25"/>
      <c r="AC1976" s="127"/>
      <c r="AD1976" s="127"/>
      <c r="AE1976" s="127"/>
      <c r="AF1976" s="127"/>
      <c r="AG1976" s="21"/>
      <c r="AH1976" s="127"/>
      <c r="AI1976" s="127"/>
      <c r="AJ1976" s="127"/>
      <c r="AK1976" s="127"/>
      <c r="AL1976" s="127"/>
      <c r="AM1976" s="127"/>
      <c r="AN1976" s="127"/>
      <c r="AO1976" s="127"/>
      <c r="AP1976" s="127"/>
      <c r="AQ1976" s="127"/>
      <c r="AR1976" s="127"/>
      <c r="AS1976" s="127"/>
      <c r="AT1976" s="127"/>
      <c r="AU1976" s="127"/>
    </row>
    <row r="1977" spans="26:47">
      <c r="Z1977" s="127"/>
      <c r="AA1977" s="127"/>
      <c r="AB1977" s="25"/>
      <c r="AC1977" s="127"/>
      <c r="AD1977" s="127"/>
      <c r="AE1977" s="127"/>
      <c r="AF1977" s="127"/>
      <c r="AG1977" s="21"/>
      <c r="AH1977" s="127"/>
      <c r="AI1977" s="127"/>
      <c r="AJ1977" s="127"/>
      <c r="AK1977" s="127"/>
      <c r="AL1977" s="127"/>
      <c r="AM1977" s="127"/>
      <c r="AN1977" s="127"/>
      <c r="AO1977" s="127"/>
      <c r="AP1977" s="127"/>
      <c r="AQ1977" s="127"/>
      <c r="AR1977" s="127"/>
      <c r="AS1977" s="127"/>
      <c r="AT1977" s="127"/>
      <c r="AU1977" s="127"/>
    </row>
    <row r="1978" spans="26:47">
      <c r="Z1978" s="127"/>
      <c r="AA1978" s="127"/>
      <c r="AB1978" s="25"/>
      <c r="AC1978" s="127"/>
      <c r="AD1978" s="127"/>
      <c r="AE1978" s="127"/>
      <c r="AF1978" s="127"/>
      <c r="AG1978" s="21"/>
      <c r="AH1978" s="127"/>
      <c r="AI1978" s="127"/>
      <c r="AJ1978" s="127"/>
      <c r="AK1978" s="127"/>
      <c r="AL1978" s="127"/>
      <c r="AM1978" s="127"/>
      <c r="AN1978" s="127"/>
      <c r="AO1978" s="127"/>
      <c r="AP1978" s="127"/>
      <c r="AQ1978" s="127"/>
      <c r="AR1978" s="127"/>
      <c r="AS1978" s="127"/>
      <c r="AT1978" s="127"/>
      <c r="AU1978" s="127"/>
    </row>
    <row r="1979" spans="26:47">
      <c r="Z1979" s="127"/>
      <c r="AA1979" s="127"/>
      <c r="AB1979" s="25"/>
      <c r="AC1979" s="127"/>
      <c r="AD1979" s="127"/>
      <c r="AE1979" s="127"/>
      <c r="AF1979" s="127"/>
      <c r="AG1979" s="21"/>
      <c r="AH1979" s="127"/>
      <c r="AI1979" s="127"/>
      <c r="AJ1979" s="127"/>
      <c r="AK1979" s="127"/>
      <c r="AL1979" s="127"/>
      <c r="AM1979" s="127"/>
      <c r="AN1979" s="127"/>
      <c r="AO1979" s="127"/>
      <c r="AP1979" s="127"/>
      <c r="AQ1979" s="127"/>
      <c r="AR1979" s="127"/>
      <c r="AS1979" s="127"/>
      <c r="AT1979" s="127"/>
      <c r="AU1979" s="127"/>
    </row>
    <row r="1980" spans="26:47">
      <c r="Z1980" s="127"/>
      <c r="AA1980" s="127"/>
      <c r="AB1980" s="25"/>
      <c r="AC1980" s="127"/>
      <c r="AD1980" s="127"/>
      <c r="AE1980" s="127"/>
      <c r="AF1980" s="127"/>
      <c r="AG1980" s="21"/>
      <c r="AH1980" s="127"/>
      <c r="AI1980" s="127"/>
      <c r="AJ1980" s="127"/>
      <c r="AK1980" s="127"/>
      <c r="AL1980" s="127"/>
      <c r="AM1980" s="127"/>
      <c r="AN1980" s="127"/>
      <c r="AO1980" s="127"/>
      <c r="AP1980" s="127"/>
      <c r="AQ1980" s="127"/>
      <c r="AR1980" s="127"/>
      <c r="AS1980" s="127"/>
      <c r="AT1980" s="127"/>
      <c r="AU1980" s="127"/>
    </row>
    <row r="1981" spans="26:47">
      <c r="Z1981" s="127"/>
      <c r="AA1981" s="127"/>
      <c r="AB1981" s="25"/>
      <c r="AC1981" s="127"/>
      <c r="AD1981" s="127"/>
      <c r="AE1981" s="127"/>
      <c r="AF1981" s="127"/>
      <c r="AG1981" s="21"/>
      <c r="AH1981" s="127"/>
      <c r="AI1981" s="127"/>
      <c r="AJ1981" s="127"/>
      <c r="AK1981" s="127"/>
      <c r="AL1981" s="127"/>
      <c r="AM1981" s="127"/>
      <c r="AN1981" s="127"/>
      <c r="AO1981" s="127"/>
      <c r="AP1981" s="127"/>
      <c r="AQ1981" s="127"/>
      <c r="AR1981" s="127"/>
      <c r="AS1981" s="127"/>
      <c r="AT1981" s="127"/>
      <c r="AU1981" s="127"/>
    </row>
    <row r="1982" spans="26:47">
      <c r="Z1982" s="127"/>
      <c r="AA1982" s="127"/>
      <c r="AB1982" s="25"/>
      <c r="AC1982" s="127"/>
      <c r="AD1982" s="127"/>
      <c r="AE1982" s="127"/>
      <c r="AF1982" s="127"/>
      <c r="AG1982" s="21"/>
      <c r="AH1982" s="127"/>
      <c r="AI1982" s="127"/>
      <c r="AJ1982" s="127"/>
      <c r="AK1982" s="127"/>
      <c r="AL1982" s="127"/>
      <c r="AM1982" s="127"/>
      <c r="AN1982" s="127"/>
      <c r="AO1982" s="127"/>
      <c r="AP1982" s="127"/>
      <c r="AQ1982" s="127"/>
      <c r="AR1982" s="127"/>
      <c r="AS1982" s="127"/>
      <c r="AT1982" s="127"/>
      <c r="AU1982" s="127"/>
    </row>
    <row r="1983" spans="26:47">
      <c r="Z1983" s="127"/>
      <c r="AA1983" s="127"/>
      <c r="AB1983" s="25"/>
      <c r="AC1983" s="127"/>
      <c r="AD1983" s="127"/>
      <c r="AE1983" s="127"/>
      <c r="AF1983" s="127"/>
      <c r="AG1983" s="21"/>
      <c r="AH1983" s="127"/>
      <c r="AI1983" s="127"/>
      <c r="AJ1983" s="127"/>
      <c r="AK1983" s="127"/>
      <c r="AL1983" s="127"/>
      <c r="AM1983" s="127"/>
      <c r="AN1983" s="127"/>
      <c r="AO1983" s="127"/>
      <c r="AP1983" s="127"/>
      <c r="AQ1983" s="127"/>
      <c r="AR1983" s="127"/>
      <c r="AS1983" s="127"/>
      <c r="AT1983" s="127"/>
      <c r="AU1983" s="127"/>
    </row>
    <row r="1984" spans="26:47">
      <c r="Z1984" s="127"/>
      <c r="AA1984" s="127"/>
      <c r="AB1984" s="25"/>
      <c r="AC1984" s="127"/>
      <c r="AD1984" s="127"/>
      <c r="AE1984" s="127"/>
      <c r="AF1984" s="127"/>
      <c r="AG1984" s="21"/>
      <c r="AH1984" s="127"/>
      <c r="AI1984" s="127"/>
      <c r="AJ1984" s="127"/>
      <c r="AK1984" s="127"/>
      <c r="AL1984" s="127"/>
      <c r="AM1984" s="127"/>
      <c r="AN1984" s="127"/>
      <c r="AO1984" s="127"/>
      <c r="AP1984" s="127"/>
      <c r="AQ1984" s="127"/>
      <c r="AR1984" s="127"/>
      <c r="AS1984" s="127"/>
      <c r="AT1984" s="127"/>
      <c r="AU1984" s="127"/>
    </row>
    <row r="1985" spans="26:47">
      <c r="Z1985" s="127"/>
      <c r="AA1985" s="127"/>
      <c r="AB1985" s="25"/>
      <c r="AC1985" s="127"/>
      <c r="AD1985" s="127"/>
      <c r="AE1985" s="127"/>
      <c r="AF1985" s="127"/>
      <c r="AG1985" s="21"/>
      <c r="AH1985" s="127"/>
      <c r="AI1985" s="127"/>
      <c r="AJ1985" s="127"/>
      <c r="AK1985" s="127"/>
      <c r="AL1985" s="127"/>
      <c r="AM1985" s="127"/>
      <c r="AN1985" s="127"/>
      <c r="AO1985" s="127"/>
      <c r="AP1985" s="127"/>
      <c r="AQ1985" s="127"/>
      <c r="AR1985" s="127"/>
      <c r="AS1985" s="127"/>
      <c r="AT1985" s="127"/>
      <c r="AU1985" s="127"/>
    </row>
    <row r="1986" spans="26:47">
      <c r="Z1986" s="127"/>
      <c r="AA1986" s="127"/>
      <c r="AB1986" s="25"/>
      <c r="AC1986" s="127"/>
      <c r="AD1986" s="127"/>
      <c r="AE1986" s="127"/>
      <c r="AF1986" s="127"/>
      <c r="AG1986" s="21"/>
      <c r="AH1986" s="127"/>
      <c r="AI1986" s="127"/>
      <c r="AJ1986" s="127"/>
      <c r="AK1986" s="127"/>
      <c r="AL1986" s="127"/>
      <c r="AM1986" s="127"/>
      <c r="AN1986" s="127"/>
      <c r="AO1986" s="127"/>
      <c r="AP1986" s="127"/>
      <c r="AQ1986" s="127"/>
      <c r="AR1986" s="127"/>
      <c r="AS1986" s="127"/>
      <c r="AT1986" s="127"/>
      <c r="AU1986" s="127"/>
    </row>
    <row r="1987" spans="26:47">
      <c r="Z1987" s="127"/>
      <c r="AA1987" s="127"/>
      <c r="AB1987" s="25"/>
      <c r="AC1987" s="127"/>
      <c r="AD1987" s="127"/>
      <c r="AE1987" s="127"/>
      <c r="AF1987" s="127"/>
      <c r="AG1987" s="21"/>
      <c r="AH1987" s="127"/>
      <c r="AI1987" s="127"/>
      <c r="AJ1987" s="127"/>
      <c r="AK1987" s="127"/>
      <c r="AL1987" s="127"/>
      <c r="AM1987" s="127"/>
      <c r="AN1987" s="127"/>
      <c r="AO1987" s="127"/>
      <c r="AP1987" s="127"/>
      <c r="AQ1987" s="127"/>
      <c r="AR1987" s="127"/>
      <c r="AS1987" s="127"/>
      <c r="AT1987" s="127"/>
      <c r="AU1987" s="127"/>
    </row>
    <row r="1988" spans="26:47">
      <c r="Z1988" s="127"/>
      <c r="AA1988" s="127"/>
      <c r="AB1988" s="25"/>
      <c r="AC1988" s="127"/>
      <c r="AD1988" s="127"/>
      <c r="AE1988" s="127"/>
      <c r="AF1988" s="127"/>
      <c r="AG1988" s="21"/>
      <c r="AH1988" s="127"/>
      <c r="AI1988" s="127"/>
      <c r="AJ1988" s="127"/>
      <c r="AK1988" s="127"/>
      <c r="AL1988" s="127"/>
      <c r="AM1988" s="127"/>
      <c r="AN1988" s="127"/>
      <c r="AO1988" s="127"/>
      <c r="AP1988" s="127"/>
      <c r="AQ1988" s="127"/>
      <c r="AR1988" s="127"/>
      <c r="AS1988" s="127"/>
      <c r="AT1988" s="127"/>
      <c r="AU1988" s="127"/>
    </row>
    <row r="1989" spans="26:47">
      <c r="Z1989" s="127"/>
      <c r="AA1989" s="127"/>
      <c r="AB1989" s="25"/>
      <c r="AC1989" s="127"/>
      <c r="AD1989" s="127"/>
      <c r="AE1989" s="127"/>
      <c r="AF1989" s="127"/>
      <c r="AG1989" s="21"/>
      <c r="AH1989" s="127"/>
      <c r="AI1989" s="127"/>
      <c r="AJ1989" s="127"/>
      <c r="AK1989" s="127"/>
      <c r="AL1989" s="127"/>
      <c r="AM1989" s="127"/>
      <c r="AN1989" s="127"/>
      <c r="AO1989" s="127"/>
      <c r="AP1989" s="127"/>
      <c r="AQ1989" s="127"/>
      <c r="AR1989" s="127"/>
      <c r="AS1989" s="127"/>
      <c r="AT1989" s="127"/>
      <c r="AU1989" s="127"/>
    </row>
    <row r="1990" spans="26:47">
      <c r="Z1990" s="127"/>
      <c r="AA1990" s="127"/>
      <c r="AB1990" s="25"/>
      <c r="AC1990" s="127"/>
      <c r="AD1990" s="127"/>
      <c r="AE1990" s="127"/>
      <c r="AF1990" s="127"/>
      <c r="AG1990" s="21"/>
      <c r="AH1990" s="127"/>
      <c r="AI1990" s="127"/>
      <c r="AJ1990" s="127"/>
      <c r="AK1990" s="127"/>
      <c r="AL1990" s="127"/>
      <c r="AM1990" s="127"/>
      <c r="AN1990" s="127"/>
      <c r="AO1990" s="127"/>
      <c r="AP1990" s="127"/>
      <c r="AQ1990" s="127"/>
      <c r="AR1990" s="127"/>
      <c r="AS1990" s="127"/>
      <c r="AT1990" s="127"/>
      <c r="AU1990" s="127"/>
    </row>
    <row r="1991" spans="26:47">
      <c r="Z1991" s="127"/>
      <c r="AA1991" s="127"/>
      <c r="AB1991" s="25"/>
      <c r="AC1991" s="127"/>
      <c r="AD1991" s="127"/>
      <c r="AE1991" s="127"/>
      <c r="AF1991" s="127"/>
      <c r="AG1991" s="21"/>
      <c r="AH1991" s="127"/>
      <c r="AI1991" s="127"/>
      <c r="AJ1991" s="127"/>
      <c r="AK1991" s="127"/>
      <c r="AL1991" s="127"/>
      <c r="AM1991" s="127"/>
      <c r="AN1991" s="127"/>
      <c r="AO1991" s="127"/>
      <c r="AP1991" s="127"/>
      <c r="AQ1991" s="127"/>
      <c r="AR1991" s="127"/>
      <c r="AS1991" s="127"/>
      <c r="AT1991" s="127"/>
      <c r="AU1991" s="127"/>
    </row>
    <row r="1992" spans="26:47">
      <c r="Z1992" s="127"/>
      <c r="AA1992" s="127"/>
      <c r="AB1992" s="25"/>
      <c r="AC1992" s="127"/>
      <c r="AD1992" s="127"/>
      <c r="AE1992" s="127"/>
      <c r="AF1992" s="127"/>
      <c r="AG1992" s="21"/>
      <c r="AH1992" s="127"/>
      <c r="AI1992" s="127"/>
      <c r="AJ1992" s="127"/>
      <c r="AK1992" s="127"/>
      <c r="AL1992" s="127"/>
      <c r="AM1992" s="127"/>
      <c r="AN1992" s="127"/>
      <c r="AO1992" s="127"/>
      <c r="AP1992" s="127"/>
      <c r="AQ1992" s="127"/>
      <c r="AR1992" s="127"/>
      <c r="AS1992" s="127"/>
      <c r="AT1992" s="127"/>
      <c r="AU1992" s="127"/>
    </row>
    <row r="1993" spans="26:47">
      <c r="Z1993" s="127"/>
      <c r="AA1993" s="127"/>
      <c r="AB1993" s="25"/>
      <c r="AC1993" s="127"/>
      <c r="AD1993" s="127"/>
      <c r="AE1993" s="127"/>
      <c r="AF1993" s="127"/>
      <c r="AG1993" s="21"/>
      <c r="AH1993" s="127"/>
      <c r="AI1993" s="127"/>
      <c r="AJ1993" s="127"/>
      <c r="AK1993" s="127"/>
      <c r="AL1993" s="127"/>
      <c r="AM1993" s="127"/>
      <c r="AN1993" s="127"/>
      <c r="AO1993" s="127"/>
      <c r="AP1993" s="127"/>
      <c r="AQ1993" s="127"/>
      <c r="AR1993" s="127"/>
      <c r="AS1993" s="127"/>
      <c r="AT1993" s="127"/>
      <c r="AU1993" s="127"/>
    </row>
    <row r="1994" spans="26:47">
      <c r="Z1994" s="127"/>
      <c r="AA1994" s="127"/>
      <c r="AB1994" s="25"/>
      <c r="AC1994" s="127"/>
      <c r="AD1994" s="127"/>
      <c r="AE1994" s="127"/>
      <c r="AF1994" s="127"/>
      <c r="AG1994" s="21"/>
      <c r="AH1994" s="127"/>
      <c r="AI1994" s="127"/>
      <c r="AJ1994" s="127"/>
      <c r="AK1994" s="127"/>
      <c r="AL1994" s="127"/>
      <c r="AM1994" s="127"/>
      <c r="AN1994" s="127"/>
      <c r="AO1994" s="127"/>
      <c r="AP1994" s="127"/>
      <c r="AQ1994" s="127"/>
      <c r="AR1994" s="127"/>
      <c r="AS1994" s="127"/>
      <c r="AT1994" s="127"/>
      <c r="AU1994" s="127"/>
    </row>
    <row r="1995" spans="26:47">
      <c r="Z1995" s="127"/>
      <c r="AA1995" s="127"/>
      <c r="AB1995" s="25"/>
      <c r="AC1995" s="127"/>
      <c r="AD1995" s="127"/>
      <c r="AE1995" s="127"/>
      <c r="AF1995" s="127"/>
      <c r="AG1995" s="21"/>
      <c r="AH1995" s="127"/>
      <c r="AI1995" s="127"/>
      <c r="AJ1995" s="127"/>
      <c r="AK1995" s="127"/>
      <c r="AL1995" s="127"/>
      <c r="AM1995" s="127"/>
      <c r="AN1995" s="127"/>
      <c r="AO1995" s="127"/>
      <c r="AP1995" s="127"/>
      <c r="AQ1995" s="127"/>
      <c r="AR1995" s="127"/>
      <c r="AS1995" s="127"/>
      <c r="AT1995" s="127"/>
      <c r="AU1995" s="127"/>
    </row>
    <row r="1996" spans="26:47">
      <c r="Z1996" s="127"/>
      <c r="AA1996" s="127"/>
      <c r="AB1996" s="25"/>
      <c r="AC1996" s="127"/>
      <c r="AD1996" s="127"/>
      <c r="AE1996" s="127"/>
      <c r="AF1996" s="127"/>
      <c r="AG1996" s="21"/>
      <c r="AH1996" s="127"/>
      <c r="AI1996" s="127"/>
      <c r="AJ1996" s="127"/>
      <c r="AK1996" s="127"/>
      <c r="AL1996" s="127"/>
      <c r="AM1996" s="127"/>
      <c r="AN1996" s="127"/>
      <c r="AO1996" s="127"/>
      <c r="AP1996" s="127"/>
      <c r="AQ1996" s="127"/>
      <c r="AR1996" s="127"/>
      <c r="AS1996" s="127"/>
      <c r="AT1996" s="127"/>
      <c r="AU1996" s="127"/>
    </row>
    <row r="1997" spans="26:47">
      <c r="Z1997" s="127"/>
      <c r="AA1997" s="127"/>
      <c r="AB1997" s="25"/>
      <c r="AC1997" s="127"/>
      <c r="AD1997" s="127"/>
      <c r="AE1997" s="127"/>
      <c r="AF1997" s="127"/>
      <c r="AG1997" s="21"/>
      <c r="AH1997" s="127"/>
      <c r="AI1997" s="127"/>
      <c r="AJ1997" s="127"/>
      <c r="AK1997" s="127"/>
      <c r="AL1997" s="127"/>
      <c r="AM1997" s="127"/>
      <c r="AN1997" s="127"/>
      <c r="AO1997" s="127"/>
      <c r="AP1997" s="127"/>
      <c r="AQ1997" s="127"/>
      <c r="AR1997" s="127"/>
      <c r="AS1997" s="127"/>
      <c r="AT1997" s="127"/>
      <c r="AU1997" s="127"/>
    </row>
    <row r="1998" spans="26:47">
      <c r="Z1998" s="127"/>
      <c r="AA1998" s="127"/>
      <c r="AB1998" s="25"/>
      <c r="AC1998" s="127"/>
      <c r="AD1998" s="127"/>
      <c r="AE1998" s="127"/>
      <c r="AF1998" s="127"/>
      <c r="AG1998" s="21"/>
      <c r="AH1998" s="127"/>
      <c r="AI1998" s="127"/>
      <c r="AJ1998" s="127"/>
      <c r="AK1998" s="127"/>
      <c r="AL1998" s="127"/>
      <c r="AM1998" s="127"/>
      <c r="AN1998" s="127"/>
      <c r="AO1998" s="127"/>
      <c r="AP1998" s="127"/>
      <c r="AQ1998" s="127"/>
      <c r="AR1998" s="127"/>
      <c r="AS1998" s="127"/>
      <c r="AT1998" s="127"/>
      <c r="AU1998" s="127"/>
    </row>
    <row r="1999" spans="26:47">
      <c r="Z1999" s="127"/>
      <c r="AA1999" s="127"/>
      <c r="AB1999" s="25"/>
      <c r="AC1999" s="127"/>
      <c r="AD1999" s="127"/>
      <c r="AE1999" s="127"/>
      <c r="AF1999" s="127"/>
      <c r="AG1999" s="21"/>
      <c r="AH1999" s="127"/>
      <c r="AI1999" s="127"/>
      <c r="AJ1999" s="127"/>
      <c r="AK1999" s="127"/>
      <c r="AL1999" s="127"/>
      <c r="AM1999" s="127"/>
      <c r="AN1999" s="127"/>
      <c r="AO1999" s="127"/>
      <c r="AP1999" s="127"/>
      <c r="AQ1999" s="127"/>
      <c r="AR1999" s="127"/>
      <c r="AS1999" s="127"/>
      <c r="AT1999" s="127"/>
      <c r="AU1999" s="127"/>
    </row>
    <row r="2000" spans="26:47">
      <c r="Z2000" s="127"/>
      <c r="AA2000" s="127"/>
      <c r="AB2000" s="25"/>
      <c r="AC2000" s="127"/>
      <c r="AD2000" s="127"/>
      <c r="AE2000" s="127"/>
      <c r="AF2000" s="127"/>
      <c r="AG2000" s="21"/>
      <c r="AH2000" s="127"/>
      <c r="AI2000" s="127"/>
      <c r="AJ2000" s="127"/>
      <c r="AK2000" s="127"/>
      <c r="AL2000" s="127"/>
      <c r="AM2000" s="127"/>
      <c r="AN2000" s="127"/>
      <c r="AO2000" s="127"/>
      <c r="AP2000" s="127"/>
      <c r="AQ2000" s="127"/>
      <c r="AR2000" s="127"/>
      <c r="AS2000" s="127"/>
      <c r="AT2000" s="127"/>
      <c r="AU2000" s="127"/>
    </row>
    <row r="2001" spans="26:47">
      <c r="Z2001" s="127"/>
      <c r="AA2001" s="127"/>
      <c r="AB2001" s="25"/>
      <c r="AC2001" s="127"/>
      <c r="AD2001" s="127"/>
      <c r="AE2001" s="127"/>
      <c r="AF2001" s="127"/>
      <c r="AG2001" s="21"/>
      <c r="AH2001" s="127"/>
      <c r="AI2001" s="127"/>
      <c r="AJ2001" s="127"/>
      <c r="AK2001" s="127"/>
      <c r="AL2001" s="127"/>
      <c r="AM2001" s="127"/>
      <c r="AN2001" s="127"/>
      <c r="AO2001" s="127"/>
      <c r="AP2001" s="127"/>
      <c r="AQ2001" s="127"/>
      <c r="AR2001" s="127"/>
      <c r="AS2001" s="127"/>
      <c r="AT2001" s="127"/>
      <c r="AU2001" s="127"/>
    </row>
    <row r="2002" spans="26:47">
      <c r="Z2002" s="127"/>
      <c r="AA2002" s="127"/>
      <c r="AB2002" s="25"/>
      <c r="AC2002" s="127"/>
      <c r="AD2002" s="127"/>
      <c r="AE2002" s="127"/>
      <c r="AF2002" s="127"/>
      <c r="AG2002" s="21"/>
      <c r="AH2002" s="127"/>
      <c r="AI2002" s="127"/>
      <c r="AJ2002" s="127"/>
      <c r="AK2002" s="127"/>
      <c r="AL2002" s="127"/>
      <c r="AM2002" s="127"/>
      <c r="AN2002" s="127"/>
      <c r="AO2002" s="127"/>
      <c r="AP2002" s="127"/>
      <c r="AQ2002" s="127"/>
      <c r="AR2002" s="127"/>
      <c r="AS2002" s="127"/>
      <c r="AT2002" s="127"/>
      <c r="AU2002" s="127"/>
    </row>
    <row r="2003" spans="26:47">
      <c r="Z2003" s="127"/>
      <c r="AA2003" s="127"/>
      <c r="AB2003" s="25"/>
      <c r="AC2003" s="127"/>
      <c r="AD2003" s="127"/>
      <c r="AE2003" s="127"/>
      <c r="AF2003" s="127"/>
      <c r="AG2003" s="21"/>
      <c r="AH2003" s="127"/>
      <c r="AI2003" s="127"/>
      <c r="AJ2003" s="127"/>
      <c r="AK2003" s="127"/>
      <c r="AL2003" s="127"/>
      <c r="AM2003" s="127"/>
      <c r="AN2003" s="127"/>
      <c r="AO2003" s="127"/>
      <c r="AP2003" s="127"/>
      <c r="AQ2003" s="127"/>
      <c r="AR2003" s="127"/>
      <c r="AS2003" s="127"/>
      <c r="AT2003" s="127"/>
      <c r="AU2003" s="127"/>
    </row>
    <row r="2004" spans="26:47">
      <c r="Z2004" s="127"/>
      <c r="AA2004" s="127"/>
      <c r="AB2004" s="25"/>
      <c r="AC2004" s="127"/>
      <c r="AD2004" s="127"/>
      <c r="AE2004" s="127"/>
      <c r="AF2004" s="127"/>
      <c r="AG2004" s="21"/>
      <c r="AH2004" s="127"/>
      <c r="AI2004" s="127"/>
      <c r="AJ2004" s="127"/>
      <c r="AK2004" s="127"/>
      <c r="AL2004" s="127"/>
      <c r="AM2004" s="127"/>
      <c r="AN2004" s="127"/>
      <c r="AO2004" s="127"/>
      <c r="AP2004" s="127"/>
      <c r="AQ2004" s="127"/>
      <c r="AR2004" s="127"/>
      <c r="AS2004" s="127"/>
      <c r="AT2004" s="127"/>
      <c r="AU2004" s="127"/>
    </row>
    <row r="2005" spans="26:47">
      <c r="Z2005" s="127"/>
      <c r="AA2005" s="127"/>
      <c r="AB2005" s="25"/>
      <c r="AC2005" s="127"/>
      <c r="AD2005" s="127"/>
      <c r="AE2005" s="127"/>
      <c r="AF2005" s="127"/>
      <c r="AG2005" s="21"/>
      <c r="AH2005" s="127"/>
      <c r="AI2005" s="127"/>
      <c r="AJ2005" s="127"/>
      <c r="AK2005" s="127"/>
      <c r="AL2005" s="127"/>
      <c r="AM2005" s="127"/>
      <c r="AN2005" s="127"/>
      <c r="AO2005" s="127"/>
      <c r="AP2005" s="127"/>
      <c r="AQ2005" s="127"/>
      <c r="AR2005" s="127"/>
      <c r="AS2005" s="127"/>
      <c r="AT2005" s="127"/>
      <c r="AU2005" s="127"/>
    </row>
    <row r="2006" spans="26:47">
      <c r="Z2006" s="127"/>
      <c r="AA2006" s="127"/>
      <c r="AB2006" s="25"/>
      <c r="AC2006" s="127"/>
      <c r="AD2006" s="127"/>
      <c r="AE2006" s="127"/>
      <c r="AF2006" s="127"/>
      <c r="AG2006" s="21"/>
      <c r="AH2006" s="127"/>
      <c r="AI2006" s="127"/>
      <c r="AJ2006" s="127"/>
      <c r="AK2006" s="127"/>
      <c r="AL2006" s="127"/>
      <c r="AM2006" s="127"/>
      <c r="AN2006" s="127"/>
      <c r="AO2006" s="127"/>
      <c r="AP2006" s="127"/>
      <c r="AQ2006" s="127"/>
      <c r="AR2006" s="127"/>
      <c r="AS2006" s="127"/>
      <c r="AT2006" s="127"/>
      <c r="AU2006" s="127"/>
    </row>
    <row r="2007" spans="26:47">
      <c r="Z2007" s="127"/>
      <c r="AA2007" s="127"/>
      <c r="AB2007" s="25"/>
      <c r="AC2007" s="127"/>
      <c r="AD2007" s="127"/>
      <c r="AE2007" s="127"/>
      <c r="AF2007" s="127"/>
      <c r="AG2007" s="21"/>
      <c r="AH2007" s="127"/>
      <c r="AI2007" s="127"/>
      <c r="AJ2007" s="127"/>
      <c r="AK2007" s="127"/>
      <c r="AL2007" s="127"/>
      <c r="AM2007" s="127"/>
      <c r="AN2007" s="127"/>
      <c r="AO2007" s="127"/>
      <c r="AP2007" s="127"/>
      <c r="AQ2007" s="127"/>
      <c r="AR2007" s="127"/>
      <c r="AS2007" s="127"/>
      <c r="AT2007" s="127"/>
      <c r="AU2007" s="127"/>
    </row>
    <row r="2008" spans="26:47">
      <c r="AA2008" s="25"/>
      <c r="AB2008" s="25"/>
      <c r="AC2008" s="25"/>
      <c r="AD2008" s="25"/>
      <c r="AE2008" s="25"/>
      <c r="AG2008" s="128"/>
      <c r="AN2008" s="25"/>
      <c r="AO2008" s="25"/>
      <c r="AP2008" s="25"/>
      <c r="AQ2008" s="25"/>
      <c r="AR2008" s="25"/>
      <c r="AS2008" s="25"/>
      <c r="AT2008" s="25"/>
      <c r="AU2008" s="25"/>
    </row>
    <row r="2009" spans="26:47">
      <c r="AA2009" s="25"/>
      <c r="AB2009" s="25"/>
      <c r="AC2009" s="25"/>
      <c r="AD2009" s="25"/>
      <c r="AE2009" s="25"/>
      <c r="AG2009" s="128"/>
      <c r="AN2009" s="25"/>
      <c r="AO2009" s="25"/>
      <c r="AP2009" s="25"/>
      <c r="AQ2009" s="25"/>
      <c r="AR2009" s="25"/>
      <c r="AS2009" s="25"/>
      <c r="AT2009" s="25"/>
      <c r="AU2009" s="25"/>
    </row>
    <row r="2010" spans="26:47">
      <c r="AA2010" s="25"/>
      <c r="AB2010" s="25"/>
      <c r="AC2010" s="25"/>
      <c r="AD2010" s="25"/>
      <c r="AE2010" s="25"/>
      <c r="AG2010" s="128"/>
      <c r="AN2010" s="25"/>
      <c r="AO2010" s="25"/>
      <c r="AP2010" s="25"/>
      <c r="AQ2010" s="25"/>
      <c r="AR2010" s="25"/>
      <c r="AS2010" s="25"/>
      <c r="AT2010" s="25"/>
      <c r="AU2010" s="25"/>
    </row>
    <row r="2011" spans="26:47">
      <c r="AA2011" s="25"/>
      <c r="AB2011" s="25"/>
      <c r="AC2011" s="25"/>
      <c r="AD2011" s="25"/>
      <c r="AE2011" s="25"/>
      <c r="AG2011" s="128"/>
      <c r="AN2011" s="25"/>
      <c r="AO2011" s="25"/>
      <c r="AP2011" s="25"/>
      <c r="AQ2011" s="25"/>
      <c r="AR2011" s="25"/>
      <c r="AS2011" s="25"/>
      <c r="AT2011" s="25"/>
      <c r="AU2011" s="25"/>
    </row>
    <row r="2012" spans="26:47">
      <c r="AA2012" s="25"/>
      <c r="AB2012" s="25"/>
      <c r="AC2012" s="25"/>
      <c r="AD2012" s="25"/>
      <c r="AE2012" s="25"/>
      <c r="AG2012" s="128"/>
      <c r="AN2012" s="25"/>
      <c r="AO2012" s="25"/>
      <c r="AP2012" s="25"/>
      <c r="AQ2012" s="25"/>
      <c r="AR2012" s="25"/>
      <c r="AS2012" s="25"/>
      <c r="AT2012" s="25"/>
      <c r="AU2012" s="25"/>
    </row>
    <row r="2013" spans="26:47">
      <c r="AA2013" s="25"/>
      <c r="AB2013" s="25"/>
      <c r="AC2013" s="25"/>
      <c r="AD2013" s="25"/>
      <c r="AE2013" s="25"/>
      <c r="AG2013" s="128"/>
      <c r="AN2013" s="25"/>
      <c r="AO2013" s="25"/>
      <c r="AP2013" s="25"/>
      <c r="AQ2013" s="25"/>
      <c r="AR2013" s="25"/>
      <c r="AS2013" s="25"/>
      <c r="AT2013" s="25"/>
      <c r="AU2013" s="25"/>
    </row>
    <row r="2014" spans="26:47">
      <c r="AA2014" s="25"/>
      <c r="AB2014" s="25"/>
      <c r="AC2014" s="25"/>
      <c r="AD2014" s="25"/>
      <c r="AE2014" s="25"/>
      <c r="AG2014" s="128"/>
      <c r="AN2014" s="25"/>
      <c r="AO2014" s="25"/>
      <c r="AP2014" s="25"/>
      <c r="AQ2014" s="25"/>
      <c r="AR2014" s="25"/>
      <c r="AS2014" s="25"/>
      <c r="AT2014" s="25"/>
      <c r="AU2014" s="25"/>
    </row>
    <row r="2015" spans="26:47">
      <c r="AA2015" s="25"/>
      <c r="AB2015" s="25"/>
      <c r="AC2015" s="25"/>
      <c r="AD2015" s="25"/>
      <c r="AE2015" s="25"/>
      <c r="AG2015" s="128"/>
      <c r="AN2015" s="25"/>
      <c r="AO2015" s="25"/>
      <c r="AP2015" s="25"/>
      <c r="AQ2015" s="25"/>
      <c r="AR2015" s="25"/>
      <c r="AS2015" s="25"/>
      <c r="AT2015" s="25"/>
      <c r="AU2015" s="25"/>
    </row>
    <row r="2016" spans="26:47">
      <c r="AA2016" s="25"/>
      <c r="AB2016" s="25"/>
      <c r="AC2016" s="25"/>
      <c r="AD2016" s="25"/>
      <c r="AE2016" s="25"/>
      <c r="AG2016" s="128"/>
      <c r="AN2016" s="25"/>
      <c r="AO2016" s="25"/>
      <c r="AP2016" s="25"/>
      <c r="AQ2016" s="25"/>
      <c r="AR2016" s="25"/>
      <c r="AS2016" s="25"/>
      <c r="AT2016" s="25"/>
      <c r="AU2016" s="25"/>
    </row>
    <row r="2017" spans="27:47">
      <c r="AA2017" s="25"/>
      <c r="AB2017" s="25"/>
      <c r="AC2017" s="25"/>
      <c r="AD2017" s="25"/>
      <c r="AE2017" s="25"/>
      <c r="AG2017" s="128"/>
      <c r="AN2017" s="25"/>
      <c r="AO2017" s="25"/>
      <c r="AP2017" s="25"/>
      <c r="AQ2017" s="25"/>
      <c r="AR2017" s="25"/>
      <c r="AS2017" s="25"/>
      <c r="AT2017" s="25"/>
      <c r="AU2017" s="25"/>
    </row>
    <row r="2018" spans="27:47">
      <c r="AA2018" s="25"/>
      <c r="AB2018" s="25"/>
      <c r="AC2018" s="25"/>
      <c r="AD2018" s="25"/>
      <c r="AE2018" s="25"/>
      <c r="AG2018" s="128"/>
      <c r="AN2018" s="25"/>
      <c r="AO2018" s="25"/>
      <c r="AP2018" s="25"/>
      <c r="AQ2018" s="25"/>
      <c r="AR2018" s="25"/>
      <c r="AS2018" s="25"/>
      <c r="AT2018" s="25"/>
      <c r="AU2018" s="25"/>
    </row>
    <row r="2019" spans="27:47">
      <c r="AA2019" s="25"/>
      <c r="AB2019" s="25"/>
      <c r="AC2019" s="25"/>
      <c r="AD2019" s="25"/>
      <c r="AE2019" s="25"/>
      <c r="AG2019" s="128"/>
      <c r="AN2019" s="25"/>
      <c r="AO2019" s="25"/>
      <c r="AP2019" s="25"/>
      <c r="AQ2019" s="25"/>
      <c r="AR2019" s="25"/>
      <c r="AS2019" s="25"/>
      <c r="AT2019" s="25"/>
      <c r="AU2019" s="25"/>
    </row>
    <row r="2020" spans="27:47">
      <c r="AA2020" s="25"/>
      <c r="AB2020" s="25"/>
      <c r="AC2020" s="25"/>
      <c r="AD2020" s="25"/>
      <c r="AE2020" s="25"/>
      <c r="AG2020" s="128"/>
      <c r="AN2020" s="25"/>
      <c r="AO2020" s="25"/>
      <c r="AP2020" s="25"/>
      <c r="AQ2020" s="25"/>
      <c r="AR2020" s="25"/>
      <c r="AS2020" s="25"/>
      <c r="AT2020" s="25"/>
      <c r="AU2020" s="25"/>
    </row>
    <row r="2021" spans="27:47">
      <c r="AA2021" s="25"/>
      <c r="AB2021" s="25"/>
      <c r="AC2021" s="25"/>
      <c r="AD2021" s="25"/>
      <c r="AE2021" s="25"/>
      <c r="AG2021" s="128"/>
      <c r="AN2021" s="25"/>
      <c r="AO2021" s="25"/>
      <c r="AP2021" s="25"/>
      <c r="AQ2021" s="25"/>
      <c r="AR2021" s="25"/>
      <c r="AS2021" s="25"/>
      <c r="AT2021" s="25"/>
      <c r="AU2021" s="25"/>
    </row>
    <row r="2022" spans="27:47">
      <c r="AA2022" s="25"/>
      <c r="AB2022" s="25"/>
      <c r="AC2022" s="25"/>
      <c r="AD2022" s="25"/>
      <c r="AE2022" s="25"/>
      <c r="AG2022" s="128"/>
      <c r="AN2022" s="25"/>
      <c r="AO2022" s="25"/>
      <c r="AP2022" s="25"/>
      <c r="AQ2022" s="25"/>
      <c r="AR2022" s="25"/>
      <c r="AS2022" s="25"/>
      <c r="AT2022" s="25"/>
      <c r="AU2022" s="25"/>
    </row>
    <row r="2023" spans="27:47">
      <c r="AA2023" s="25"/>
      <c r="AB2023" s="25"/>
      <c r="AC2023" s="25"/>
      <c r="AD2023" s="25"/>
      <c r="AE2023" s="25"/>
      <c r="AG2023" s="128"/>
      <c r="AN2023" s="25"/>
      <c r="AO2023" s="25"/>
      <c r="AP2023" s="25"/>
      <c r="AQ2023" s="25"/>
      <c r="AR2023" s="25"/>
      <c r="AS2023" s="25"/>
      <c r="AT2023" s="25"/>
      <c r="AU2023" s="25"/>
    </row>
    <row r="2024" spans="27:47">
      <c r="AA2024" s="25"/>
      <c r="AB2024" s="25"/>
      <c r="AC2024" s="25"/>
      <c r="AD2024" s="25"/>
      <c r="AE2024" s="25"/>
      <c r="AG2024" s="128"/>
      <c r="AN2024" s="25"/>
      <c r="AO2024" s="25"/>
      <c r="AP2024" s="25"/>
      <c r="AQ2024" s="25"/>
      <c r="AR2024" s="25"/>
      <c r="AS2024" s="25"/>
      <c r="AT2024" s="25"/>
      <c r="AU2024" s="25"/>
    </row>
    <row r="2025" spans="27:47">
      <c r="AA2025" s="25"/>
      <c r="AB2025" s="25"/>
      <c r="AC2025" s="25"/>
      <c r="AD2025" s="25"/>
      <c r="AE2025" s="25"/>
      <c r="AG2025" s="128"/>
      <c r="AN2025" s="25"/>
      <c r="AO2025" s="25"/>
      <c r="AP2025" s="25"/>
      <c r="AQ2025" s="25"/>
      <c r="AR2025" s="25"/>
      <c r="AS2025" s="25"/>
      <c r="AT2025" s="25"/>
      <c r="AU2025" s="25"/>
    </row>
    <row r="2026" spans="27:47">
      <c r="AA2026" s="25"/>
      <c r="AB2026" s="25"/>
      <c r="AC2026" s="25"/>
      <c r="AD2026" s="25"/>
      <c r="AE2026" s="25"/>
      <c r="AG2026" s="128"/>
      <c r="AN2026" s="25"/>
      <c r="AO2026" s="25"/>
      <c r="AP2026" s="25"/>
      <c r="AQ2026" s="25"/>
      <c r="AR2026" s="25"/>
      <c r="AS2026" s="25"/>
      <c r="AT2026" s="25"/>
      <c r="AU2026" s="25"/>
    </row>
    <row r="2027" spans="27:47">
      <c r="AA2027" s="25"/>
      <c r="AB2027" s="25"/>
      <c r="AC2027" s="25"/>
      <c r="AD2027" s="25"/>
      <c r="AE2027" s="25"/>
      <c r="AG2027" s="128"/>
      <c r="AN2027" s="25"/>
      <c r="AO2027" s="25"/>
      <c r="AP2027" s="25"/>
      <c r="AQ2027" s="25"/>
      <c r="AR2027" s="25"/>
      <c r="AS2027" s="25"/>
      <c r="AT2027" s="25"/>
      <c r="AU2027" s="25"/>
    </row>
    <row r="2028" spans="27:47">
      <c r="AA2028" s="25"/>
      <c r="AB2028" s="25"/>
      <c r="AC2028" s="25"/>
      <c r="AD2028" s="25"/>
      <c r="AE2028" s="25"/>
      <c r="AG2028" s="128"/>
      <c r="AN2028" s="25"/>
      <c r="AO2028" s="25"/>
      <c r="AP2028" s="25"/>
      <c r="AQ2028" s="25"/>
      <c r="AR2028" s="25"/>
      <c r="AS2028" s="25"/>
      <c r="AT2028" s="25"/>
      <c r="AU2028" s="25"/>
    </row>
    <row r="2029" spans="27:47">
      <c r="AA2029" s="25"/>
      <c r="AB2029" s="25"/>
      <c r="AC2029" s="25"/>
      <c r="AD2029" s="25"/>
      <c r="AE2029" s="25"/>
      <c r="AG2029" s="128"/>
      <c r="AN2029" s="25"/>
      <c r="AO2029" s="25"/>
      <c r="AP2029" s="25"/>
      <c r="AQ2029" s="25"/>
      <c r="AR2029" s="25"/>
      <c r="AS2029" s="25"/>
      <c r="AT2029" s="25"/>
      <c r="AU2029" s="25"/>
    </row>
    <row r="2030" spans="27:47">
      <c r="AA2030" s="25"/>
      <c r="AB2030" s="25"/>
      <c r="AC2030" s="25"/>
      <c r="AD2030" s="25"/>
      <c r="AE2030" s="25"/>
      <c r="AG2030" s="128"/>
      <c r="AN2030" s="25"/>
      <c r="AO2030" s="25"/>
      <c r="AP2030" s="25"/>
      <c r="AQ2030" s="25"/>
      <c r="AR2030" s="25"/>
      <c r="AS2030" s="25"/>
      <c r="AT2030" s="25"/>
      <c r="AU2030" s="25"/>
    </row>
    <row r="2031" spans="27:47">
      <c r="AA2031" s="25"/>
      <c r="AB2031" s="25"/>
      <c r="AC2031" s="25"/>
      <c r="AD2031" s="25"/>
      <c r="AE2031" s="25"/>
      <c r="AG2031" s="128"/>
      <c r="AN2031" s="25"/>
      <c r="AO2031" s="25"/>
      <c r="AP2031" s="25"/>
      <c r="AQ2031" s="25"/>
      <c r="AR2031" s="25"/>
      <c r="AS2031" s="25"/>
      <c r="AT2031" s="25"/>
      <c r="AU2031" s="25"/>
    </row>
    <row r="2032" spans="27:47">
      <c r="AA2032" s="25"/>
      <c r="AB2032" s="25"/>
      <c r="AC2032" s="25"/>
      <c r="AD2032" s="25"/>
      <c r="AE2032" s="25"/>
      <c r="AG2032" s="128"/>
      <c r="AN2032" s="25"/>
      <c r="AO2032" s="25"/>
      <c r="AP2032" s="25"/>
      <c r="AQ2032" s="25"/>
      <c r="AR2032" s="25"/>
      <c r="AS2032" s="25"/>
      <c r="AT2032" s="25"/>
      <c r="AU2032" s="25"/>
    </row>
    <row r="2033" spans="27:47">
      <c r="AA2033" s="25"/>
      <c r="AB2033" s="25"/>
      <c r="AC2033" s="25"/>
      <c r="AD2033" s="25"/>
      <c r="AE2033" s="25"/>
      <c r="AG2033" s="128"/>
      <c r="AN2033" s="25"/>
      <c r="AO2033" s="25"/>
      <c r="AP2033" s="25"/>
      <c r="AQ2033" s="25"/>
      <c r="AR2033" s="25"/>
      <c r="AS2033" s="25"/>
      <c r="AT2033" s="25"/>
      <c r="AU2033" s="25"/>
    </row>
    <row r="2034" spans="27:47">
      <c r="AA2034" s="25"/>
      <c r="AB2034" s="25"/>
      <c r="AC2034" s="25"/>
      <c r="AD2034" s="25"/>
      <c r="AE2034" s="25"/>
      <c r="AG2034" s="128"/>
      <c r="AN2034" s="25"/>
      <c r="AO2034" s="25"/>
      <c r="AP2034" s="25"/>
      <c r="AQ2034" s="25"/>
      <c r="AR2034" s="25"/>
      <c r="AS2034" s="25"/>
      <c r="AT2034" s="25"/>
      <c r="AU2034" s="25"/>
    </row>
    <row r="2035" spans="27:47">
      <c r="AA2035" s="25"/>
      <c r="AB2035" s="25"/>
      <c r="AC2035" s="25"/>
      <c r="AD2035" s="25"/>
      <c r="AE2035" s="25"/>
      <c r="AG2035" s="128"/>
      <c r="AN2035" s="25"/>
      <c r="AO2035" s="25"/>
      <c r="AP2035" s="25"/>
      <c r="AQ2035" s="25"/>
      <c r="AR2035" s="25"/>
      <c r="AS2035" s="25"/>
      <c r="AT2035" s="25"/>
      <c r="AU2035" s="25"/>
    </row>
    <row r="2036" spans="27:47">
      <c r="AA2036" s="25"/>
      <c r="AB2036" s="25"/>
      <c r="AC2036" s="25"/>
      <c r="AD2036" s="25"/>
      <c r="AE2036" s="25"/>
      <c r="AG2036" s="128"/>
      <c r="AN2036" s="25"/>
      <c r="AO2036" s="25"/>
      <c r="AP2036" s="25"/>
      <c r="AQ2036" s="25"/>
      <c r="AR2036" s="25"/>
      <c r="AS2036" s="25"/>
      <c r="AT2036" s="25"/>
      <c r="AU2036" s="25"/>
    </row>
    <row r="2037" spans="27:47">
      <c r="AA2037" s="25"/>
      <c r="AB2037" s="25"/>
      <c r="AC2037" s="25"/>
      <c r="AD2037" s="25"/>
      <c r="AE2037" s="25"/>
      <c r="AG2037" s="128"/>
      <c r="AN2037" s="25"/>
      <c r="AO2037" s="25"/>
      <c r="AP2037" s="25"/>
      <c r="AQ2037" s="25"/>
      <c r="AR2037" s="25"/>
      <c r="AS2037" s="25"/>
      <c r="AT2037" s="25"/>
      <c r="AU2037" s="25"/>
    </row>
    <row r="2038" spans="27:47">
      <c r="AA2038" s="25"/>
      <c r="AB2038" s="25"/>
      <c r="AC2038" s="25"/>
      <c r="AD2038" s="25"/>
      <c r="AE2038" s="25"/>
      <c r="AG2038" s="128"/>
      <c r="AN2038" s="25"/>
      <c r="AO2038" s="25"/>
      <c r="AP2038" s="25"/>
      <c r="AQ2038" s="25"/>
      <c r="AR2038" s="25"/>
      <c r="AS2038" s="25"/>
      <c r="AT2038" s="25"/>
      <c r="AU2038" s="25"/>
    </row>
    <row r="2039" spans="27:47">
      <c r="AA2039" s="25"/>
      <c r="AB2039" s="25"/>
      <c r="AC2039" s="25"/>
      <c r="AD2039" s="25"/>
      <c r="AE2039" s="25"/>
      <c r="AG2039" s="128"/>
      <c r="AN2039" s="25"/>
      <c r="AO2039" s="25"/>
      <c r="AP2039" s="25"/>
      <c r="AQ2039" s="25"/>
      <c r="AR2039" s="25"/>
      <c r="AS2039" s="25"/>
      <c r="AT2039" s="25"/>
      <c r="AU2039" s="25"/>
    </row>
    <row r="2040" spans="27:47">
      <c r="AA2040" s="25"/>
      <c r="AB2040" s="25"/>
      <c r="AC2040" s="25"/>
      <c r="AD2040" s="25"/>
      <c r="AE2040" s="25"/>
      <c r="AG2040" s="128"/>
      <c r="AN2040" s="25"/>
      <c r="AO2040" s="25"/>
      <c r="AP2040" s="25"/>
      <c r="AQ2040" s="25"/>
      <c r="AR2040" s="25"/>
      <c r="AS2040" s="25"/>
      <c r="AT2040" s="25"/>
      <c r="AU2040" s="25"/>
    </row>
    <row r="2041" spans="27:47">
      <c r="AA2041" s="25"/>
      <c r="AB2041" s="25"/>
      <c r="AC2041" s="25"/>
      <c r="AD2041" s="25"/>
      <c r="AE2041" s="25"/>
      <c r="AG2041" s="128"/>
      <c r="AN2041" s="25"/>
      <c r="AO2041" s="25"/>
      <c r="AP2041" s="25"/>
      <c r="AQ2041" s="25"/>
      <c r="AR2041" s="25"/>
      <c r="AS2041" s="25"/>
      <c r="AT2041" s="25"/>
      <c r="AU2041" s="25"/>
    </row>
    <row r="2042" spans="27:47">
      <c r="AA2042" s="25"/>
      <c r="AB2042" s="25"/>
      <c r="AC2042" s="25"/>
      <c r="AD2042" s="25"/>
      <c r="AE2042" s="25"/>
      <c r="AG2042" s="128"/>
      <c r="AN2042" s="25"/>
      <c r="AO2042" s="25"/>
      <c r="AP2042" s="25"/>
      <c r="AQ2042" s="25"/>
      <c r="AR2042" s="25"/>
      <c r="AS2042" s="25"/>
      <c r="AT2042" s="25"/>
      <c r="AU2042" s="25"/>
    </row>
    <row r="2043" spans="27:47">
      <c r="AA2043" s="25"/>
      <c r="AB2043" s="25"/>
      <c r="AC2043" s="25"/>
      <c r="AD2043" s="25"/>
      <c r="AE2043" s="25"/>
      <c r="AG2043" s="128"/>
      <c r="AN2043" s="25"/>
      <c r="AO2043" s="25"/>
      <c r="AP2043" s="25"/>
      <c r="AQ2043" s="25"/>
      <c r="AR2043" s="25"/>
      <c r="AS2043" s="25"/>
      <c r="AT2043" s="25"/>
      <c r="AU2043" s="25"/>
    </row>
    <row r="2044" spans="27:47">
      <c r="AA2044" s="25"/>
      <c r="AB2044" s="25"/>
      <c r="AC2044" s="25"/>
      <c r="AD2044" s="25"/>
      <c r="AE2044" s="25"/>
      <c r="AG2044" s="128"/>
      <c r="AN2044" s="25"/>
      <c r="AO2044" s="25"/>
      <c r="AP2044" s="25"/>
      <c r="AQ2044" s="25"/>
      <c r="AR2044" s="25"/>
      <c r="AS2044" s="25"/>
      <c r="AT2044" s="25"/>
      <c r="AU2044" s="25"/>
    </row>
    <row r="2045" spans="27:47">
      <c r="AA2045" s="25"/>
      <c r="AB2045" s="25"/>
      <c r="AC2045" s="25"/>
      <c r="AD2045" s="25"/>
      <c r="AE2045" s="25"/>
      <c r="AG2045" s="128"/>
      <c r="AN2045" s="25"/>
      <c r="AO2045" s="25"/>
      <c r="AP2045" s="25"/>
      <c r="AQ2045" s="25"/>
      <c r="AR2045" s="25"/>
      <c r="AS2045" s="25"/>
      <c r="AT2045" s="25"/>
      <c r="AU2045" s="25"/>
    </row>
    <row r="2046" spans="27:47">
      <c r="AA2046" s="25"/>
      <c r="AB2046" s="25"/>
      <c r="AC2046" s="25"/>
      <c r="AD2046" s="25"/>
      <c r="AE2046" s="25"/>
      <c r="AG2046" s="128"/>
      <c r="AN2046" s="25"/>
      <c r="AO2046" s="25"/>
      <c r="AP2046" s="25"/>
      <c r="AQ2046" s="25"/>
      <c r="AR2046" s="25"/>
      <c r="AS2046" s="25"/>
      <c r="AT2046" s="25"/>
      <c r="AU2046" s="25"/>
    </row>
    <row r="2047" spans="27:47">
      <c r="AA2047" s="25"/>
      <c r="AB2047" s="25"/>
      <c r="AC2047" s="25"/>
      <c r="AD2047" s="25"/>
      <c r="AE2047" s="25"/>
      <c r="AG2047" s="128"/>
      <c r="AN2047" s="25"/>
      <c r="AO2047" s="25"/>
      <c r="AP2047" s="25"/>
      <c r="AQ2047" s="25"/>
      <c r="AR2047" s="25"/>
      <c r="AS2047" s="25"/>
      <c r="AT2047" s="25"/>
      <c r="AU2047" s="25"/>
    </row>
    <row r="2048" spans="27:47">
      <c r="AA2048" s="25"/>
      <c r="AB2048" s="25"/>
      <c r="AC2048" s="25"/>
      <c r="AD2048" s="25"/>
      <c r="AE2048" s="25"/>
      <c r="AG2048" s="128"/>
      <c r="AN2048" s="25"/>
      <c r="AO2048" s="25"/>
      <c r="AP2048" s="25"/>
      <c r="AQ2048" s="25"/>
      <c r="AR2048" s="25"/>
      <c r="AS2048" s="25"/>
      <c r="AT2048" s="25"/>
      <c r="AU2048" s="25"/>
    </row>
    <row r="2049" spans="27:47">
      <c r="AA2049" s="25"/>
      <c r="AB2049" s="25"/>
      <c r="AC2049" s="25"/>
      <c r="AD2049" s="25"/>
      <c r="AE2049" s="25"/>
      <c r="AG2049" s="128"/>
      <c r="AN2049" s="25"/>
      <c r="AO2049" s="25"/>
      <c r="AP2049" s="25"/>
      <c r="AQ2049" s="25"/>
      <c r="AR2049" s="25"/>
      <c r="AS2049" s="25"/>
      <c r="AT2049" s="25"/>
      <c r="AU2049" s="25"/>
    </row>
    <row r="2050" spans="27:47">
      <c r="AA2050" s="25"/>
      <c r="AB2050" s="25"/>
      <c r="AC2050" s="25"/>
      <c r="AD2050" s="25"/>
      <c r="AE2050" s="25"/>
      <c r="AG2050" s="128"/>
      <c r="AN2050" s="25"/>
      <c r="AO2050" s="25"/>
      <c r="AP2050" s="25"/>
      <c r="AQ2050" s="25"/>
      <c r="AR2050" s="25"/>
      <c r="AS2050" s="25"/>
      <c r="AT2050" s="25"/>
      <c r="AU2050" s="25"/>
    </row>
    <row r="2051" spans="27:47">
      <c r="AA2051" s="25"/>
      <c r="AB2051" s="25"/>
      <c r="AC2051" s="25"/>
      <c r="AD2051" s="25"/>
      <c r="AE2051" s="25"/>
      <c r="AG2051" s="128"/>
      <c r="AN2051" s="25"/>
      <c r="AO2051" s="25"/>
      <c r="AP2051" s="25"/>
      <c r="AQ2051" s="25"/>
      <c r="AR2051" s="25"/>
      <c r="AS2051" s="25"/>
      <c r="AT2051" s="25"/>
      <c r="AU2051" s="25"/>
    </row>
    <row r="2052" spans="27:47">
      <c r="AA2052" s="25"/>
      <c r="AB2052" s="25"/>
      <c r="AC2052" s="25"/>
      <c r="AD2052" s="25"/>
      <c r="AE2052" s="25"/>
      <c r="AG2052" s="128"/>
      <c r="AN2052" s="25"/>
      <c r="AO2052" s="25"/>
      <c r="AP2052" s="25"/>
      <c r="AQ2052" s="25"/>
      <c r="AR2052" s="25"/>
      <c r="AS2052" s="25"/>
      <c r="AT2052" s="25"/>
      <c r="AU2052" s="25"/>
    </row>
    <row r="2053" spans="27:47">
      <c r="AA2053" s="25"/>
      <c r="AB2053" s="25"/>
      <c r="AC2053" s="25"/>
      <c r="AD2053" s="25"/>
      <c r="AE2053" s="25"/>
      <c r="AG2053" s="128"/>
      <c r="AN2053" s="25"/>
      <c r="AO2053" s="25"/>
      <c r="AP2053" s="25"/>
      <c r="AQ2053" s="25"/>
      <c r="AR2053" s="25"/>
      <c r="AS2053" s="25"/>
      <c r="AT2053" s="25"/>
      <c r="AU2053" s="25"/>
    </row>
    <row r="2054" spans="27:47">
      <c r="AA2054" s="25"/>
      <c r="AB2054" s="25"/>
      <c r="AC2054" s="25"/>
      <c r="AD2054" s="25"/>
      <c r="AE2054" s="25"/>
      <c r="AG2054" s="128"/>
      <c r="AN2054" s="25"/>
      <c r="AO2054" s="25"/>
      <c r="AP2054" s="25"/>
      <c r="AQ2054" s="25"/>
      <c r="AR2054" s="25"/>
      <c r="AS2054" s="25"/>
      <c r="AT2054" s="25"/>
      <c r="AU2054" s="25"/>
    </row>
    <row r="2055" spans="27:47">
      <c r="AA2055" s="25"/>
      <c r="AB2055" s="25"/>
      <c r="AC2055" s="25"/>
      <c r="AD2055" s="25"/>
      <c r="AE2055" s="25"/>
      <c r="AG2055" s="128"/>
      <c r="AN2055" s="25"/>
      <c r="AO2055" s="25"/>
      <c r="AP2055" s="25"/>
      <c r="AQ2055" s="25"/>
      <c r="AR2055" s="25"/>
      <c r="AS2055" s="25"/>
      <c r="AT2055" s="25"/>
      <c r="AU2055" s="25"/>
    </row>
    <row r="2056" spans="27:47">
      <c r="AA2056" s="25"/>
      <c r="AB2056" s="25"/>
      <c r="AC2056" s="25"/>
      <c r="AD2056" s="25"/>
      <c r="AE2056" s="25"/>
      <c r="AG2056" s="128"/>
      <c r="AN2056" s="25"/>
      <c r="AO2056" s="25"/>
      <c r="AP2056" s="25"/>
      <c r="AQ2056" s="25"/>
      <c r="AR2056" s="25"/>
      <c r="AS2056" s="25"/>
      <c r="AT2056" s="25"/>
      <c r="AU2056" s="25"/>
    </row>
    <row r="2057" spans="27:47">
      <c r="AA2057" s="25"/>
      <c r="AB2057" s="25"/>
      <c r="AC2057" s="25"/>
      <c r="AD2057" s="25"/>
      <c r="AE2057" s="25"/>
      <c r="AG2057" s="128"/>
      <c r="AN2057" s="25"/>
      <c r="AO2057" s="25"/>
      <c r="AP2057" s="25"/>
      <c r="AQ2057" s="25"/>
      <c r="AR2057" s="25"/>
      <c r="AS2057" s="25"/>
      <c r="AT2057" s="25"/>
      <c r="AU2057" s="25"/>
    </row>
    <row r="2058" spans="27:47">
      <c r="AA2058" s="25"/>
      <c r="AB2058" s="25"/>
      <c r="AC2058" s="25"/>
      <c r="AD2058" s="25"/>
      <c r="AE2058" s="25"/>
      <c r="AG2058" s="128"/>
      <c r="AN2058" s="25"/>
      <c r="AO2058" s="25"/>
      <c r="AP2058" s="25"/>
      <c r="AQ2058" s="25"/>
      <c r="AR2058" s="25"/>
      <c r="AS2058" s="25"/>
      <c r="AT2058" s="25"/>
      <c r="AU2058" s="25"/>
    </row>
    <row r="2059" spans="27:47">
      <c r="AA2059" s="25"/>
      <c r="AB2059" s="25"/>
      <c r="AC2059" s="25"/>
      <c r="AD2059" s="25"/>
      <c r="AE2059" s="25"/>
      <c r="AG2059" s="128"/>
      <c r="AN2059" s="25"/>
      <c r="AO2059" s="25"/>
      <c r="AP2059" s="25"/>
      <c r="AQ2059" s="25"/>
      <c r="AR2059" s="25"/>
      <c r="AS2059" s="25"/>
      <c r="AT2059" s="25"/>
      <c r="AU2059" s="25"/>
    </row>
    <row r="2060" spans="27:47">
      <c r="AA2060" s="25"/>
      <c r="AB2060" s="25"/>
      <c r="AC2060" s="25"/>
      <c r="AD2060" s="25"/>
      <c r="AE2060" s="25"/>
      <c r="AG2060" s="128"/>
      <c r="AN2060" s="25"/>
      <c r="AO2060" s="25"/>
      <c r="AP2060" s="25"/>
      <c r="AQ2060" s="25"/>
      <c r="AR2060" s="25"/>
      <c r="AS2060" s="25"/>
      <c r="AT2060" s="25"/>
      <c r="AU2060" s="25"/>
    </row>
    <row r="2061" spans="27:47">
      <c r="AA2061" s="25"/>
      <c r="AB2061" s="25"/>
      <c r="AC2061" s="25"/>
      <c r="AD2061" s="25"/>
      <c r="AE2061" s="25"/>
      <c r="AG2061" s="128"/>
      <c r="AN2061" s="25"/>
      <c r="AO2061" s="25"/>
      <c r="AP2061" s="25"/>
      <c r="AQ2061" s="25"/>
      <c r="AR2061" s="25"/>
      <c r="AS2061" s="25"/>
      <c r="AT2061" s="25"/>
      <c r="AU2061" s="25"/>
    </row>
    <row r="2062" spans="27:47">
      <c r="AA2062" s="25"/>
      <c r="AB2062" s="25"/>
      <c r="AC2062" s="25"/>
      <c r="AD2062" s="25"/>
      <c r="AE2062" s="25"/>
      <c r="AG2062" s="128"/>
      <c r="AN2062" s="25"/>
      <c r="AO2062" s="25"/>
      <c r="AP2062" s="25"/>
      <c r="AQ2062" s="25"/>
      <c r="AR2062" s="25"/>
      <c r="AS2062" s="25"/>
      <c r="AT2062" s="25"/>
      <c r="AU2062" s="25"/>
    </row>
    <row r="2063" spans="27:47">
      <c r="AA2063" s="25"/>
      <c r="AB2063" s="25"/>
      <c r="AC2063" s="25"/>
      <c r="AD2063" s="25"/>
      <c r="AE2063" s="25"/>
      <c r="AG2063" s="128"/>
      <c r="AN2063" s="25"/>
      <c r="AO2063" s="25"/>
      <c r="AP2063" s="25"/>
      <c r="AQ2063" s="25"/>
      <c r="AR2063" s="25"/>
      <c r="AS2063" s="25"/>
      <c r="AT2063" s="25"/>
      <c r="AU2063" s="25"/>
    </row>
    <row r="2064" spans="27:47">
      <c r="AA2064" s="25"/>
      <c r="AB2064" s="25"/>
      <c r="AC2064" s="25"/>
      <c r="AD2064" s="25"/>
      <c r="AE2064" s="25"/>
      <c r="AG2064" s="128"/>
      <c r="AN2064" s="25"/>
      <c r="AO2064" s="25"/>
      <c r="AP2064" s="25"/>
      <c r="AQ2064" s="25"/>
      <c r="AR2064" s="25"/>
      <c r="AS2064" s="25"/>
      <c r="AT2064" s="25"/>
      <c r="AU2064" s="25"/>
    </row>
    <row r="2065" spans="27:47">
      <c r="AA2065" s="25"/>
      <c r="AB2065" s="25"/>
      <c r="AC2065" s="25"/>
      <c r="AD2065" s="25"/>
      <c r="AE2065" s="25"/>
      <c r="AG2065" s="128"/>
      <c r="AN2065" s="25"/>
      <c r="AO2065" s="25"/>
      <c r="AP2065" s="25"/>
      <c r="AQ2065" s="25"/>
      <c r="AR2065" s="25"/>
      <c r="AS2065" s="25"/>
      <c r="AT2065" s="25"/>
      <c r="AU2065" s="25"/>
    </row>
    <row r="2066" spans="27:47">
      <c r="AA2066" s="25"/>
      <c r="AB2066" s="25"/>
      <c r="AC2066" s="25"/>
      <c r="AD2066" s="25"/>
      <c r="AE2066" s="25"/>
      <c r="AG2066" s="128"/>
      <c r="AN2066" s="25"/>
      <c r="AO2066" s="25"/>
      <c r="AP2066" s="25"/>
      <c r="AQ2066" s="25"/>
      <c r="AR2066" s="25"/>
      <c r="AS2066" s="25"/>
      <c r="AT2066" s="25"/>
      <c r="AU2066" s="25"/>
    </row>
    <row r="2067" spans="27:47">
      <c r="AA2067" s="25"/>
      <c r="AB2067" s="25"/>
      <c r="AC2067" s="25"/>
      <c r="AD2067" s="25"/>
      <c r="AE2067" s="25"/>
      <c r="AG2067" s="128"/>
      <c r="AN2067" s="25"/>
      <c r="AO2067" s="25"/>
      <c r="AP2067" s="25"/>
      <c r="AQ2067" s="25"/>
      <c r="AR2067" s="25"/>
      <c r="AS2067" s="25"/>
      <c r="AT2067" s="25"/>
      <c r="AU2067" s="25"/>
    </row>
    <row r="2068" spans="27:47">
      <c r="AA2068" s="25"/>
      <c r="AB2068" s="25"/>
      <c r="AC2068" s="25"/>
      <c r="AD2068" s="25"/>
      <c r="AE2068" s="25"/>
      <c r="AG2068" s="128"/>
      <c r="AN2068" s="25"/>
      <c r="AO2068" s="25"/>
      <c r="AP2068" s="25"/>
      <c r="AQ2068" s="25"/>
      <c r="AR2068" s="25"/>
      <c r="AS2068" s="25"/>
      <c r="AT2068" s="25"/>
      <c r="AU2068" s="25"/>
    </row>
    <row r="2069" spans="27:47">
      <c r="AA2069" s="25"/>
      <c r="AB2069" s="25"/>
      <c r="AC2069" s="25"/>
      <c r="AD2069" s="25"/>
      <c r="AE2069" s="25"/>
      <c r="AF2069" s="28"/>
      <c r="AG2069" s="128"/>
      <c r="AN2069" s="25"/>
      <c r="AO2069" s="25"/>
      <c r="AP2069" s="25"/>
      <c r="AQ2069" s="25"/>
      <c r="AR2069" s="25"/>
      <c r="AS2069" s="25"/>
      <c r="AT2069" s="25"/>
      <c r="AU2069" s="25"/>
    </row>
    <row r="2070" spans="27:47">
      <c r="AA2070" s="25"/>
      <c r="AB2070" s="25"/>
      <c r="AC2070" s="25"/>
      <c r="AD2070" s="25"/>
      <c r="AE2070" s="25"/>
      <c r="AF2070" s="28"/>
      <c r="AG2070" s="128"/>
      <c r="AN2070" s="25"/>
      <c r="AO2070" s="25"/>
      <c r="AP2070" s="25"/>
      <c r="AQ2070" s="25"/>
      <c r="AR2070" s="25"/>
      <c r="AS2070" s="25"/>
      <c r="AT2070" s="25"/>
      <c r="AU2070" s="25"/>
    </row>
    <row r="2071" spans="27:47">
      <c r="AA2071" s="25"/>
      <c r="AB2071" s="25"/>
      <c r="AC2071" s="25"/>
      <c r="AD2071" s="25"/>
      <c r="AE2071" s="25"/>
      <c r="AF2071" s="28"/>
      <c r="AG2071" s="128"/>
      <c r="AN2071" s="25"/>
      <c r="AO2071" s="25"/>
      <c r="AP2071" s="25"/>
      <c r="AQ2071" s="25"/>
      <c r="AR2071" s="25"/>
      <c r="AS2071" s="25"/>
      <c r="AT2071" s="25"/>
      <c r="AU2071" s="25"/>
    </row>
    <row r="2072" spans="27:47">
      <c r="AA2072" s="25"/>
      <c r="AB2072" s="25"/>
      <c r="AC2072" s="25"/>
      <c r="AD2072" s="25"/>
      <c r="AE2072" s="25"/>
      <c r="AF2072" s="28"/>
      <c r="AG2072" s="128"/>
      <c r="AN2072" s="25"/>
      <c r="AO2072" s="25"/>
      <c r="AP2072" s="25"/>
      <c r="AQ2072" s="25"/>
      <c r="AR2072" s="25"/>
      <c r="AS2072" s="25"/>
      <c r="AT2072" s="25"/>
      <c r="AU2072" s="25"/>
    </row>
    <row r="2073" spans="27:47">
      <c r="AA2073" s="25"/>
      <c r="AB2073" s="25"/>
      <c r="AC2073" s="25"/>
      <c r="AD2073" s="25"/>
      <c r="AE2073" s="25"/>
      <c r="AF2073" s="28"/>
      <c r="AG2073" s="128"/>
      <c r="AN2073" s="25"/>
      <c r="AO2073" s="25"/>
      <c r="AP2073" s="25"/>
      <c r="AQ2073" s="25"/>
      <c r="AR2073" s="25"/>
      <c r="AS2073" s="25"/>
      <c r="AT2073" s="25"/>
      <c r="AU2073" s="25"/>
    </row>
    <row r="2074" spans="27:47">
      <c r="AA2074" s="25"/>
      <c r="AB2074" s="25"/>
      <c r="AC2074" s="25"/>
      <c r="AD2074" s="25"/>
      <c r="AE2074" s="25"/>
      <c r="AF2074" s="28"/>
      <c r="AG2074" s="128"/>
      <c r="AN2074" s="25"/>
      <c r="AO2074" s="25"/>
      <c r="AP2074" s="25"/>
      <c r="AQ2074" s="25"/>
      <c r="AR2074" s="25"/>
      <c r="AS2074" s="25"/>
      <c r="AT2074" s="25"/>
      <c r="AU2074" s="25"/>
    </row>
    <row r="2075" spans="27:47">
      <c r="AA2075" s="25"/>
      <c r="AB2075" s="25"/>
      <c r="AC2075" s="25"/>
      <c r="AD2075" s="25"/>
      <c r="AE2075" s="25"/>
      <c r="AF2075" s="28"/>
      <c r="AG2075" s="128"/>
      <c r="AN2075" s="25"/>
      <c r="AO2075" s="25"/>
      <c r="AP2075" s="25"/>
      <c r="AQ2075" s="25"/>
      <c r="AR2075" s="25"/>
      <c r="AS2075" s="25"/>
      <c r="AT2075" s="25"/>
      <c r="AU2075" s="25"/>
    </row>
    <row r="2076" spans="27:47">
      <c r="AA2076" s="25"/>
      <c r="AB2076" s="25"/>
      <c r="AC2076" s="25"/>
      <c r="AD2076" s="25"/>
      <c r="AE2076" s="25"/>
      <c r="AF2076" s="28"/>
      <c r="AG2076" s="128"/>
      <c r="AN2076" s="25"/>
      <c r="AO2076" s="25"/>
      <c r="AP2076" s="25"/>
      <c r="AQ2076" s="25"/>
      <c r="AR2076" s="25"/>
      <c r="AS2076" s="25"/>
      <c r="AT2076" s="25"/>
      <c r="AU2076" s="25"/>
    </row>
    <row r="2077" spans="27:47">
      <c r="AA2077" s="25"/>
      <c r="AB2077" s="25"/>
      <c r="AC2077" s="25"/>
      <c r="AD2077" s="25"/>
      <c r="AE2077" s="25"/>
      <c r="AF2077" s="28"/>
      <c r="AG2077" s="128"/>
      <c r="AN2077" s="25"/>
      <c r="AO2077" s="25"/>
      <c r="AP2077" s="25"/>
      <c r="AQ2077" s="25"/>
      <c r="AR2077" s="25"/>
      <c r="AS2077" s="25"/>
      <c r="AT2077" s="25"/>
      <c r="AU2077" s="25"/>
    </row>
    <row r="2078" spans="27:47">
      <c r="AA2078" s="25"/>
      <c r="AB2078" s="25"/>
      <c r="AC2078" s="25"/>
      <c r="AD2078" s="25"/>
      <c r="AE2078" s="25"/>
      <c r="AF2078" s="28"/>
      <c r="AG2078" s="128"/>
      <c r="AN2078" s="25"/>
      <c r="AO2078" s="25"/>
      <c r="AP2078" s="25"/>
      <c r="AQ2078" s="25"/>
      <c r="AR2078" s="25"/>
      <c r="AS2078" s="25"/>
      <c r="AT2078" s="25"/>
      <c r="AU2078" s="25"/>
    </row>
    <row r="2079" spans="27:47">
      <c r="AA2079" s="25"/>
      <c r="AB2079" s="25"/>
      <c r="AC2079" s="25"/>
      <c r="AD2079" s="25"/>
      <c r="AE2079" s="25"/>
      <c r="AF2079" s="28"/>
      <c r="AG2079" s="128"/>
      <c r="AN2079" s="25"/>
      <c r="AO2079" s="25"/>
      <c r="AP2079" s="25"/>
      <c r="AQ2079" s="25"/>
      <c r="AR2079" s="25"/>
      <c r="AS2079" s="25"/>
      <c r="AT2079" s="25"/>
      <c r="AU2079" s="25"/>
    </row>
    <row r="2080" spans="27:47">
      <c r="AA2080" s="25"/>
      <c r="AB2080" s="25"/>
      <c r="AC2080" s="25"/>
      <c r="AD2080" s="25"/>
      <c r="AE2080" s="25"/>
      <c r="AF2080" s="28"/>
      <c r="AG2080" s="128"/>
      <c r="AN2080" s="25"/>
      <c r="AO2080" s="25"/>
      <c r="AP2080" s="25"/>
      <c r="AQ2080" s="25"/>
      <c r="AR2080" s="25"/>
      <c r="AS2080" s="25"/>
      <c r="AT2080" s="25"/>
      <c r="AU2080" s="25"/>
    </row>
    <row r="2081" spans="27:47">
      <c r="AA2081" s="25"/>
      <c r="AB2081" s="25"/>
      <c r="AC2081" s="25"/>
      <c r="AD2081" s="25"/>
      <c r="AE2081" s="25"/>
      <c r="AF2081" s="28"/>
      <c r="AG2081" s="128"/>
      <c r="AN2081" s="25"/>
      <c r="AO2081" s="25"/>
      <c r="AP2081" s="25"/>
      <c r="AQ2081" s="25"/>
      <c r="AR2081" s="25"/>
      <c r="AS2081" s="25"/>
      <c r="AT2081" s="25"/>
      <c r="AU2081" s="25"/>
    </row>
    <row r="2082" spans="27:47">
      <c r="AA2082" s="25"/>
      <c r="AB2082" s="25"/>
      <c r="AC2082" s="25"/>
      <c r="AD2082" s="25"/>
      <c r="AE2082" s="25"/>
      <c r="AF2082" s="28"/>
      <c r="AG2082" s="128"/>
      <c r="AN2082" s="25"/>
      <c r="AO2082" s="25"/>
      <c r="AP2082" s="25"/>
      <c r="AQ2082" s="25"/>
      <c r="AR2082" s="25"/>
      <c r="AS2082" s="25"/>
      <c r="AT2082" s="25"/>
      <c r="AU2082" s="25"/>
    </row>
    <row r="2083" spans="27:47">
      <c r="AA2083" s="25"/>
      <c r="AB2083" s="25"/>
      <c r="AC2083" s="25"/>
      <c r="AD2083" s="25"/>
      <c r="AE2083" s="25"/>
      <c r="AF2083" s="28"/>
      <c r="AG2083" s="128"/>
      <c r="AN2083" s="25"/>
      <c r="AO2083" s="25"/>
      <c r="AP2083" s="25"/>
      <c r="AQ2083" s="25"/>
      <c r="AR2083" s="25"/>
      <c r="AS2083" s="25"/>
      <c r="AT2083" s="25"/>
      <c r="AU2083" s="25"/>
    </row>
    <row r="2084" spans="27:47">
      <c r="AA2084" s="25"/>
      <c r="AB2084" s="25"/>
      <c r="AC2084" s="25"/>
      <c r="AD2084" s="25"/>
      <c r="AE2084" s="25"/>
      <c r="AF2084" s="28"/>
      <c r="AG2084" s="128"/>
      <c r="AN2084" s="25"/>
      <c r="AO2084" s="25"/>
      <c r="AP2084" s="25"/>
      <c r="AQ2084" s="25"/>
      <c r="AR2084" s="25"/>
      <c r="AS2084" s="25"/>
      <c r="AT2084" s="25"/>
      <c r="AU2084" s="25"/>
    </row>
    <row r="2085" spans="27:47">
      <c r="AA2085" s="25"/>
      <c r="AB2085" s="25"/>
      <c r="AC2085" s="25"/>
      <c r="AD2085" s="25"/>
      <c r="AE2085" s="25"/>
      <c r="AF2085" s="28"/>
      <c r="AG2085" s="128"/>
      <c r="AN2085" s="25"/>
      <c r="AO2085" s="25"/>
      <c r="AP2085" s="25"/>
      <c r="AQ2085" s="25"/>
      <c r="AR2085" s="25"/>
      <c r="AS2085" s="25"/>
      <c r="AT2085" s="25"/>
      <c r="AU2085" s="25"/>
    </row>
    <row r="2086" spans="27:47">
      <c r="AA2086" s="25"/>
      <c r="AB2086" s="25"/>
      <c r="AC2086" s="25"/>
      <c r="AD2086" s="25"/>
      <c r="AE2086" s="25"/>
      <c r="AF2086" s="28"/>
      <c r="AG2086" s="128"/>
      <c r="AN2086" s="25"/>
      <c r="AO2086" s="25"/>
      <c r="AP2086" s="25"/>
      <c r="AQ2086" s="25"/>
      <c r="AR2086" s="25"/>
      <c r="AS2086" s="25"/>
      <c r="AT2086" s="25"/>
      <c r="AU2086" s="25"/>
    </row>
    <row r="2087" spans="27:47">
      <c r="AA2087" s="25"/>
      <c r="AB2087" s="25"/>
      <c r="AC2087" s="25"/>
      <c r="AD2087" s="25"/>
      <c r="AE2087" s="25"/>
      <c r="AF2087" s="28"/>
      <c r="AG2087" s="128"/>
      <c r="AN2087" s="25"/>
      <c r="AO2087" s="25"/>
      <c r="AP2087" s="25"/>
      <c r="AQ2087" s="25"/>
      <c r="AR2087" s="25"/>
      <c r="AS2087" s="25"/>
      <c r="AT2087" s="25"/>
      <c r="AU2087" s="25"/>
    </row>
    <row r="2088" spans="27:47">
      <c r="AA2088" s="25"/>
      <c r="AB2088" s="25"/>
      <c r="AC2088" s="25"/>
      <c r="AD2088" s="25"/>
      <c r="AE2088" s="25"/>
      <c r="AF2088" s="28"/>
      <c r="AG2088" s="128"/>
      <c r="AN2088" s="25"/>
      <c r="AO2088" s="25"/>
      <c r="AP2088" s="25"/>
      <c r="AQ2088" s="25"/>
      <c r="AR2088" s="25"/>
      <c r="AS2088" s="25"/>
      <c r="AT2088" s="25"/>
      <c r="AU2088" s="25"/>
    </row>
    <row r="2089" spans="27:47">
      <c r="AA2089" s="25"/>
      <c r="AB2089" s="25"/>
      <c r="AC2089" s="25"/>
      <c r="AD2089" s="25"/>
      <c r="AE2089" s="25"/>
      <c r="AF2089" s="28"/>
      <c r="AG2089" s="128"/>
      <c r="AN2089" s="25"/>
      <c r="AO2089" s="25"/>
      <c r="AP2089" s="25"/>
      <c r="AQ2089" s="25"/>
      <c r="AR2089" s="25"/>
      <c r="AS2089" s="25"/>
      <c r="AT2089" s="25"/>
      <c r="AU2089" s="25"/>
    </row>
    <row r="2090" spans="27:47">
      <c r="AA2090" s="25"/>
      <c r="AB2090" s="25"/>
      <c r="AC2090" s="25"/>
      <c r="AD2090" s="25"/>
      <c r="AE2090" s="25"/>
      <c r="AF2090" s="28"/>
      <c r="AG2090" s="128"/>
      <c r="AN2090" s="25"/>
      <c r="AO2090" s="25"/>
      <c r="AP2090" s="25"/>
      <c r="AQ2090" s="25"/>
      <c r="AR2090" s="25"/>
      <c r="AS2090" s="25"/>
      <c r="AT2090" s="25"/>
      <c r="AU2090" s="25"/>
    </row>
    <row r="2091" spans="27:47">
      <c r="AA2091" s="25"/>
      <c r="AB2091" s="25"/>
      <c r="AC2091" s="25"/>
      <c r="AD2091" s="25"/>
      <c r="AE2091" s="25"/>
      <c r="AF2091" s="28"/>
      <c r="AG2091" s="128"/>
      <c r="AN2091" s="25"/>
      <c r="AO2091" s="25"/>
      <c r="AP2091" s="25"/>
      <c r="AQ2091" s="25"/>
      <c r="AR2091" s="25"/>
      <c r="AS2091" s="25"/>
      <c r="AT2091" s="25"/>
      <c r="AU2091" s="25"/>
    </row>
    <row r="2092" spans="27:47">
      <c r="AA2092" s="25"/>
      <c r="AB2092" s="25"/>
      <c r="AC2092" s="25"/>
      <c r="AD2092" s="25"/>
      <c r="AE2092" s="25"/>
      <c r="AF2092" s="28"/>
      <c r="AG2092" s="128"/>
      <c r="AN2092" s="25"/>
      <c r="AO2092" s="25"/>
      <c r="AP2092" s="25"/>
      <c r="AQ2092" s="25"/>
      <c r="AR2092" s="25"/>
      <c r="AS2092" s="25"/>
      <c r="AT2092" s="25"/>
      <c r="AU2092" s="25"/>
    </row>
    <row r="2093" spans="27:47">
      <c r="AA2093" s="25"/>
      <c r="AB2093" s="25"/>
      <c r="AC2093" s="25"/>
      <c r="AD2093" s="25"/>
      <c r="AE2093" s="25"/>
      <c r="AF2093" s="28"/>
      <c r="AG2093" s="128"/>
      <c r="AN2093" s="25"/>
      <c r="AO2093" s="25"/>
      <c r="AP2093" s="25"/>
      <c r="AQ2093" s="25"/>
      <c r="AR2093" s="25"/>
      <c r="AS2093" s="25"/>
      <c r="AT2093" s="25"/>
      <c r="AU2093" s="25"/>
    </row>
    <row r="2094" spans="27:47">
      <c r="AA2094" s="25"/>
      <c r="AB2094" s="25"/>
      <c r="AC2094" s="25"/>
      <c r="AD2094" s="25"/>
      <c r="AE2094" s="25"/>
      <c r="AF2094" s="28"/>
      <c r="AG2094" s="128"/>
      <c r="AN2094" s="25"/>
      <c r="AO2094" s="25"/>
      <c r="AP2094" s="25"/>
      <c r="AQ2094" s="25"/>
      <c r="AR2094" s="25"/>
      <c r="AS2094" s="25"/>
      <c r="AT2094" s="25"/>
      <c r="AU2094" s="25"/>
    </row>
    <row r="2095" spans="27:47">
      <c r="AA2095" s="25"/>
      <c r="AB2095" s="25"/>
      <c r="AC2095" s="25"/>
      <c r="AD2095" s="25"/>
      <c r="AE2095" s="25"/>
      <c r="AF2095" s="28"/>
      <c r="AG2095" s="128"/>
      <c r="AN2095" s="25"/>
      <c r="AO2095" s="25"/>
      <c r="AP2095" s="25"/>
      <c r="AQ2095" s="25"/>
      <c r="AR2095" s="25"/>
      <c r="AS2095" s="25"/>
      <c r="AT2095" s="25"/>
      <c r="AU2095" s="25"/>
    </row>
    <row r="2096" spans="27:47">
      <c r="AA2096" s="25"/>
      <c r="AB2096" s="25"/>
      <c r="AC2096" s="25"/>
      <c r="AD2096" s="25"/>
      <c r="AE2096" s="25"/>
      <c r="AF2096" s="28"/>
      <c r="AG2096" s="128"/>
      <c r="AN2096" s="25"/>
      <c r="AO2096" s="25"/>
      <c r="AP2096" s="25"/>
      <c r="AQ2096" s="25"/>
      <c r="AR2096" s="25"/>
      <c r="AS2096" s="25"/>
      <c r="AT2096" s="25"/>
      <c r="AU2096" s="25"/>
    </row>
    <row r="2097" spans="27:47">
      <c r="AA2097" s="25"/>
      <c r="AB2097" s="25"/>
      <c r="AC2097" s="25"/>
      <c r="AD2097" s="25"/>
      <c r="AE2097" s="25"/>
      <c r="AF2097" s="28"/>
      <c r="AG2097" s="128"/>
      <c r="AN2097" s="25"/>
      <c r="AO2097" s="25"/>
      <c r="AP2097" s="25"/>
      <c r="AQ2097" s="25"/>
      <c r="AR2097" s="25"/>
      <c r="AS2097" s="25"/>
      <c r="AT2097" s="25"/>
      <c r="AU2097" s="25"/>
    </row>
    <row r="2098" spans="27:47">
      <c r="AA2098" s="25"/>
      <c r="AB2098" s="25"/>
      <c r="AC2098" s="25"/>
      <c r="AD2098" s="25"/>
      <c r="AE2098" s="25"/>
      <c r="AF2098" s="28"/>
      <c r="AG2098" s="128"/>
      <c r="AN2098" s="25"/>
      <c r="AO2098" s="25"/>
      <c r="AP2098" s="25"/>
      <c r="AQ2098" s="25"/>
      <c r="AR2098" s="25"/>
      <c r="AS2098" s="25"/>
      <c r="AT2098" s="25"/>
      <c r="AU2098" s="25"/>
    </row>
    <row r="2099" spans="27:47">
      <c r="AA2099" s="25"/>
      <c r="AB2099" s="25"/>
      <c r="AC2099" s="25"/>
      <c r="AD2099" s="25"/>
      <c r="AE2099" s="25"/>
      <c r="AF2099" s="28"/>
      <c r="AG2099" s="128"/>
      <c r="AN2099" s="25"/>
      <c r="AO2099" s="25"/>
      <c r="AP2099" s="25"/>
      <c r="AQ2099" s="25"/>
      <c r="AR2099" s="25"/>
      <c r="AS2099" s="25"/>
      <c r="AT2099" s="25"/>
      <c r="AU2099" s="25"/>
    </row>
    <row r="2100" spans="27:47">
      <c r="AA2100" s="25"/>
      <c r="AB2100" s="25"/>
      <c r="AC2100" s="25"/>
      <c r="AD2100" s="25"/>
      <c r="AE2100" s="25"/>
      <c r="AF2100" s="28"/>
      <c r="AG2100" s="128"/>
      <c r="AN2100" s="25"/>
      <c r="AO2100" s="25"/>
      <c r="AP2100" s="25"/>
      <c r="AQ2100" s="25"/>
      <c r="AR2100" s="25"/>
      <c r="AS2100" s="25"/>
      <c r="AT2100" s="25"/>
      <c r="AU2100" s="25"/>
    </row>
    <row r="2101" spans="27:47">
      <c r="AA2101" s="25"/>
      <c r="AB2101" s="25"/>
      <c r="AC2101" s="25"/>
      <c r="AD2101" s="25"/>
      <c r="AE2101" s="25"/>
      <c r="AF2101" s="28"/>
      <c r="AG2101" s="128"/>
      <c r="AN2101" s="25"/>
      <c r="AO2101" s="25"/>
      <c r="AP2101" s="25"/>
      <c r="AQ2101" s="25"/>
      <c r="AR2101" s="25"/>
      <c r="AS2101" s="25"/>
      <c r="AT2101" s="25"/>
      <c r="AU2101" s="25"/>
    </row>
    <row r="2102" spans="27:47">
      <c r="AA2102" s="25"/>
      <c r="AB2102" s="25"/>
      <c r="AC2102" s="25"/>
      <c r="AD2102" s="25"/>
      <c r="AE2102" s="25"/>
      <c r="AF2102" s="28"/>
      <c r="AG2102" s="128"/>
      <c r="AN2102" s="25"/>
      <c r="AO2102" s="25"/>
      <c r="AP2102" s="25"/>
      <c r="AQ2102" s="25"/>
      <c r="AR2102" s="25"/>
      <c r="AS2102" s="25"/>
      <c r="AT2102" s="25"/>
      <c r="AU2102" s="25"/>
    </row>
    <row r="2103" spans="27:47">
      <c r="AA2103" s="25"/>
      <c r="AB2103" s="25"/>
      <c r="AC2103" s="25"/>
      <c r="AD2103" s="25"/>
      <c r="AE2103" s="25"/>
      <c r="AF2103" s="28"/>
      <c r="AG2103" s="128"/>
      <c r="AN2103" s="25"/>
      <c r="AO2103" s="25"/>
      <c r="AP2103" s="25"/>
      <c r="AQ2103" s="25"/>
      <c r="AR2103" s="25"/>
      <c r="AS2103" s="25"/>
      <c r="AT2103" s="25"/>
      <c r="AU2103" s="25"/>
    </row>
    <row r="2104" spans="27:47">
      <c r="AA2104" s="25"/>
      <c r="AB2104" s="25"/>
      <c r="AC2104" s="25"/>
      <c r="AD2104" s="25"/>
      <c r="AE2104" s="25"/>
      <c r="AF2104" s="28"/>
      <c r="AG2104" s="128"/>
      <c r="AN2104" s="25"/>
      <c r="AO2104" s="25"/>
      <c r="AP2104" s="25"/>
      <c r="AQ2104" s="25"/>
      <c r="AR2104" s="25"/>
      <c r="AS2104" s="25"/>
      <c r="AT2104" s="25"/>
      <c r="AU2104" s="25"/>
    </row>
    <row r="2105" spans="27:47">
      <c r="AA2105" s="25"/>
      <c r="AB2105" s="25"/>
      <c r="AC2105" s="25"/>
      <c r="AD2105" s="25"/>
      <c r="AE2105" s="25"/>
      <c r="AF2105" s="28"/>
      <c r="AG2105" s="128"/>
      <c r="AN2105" s="25"/>
      <c r="AO2105" s="25"/>
      <c r="AP2105" s="25"/>
      <c r="AQ2105" s="25"/>
      <c r="AR2105" s="25"/>
      <c r="AS2105" s="25"/>
      <c r="AT2105" s="25"/>
      <c r="AU2105" s="25"/>
    </row>
    <row r="2106" spans="27:47">
      <c r="AA2106" s="25"/>
      <c r="AB2106" s="25"/>
      <c r="AC2106" s="25"/>
      <c r="AD2106" s="25"/>
      <c r="AE2106" s="25"/>
      <c r="AF2106" s="28"/>
      <c r="AG2106" s="128"/>
      <c r="AN2106" s="25"/>
      <c r="AO2106" s="25"/>
      <c r="AP2106" s="25"/>
      <c r="AQ2106" s="25"/>
      <c r="AR2106" s="25"/>
      <c r="AS2106" s="25"/>
      <c r="AT2106" s="25"/>
      <c r="AU2106" s="25"/>
    </row>
    <row r="2107" spans="27:47">
      <c r="AA2107" s="25"/>
      <c r="AB2107" s="25"/>
      <c r="AC2107" s="25"/>
      <c r="AD2107" s="25"/>
      <c r="AE2107" s="25"/>
      <c r="AF2107" s="28"/>
      <c r="AG2107" s="128"/>
      <c r="AN2107" s="25"/>
      <c r="AO2107" s="25"/>
      <c r="AP2107" s="25"/>
      <c r="AQ2107" s="25"/>
      <c r="AR2107" s="25"/>
      <c r="AS2107" s="25"/>
      <c r="AT2107" s="25"/>
      <c r="AU2107" s="25"/>
    </row>
    <row r="2108" spans="27:47">
      <c r="AA2108" s="25"/>
      <c r="AB2108" s="25"/>
      <c r="AC2108" s="25"/>
      <c r="AD2108" s="25"/>
      <c r="AE2108" s="25"/>
      <c r="AF2108" s="28"/>
      <c r="AG2108" s="128"/>
      <c r="AN2108" s="25"/>
      <c r="AO2108" s="25"/>
      <c r="AP2108" s="25"/>
      <c r="AQ2108" s="25"/>
      <c r="AR2108" s="25"/>
      <c r="AS2108" s="25"/>
      <c r="AT2108" s="25"/>
      <c r="AU2108" s="25"/>
    </row>
    <row r="2109" spans="27:47">
      <c r="AA2109" s="25"/>
      <c r="AB2109" s="25"/>
      <c r="AC2109" s="25"/>
      <c r="AD2109" s="25"/>
      <c r="AE2109" s="25"/>
      <c r="AF2109" s="28"/>
      <c r="AG2109" s="128"/>
      <c r="AN2109" s="25"/>
      <c r="AO2109" s="25"/>
      <c r="AP2109" s="25"/>
      <c r="AQ2109" s="25"/>
      <c r="AR2109" s="25"/>
      <c r="AS2109" s="25"/>
      <c r="AT2109" s="25"/>
      <c r="AU2109" s="25"/>
    </row>
    <row r="2110" spans="27:47">
      <c r="AA2110" s="25"/>
      <c r="AB2110" s="25"/>
      <c r="AC2110" s="25"/>
      <c r="AD2110" s="25"/>
      <c r="AE2110" s="25"/>
      <c r="AF2110" s="28"/>
      <c r="AG2110" s="128"/>
      <c r="AN2110" s="25"/>
      <c r="AO2110" s="25"/>
      <c r="AP2110" s="25"/>
      <c r="AQ2110" s="25"/>
      <c r="AR2110" s="25"/>
      <c r="AS2110" s="25"/>
      <c r="AT2110" s="25"/>
      <c r="AU2110" s="25"/>
    </row>
    <row r="2111" spans="27:47">
      <c r="AA2111" s="25"/>
      <c r="AB2111" s="25"/>
      <c r="AC2111" s="25"/>
      <c r="AD2111" s="25"/>
      <c r="AE2111" s="25"/>
      <c r="AF2111" s="28"/>
      <c r="AG2111" s="128"/>
      <c r="AN2111" s="25"/>
      <c r="AO2111" s="25"/>
      <c r="AP2111" s="25"/>
      <c r="AQ2111" s="25"/>
      <c r="AR2111" s="25"/>
      <c r="AS2111" s="25"/>
      <c r="AT2111" s="25"/>
      <c r="AU2111" s="25"/>
    </row>
    <row r="2112" spans="27:47">
      <c r="AA2112" s="25"/>
      <c r="AB2112" s="25"/>
      <c r="AC2112" s="25"/>
      <c r="AD2112" s="25"/>
      <c r="AE2112" s="25"/>
      <c r="AF2112" s="28"/>
      <c r="AG2112" s="128"/>
      <c r="AN2112" s="25"/>
      <c r="AO2112" s="25"/>
      <c r="AP2112" s="25"/>
      <c r="AQ2112" s="25"/>
      <c r="AR2112" s="25"/>
      <c r="AS2112" s="25"/>
      <c r="AT2112" s="25"/>
      <c r="AU2112" s="25"/>
    </row>
    <row r="2113" spans="27:47">
      <c r="AA2113" s="25"/>
      <c r="AB2113" s="25"/>
      <c r="AC2113" s="25"/>
      <c r="AD2113" s="25"/>
      <c r="AE2113" s="25"/>
      <c r="AF2113" s="28"/>
      <c r="AG2113" s="128"/>
      <c r="AN2113" s="25"/>
      <c r="AO2113" s="25"/>
      <c r="AP2113" s="25"/>
      <c r="AQ2113" s="25"/>
      <c r="AR2113" s="25"/>
      <c r="AS2113" s="25"/>
      <c r="AT2113" s="25"/>
      <c r="AU2113" s="25"/>
    </row>
    <row r="2114" spans="27:47">
      <c r="AA2114" s="25"/>
      <c r="AB2114" s="25"/>
      <c r="AC2114" s="25"/>
      <c r="AD2114" s="25"/>
      <c r="AE2114" s="25"/>
      <c r="AF2114" s="28"/>
      <c r="AG2114" s="128"/>
      <c r="AN2114" s="25"/>
      <c r="AO2114" s="25"/>
      <c r="AP2114" s="25"/>
      <c r="AQ2114" s="25"/>
      <c r="AR2114" s="25"/>
      <c r="AS2114" s="25"/>
      <c r="AT2114" s="25"/>
      <c r="AU2114" s="25"/>
    </row>
    <row r="2115" spans="27:47">
      <c r="AA2115" s="25"/>
      <c r="AB2115" s="25"/>
      <c r="AC2115" s="25"/>
      <c r="AD2115" s="25"/>
      <c r="AE2115" s="25"/>
      <c r="AF2115" s="28"/>
      <c r="AG2115" s="128"/>
      <c r="AN2115" s="25"/>
      <c r="AO2115" s="25"/>
      <c r="AP2115" s="25"/>
      <c r="AQ2115" s="25"/>
      <c r="AR2115" s="25"/>
      <c r="AS2115" s="25"/>
      <c r="AT2115" s="25"/>
      <c r="AU2115" s="25"/>
    </row>
    <row r="2116" spans="27:47">
      <c r="AA2116" s="25"/>
      <c r="AB2116" s="25"/>
      <c r="AC2116" s="25"/>
      <c r="AD2116" s="25"/>
      <c r="AE2116" s="25"/>
      <c r="AF2116" s="28"/>
      <c r="AG2116" s="128"/>
      <c r="AN2116" s="25"/>
      <c r="AO2116" s="25"/>
      <c r="AP2116" s="25"/>
      <c r="AQ2116" s="25"/>
      <c r="AR2116" s="25"/>
      <c r="AS2116" s="25"/>
      <c r="AT2116" s="25"/>
      <c r="AU2116" s="25"/>
    </row>
    <row r="2117" spans="27:47">
      <c r="AA2117" s="25"/>
      <c r="AB2117" s="25"/>
      <c r="AC2117" s="25"/>
      <c r="AD2117" s="25"/>
      <c r="AE2117" s="25"/>
      <c r="AF2117" s="28"/>
      <c r="AG2117" s="128"/>
      <c r="AN2117" s="25"/>
      <c r="AO2117" s="25"/>
      <c r="AP2117" s="25"/>
      <c r="AQ2117" s="25"/>
      <c r="AR2117" s="25"/>
      <c r="AS2117" s="25"/>
      <c r="AT2117" s="25"/>
      <c r="AU2117" s="25"/>
    </row>
    <row r="2118" spans="27:47">
      <c r="AA2118" s="25"/>
      <c r="AB2118" s="25"/>
      <c r="AC2118" s="25"/>
      <c r="AD2118" s="25"/>
      <c r="AE2118" s="25"/>
      <c r="AF2118" s="28"/>
      <c r="AG2118" s="128"/>
      <c r="AN2118" s="25"/>
      <c r="AO2118" s="25"/>
      <c r="AP2118" s="25"/>
      <c r="AQ2118" s="25"/>
      <c r="AR2118" s="25"/>
      <c r="AS2118" s="25"/>
      <c r="AT2118" s="25"/>
      <c r="AU2118" s="25"/>
    </row>
    <row r="2119" spans="27:47">
      <c r="AA2119" s="25"/>
      <c r="AB2119" s="25"/>
      <c r="AC2119" s="25"/>
      <c r="AD2119" s="25"/>
      <c r="AE2119" s="25"/>
      <c r="AF2119" s="28"/>
      <c r="AG2119" s="128"/>
      <c r="AN2119" s="25"/>
      <c r="AO2119" s="25"/>
      <c r="AP2119" s="25"/>
      <c r="AQ2119" s="25"/>
      <c r="AR2119" s="25"/>
      <c r="AS2119" s="25"/>
      <c r="AT2119" s="25"/>
      <c r="AU2119" s="25"/>
    </row>
    <row r="2120" spans="27:47">
      <c r="AA2120" s="25"/>
      <c r="AB2120" s="25"/>
      <c r="AC2120" s="25"/>
      <c r="AD2120" s="25"/>
      <c r="AE2120" s="25"/>
      <c r="AF2120" s="28"/>
      <c r="AG2120" s="128"/>
      <c r="AN2120" s="25"/>
      <c r="AO2120" s="25"/>
      <c r="AP2120" s="25"/>
      <c r="AQ2120" s="25"/>
      <c r="AR2120" s="25"/>
      <c r="AS2120" s="25"/>
      <c r="AT2120" s="25"/>
      <c r="AU2120" s="25"/>
    </row>
    <row r="2121" spans="27:47">
      <c r="AA2121" s="25"/>
      <c r="AB2121" s="25"/>
      <c r="AC2121" s="25"/>
      <c r="AD2121" s="25"/>
      <c r="AE2121" s="25"/>
      <c r="AF2121" s="28"/>
      <c r="AG2121" s="128"/>
      <c r="AN2121" s="25"/>
      <c r="AO2121" s="25"/>
      <c r="AP2121" s="25"/>
      <c r="AQ2121" s="25"/>
      <c r="AR2121" s="25"/>
      <c r="AS2121" s="25"/>
      <c r="AT2121" s="25"/>
      <c r="AU2121" s="25"/>
    </row>
    <row r="2122" spans="27:47">
      <c r="AA2122" s="25"/>
      <c r="AB2122" s="25"/>
      <c r="AC2122" s="25"/>
      <c r="AD2122" s="25"/>
      <c r="AE2122" s="25"/>
      <c r="AF2122" s="28"/>
      <c r="AG2122" s="128"/>
      <c r="AN2122" s="25"/>
      <c r="AO2122" s="25"/>
      <c r="AP2122" s="25"/>
      <c r="AQ2122" s="25"/>
      <c r="AR2122" s="25"/>
      <c r="AS2122" s="25"/>
      <c r="AT2122" s="25"/>
      <c r="AU2122" s="25"/>
    </row>
    <row r="2123" spans="27:47">
      <c r="AA2123" s="25"/>
      <c r="AB2123" s="25"/>
      <c r="AC2123" s="25"/>
      <c r="AD2123" s="25"/>
      <c r="AE2123" s="25"/>
      <c r="AF2123" s="28"/>
      <c r="AG2123" s="128"/>
      <c r="AN2123" s="25"/>
      <c r="AO2123" s="25"/>
      <c r="AP2123" s="25"/>
      <c r="AQ2123" s="25"/>
      <c r="AR2123" s="25"/>
      <c r="AS2123" s="25"/>
      <c r="AT2123" s="25"/>
      <c r="AU2123" s="25"/>
    </row>
    <row r="2124" spans="27:47">
      <c r="AA2124" s="25"/>
      <c r="AB2124" s="25"/>
      <c r="AC2124" s="25"/>
      <c r="AD2124" s="25"/>
      <c r="AE2124" s="25"/>
      <c r="AF2124" s="28"/>
      <c r="AG2124" s="128"/>
      <c r="AN2124" s="25"/>
      <c r="AO2124" s="25"/>
      <c r="AP2124" s="25"/>
      <c r="AQ2124" s="25"/>
      <c r="AR2124" s="25"/>
      <c r="AS2124" s="25"/>
      <c r="AT2124" s="25"/>
      <c r="AU2124" s="25"/>
    </row>
    <row r="2125" spans="27:47">
      <c r="AA2125" s="25"/>
      <c r="AB2125" s="25"/>
      <c r="AC2125" s="25"/>
      <c r="AD2125" s="25"/>
      <c r="AE2125" s="25"/>
      <c r="AF2125" s="28"/>
      <c r="AG2125" s="128"/>
      <c r="AN2125" s="25"/>
      <c r="AO2125" s="25"/>
      <c r="AP2125" s="25"/>
      <c r="AQ2125" s="25"/>
      <c r="AR2125" s="25"/>
      <c r="AS2125" s="25"/>
      <c r="AT2125" s="25"/>
      <c r="AU2125" s="25"/>
    </row>
    <row r="2126" spans="27:47">
      <c r="AA2126" s="25"/>
      <c r="AB2126" s="25"/>
      <c r="AC2126" s="25"/>
      <c r="AD2126" s="25"/>
      <c r="AE2126" s="25"/>
      <c r="AF2126" s="28"/>
      <c r="AG2126" s="128"/>
      <c r="AN2126" s="25"/>
      <c r="AO2126" s="25"/>
      <c r="AP2126" s="25"/>
      <c r="AQ2126" s="25"/>
      <c r="AR2126" s="25"/>
      <c r="AS2126" s="25"/>
      <c r="AT2126" s="25"/>
      <c r="AU2126" s="25"/>
    </row>
    <row r="2127" spans="27:47">
      <c r="AA2127" s="25"/>
      <c r="AB2127" s="25"/>
      <c r="AC2127" s="25"/>
      <c r="AD2127" s="25"/>
      <c r="AE2127" s="25"/>
      <c r="AF2127" s="28"/>
      <c r="AG2127" s="128"/>
      <c r="AN2127" s="25"/>
      <c r="AO2127" s="25"/>
      <c r="AP2127" s="25"/>
      <c r="AQ2127" s="25"/>
      <c r="AR2127" s="25"/>
      <c r="AS2127" s="25"/>
      <c r="AT2127" s="25"/>
      <c r="AU2127" s="25"/>
    </row>
    <row r="2128" spans="27:47">
      <c r="AA2128" s="25"/>
      <c r="AB2128" s="25"/>
      <c r="AC2128" s="25"/>
      <c r="AD2128" s="25"/>
      <c r="AE2128" s="25"/>
      <c r="AF2128" s="28"/>
      <c r="AG2128" s="128"/>
      <c r="AN2128" s="25"/>
      <c r="AO2128" s="25"/>
      <c r="AP2128" s="25"/>
      <c r="AQ2128" s="25"/>
      <c r="AR2128" s="25"/>
      <c r="AS2128" s="25"/>
      <c r="AT2128" s="25"/>
      <c r="AU2128" s="25"/>
    </row>
    <row r="2129" spans="27:47">
      <c r="AA2129" s="25"/>
      <c r="AB2129" s="25"/>
      <c r="AC2129" s="25"/>
      <c r="AD2129" s="25"/>
      <c r="AE2129" s="25"/>
      <c r="AF2129" s="28"/>
      <c r="AG2129" s="128"/>
      <c r="AN2129" s="25"/>
      <c r="AO2129" s="25"/>
      <c r="AP2129" s="25"/>
      <c r="AQ2129" s="25"/>
      <c r="AR2129" s="25"/>
      <c r="AS2129" s="25"/>
      <c r="AT2129" s="25"/>
      <c r="AU2129" s="25"/>
    </row>
    <row r="2130" spans="27:47">
      <c r="AA2130" s="25"/>
      <c r="AB2130" s="25"/>
      <c r="AC2130" s="25"/>
      <c r="AD2130" s="25"/>
      <c r="AE2130" s="25"/>
      <c r="AF2130" s="28"/>
      <c r="AG2130" s="128"/>
      <c r="AN2130" s="25"/>
      <c r="AO2130" s="25"/>
      <c r="AP2130" s="25"/>
      <c r="AQ2130" s="25"/>
      <c r="AR2130" s="25"/>
      <c r="AS2130" s="25"/>
      <c r="AT2130" s="25"/>
      <c r="AU2130" s="25"/>
    </row>
    <row r="2131" spans="27:47">
      <c r="AA2131" s="25"/>
      <c r="AB2131" s="25"/>
      <c r="AC2131" s="25"/>
      <c r="AD2131" s="25"/>
      <c r="AE2131" s="25"/>
      <c r="AF2131" s="28"/>
      <c r="AG2131" s="128"/>
      <c r="AN2131" s="25"/>
      <c r="AO2131" s="25"/>
      <c r="AP2131" s="25"/>
      <c r="AQ2131" s="25"/>
      <c r="AR2131" s="25"/>
      <c r="AS2131" s="25"/>
      <c r="AT2131" s="25"/>
      <c r="AU2131" s="25"/>
    </row>
    <row r="2132" spans="27:47">
      <c r="AA2132" s="25"/>
      <c r="AB2132" s="25"/>
      <c r="AC2132" s="25"/>
      <c r="AD2132" s="25"/>
      <c r="AE2132" s="25"/>
      <c r="AF2132" s="28"/>
      <c r="AG2132" s="128"/>
      <c r="AN2132" s="25"/>
      <c r="AO2132" s="25"/>
      <c r="AP2132" s="25"/>
      <c r="AQ2132" s="25"/>
      <c r="AR2132" s="25"/>
      <c r="AS2132" s="25"/>
      <c r="AT2132" s="25"/>
      <c r="AU2132" s="25"/>
    </row>
    <row r="2133" spans="27:47">
      <c r="AA2133" s="25"/>
      <c r="AB2133" s="25"/>
      <c r="AC2133" s="25"/>
      <c r="AD2133" s="25"/>
      <c r="AE2133" s="25"/>
      <c r="AF2133" s="28"/>
      <c r="AG2133" s="128"/>
      <c r="AN2133" s="25"/>
      <c r="AO2133" s="25"/>
      <c r="AP2133" s="25"/>
      <c r="AQ2133" s="25"/>
      <c r="AR2133" s="25"/>
      <c r="AS2133" s="25"/>
      <c r="AT2133" s="25"/>
      <c r="AU2133" s="25"/>
    </row>
    <row r="2134" spans="27:47">
      <c r="AA2134" s="25"/>
      <c r="AB2134" s="25"/>
      <c r="AC2134" s="25"/>
      <c r="AD2134" s="25"/>
      <c r="AE2134" s="25"/>
      <c r="AF2134" s="28"/>
      <c r="AG2134" s="128"/>
      <c r="AN2134" s="25"/>
      <c r="AO2134" s="25"/>
      <c r="AP2134" s="25"/>
      <c r="AQ2134" s="25"/>
      <c r="AR2134" s="25"/>
      <c r="AS2134" s="25"/>
      <c r="AT2134" s="25"/>
      <c r="AU2134" s="25"/>
    </row>
    <row r="2135" spans="27:47">
      <c r="AA2135" s="25"/>
      <c r="AB2135" s="25"/>
      <c r="AC2135" s="25"/>
      <c r="AD2135" s="25"/>
      <c r="AE2135" s="25"/>
      <c r="AF2135" s="28"/>
      <c r="AG2135" s="128"/>
      <c r="AN2135" s="25"/>
      <c r="AO2135" s="25"/>
      <c r="AP2135" s="25"/>
      <c r="AQ2135" s="25"/>
      <c r="AR2135" s="25"/>
      <c r="AS2135" s="25"/>
      <c r="AT2135" s="25"/>
      <c r="AU2135" s="25"/>
    </row>
    <row r="2136" spans="27:47">
      <c r="AA2136" s="25"/>
      <c r="AB2136" s="25"/>
      <c r="AC2136" s="25"/>
      <c r="AD2136" s="25"/>
      <c r="AE2136" s="25"/>
      <c r="AF2136" s="28"/>
      <c r="AG2136" s="128"/>
      <c r="AN2136" s="25"/>
      <c r="AO2136" s="25"/>
      <c r="AP2136" s="25"/>
      <c r="AQ2136" s="25"/>
      <c r="AR2136" s="25"/>
      <c r="AS2136" s="25"/>
      <c r="AT2136" s="25"/>
      <c r="AU2136" s="25"/>
    </row>
    <row r="2137" spans="27:47">
      <c r="AA2137" s="25"/>
      <c r="AB2137" s="25"/>
      <c r="AC2137" s="25"/>
      <c r="AD2137" s="25"/>
      <c r="AE2137" s="25"/>
      <c r="AF2137" s="28"/>
      <c r="AG2137" s="128"/>
      <c r="AN2137" s="25"/>
      <c r="AO2137" s="25"/>
      <c r="AP2137" s="25"/>
      <c r="AQ2137" s="25"/>
      <c r="AR2137" s="25"/>
      <c r="AS2137" s="25"/>
      <c r="AT2137" s="25"/>
      <c r="AU2137" s="25"/>
    </row>
    <row r="2138" spans="27:47">
      <c r="AA2138" s="25"/>
      <c r="AB2138" s="25"/>
      <c r="AC2138" s="25"/>
      <c r="AD2138" s="25"/>
      <c r="AE2138" s="25"/>
      <c r="AF2138" s="28"/>
      <c r="AG2138" s="128"/>
      <c r="AN2138" s="25"/>
      <c r="AO2138" s="25"/>
      <c r="AP2138" s="25"/>
      <c r="AQ2138" s="25"/>
      <c r="AR2138" s="25"/>
      <c r="AS2138" s="25"/>
      <c r="AT2138" s="25"/>
      <c r="AU2138" s="25"/>
    </row>
    <row r="2139" spans="27:47">
      <c r="AA2139" s="25"/>
      <c r="AB2139" s="25"/>
      <c r="AC2139" s="25"/>
      <c r="AD2139" s="25"/>
      <c r="AE2139" s="25"/>
      <c r="AF2139" s="28"/>
      <c r="AG2139" s="128"/>
      <c r="AN2139" s="25"/>
      <c r="AO2139" s="25"/>
      <c r="AP2139" s="25"/>
      <c r="AQ2139" s="25"/>
      <c r="AR2139" s="25"/>
      <c r="AS2139" s="25"/>
      <c r="AT2139" s="25"/>
      <c r="AU2139" s="25"/>
    </row>
    <row r="2140" spans="27:47">
      <c r="AA2140" s="25"/>
      <c r="AB2140" s="25"/>
      <c r="AC2140" s="25"/>
      <c r="AD2140" s="25"/>
      <c r="AE2140" s="25"/>
      <c r="AF2140" s="28"/>
      <c r="AG2140" s="128"/>
      <c r="AN2140" s="25"/>
      <c r="AO2140" s="25"/>
      <c r="AP2140" s="25"/>
      <c r="AQ2140" s="25"/>
      <c r="AR2140" s="25"/>
      <c r="AS2140" s="25"/>
      <c r="AT2140" s="25"/>
      <c r="AU2140" s="25"/>
    </row>
    <row r="2141" spans="27:47">
      <c r="AA2141" s="25"/>
      <c r="AB2141" s="25"/>
      <c r="AC2141" s="25"/>
      <c r="AD2141" s="25"/>
      <c r="AE2141" s="25"/>
      <c r="AF2141" s="28"/>
      <c r="AG2141" s="128"/>
      <c r="AN2141" s="25"/>
      <c r="AO2141" s="25"/>
      <c r="AP2141" s="25"/>
      <c r="AQ2141" s="25"/>
      <c r="AR2141" s="25"/>
      <c r="AS2141" s="25"/>
      <c r="AT2141" s="25"/>
      <c r="AU2141" s="25"/>
    </row>
    <row r="2142" spans="27:47">
      <c r="AA2142" s="25"/>
      <c r="AB2142" s="25"/>
      <c r="AC2142" s="25"/>
      <c r="AD2142" s="25"/>
      <c r="AE2142" s="25"/>
      <c r="AF2142" s="28"/>
      <c r="AG2142" s="128"/>
      <c r="AN2142" s="25"/>
      <c r="AO2142" s="25"/>
      <c r="AP2142" s="25"/>
      <c r="AQ2142" s="25"/>
      <c r="AR2142" s="25"/>
      <c r="AS2142" s="25"/>
      <c r="AT2142" s="25"/>
      <c r="AU2142" s="25"/>
    </row>
    <row r="2143" spans="27:47">
      <c r="AA2143" s="25"/>
      <c r="AB2143" s="25"/>
      <c r="AC2143" s="25"/>
      <c r="AD2143" s="25"/>
      <c r="AE2143" s="25"/>
      <c r="AF2143" s="28"/>
      <c r="AG2143" s="128"/>
      <c r="AN2143" s="25"/>
      <c r="AO2143" s="25"/>
      <c r="AP2143" s="25"/>
      <c r="AQ2143" s="25"/>
      <c r="AR2143" s="25"/>
      <c r="AS2143" s="25"/>
      <c r="AT2143" s="25"/>
      <c r="AU2143" s="25"/>
    </row>
    <row r="2144" spans="27:47">
      <c r="AA2144" s="25"/>
      <c r="AB2144" s="25"/>
      <c r="AC2144" s="25"/>
      <c r="AD2144" s="25"/>
      <c r="AE2144" s="25"/>
      <c r="AF2144" s="28"/>
      <c r="AG2144" s="128"/>
      <c r="AN2144" s="25"/>
      <c r="AO2144" s="25"/>
      <c r="AP2144" s="25"/>
      <c r="AQ2144" s="25"/>
      <c r="AR2144" s="25"/>
      <c r="AS2144" s="25"/>
      <c r="AT2144" s="25"/>
      <c r="AU2144" s="25"/>
    </row>
    <row r="2145" spans="27:47">
      <c r="AA2145" s="25"/>
      <c r="AB2145" s="25"/>
      <c r="AC2145" s="25"/>
      <c r="AD2145" s="25"/>
      <c r="AE2145" s="25"/>
      <c r="AF2145" s="28"/>
      <c r="AG2145" s="128"/>
      <c r="AN2145" s="25"/>
      <c r="AO2145" s="25"/>
      <c r="AP2145" s="25"/>
      <c r="AQ2145" s="25"/>
      <c r="AR2145" s="25"/>
      <c r="AS2145" s="25"/>
      <c r="AT2145" s="25"/>
      <c r="AU2145" s="25"/>
    </row>
    <row r="2146" spans="27:47">
      <c r="AA2146" s="25"/>
      <c r="AB2146" s="25"/>
      <c r="AC2146" s="25"/>
      <c r="AD2146" s="25"/>
      <c r="AE2146" s="25"/>
      <c r="AF2146" s="28"/>
      <c r="AG2146" s="128"/>
      <c r="AN2146" s="25"/>
      <c r="AO2146" s="25"/>
      <c r="AP2146" s="25"/>
      <c r="AQ2146" s="25"/>
      <c r="AR2146" s="25"/>
      <c r="AS2146" s="25"/>
      <c r="AT2146" s="25"/>
      <c r="AU2146" s="25"/>
    </row>
    <row r="2147" spans="27:47">
      <c r="AA2147" s="25"/>
      <c r="AB2147" s="25"/>
      <c r="AC2147" s="25"/>
      <c r="AD2147" s="25"/>
      <c r="AE2147" s="25"/>
      <c r="AF2147" s="28"/>
      <c r="AG2147" s="128"/>
      <c r="AN2147" s="25"/>
      <c r="AO2147" s="25"/>
      <c r="AP2147" s="25"/>
      <c r="AQ2147" s="25"/>
      <c r="AR2147" s="25"/>
      <c r="AS2147" s="25"/>
      <c r="AT2147" s="25"/>
      <c r="AU2147" s="25"/>
    </row>
    <row r="2148" spans="27:47">
      <c r="AA2148" s="25"/>
      <c r="AB2148" s="25"/>
      <c r="AC2148" s="25"/>
      <c r="AD2148" s="25"/>
      <c r="AE2148" s="25"/>
      <c r="AF2148" s="28"/>
      <c r="AG2148" s="128"/>
      <c r="AN2148" s="25"/>
      <c r="AO2148" s="25"/>
      <c r="AP2148" s="25"/>
      <c r="AQ2148" s="25"/>
      <c r="AR2148" s="25"/>
      <c r="AS2148" s="25"/>
      <c r="AT2148" s="25"/>
      <c r="AU2148" s="25"/>
    </row>
    <row r="2149" spans="27:47">
      <c r="AA2149" s="25"/>
      <c r="AB2149" s="25"/>
      <c r="AC2149" s="25"/>
      <c r="AD2149" s="25"/>
      <c r="AE2149" s="25"/>
      <c r="AF2149" s="28"/>
      <c r="AG2149" s="128"/>
      <c r="AN2149" s="25"/>
      <c r="AO2149" s="25"/>
      <c r="AP2149" s="25"/>
      <c r="AQ2149" s="25"/>
      <c r="AR2149" s="25"/>
      <c r="AS2149" s="25"/>
      <c r="AT2149" s="25"/>
      <c r="AU2149" s="25"/>
    </row>
    <row r="2150" spans="27:47">
      <c r="AA2150" s="25"/>
      <c r="AB2150" s="25"/>
      <c r="AC2150" s="25"/>
      <c r="AD2150" s="25"/>
      <c r="AE2150" s="25"/>
      <c r="AF2150" s="28"/>
      <c r="AG2150" s="128"/>
      <c r="AN2150" s="25"/>
      <c r="AO2150" s="25"/>
      <c r="AP2150" s="25"/>
      <c r="AQ2150" s="25"/>
      <c r="AR2150" s="25"/>
      <c r="AS2150" s="25"/>
      <c r="AT2150" s="25"/>
      <c r="AU2150" s="25"/>
    </row>
    <row r="2151" spans="27:47">
      <c r="AA2151" s="25"/>
      <c r="AB2151" s="25"/>
      <c r="AC2151" s="25"/>
      <c r="AD2151" s="25"/>
      <c r="AE2151" s="25"/>
      <c r="AF2151" s="28"/>
      <c r="AG2151" s="128"/>
      <c r="AN2151" s="25"/>
      <c r="AO2151" s="25"/>
      <c r="AP2151" s="25"/>
      <c r="AQ2151" s="25"/>
      <c r="AR2151" s="25"/>
      <c r="AS2151" s="25"/>
      <c r="AT2151" s="25"/>
      <c r="AU2151" s="25"/>
    </row>
    <row r="2152" spans="27:47">
      <c r="AA2152" s="25"/>
      <c r="AB2152" s="25"/>
      <c r="AC2152" s="25"/>
      <c r="AD2152" s="25"/>
      <c r="AE2152" s="25"/>
      <c r="AF2152" s="28"/>
      <c r="AG2152" s="128"/>
      <c r="AN2152" s="25"/>
      <c r="AO2152" s="25"/>
      <c r="AP2152" s="25"/>
      <c r="AQ2152" s="25"/>
      <c r="AR2152" s="25"/>
      <c r="AS2152" s="25"/>
      <c r="AT2152" s="25"/>
      <c r="AU2152" s="25"/>
    </row>
    <row r="2153" spans="27:47">
      <c r="AA2153" s="25"/>
      <c r="AB2153" s="25"/>
      <c r="AC2153" s="25"/>
      <c r="AD2153" s="25"/>
      <c r="AE2153" s="25"/>
      <c r="AF2153" s="28"/>
      <c r="AG2153" s="128"/>
      <c r="AN2153" s="25"/>
      <c r="AO2153" s="25"/>
      <c r="AP2153" s="25"/>
      <c r="AQ2153" s="25"/>
      <c r="AR2153" s="25"/>
      <c r="AS2153" s="25"/>
      <c r="AT2153" s="25"/>
      <c r="AU2153" s="25"/>
    </row>
    <row r="2154" spans="27:47">
      <c r="AA2154" s="25"/>
      <c r="AB2154" s="25"/>
      <c r="AC2154" s="25"/>
      <c r="AD2154" s="25"/>
      <c r="AE2154" s="25"/>
      <c r="AF2154" s="28"/>
      <c r="AG2154" s="128"/>
      <c r="AN2154" s="25"/>
      <c r="AO2154" s="25"/>
      <c r="AP2154" s="25"/>
      <c r="AQ2154" s="25"/>
      <c r="AR2154" s="25"/>
      <c r="AS2154" s="25"/>
      <c r="AT2154" s="25"/>
      <c r="AU2154" s="25"/>
    </row>
    <row r="2155" spans="27:47">
      <c r="AA2155" s="25"/>
      <c r="AB2155" s="25"/>
      <c r="AC2155" s="25"/>
      <c r="AD2155" s="25"/>
      <c r="AE2155" s="25"/>
      <c r="AF2155" s="28"/>
      <c r="AG2155" s="128"/>
      <c r="AN2155" s="25"/>
      <c r="AO2155" s="25"/>
      <c r="AP2155" s="25"/>
      <c r="AQ2155" s="25"/>
      <c r="AR2155" s="25"/>
      <c r="AS2155" s="25"/>
      <c r="AT2155" s="25"/>
      <c r="AU2155" s="25"/>
    </row>
    <row r="2156" spans="27:47">
      <c r="AA2156" s="25"/>
      <c r="AB2156" s="25"/>
      <c r="AC2156" s="25"/>
      <c r="AD2156" s="25"/>
      <c r="AE2156" s="25"/>
      <c r="AF2156" s="28"/>
      <c r="AG2156" s="128"/>
      <c r="AN2156" s="25"/>
      <c r="AO2156" s="25"/>
      <c r="AP2156" s="25"/>
      <c r="AQ2156" s="25"/>
      <c r="AR2156" s="25"/>
      <c r="AS2156" s="25"/>
      <c r="AT2156" s="25"/>
      <c r="AU2156" s="25"/>
    </row>
    <row r="2157" spans="27:47">
      <c r="AA2157" s="25"/>
      <c r="AB2157" s="25"/>
      <c r="AC2157" s="25"/>
      <c r="AD2157" s="25"/>
      <c r="AE2157" s="25"/>
      <c r="AF2157" s="28"/>
      <c r="AG2157" s="128"/>
      <c r="AN2157" s="25"/>
      <c r="AO2157" s="25"/>
      <c r="AP2157" s="25"/>
      <c r="AQ2157" s="25"/>
      <c r="AR2157" s="25"/>
      <c r="AS2157" s="25"/>
      <c r="AT2157" s="25"/>
      <c r="AU2157" s="25"/>
    </row>
    <row r="2158" spans="27:47">
      <c r="AA2158" s="25"/>
      <c r="AB2158" s="25"/>
      <c r="AC2158" s="25"/>
      <c r="AD2158" s="25"/>
      <c r="AE2158" s="25"/>
      <c r="AF2158" s="28"/>
      <c r="AG2158" s="128"/>
      <c r="AN2158" s="25"/>
      <c r="AO2158" s="25"/>
      <c r="AP2158" s="25"/>
      <c r="AQ2158" s="25"/>
      <c r="AR2158" s="25"/>
      <c r="AS2158" s="25"/>
      <c r="AT2158" s="25"/>
      <c r="AU2158" s="25"/>
    </row>
    <row r="2159" spans="27:47">
      <c r="AA2159" s="25"/>
      <c r="AB2159" s="25"/>
      <c r="AC2159" s="25"/>
      <c r="AD2159" s="25"/>
      <c r="AE2159" s="25"/>
      <c r="AF2159" s="28"/>
      <c r="AG2159" s="128"/>
      <c r="AN2159" s="25"/>
      <c r="AO2159" s="25"/>
      <c r="AP2159" s="25"/>
      <c r="AQ2159" s="25"/>
      <c r="AR2159" s="25"/>
      <c r="AS2159" s="25"/>
      <c r="AT2159" s="25"/>
      <c r="AU2159" s="25"/>
    </row>
    <row r="2160" spans="27:47">
      <c r="AA2160" s="25"/>
      <c r="AB2160" s="25"/>
      <c r="AC2160" s="25"/>
      <c r="AD2160" s="25"/>
      <c r="AE2160" s="25"/>
      <c r="AF2160" s="28"/>
      <c r="AG2160" s="128"/>
      <c r="AN2160" s="25"/>
      <c r="AO2160" s="25"/>
      <c r="AP2160" s="25"/>
      <c r="AQ2160" s="25"/>
      <c r="AR2160" s="25"/>
      <c r="AS2160" s="25"/>
      <c r="AT2160" s="25"/>
      <c r="AU2160" s="25"/>
    </row>
    <row r="2161" spans="27:47">
      <c r="AA2161" s="25"/>
      <c r="AB2161" s="25"/>
      <c r="AC2161" s="25"/>
      <c r="AD2161" s="25"/>
      <c r="AE2161" s="25"/>
      <c r="AF2161" s="28"/>
      <c r="AG2161" s="128"/>
      <c r="AN2161" s="25"/>
      <c r="AO2161" s="25"/>
      <c r="AP2161" s="25"/>
      <c r="AQ2161" s="25"/>
      <c r="AR2161" s="25"/>
      <c r="AS2161" s="25"/>
      <c r="AT2161" s="25"/>
      <c r="AU2161" s="25"/>
    </row>
    <row r="2162" spans="27:47">
      <c r="AA2162" s="25"/>
      <c r="AB2162" s="25"/>
      <c r="AC2162" s="25"/>
      <c r="AD2162" s="25"/>
      <c r="AE2162" s="25"/>
      <c r="AF2162" s="28"/>
      <c r="AG2162" s="128"/>
      <c r="AN2162" s="25"/>
      <c r="AO2162" s="25"/>
      <c r="AP2162" s="25"/>
      <c r="AQ2162" s="25"/>
      <c r="AR2162" s="25"/>
      <c r="AS2162" s="25"/>
      <c r="AT2162" s="25"/>
      <c r="AU2162" s="25"/>
    </row>
    <row r="2163" spans="27:47">
      <c r="AA2163" s="25"/>
      <c r="AB2163" s="25"/>
      <c r="AC2163" s="25"/>
      <c r="AD2163" s="25"/>
      <c r="AE2163" s="25"/>
      <c r="AF2163" s="28"/>
      <c r="AG2163" s="128"/>
      <c r="AN2163" s="25"/>
      <c r="AO2163" s="25"/>
      <c r="AP2163" s="25"/>
      <c r="AQ2163" s="25"/>
      <c r="AR2163" s="25"/>
      <c r="AS2163" s="25"/>
      <c r="AT2163" s="25"/>
      <c r="AU2163" s="25"/>
    </row>
    <row r="2164" spans="27:47">
      <c r="AA2164" s="25"/>
      <c r="AB2164" s="25"/>
      <c r="AC2164" s="25"/>
      <c r="AD2164" s="25"/>
      <c r="AE2164" s="25"/>
      <c r="AF2164" s="28"/>
      <c r="AG2164" s="128"/>
      <c r="AN2164" s="25"/>
      <c r="AO2164" s="25"/>
      <c r="AP2164" s="25"/>
      <c r="AQ2164" s="25"/>
      <c r="AR2164" s="25"/>
      <c r="AS2164" s="25"/>
      <c r="AT2164" s="25"/>
      <c r="AU2164" s="25"/>
    </row>
    <row r="2165" spans="27:47">
      <c r="AA2165" s="25"/>
      <c r="AB2165" s="25"/>
      <c r="AC2165" s="25"/>
      <c r="AD2165" s="25"/>
      <c r="AE2165" s="25"/>
      <c r="AF2165" s="28"/>
      <c r="AG2165" s="128"/>
      <c r="AN2165" s="25"/>
      <c r="AO2165" s="25"/>
      <c r="AP2165" s="25"/>
      <c r="AQ2165" s="25"/>
      <c r="AR2165" s="25"/>
      <c r="AS2165" s="25"/>
      <c r="AT2165" s="25"/>
      <c r="AU2165" s="25"/>
    </row>
    <row r="2166" spans="27:47">
      <c r="AA2166" s="25"/>
      <c r="AB2166" s="25"/>
      <c r="AC2166" s="25"/>
      <c r="AD2166" s="25"/>
      <c r="AE2166" s="25"/>
      <c r="AF2166" s="28"/>
      <c r="AG2166" s="128"/>
      <c r="AN2166" s="25"/>
      <c r="AO2166" s="25"/>
      <c r="AP2166" s="25"/>
      <c r="AQ2166" s="25"/>
      <c r="AR2166" s="25"/>
      <c r="AS2166" s="25"/>
      <c r="AT2166" s="25"/>
      <c r="AU2166" s="25"/>
    </row>
    <row r="2167" spans="27:47">
      <c r="AA2167" s="25"/>
      <c r="AB2167" s="25"/>
      <c r="AC2167" s="25"/>
      <c r="AD2167" s="25"/>
      <c r="AE2167" s="25"/>
      <c r="AF2167" s="28"/>
      <c r="AG2167" s="128"/>
      <c r="AN2167" s="25"/>
      <c r="AO2167" s="25"/>
      <c r="AP2167" s="25"/>
      <c r="AQ2167" s="25"/>
      <c r="AR2167" s="25"/>
      <c r="AS2167" s="25"/>
      <c r="AT2167" s="25"/>
      <c r="AU2167" s="25"/>
    </row>
    <row r="2168" spans="27:47">
      <c r="AA2168" s="25"/>
      <c r="AB2168" s="25"/>
      <c r="AC2168" s="25"/>
      <c r="AD2168" s="25"/>
      <c r="AE2168" s="25"/>
      <c r="AF2168" s="28"/>
      <c r="AG2168" s="128"/>
      <c r="AN2168" s="25"/>
      <c r="AO2168" s="25"/>
      <c r="AP2168" s="25"/>
      <c r="AQ2168" s="25"/>
      <c r="AR2168" s="25"/>
      <c r="AS2168" s="25"/>
      <c r="AT2168" s="25"/>
      <c r="AU2168" s="25"/>
    </row>
    <row r="2169" spans="27:47">
      <c r="AA2169" s="25"/>
      <c r="AB2169" s="25"/>
      <c r="AC2169" s="25"/>
      <c r="AD2169" s="25"/>
      <c r="AE2169" s="25"/>
      <c r="AF2169" s="28"/>
      <c r="AG2169" s="128"/>
      <c r="AN2169" s="25"/>
      <c r="AO2169" s="25"/>
      <c r="AP2169" s="25"/>
      <c r="AQ2169" s="25"/>
      <c r="AR2169" s="25"/>
      <c r="AS2169" s="25"/>
      <c r="AT2169" s="25"/>
      <c r="AU2169" s="25"/>
    </row>
    <row r="2170" spans="27:47">
      <c r="AA2170" s="25"/>
      <c r="AB2170" s="25"/>
      <c r="AC2170" s="25"/>
      <c r="AD2170" s="25"/>
      <c r="AE2170" s="25"/>
      <c r="AF2170" s="28"/>
      <c r="AG2170" s="128"/>
      <c r="AN2170" s="25"/>
      <c r="AO2170" s="25"/>
      <c r="AP2170" s="25"/>
      <c r="AQ2170" s="25"/>
      <c r="AR2170" s="25"/>
      <c r="AS2170" s="25"/>
      <c r="AT2170" s="25"/>
      <c r="AU2170" s="25"/>
    </row>
    <row r="2171" spans="27:47">
      <c r="AA2171" s="25"/>
      <c r="AB2171" s="25"/>
      <c r="AC2171" s="25"/>
      <c r="AD2171" s="25"/>
      <c r="AE2171" s="25"/>
      <c r="AF2171" s="28"/>
      <c r="AG2171" s="128"/>
      <c r="AN2171" s="25"/>
      <c r="AO2171" s="25"/>
      <c r="AP2171" s="25"/>
      <c r="AQ2171" s="25"/>
      <c r="AR2171" s="25"/>
      <c r="AS2171" s="25"/>
      <c r="AT2171" s="25"/>
      <c r="AU2171" s="25"/>
    </row>
    <row r="2172" spans="27:47">
      <c r="AA2172" s="25"/>
      <c r="AB2172" s="25"/>
      <c r="AC2172" s="25"/>
      <c r="AD2172" s="25"/>
      <c r="AE2172" s="25"/>
      <c r="AF2172" s="28"/>
      <c r="AG2172" s="128"/>
      <c r="AN2172" s="25"/>
      <c r="AO2172" s="25"/>
      <c r="AP2172" s="25"/>
      <c r="AQ2172" s="25"/>
      <c r="AR2172" s="25"/>
      <c r="AS2172" s="25"/>
      <c r="AT2172" s="25"/>
      <c r="AU2172" s="25"/>
    </row>
    <row r="2173" spans="27:47">
      <c r="AA2173" s="25"/>
      <c r="AB2173" s="25"/>
      <c r="AC2173" s="25"/>
      <c r="AD2173" s="25"/>
      <c r="AE2173" s="25"/>
      <c r="AF2173" s="28"/>
      <c r="AG2173" s="128"/>
      <c r="AN2173" s="25"/>
      <c r="AO2173" s="25"/>
      <c r="AP2173" s="25"/>
      <c r="AQ2173" s="25"/>
      <c r="AR2173" s="25"/>
      <c r="AS2173" s="25"/>
      <c r="AT2173" s="25"/>
      <c r="AU2173" s="25"/>
    </row>
    <row r="2174" spans="27:47">
      <c r="AA2174" s="25"/>
      <c r="AB2174" s="25"/>
      <c r="AC2174" s="25"/>
      <c r="AD2174" s="25"/>
      <c r="AE2174" s="25"/>
      <c r="AF2174" s="28"/>
      <c r="AG2174" s="128"/>
      <c r="AN2174" s="25"/>
      <c r="AO2174" s="25"/>
      <c r="AP2174" s="25"/>
      <c r="AQ2174" s="25"/>
      <c r="AR2174" s="25"/>
      <c r="AS2174" s="25"/>
      <c r="AT2174" s="25"/>
      <c r="AU2174" s="25"/>
    </row>
    <row r="2175" spans="27:47">
      <c r="AA2175" s="25"/>
      <c r="AB2175" s="25"/>
      <c r="AC2175" s="25"/>
      <c r="AD2175" s="25"/>
      <c r="AE2175" s="25"/>
      <c r="AF2175" s="28"/>
      <c r="AG2175" s="128"/>
      <c r="AN2175" s="25"/>
      <c r="AO2175" s="25"/>
      <c r="AP2175" s="25"/>
      <c r="AQ2175" s="25"/>
      <c r="AR2175" s="25"/>
      <c r="AS2175" s="25"/>
      <c r="AT2175" s="25"/>
      <c r="AU2175" s="25"/>
    </row>
    <row r="2176" spans="27:47">
      <c r="AA2176" s="25"/>
      <c r="AB2176" s="25"/>
      <c r="AC2176" s="25"/>
      <c r="AD2176" s="25"/>
      <c r="AE2176" s="25"/>
      <c r="AF2176" s="28"/>
      <c r="AG2176" s="128"/>
      <c r="AN2176" s="25"/>
      <c r="AO2176" s="25"/>
      <c r="AP2176" s="25"/>
      <c r="AQ2176" s="25"/>
      <c r="AR2176" s="25"/>
      <c r="AS2176" s="25"/>
      <c r="AT2176" s="25"/>
      <c r="AU2176" s="25"/>
    </row>
    <row r="2177" spans="27:47">
      <c r="AA2177" s="25"/>
      <c r="AB2177" s="25"/>
      <c r="AC2177" s="25"/>
      <c r="AD2177" s="25"/>
      <c r="AE2177" s="25"/>
      <c r="AF2177" s="28"/>
      <c r="AG2177" s="128"/>
      <c r="AN2177" s="25"/>
      <c r="AO2177" s="25"/>
      <c r="AP2177" s="25"/>
      <c r="AQ2177" s="25"/>
      <c r="AR2177" s="25"/>
      <c r="AS2177" s="25"/>
      <c r="AT2177" s="25"/>
      <c r="AU2177" s="25"/>
    </row>
    <row r="2178" spans="27:47">
      <c r="AA2178" s="25"/>
      <c r="AB2178" s="25"/>
      <c r="AC2178" s="25"/>
      <c r="AD2178" s="25"/>
      <c r="AE2178" s="25"/>
      <c r="AF2178" s="28"/>
      <c r="AG2178" s="128"/>
      <c r="AN2178" s="25"/>
      <c r="AO2178" s="25"/>
      <c r="AP2178" s="25"/>
      <c r="AQ2178" s="25"/>
      <c r="AR2178" s="25"/>
      <c r="AS2178" s="25"/>
      <c r="AT2178" s="25"/>
      <c r="AU2178" s="25"/>
    </row>
    <row r="2179" spans="27:47">
      <c r="AA2179" s="25"/>
      <c r="AB2179" s="25"/>
      <c r="AC2179" s="25"/>
      <c r="AD2179" s="25"/>
      <c r="AE2179" s="25"/>
      <c r="AF2179" s="28"/>
      <c r="AG2179" s="128"/>
      <c r="AN2179" s="25"/>
      <c r="AO2179" s="25"/>
      <c r="AP2179" s="25"/>
      <c r="AQ2179" s="25"/>
      <c r="AR2179" s="25"/>
      <c r="AS2179" s="25"/>
      <c r="AT2179" s="25"/>
      <c r="AU2179" s="25"/>
    </row>
    <row r="2180" spans="27:47">
      <c r="AA2180" s="25"/>
      <c r="AB2180" s="25"/>
      <c r="AC2180" s="25"/>
      <c r="AD2180" s="25"/>
      <c r="AE2180" s="25"/>
      <c r="AF2180" s="28"/>
      <c r="AG2180" s="128"/>
      <c r="AN2180" s="25"/>
      <c r="AO2180" s="25"/>
      <c r="AP2180" s="25"/>
      <c r="AQ2180" s="25"/>
      <c r="AR2180" s="25"/>
      <c r="AS2180" s="25"/>
      <c r="AT2180" s="25"/>
      <c r="AU2180" s="25"/>
    </row>
    <row r="2181" spans="27:47">
      <c r="AA2181" s="25"/>
      <c r="AB2181" s="25"/>
      <c r="AC2181" s="25"/>
      <c r="AD2181" s="25"/>
      <c r="AE2181" s="25"/>
      <c r="AF2181" s="28"/>
      <c r="AG2181" s="128"/>
      <c r="AN2181" s="25"/>
      <c r="AO2181" s="25"/>
      <c r="AP2181" s="25"/>
      <c r="AQ2181" s="25"/>
      <c r="AR2181" s="25"/>
      <c r="AS2181" s="25"/>
      <c r="AT2181" s="25"/>
      <c r="AU2181" s="25"/>
    </row>
    <row r="2182" spans="27:47">
      <c r="AA2182" s="25"/>
      <c r="AB2182" s="25"/>
      <c r="AC2182" s="25"/>
      <c r="AD2182" s="25"/>
      <c r="AE2182" s="25"/>
      <c r="AF2182" s="28"/>
      <c r="AG2182" s="128"/>
      <c r="AN2182" s="25"/>
      <c r="AO2182" s="25"/>
      <c r="AP2182" s="25"/>
      <c r="AQ2182" s="25"/>
      <c r="AR2182" s="25"/>
      <c r="AS2182" s="25"/>
      <c r="AT2182" s="25"/>
      <c r="AU2182" s="25"/>
    </row>
    <row r="2183" spans="27:47">
      <c r="AA2183" s="25"/>
      <c r="AB2183" s="25"/>
      <c r="AC2183" s="25"/>
      <c r="AD2183" s="25"/>
      <c r="AE2183" s="25"/>
      <c r="AF2183" s="28"/>
      <c r="AG2183" s="128"/>
      <c r="AN2183" s="25"/>
      <c r="AO2183" s="25"/>
      <c r="AP2183" s="25"/>
      <c r="AQ2183" s="25"/>
      <c r="AR2183" s="25"/>
      <c r="AS2183" s="25"/>
      <c r="AT2183" s="25"/>
      <c r="AU2183" s="25"/>
    </row>
    <row r="2184" spans="27:47">
      <c r="AA2184" s="25"/>
      <c r="AB2184" s="25"/>
      <c r="AC2184" s="25"/>
      <c r="AD2184" s="25"/>
      <c r="AE2184" s="25"/>
      <c r="AF2184" s="28"/>
      <c r="AG2184" s="128"/>
      <c r="AN2184" s="25"/>
      <c r="AO2184" s="25"/>
      <c r="AP2184" s="25"/>
      <c r="AQ2184" s="25"/>
      <c r="AR2184" s="25"/>
      <c r="AS2184" s="25"/>
      <c r="AT2184" s="25"/>
      <c r="AU2184" s="25"/>
    </row>
    <row r="2185" spans="27:47">
      <c r="AA2185" s="25"/>
      <c r="AB2185" s="25"/>
      <c r="AC2185" s="25"/>
      <c r="AD2185" s="25"/>
      <c r="AE2185" s="25"/>
      <c r="AF2185" s="28"/>
      <c r="AG2185" s="128"/>
      <c r="AN2185" s="25"/>
      <c r="AO2185" s="25"/>
      <c r="AP2185" s="25"/>
      <c r="AQ2185" s="25"/>
      <c r="AR2185" s="25"/>
      <c r="AS2185" s="25"/>
      <c r="AT2185" s="25"/>
      <c r="AU2185" s="25"/>
    </row>
    <row r="2186" spans="27:47">
      <c r="AA2186" s="25"/>
      <c r="AB2186" s="25"/>
      <c r="AC2186" s="25"/>
      <c r="AD2186" s="25"/>
      <c r="AE2186" s="25"/>
      <c r="AF2186" s="28"/>
      <c r="AG2186" s="128"/>
      <c r="AN2186" s="25"/>
      <c r="AO2186" s="25"/>
      <c r="AP2186" s="25"/>
      <c r="AQ2186" s="25"/>
      <c r="AR2186" s="25"/>
      <c r="AS2186" s="25"/>
      <c r="AT2186" s="25"/>
      <c r="AU2186" s="25"/>
    </row>
    <row r="2187" spans="27:47">
      <c r="AA2187" s="25"/>
      <c r="AB2187" s="25"/>
      <c r="AC2187" s="25"/>
      <c r="AD2187" s="25"/>
      <c r="AE2187" s="25"/>
      <c r="AF2187" s="28"/>
      <c r="AG2187" s="128"/>
      <c r="AN2187" s="25"/>
      <c r="AO2187" s="25"/>
      <c r="AP2187" s="25"/>
      <c r="AQ2187" s="25"/>
      <c r="AR2187" s="25"/>
      <c r="AS2187" s="25"/>
      <c r="AT2187" s="25"/>
      <c r="AU2187" s="25"/>
    </row>
    <row r="2188" spans="27:47">
      <c r="AA2188" s="25"/>
      <c r="AB2188" s="25"/>
      <c r="AC2188" s="25"/>
      <c r="AD2188" s="25"/>
      <c r="AE2188" s="25"/>
      <c r="AF2188" s="28"/>
      <c r="AG2188" s="128"/>
      <c r="AN2188" s="25"/>
      <c r="AO2188" s="25"/>
      <c r="AP2188" s="25"/>
      <c r="AQ2188" s="25"/>
      <c r="AR2188" s="25"/>
      <c r="AS2188" s="25"/>
      <c r="AT2188" s="25"/>
      <c r="AU2188" s="25"/>
    </row>
    <row r="2189" spans="27:47">
      <c r="AA2189" s="25"/>
      <c r="AB2189" s="25"/>
      <c r="AC2189" s="25"/>
      <c r="AD2189" s="25"/>
      <c r="AE2189" s="25"/>
      <c r="AF2189" s="28"/>
      <c r="AG2189" s="128"/>
      <c r="AN2189" s="25"/>
      <c r="AO2189" s="25"/>
      <c r="AP2189" s="25"/>
      <c r="AQ2189" s="25"/>
      <c r="AR2189" s="25"/>
      <c r="AS2189" s="25"/>
      <c r="AT2189" s="25"/>
      <c r="AU2189" s="25"/>
    </row>
    <row r="2190" spans="27:47">
      <c r="AA2190" s="25"/>
      <c r="AB2190" s="25"/>
      <c r="AC2190" s="25"/>
      <c r="AD2190" s="25"/>
      <c r="AE2190" s="25"/>
      <c r="AF2190" s="28"/>
      <c r="AG2190" s="128"/>
      <c r="AN2190" s="25"/>
      <c r="AO2190" s="25"/>
      <c r="AP2190" s="25"/>
      <c r="AQ2190" s="25"/>
      <c r="AR2190" s="25"/>
      <c r="AS2190" s="25"/>
      <c r="AT2190" s="25"/>
      <c r="AU2190" s="25"/>
    </row>
    <row r="2191" spans="27:47">
      <c r="AA2191" s="25"/>
      <c r="AB2191" s="25"/>
      <c r="AC2191" s="25"/>
      <c r="AD2191" s="25"/>
      <c r="AE2191" s="25"/>
      <c r="AF2191" s="28"/>
      <c r="AG2191" s="128"/>
      <c r="AN2191" s="25"/>
      <c r="AO2191" s="25"/>
      <c r="AP2191" s="25"/>
      <c r="AQ2191" s="25"/>
      <c r="AR2191" s="25"/>
      <c r="AS2191" s="25"/>
      <c r="AT2191" s="25"/>
      <c r="AU2191" s="25"/>
    </row>
    <row r="2192" spans="27:47">
      <c r="AA2192" s="25"/>
      <c r="AB2192" s="25"/>
      <c r="AC2192" s="25"/>
      <c r="AD2192" s="25"/>
      <c r="AE2192" s="25"/>
      <c r="AF2192" s="28"/>
      <c r="AG2192" s="128"/>
      <c r="AN2192" s="25"/>
      <c r="AO2192" s="25"/>
      <c r="AP2192" s="25"/>
      <c r="AQ2192" s="25"/>
      <c r="AR2192" s="25"/>
      <c r="AS2192" s="25"/>
      <c r="AT2192" s="25"/>
      <c r="AU2192" s="25"/>
    </row>
    <row r="2193" spans="27:47">
      <c r="AA2193" s="25"/>
      <c r="AB2193" s="25"/>
      <c r="AC2193" s="25"/>
      <c r="AD2193" s="25"/>
      <c r="AE2193" s="25"/>
      <c r="AF2193" s="28"/>
      <c r="AG2193" s="128"/>
      <c r="AN2193" s="25"/>
      <c r="AO2193" s="25"/>
      <c r="AP2193" s="25"/>
      <c r="AQ2193" s="25"/>
      <c r="AR2193" s="25"/>
      <c r="AS2193" s="25"/>
      <c r="AT2193" s="25"/>
      <c r="AU2193" s="25"/>
    </row>
    <row r="2194" spans="27:47">
      <c r="AA2194" s="25"/>
      <c r="AB2194" s="25"/>
      <c r="AC2194" s="25"/>
      <c r="AD2194" s="25"/>
      <c r="AE2194" s="25"/>
      <c r="AF2194" s="28"/>
      <c r="AG2194" s="128"/>
      <c r="AN2194" s="25"/>
      <c r="AO2194" s="25"/>
      <c r="AP2194" s="25"/>
      <c r="AQ2194" s="25"/>
      <c r="AR2194" s="25"/>
      <c r="AS2194" s="25"/>
      <c r="AT2194" s="25"/>
      <c r="AU2194" s="25"/>
    </row>
    <row r="2195" spans="27:47">
      <c r="AA2195" s="25"/>
      <c r="AB2195" s="25"/>
      <c r="AC2195" s="25"/>
      <c r="AD2195" s="25"/>
      <c r="AE2195" s="25"/>
      <c r="AF2195" s="28"/>
      <c r="AG2195" s="128"/>
      <c r="AN2195" s="25"/>
      <c r="AO2195" s="25"/>
      <c r="AP2195" s="25"/>
      <c r="AQ2195" s="25"/>
      <c r="AR2195" s="25"/>
      <c r="AS2195" s="25"/>
      <c r="AT2195" s="25"/>
      <c r="AU2195" s="25"/>
    </row>
    <row r="2196" spans="27:47">
      <c r="AA2196" s="25"/>
      <c r="AB2196" s="25"/>
      <c r="AC2196" s="25"/>
      <c r="AD2196" s="25"/>
      <c r="AE2196" s="25"/>
      <c r="AF2196" s="28"/>
      <c r="AG2196" s="128"/>
      <c r="AN2196" s="25"/>
      <c r="AO2196" s="25"/>
      <c r="AP2196" s="25"/>
      <c r="AQ2196" s="25"/>
      <c r="AR2196" s="25"/>
      <c r="AS2196" s="25"/>
      <c r="AT2196" s="25"/>
      <c r="AU2196" s="25"/>
    </row>
    <row r="2197" spans="27:47">
      <c r="AA2197" s="25"/>
      <c r="AB2197" s="25"/>
      <c r="AC2197" s="25"/>
      <c r="AD2197" s="25"/>
      <c r="AE2197" s="25"/>
      <c r="AF2197" s="28"/>
      <c r="AG2197" s="128"/>
      <c r="AN2197" s="25"/>
      <c r="AO2197" s="25"/>
      <c r="AP2197" s="25"/>
      <c r="AQ2197" s="25"/>
      <c r="AR2197" s="25"/>
      <c r="AS2197" s="25"/>
      <c r="AT2197" s="25"/>
      <c r="AU2197" s="25"/>
    </row>
    <row r="2198" spans="27:47">
      <c r="AA2198" s="25"/>
      <c r="AB2198" s="25"/>
      <c r="AC2198" s="25"/>
      <c r="AD2198" s="25"/>
      <c r="AE2198" s="25"/>
      <c r="AF2198" s="28"/>
      <c r="AG2198" s="128"/>
      <c r="AN2198" s="25"/>
      <c r="AO2198" s="25"/>
      <c r="AP2198" s="25"/>
      <c r="AQ2198" s="25"/>
      <c r="AR2198" s="25"/>
      <c r="AS2198" s="25"/>
      <c r="AT2198" s="25"/>
      <c r="AU2198" s="25"/>
    </row>
    <row r="2199" spans="27:47">
      <c r="AA2199" s="25"/>
      <c r="AB2199" s="25"/>
      <c r="AC2199" s="25"/>
      <c r="AD2199" s="25"/>
      <c r="AE2199" s="25"/>
      <c r="AF2199" s="28"/>
      <c r="AG2199" s="128"/>
      <c r="AN2199" s="25"/>
      <c r="AO2199" s="25"/>
      <c r="AP2199" s="25"/>
      <c r="AQ2199" s="25"/>
      <c r="AR2199" s="25"/>
      <c r="AS2199" s="25"/>
      <c r="AT2199" s="25"/>
      <c r="AU2199" s="25"/>
    </row>
    <row r="2200" spans="27:47">
      <c r="AA2200" s="25"/>
      <c r="AB2200" s="25"/>
      <c r="AC2200" s="25"/>
      <c r="AD2200" s="25"/>
      <c r="AE2200" s="25"/>
      <c r="AF2200" s="28"/>
      <c r="AG2200" s="128"/>
      <c r="AN2200" s="25"/>
      <c r="AO2200" s="25"/>
      <c r="AP2200" s="25"/>
      <c r="AQ2200" s="25"/>
      <c r="AR2200" s="25"/>
      <c r="AS2200" s="25"/>
      <c r="AT2200" s="25"/>
      <c r="AU2200" s="25"/>
    </row>
    <row r="2201" spans="27:47">
      <c r="AA2201" s="25"/>
      <c r="AB2201" s="25"/>
      <c r="AC2201" s="25"/>
      <c r="AD2201" s="25"/>
      <c r="AE2201" s="25"/>
      <c r="AF2201" s="28"/>
      <c r="AG2201" s="128"/>
      <c r="AN2201" s="25"/>
      <c r="AO2201" s="25"/>
      <c r="AP2201" s="25"/>
      <c r="AQ2201" s="25"/>
      <c r="AR2201" s="25"/>
      <c r="AS2201" s="25"/>
      <c r="AT2201" s="25"/>
      <c r="AU2201" s="25"/>
    </row>
    <row r="2202" spans="27:47">
      <c r="AA2202" s="25"/>
      <c r="AB2202" s="25"/>
      <c r="AC2202" s="25"/>
      <c r="AD2202" s="25"/>
      <c r="AE2202" s="25"/>
      <c r="AF2202" s="28"/>
      <c r="AG2202" s="128"/>
      <c r="AN2202" s="25"/>
      <c r="AO2202" s="25"/>
      <c r="AP2202" s="25"/>
      <c r="AQ2202" s="25"/>
      <c r="AR2202" s="25"/>
      <c r="AS2202" s="25"/>
      <c r="AT2202" s="25"/>
      <c r="AU2202" s="25"/>
    </row>
    <row r="2203" spans="27:47">
      <c r="AA2203" s="25"/>
      <c r="AB2203" s="25"/>
      <c r="AC2203" s="25"/>
      <c r="AD2203" s="25"/>
      <c r="AE2203" s="25"/>
      <c r="AF2203" s="28"/>
      <c r="AG2203" s="128"/>
      <c r="AN2203" s="25"/>
      <c r="AO2203" s="25"/>
      <c r="AP2203" s="25"/>
      <c r="AQ2203" s="25"/>
      <c r="AR2203" s="25"/>
      <c r="AS2203" s="25"/>
      <c r="AT2203" s="25"/>
      <c r="AU2203" s="25"/>
    </row>
    <row r="2204" spans="27:47">
      <c r="AA2204" s="25"/>
      <c r="AB2204" s="25"/>
      <c r="AC2204" s="25"/>
      <c r="AD2204" s="25"/>
      <c r="AE2204" s="25"/>
      <c r="AF2204" s="28"/>
      <c r="AG2204" s="128"/>
      <c r="AN2204" s="25"/>
      <c r="AO2204" s="25"/>
      <c r="AP2204" s="25"/>
      <c r="AQ2204" s="25"/>
      <c r="AR2204" s="25"/>
      <c r="AS2204" s="25"/>
      <c r="AT2204" s="25"/>
      <c r="AU2204" s="25"/>
    </row>
    <row r="2205" spans="27:47">
      <c r="AA2205" s="25"/>
      <c r="AB2205" s="25"/>
      <c r="AC2205" s="25"/>
      <c r="AD2205" s="25"/>
      <c r="AE2205" s="25"/>
      <c r="AF2205" s="28"/>
      <c r="AG2205" s="128"/>
      <c r="AN2205" s="25"/>
      <c r="AO2205" s="25"/>
      <c r="AP2205" s="25"/>
      <c r="AQ2205" s="25"/>
      <c r="AR2205" s="25"/>
      <c r="AS2205" s="25"/>
      <c r="AT2205" s="25"/>
      <c r="AU2205" s="25"/>
    </row>
    <row r="2206" spans="27:47">
      <c r="AA2206" s="25"/>
      <c r="AB2206" s="25"/>
      <c r="AC2206" s="25"/>
      <c r="AD2206" s="25"/>
      <c r="AE2206" s="25"/>
      <c r="AF2206" s="28"/>
      <c r="AG2206" s="128"/>
      <c r="AN2206" s="25"/>
      <c r="AO2206" s="25"/>
      <c r="AP2206" s="25"/>
      <c r="AQ2206" s="25"/>
      <c r="AR2206" s="25"/>
      <c r="AS2206" s="25"/>
      <c r="AT2206" s="25"/>
      <c r="AU2206" s="25"/>
    </row>
    <row r="2207" spans="27:47">
      <c r="AA2207" s="25"/>
      <c r="AB2207" s="25"/>
      <c r="AC2207" s="25"/>
      <c r="AD2207" s="25"/>
      <c r="AE2207" s="25"/>
      <c r="AF2207" s="28"/>
      <c r="AG2207" s="128"/>
      <c r="AN2207" s="25"/>
      <c r="AO2207" s="25"/>
      <c r="AP2207" s="25"/>
      <c r="AQ2207" s="25"/>
      <c r="AR2207" s="25"/>
      <c r="AS2207" s="25"/>
      <c r="AT2207" s="25"/>
      <c r="AU2207" s="25"/>
    </row>
    <row r="2208" spans="27:47">
      <c r="AA2208" s="25"/>
      <c r="AB2208" s="25"/>
      <c r="AC2208" s="25"/>
      <c r="AD2208" s="25"/>
      <c r="AE2208" s="25"/>
      <c r="AF2208" s="28"/>
      <c r="AG2208" s="128"/>
      <c r="AN2208" s="25"/>
      <c r="AO2208" s="25"/>
      <c r="AP2208" s="25"/>
      <c r="AQ2208" s="25"/>
      <c r="AR2208" s="25"/>
      <c r="AS2208" s="25"/>
      <c r="AT2208" s="25"/>
      <c r="AU2208" s="25"/>
    </row>
    <row r="2209" spans="27:47">
      <c r="AA2209" s="25"/>
      <c r="AB2209" s="25"/>
      <c r="AC2209" s="25"/>
      <c r="AD2209" s="25"/>
      <c r="AE2209" s="25"/>
      <c r="AF2209" s="28"/>
      <c r="AG2209" s="128"/>
      <c r="AN2209" s="25"/>
      <c r="AO2209" s="25"/>
      <c r="AP2209" s="25"/>
      <c r="AQ2209" s="25"/>
      <c r="AR2209" s="25"/>
      <c r="AS2209" s="25"/>
      <c r="AT2209" s="25"/>
      <c r="AU2209" s="25"/>
    </row>
    <row r="2210" spans="27:47">
      <c r="AA2210" s="25"/>
      <c r="AB2210" s="25"/>
      <c r="AC2210" s="25"/>
      <c r="AD2210" s="25"/>
      <c r="AE2210" s="25"/>
      <c r="AF2210" s="28"/>
      <c r="AG2210" s="128"/>
      <c r="AN2210" s="25"/>
      <c r="AO2210" s="25"/>
      <c r="AP2210" s="25"/>
      <c r="AQ2210" s="25"/>
      <c r="AR2210" s="25"/>
      <c r="AS2210" s="25"/>
      <c r="AT2210" s="25"/>
      <c r="AU2210" s="25"/>
    </row>
    <row r="2211" spans="27:47">
      <c r="AA2211" s="25"/>
      <c r="AB2211" s="25"/>
      <c r="AC2211" s="25"/>
      <c r="AD2211" s="25"/>
      <c r="AE2211" s="25"/>
      <c r="AF2211" s="28"/>
      <c r="AG2211" s="128"/>
      <c r="AN2211" s="25"/>
      <c r="AO2211" s="25"/>
      <c r="AP2211" s="25"/>
      <c r="AQ2211" s="25"/>
      <c r="AR2211" s="25"/>
      <c r="AS2211" s="25"/>
      <c r="AT2211" s="25"/>
      <c r="AU2211" s="25"/>
    </row>
    <row r="2212" spans="27:47">
      <c r="AA2212" s="25"/>
      <c r="AB2212" s="25"/>
      <c r="AC2212" s="25"/>
      <c r="AD2212" s="25"/>
      <c r="AE2212" s="25"/>
      <c r="AF2212" s="28"/>
      <c r="AG2212" s="128"/>
      <c r="AN2212" s="25"/>
      <c r="AO2212" s="25"/>
      <c r="AP2212" s="25"/>
      <c r="AQ2212" s="25"/>
      <c r="AR2212" s="25"/>
      <c r="AS2212" s="25"/>
      <c r="AT2212" s="25"/>
      <c r="AU2212" s="25"/>
    </row>
    <row r="2213" spans="27:47">
      <c r="AA2213" s="25"/>
      <c r="AB2213" s="25"/>
      <c r="AC2213" s="25"/>
      <c r="AD2213" s="25"/>
      <c r="AE2213" s="25"/>
      <c r="AF2213" s="28"/>
      <c r="AG2213" s="128"/>
      <c r="AN2213" s="25"/>
      <c r="AO2213" s="25"/>
      <c r="AP2213" s="25"/>
      <c r="AQ2213" s="25"/>
      <c r="AR2213" s="25"/>
      <c r="AS2213" s="25"/>
      <c r="AT2213" s="25"/>
      <c r="AU2213" s="25"/>
    </row>
    <row r="2214" spans="27:47">
      <c r="AA2214" s="25"/>
      <c r="AB2214" s="25"/>
      <c r="AC2214" s="25"/>
      <c r="AD2214" s="25"/>
      <c r="AE2214" s="25"/>
      <c r="AF2214" s="28"/>
      <c r="AG2214" s="128"/>
      <c r="AN2214" s="25"/>
      <c r="AO2214" s="25"/>
      <c r="AP2214" s="25"/>
      <c r="AQ2214" s="25"/>
      <c r="AR2214" s="25"/>
      <c r="AS2214" s="25"/>
      <c r="AT2214" s="25"/>
      <c r="AU2214" s="25"/>
    </row>
    <row r="2215" spans="27:47">
      <c r="AA2215" s="25"/>
      <c r="AB2215" s="25"/>
      <c r="AC2215" s="25"/>
      <c r="AD2215" s="25"/>
      <c r="AE2215" s="25"/>
      <c r="AF2215" s="28"/>
      <c r="AG2215" s="128"/>
      <c r="AN2215" s="25"/>
      <c r="AO2215" s="25"/>
      <c r="AP2215" s="25"/>
      <c r="AQ2215" s="25"/>
      <c r="AR2215" s="25"/>
      <c r="AS2215" s="25"/>
      <c r="AT2215" s="25"/>
      <c r="AU2215" s="25"/>
    </row>
    <row r="2216" spans="27:47">
      <c r="AA2216" s="25"/>
      <c r="AB2216" s="25"/>
      <c r="AC2216" s="25"/>
      <c r="AD2216" s="25"/>
      <c r="AE2216" s="25"/>
      <c r="AF2216" s="28"/>
      <c r="AG2216" s="128"/>
      <c r="AN2216" s="25"/>
      <c r="AO2216" s="25"/>
      <c r="AP2216" s="25"/>
      <c r="AQ2216" s="25"/>
      <c r="AR2216" s="25"/>
      <c r="AS2216" s="25"/>
      <c r="AT2216" s="25"/>
      <c r="AU2216" s="25"/>
    </row>
    <row r="2217" spans="27:47">
      <c r="AA2217" s="25"/>
      <c r="AB2217" s="25"/>
      <c r="AC2217" s="25"/>
      <c r="AD2217" s="25"/>
      <c r="AE2217" s="25"/>
      <c r="AF2217" s="28"/>
      <c r="AG2217" s="128"/>
      <c r="AN2217" s="25"/>
      <c r="AO2217" s="25"/>
      <c r="AP2217" s="25"/>
      <c r="AQ2217" s="25"/>
      <c r="AR2217" s="25"/>
      <c r="AS2217" s="25"/>
      <c r="AT2217" s="25"/>
      <c r="AU2217" s="25"/>
    </row>
    <row r="2218" spans="27:47">
      <c r="AA2218" s="25"/>
      <c r="AB2218" s="25"/>
      <c r="AC2218" s="25"/>
      <c r="AD2218" s="25"/>
      <c r="AE2218" s="25"/>
      <c r="AF2218" s="28"/>
      <c r="AG2218" s="128"/>
      <c r="AN2218" s="25"/>
      <c r="AO2218" s="25"/>
      <c r="AP2218" s="25"/>
      <c r="AQ2218" s="25"/>
      <c r="AR2218" s="25"/>
      <c r="AS2218" s="25"/>
      <c r="AT2218" s="25"/>
      <c r="AU2218" s="25"/>
    </row>
    <row r="2219" spans="27:47">
      <c r="AA2219" s="25"/>
      <c r="AB2219" s="25"/>
      <c r="AC2219" s="25"/>
      <c r="AD2219" s="25"/>
      <c r="AE2219" s="25"/>
      <c r="AF2219" s="28"/>
      <c r="AG2219" s="128"/>
      <c r="AN2219" s="25"/>
      <c r="AO2219" s="25"/>
      <c r="AP2219" s="25"/>
      <c r="AQ2219" s="25"/>
      <c r="AR2219" s="25"/>
      <c r="AS2219" s="25"/>
      <c r="AT2219" s="25"/>
      <c r="AU2219" s="25"/>
    </row>
    <row r="2220" spans="27:47">
      <c r="AA2220" s="25"/>
      <c r="AB2220" s="25"/>
      <c r="AC2220" s="25"/>
      <c r="AD2220" s="25"/>
      <c r="AE2220" s="25"/>
      <c r="AF2220" s="28"/>
      <c r="AG2220" s="128"/>
      <c r="AN2220" s="25"/>
      <c r="AO2220" s="25"/>
      <c r="AP2220" s="25"/>
      <c r="AQ2220" s="25"/>
      <c r="AR2220" s="25"/>
      <c r="AS2220" s="25"/>
      <c r="AT2220" s="25"/>
      <c r="AU2220" s="25"/>
    </row>
    <row r="2221" spans="27:47">
      <c r="AA2221" s="25"/>
      <c r="AB2221" s="25"/>
      <c r="AC2221" s="25"/>
      <c r="AD2221" s="25"/>
      <c r="AE2221" s="25"/>
      <c r="AF2221" s="28"/>
      <c r="AG2221" s="128"/>
      <c r="AN2221" s="25"/>
      <c r="AO2221" s="25"/>
      <c r="AP2221" s="25"/>
      <c r="AQ2221" s="25"/>
      <c r="AR2221" s="25"/>
      <c r="AS2221" s="25"/>
      <c r="AT2221" s="25"/>
      <c r="AU2221" s="25"/>
    </row>
    <row r="2222" spans="27:47">
      <c r="AA2222" s="25"/>
      <c r="AB2222" s="25"/>
      <c r="AC2222" s="25"/>
      <c r="AD2222" s="25"/>
      <c r="AE2222" s="25"/>
      <c r="AF2222" s="28"/>
      <c r="AG2222" s="128"/>
      <c r="AN2222" s="25"/>
      <c r="AO2222" s="25"/>
      <c r="AP2222" s="25"/>
      <c r="AQ2222" s="25"/>
      <c r="AR2222" s="25"/>
      <c r="AS2222" s="25"/>
      <c r="AT2222" s="25"/>
      <c r="AU2222" s="25"/>
    </row>
    <row r="2223" spans="27:47">
      <c r="AA2223" s="25"/>
      <c r="AB2223" s="25"/>
      <c r="AC2223" s="25"/>
      <c r="AD2223" s="25"/>
      <c r="AE2223" s="25"/>
      <c r="AF2223" s="28"/>
      <c r="AG2223" s="128"/>
      <c r="AN2223" s="25"/>
      <c r="AO2223" s="25"/>
      <c r="AP2223" s="25"/>
      <c r="AQ2223" s="25"/>
      <c r="AR2223" s="25"/>
      <c r="AS2223" s="25"/>
      <c r="AT2223" s="25"/>
      <c r="AU2223" s="25"/>
    </row>
    <row r="2224" spans="27:47">
      <c r="AA2224" s="25"/>
      <c r="AB2224" s="25"/>
      <c r="AC2224" s="25"/>
      <c r="AD2224" s="25"/>
      <c r="AE2224" s="25"/>
      <c r="AF2224" s="28"/>
      <c r="AG2224" s="128"/>
      <c r="AN2224" s="25"/>
      <c r="AO2224" s="25"/>
      <c r="AP2224" s="25"/>
      <c r="AQ2224" s="25"/>
      <c r="AR2224" s="25"/>
      <c r="AS2224" s="25"/>
      <c r="AT2224" s="25"/>
      <c r="AU2224" s="25"/>
    </row>
    <row r="2225" spans="27:47">
      <c r="AA2225" s="25"/>
      <c r="AB2225" s="25"/>
      <c r="AC2225" s="25"/>
      <c r="AD2225" s="25"/>
      <c r="AE2225" s="25"/>
      <c r="AF2225" s="28"/>
      <c r="AG2225" s="128"/>
      <c r="AN2225" s="25"/>
      <c r="AO2225" s="25"/>
      <c r="AP2225" s="25"/>
      <c r="AQ2225" s="25"/>
      <c r="AR2225" s="25"/>
      <c r="AS2225" s="25"/>
      <c r="AT2225" s="25"/>
      <c r="AU2225" s="25"/>
    </row>
    <row r="2226" spans="27:47">
      <c r="AA2226" s="25"/>
      <c r="AB2226" s="25"/>
      <c r="AC2226" s="25"/>
      <c r="AD2226" s="25"/>
      <c r="AE2226" s="25"/>
      <c r="AF2226" s="28"/>
      <c r="AG2226" s="128"/>
      <c r="AN2226" s="25"/>
      <c r="AO2226" s="25"/>
      <c r="AP2226" s="25"/>
      <c r="AQ2226" s="25"/>
      <c r="AR2226" s="25"/>
      <c r="AS2226" s="25"/>
      <c r="AT2226" s="25"/>
      <c r="AU2226" s="25"/>
    </row>
    <row r="2227" spans="27:47">
      <c r="AA2227" s="25"/>
      <c r="AB2227" s="25"/>
      <c r="AC2227" s="25"/>
      <c r="AD2227" s="25"/>
      <c r="AE2227" s="25"/>
      <c r="AF2227" s="28"/>
      <c r="AG2227" s="128"/>
      <c r="AN2227" s="25"/>
      <c r="AO2227" s="25"/>
      <c r="AP2227" s="25"/>
      <c r="AQ2227" s="25"/>
      <c r="AR2227" s="25"/>
      <c r="AS2227" s="25"/>
      <c r="AT2227" s="25"/>
      <c r="AU2227" s="25"/>
    </row>
    <row r="2228" spans="27:47">
      <c r="AA2228" s="25"/>
      <c r="AB2228" s="25"/>
      <c r="AC2228" s="25"/>
      <c r="AD2228" s="25"/>
      <c r="AE2228" s="25"/>
      <c r="AF2228" s="28"/>
      <c r="AG2228" s="128"/>
      <c r="AN2228" s="25"/>
      <c r="AO2228" s="25"/>
      <c r="AP2228" s="25"/>
      <c r="AQ2228" s="25"/>
      <c r="AR2228" s="25"/>
      <c r="AS2228" s="25"/>
      <c r="AT2228" s="25"/>
      <c r="AU2228" s="25"/>
    </row>
    <row r="2229" spans="27:47">
      <c r="AA2229" s="25"/>
      <c r="AB2229" s="25"/>
      <c r="AC2229" s="25"/>
      <c r="AD2229" s="25"/>
      <c r="AE2229" s="25"/>
      <c r="AF2229" s="28"/>
      <c r="AG2229" s="128"/>
      <c r="AN2229" s="25"/>
      <c r="AO2229" s="25"/>
      <c r="AP2229" s="25"/>
      <c r="AQ2229" s="25"/>
      <c r="AR2229" s="25"/>
      <c r="AS2229" s="25"/>
      <c r="AT2229" s="25"/>
      <c r="AU2229" s="25"/>
    </row>
    <row r="2230" spans="27:47">
      <c r="AA2230" s="25"/>
      <c r="AB2230" s="25"/>
      <c r="AC2230" s="25"/>
      <c r="AD2230" s="25"/>
      <c r="AE2230" s="25"/>
      <c r="AF2230" s="28"/>
      <c r="AG2230" s="128"/>
      <c r="AN2230" s="25"/>
      <c r="AO2230" s="25"/>
      <c r="AP2230" s="25"/>
      <c r="AQ2230" s="25"/>
      <c r="AR2230" s="25"/>
      <c r="AS2230" s="25"/>
      <c r="AT2230" s="25"/>
      <c r="AU2230" s="25"/>
    </row>
    <row r="2231" spans="27:47">
      <c r="AA2231" s="25"/>
      <c r="AB2231" s="25"/>
      <c r="AC2231" s="25"/>
      <c r="AD2231" s="25"/>
      <c r="AE2231" s="25"/>
      <c r="AF2231" s="28"/>
      <c r="AG2231" s="128"/>
      <c r="AN2231" s="25"/>
      <c r="AO2231" s="25"/>
      <c r="AP2231" s="25"/>
      <c r="AQ2231" s="25"/>
      <c r="AR2231" s="25"/>
      <c r="AS2231" s="25"/>
      <c r="AT2231" s="25"/>
      <c r="AU2231" s="25"/>
    </row>
    <row r="2232" spans="27:47">
      <c r="AA2232" s="25"/>
      <c r="AB2232" s="25"/>
      <c r="AC2232" s="25"/>
      <c r="AD2232" s="25"/>
      <c r="AE2232" s="25"/>
      <c r="AF2232" s="28"/>
      <c r="AG2232" s="128"/>
      <c r="AN2232" s="25"/>
      <c r="AO2232" s="25"/>
      <c r="AP2232" s="25"/>
      <c r="AQ2232" s="25"/>
      <c r="AR2232" s="25"/>
      <c r="AS2232" s="25"/>
      <c r="AT2232" s="25"/>
      <c r="AU2232" s="25"/>
    </row>
    <row r="2233" spans="27:47">
      <c r="AA2233" s="25"/>
      <c r="AB2233" s="25"/>
      <c r="AC2233" s="25"/>
      <c r="AD2233" s="25"/>
      <c r="AE2233" s="25"/>
      <c r="AF2233" s="28"/>
      <c r="AG2233" s="128"/>
      <c r="AN2233" s="25"/>
      <c r="AO2233" s="25"/>
      <c r="AP2233" s="25"/>
      <c r="AQ2233" s="25"/>
      <c r="AR2233" s="25"/>
      <c r="AS2233" s="25"/>
      <c r="AT2233" s="25"/>
      <c r="AU2233" s="25"/>
    </row>
    <row r="2234" spans="27:47">
      <c r="AA2234" s="25"/>
      <c r="AB2234" s="25"/>
      <c r="AC2234" s="25"/>
      <c r="AD2234" s="25"/>
      <c r="AE2234" s="25"/>
      <c r="AF2234" s="28"/>
      <c r="AG2234" s="128"/>
      <c r="AN2234" s="25"/>
      <c r="AO2234" s="25"/>
      <c r="AP2234" s="25"/>
      <c r="AQ2234" s="25"/>
      <c r="AR2234" s="25"/>
      <c r="AS2234" s="25"/>
      <c r="AT2234" s="25"/>
      <c r="AU2234" s="25"/>
    </row>
    <row r="2235" spans="27:47">
      <c r="AA2235" s="25"/>
      <c r="AB2235" s="25"/>
      <c r="AC2235" s="25"/>
      <c r="AD2235" s="25"/>
      <c r="AE2235" s="25"/>
      <c r="AF2235" s="28"/>
      <c r="AG2235" s="128"/>
      <c r="AN2235" s="25"/>
      <c r="AO2235" s="25"/>
      <c r="AP2235" s="25"/>
      <c r="AQ2235" s="25"/>
      <c r="AR2235" s="25"/>
      <c r="AS2235" s="25"/>
      <c r="AT2235" s="25"/>
      <c r="AU2235" s="25"/>
    </row>
    <row r="2236" spans="27:47">
      <c r="AA2236" s="25"/>
      <c r="AB2236" s="25"/>
      <c r="AC2236" s="25"/>
      <c r="AD2236" s="25"/>
      <c r="AE2236" s="25"/>
      <c r="AF2236" s="28"/>
      <c r="AG2236" s="128"/>
      <c r="AN2236" s="25"/>
      <c r="AO2236" s="25"/>
      <c r="AP2236" s="25"/>
      <c r="AQ2236" s="25"/>
      <c r="AR2236" s="25"/>
      <c r="AS2236" s="25"/>
      <c r="AT2236" s="25"/>
      <c r="AU2236" s="25"/>
    </row>
    <row r="2237" spans="27:47">
      <c r="AA2237" s="25"/>
      <c r="AB2237" s="25"/>
      <c r="AC2237" s="25"/>
      <c r="AD2237" s="25"/>
      <c r="AE2237" s="25"/>
      <c r="AF2237" s="28"/>
      <c r="AG2237" s="128"/>
      <c r="AN2237" s="25"/>
      <c r="AO2237" s="25"/>
      <c r="AP2237" s="25"/>
      <c r="AQ2237" s="25"/>
      <c r="AR2237" s="25"/>
      <c r="AS2237" s="25"/>
      <c r="AT2237" s="25"/>
      <c r="AU2237" s="25"/>
    </row>
    <row r="2238" spans="27:47">
      <c r="AA2238" s="25"/>
      <c r="AB2238" s="25"/>
      <c r="AC2238" s="25"/>
      <c r="AD2238" s="25"/>
      <c r="AE2238" s="25"/>
      <c r="AF2238" s="28"/>
      <c r="AG2238" s="128"/>
      <c r="AN2238" s="25"/>
      <c r="AO2238" s="25"/>
      <c r="AP2238" s="25"/>
      <c r="AQ2238" s="25"/>
      <c r="AR2238" s="25"/>
      <c r="AS2238" s="25"/>
      <c r="AT2238" s="25"/>
      <c r="AU2238" s="25"/>
    </row>
    <row r="2239" spans="27:47">
      <c r="AA2239" s="25"/>
      <c r="AB2239" s="25"/>
      <c r="AC2239" s="25"/>
      <c r="AD2239" s="25"/>
      <c r="AE2239" s="25"/>
      <c r="AF2239" s="28"/>
      <c r="AG2239" s="128"/>
      <c r="AN2239" s="25"/>
      <c r="AO2239" s="25"/>
      <c r="AP2239" s="25"/>
      <c r="AQ2239" s="25"/>
      <c r="AR2239" s="25"/>
      <c r="AS2239" s="25"/>
      <c r="AT2239" s="25"/>
      <c r="AU2239" s="25"/>
    </row>
    <row r="2240" spans="27:47">
      <c r="AA2240" s="25"/>
      <c r="AB2240" s="25"/>
      <c r="AC2240" s="25"/>
      <c r="AD2240" s="25"/>
      <c r="AE2240" s="25"/>
      <c r="AF2240" s="28"/>
      <c r="AG2240" s="128"/>
      <c r="AN2240" s="25"/>
      <c r="AO2240" s="25"/>
      <c r="AP2240" s="25"/>
      <c r="AQ2240" s="25"/>
      <c r="AR2240" s="25"/>
      <c r="AS2240" s="25"/>
      <c r="AT2240" s="25"/>
      <c r="AU2240" s="25"/>
    </row>
    <row r="2241" spans="27:47">
      <c r="AA2241" s="25"/>
      <c r="AB2241" s="25"/>
      <c r="AC2241" s="25"/>
      <c r="AD2241" s="25"/>
      <c r="AE2241" s="25"/>
      <c r="AF2241" s="28"/>
      <c r="AG2241" s="128"/>
      <c r="AN2241" s="25"/>
      <c r="AO2241" s="25"/>
      <c r="AP2241" s="25"/>
      <c r="AQ2241" s="25"/>
      <c r="AR2241" s="25"/>
      <c r="AS2241" s="25"/>
      <c r="AT2241" s="25"/>
      <c r="AU2241" s="25"/>
    </row>
    <row r="2242" spans="27:47">
      <c r="AA2242" s="25"/>
      <c r="AB2242" s="25"/>
      <c r="AC2242" s="25"/>
      <c r="AD2242" s="25"/>
      <c r="AE2242" s="25"/>
      <c r="AF2242" s="28"/>
      <c r="AG2242" s="128"/>
      <c r="AN2242" s="25"/>
      <c r="AO2242" s="25"/>
      <c r="AP2242" s="25"/>
      <c r="AQ2242" s="25"/>
      <c r="AR2242" s="25"/>
      <c r="AS2242" s="25"/>
      <c r="AT2242" s="25"/>
      <c r="AU2242" s="25"/>
    </row>
    <row r="2243" spans="27:47">
      <c r="AA2243" s="25"/>
      <c r="AB2243" s="25"/>
      <c r="AC2243" s="25"/>
      <c r="AD2243" s="25"/>
      <c r="AE2243" s="25"/>
      <c r="AF2243" s="28"/>
      <c r="AG2243" s="128"/>
      <c r="AN2243" s="25"/>
      <c r="AO2243" s="25"/>
      <c r="AP2243" s="25"/>
      <c r="AQ2243" s="25"/>
      <c r="AR2243" s="25"/>
      <c r="AS2243" s="25"/>
      <c r="AT2243" s="25"/>
      <c r="AU2243" s="25"/>
    </row>
    <row r="2244" spans="27:47">
      <c r="AA2244" s="25"/>
      <c r="AB2244" s="25"/>
      <c r="AC2244" s="25"/>
      <c r="AD2244" s="25"/>
      <c r="AE2244" s="25"/>
      <c r="AF2244" s="28"/>
      <c r="AG2244" s="128"/>
      <c r="AN2244" s="25"/>
      <c r="AO2244" s="25"/>
      <c r="AP2244" s="25"/>
      <c r="AQ2244" s="25"/>
      <c r="AR2244" s="25"/>
      <c r="AS2244" s="25"/>
      <c r="AT2244" s="25"/>
      <c r="AU2244" s="25"/>
    </row>
    <row r="2245" spans="27:47">
      <c r="AA2245" s="25"/>
      <c r="AB2245" s="25"/>
      <c r="AC2245" s="25"/>
      <c r="AD2245" s="25"/>
      <c r="AE2245" s="25"/>
      <c r="AF2245" s="28"/>
      <c r="AG2245" s="128"/>
      <c r="AN2245" s="25"/>
      <c r="AO2245" s="25"/>
      <c r="AP2245" s="25"/>
      <c r="AQ2245" s="25"/>
      <c r="AR2245" s="25"/>
      <c r="AS2245" s="25"/>
      <c r="AT2245" s="25"/>
      <c r="AU2245" s="25"/>
    </row>
    <row r="2246" spans="27:47">
      <c r="AA2246" s="25"/>
      <c r="AB2246" s="25"/>
      <c r="AC2246" s="25"/>
      <c r="AD2246" s="25"/>
      <c r="AE2246" s="25"/>
      <c r="AF2246" s="28"/>
      <c r="AG2246" s="128"/>
      <c r="AN2246" s="25"/>
      <c r="AO2246" s="25"/>
      <c r="AP2246" s="25"/>
      <c r="AQ2246" s="25"/>
      <c r="AR2246" s="25"/>
      <c r="AS2246" s="25"/>
      <c r="AT2246" s="25"/>
      <c r="AU2246" s="25"/>
    </row>
    <row r="2247" spans="27:47">
      <c r="AA2247" s="25"/>
      <c r="AB2247" s="25"/>
      <c r="AC2247" s="25"/>
      <c r="AD2247" s="25"/>
      <c r="AE2247" s="25"/>
      <c r="AF2247" s="28"/>
      <c r="AG2247" s="128"/>
      <c r="AN2247" s="25"/>
      <c r="AO2247" s="25"/>
      <c r="AP2247" s="25"/>
      <c r="AQ2247" s="25"/>
      <c r="AR2247" s="25"/>
      <c r="AS2247" s="25"/>
      <c r="AT2247" s="25"/>
      <c r="AU2247" s="25"/>
    </row>
    <row r="2248" spans="27:47">
      <c r="AA2248" s="25"/>
      <c r="AB2248" s="25"/>
      <c r="AC2248" s="25"/>
      <c r="AD2248" s="25"/>
      <c r="AE2248" s="25"/>
      <c r="AF2248" s="28"/>
      <c r="AG2248" s="128"/>
      <c r="AN2248" s="25"/>
      <c r="AO2248" s="25"/>
      <c r="AP2248" s="25"/>
      <c r="AQ2248" s="25"/>
      <c r="AR2248" s="25"/>
      <c r="AS2248" s="25"/>
      <c r="AT2248" s="25"/>
      <c r="AU2248" s="25"/>
    </row>
    <row r="2249" spans="27:47">
      <c r="AA2249" s="25"/>
      <c r="AB2249" s="25"/>
      <c r="AC2249" s="25"/>
      <c r="AD2249" s="25"/>
      <c r="AE2249" s="25"/>
      <c r="AF2249" s="28"/>
      <c r="AG2249" s="128"/>
      <c r="AN2249" s="25"/>
      <c r="AO2249" s="25"/>
      <c r="AP2249" s="25"/>
      <c r="AQ2249" s="25"/>
      <c r="AR2249" s="25"/>
      <c r="AS2249" s="25"/>
      <c r="AT2249" s="25"/>
      <c r="AU2249" s="25"/>
    </row>
    <row r="2250" spans="27:47">
      <c r="AA2250" s="25"/>
      <c r="AB2250" s="25"/>
      <c r="AC2250" s="25"/>
      <c r="AD2250" s="25"/>
      <c r="AE2250" s="25"/>
      <c r="AF2250" s="28"/>
      <c r="AG2250" s="128"/>
      <c r="AN2250" s="25"/>
      <c r="AO2250" s="25"/>
      <c r="AP2250" s="25"/>
      <c r="AQ2250" s="25"/>
      <c r="AR2250" s="25"/>
      <c r="AS2250" s="25"/>
      <c r="AT2250" s="25"/>
      <c r="AU2250" s="25"/>
    </row>
    <row r="2251" spans="27:47">
      <c r="AA2251" s="25"/>
      <c r="AB2251" s="25"/>
      <c r="AC2251" s="25"/>
      <c r="AD2251" s="25"/>
      <c r="AE2251" s="25"/>
      <c r="AF2251" s="28"/>
      <c r="AG2251" s="128"/>
      <c r="AN2251" s="25"/>
      <c r="AO2251" s="25"/>
      <c r="AP2251" s="25"/>
      <c r="AQ2251" s="25"/>
      <c r="AR2251" s="25"/>
      <c r="AS2251" s="25"/>
      <c r="AT2251" s="25"/>
      <c r="AU2251" s="25"/>
    </row>
    <row r="2252" spans="27:47">
      <c r="AA2252" s="25"/>
      <c r="AB2252" s="25"/>
      <c r="AC2252" s="25"/>
      <c r="AD2252" s="25"/>
      <c r="AE2252" s="25"/>
      <c r="AF2252" s="28"/>
      <c r="AG2252" s="128"/>
      <c r="AN2252" s="25"/>
      <c r="AO2252" s="25"/>
      <c r="AP2252" s="25"/>
      <c r="AQ2252" s="25"/>
      <c r="AR2252" s="25"/>
      <c r="AS2252" s="25"/>
      <c r="AT2252" s="25"/>
      <c r="AU2252" s="25"/>
    </row>
    <row r="2253" spans="27:47">
      <c r="AA2253" s="25"/>
      <c r="AB2253" s="25"/>
      <c r="AC2253" s="25"/>
      <c r="AD2253" s="25"/>
      <c r="AE2253" s="25"/>
      <c r="AF2253" s="28"/>
      <c r="AG2253" s="128"/>
      <c r="AN2253" s="25"/>
      <c r="AO2253" s="25"/>
      <c r="AP2253" s="25"/>
      <c r="AQ2253" s="25"/>
      <c r="AR2253" s="25"/>
      <c r="AS2253" s="25"/>
      <c r="AT2253" s="25"/>
      <c r="AU2253" s="25"/>
    </row>
    <row r="2254" spans="27:47">
      <c r="AA2254" s="25"/>
      <c r="AB2254" s="25"/>
      <c r="AC2254" s="25"/>
      <c r="AD2254" s="25"/>
      <c r="AE2254" s="25"/>
      <c r="AF2254" s="28"/>
      <c r="AG2254" s="128"/>
      <c r="AN2254" s="25"/>
      <c r="AO2254" s="25"/>
      <c r="AP2254" s="25"/>
      <c r="AQ2254" s="25"/>
      <c r="AR2254" s="25"/>
      <c r="AS2254" s="25"/>
      <c r="AT2254" s="25"/>
      <c r="AU2254" s="25"/>
    </row>
    <row r="2255" spans="27:47">
      <c r="AA2255" s="25"/>
      <c r="AB2255" s="25"/>
      <c r="AC2255" s="25"/>
      <c r="AD2255" s="25"/>
      <c r="AE2255" s="25"/>
      <c r="AF2255" s="28"/>
      <c r="AG2255" s="128"/>
      <c r="AN2255" s="25"/>
      <c r="AO2255" s="25"/>
      <c r="AP2255" s="25"/>
      <c r="AQ2255" s="25"/>
      <c r="AR2255" s="25"/>
      <c r="AS2255" s="25"/>
      <c r="AT2255" s="25"/>
      <c r="AU2255" s="25"/>
    </row>
    <row r="2256" spans="27:47">
      <c r="AA2256" s="25"/>
      <c r="AB2256" s="25"/>
      <c r="AC2256" s="25"/>
      <c r="AD2256" s="25"/>
      <c r="AE2256" s="25"/>
      <c r="AF2256" s="28"/>
      <c r="AG2256" s="128"/>
      <c r="AN2256" s="25"/>
      <c r="AO2256" s="25"/>
      <c r="AP2256" s="25"/>
      <c r="AQ2256" s="25"/>
      <c r="AR2256" s="25"/>
      <c r="AS2256" s="25"/>
      <c r="AT2256" s="25"/>
      <c r="AU2256" s="25"/>
    </row>
    <row r="2257" spans="27:47">
      <c r="AA2257" s="25"/>
      <c r="AB2257" s="25"/>
      <c r="AC2257" s="25"/>
      <c r="AD2257" s="25"/>
      <c r="AE2257" s="25"/>
      <c r="AF2257" s="28"/>
      <c r="AG2257" s="128"/>
      <c r="AN2257" s="25"/>
      <c r="AO2257" s="25"/>
      <c r="AP2257" s="25"/>
      <c r="AQ2257" s="25"/>
      <c r="AR2257" s="25"/>
      <c r="AS2257" s="25"/>
      <c r="AT2257" s="25"/>
      <c r="AU2257" s="25"/>
    </row>
    <row r="2258" spans="27:47">
      <c r="AA2258" s="25"/>
      <c r="AB2258" s="25"/>
      <c r="AC2258" s="25"/>
      <c r="AD2258" s="25"/>
      <c r="AE2258" s="25"/>
      <c r="AF2258" s="28"/>
      <c r="AG2258" s="128"/>
      <c r="AN2258" s="25"/>
      <c r="AO2258" s="25"/>
      <c r="AP2258" s="25"/>
      <c r="AQ2258" s="25"/>
      <c r="AR2258" s="25"/>
      <c r="AS2258" s="25"/>
      <c r="AT2258" s="25"/>
      <c r="AU2258" s="25"/>
    </row>
    <row r="2259" spans="27:47">
      <c r="AA2259" s="25"/>
      <c r="AB2259" s="25"/>
      <c r="AC2259" s="25"/>
      <c r="AD2259" s="25"/>
      <c r="AE2259" s="25"/>
      <c r="AF2259" s="28"/>
      <c r="AG2259" s="128"/>
      <c r="AN2259" s="25"/>
      <c r="AO2259" s="25"/>
      <c r="AP2259" s="25"/>
      <c r="AQ2259" s="25"/>
      <c r="AR2259" s="25"/>
      <c r="AS2259" s="25"/>
      <c r="AT2259" s="25"/>
      <c r="AU2259" s="25"/>
    </row>
    <row r="2260" spans="27:47">
      <c r="AA2260" s="25"/>
      <c r="AB2260" s="25"/>
      <c r="AC2260" s="25"/>
      <c r="AD2260" s="25"/>
      <c r="AE2260" s="25"/>
      <c r="AF2260" s="28"/>
      <c r="AG2260" s="128"/>
      <c r="AN2260" s="25"/>
      <c r="AO2260" s="25"/>
      <c r="AP2260" s="25"/>
      <c r="AQ2260" s="25"/>
      <c r="AR2260" s="25"/>
      <c r="AS2260" s="25"/>
      <c r="AT2260" s="25"/>
      <c r="AU2260" s="25"/>
    </row>
    <row r="2261" spans="27:47">
      <c r="AA2261" s="25"/>
      <c r="AB2261" s="25"/>
      <c r="AC2261" s="25"/>
      <c r="AD2261" s="25"/>
      <c r="AE2261" s="25"/>
      <c r="AF2261" s="28"/>
      <c r="AG2261" s="128"/>
      <c r="AN2261" s="25"/>
      <c r="AO2261" s="25"/>
      <c r="AP2261" s="25"/>
      <c r="AQ2261" s="25"/>
      <c r="AR2261" s="25"/>
      <c r="AS2261" s="25"/>
      <c r="AT2261" s="25"/>
      <c r="AU2261" s="25"/>
    </row>
    <row r="2262" spans="27:47">
      <c r="AA2262" s="25"/>
      <c r="AB2262" s="25"/>
      <c r="AC2262" s="25"/>
      <c r="AD2262" s="25"/>
      <c r="AE2262" s="25"/>
      <c r="AF2262" s="28"/>
      <c r="AG2262" s="128"/>
      <c r="AN2262" s="25"/>
      <c r="AO2262" s="25"/>
      <c r="AP2262" s="25"/>
      <c r="AQ2262" s="25"/>
      <c r="AR2262" s="25"/>
      <c r="AS2262" s="25"/>
      <c r="AT2262" s="25"/>
      <c r="AU2262" s="25"/>
    </row>
    <row r="2263" spans="27:47">
      <c r="AA2263" s="25"/>
      <c r="AB2263" s="25"/>
      <c r="AC2263" s="25"/>
      <c r="AD2263" s="25"/>
      <c r="AE2263" s="25"/>
      <c r="AF2263" s="28"/>
      <c r="AG2263" s="128"/>
      <c r="AN2263" s="25"/>
      <c r="AO2263" s="25"/>
      <c r="AP2263" s="25"/>
      <c r="AQ2263" s="25"/>
      <c r="AR2263" s="25"/>
      <c r="AS2263" s="25"/>
      <c r="AT2263" s="25"/>
      <c r="AU2263" s="25"/>
    </row>
    <row r="2264" spans="27:47">
      <c r="AA2264" s="25"/>
      <c r="AB2264" s="25"/>
      <c r="AC2264" s="25"/>
      <c r="AD2264" s="25"/>
      <c r="AE2264" s="25"/>
      <c r="AF2264" s="28"/>
      <c r="AG2264" s="128"/>
      <c r="AN2264" s="25"/>
      <c r="AO2264" s="25"/>
      <c r="AP2264" s="25"/>
      <c r="AQ2264" s="25"/>
      <c r="AR2264" s="25"/>
      <c r="AS2264" s="25"/>
      <c r="AT2264" s="25"/>
      <c r="AU2264" s="25"/>
    </row>
    <row r="2265" spans="27:47">
      <c r="AA2265" s="25"/>
      <c r="AB2265" s="25"/>
      <c r="AC2265" s="25"/>
      <c r="AD2265" s="25"/>
      <c r="AE2265" s="25"/>
      <c r="AF2265" s="28"/>
      <c r="AG2265" s="128"/>
      <c r="AN2265" s="25"/>
      <c r="AO2265" s="25"/>
      <c r="AP2265" s="25"/>
      <c r="AQ2265" s="25"/>
      <c r="AR2265" s="25"/>
      <c r="AS2265" s="25"/>
      <c r="AT2265" s="25"/>
      <c r="AU2265" s="25"/>
    </row>
    <row r="2266" spans="27:47">
      <c r="AA2266" s="25"/>
      <c r="AB2266" s="25"/>
      <c r="AC2266" s="25"/>
      <c r="AD2266" s="25"/>
      <c r="AE2266" s="25"/>
      <c r="AF2266" s="28"/>
      <c r="AG2266" s="128"/>
      <c r="AN2266" s="25"/>
      <c r="AO2266" s="25"/>
      <c r="AP2266" s="25"/>
      <c r="AQ2266" s="25"/>
      <c r="AR2266" s="25"/>
      <c r="AS2266" s="25"/>
      <c r="AT2266" s="25"/>
      <c r="AU2266" s="25"/>
    </row>
    <row r="2267" spans="27:47">
      <c r="AA2267" s="25"/>
      <c r="AB2267" s="25"/>
      <c r="AC2267" s="25"/>
      <c r="AD2267" s="25"/>
      <c r="AE2267" s="25"/>
      <c r="AF2267" s="28"/>
      <c r="AG2267" s="128"/>
      <c r="AN2267" s="25"/>
      <c r="AO2267" s="25"/>
      <c r="AP2267" s="25"/>
      <c r="AQ2267" s="25"/>
      <c r="AR2267" s="25"/>
      <c r="AS2267" s="25"/>
      <c r="AT2267" s="25"/>
      <c r="AU2267" s="25"/>
    </row>
    <row r="2268" spans="27:47">
      <c r="AA2268" s="25"/>
      <c r="AB2268" s="25"/>
      <c r="AC2268" s="25"/>
      <c r="AD2268" s="25"/>
      <c r="AE2268" s="25"/>
      <c r="AF2268" s="28"/>
      <c r="AG2268" s="128"/>
      <c r="AN2268" s="25"/>
      <c r="AO2268" s="25"/>
      <c r="AP2268" s="25"/>
      <c r="AQ2268" s="25"/>
      <c r="AR2268" s="25"/>
      <c r="AS2268" s="25"/>
      <c r="AT2268" s="25"/>
      <c r="AU2268" s="25"/>
    </row>
    <row r="2269" spans="27:47">
      <c r="AA2269" s="25"/>
      <c r="AB2269" s="25"/>
      <c r="AC2269" s="25"/>
      <c r="AD2269" s="25"/>
      <c r="AE2269" s="25"/>
      <c r="AF2269" s="28"/>
      <c r="AG2269" s="128"/>
      <c r="AN2269" s="25"/>
      <c r="AO2269" s="25"/>
      <c r="AP2269" s="25"/>
      <c r="AQ2269" s="25"/>
      <c r="AR2269" s="25"/>
      <c r="AS2269" s="25"/>
      <c r="AT2269" s="25"/>
      <c r="AU2269" s="25"/>
    </row>
    <row r="2270" spans="27:47">
      <c r="AA2270" s="25"/>
      <c r="AB2270" s="25"/>
      <c r="AC2270" s="25"/>
      <c r="AD2270" s="25"/>
      <c r="AE2270" s="25"/>
      <c r="AF2270" s="28"/>
      <c r="AG2270" s="128"/>
      <c r="AN2270" s="25"/>
      <c r="AO2270" s="25"/>
      <c r="AP2270" s="25"/>
      <c r="AQ2270" s="25"/>
      <c r="AR2270" s="25"/>
      <c r="AS2270" s="25"/>
      <c r="AT2270" s="25"/>
      <c r="AU2270" s="25"/>
    </row>
    <row r="2271" spans="27:47">
      <c r="AA2271" s="25"/>
      <c r="AB2271" s="25"/>
      <c r="AC2271" s="25"/>
      <c r="AD2271" s="25"/>
      <c r="AE2271" s="25"/>
      <c r="AF2271" s="28"/>
      <c r="AG2271" s="128"/>
      <c r="AN2271" s="25"/>
      <c r="AO2271" s="25"/>
      <c r="AP2271" s="25"/>
      <c r="AQ2271" s="25"/>
      <c r="AR2271" s="25"/>
      <c r="AS2271" s="25"/>
      <c r="AT2271" s="25"/>
      <c r="AU2271" s="25"/>
    </row>
    <row r="2272" spans="27:47">
      <c r="AA2272" s="25"/>
      <c r="AB2272" s="25"/>
      <c r="AC2272" s="25"/>
      <c r="AD2272" s="25"/>
      <c r="AE2272" s="25"/>
      <c r="AF2272" s="28"/>
      <c r="AG2272" s="128"/>
      <c r="AN2272" s="25"/>
      <c r="AO2272" s="25"/>
      <c r="AP2272" s="25"/>
      <c r="AQ2272" s="25"/>
      <c r="AR2272" s="25"/>
      <c r="AS2272" s="25"/>
      <c r="AT2272" s="25"/>
      <c r="AU2272" s="25"/>
    </row>
    <row r="2273" spans="27:47">
      <c r="AA2273" s="25"/>
      <c r="AB2273" s="25"/>
      <c r="AC2273" s="25"/>
      <c r="AD2273" s="25"/>
      <c r="AE2273" s="25"/>
      <c r="AF2273" s="28"/>
      <c r="AG2273" s="128"/>
      <c r="AN2273" s="25"/>
      <c r="AO2273" s="25"/>
      <c r="AP2273" s="25"/>
      <c r="AQ2273" s="25"/>
      <c r="AR2273" s="25"/>
      <c r="AS2273" s="25"/>
      <c r="AT2273" s="25"/>
      <c r="AU2273" s="25"/>
    </row>
    <row r="2274" spans="27:47">
      <c r="AA2274" s="25"/>
      <c r="AB2274" s="25"/>
      <c r="AC2274" s="25"/>
      <c r="AD2274" s="25"/>
      <c r="AE2274" s="25"/>
      <c r="AF2274" s="28"/>
      <c r="AG2274" s="128"/>
      <c r="AN2274" s="25"/>
      <c r="AO2274" s="25"/>
      <c r="AP2274" s="25"/>
      <c r="AQ2274" s="25"/>
      <c r="AR2274" s="25"/>
      <c r="AS2274" s="25"/>
      <c r="AT2274" s="25"/>
      <c r="AU2274" s="25"/>
    </row>
    <row r="2275" spans="27:47">
      <c r="AA2275" s="25"/>
      <c r="AB2275" s="25"/>
      <c r="AC2275" s="25"/>
      <c r="AD2275" s="25"/>
      <c r="AE2275" s="25"/>
      <c r="AF2275" s="28"/>
      <c r="AG2275" s="128"/>
      <c r="AN2275" s="25"/>
      <c r="AO2275" s="25"/>
      <c r="AP2275" s="25"/>
      <c r="AQ2275" s="25"/>
      <c r="AR2275" s="25"/>
      <c r="AS2275" s="25"/>
      <c r="AT2275" s="25"/>
      <c r="AU2275" s="25"/>
    </row>
    <row r="2276" spans="27:47">
      <c r="AA2276" s="25"/>
      <c r="AB2276" s="25"/>
      <c r="AC2276" s="25"/>
      <c r="AD2276" s="25"/>
      <c r="AE2276" s="25"/>
      <c r="AF2276" s="28"/>
      <c r="AG2276" s="128"/>
      <c r="AN2276" s="25"/>
      <c r="AO2276" s="25"/>
      <c r="AP2276" s="25"/>
      <c r="AQ2276" s="25"/>
      <c r="AR2276" s="25"/>
      <c r="AS2276" s="25"/>
      <c r="AT2276" s="25"/>
      <c r="AU2276" s="25"/>
    </row>
    <row r="2277" spans="27:47">
      <c r="AA2277" s="25"/>
      <c r="AB2277" s="25"/>
      <c r="AC2277" s="25"/>
      <c r="AD2277" s="25"/>
      <c r="AE2277" s="25"/>
      <c r="AF2277" s="28"/>
      <c r="AG2277" s="128"/>
      <c r="AN2277" s="25"/>
      <c r="AO2277" s="25"/>
      <c r="AP2277" s="25"/>
      <c r="AQ2277" s="25"/>
      <c r="AR2277" s="25"/>
      <c r="AS2277" s="25"/>
      <c r="AT2277" s="25"/>
      <c r="AU2277" s="25"/>
    </row>
    <row r="2278" spans="27:47">
      <c r="AA2278" s="25"/>
      <c r="AB2278" s="25"/>
      <c r="AC2278" s="25"/>
      <c r="AD2278" s="25"/>
      <c r="AE2278" s="25"/>
      <c r="AF2278" s="28"/>
      <c r="AG2278" s="128"/>
      <c r="AN2278" s="25"/>
      <c r="AO2278" s="25"/>
      <c r="AP2278" s="25"/>
      <c r="AQ2278" s="25"/>
      <c r="AR2278" s="25"/>
      <c r="AS2278" s="25"/>
      <c r="AT2278" s="25"/>
      <c r="AU2278" s="25"/>
    </row>
    <row r="2279" spans="27:47">
      <c r="AA2279" s="25"/>
      <c r="AB2279" s="25"/>
      <c r="AC2279" s="25"/>
      <c r="AD2279" s="25"/>
      <c r="AE2279" s="25"/>
      <c r="AF2279" s="28"/>
      <c r="AG2279" s="128"/>
      <c r="AN2279" s="25"/>
      <c r="AO2279" s="25"/>
      <c r="AP2279" s="25"/>
      <c r="AQ2279" s="25"/>
      <c r="AR2279" s="25"/>
      <c r="AS2279" s="25"/>
      <c r="AT2279" s="25"/>
      <c r="AU2279" s="25"/>
    </row>
    <row r="2280" spans="27:47">
      <c r="AA2280" s="25"/>
      <c r="AB2280" s="25"/>
      <c r="AC2280" s="25"/>
      <c r="AD2280" s="25"/>
      <c r="AE2280" s="25"/>
      <c r="AF2280" s="28"/>
      <c r="AG2280" s="128"/>
      <c r="AN2280" s="25"/>
      <c r="AO2280" s="25"/>
      <c r="AP2280" s="25"/>
      <c r="AQ2280" s="25"/>
      <c r="AR2280" s="25"/>
      <c r="AS2280" s="25"/>
      <c r="AT2280" s="25"/>
      <c r="AU2280" s="25"/>
    </row>
    <row r="2281" spans="27:47">
      <c r="AA2281" s="25"/>
      <c r="AB2281" s="25"/>
      <c r="AC2281" s="25"/>
      <c r="AD2281" s="25"/>
      <c r="AE2281" s="25"/>
      <c r="AF2281" s="28"/>
      <c r="AG2281" s="128"/>
      <c r="AN2281" s="25"/>
      <c r="AO2281" s="25"/>
      <c r="AP2281" s="25"/>
      <c r="AQ2281" s="25"/>
      <c r="AR2281" s="25"/>
      <c r="AS2281" s="25"/>
      <c r="AT2281" s="25"/>
      <c r="AU2281" s="25"/>
    </row>
    <row r="2282" spans="27:47">
      <c r="AA2282" s="25"/>
      <c r="AB2282" s="25"/>
      <c r="AC2282" s="25"/>
      <c r="AD2282" s="25"/>
      <c r="AE2282" s="25"/>
      <c r="AF2282" s="28"/>
      <c r="AG2282" s="128"/>
      <c r="AN2282" s="25"/>
      <c r="AO2282" s="25"/>
      <c r="AP2282" s="25"/>
      <c r="AQ2282" s="25"/>
      <c r="AR2282" s="25"/>
      <c r="AS2282" s="25"/>
      <c r="AT2282" s="25"/>
      <c r="AU2282" s="25"/>
    </row>
    <row r="2283" spans="27:47">
      <c r="AA2283" s="25"/>
      <c r="AB2283" s="25"/>
      <c r="AC2283" s="25"/>
      <c r="AD2283" s="25"/>
      <c r="AE2283" s="25"/>
      <c r="AF2283" s="28"/>
      <c r="AG2283" s="128"/>
      <c r="AN2283" s="25"/>
      <c r="AO2283" s="25"/>
      <c r="AP2283" s="25"/>
      <c r="AQ2283" s="25"/>
      <c r="AR2283" s="25"/>
      <c r="AS2283" s="25"/>
      <c r="AT2283" s="25"/>
      <c r="AU2283" s="25"/>
    </row>
    <row r="2284" spans="27:47">
      <c r="AA2284" s="25"/>
      <c r="AB2284" s="25"/>
      <c r="AC2284" s="25"/>
      <c r="AD2284" s="25"/>
      <c r="AE2284" s="25"/>
      <c r="AF2284" s="28"/>
      <c r="AG2284" s="128"/>
      <c r="AN2284" s="25"/>
      <c r="AO2284" s="25"/>
      <c r="AP2284" s="25"/>
      <c r="AQ2284" s="25"/>
      <c r="AR2284" s="25"/>
      <c r="AS2284" s="25"/>
      <c r="AT2284" s="25"/>
      <c r="AU2284" s="25"/>
    </row>
    <row r="2285" spans="27:47">
      <c r="AA2285" s="25"/>
      <c r="AB2285" s="25"/>
      <c r="AC2285" s="25"/>
      <c r="AD2285" s="25"/>
      <c r="AE2285" s="25"/>
      <c r="AF2285" s="28"/>
      <c r="AG2285" s="128"/>
      <c r="AN2285" s="25"/>
      <c r="AO2285" s="25"/>
      <c r="AP2285" s="25"/>
      <c r="AQ2285" s="25"/>
      <c r="AR2285" s="25"/>
      <c r="AS2285" s="25"/>
      <c r="AT2285" s="25"/>
      <c r="AU2285" s="25"/>
    </row>
    <row r="2286" spans="27:47">
      <c r="AA2286" s="25"/>
      <c r="AB2286" s="25"/>
      <c r="AC2286" s="25"/>
      <c r="AD2286" s="25"/>
      <c r="AE2286" s="25"/>
      <c r="AF2286" s="28"/>
      <c r="AG2286" s="128"/>
      <c r="AN2286" s="25"/>
      <c r="AO2286" s="25"/>
      <c r="AP2286" s="25"/>
      <c r="AQ2286" s="25"/>
      <c r="AR2286" s="25"/>
      <c r="AS2286" s="25"/>
      <c r="AT2286" s="25"/>
      <c r="AU2286" s="25"/>
    </row>
    <row r="2287" spans="27:47">
      <c r="AA2287" s="25"/>
      <c r="AB2287" s="25"/>
      <c r="AC2287" s="25"/>
      <c r="AD2287" s="25"/>
      <c r="AE2287" s="25"/>
      <c r="AF2287" s="28"/>
      <c r="AG2287" s="128"/>
      <c r="AN2287" s="25"/>
      <c r="AO2287" s="25"/>
      <c r="AP2287" s="25"/>
      <c r="AQ2287" s="25"/>
      <c r="AR2287" s="25"/>
      <c r="AS2287" s="25"/>
      <c r="AT2287" s="25"/>
      <c r="AU2287" s="25"/>
    </row>
    <row r="2288" spans="27:47">
      <c r="AA2288" s="25"/>
      <c r="AB2288" s="25"/>
      <c r="AC2288" s="25"/>
      <c r="AD2288" s="25"/>
      <c r="AE2288" s="25"/>
      <c r="AF2288" s="28"/>
      <c r="AG2288" s="128"/>
      <c r="AN2288" s="25"/>
      <c r="AO2288" s="25"/>
      <c r="AP2288" s="25"/>
      <c r="AQ2288" s="25"/>
      <c r="AR2288" s="25"/>
      <c r="AS2288" s="25"/>
      <c r="AT2288" s="25"/>
      <c r="AU2288" s="25"/>
    </row>
    <row r="2289" spans="27:47">
      <c r="AA2289" s="25"/>
      <c r="AB2289" s="25"/>
      <c r="AC2289" s="25"/>
      <c r="AD2289" s="25"/>
      <c r="AE2289" s="25"/>
      <c r="AF2289" s="28"/>
      <c r="AG2289" s="128"/>
      <c r="AN2289" s="25"/>
      <c r="AO2289" s="25"/>
      <c r="AP2289" s="25"/>
      <c r="AQ2289" s="25"/>
      <c r="AR2289" s="25"/>
      <c r="AS2289" s="25"/>
      <c r="AT2289" s="25"/>
      <c r="AU2289" s="25"/>
    </row>
    <row r="2290" spans="27:47">
      <c r="AA2290" s="25"/>
      <c r="AB2290" s="25"/>
      <c r="AC2290" s="25"/>
      <c r="AD2290" s="25"/>
      <c r="AE2290" s="25"/>
      <c r="AF2290" s="28"/>
      <c r="AG2290" s="128"/>
      <c r="AN2290" s="25"/>
      <c r="AO2290" s="25"/>
      <c r="AP2290" s="25"/>
      <c r="AQ2290" s="25"/>
      <c r="AR2290" s="25"/>
      <c r="AS2290" s="25"/>
      <c r="AT2290" s="25"/>
      <c r="AU2290" s="25"/>
    </row>
    <row r="2291" spans="27:47">
      <c r="AA2291" s="25"/>
      <c r="AB2291" s="25"/>
      <c r="AC2291" s="25"/>
      <c r="AD2291" s="25"/>
      <c r="AE2291" s="25"/>
      <c r="AF2291" s="28"/>
      <c r="AG2291" s="128"/>
      <c r="AN2291" s="25"/>
      <c r="AO2291" s="25"/>
      <c r="AP2291" s="25"/>
      <c r="AQ2291" s="25"/>
      <c r="AR2291" s="25"/>
      <c r="AS2291" s="25"/>
      <c r="AT2291" s="25"/>
      <c r="AU2291" s="25"/>
    </row>
    <row r="2292" spans="27:47">
      <c r="AA2292" s="25"/>
      <c r="AB2292" s="25"/>
      <c r="AC2292" s="25"/>
      <c r="AD2292" s="25"/>
      <c r="AE2292" s="25"/>
      <c r="AF2292" s="28"/>
      <c r="AG2292" s="128"/>
      <c r="AN2292" s="25"/>
      <c r="AO2292" s="25"/>
      <c r="AP2292" s="25"/>
      <c r="AQ2292" s="25"/>
      <c r="AR2292" s="25"/>
      <c r="AS2292" s="25"/>
      <c r="AT2292" s="25"/>
      <c r="AU2292" s="25"/>
    </row>
    <row r="2293" spans="27:47">
      <c r="AA2293" s="25"/>
      <c r="AB2293" s="25"/>
      <c r="AC2293" s="25"/>
      <c r="AD2293" s="25"/>
      <c r="AE2293" s="25"/>
      <c r="AF2293" s="28"/>
      <c r="AG2293" s="128"/>
      <c r="AN2293" s="25"/>
      <c r="AO2293" s="25"/>
      <c r="AP2293" s="25"/>
      <c r="AQ2293" s="25"/>
      <c r="AR2293" s="25"/>
      <c r="AS2293" s="25"/>
      <c r="AT2293" s="25"/>
      <c r="AU2293" s="25"/>
    </row>
    <row r="2294" spans="27:47">
      <c r="AA2294" s="25"/>
      <c r="AB2294" s="25"/>
      <c r="AC2294" s="25"/>
      <c r="AD2294" s="25"/>
      <c r="AE2294" s="25"/>
      <c r="AF2294" s="28"/>
      <c r="AG2294" s="128"/>
      <c r="AN2294" s="25"/>
      <c r="AO2294" s="25"/>
      <c r="AP2294" s="25"/>
      <c r="AQ2294" s="25"/>
      <c r="AR2294" s="25"/>
      <c r="AS2294" s="25"/>
      <c r="AT2294" s="25"/>
      <c r="AU2294" s="25"/>
    </row>
    <row r="2295" spans="27:47">
      <c r="AA2295" s="25"/>
      <c r="AB2295" s="25"/>
      <c r="AC2295" s="25"/>
      <c r="AD2295" s="25"/>
      <c r="AE2295" s="25"/>
      <c r="AF2295" s="28"/>
      <c r="AG2295" s="128"/>
      <c r="AN2295" s="25"/>
      <c r="AO2295" s="25"/>
      <c r="AP2295" s="25"/>
      <c r="AQ2295" s="25"/>
      <c r="AR2295" s="25"/>
      <c r="AS2295" s="25"/>
      <c r="AT2295" s="25"/>
      <c r="AU2295" s="25"/>
    </row>
    <row r="2296" spans="27:47">
      <c r="AA2296" s="25"/>
      <c r="AB2296" s="25"/>
      <c r="AC2296" s="25"/>
      <c r="AD2296" s="25"/>
      <c r="AE2296" s="25"/>
      <c r="AF2296" s="28"/>
      <c r="AG2296" s="128"/>
      <c r="AN2296" s="25"/>
      <c r="AO2296" s="25"/>
      <c r="AP2296" s="25"/>
      <c r="AQ2296" s="25"/>
      <c r="AR2296" s="25"/>
      <c r="AS2296" s="25"/>
      <c r="AT2296" s="25"/>
      <c r="AU2296" s="25"/>
    </row>
    <row r="2297" spans="27:47">
      <c r="AA2297" s="25"/>
      <c r="AB2297" s="25"/>
      <c r="AC2297" s="25"/>
      <c r="AD2297" s="25"/>
      <c r="AE2297" s="25"/>
      <c r="AF2297" s="28"/>
      <c r="AG2297" s="128"/>
      <c r="AN2297" s="25"/>
      <c r="AO2297" s="25"/>
      <c r="AP2297" s="25"/>
      <c r="AQ2297" s="25"/>
      <c r="AR2297" s="25"/>
      <c r="AS2297" s="25"/>
      <c r="AT2297" s="25"/>
      <c r="AU2297" s="25"/>
    </row>
    <row r="2298" spans="27:47">
      <c r="AA2298" s="25"/>
      <c r="AB2298" s="25"/>
      <c r="AC2298" s="25"/>
      <c r="AD2298" s="25"/>
      <c r="AE2298" s="25"/>
      <c r="AF2298" s="28"/>
      <c r="AG2298" s="128"/>
      <c r="AN2298" s="25"/>
      <c r="AO2298" s="25"/>
      <c r="AP2298" s="25"/>
      <c r="AQ2298" s="25"/>
      <c r="AR2298" s="25"/>
      <c r="AS2298" s="25"/>
      <c r="AT2298" s="25"/>
      <c r="AU2298" s="25"/>
    </row>
    <row r="2299" spans="27:47">
      <c r="AA2299" s="25"/>
      <c r="AB2299" s="25"/>
      <c r="AC2299" s="25"/>
      <c r="AD2299" s="25"/>
      <c r="AE2299" s="25"/>
      <c r="AF2299" s="28"/>
      <c r="AG2299" s="128"/>
      <c r="AN2299" s="25"/>
      <c r="AO2299" s="25"/>
      <c r="AP2299" s="25"/>
      <c r="AQ2299" s="25"/>
      <c r="AR2299" s="25"/>
      <c r="AS2299" s="25"/>
      <c r="AT2299" s="25"/>
      <c r="AU2299" s="25"/>
    </row>
    <row r="2300" spans="27:47">
      <c r="AA2300" s="25"/>
      <c r="AB2300" s="25"/>
      <c r="AC2300" s="25"/>
      <c r="AD2300" s="25"/>
      <c r="AE2300" s="25"/>
      <c r="AF2300" s="28"/>
      <c r="AG2300" s="128"/>
      <c r="AN2300" s="25"/>
      <c r="AO2300" s="25"/>
      <c r="AP2300" s="25"/>
      <c r="AQ2300" s="25"/>
      <c r="AR2300" s="25"/>
      <c r="AS2300" s="25"/>
      <c r="AT2300" s="25"/>
      <c r="AU2300" s="25"/>
    </row>
    <row r="2301" spans="27:47">
      <c r="AA2301" s="25"/>
      <c r="AB2301" s="25"/>
      <c r="AC2301" s="25"/>
      <c r="AD2301" s="25"/>
      <c r="AE2301" s="25"/>
      <c r="AF2301" s="28"/>
      <c r="AG2301" s="128"/>
      <c r="AN2301" s="25"/>
      <c r="AO2301" s="25"/>
      <c r="AP2301" s="25"/>
      <c r="AQ2301" s="25"/>
      <c r="AR2301" s="25"/>
      <c r="AS2301" s="25"/>
      <c r="AT2301" s="25"/>
      <c r="AU2301" s="25"/>
    </row>
    <row r="2302" spans="27:47">
      <c r="AA2302" s="25"/>
      <c r="AB2302" s="25"/>
      <c r="AC2302" s="25"/>
      <c r="AD2302" s="25"/>
      <c r="AE2302" s="25"/>
      <c r="AF2302" s="28"/>
      <c r="AG2302" s="128"/>
      <c r="AN2302" s="25"/>
      <c r="AO2302" s="25"/>
      <c r="AP2302" s="25"/>
      <c r="AQ2302" s="25"/>
      <c r="AR2302" s="25"/>
      <c r="AS2302" s="25"/>
      <c r="AT2302" s="25"/>
      <c r="AU2302" s="25"/>
    </row>
    <row r="2303" spans="27:47">
      <c r="AA2303" s="25"/>
      <c r="AB2303" s="25"/>
      <c r="AC2303" s="25"/>
      <c r="AD2303" s="25"/>
      <c r="AE2303" s="25"/>
      <c r="AF2303" s="28"/>
      <c r="AG2303" s="128"/>
      <c r="AN2303" s="25"/>
      <c r="AO2303" s="25"/>
      <c r="AP2303" s="25"/>
      <c r="AQ2303" s="25"/>
      <c r="AR2303" s="25"/>
      <c r="AS2303" s="25"/>
      <c r="AT2303" s="25"/>
      <c r="AU2303" s="25"/>
    </row>
    <row r="2304" spans="27:47">
      <c r="AA2304" s="25"/>
      <c r="AB2304" s="25"/>
      <c r="AC2304" s="25"/>
      <c r="AD2304" s="25"/>
      <c r="AE2304" s="25"/>
      <c r="AF2304" s="28"/>
      <c r="AG2304" s="128"/>
      <c r="AN2304" s="25"/>
      <c r="AO2304" s="25"/>
      <c r="AP2304" s="25"/>
      <c r="AQ2304" s="25"/>
      <c r="AR2304" s="25"/>
      <c r="AS2304" s="25"/>
      <c r="AT2304" s="25"/>
      <c r="AU2304" s="25"/>
    </row>
    <row r="2305" spans="27:47">
      <c r="AA2305" s="25"/>
      <c r="AB2305" s="25"/>
      <c r="AC2305" s="25"/>
      <c r="AD2305" s="25"/>
      <c r="AE2305" s="25"/>
      <c r="AF2305" s="28"/>
      <c r="AG2305" s="128"/>
      <c r="AN2305" s="25"/>
      <c r="AO2305" s="25"/>
      <c r="AP2305" s="25"/>
      <c r="AQ2305" s="25"/>
      <c r="AR2305" s="25"/>
      <c r="AS2305" s="25"/>
      <c r="AT2305" s="25"/>
      <c r="AU2305" s="25"/>
    </row>
    <row r="2306" spans="27:47">
      <c r="AA2306" s="25"/>
      <c r="AB2306" s="25"/>
      <c r="AC2306" s="25"/>
      <c r="AD2306" s="25"/>
      <c r="AE2306" s="25"/>
      <c r="AF2306" s="28"/>
      <c r="AG2306" s="128"/>
      <c r="AN2306" s="25"/>
      <c r="AO2306" s="25"/>
      <c r="AP2306" s="25"/>
      <c r="AQ2306" s="25"/>
      <c r="AR2306" s="25"/>
      <c r="AS2306" s="25"/>
      <c r="AT2306" s="25"/>
      <c r="AU2306" s="25"/>
    </row>
    <row r="2307" spans="27:47">
      <c r="AA2307" s="25"/>
      <c r="AB2307" s="25"/>
      <c r="AC2307" s="25"/>
      <c r="AD2307" s="25"/>
      <c r="AE2307" s="25"/>
      <c r="AF2307" s="28"/>
      <c r="AG2307" s="128"/>
      <c r="AN2307" s="25"/>
      <c r="AO2307" s="25"/>
      <c r="AP2307" s="25"/>
      <c r="AQ2307" s="25"/>
      <c r="AR2307" s="25"/>
      <c r="AS2307" s="25"/>
      <c r="AT2307" s="25"/>
      <c r="AU2307" s="25"/>
    </row>
    <row r="2308" spans="27:47">
      <c r="AA2308" s="25"/>
      <c r="AB2308" s="25"/>
      <c r="AC2308" s="25"/>
      <c r="AD2308" s="25"/>
      <c r="AE2308" s="25"/>
      <c r="AF2308" s="28"/>
      <c r="AG2308" s="128"/>
      <c r="AN2308" s="25"/>
      <c r="AO2308" s="25"/>
      <c r="AP2308" s="25"/>
      <c r="AQ2308" s="25"/>
      <c r="AR2308" s="25"/>
      <c r="AS2308" s="25"/>
      <c r="AT2308" s="25"/>
      <c r="AU2308" s="25"/>
    </row>
    <row r="2309" spans="27:47">
      <c r="AA2309" s="25"/>
      <c r="AB2309" s="25"/>
      <c r="AC2309" s="25"/>
      <c r="AD2309" s="25"/>
      <c r="AE2309" s="25"/>
      <c r="AF2309" s="28"/>
      <c r="AG2309" s="128"/>
      <c r="AN2309" s="25"/>
      <c r="AO2309" s="25"/>
      <c r="AP2309" s="25"/>
      <c r="AQ2309" s="25"/>
      <c r="AR2309" s="25"/>
      <c r="AS2309" s="25"/>
      <c r="AT2309" s="25"/>
      <c r="AU2309" s="25"/>
    </row>
    <row r="2310" spans="27:47">
      <c r="AA2310" s="25"/>
      <c r="AB2310" s="25"/>
      <c r="AC2310" s="25"/>
      <c r="AD2310" s="25"/>
      <c r="AE2310" s="25"/>
      <c r="AF2310" s="28"/>
      <c r="AG2310" s="128"/>
      <c r="AN2310" s="25"/>
      <c r="AO2310" s="25"/>
      <c r="AP2310" s="25"/>
      <c r="AQ2310" s="25"/>
      <c r="AR2310" s="25"/>
      <c r="AS2310" s="25"/>
      <c r="AT2310" s="25"/>
      <c r="AU2310" s="25"/>
    </row>
    <row r="2311" spans="27:47">
      <c r="AA2311" s="25"/>
      <c r="AB2311" s="25"/>
      <c r="AC2311" s="25"/>
      <c r="AD2311" s="25"/>
      <c r="AE2311" s="25"/>
      <c r="AF2311" s="28"/>
      <c r="AG2311" s="128"/>
      <c r="AN2311" s="25"/>
      <c r="AO2311" s="25"/>
      <c r="AP2311" s="25"/>
      <c r="AQ2311" s="25"/>
      <c r="AR2311" s="25"/>
      <c r="AS2311" s="25"/>
      <c r="AT2311" s="25"/>
      <c r="AU2311" s="25"/>
    </row>
    <row r="2312" spans="27:47">
      <c r="AA2312" s="25"/>
      <c r="AB2312" s="25"/>
      <c r="AC2312" s="25"/>
      <c r="AD2312" s="25"/>
      <c r="AE2312" s="25"/>
      <c r="AF2312" s="28"/>
      <c r="AG2312" s="128"/>
      <c r="AN2312" s="25"/>
      <c r="AO2312" s="25"/>
      <c r="AP2312" s="25"/>
      <c r="AQ2312" s="25"/>
      <c r="AR2312" s="25"/>
      <c r="AS2312" s="25"/>
      <c r="AT2312" s="25"/>
      <c r="AU2312" s="25"/>
    </row>
    <row r="2313" spans="27:47">
      <c r="AA2313" s="25"/>
      <c r="AB2313" s="25"/>
      <c r="AC2313" s="25"/>
      <c r="AD2313" s="25"/>
      <c r="AE2313" s="25"/>
      <c r="AF2313" s="28"/>
      <c r="AG2313" s="128"/>
      <c r="AN2313" s="25"/>
      <c r="AO2313" s="25"/>
      <c r="AP2313" s="25"/>
      <c r="AQ2313" s="25"/>
      <c r="AR2313" s="25"/>
      <c r="AS2313" s="25"/>
      <c r="AT2313" s="25"/>
      <c r="AU2313" s="25"/>
    </row>
    <row r="2314" spans="27:47">
      <c r="AA2314" s="25"/>
      <c r="AB2314" s="25"/>
      <c r="AC2314" s="25"/>
      <c r="AD2314" s="25"/>
      <c r="AE2314" s="25"/>
      <c r="AF2314" s="28"/>
      <c r="AG2314" s="128"/>
      <c r="AN2314" s="25"/>
      <c r="AO2314" s="25"/>
      <c r="AP2314" s="25"/>
      <c r="AQ2314" s="25"/>
      <c r="AR2314" s="25"/>
      <c r="AS2314" s="25"/>
      <c r="AT2314" s="25"/>
      <c r="AU2314" s="25"/>
    </row>
    <row r="2315" spans="27:47">
      <c r="AA2315" s="25"/>
      <c r="AB2315" s="25"/>
      <c r="AC2315" s="25"/>
      <c r="AD2315" s="25"/>
      <c r="AE2315" s="25"/>
      <c r="AF2315" s="28"/>
      <c r="AG2315" s="128"/>
      <c r="AN2315" s="25"/>
      <c r="AO2315" s="25"/>
      <c r="AP2315" s="25"/>
      <c r="AQ2315" s="25"/>
      <c r="AR2315" s="25"/>
      <c r="AS2315" s="25"/>
      <c r="AT2315" s="25"/>
      <c r="AU2315" s="25"/>
    </row>
    <row r="2316" spans="27:47">
      <c r="AA2316" s="25"/>
      <c r="AB2316" s="25"/>
      <c r="AC2316" s="25"/>
      <c r="AD2316" s="25"/>
      <c r="AE2316" s="25"/>
      <c r="AF2316" s="28"/>
      <c r="AG2316" s="128"/>
      <c r="AN2316" s="25"/>
      <c r="AO2316" s="25"/>
      <c r="AP2316" s="25"/>
      <c r="AQ2316" s="25"/>
      <c r="AR2316" s="25"/>
      <c r="AS2316" s="25"/>
      <c r="AT2316" s="25"/>
      <c r="AU2316" s="25"/>
    </row>
    <row r="2317" spans="27:47">
      <c r="AA2317" s="25"/>
      <c r="AB2317" s="25"/>
      <c r="AC2317" s="25"/>
      <c r="AD2317" s="25"/>
      <c r="AE2317" s="25"/>
      <c r="AF2317" s="28"/>
      <c r="AG2317" s="128"/>
      <c r="AN2317" s="25"/>
      <c r="AO2317" s="25"/>
      <c r="AP2317" s="25"/>
      <c r="AQ2317" s="25"/>
      <c r="AR2317" s="25"/>
      <c r="AS2317" s="25"/>
      <c r="AT2317" s="25"/>
      <c r="AU2317" s="25"/>
    </row>
    <row r="2318" spans="27:47">
      <c r="AA2318" s="25"/>
      <c r="AB2318" s="25"/>
      <c r="AC2318" s="25"/>
      <c r="AD2318" s="25"/>
      <c r="AE2318" s="25"/>
      <c r="AF2318" s="28"/>
      <c r="AG2318" s="128"/>
      <c r="AN2318" s="25"/>
      <c r="AO2318" s="25"/>
      <c r="AP2318" s="25"/>
      <c r="AQ2318" s="25"/>
      <c r="AR2318" s="25"/>
      <c r="AS2318" s="25"/>
      <c r="AT2318" s="25"/>
      <c r="AU2318" s="25"/>
    </row>
    <row r="2319" spans="27:47">
      <c r="AA2319" s="25"/>
      <c r="AB2319" s="25"/>
      <c r="AC2319" s="25"/>
      <c r="AD2319" s="25"/>
      <c r="AE2319" s="25"/>
      <c r="AF2319" s="28"/>
      <c r="AG2319" s="128"/>
      <c r="AN2319" s="25"/>
      <c r="AO2319" s="25"/>
      <c r="AP2319" s="25"/>
      <c r="AQ2319" s="25"/>
      <c r="AR2319" s="25"/>
      <c r="AS2319" s="25"/>
      <c r="AT2319" s="25"/>
      <c r="AU2319" s="25"/>
    </row>
    <row r="2320" spans="27:47">
      <c r="AA2320" s="25"/>
      <c r="AB2320" s="25"/>
      <c r="AC2320" s="25"/>
      <c r="AD2320" s="25"/>
      <c r="AE2320" s="25"/>
      <c r="AF2320" s="28"/>
      <c r="AG2320" s="128"/>
      <c r="AN2320" s="25"/>
      <c r="AO2320" s="25"/>
      <c r="AP2320" s="25"/>
      <c r="AQ2320" s="25"/>
      <c r="AR2320" s="25"/>
      <c r="AS2320" s="25"/>
      <c r="AT2320" s="25"/>
      <c r="AU2320" s="25"/>
    </row>
    <row r="2321" spans="27:47">
      <c r="AA2321" s="25"/>
      <c r="AB2321" s="25"/>
      <c r="AC2321" s="25"/>
      <c r="AD2321" s="25"/>
      <c r="AE2321" s="25"/>
      <c r="AF2321" s="28"/>
      <c r="AG2321" s="128"/>
      <c r="AN2321" s="25"/>
      <c r="AO2321" s="25"/>
      <c r="AP2321" s="25"/>
      <c r="AQ2321" s="25"/>
      <c r="AR2321" s="25"/>
      <c r="AS2321" s="25"/>
      <c r="AT2321" s="25"/>
      <c r="AU2321" s="25"/>
    </row>
    <row r="2322" spans="27:47">
      <c r="AA2322" s="25"/>
      <c r="AB2322" s="25"/>
      <c r="AC2322" s="25"/>
      <c r="AD2322" s="25"/>
      <c r="AE2322" s="25"/>
      <c r="AF2322" s="28"/>
      <c r="AG2322" s="128"/>
      <c r="AN2322" s="25"/>
      <c r="AO2322" s="25"/>
      <c r="AP2322" s="25"/>
      <c r="AQ2322" s="25"/>
      <c r="AR2322" s="25"/>
      <c r="AS2322" s="25"/>
      <c r="AT2322" s="25"/>
      <c r="AU2322" s="25"/>
    </row>
    <row r="2323" spans="27:47">
      <c r="AA2323" s="25"/>
      <c r="AB2323" s="25"/>
      <c r="AC2323" s="25"/>
      <c r="AD2323" s="25"/>
      <c r="AE2323" s="25"/>
      <c r="AF2323" s="28"/>
      <c r="AG2323" s="128"/>
      <c r="AN2323" s="25"/>
      <c r="AO2323" s="25"/>
      <c r="AP2323" s="25"/>
      <c r="AQ2323" s="25"/>
      <c r="AR2323" s="25"/>
      <c r="AS2323" s="25"/>
      <c r="AT2323" s="25"/>
      <c r="AU2323" s="25"/>
    </row>
    <row r="2324" spans="27:47">
      <c r="AA2324" s="25"/>
      <c r="AB2324" s="25"/>
      <c r="AC2324" s="25"/>
      <c r="AD2324" s="25"/>
      <c r="AE2324" s="25"/>
      <c r="AF2324" s="28"/>
      <c r="AG2324" s="128"/>
      <c r="AN2324" s="25"/>
      <c r="AO2324" s="25"/>
      <c r="AP2324" s="25"/>
      <c r="AQ2324" s="25"/>
      <c r="AR2324" s="25"/>
      <c r="AS2324" s="25"/>
      <c r="AT2324" s="25"/>
      <c r="AU2324" s="25"/>
    </row>
    <row r="2325" spans="27:47">
      <c r="AA2325" s="25"/>
      <c r="AB2325" s="25"/>
      <c r="AC2325" s="25"/>
      <c r="AD2325" s="25"/>
      <c r="AE2325" s="25"/>
      <c r="AF2325" s="28"/>
      <c r="AG2325" s="128"/>
      <c r="AN2325" s="25"/>
      <c r="AO2325" s="25"/>
      <c r="AP2325" s="25"/>
      <c r="AQ2325" s="25"/>
      <c r="AR2325" s="25"/>
      <c r="AS2325" s="25"/>
      <c r="AT2325" s="25"/>
      <c r="AU2325" s="25"/>
    </row>
    <row r="2326" spans="27:47">
      <c r="AA2326" s="25"/>
      <c r="AB2326" s="25"/>
      <c r="AC2326" s="25"/>
      <c r="AD2326" s="25"/>
      <c r="AE2326" s="25"/>
      <c r="AF2326" s="28"/>
      <c r="AG2326" s="128"/>
      <c r="AN2326" s="25"/>
      <c r="AO2326" s="25"/>
      <c r="AP2326" s="25"/>
      <c r="AQ2326" s="25"/>
      <c r="AR2326" s="25"/>
      <c r="AS2326" s="25"/>
      <c r="AT2326" s="25"/>
      <c r="AU2326" s="25"/>
    </row>
    <row r="2327" spans="27:47">
      <c r="AA2327" s="25"/>
      <c r="AB2327" s="25"/>
      <c r="AC2327" s="25"/>
      <c r="AD2327" s="25"/>
      <c r="AE2327" s="25"/>
      <c r="AF2327" s="28"/>
      <c r="AG2327" s="128"/>
      <c r="AN2327" s="25"/>
      <c r="AO2327" s="25"/>
      <c r="AP2327" s="25"/>
      <c r="AQ2327" s="25"/>
      <c r="AR2327" s="25"/>
      <c r="AS2327" s="25"/>
      <c r="AT2327" s="25"/>
      <c r="AU2327" s="25"/>
    </row>
    <row r="2328" spans="27:47">
      <c r="AA2328" s="25"/>
      <c r="AB2328" s="25"/>
      <c r="AC2328" s="25"/>
      <c r="AD2328" s="25"/>
      <c r="AE2328" s="25"/>
      <c r="AF2328" s="28"/>
      <c r="AG2328" s="128"/>
      <c r="AN2328" s="25"/>
      <c r="AO2328" s="25"/>
      <c r="AP2328" s="25"/>
      <c r="AQ2328" s="25"/>
      <c r="AR2328" s="25"/>
      <c r="AS2328" s="25"/>
      <c r="AT2328" s="25"/>
      <c r="AU2328" s="25"/>
    </row>
    <row r="2329" spans="27:47">
      <c r="AA2329" s="25"/>
      <c r="AB2329" s="25"/>
      <c r="AC2329" s="25"/>
      <c r="AD2329" s="25"/>
      <c r="AE2329" s="25"/>
      <c r="AF2329" s="28"/>
      <c r="AG2329" s="128"/>
      <c r="AN2329" s="25"/>
      <c r="AO2329" s="25"/>
      <c r="AP2329" s="25"/>
      <c r="AQ2329" s="25"/>
      <c r="AR2329" s="25"/>
      <c r="AS2329" s="25"/>
      <c r="AT2329" s="25"/>
      <c r="AU2329" s="25"/>
    </row>
    <row r="2330" spans="27:47">
      <c r="AA2330" s="25"/>
      <c r="AB2330" s="25"/>
      <c r="AC2330" s="25"/>
      <c r="AD2330" s="25"/>
      <c r="AE2330" s="25"/>
      <c r="AF2330" s="28"/>
      <c r="AG2330" s="128"/>
      <c r="AN2330" s="25"/>
      <c r="AO2330" s="25"/>
      <c r="AP2330" s="25"/>
      <c r="AQ2330" s="25"/>
      <c r="AR2330" s="25"/>
      <c r="AS2330" s="25"/>
      <c r="AT2330" s="25"/>
      <c r="AU2330" s="25"/>
    </row>
    <row r="2331" spans="27:47">
      <c r="AA2331" s="25"/>
      <c r="AB2331" s="25"/>
      <c r="AC2331" s="25"/>
      <c r="AD2331" s="25"/>
      <c r="AE2331" s="25"/>
      <c r="AF2331" s="28"/>
      <c r="AG2331" s="128"/>
      <c r="AN2331" s="25"/>
      <c r="AO2331" s="25"/>
      <c r="AP2331" s="25"/>
      <c r="AQ2331" s="25"/>
      <c r="AR2331" s="25"/>
      <c r="AS2331" s="25"/>
      <c r="AT2331" s="25"/>
      <c r="AU2331" s="25"/>
    </row>
    <row r="2332" spans="27:47">
      <c r="AA2332" s="25"/>
      <c r="AB2332" s="25"/>
      <c r="AC2332" s="25"/>
      <c r="AD2332" s="25"/>
      <c r="AE2332" s="25"/>
      <c r="AF2332" s="28"/>
      <c r="AG2332" s="128"/>
      <c r="AN2332" s="25"/>
      <c r="AO2332" s="25"/>
      <c r="AP2332" s="25"/>
      <c r="AQ2332" s="25"/>
      <c r="AR2332" s="25"/>
      <c r="AS2332" s="25"/>
      <c r="AT2332" s="25"/>
      <c r="AU2332" s="25"/>
    </row>
    <row r="2333" spans="27:47">
      <c r="AA2333" s="25"/>
      <c r="AB2333" s="25"/>
      <c r="AC2333" s="25"/>
      <c r="AD2333" s="25"/>
      <c r="AE2333" s="25"/>
      <c r="AF2333" s="28"/>
      <c r="AG2333" s="128"/>
      <c r="AN2333" s="25"/>
      <c r="AO2333" s="25"/>
      <c r="AP2333" s="25"/>
      <c r="AQ2333" s="25"/>
      <c r="AR2333" s="25"/>
      <c r="AS2333" s="25"/>
      <c r="AT2333" s="25"/>
      <c r="AU2333" s="25"/>
    </row>
    <row r="2334" spans="27:47">
      <c r="AA2334" s="25"/>
      <c r="AB2334" s="25"/>
      <c r="AC2334" s="25"/>
      <c r="AD2334" s="25"/>
      <c r="AE2334" s="25"/>
      <c r="AF2334" s="28"/>
      <c r="AG2334" s="128"/>
      <c r="AN2334" s="25"/>
      <c r="AO2334" s="25"/>
      <c r="AP2334" s="25"/>
      <c r="AQ2334" s="25"/>
      <c r="AR2334" s="25"/>
      <c r="AS2334" s="25"/>
      <c r="AT2334" s="25"/>
      <c r="AU2334" s="25"/>
    </row>
    <row r="2335" spans="27:47">
      <c r="AA2335" s="25"/>
      <c r="AB2335" s="25"/>
      <c r="AC2335" s="25"/>
      <c r="AD2335" s="25"/>
      <c r="AE2335" s="25"/>
      <c r="AF2335" s="28"/>
      <c r="AG2335" s="128"/>
      <c r="AN2335" s="25"/>
      <c r="AO2335" s="25"/>
      <c r="AP2335" s="25"/>
      <c r="AQ2335" s="25"/>
      <c r="AR2335" s="25"/>
      <c r="AS2335" s="25"/>
      <c r="AT2335" s="25"/>
      <c r="AU2335" s="25"/>
    </row>
    <row r="2336" spans="27:47">
      <c r="AA2336" s="25"/>
      <c r="AB2336" s="25"/>
      <c r="AC2336" s="25"/>
      <c r="AD2336" s="25"/>
      <c r="AE2336" s="25"/>
      <c r="AF2336" s="28"/>
      <c r="AG2336" s="128"/>
      <c r="AN2336" s="25"/>
      <c r="AO2336" s="25"/>
      <c r="AP2336" s="25"/>
      <c r="AQ2336" s="25"/>
      <c r="AR2336" s="25"/>
      <c r="AS2336" s="25"/>
      <c r="AT2336" s="25"/>
      <c r="AU2336" s="25"/>
    </row>
    <row r="2337" spans="27:47">
      <c r="AA2337" s="25"/>
      <c r="AB2337" s="25"/>
      <c r="AC2337" s="25"/>
      <c r="AD2337" s="25"/>
      <c r="AE2337" s="25"/>
      <c r="AF2337" s="28"/>
      <c r="AG2337" s="128"/>
      <c r="AN2337" s="25"/>
      <c r="AO2337" s="25"/>
      <c r="AP2337" s="25"/>
      <c r="AQ2337" s="25"/>
      <c r="AR2337" s="25"/>
      <c r="AS2337" s="25"/>
      <c r="AT2337" s="25"/>
      <c r="AU2337" s="25"/>
    </row>
    <row r="2338" spans="27:47">
      <c r="AA2338" s="25"/>
      <c r="AB2338" s="25"/>
      <c r="AC2338" s="25"/>
      <c r="AD2338" s="25"/>
      <c r="AE2338" s="25"/>
      <c r="AF2338" s="28"/>
      <c r="AG2338" s="128"/>
      <c r="AN2338" s="25"/>
      <c r="AO2338" s="25"/>
      <c r="AP2338" s="25"/>
      <c r="AQ2338" s="25"/>
      <c r="AR2338" s="25"/>
      <c r="AS2338" s="25"/>
      <c r="AT2338" s="25"/>
      <c r="AU2338" s="25"/>
    </row>
    <row r="2339" spans="27:47">
      <c r="AA2339" s="25"/>
      <c r="AB2339" s="25"/>
      <c r="AC2339" s="25"/>
      <c r="AD2339" s="25"/>
      <c r="AE2339" s="25"/>
      <c r="AF2339" s="28"/>
      <c r="AG2339" s="128"/>
      <c r="AN2339" s="25"/>
      <c r="AO2339" s="25"/>
      <c r="AP2339" s="25"/>
      <c r="AQ2339" s="25"/>
      <c r="AR2339" s="25"/>
      <c r="AS2339" s="25"/>
      <c r="AT2339" s="25"/>
      <c r="AU2339" s="25"/>
    </row>
    <row r="2340" spans="27:47">
      <c r="AA2340" s="25"/>
      <c r="AB2340" s="25"/>
      <c r="AC2340" s="25"/>
      <c r="AD2340" s="25"/>
      <c r="AE2340" s="25"/>
      <c r="AF2340" s="28"/>
      <c r="AG2340" s="128"/>
      <c r="AN2340" s="25"/>
      <c r="AO2340" s="25"/>
      <c r="AP2340" s="25"/>
      <c r="AQ2340" s="25"/>
      <c r="AR2340" s="25"/>
      <c r="AS2340" s="25"/>
      <c r="AT2340" s="25"/>
      <c r="AU2340" s="25"/>
    </row>
    <row r="2341" spans="27:47">
      <c r="AA2341" s="25"/>
      <c r="AB2341" s="25"/>
      <c r="AC2341" s="25"/>
      <c r="AD2341" s="25"/>
      <c r="AE2341" s="25"/>
      <c r="AF2341" s="28"/>
      <c r="AG2341" s="128"/>
      <c r="AN2341" s="25"/>
      <c r="AO2341" s="25"/>
      <c r="AP2341" s="25"/>
      <c r="AQ2341" s="25"/>
      <c r="AR2341" s="25"/>
      <c r="AS2341" s="25"/>
      <c r="AT2341" s="25"/>
      <c r="AU2341" s="25"/>
    </row>
    <row r="2342" spans="27:47">
      <c r="AA2342" s="25"/>
      <c r="AB2342" s="25"/>
      <c r="AC2342" s="25"/>
      <c r="AD2342" s="25"/>
      <c r="AE2342" s="25"/>
      <c r="AF2342" s="28"/>
      <c r="AG2342" s="128"/>
      <c r="AN2342" s="25"/>
      <c r="AO2342" s="25"/>
      <c r="AP2342" s="25"/>
      <c r="AQ2342" s="25"/>
      <c r="AR2342" s="25"/>
      <c r="AS2342" s="25"/>
      <c r="AT2342" s="25"/>
      <c r="AU2342" s="25"/>
    </row>
    <row r="2343" spans="27:47">
      <c r="AA2343" s="25"/>
      <c r="AB2343" s="25"/>
      <c r="AC2343" s="25"/>
      <c r="AD2343" s="25"/>
      <c r="AE2343" s="25"/>
      <c r="AF2343" s="28"/>
      <c r="AG2343" s="128"/>
      <c r="AN2343" s="25"/>
      <c r="AO2343" s="25"/>
      <c r="AP2343" s="25"/>
      <c r="AQ2343" s="25"/>
      <c r="AR2343" s="25"/>
      <c r="AS2343" s="25"/>
      <c r="AT2343" s="25"/>
      <c r="AU2343" s="25"/>
    </row>
    <row r="2344" spans="27:47">
      <c r="AA2344" s="25"/>
      <c r="AB2344" s="25"/>
      <c r="AC2344" s="25"/>
      <c r="AD2344" s="25"/>
      <c r="AE2344" s="25"/>
      <c r="AF2344" s="28"/>
      <c r="AG2344" s="128"/>
      <c r="AN2344" s="25"/>
      <c r="AO2344" s="25"/>
      <c r="AP2344" s="25"/>
      <c r="AQ2344" s="25"/>
      <c r="AR2344" s="25"/>
      <c r="AS2344" s="25"/>
      <c r="AT2344" s="25"/>
      <c r="AU2344" s="25"/>
    </row>
    <row r="2345" spans="27:47">
      <c r="AA2345" s="25"/>
      <c r="AB2345" s="25"/>
      <c r="AC2345" s="25"/>
      <c r="AD2345" s="25"/>
      <c r="AE2345" s="25"/>
      <c r="AF2345" s="28"/>
      <c r="AG2345" s="128"/>
      <c r="AN2345" s="25"/>
      <c r="AO2345" s="25"/>
      <c r="AP2345" s="25"/>
      <c r="AQ2345" s="25"/>
      <c r="AR2345" s="25"/>
      <c r="AS2345" s="25"/>
      <c r="AT2345" s="25"/>
      <c r="AU2345" s="25"/>
    </row>
    <row r="2346" spans="27:47">
      <c r="AA2346" s="25"/>
      <c r="AB2346" s="25"/>
      <c r="AC2346" s="25"/>
      <c r="AD2346" s="25"/>
      <c r="AE2346" s="25"/>
      <c r="AF2346" s="28"/>
      <c r="AG2346" s="128"/>
      <c r="AN2346" s="25"/>
      <c r="AO2346" s="25"/>
      <c r="AP2346" s="25"/>
      <c r="AQ2346" s="25"/>
      <c r="AR2346" s="25"/>
      <c r="AS2346" s="25"/>
      <c r="AT2346" s="25"/>
      <c r="AU2346" s="25"/>
    </row>
    <row r="2347" spans="27:47">
      <c r="AA2347" s="25"/>
      <c r="AB2347" s="25"/>
      <c r="AC2347" s="25"/>
      <c r="AD2347" s="25"/>
      <c r="AE2347" s="25"/>
      <c r="AF2347" s="28"/>
      <c r="AG2347" s="128"/>
      <c r="AN2347" s="25"/>
      <c r="AO2347" s="25"/>
      <c r="AP2347" s="25"/>
      <c r="AQ2347" s="25"/>
      <c r="AR2347" s="25"/>
      <c r="AS2347" s="25"/>
      <c r="AT2347" s="25"/>
      <c r="AU2347" s="25"/>
    </row>
    <row r="2348" spans="27:47">
      <c r="AA2348" s="25"/>
      <c r="AB2348" s="25"/>
      <c r="AC2348" s="25"/>
      <c r="AD2348" s="25"/>
      <c r="AE2348" s="25"/>
      <c r="AF2348" s="28"/>
      <c r="AG2348" s="128"/>
      <c r="AN2348" s="25"/>
      <c r="AO2348" s="25"/>
      <c r="AP2348" s="25"/>
      <c r="AQ2348" s="25"/>
      <c r="AR2348" s="25"/>
      <c r="AS2348" s="25"/>
      <c r="AT2348" s="25"/>
      <c r="AU2348" s="25"/>
    </row>
    <row r="2349" spans="27:47">
      <c r="AA2349" s="25"/>
      <c r="AB2349" s="25"/>
      <c r="AC2349" s="25"/>
      <c r="AD2349" s="25"/>
      <c r="AE2349" s="25"/>
      <c r="AF2349" s="28"/>
      <c r="AG2349" s="128"/>
      <c r="AN2349" s="25"/>
      <c r="AO2349" s="25"/>
      <c r="AP2349" s="25"/>
      <c r="AQ2349" s="25"/>
      <c r="AR2349" s="25"/>
      <c r="AS2349" s="25"/>
      <c r="AT2349" s="25"/>
      <c r="AU2349" s="25"/>
    </row>
    <row r="2350" spans="27:47">
      <c r="AA2350" s="25"/>
      <c r="AB2350" s="25"/>
      <c r="AC2350" s="25"/>
      <c r="AD2350" s="25"/>
      <c r="AE2350" s="25"/>
      <c r="AF2350" s="28"/>
      <c r="AG2350" s="128"/>
      <c r="AN2350" s="25"/>
      <c r="AO2350" s="25"/>
      <c r="AP2350" s="25"/>
      <c r="AQ2350" s="25"/>
      <c r="AR2350" s="25"/>
      <c r="AS2350" s="25"/>
      <c r="AT2350" s="25"/>
      <c r="AU2350" s="25"/>
    </row>
    <row r="2351" spans="27:47">
      <c r="AA2351" s="25"/>
      <c r="AB2351" s="25"/>
      <c r="AC2351" s="25"/>
      <c r="AD2351" s="25"/>
      <c r="AE2351" s="25"/>
      <c r="AF2351" s="28"/>
      <c r="AG2351" s="128"/>
      <c r="AN2351" s="25"/>
      <c r="AO2351" s="25"/>
      <c r="AP2351" s="25"/>
      <c r="AQ2351" s="25"/>
      <c r="AR2351" s="25"/>
      <c r="AS2351" s="25"/>
      <c r="AT2351" s="25"/>
      <c r="AU2351" s="25"/>
    </row>
    <row r="2352" spans="27:47">
      <c r="AA2352" s="25"/>
      <c r="AB2352" s="25"/>
      <c r="AC2352" s="25"/>
      <c r="AD2352" s="25"/>
      <c r="AE2352" s="25"/>
      <c r="AF2352" s="28"/>
      <c r="AG2352" s="128"/>
      <c r="AN2352" s="25"/>
      <c r="AO2352" s="25"/>
      <c r="AP2352" s="25"/>
      <c r="AQ2352" s="25"/>
      <c r="AR2352" s="25"/>
      <c r="AS2352" s="25"/>
      <c r="AT2352" s="25"/>
      <c r="AU2352" s="25"/>
    </row>
    <row r="2353" spans="27:47">
      <c r="AA2353" s="25"/>
      <c r="AB2353" s="25"/>
      <c r="AC2353" s="25"/>
      <c r="AD2353" s="25"/>
      <c r="AE2353" s="25"/>
      <c r="AF2353" s="28"/>
      <c r="AG2353" s="128"/>
      <c r="AN2353" s="25"/>
      <c r="AO2353" s="25"/>
      <c r="AP2353" s="25"/>
      <c r="AQ2353" s="25"/>
      <c r="AR2353" s="25"/>
      <c r="AS2353" s="25"/>
      <c r="AT2353" s="25"/>
      <c r="AU2353" s="25"/>
    </row>
    <row r="2354" spans="27:47">
      <c r="AA2354" s="25"/>
      <c r="AB2354" s="25"/>
      <c r="AC2354" s="25"/>
      <c r="AD2354" s="25"/>
      <c r="AE2354" s="25"/>
      <c r="AF2354" s="28"/>
      <c r="AG2354" s="128"/>
      <c r="AN2354" s="25"/>
      <c r="AO2354" s="25"/>
      <c r="AP2354" s="25"/>
      <c r="AQ2354" s="25"/>
      <c r="AR2354" s="25"/>
      <c r="AS2354" s="25"/>
      <c r="AT2354" s="25"/>
      <c r="AU2354" s="25"/>
    </row>
    <row r="2355" spans="27:47">
      <c r="AA2355" s="25"/>
      <c r="AB2355" s="25"/>
      <c r="AC2355" s="25"/>
      <c r="AD2355" s="25"/>
      <c r="AE2355" s="25"/>
      <c r="AF2355" s="28"/>
      <c r="AG2355" s="128"/>
      <c r="AN2355" s="25"/>
      <c r="AO2355" s="25"/>
      <c r="AP2355" s="25"/>
      <c r="AQ2355" s="25"/>
      <c r="AR2355" s="25"/>
      <c r="AS2355" s="25"/>
      <c r="AT2355" s="25"/>
      <c r="AU2355" s="25"/>
    </row>
    <row r="2356" spans="27:47">
      <c r="AA2356" s="25"/>
      <c r="AB2356" s="25"/>
      <c r="AC2356" s="25"/>
      <c r="AD2356" s="25"/>
      <c r="AE2356" s="25"/>
      <c r="AF2356" s="28"/>
      <c r="AG2356" s="128"/>
      <c r="AN2356" s="25"/>
      <c r="AO2356" s="25"/>
      <c r="AP2356" s="25"/>
      <c r="AQ2356" s="25"/>
      <c r="AR2356" s="25"/>
      <c r="AS2356" s="25"/>
      <c r="AT2356" s="25"/>
      <c r="AU2356" s="25"/>
    </row>
    <row r="2357" spans="27:47">
      <c r="AA2357" s="25"/>
      <c r="AB2357" s="25"/>
      <c r="AC2357" s="25"/>
      <c r="AD2357" s="25"/>
      <c r="AE2357" s="25"/>
      <c r="AF2357" s="28"/>
      <c r="AG2357" s="128"/>
      <c r="AN2357" s="25"/>
      <c r="AO2357" s="25"/>
      <c r="AP2357" s="25"/>
      <c r="AQ2357" s="25"/>
      <c r="AR2357" s="25"/>
      <c r="AS2357" s="25"/>
      <c r="AT2357" s="25"/>
      <c r="AU2357" s="25"/>
    </row>
    <row r="2358" spans="27:47">
      <c r="AA2358" s="25"/>
      <c r="AB2358" s="25"/>
      <c r="AC2358" s="25"/>
      <c r="AD2358" s="25"/>
      <c r="AE2358" s="25"/>
      <c r="AF2358" s="28"/>
      <c r="AG2358" s="128"/>
      <c r="AN2358" s="25"/>
      <c r="AO2358" s="25"/>
      <c r="AP2358" s="25"/>
      <c r="AQ2358" s="25"/>
      <c r="AR2358" s="25"/>
      <c r="AS2358" s="25"/>
      <c r="AT2358" s="25"/>
      <c r="AU2358" s="25"/>
    </row>
    <row r="2359" spans="27:47">
      <c r="AA2359" s="25"/>
      <c r="AB2359" s="25"/>
      <c r="AC2359" s="25"/>
      <c r="AD2359" s="25"/>
      <c r="AE2359" s="25"/>
      <c r="AF2359" s="28"/>
      <c r="AG2359" s="128"/>
      <c r="AN2359" s="25"/>
      <c r="AO2359" s="25"/>
      <c r="AP2359" s="25"/>
      <c r="AQ2359" s="25"/>
      <c r="AR2359" s="25"/>
      <c r="AS2359" s="25"/>
      <c r="AT2359" s="25"/>
      <c r="AU2359" s="25"/>
    </row>
    <row r="2360" spans="27:47">
      <c r="AA2360" s="25"/>
      <c r="AB2360" s="25"/>
      <c r="AC2360" s="25"/>
      <c r="AD2360" s="25"/>
      <c r="AE2360" s="25"/>
      <c r="AF2360" s="28"/>
      <c r="AG2360" s="128"/>
      <c r="AN2360" s="25"/>
      <c r="AO2360" s="25"/>
      <c r="AP2360" s="25"/>
      <c r="AQ2360" s="25"/>
      <c r="AR2360" s="25"/>
      <c r="AS2360" s="25"/>
      <c r="AT2360" s="25"/>
      <c r="AU2360" s="25"/>
    </row>
    <row r="2361" spans="27:47">
      <c r="AA2361" s="25"/>
      <c r="AB2361" s="25"/>
      <c r="AC2361" s="25"/>
      <c r="AD2361" s="25"/>
      <c r="AE2361" s="25"/>
      <c r="AF2361" s="28"/>
      <c r="AG2361" s="128"/>
      <c r="AN2361" s="25"/>
      <c r="AO2361" s="25"/>
      <c r="AP2361" s="25"/>
      <c r="AQ2361" s="25"/>
      <c r="AR2361" s="25"/>
      <c r="AS2361" s="25"/>
      <c r="AT2361" s="25"/>
      <c r="AU2361" s="25"/>
    </row>
    <row r="2362" spans="27:47">
      <c r="AA2362" s="25"/>
      <c r="AB2362" s="25"/>
      <c r="AC2362" s="25"/>
      <c r="AD2362" s="25"/>
      <c r="AE2362" s="25"/>
      <c r="AF2362" s="28"/>
      <c r="AG2362" s="128"/>
      <c r="AN2362" s="25"/>
      <c r="AO2362" s="25"/>
      <c r="AP2362" s="25"/>
      <c r="AQ2362" s="25"/>
      <c r="AR2362" s="25"/>
      <c r="AS2362" s="25"/>
      <c r="AT2362" s="25"/>
      <c r="AU2362" s="25"/>
    </row>
    <row r="2363" spans="27:47">
      <c r="AA2363" s="25"/>
      <c r="AB2363" s="25"/>
      <c r="AC2363" s="25"/>
      <c r="AD2363" s="25"/>
      <c r="AE2363" s="25"/>
      <c r="AF2363" s="28"/>
      <c r="AG2363" s="128"/>
      <c r="AN2363" s="25"/>
      <c r="AO2363" s="25"/>
      <c r="AP2363" s="25"/>
      <c r="AQ2363" s="25"/>
      <c r="AR2363" s="25"/>
      <c r="AS2363" s="25"/>
      <c r="AT2363" s="25"/>
      <c r="AU2363" s="25"/>
    </row>
    <row r="2364" spans="27:47">
      <c r="AA2364" s="25"/>
      <c r="AB2364" s="25"/>
      <c r="AC2364" s="25"/>
      <c r="AD2364" s="25"/>
      <c r="AE2364" s="25"/>
      <c r="AF2364" s="28"/>
      <c r="AG2364" s="128"/>
      <c r="AN2364" s="25"/>
      <c r="AO2364" s="25"/>
      <c r="AP2364" s="25"/>
      <c r="AQ2364" s="25"/>
      <c r="AR2364" s="25"/>
      <c r="AS2364" s="25"/>
      <c r="AT2364" s="25"/>
      <c r="AU2364" s="25"/>
    </row>
    <row r="2365" spans="27:47">
      <c r="AA2365" s="25"/>
      <c r="AB2365" s="25"/>
      <c r="AC2365" s="25"/>
      <c r="AD2365" s="25"/>
      <c r="AE2365" s="25"/>
      <c r="AF2365" s="28"/>
      <c r="AG2365" s="128"/>
      <c r="AN2365" s="25"/>
      <c r="AO2365" s="25"/>
      <c r="AP2365" s="25"/>
      <c r="AQ2365" s="25"/>
      <c r="AR2365" s="25"/>
      <c r="AS2365" s="25"/>
      <c r="AT2365" s="25"/>
      <c r="AU2365" s="25"/>
    </row>
    <row r="2366" spans="27:47">
      <c r="AA2366" s="25"/>
      <c r="AB2366" s="25"/>
      <c r="AC2366" s="25"/>
      <c r="AD2366" s="25"/>
      <c r="AE2366" s="25"/>
      <c r="AF2366" s="28"/>
      <c r="AG2366" s="128"/>
      <c r="AN2366" s="25"/>
      <c r="AO2366" s="25"/>
      <c r="AP2366" s="25"/>
      <c r="AQ2366" s="25"/>
      <c r="AR2366" s="25"/>
      <c r="AS2366" s="25"/>
      <c r="AT2366" s="25"/>
      <c r="AU2366" s="25"/>
    </row>
    <row r="2367" spans="27:47">
      <c r="AA2367" s="25"/>
      <c r="AB2367" s="25"/>
      <c r="AC2367" s="25"/>
      <c r="AD2367" s="25"/>
      <c r="AE2367" s="25"/>
      <c r="AF2367" s="28"/>
      <c r="AG2367" s="128"/>
      <c r="AN2367" s="25"/>
      <c r="AO2367" s="25"/>
      <c r="AP2367" s="25"/>
      <c r="AQ2367" s="25"/>
      <c r="AR2367" s="25"/>
      <c r="AS2367" s="25"/>
      <c r="AT2367" s="25"/>
      <c r="AU2367" s="25"/>
    </row>
    <row r="2368" spans="27:47">
      <c r="AA2368" s="25"/>
      <c r="AB2368" s="25"/>
      <c r="AC2368" s="25"/>
      <c r="AD2368" s="25"/>
      <c r="AE2368" s="25"/>
      <c r="AF2368" s="28"/>
      <c r="AG2368" s="128"/>
      <c r="AN2368" s="25"/>
      <c r="AO2368" s="25"/>
      <c r="AP2368" s="25"/>
      <c r="AQ2368" s="25"/>
      <c r="AR2368" s="25"/>
      <c r="AS2368" s="25"/>
      <c r="AT2368" s="25"/>
      <c r="AU2368" s="25"/>
    </row>
    <row r="2369" spans="27:47">
      <c r="AA2369" s="25"/>
      <c r="AB2369" s="25"/>
      <c r="AC2369" s="25"/>
      <c r="AD2369" s="25"/>
      <c r="AE2369" s="25"/>
      <c r="AF2369" s="28"/>
      <c r="AG2369" s="128"/>
      <c r="AN2369" s="25"/>
      <c r="AO2369" s="25"/>
      <c r="AP2369" s="25"/>
      <c r="AQ2369" s="25"/>
      <c r="AR2369" s="25"/>
      <c r="AS2369" s="25"/>
      <c r="AT2369" s="25"/>
      <c r="AU2369" s="25"/>
    </row>
    <row r="2370" spans="27:47">
      <c r="AA2370" s="25"/>
      <c r="AB2370" s="25"/>
      <c r="AC2370" s="25"/>
      <c r="AD2370" s="25"/>
      <c r="AE2370" s="25"/>
      <c r="AF2370" s="28"/>
      <c r="AG2370" s="128"/>
      <c r="AN2370" s="25"/>
      <c r="AO2370" s="25"/>
      <c r="AP2370" s="25"/>
      <c r="AQ2370" s="25"/>
      <c r="AR2370" s="25"/>
      <c r="AS2370" s="25"/>
      <c r="AT2370" s="25"/>
      <c r="AU2370" s="25"/>
    </row>
    <row r="2371" spans="27:47">
      <c r="AA2371" s="25"/>
      <c r="AB2371" s="25"/>
      <c r="AC2371" s="25"/>
      <c r="AD2371" s="25"/>
      <c r="AE2371" s="25"/>
      <c r="AF2371" s="28"/>
      <c r="AG2371" s="128"/>
      <c r="AN2371" s="25"/>
      <c r="AO2371" s="25"/>
      <c r="AP2371" s="25"/>
      <c r="AQ2371" s="25"/>
      <c r="AR2371" s="25"/>
      <c r="AS2371" s="25"/>
      <c r="AT2371" s="25"/>
      <c r="AU2371" s="25"/>
    </row>
    <row r="2372" spans="27:47">
      <c r="AA2372" s="25"/>
      <c r="AB2372" s="25"/>
      <c r="AC2372" s="25"/>
      <c r="AD2372" s="25"/>
      <c r="AE2372" s="25"/>
      <c r="AF2372" s="28"/>
      <c r="AG2372" s="128"/>
      <c r="AN2372" s="25"/>
      <c r="AO2372" s="25"/>
      <c r="AP2372" s="25"/>
      <c r="AQ2372" s="25"/>
      <c r="AR2372" s="25"/>
      <c r="AS2372" s="25"/>
      <c r="AT2372" s="25"/>
      <c r="AU2372" s="25"/>
    </row>
    <row r="2373" spans="27:47">
      <c r="AA2373" s="25"/>
      <c r="AB2373" s="25"/>
      <c r="AC2373" s="25"/>
      <c r="AD2373" s="25"/>
      <c r="AE2373" s="25"/>
      <c r="AF2373" s="28"/>
      <c r="AG2373" s="128"/>
      <c r="AN2373" s="25"/>
      <c r="AO2373" s="25"/>
      <c r="AP2373" s="25"/>
      <c r="AQ2373" s="25"/>
      <c r="AR2373" s="25"/>
      <c r="AS2373" s="25"/>
      <c r="AT2373" s="25"/>
      <c r="AU2373" s="25"/>
    </row>
    <row r="2374" spans="27:47">
      <c r="AA2374" s="25"/>
      <c r="AB2374" s="25"/>
      <c r="AC2374" s="25"/>
      <c r="AD2374" s="25"/>
      <c r="AE2374" s="25"/>
      <c r="AF2374" s="28"/>
      <c r="AG2374" s="128"/>
      <c r="AN2374" s="25"/>
      <c r="AO2374" s="25"/>
      <c r="AP2374" s="25"/>
      <c r="AQ2374" s="25"/>
      <c r="AR2374" s="25"/>
      <c r="AS2374" s="25"/>
      <c r="AT2374" s="25"/>
      <c r="AU2374" s="25"/>
    </row>
    <row r="2375" spans="27:47">
      <c r="AA2375" s="25"/>
      <c r="AB2375" s="25"/>
      <c r="AC2375" s="25"/>
      <c r="AD2375" s="25"/>
      <c r="AE2375" s="25"/>
      <c r="AF2375" s="28"/>
      <c r="AG2375" s="128"/>
      <c r="AN2375" s="25"/>
      <c r="AO2375" s="25"/>
      <c r="AP2375" s="25"/>
      <c r="AQ2375" s="25"/>
      <c r="AR2375" s="25"/>
      <c r="AS2375" s="25"/>
      <c r="AT2375" s="25"/>
      <c r="AU2375" s="25"/>
    </row>
    <row r="2376" spans="27:47">
      <c r="AA2376" s="25"/>
      <c r="AB2376" s="25"/>
      <c r="AC2376" s="25"/>
      <c r="AD2376" s="25"/>
      <c r="AE2376" s="25"/>
      <c r="AF2376" s="28"/>
      <c r="AG2376" s="128"/>
      <c r="AN2376" s="25"/>
      <c r="AO2376" s="25"/>
      <c r="AP2376" s="25"/>
      <c r="AQ2376" s="25"/>
      <c r="AR2376" s="25"/>
      <c r="AS2376" s="25"/>
      <c r="AT2376" s="25"/>
      <c r="AU2376" s="25"/>
    </row>
    <row r="2377" spans="27:47">
      <c r="AA2377" s="25"/>
      <c r="AB2377" s="25"/>
      <c r="AC2377" s="25"/>
      <c r="AD2377" s="25"/>
      <c r="AE2377" s="25"/>
      <c r="AF2377" s="28"/>
      <c r="AG2377" s="128"/>
      <c r="AN2377" s="25"/>
      <c r="AO2377" s="25"/>
      <c r="AP2377" s="25"/>
      <c r="AQ2377" s="25"/>
      <c r="AR2377" s="25"/>
      <c r="AS2377" s="25"/>
      <c r="AT2377" s="25"/>
      <c r="AU2377" s="25"/>
    </row>
    <row r="2378" spans="27:47">
      <c r="AA2378" s="25"/>
      <c r="AB2378" s="25"/>
      <c r="AC2378" s="25"/>
      <c r="AD2378" s="25"/>
      <c r="AE2378" s="25"/>
      <c r="AF2378" s="28"/>
      <c r="AG2378" s="128"/>
      <c r="AN2378" s="25"/>
      <c r="AO2378" s="25"/>
      <c r="AP2378" s="25"/>
      <c r="AQ2378" s="25"/>
      <c r="AR2378" s="25"/>
      <c r="AS2378" s="25"/>
      <c r="AT2378" s="25"/>
      <c r="AU2378" s="25"/>
    </row>
    <row r="2379" spans="27:47">
      <c r="AA2379" s="25"/>
      <c r="AB2379" s="25"/>
      <c r="AC2379" s="25"/>
      <c r="AD2379" s="25"/>
      <c r="AE2379" s="25"/>
      <c r="AF2379" s="28"/>
      <c r="AG2379" s="128"/>
      <c r="AN2379" s="25"/>
      <c r="AO2379" s="25"/>
      <c r="AP2379" s="25"/>
      <c r="AQ2379" s="25"/>
      <c r="AR2379" s="25"/>
      <c r="AS2379" s="25"/>
      <c r="AT2379" s="25"/>
      <c r="AU2379" s="25"/>
    </row>
    <row r="2380" spans="27:47">
      <c r="AA2380" s="25"/>
      <c r="AB2380" s="25"/>
      <c r="AC2380" s="25"/>
      <c r="AD2380" s="25"/>
      <c r="AE2380" s="25"/>
      <c r="AF2380" s="28"/>
      <c r="AG2380" s="128"/>
      <c r="AN2380" s="25"/>
      <c r="AO2380" s="25"/>
      <c r="AP2380" s="25"/>
      <c r="AQ2380" s="25"/>
      <c r="AR2380" s="25"/>
      <c r="AS2380" s="25"/>
      <c r="AT2380" s="25"/>
      <c r="AU2380" s="25"/>
    </row>
    <row r="2381" spans="27:47">
      <c r="AA2381" s="25"/>
      <c r="AB2381" s="25"/>
      <c r="AC2381" s="25"/>
      <c r="AD2381" s="25"/>
      <c r="AE2381" s="25"/>
      <c r="AF2381" s="28"/>
      <c r="AG2381" s="128"/>
      <c r="AN2381" s="25"/>
      <c r="AO2381" s="25"/>
      <c r="AP2381" s="25"/>
      <c r="AQ2381" s="25"/>
      <c r="AR2381" s="25"/>
      <c r="AS2381" s="25"/>
      <c r="AT2381" s="25"/>
      <c r="AU2381" s="25"/>
    </row>
    <row r="2382" spans="27:47">
      <c r="AA2382" s="25"/>
      <c r="AB2382" s="25"/>
      <c r="AC2382" s="25"/>
      <c r="AD2382" s="25"/>
      <c r="AE2382" s="25"/>
      <c r="AF2382" s="28"/>
      <c r="AG2382" s="128"/>
      <c r="AN2382" s="25"/>
      <c r="AO2382" s="25"/>
      <c r="AP2382" s="25"/>
      <c r="AQ2382" s="25"/>
      <c r="AR2382" s="25"/>
      <c r="AS2382" s="25"/>
      <c r="AT2382" s="25"/>
      <c r="AU2382" s="25"/>
    </row>
    <row r="2383" spans="27:47">
      <c r="AA2383" s="25"/>
      <c r="AB2383" s="25"/>
      <c r="AC2383" s="25"/>
      <c r="AD2383" s="25"/>
      <c r="AE2383" s="25"/>
      <c r="AF2383" s="28"/>
      <c r="AG2383" s="128"/>
      <c r="AN2383" s="25"/>
      <c r="AO2383" s="25"/>
      <c r="AP2383" s="25"/>
      <c r="AQ2383" s="25"/>
      <c r="AR2383" s="25"/>
      <c r="AS2383" s="25"/>
      <c r="AT2383" s="25"/>
      <c r="AU2383" s="25"/>
    </row>
    <row r="2384" spans="27:47">
      <c r="AA2384" s="25"/>
      <c r="AB2384" s="25"/>
      <c r="AC2384" s="25"/>
      <c r="AD2384" s="25"/>
      <c r="AE2384" s="25"/>
      <c r="AF2384" s="28"/>
      <c r="AG2384" s="128"/>
      <c r="AN2384" s="25"/>
      <c r="AO2384" s="25"/>
      <c r="AP2384" s="25"/>
      <c r="AQ2384" s="25"/>
      <c r="AR2384" s="25"/>
      <c r="AS2384" s="25"/>
      <c r="AT2384" s="25"/>
      <c r="AU2384" s="25"/>
    </row>
    <row r="2385" spans="27:47">
      <c r="AA2385" s="25"/>
      <c r="AB2385" s="25"/>
      <c r="AC2385" s="25"/>
      <c r="AD2385" s="25"/>
      <c r="AE2385" s="25"/>
      <c r="AF2385" s="28"/>
      <c r="AG2385" s="128"/>
      <c r="AN2385" s="25"/>
      <c r="AO2385" s="25"/>
      <c r="AP2385" s="25"/>
      <c r="AQ2385" s="25"/>
      <c r="AR2385" s="25"/>
      <c r="AS2385" s="25"/>
      <c r="AT2385" s="25"/>
      <c r="AU2385" s="25"/>
    </row>
    <row r="2386" spans="27:47">
      <c r="AA2386" s="25"/>
      <c r="AB2386" s="25"/>
      <c r="AC2386" s="25"/>
      <c r="AD2386" s="25"/>
      <c r="AE2386" s="25"/>
      <c r="AF2386" s="28"/>
      <c r="AG2386" s="128"/>
      <c r="AN2386" s="25"/>
      <c r="AO2386" s="25"/>
      <c r="AP2386" s="25"/>
      <c r="AQ2386" s="25"/>
      <c r="AR2386" s="25"/>
      <c r="AS2386" s="25"/>
      <c r="AT2386" s="25"/>
      <c r="AU2386" s="25"/>
    </row>
    <row r="2387" spans="27:47">
      <c r="AA2387" s="25"/>
      <c r="AB2387" s="25"/>
      <c r="AC2387" s="25"/>
      <c r="AD2387" s="25"/>
      <c r="AE2387" s="25"/>
      <c r="AF2387" s="28"/>
      <c r="AG2387" s="128"/>
      <c r="AN2387" s="25"/>
      <c r="AO2387" s="25"/>
      <c r="AP2387" s="25"/>
      <c r="AQ2387" s="25"/>
      <c r="AR2387" s="25"/>
      <c r="AS2387" s="25"/>
      <c r="AT2387" s="25"/>
      <c r="AU2387" s="25"/>
    </row>
    <row r="2388" spans="27:47">
      <c r="AA2388" s="25"/>
      <c r="AB2388" s="25"/>
      <c r="AC2388" s="25"/>
      <c r="AD2388" s="25"/>
      <c r="AE2388" s="25"/>
      <c r="AF2388" s="28"/>
      <c r="AG2388" s="128"/>
      <c r="AN2388" s="25"/>
      <c r="AO2388" s="25"/>
      <c r="AP2388" s="25"/>
      <c r="AQ2388" s="25"/>
      <c r="AR2388" s="25"/>
      <c r="AS2388" s="25"/>
      <c r="AT2388" s="25"/>
      <c r="AU2388" s="25"/>
    </row>
    <row r="2389" spans="27:47">
      <c r="AA2389" s="25"/>
      <c r="AB2389" s="25"/>
      <c r="AC2389" s="25"/>
      <c r="AD2389" s="25"/>
      <c r="AE2389" s="25"/>
      <c r="AF2389" s="28"/>
      <c r="AG2389" s="128"/>
      <c r="AN2389" s="25"/>
      <c r="AO2389" s="25"/>
      <c r="AP2389" s="25"/>
      <c r="AQ2389" s="25"/>
      <c r="AR2389" s="25"/>
      <c r="AS2389" s="25"/>
      <c r="AT2389" s="25"/>
      <c r="AU2389" s="25"/>
    </row>
    <row r="2390" spans="27:47">
      <c r="AA2390" s="25"/>
      <c r="AB2390" s="25"/>
      <c r="AC2390" s="25"/>
      <c r="AD2390" s="25"/>
      <c r="AE2390" s="25"/>
      <c r="AF2390" s="28"/>
      <c r="AG2390" s="128"/>
      <c r="AN2390" s="25"/>
      <c r="AO2390" s="25"/>
      <c r="AP2390" s="25"/>
      <c r="AQ2390" s="25"/>
      <c r="AR2390" s="25"/>
      <c r="AS2390" s="25"/>
      <c r="AT2390" s="25"/>
      <c r="AU2390" s="25"/>
    </row>
    <row r="2391" spans="27:47">
      <c r="AA2391" s="25"/>
      <c r="AB2391" s="25"/>
      <c r="AC2391" s="25"/>
      <c r="AD2391" s="25"/>
      <c r="AE2391" s="25"/>
      <c r="AF2391" s="28"/>
      <c r="AG2391" s="128"/>
      <c r="AN2391" s="25"/>
      <c r="AO2391" s="25"/>
      <c r="AP2391" s="25"/>
      <c r="AQ2391" s="25"/>
      <c r="AR2391" s="25"/>
      <c r="AS2391" s="25"/>
      <c r="AT2391" s="25"/>
      <c r="AU2391" s="25"/>
    </row>
    <row r="2392" spans="27:47">
      <c r="AA2392" s="25"/>
      <c r="AB2392" s="25"/>
      <c r="AC2392" s="25"/>
      <c r="AD2392" s="25"/>
      <c r="AE2392" s="25"/>
      <c r="AF2392" s="28"/>
      <c r="AG2392" s="128"/>
      <c r="AN2392" s="25"/>
      <c r="AO2392" s="25"/>
      <c r="AP2392" s="25"/>
      <c r="AQ2392" s="25"/>
      <c r="AR2392" s="25"/>
      <c r="AS2392" s="25"/>
      <c r="AT2392" s="25"/>
      <c r="AU2392" s="25"/>
    </row>
    <row r="2393" spans="27:47">
      <c r="AA2393" s="25"/>
      <c r="AB2393" s="25"/>
      <c r="AC2393" s="25"/>
      <c r="AD2393" s="25"/>
      <c r="AE2393" s="25"/>
      <c r="AF2393" s="28"/>
      <c r="AG2393" s="128"/>
      <c r="AN2393" s="25"/>
      <c r="AO2393" s="25"/>
      <c r="AP2393" s="25"/>
      <c r="AQ2393" s="25"/>
      <c r="AR2393" s="25"/>
      <c r="AS2393" s="25"/>
      <c r="AT2393" s="25"/>
      <c r="AU2393" s="25"/>
    </row>
    <row r="2394" spans="27:47">
      <c r="AA2394" s="25"/>
      <c r="AB2394" s="25"/>
      <c r="AC2394" s="25"/>
      <c r="AD2394" s="25"/>
      <c r="AE2394" s="25"/>
      <c r="AF2394" s="28"/>
      <c r="AG2394" s="128"/>
      <c r="AN2394" s="25"/>
      <c r="AO2394" s="25"/>
      <c r="AP2394" s="25"/>
      <c r="AQ2394" s="25"/>
      <c r="AR2394" s="25"/>
      <c r="AS2394" s="25"/>
      <c r="AT2394" s="25"/>
      <c r="AU2394" s="25"/>
    </row>
    <row r="2395" spans="27:47">
      <c r="AA2395" s="25"/>
      <c r="AB2395" s="25"/>
      <c r="AC2395" s="25"/>
      <c r="AD2395" s="25"/>
      <c r="AE2395" s="25"/>
      <c r="AF2395" s="28"/>
      <c r="AG2395" s="128"/>
      <c r="AN2395" s="25"/>
      <c r="AO2395" s="25"/>
      <c r="AP2395" s="25"/>
      <c r="AQ2395" s="25"/>
      <c r="AR2395" s="25"/>
      <c r="AS2395" s="25"/>
      <c r="AT2395" s="25"/>
      <c r="AU2395" s="25"/>
    </row>
    <row r="2396" spans="27:47">
      <c r="AA2396" s="25"/>
      <c r="AB2396" s="25"/>
      <c r="AC2396" s="25"/>
      <c r="AD2396" s="25"/>
      <c r="AE2396" s="25"/>
      <c r="AF2396" s="28"/>
      <c r="AG2396" s="128"/>
      <c r="AN2396" s="25"/>
      <c r="AO2396" s="25"/>
      <c r="AP2396" s="25"/>
      <c r="AQ2396" s="25"/>
      <c r="AR2396" s="25"/>
      <c r="AS2396" s="25"/>
      <c r="AT2396" s="25"/>
      <c r="AU2396" s="25"/>
    </row>
    <row r="2397" spans="27:47">
      <c r="AA2397" s="25"/>
      <c r="AB2397" s="25"/>
      <c r="AC2397" s="25"/>
      <c r="AD2397" s="25"/>
      <c r="AE2397" s="25"/>
      <c r="AF2397" s="28"/>
      <c r="AG2397" s="128"/>
      <c r="AN2397" s="25"/>
      <c r="AO2397" s="25"/>
      <c r="AP2397" s="25"/>
      <c r="AQ2397" s="25"/>
      <c r="AR2397" s="25"/>
      <c r="AS2397" s="25"/>
      <c r="AT2397" s="25"/>
      <c r="AU2397" s="25"/>
    </row>
    <row r="2398" spans="27:47">
      <c r="AA2398" s="25"/>
      <c r="AB2398" s="25"/>
      <c r="AC2398" s="25"/>
      <c r="AD2398" s="25"/>
      <c r="AE2398" s="25"/>
      <c r="AF2398" s="28"/>
      <c r="AG2398" s="128"/>
      <c r="AN2398" s="25"/>
      <c r="AO2398" s="25"/>
      <c r="AP2398" s="25"/>
      <c r="AQ2398" s="25"/>
      <c r="AR2398" s="25"/>
      <c r="AS2398" s="25"/>
      <c r="AT2398" s="25"/>
      <c r="AU2398" s="25"/>
    </row>
    <row r="2399" spans="27:47">
      <c r="AA2399" s="25"/>
      <c r="AB2399" s="25"/>
      <c r="AC2399" s="25"/>
      <c r="AD2399" s="25"/>
      <c r="AE2399" s="25"/>
      <c r="AF2399" s="28"/>
      <c r="AG2399" s="128"/>
      <c r="AN2399" s="25"/>
      <c r="AO2399" s="25"/>
      <c r="AP2399" s="25"/>
      <c r="AQ2399" s="25"/>
      <c r="AR2399" s="25"/>
      <c r="AS2399" s="25"/>
      <c r="AT2399" s="25"/>
      <c r="AU2399" s="25"/>
    </row>
    <row r="2400" spans="27:47">
      <c r="AA2400" s="25"/>
      <c r="AB2400" s="25"/>
      <c r="AC2400" s="25"/>
      <c r="AD2400" s="25"/>
      <c r="AE2400" s="25"/>
      <c r="AF2400" s="28"/>
      <c r="AG2400" s="128"/>
      <c r="AN2400" s="25"/>
      <c r="AO2400" s="25"/>
      <c r="AP2400" s="25"/>
      <c r="AQ2400" s="25"/>
      <c r="AR2400" s="25"/>
      <c r="AS2400" s="25"/>
      <c r="AT2400" s="25"/>
      <c r="AU2400" s="25"/>
    </row>
    <row r="2401" spans="27:47">
      <c r="AA2401" s="25"/>
      <c r="AB2401" s="25"/>
      <c r="AC2401" s="25"/>
      <c r="AD2401" s="25"/>
      <c r="AE2401" s="25"/>
      <c r="AF2401" s="28"/>
      <c r="AG2401" s="128"/>
      <c r="AN2401" s="25"/>
      <c r="AO2401" s="25"/>
      <c r="AP2401" s="25"/>
      <c r="AQ2401" s="25"/>
      <c r="AR2401" s="25"/>
      <c r="AS2401" s="25"/>
      <c r="AT2401" s="25"/>
      <c r="AU2401" s="25"/>
    </row>
    <row r="2402" spans="27:47">
      <c r="AA2402" s="25"/>
      <c r="AB2402" s="25"/>
      <c r="AC2402" s="25"/>
      <c r="AD2402" s="25"/>
      <c r="AE2402" s="25"/>
      <c r="AF2402" s="28"/>
      <c r="AG2402" s="128"/>
      <c r="AN2402" s="25"/>
      <c r="AO2402" s="25"/>
      <c r="AP2402" s="25"/>
      <c r="AQ2402" s="25"/>
      <c r="AR2402" s="25"/>
      <c r="AS2402" s="25"/>
      <c r="AT2402" s="25"/>
      <c r="AU2402" s="25"/>
    </row>
    <row r="2403" spans="27:47">
      <c r="AA2403" s="25"/>
      <c r="AB2403" s="25"/>
      <c r="AC2403" s="25"/>
      <c r="AD2403" s="25"/>
      <c r="AE2403" s="25"/>
      <c r="AF2403" s="28"/>
      <c r="AG2403" s="128"/>
      <c r="AN2403" s="25"/>
      <c r="AO2403" s="25"/>
      <c r="AP2403" s="25"/>
      <c r="AQ2403" s="25"/>
      <c r="AR2403" s="25"/>
      <c r="AS2403" s="25"/>
      <c r="AT2403" s="25"/>
      <c r="AU2403" s="25"/>
    </row>
    <row r="2404" spans="27:47">
      <c r="AA2404" s="25"/>
      <c r="AB2404" s="25"/>
      <c r="AC2404" s="25"/>
      <c r="AD2404" s="25"/>
      <c r="AE2404" s="25"/>
      <c r="AF2404" s="28"/>
      <c r="AG2404" s="128"/>
      <c r="AN2404" s="25"/>
      <c r="AO2404" s="25"/>
      <c r="AP2404" s="25"/>
      <c r="AQ2404" s="25"/>
      <c r="AR2404" s="25"/>
      <c r="AS2404" s="25"/>
      <c r="AT2404" s="25"/>
      <c r="AU2404" s="25"/>
    </row>
    <row r="2405" spans="27:47">
      <c r="AA2405" s="25"/>
      <c r="AB2405" s="25"/>
      <c r="AC2405" s="25"/>
      <c r="AD2405" s="25"/>
      <c r="AE2405" s="25"/>
      <c r="AF2405" s="28"/>
      <c r="AG2405" s="128"/>
      <c r="AN2405" s="25"/>
      <c r="AO2405" s="25"/>
      <c r="AP2405" s="25"/>
      <c r="AQ2405" s="25"/>
      <c r="AR2405" s="25"/>
      <c r="AS2405" s="25"/>
      <c r="AT2405" s="25"/>
      <c r="AU2405" s="25"/>
    </row>
    <row r="2406" spans="27:47">
      <c r="AA2406" s="25"/>
      <c r="AB2406" s="25"/>
      <c r="AC2406" s="25"/>
      <c r="AD2406" s="25"/>
      <c r="AE2406" s="25"/>
      <c r="AF2406" s="28"/>
      <c r="AG2406" s="128"/>
      <c r="AN2406" s="25"/>
      <c r="AO2406" s="25"/>
      <c r="AP2406" s="25"/>
      <c r="AQ2406" s="25"/>
      <c r="AR2406" s="25"/>
      <c r="AS2406" s="25"/>
      <c r="AT2406" s="25"/>
      <c r="AU2406" s="25"/>
    </row>
    <row r="2407" spans="27:47">
      <c r="AA2407" s="25"/>
      <c r="AB2407" s="25"/>
      <c r="AC2407" s="25"/>
      <c r="AD2407" s="25"/>
      <c r="AE2407" s="25"/>
      <c r="AF2407" s="28"/>
      <c r="AG2407" s="128"/>
      <c r="AN2407" s="25"/>
      <c r="AO2407" s="25"/>
      <c r="AP2407" s="25"/>
      <c r="AQ2407" s="25"/>
      <c r="AR2407" s="25"/>
      <c r="AS2407" s="25"/>
      <c r="AT2407" s="25"/>
      <c r="AU2407" s="25"/>
    </row>
    <row r="2408" spans="27:47">
      <c r="AA2408" s="25"/>
      <c r="AB2408" s="25"/>
      <c r="AC2408" s="25"/>
      <c r="AD2408" s="25"/>
      <c r="AE2408" s="25"/>
      <c r="AF2408" s="28"/>
      <c r="AG2408" s="128"/>
      <c r="AN2408" s="25"/>
      <c r="AO2408" s="25"/>
      <c r="AP2408" s="25"/>
      <c r="AQ2408" s="25"/>
      <c r="AR2408" s="25"/>
      <c r="AS2408" s="25"/>
      <c r="AT2408" s="25"/>
      <c r="AU2408" s="25"/>
    </row>
    <row r="2409" spans="27:47">
      <c r="AA2409" s="25"/>
      <c r="AB2409" s="25"/>
      <c r="AC2409" s="25"/>
      <c r="AD2409" s="25"/>
      <c r="AE2409" s="25"/>
      <c r="AF2409" s="28"/>
      <c r="AG2409" s="128"/>
      <c r="AN2409" s="25"/>
      <c r="AO2409" s="25"/>
      <c r="AP2409" s="25"/>
      <c r="AQ2409" s="25"/>
      <c r="AR2409" s="25"/>
      <c r="AS2409" s="25"/>
      <c r="AT2409" s="25"/>
      <c r="AU2409" s="25"/>
    </row>
    <row r="2410" spans="27:47">
      <c r="AA2410" s="25"/>
      <c r="AB2410" s="25"/>
      <c r="AC2410" s="25"/>
      <c r="AD2410" s="25"/>
      <c r="AE2410" s="25"/>
      <c r="AF2410" s="28"/>
      <c r="AG2410" s="128"/>
      <c r="AN2410" s="25"/>
      <c r="AO2410" s="25"/>
      <c r="AP2410" s="25"/>
      <c r="AQ2410" s="25"/>
      <c r="AR2410" s="25"/>
      <c r="AS2410" s="25"/>
      <c r="AT2410" s="25"/>
      <c r="AU2410" s="25"/>
    </row>
    <row r="2411" spans="27:47">
      <c r="AA2411" s="25"/>
      <c r="AB2411" s="25"/>
      <c r="AC2411" s="25"/>
      <c r="AD2411" s="25"/>
      <c r="AE2411" s="25"/>
      <c r="AF2411" s="28"/>
      <c r="AG2411" s="128"/>
      <c r="AN2411" s="25"/>
      <c r="AO2411" s="25"/>
      <c r="AP2411" s="25"/>
      <c r="AQ2411" s="25"/>
      <c r="AR2411" s="25"/>
      <c r="AS2411" s="25"/>
      <c r="AT2411" s="25"/>
      <c r="AU2411" s="25"/>
    </row>
    <row r="2412" spans="27:47">
      <c r="AA2412" s="25"/>
      <c r="AB2412" s="25"/>
      <c r="AC2412" s="25"/>
      <c r="AD2412" s="25"/>
      <c r="AE2412" s="25"/>
      <c r="AF2412" s="28"/>
      <c r="AG2412" s="128"/>
      <c r="AN2412" s="25"/>
      <c r="AO2412" s="25"/>
      <c r="AP2412" s="25"/>
      <c r="AQ2412" s="25"/>
      <c r="AR2412" s="25"/>
      <c r="AS2412" s="25"/>
      <c r="AT2412" s="25"/>
      <c r="AU2412" s="25"/>
    </row>
    <row r="2413" spans="27:47">
      <c r="AA2413" s="25"/>
      <c r="AB2413" s="25"/>
      <c r="AC2413" s="25"/>
      <c r="AD2413" s="25"/>
      <c r="AE2413" s="25"/>
      <c r="AF2413" s="28"/>
      <c r="AG2413" s="128"/>
      <c r="AN2413" s="25"/>
      <c r="AO2413" s="25"/>
      <c r="AP2413" s="25"/>
      <c r="AQ2413" s="25"/>
      <c r="AR2413" s="25"/>
      <c r="AS2413" s="25"/>
      <c r="AT2413" s="25"/>
      <c r="AU2413" s="25"/>
    </row>
    <row r="2414" spans="27:47">
      <c r="AA2414" s="25"/>
      <c r="AB2414" s="25"/>
      <c r="AC2414" s="25"/>
      <c r="AD2414" s="25"/>
      <c r="AE2414" s="25"/>
      <c r="AF2414" s="28"/>
      <c r="AG2414" s="128"/>
      <c r="AN2414" s="25"/>
      <c r="AO2414" s="25"/>
      <c r="AP2414" s="25"/>
      <c r="AQ2414" s="25"/>
      <c r="AR2414" s="25"/>
      <c r="AS2414" s="25"/>
      <c r="AT2414" s="25"/>
      <c r="AU2414" s="25"/>
    </row>
    <row r="2415" spans="27:47">
      <c r="AA2415" s="25"/>
      <c r="AB2415" s="25"/>
      <c r="AC2415" s="25"/>
      <c r="AD2415" s="25"/>
      <c r="AE2415" s="25"/>
      <c r="AF2415" s="28"/>
      <c r="AG2415" s="128"/>
      <c r="AN2415" s="25"/>
      <c r="AO2415" s="25"/>
      <c r="AP2415" s="25"/>
      <c r="AQ2415" s="25"/>
      <c r="AR2415" s="25"/>
      <c r="AS2415" s="25"/>
      <c r="AT2415" s="25"/>
      <c r="AU2415" s="25"/>
    </row>
    <row r="2416" spans="27:47">
      <c r="AA2416" s="25"/>
      <c r="AB2416" s="25"/>
      <c r="AC2416" s="25"/>
      <c r="AD2416" s="25"/>
      <c r="AE2416" s="25"/>
      <c r="AF2416" s="28"/>
      <c r="AG2416" s="128"/>
      <c r="AN2416" s="25"/>
      <c r="AO2416" s="25"/>
      <c r="AP2416" s="25"/>
      <c r="AQ2416" s="25"/>
      <c r="AR2416" s="25"/>
      <c r="AS2416" s="25"/>
      <c r="AT2416" s="25"/>
      <c r="AU2416" s="25"/>
    </row>
    <row r="2417" spans="27:47">
      <c r="AA2417" s="25"/>
      <c r="AB2417" s="25"/>
      <c r="AC2417" s="25"/>
      <c r="AD2417" s="25"/>
      <c r="AE2417" s="25"/>
      <c r="AF2417" s="28"/>
      <c r="AG2417" s="128"/>
      <c r="AN2417" s="25"/>
      <c r="AO2417" s="25"/>
      <c r="AP2417" s="25"/>
      <c r="AQ2417" s="25"/>
      <c r="AR2417" s="25"/>
      <c r="AS2417" s="25"/>
      <c r="AT2417" s="25"/>
      <c r="AU2417" s="25"/>
    </row>
    <row r="2418" spans="27:47">
      <c r="AA2418" s="25"/>
      <c r="AB2418" s="25"/>
      <c r="AC2418" s="25"/>
      <c r="AD2418" s="25"/>
      <c r="AE2418" s="25"/>
      <c r="AF2418" s="28"/>
      <c r="AG2418" s="128"/>
      <c r="AN2418" s="25"/>
      <c r="AO2418" s="25"/>
      <c r="AP2418" s="25"/>
      <c r="AQ2418" s="25"/>
      <c r="AR2418" s="25"/>
      <c r="AS2418" s="25"/>
      <c r="AT2418" s="25"/>
      <c r="AU2418" s="25"/>
    </row>
    <row r="2419" spans="27:47">
      <c r="AA2419" s="25"/>
      <c r="AB2419" s="25"/>
      <c r="AC2419" s="25"/>
      <c r="AD2419" s="25"/>
      <c r="AE2419" s="25"/>
      <c r="AF2419" s="28"/>
      <c r="AG2419" s="128"/>
      <c r="AN2419" s="25"/>
      <c r="AO2419" s="25"/>
      <c r="AP2419" s="25"/>
      <c r="AQ2419" s="25"/>
      <c r="AR2419" s="25"/>
      <c r="AS2419" s="25"/>
      <c r="AT2419" s="25"/>
      <c r="AU2419" s="25"/>
    </row>
    <row r="2420" spans="27:47">
      <c r="AA2420" s="25"/>
      <c r="AB2420" s="25"/>
      <c r="AC2420" s="25"/>
      <c r="AD2420" s="25"/>
      <c r="AE2420" s="25"/>
      <c r="AF2420" s="28"/>
      <c r="AG2420" s="128"/>
      <c r="AN2420" s="25"/>
      <c r="AO2420" s="25"/>
      <c r="AP2420" s="25"/>
      <c r="AQ2420" s="25"/>
      <c r="AR2420" s="25"/>
      <c r="AS2420" s="25"/>
      <c r="AT2420" s="25"/>
      <c r="AU2420" s="25"/>
    </row>
    <row r="2421" spans="27:47">
      <c r="AA2421" s="25"/>
      <c r="AB2421" s="25"/>
      <c r="AC2421" s="25"/>
      <c r="AD2421" s="25"/>
      <c r="AE2421" s="25"/>
      <c r="AF2421" s="28"/>
      <c r="AG2421" s="128"/>
      <c r="AN2421" s="25"/>
      <c r="AO2421" s="25"/>
      <c r="AP2421" s="25"/>
      <c r="AQ2421" s="25"/>
      <c r="AR2421" s="25"/>
      <c r="AS2421" s="25"/>
      <c r="AT2421" s="25"/>
      <c r="AU2421" s="25"/>
    </row>
    <row r="2422" spans="27:47">
      <c r="AA2422" s="25"/>
      <c r="AB2422" s="25"/>
      <c r="AC2422" s="25"/>
      <c r="AD2422" s="25"/>
      <c r="AE2422" s="25"/>
      <c r="AF2422" s="28"/>
      <c r="AG2422" s="128"/>
      <c r="AN2422" s="25"/>
      <c r="AO2422" s="25"/>
      <c r="AP2422" s="25"/>
      <c r="AQ2422" s="25"/>
      <c r="AR2422" s="25"/>
      <c r="AS2422" s="25"/>
      <c r="AT2422" s="25"/>
      <c r="AU2422" s="25"/>
    </row>
    <row r="2423" spans="27:47">
      <c r="AA2423" s="25"/>
      <c r="AB2423" s="25"/>
      <c r="AC2423" s="25"/>
      <c r="AD2423" s="25"/>
      <c r="AE2423" s="25"/>
      <c r="AF2423" s="28"/>
      <c r="AG2423" s="128"/>
      <c r="AN2423" s="25"/>
      <c r="AO2423" s="25"/>
      <c r="AP2423" s="25"/>
      <c r="AQ2423" s="25"/>
      <c r="AR2423" s="25"/>
      <c r="AS2423" s="25"/>
      <c r="AT2423" s="25"/>
      <c r="AU2423" s="25"/>
    </row>
    <row r="2424" spans="27:47">
      <c r="AA2424" s="25"/>
      <c r="AB2424" s="25"/>
      <c r="AC2424" s="25"/>
      <c r="AD2424" s="25"/>
      <c r="AE2424" s="25"/>
      <c r="AF2424" s="28"/>
      <c r="AG2424" s="128"/>
      <c r="AN2424" s="25"/>
      <c r="AO2424" s="25"/>
      <c r="AP2424" s="25"/>
      <c r="AQ2424" s="25"/>
      <c r="AR2424" s="25"/>
      <c r="AS2424" s="25"/>
      <c r="AT2424" s="25"/>
      <c r="AU2424" s="25"/>
    </row>
    <row r="2425" spans="27:47">
      <c r="AA2425" s="25"/>
      <c r="AB2425" s="25"/>
      <c r="AC2425" s="25"/>
      <c r="AD2425" s="25"/>
      <c r="AE2425" s="25"/>
      <c r="AF2425" s="28"/>
      <c r="AG2425" s="128"/>
      <c r="AN2425" s="25"/>
      <c r="AO2425" s="25"/>
      <c r="AP2425" s="25"/>
      <c r="AQ2425" s="25"/>
      <c r="AR2425" s="25"/>
      <c r="AS2425" s="25"/>
      <c r="AT2425" s="25"/>
      <c r="AU2425" s="25"/>
    </row>
    <row r="2426" spans="27:47">
      <c r="AA2426" s="25"/>
      <c r="AB2426" s="25"/>
      <c r="AC2426" s="25"/>
      <c r="AD2426" s="25"/>
      <c r="AE2426" s="25"/>
      <c r="AF2426" s="28"/>
      <c r="AG2426" s="128"/>
      <c r="AN2426" s="25"/>
      <c r="AO2426" s="25"/>
      <c r="AP2426" s="25"/>
      <c r="AQ2426" s="25"/>
      <c r="AR2426" s="25"/>
      <c r="AS2426" s="25"/>
      <c r="AT2426" s="25"/>
      <c r="AU2426" s="25"/>
    </row>
    <row r="2427" spans="27:47">
      <c r="AA2427" s="25"/>
      <c r="AB2427" s="25"/>
      <c r="AC2427" s="25"/>
      <c r="AD2427" s="25"/>
      <c r="AE2427" s="25"/>
      <c r="AF2427" s="28"/>
      <c r="AG2427" s="128"/>
      <c r="AN2427" s="25"/>
      <c r="AO2427" s="25"/>
      <c r="AP2427" s="25"/>
      <c r="AQ2427" s="25"/>
      <c r="AR2427" s="25"/>
      <c r="AS2427" s="25"/>
      <c r="AT2427" s="25"/>
      <c r="AU2427" s="25"/>
    </row>
    <row r="2428" spans="27:47">
      <c r="AA2428" s="25"/>
      <c r="AB2428" s="25"/>
      <c r="AC2428" s="25"/>
      <c r="AD2428" s="25"/>
      <c r="AE2428" s="25"/>
      <c r="AF2428" s="28"/>
      <c r="AG2428" s="128"/>
      <c r="AN2428" s="25"/>
      <c r="AO2428" s="25"/>
      <c r="AP2428" s="25"/>
      <c r="AQ2428" s="25"/>
      <c r="AR2428" s="25"/>
      <c r="AS2428" s="25"/>
      <c r="AT2428" s="25"/>
      <c r="AU2428" s="25"/>
    </row>
    <row r="2429" spans="27:47">
      <c r="AA2429" s="25"/>
      <c r="AB2429" s="25"/>
      <c r="AC2429" s="25"/>
      <c r="AD2429" s="25"/>
      <c r="AE2429" s="25"/>
      <c r="AF2429" s="28"/>
      <c r="AG2429" s="128"/>
      <c r="AN2429" s="25"/>
      <c r="AO2429" s="25"/>
      <c r="AP2429" s="25"/>
      <c r="AQ2429" s="25"/>
      <c r="AR2429" s="25"/>
      <c r="AS2429" s="25"/>
      <c r="AT2429" s="25"/>
      <c r="AU2429" s="25"/>
    </row>
    <row r="2430" spans="27:47">
      <c r="AA2430" s="25"/>
      <c r="AB2430" s="25"/>
      <c r="AC2430" s="25"/>
      <c r="AD2430" s="25"/>
      <c r="AE2430" s="25"/>
      <c r="AF2430" s="28"/>
      <c r="AG2430" s="128"/>
      <c r="AN2430" s="25"/>
      <c r="AO2430" s="25"/>
      <c r="AP2430" s="25"/>
      <c r="AQ2430" s="25"/>
      <c r="AR2430" s="25"/>
      <c r="AS2430" s="25"/>
      <c r="AT2430" s="25"/>
      <c r="AU2430" s="25"/>
    </row>
    <row r="2431" spans="27:47">
      <c r="AA2431" s="25"/>
      <c r="AB2431" s="25"/>
      <c r="AC2431" s="25"/>
      <c r="AD2431" s="25"/>
      <c r="AE2431" s="25"/>
      <c r="AF2431" s="28"/>
      <c r="AG2431" s="128"/>
      <c r="AN2431" s="25"/>
      <c r="AO2431" s="25"/>
      <c r="AP2431" s="25"/>
      <c r="AQ2431" s="25"/>
      <c r="AR2431" s="25"/>
      <c r="AS2431" s="25"/>
      <c r="AT2431" s="25"/>
      <c r="AU2431" s="25"/>
    </row>
    <row r="2432" spans="27:47">
      <c r="AA2432" s="25"/>
      <c r="AB2432" s="25"/>
      <c r="AC2432" s="25"/>
      <c r="AD2432" s="25"/>
      <c r="AE2432" s="25"/>
      <c r="AF2432" s="28"/>
      <c r="AG2432" s="128"/>
      <c r="AN2432" s="25"/>
      <c r="AO2432" s="25"/>
      <c r="AP2432" s="25"/>
      <c r="AQ2432" s="25"/>
      <c r="AR2432" s="25"/>
      <c r="AS2432" s="25"/>
      <c r="AT2432" s="25"/>
      <c r="AU2432" s="25"/>
    </row>
    <row r="2433" spans="27:47">
      <c r="AA2433" s="25"/>
      <c r="AB2433" s="25"/>
      <c r="AC2433" s="25"/>
      <c r="AD2433" s="25"/>
      <c r="AE2433" s="25"/>
      <c r="AF2433" s="28"/>
      <c r="AG2433" s="128"/>
      <c r="AN2433" s="25"/>
      <c r="AO2433" s="25"/>
      <c r="AP2433" s="25"/>
      <c r="AQ2433" s="25"/>
      <c r="AR2433" s="25"/>
      <c r="AS2433" s="25"/>
      <c r="AT2433" s="25"/>
      <c r="AU2433" s="25"/>
    </row>
    <row r="2434" spans="27:47">
      <c r="AA2434" s="25"/>
      <c r="AB2434" s="25"/>
      <c r="AC2434" s="25"/>
      <c r="AD2434" s="25"/>
      <c r="AE2434" s="25"/>
      <c r="AF2434" s="28"/>
      <c r="AG2434" s="128"/>
      <c r="AN2434" s="25"/>
      <c r="AO2434" s="25"/>
      <c r="AP2434" s="25"/>
      <c r="AQ2434" s="25"/>
      <c r="AR2434" s="25"/>
      <c r="AS2434" s="25"/>
      <c r="AT2434" s="25"/>
      <c r="AU2434" s="25"/>
    </row>
    <row r="2435" spans="27:47">
      <c r="AA2435" s="25"/>
      <c r="AB2435" s="25"/>
      <c r="AC2435" s="25"/>
      <c r="AD2435" s="25"/>
      <c r="AE2435" s="25"/>
      <c r="AF2435" s="28"/>
      <c r="AG2435" s="128"/>
      <c r="AN2435" s="25"/>
      <c r="AO2435" s="25"/>
      <c r="AP2435" s="25"/>
      <c r="AQ2435" s="25"/>
      <c r="AR2435" s="25"/>
      <c r="AS2435" s="25"/>
      <c r="AT2435" s="25"/>
      <c r="AU2435" s="25"/>
    </row>
    <row r="2436" spans="27:47">
      <c r="AA2436" s="25"/>
      <c r="AB2436" s="25"/>
      <c r="AC2436" s="25"/>
      <c r="AD2436" s="25"/>
      <c r="AE2436" s="25"/>
      <c r="AF2436" s="28"/>
      <c r="AG2436" s="128"/>
      <c r="AN2436" s="25"/>
      <c r="AO2436" s="25"/>
      <c r="AP2436" s="25"/>
      <c r="AQ2436" s="25"/>
      <c r="AR2436" s="25"/>
      <c r="AS2436" s="25"/>
      <c r="AT2436" s="25"/>
      <c r="AU2436" s="25"/>
    </row>
    <row r="2437" spans="27:47">
      <c r="AA2437" s="25"/>
      <c r="AB2437" s="25"/>
      <c r="AC2437" s="25"/>
      <c r="AD2437" s="25"/>
      <c r="AE2437" s="25"/>
      <c r="AF2437" s="28"/>
      <c r="AG2437" s="128"/>
      <c r="AN2437" s="25"/>
      <c r="AO2437" s="25"/>
      <c r="AP2437" s="25"/>
      <c r="AQ2437" s="25"/>
      <c r="AR2437" s="25"/>
      <c r="AS2437" s="25"/>
      <c r="AT2437" s="25"/>
      <c r="AU2437" s="25"/>
    </row>
    <row r="2438" spans="27:47">
      <c r="AA2438" s="25"/>
      <c r="AB2438" s="25"/>
      <c r="AC2438" s="25"/>
      <c r="AD2438" s="25"/>
      <c r="AE2438" s="25"/>
      <c r="AF2438" s="28"/>
      <c r="AG2438" s="128"/>
      <c r="AN2438" s="25"/>
      <c r="AO2438" s="25"/>
      <c r="AP2438" s="25"/>
      <c r="AQ2438" s="25"/>
      <c r="AR2438" s="25"/>
      <c r="AS2438" s="25"/>
      <c r="AT2438" s="25"/>
      <c r="AU2438" s="25"/>
    </row>
    <row r="2439" spans="27:47">
      <c r="AA2439" s="25"/>
      <c r="AB2439" s="25"/>
      <c r="AC2439" s="25"/>
      <c r="AD2439" s="25"/>
      <c r="AE2439" s="25"/>
      <c r="AF2439" s="28"/>
      <c r="AG2439" s="128"/>
      <c r="AN2439" s="25"/>
      <c r="AO2439" s="25"/>
      <c r="AP2439" s="25"/>
      <c r="AQ2439" s="25"/>
      <c r="AR2439" s="25"/>
      <c r="AS2439" s="25"/>
      <c r="AT2439" s="25"/>
      <c r="AU2439" s="25"/>
    </row>
    <row r="2440" spans="27:47">
      <c r="AA2440" s="25"/>
      <c r="AB2440" s="25"/>
      <c r="AC2440" s="25"/>
      <c r="AD2440" s="25"/>
      <c r="AE2440" s="25"/>
      <c r="AF2440" s="28"/>
      <c r="AG2440" s="128"/>
      <c r="AN2440" s="25"/>
      <c r="AO2440" s="25"/>
      <c r="AP2440" s="25"/>
      <c r="AQ2440" s="25"/>
      <c r="AR2440" s="25"/>
      <c r="AS2440" s="25"/>
      <c r="AT2440" s="25"/>
      <c r="AU2440" s="25"/>
    </row>
    <row r="2441" spans="27:47">
      <c r="AA2441" s="25"/>
      <c r="AB2441" s="25"/>
      <c r="AC2441" s="25"/>
      <c r="AD2441" s="25"/>
      <c r="AE2441" s="25"/>
      <c r="AF2441" s="28"/>
      <c r="AG2441" s="128"/>
      <c r="AN2441" s="25"/>
      <c r="AO2441" s="25"/>
      <c r="AP2441" s="25"/>
      <c r="AQ2441" s="25"/>
      <c r="AR2441" s="25"/>
      <c r="AS2441" s="25"/>
      <c r="AT2441" s="25"/>
      <c r="AU2441" s="25"/>
    </row>
    <row r="2442" spans="27:47">
      <c r="AA2442" s="25"/>
      <c r="AB2442" s="25"/>
      <c r="AC2442" s="25"/>
      <c r="AD2442" s="25"/>
      <c r="AE2442" s="25"/>
      <c r="AF2442" s="28"/>
      <c r="AG2442" s="128"/>
      <c r="AN2442" s="25"/>
      <c r="AO2442" s="25"/>
      <c r="AP2442" s="25"/>
      <c r="AQ2442" s="25"/>
      <c r="AR2442" s="25"/>
      <c r="AS2442" s="25"/>
      <c r="AT2442" s="25"/>
      <c r="AU2442" s="25"/>
    </row>
    <row r="2443" spans="27:47">
      <c r="AA2443" s="25"/>
      <c r="AB2443" s="25"/>
      <c r="AC2443" s="25"/>
      <c r="AD2443" s="25"/>
      <c r="AE2443" s="25"/>
      <c r="AF2443" s="28"/>
      <c r="AG2443" s="128"/>
      <c r="AN2443" s="25"/>
      <c r="AO2443" s="25"/>
      <c r="AP2443" s="25"/>
      <c r="AQ2443" s="25"/>
      <c r="AR2443" s="25"/>
      <c r="AS2443" s="25"/>
      <c r="AT2443" s="25"/>
      <c r="AU2443" s="25"/>
    </row>
    <row r="2444" spans="27:47">
      <c r="AA2444" s="25"/>
      <c r="AB2444" s="25"/>
      <c r="AC2444" s="25"/>
      <c r="AD2444" s="25"/>
      <c r="AE2444" s="25"/>
      <c r="AF2444" s="28"/>
      <c r="AG2444" s="128"/>
      <c r="AN2444" s="25"/>
      <c r="AO2444" s="25"/>
      <c r="AP2444" s="25"/>
      <c r="AQ2444" s="25"/>
      <c r="AR2444" s="25"/>
      <c r="AS2444" s="25"/>
      <c r="AT2444" s="25"/>
      <c r="AU2444" s="25"/>
    </row>
    <row r="2445" spans="27:47">
      <c r="AA2445" s="25"/>
      <c r="AB2445" s="25"/>
      <c r="AC2445" s="25"/>
      <c r="AD2445" s="25"/>
      <c r="AE2445" s="25"/>
      <c r="AF2445" s="28"/>
      <c r="AG2445" s="128"/>
      <c r="AN2445" s="25"/>
      <c r="AO2445" s="25"/>
      <c r="AP2445" s="25"/>
      <c r="AQ2445" s="25"/>
      <c r="AR2445" s="25"/>
      <c r="AS2445" s="25"/>
      <c r="AT2445" s="25"/>
      <c r="AU2445" s="25"/>
    </row>
    <row r="2446" spans="27:47">
      <c r="AA2446" s="25"/>
      <c r="AB2446" s="25"/>
      <c r="AC2446" s="25"/>
      <c r="AD2446" s="25"/>
      <c r="AE2446" s="25"/>
      <c r="AF2446" s="28"/>
      <c r="AG2446" s="128"/>
      <c r="AN2446" s="25"/>
      <c r="AO2446" s="25"/>
      <c r="AP2446" s="25"/>
      <c r="AQ2446" s="25"/>
      <c r="AR2446" s="25"/>
      <c r="AS2446" s="25"/>
      <c r="AT2446" s="25"/>
      <c r="AU2446" s="25"/>
    </row>
    <row r="2447" spans="27:47">
      <c r="AA2447" s="25"/>
      <c r="AB2447" s="25"/>
      <c r="AC2447" s="25"/>
      <c r="AD2447" s="25"/>
      <c r="AE2447" s="25"/>
      <c r="AF2447" s="28"/>
      <c r="AG2447" s="128"/>
      <c r="AN2447" s="25"/>
      <c r="AO2447" s="25"/>
      <c r="AP2447" s="25"/>
      <c r="AQ2447" s="25"/>
      <c r="AR2447" s="25"/>
      <c r="AS2447" s="25"/>
      <c r="AT2447" s="25"/>
      <c r="AU2447" s="25"/>
    </row>
    <row r="2448" spans="27:47">
      <c r="AA2448" s="25"/>
      <c r="AB2448" s="25"/>
      <c r="AC2448" s="25"/>
      <c r="AD2448" s="25"/>
      <c r="AE2448" s="25"/>
      <c r="AF2448" s="28"/>
      <c r="AG2448" s="128"/>
      <c r="AN2448" s="25"/>
      <c r="AO2448" s="25"/>
      <c r="AP2448" s="25"/>
      <c r="AQ2448" s="25"/>
      <c r="AR2448" s="25"/>
      <c r="AS2448" s="25"/>
      <c r="AT2448" s="25"/>
      <c r="AU2448" s="25"/>
    </row>
    <row r="2449" spans="27:47">
      <c r="AA2449" s="25"/>
      <c r="AB2449" s="25"/>
      <c r="AC2449" s="25"/>
      <c r="AD2449" s="25"/>
      <c r="AE2449" s="25"/>
      <c r="AF2449" s="28"/>
      <c r="AG2449" s="128"/>
      <c r="AN2449" s="25"/>
      <c r="AO2449" s="25"/>
      <c r="AP2449" s="25"/>
      <c r="AQ2449" s="25"/>
      <c r="AR2449" s="25"/>
      <c r="AS2449" s="25"/>
      <c r="AT2449" s="25"/>
      <c r="AU2449" s="25"/>
    </row>
    <row r="2450" spans="27:47">
      <c r="AA2450" s="25"/>
      <c r="AB2450" s="25"/>
      <c r="AC2450" s="25"/>
      <c r="AD2450" s="25"/>
      <c r="AE2450" s="25"/>
      <c r="AF2450" s="28"/>
      <c r="AG2450" s="128"/>
      <c r="AN2450" s="25"/>
      <c r="AO2450" s="25"/>
      <c r="AP2450" s="25"/>
      <c r="AQ2450" s="25"/>
      <c r="AR2450" s="25"/>
      <c r="AS2450" s="25"/>
      <c r="AT2450" s="25"/>
      <c r="AU2450" s="25"/>
    </row>
    <row r="2451" spans="27:47">
      <c r="AA2451" s="25"/>
      <c r="AB2451" s="25"/>
      <c r="AC2451" s="25"/>
      <c r="AD2451" s="25"/>
      <c r="AE2451" s="25"/>
      <c r="AF2451" s="28"/>
      <c r="AG2451" s="128"/>
      <c r="AN2451" s="25"/>
      <c r="AO2451" s="25"/>
      <c r="AP2451" s="25"/>
      <c r="AQ2451" s="25"/>
      <c r="AR2451" s="25"/>
      <c r="AS2451" s="25"/>
      <c r="AT2451" s="25"/>
      <c r="AU2451" s="25"/>
    </row>
    <row r="2452" spans="27:47">
      <c r="AA2452" s="25"/>
      <c r="AB2452" s="25"/>
      <c r="AC2452" s="25"/>
      <c r="AD2452" s="25"/>
      <c r="AE2452" s="25"/>
      <c r="AF2452" s="28"/>
      <c r="AG2452" s="128"/>
      <c r="AN2452" s="25"/>
      <c r="AO2452" s="25"/>
      <c r="AP2452" s="25"/>
      <c r="AQ2452" s="25"/>
      <c r="AR2452" s="25"/>
      <c r="AS2452" s="25"/>
      <c r="AT2452" s="25"/>
      <c r="AU2452" s="25"/>
    </row>
    <row r="2453" spans="27:47">
      <c r="AA2453" s="25"/>
      <c r="AB2453" s="25"/>
      <c r="AC2453" s="25"/>
      <c r="AD2453" s="25"/>
      <c r="AE2453" s="25"/>
      <c r="AF2453" s="28"/>
      <c r="AG2453" s="128"/>
      <c r="AN2453" s="25"/>
      <c r="AO2453" s="25"/>
      <c r="AP2453" s="25"/>
      <c r="AQ2453" s="25"/>
      <c r="AR2453" s="25"/>
      <c r="AS2453" s="25"/>
      <c r="AT2453" s="25"/>
      <c r="AU2453" s="25"/>
    </row>
    <row r="2454" spans="27:47">
      <c r="AA2454" s="25"/>
      <c r="AB2454" s="25"/>
      <c r="AC2454" s="25"/>
      <c r="AD2454" s="25"/>
      <c r="AE2454" s="25"/>
      <c r="AF2454" s="28"/>
      <c r="AG2454" s="128"/>
      <c r="AN2454" s="25"/>
      <c r="AO2454" s="25"/>
      <c r="AP2454" s="25"/>
      <c r="AQ2454" s="25"/>
      <c r="AR2454" s="25"/>
      <c r="AS2454" s="25"/>
      <c r="AT2454" s="25"/>
      <c r="AU2454" s="25"/>
    </row>
    <row r="2455" spans="27:47">
      <c r="AA2455" s="25"/>
      <c r="AB2455" s="25"/>
      <c r="AC2455" s="25"/>
      <c r="AD2455" s="25"/>
      <c r="AE2455" s="25"/>
      <c r="AF2455" s="28"/>
      <c r="AG2455" s="128"/>
      <c r="AN2455" s="25"/>
      <c r="AO2455" s="25"/>
      <c r="AP2455" s="25"/>
      <c r="AQ2455" s="25"/>
      <c r="AR2455" s="25"/>
      <c r="AS2455" s="25"/>
      <c r="AT2455" s="25"/>
      <c r="AU2455" s="25"/>
    </row>
    <row r="2456" spans="27:47">
      <c r="AA2456" s="25"/>
      <c r="AB2456" s="25"/>
      <c r="AC2456" s="25"/>
      <c r="AD2456" s="25"/>
      <c r="AE2456" s="25"/>
      <c r="AF2456" s="28"/>
      <c r="AG2456" s="128"/>
      <c r="AN2456" s="25"/>
      <c r="AO2456" s="25"/>
      <c r="AP2456" s="25"/>
      <c r="AQ2456" s="25"/>
      <c r="AR2456" s="25"/>
      <c r="AS2456" s="25"/>
      <c r="AT2456" s="25"/>
      <c r="AU2456" s="25"/>
    </row>
    <row r="2457" spans="27:47">
      <c r="AA2457" s="25"/>
      <c r="AB2457" s="25"/>
      <c r="AC2457" s="25"/>
      <c r="AD2457" s="25"/>
      <c r="AE2457" s="25"/>
      <c r="AF2457" s="28"/>
      <c r="AG2457" s="128"/>
      <c r="AN2457" s="25"/>
      <c r="AO2457" s="25"/>
      <c r="AP2457" s="25"/>
      <c r="AQ2457" s="25"/>
      <c r="AR2457" s="25"/>
      <c r="AS2457" s="25"/>
      <c r="AT2457" s="25"/>
      <c r="AU2457" s="25"/>
    </row>
    <row r="2458" spans="27:47">
      <c r="AA2458" s="25"/>
      <c r="AB2458" s="25"/>
      <c r="AC2458" s="25"/>
      <c r="AD2458" s="25"/>
      <c r="AE2458" s="25"/>
      <c r="AF2458" s="28"/>
      <c r="AG2458" s="128"/>
      <c r="AN2458" s="25"/>
      <c r="AO2458" s="25"/>
      <c r="AP2458" s="25"/>
      <c r="AQ2458" s="25"/>
      <c r="AR2458" s="25"/>
      <c r="AS2458" s="25"/>
      <c r="AT2458" s="25"/>
      <c r="AU2458" s="25"/>
    </row>
    <row r="2459" spans="27:47">
      <c r="AA2459" s="25"/>
      <c r="AB2459" s="25"/>
      <c r="AC2459" s="25"/>
      <c r="AD2459" s="25"/>
      <c r="AE2459" s="25"/>
      <c r="AF2459" s="28"/>
      <c r="AG2459" s="128"/>
      <c r="AN2459" s="25"/>
      <c r="AO2459" s="25"/>
      <c r="AP2459" s="25"/>
      <c r="AQ2459" s="25"/>
      <c r="AR2459" s="25"/>
      <c r="AS2459" s="25"/>
      <c r="AT2459" s="25"/>
      <c r="AU2459" s="25"/>
    </row>
    <row r="2460" spans="27:47">
      <c r="AA2460" s="25"/>
      <c r="AB2460" s="25"/>
      <c r="AC2460" s="25"/>
      <c r="AD2460" s="25"/>
      <c r="AE2460" s="25"/>
      <c r="AF2460" s="28"/>
      <c r="AG2460" s="128"/>
      <c r="AN2460" s="25"/>
      <c r="AO2460" s="25"/>
      <c r="AP2460" s="25"/>
      <c r="AQ2460" s="25"/>
      <c r="AR2460" s="25"/>
      <c r="AS2460" s="25"/>
      <c r="AT2460" s="25"/>
      <c r="AU2460" s="25"/>
    </row>
    <row r="2461" spans="27:47">
      <c r="AA2461" s="25"/>
      <c r="AB2461" s="25"/>
      <c r="AC2461" s="25"/>
      <c r="AD2461" s="25"/>
      <c r="AE2461" s="25"/>
      <c r="AF2461" s="28"/>
      <c r="AG2461" s="128"/>
      <c r="AN2461" s="25"/>
      <c r="AO2461" s="25"/>
      <c r="AP2461" s="25"/>
      <c r="AQ2461" s="25"/>
      <c r="AR2461" s="25"/>
      <c r="AS2461" s="25"/>
      <c r="AT2461" s="25"/>
      <c r="AU2461" s="25"/>
    </row>
    <row r="2462" spans="27:47">
      <c r="AA2462" s="25"/>
      <c r="AB2462" s="25"/>
      <c r="AC2462" s="25"/>
      <c r="AD2462" s="25"/>
      <c r="AE2462" s="25"/>
      <c r="AF2462" s="28"/>
      <c r="AG2462" s="128"/>
      <c r="AN2462" s="25"/>
      <c r="AO2462" s="25"/>
      <c r="AP2462" s="25"/>
      <c r="AQ2462" s="25"/>
      <c r="AR2462" s="25"/>
      <c r="AS2462" s="25"/>
      <c r="AT2462" s="25"/>
      <c r="AU2462" s="25"/>
    </row>
    <row r="2463" spans="27:47">
      <c r="AA2463" s="25"/>
      <c r="AB2463" s="25"/>
      <c r="AC2463" s="25"/>
      <c r="AD2463" s="25"/>
      <c r="AE2463" s="25"/>
      <c r="AF2463" s="28"/>
      <c r="AG2463" s="128"/>
      <c r="AN2463" s="25"/>
      <c r="AO2463" s="25"/>
      <c r="AP2463" s="25"/>
      <c r="AQ2463" s="25"/>
      <c r="AR2463" s="25"/>
      <c r="AS2463" s="25"/>
      <c r="AT2463" s="25"/>
      <c r="AU2463" s="25"/>
    </row>
    <row r="2464" spans="27:47">
      <c r="AA2464" s="25"/>
      <c r="AB2464" s="25"/>
      <c r="AC2464" s="25"/>
      <c r="AD2464" s="25"/>
      <c r="AE2464" s="25"/>
      <c r="AF2464" s="28"/>
      <c r="AG2464" s="128"/>
      <c r="AN2464" s="25"/>
      <c r="AO2464" s="25"/>
      <c r="AP2464" s="25"/>
      <c r="AQ2464" s="25"/>
      <c r="AR2464" s="25"/>
      <c r="AS2464" s="25"/>
      <c r="AT2464" s="25"/>
      <c r="AU2464" s="25"/>
    </row>
    <row r="2465" spans="27:47">
      <c r="AA2465" s="25"/>
      <c r="AB2465" s="25"/>
      <c r="AC2465" s="25"/>
      <c r="AD2465" s="25"/>
      <c r="AE2465" s="25"/>
      <c r="AF2465" s="28"/>
      <c r="AG2465" s="128"/>
      <c r="AN2465" s="25"/>
      <c r="AO2465" s="25"/>
      <c r="AP2465" s="25"/>
      <c r="AQ2465" s="25"/>
      <c r="AR2465" s="25"/>
      <c r="AS2465" s="25"/>
      <c r="AT2465" s="25"/>
      <c r="AU2465" s="25"/>
    </row>
    <row r="2466" spans="27:47">
      <c r="AA2466" s="25"/>
      <c r="AB2466" s="25"/>
      <c r="AC2466" s="25"/>
      <c r="AD2466" s="25"/>
      <c r="AE2466" s="25"/>
      <c r="AF2466" s="28"/>
      <c r="AG2466" s="128"/>
      <c r="AN2466" s="25"/>
      <c r="AO2466" s="25"/>
      <c r="AP2466" s="25"/>
      <c r="AQ2466" s="25"/>
      <c r="AR2466" s="25"/>
      <c r="AS2466" s="25"/>
      <c r="AT2466" s="25"/>
      <c r="AU2466" s="25"/>
    </row>
    <row r="2467" spans="27:47">
      <c r="AA2467" s="25"/>
      <c r="AB2467" s="25"/>
      <c r="AC2467" s="25"/>
      <c r="AD2467" s="25"/>
      <c r="AE2467" s="25"/>
      <c r="AF2467" s="28"/>
      <c r="AG2467" s="128"/>
      <c r="AN2467" s="25"/>
      <c r="AO2467" s="25"/>
      <c r="AP2467" s="25"/>
      <c r="AQ2467" s="25"/>
      <c r="AR2467" s="25"/>
      <c r="AS2467" s="25"/>
      <c r="AT2467" s="25"/>
      <c r="AU2467" s="25"/>
    </row>
    <row r="2468" spans="27:47">
      <c r="AA2468" s="25"/>
      <c r="AB2468" s="25"/>
      <c r="AC2468" s="25"/>
      <c r="AD2468" s="25"/>
      <c r="AE2468" s="25"/>
      <c r="AF2468" s="28"/>
      <c r="AG2468" s="128"/>
      <c r="AN2468" s="25"/>
      <c r="AO2468" s="25"/>
      <c r="AP2468" s="25"/>
      <c r="AQ2468" s="25"/>
      <c r="AR2468" s="25"/>
      <c r="AS2468" s="25"/>
      <c r="AT2468" s="25"/>
      <c r="AU2468" s="25"/>
    </row>
    <row r="2469" spans="27:47">
      <c r="AA2469" s="25"/>
      <c r="AB2469" s="25"/>
      <c r="AC2469" s="25"/>
      <c r="AD2469" s="25"/>
      <c r="AE2469" s="25"/>
      <c r="AF2469" s="28"/>
      <c r="AG2469" s="128"/>
      <c r="AN2469" s="25"/>
      <c r="AO2469" s="25"/>
      <c r="AP2469" s="25"/>
      <c r="AQ2469" s="25"/>
      <c r="AR2469" s="25"/>
      <c r="AS2469" s="25"/>
      <c r="AT2469" s="25"/>
      <c r="AU2469" s="25"/>
    </row>
    <row r="2470" spans="27:47">
      <c r="AA2470" s="25"/>
      <c r="AB2470" s="25"/>
      <c r="AC2470" s="25"/>
      <c r="AD2470" s="25"/>
      <c r="AE2470" s="25"/>
      <c r="AF2470" s="28"/>
      <c r="AG2470" s="128"/>
      <c r="AN2470" s="25"/>
      <c r="AO2470" s="25"/>
      <c r="AP2470" s="25"/>
      <c r="AQ2470" s="25"/>
      <c r="AR2470" s="25"/>
      <c r="AS2470" s="25"/>
      <c r="AT2470" s="25"/>
      <c r="AU2470" s="25"/>
    </row>
    <row r="2471" spans="27:47">
      <c r="AA2471" s="25"/>
      <c r="AB2471" s="25"/>
      <c r="AC2471" s="25"/>
      <c r="AD2471" s="25"/>
      <c r="AE2471" s="25"/>
      <c r="AF2471" s="28"/>
      <c r="AG2471" s="128"/>
      <c r="AN2471" s="25"/>
      <c r="AO2471" s="25"/>
      <c r="AP2471" s="25"/>
      <c r="AQ2471" s="25"/>
      <c r="AR2471" s="25"/>
      <c r="AS2471" s="25"/>
      <c r="AT2471" s="25"/>
      <c r="AU2471" s="25"/>
    </row>
    <row r="2472" spans="27:47">
      <c r="AA2472" s="25"/>
      <c r="AB2472" s="25"/>
      <c r="AC2472" s="25"/>
      <c r="AD2472" s="25"/>
      <c r="AE2472" s="25"/>
      <c r="AF2472" s="28"/>
      <c r="AG2472" s="128"/>
      <c r="AN2472" s="25"/>
      <c r="AO2472" s="25"/>
      <c r="AP2472" s="25"/>
      <c r="AQ2472" s="25"/>
      <c r="AR2472" s="25"/>
      <c r="AS2472" s="25"/>
      <c r="AT2472" s="25"/>
      <c r="AU2472" s="25"/>
    </row>
    <row r="2473" spans="27:47">
      <c r="AA2473" s="25"/>
      <c r="AB2473" s="25"/>
      <c r="AC2473" s="25"/>
      <c r="AD2473" s="25"/>
      <c r="AE2473" s="25"/>
      <c r="AF2473" s="28"/>
      <c r="AG2473" s="128"/>
      <c r="AN2473" s="25"/>
      <c r="AO2473" s="25"/>
      <c r="AP2473" s="25"/>
      <c r="AQ2473" s="25"/>
      <c r="AR2473" s="25"/>
      <c r="AS2473" s="25"/>
      <c r="AT2473" s="25"/>
      <c r="AU2473" s="25"/>
    </row>
    <row r="2474" spans="27:47">
      <c r="AA2474" s="25"/>
      <c r="AB2474" s="25"/>
      <c r="AC2474" s="25"/>
      <c r="AD2474" s="25"/>
      <c r="AE2474" s="25"/>
      <c r="AF2474" s="28"/>
      <c r="AG2474" s="128"/>
      <c r="AN2474" s="25"/>
      <c r="AO2474" s="25"/>
      <c r="AP2474" s="25"/>
      <c r="AQ2474" s="25"/>
      <c r="AR2474" s="25"/>
      <c r="AS2474" s="25"/>
      <c r="AT2474" s="25"/>
      <c r="AU2474" s="25"/>
    </row>
    <row r="2475" spans="27:47">
      <c r="AA2475" s="25"/>
      <c r="AB2475" s="25"/>
      <c r="AC2475" s="25"/>
      <c r="AD2475" s="25"/>
      <c r="AE2475" s="25"/>
      <c r="AF2475" s="28"/>
      <c r="AG2475" s="128"/>
      <c r="AN2475" s="25"/>
      <c r="AO2475" s="25"/>
      <c r="AP2475" s="25"/>
      <c r="AQ2475" s="25"/>
      <c r="AR2475" s="25"/>
      <c r="AS2475" s="25"/>
      <c r="AT2475" s="25"/>
      <c r="AU2475" s="25"/>
    </row>
    <row r="2476" spans="27:47">
      <c r="AA2476" s="25"/>
      <c r="AB2476" s="25"/>
      <c r="AC2476" s="25"/>
      <c r="AD2476" s="25"/>
      <c r="AE2476" s="25"/>
      <c r="AF2476" s="28"/>
      <c r="AG2476" s="128"/>
      <c r="AN2476" s="25"/>
      <c r="AO2476" s="25"/>
      <c r="AP2476" s="25"/>
      <c r="AQ2476" s="25"/>
      <c r="AR2476" s="25"/>
      <c r="AS2476" s="25"/>
      <c r="AT2476" s="25"/>
      <c r="AU2476" s="25"/>
    </row>
    <row r="2477" spans="27:47">
      <c r="AA2477" s="25"/>
      <c r="AB2477" s="25"/>
      <c r="AC2477" s="25"/>
      <c r="AD2477" s="25"/>
      <c r="AE2477" s="25"/>
      <c r="AF2477" s="28"/>
      <c r="AG2477" s="128"/>
      <c r="AN2477" s="25"/>
      <c r="AO2477" s="25"/>
      <c r="AP2477" s="25"/>
      <c r="AQ2477" s="25"/>
      <c r="AR2477" s="25"/>
      <c r="AS2477" s="25"/>
      <c r="AT2477" s="25"/>
      <c r="AU2477" s="25"/>
    </row>
    <row r="2478" spans="27:47">
      <c r="AA2478" s="25"/>
      <c r="AB2478" s="25"/>
      <c r="AC2478" s="25"/>
      <c r="AD2478" s="25"/>
      <c r="AE2478" s="25"/>
      <c r="AF2478" s="28"/>
      <c r="AG2478" s="128"/>
      <c r="AN2478" s="25"/>
      <c r="AO2478" s="25"/>
      <c r="AP2478" s="25"/>
      <c r="AQ2478" s="25"/>
      <c r="AR2478" s="25"/>
      <c r="AS2478" s="25"/>
      <c r="AT2478" s="25"/>
      <c r="AU2478" s="25"/>
    </row>
    <row r="2479" spans="27:47">
      <c r="AA2479" s="25"/>
      <c r="AB2479" s="25"/>
      <c r="AC2479" s="25"/>
      <c r="AD2479" s="25"/>
      <c r="AE2479" s="25"/>
      <c r="AF2479" s="28"/>
      <c r="AG2479" s="128"/>
      <c r="AN2479" s="25"/>
      <c r="AO2479" s="25"/>
      <c r="AP2479" s="25"/>
      <c r="AQ2479" s="25"/>
      <c r="AR2479" s="25"/>
      <c r="AS2479" s="25"/>
      <c r="AT2479" s="25"/>
      <c r="AU2479" s="25"/>
    </row>
    <row r="2480" spans="27:47">
      <c r="AA2480" s="25"/>
      <c r="AB2480" s="25"/>
      <c r="AC2480" s="25"/>
      <c r="AD2480" s="25"/>
      <c r="AE2480" s="25"/>
      <c r="AF2480" s="28"/>
      <c r="AG2480" s="128"/>
      <c r="AN2480" s="25"/>
      <c r="AO2480" s="25"/>
      <c r="AP2480" s="25"/>
      <c r="AQ2480" s="25"/>
      <c r="AR2480" s="25"/>
      <c r="AS2480" s="25"/>
      <c r="AT2480" s="25"/>
      <c r="AU2480" s="25"/>
    </row>
    <row r="2481" spans="27:47">
      <c r="AA2481" s="25"/>
      <c r="AB2481" s="25"/>
      <c r="AC2481" s="25"/>
      <c r="AD2481" s="25"/>
      <c r="AE2481" s="25"/>
      <c r="AF2481" s="28"/>
      <c r="AG2481" s="128"/>
      <c r="AN2481" s="25"/>
      <c r="AO2481" s="25"/>
      <c r="AP2481" s="25"/>
      <c r="AQ2481" s="25"/>
      <c r="AR2481" s="25"/>
      <c r="AS2481" s="25"/>
      <c r="AT2481" s="25"/>
      <c r="AU2481" s="25"/>
    </row>
    <row r="2482" spans="27:47">
      <c r="AA2482" s="25"/>
      <c r="AB2482" s="25"/>
      <c r="AC2482" s="25"/>
      <c r="AD2482" s="25"/>
      <c r="AE2482" s="25"/>
      <c r="AF2482" s="28"/>
      <c r="AG2482" s="128"/>
      <c r="AN2482" s="25"/>
      <c r="AO2482" s="25"/>
      <c r="AP2482" s="25"/>
      <c r="AQ2482" s="25"/>
      <c r="AR2482" s="25"/>
      <c r="AS2482" s="25"/>
      <c r="AT2482" s="25"/>
      <c r="AU2482" s="25"/>
    </row>
    <row r="2483" spans="27:47">
      <c r="AA2483" s="25"/>
      <c r="AB2483" s="25"/>
      <c r="AC2483" s="25"/>
      <c r="AD2483" s="25"/>
      <c r="AE2483" s="25"/>
      <c r="AF2483" s="28"/>
      <c r="AG2483" s="128"/>
      <c r="AN2483" s="25"/>
      <c r="AO2483" s="25"/>
      <c r="AP2483" s="25"/>
      <c r="AQ2483" s="25"/>
      <c r="AR2483" s="25"/>
      <c r="AS2483" s="25"/>
      <c r="AT2483" s="25"/>
      <c r="AU2483" s="25"/>
    </row>
    <row r="2484" spans="27:47">
      <c r="AA2484" s="25"/>
      <c r="AB2484" s="25"/>
      <c r="AC2484" s="25"/>
      <c r="AD2484" s="25"/>
      <c r="AE2484" s="25"/>
      <c r="AF2484" s="28"/>
      <c r="AG2484" s="128"/>
      <c r="AN2484" s="25"/>
      <c r="AO2484" s="25"/>
      <c r="AP2484" s="25"/>
      <c r="AQ2484" s="25"/>
      <c r="AR2484" s="25"/>
      <c r="AS2484" s="25"/>
      <c r="AT2484" s="25"/>
      <c r="AU2484" s="25"/>
    </row>
    <row r="2485" spans="27:47">
      <c r="AA2485" s="25"/>
      <c r="AB2485" s="25"/>
      <c r="AC2485" s="25"/>
      <c r="AD2485" s="25"/>
      <c r="AE2485" s="25"/>
      <c r="AF2485" s="28"/>
      <c r="AG2485" s="128"/>
      <c r="AN2485" s="25"/>
      <c r="AO2485" s="25"/>
      <c r="AP2485" s="25"/>
      <c r="AQ2485" s="25"/>
      <c r="AR2485" s="25"/>
      <c r="AS2485" s="25"/>
      <c r="AT2485" s="25"/>
      <c r="AU2485" s="25"/>
    </row>
    <row r="2486" spans="27:47">
      <c r="AA2486" s="25"/>
      <c r="AB2486" s="25"/>
      <c r="AC2486" s="25"/>
      <c r="AD2486" s="25"/>
      <c r="AE2486" s="25"/>
      <c r="AF2486" s="28"/>
      <c r="AG2486" s="128"/>
      <c r="AN2486" s="25"/>
      <c r="AO2486" s="25"/>
      <c r="AP2486" s="25"/>
      <c r="AQ2486" s="25"/>
      <c r="AR2486" s="25"/>
      <c r="AS2486" s="25"/>
      <c r="AT2486" s="25"/>
      <c r="AU2486" s="25"/>
    </row>
    <row r="2487" spans="27:47">
      <c r="AA2487" s="25"/>
      <c r="AB2487" s="25"/>
      <c r="AC2487" s="25"/>
      <c r="AD2487" s="25"/>
      <c r="AE2487" s="25"/>
      <c r="AF2487" s="28"/>
      <c r="AG2487" s="128"/>
      <c r="AN2487" s="25"/>
      <c r="AO2487" s="25"/>
      <c r="AP2487" s="25"/>
      <c r="AQ2487" s="25"/>
      <c r="AR2487" s="25"/>
      <c r="AS2487" s="25"/>
      <c r="AT2487" s="25"/>
      <c r="AU2487" s="25"/>
    </row>
    <row r="2488" spans="27:47">
      <c r="AA2488" s="25"/>
      <c r="AB2488" s="25"/>
      <c r="AC2488" s="25"/>
      <c r="AD2488" s="25"/>
      <c r="AE2488" s="25"/>
      <c r="AF2488" s="28"/>
      <c r="AG2488" s="128"/>
      <c r="AN2488" s="25"/>
      <c r="AO2488" s="25"/>
      <c r="AP2488" s="25"/>
      <c r="AQ2488" s="25"/>
      <c r="AR2488" s="25"/>
      <c r="AS2488" s="25"/>
      <c r="AT2488" s="25"/>
      <c r="AU2488" s="25"/>
    </row>
    <row r="2489" spans="27:47">
      <c r="AA2489" s="25"/>
      <c r="AB2489" s="25"/>
      <c r="AC2489" s="25"/>
      <c r="AD2489" s="25"/>
      <c r="AE2489" s="25"/>
      <c r="AF2489" s="28"/>
      <c r="AG2489" s="128"/>
      <c r="AN2489" s="25"/>
      <c r="AO2489" s="25"/>
      <c r="AP2489" s="25"/>
      <c r="AQ2489" s="25"/>
      <c r="AR2489" s="25"/>
      <c r="AS2489" s="25"/>
      <c r="AT2489" s="25"/>
      <c r="AU2489" s="25"/>
    </row>
    <row r="2490" spans="27:47">
      <c r="AA2490" s="25"/>
      <c r="AB2490" s="25"/>
      <c r="AC2490" s="25"/>
      <c r="AD2490" s="25"/>
      <c r="AE2490" s="25"/>
      <c r="AF2490" s="28"/>
      <c r="AG2490" s="128"/>
      <c r="AN2490" s="25"/>
      <c r="AO2490" s="25"/>
      <c r="AP2490" s="25"/>
      <c r="AQ2490" s="25"/>
      <c r="AR2490" s="25"/>
      <c r="AS2490" s="25"/>
      <c r="AT2490" s="25"/>
      <c r="AU2490" s="25"/>
    </row>
    <row r="2491" spans="27:47">
      <c r="AA2491" s="25"/>
      <c r="AB2491" s="25"/>
      <c r="AC2491" s="25"/>
      <c r="AD2491" s="25"/>
      <c r="AE2491" s="25"/>
      <c r="AF2491" s="28"/>
      <c r="AG2491" s="128"/>
      <c r="AN2491" s="25"/>
      <c r="AO2491" s="25"/>
      <c r="AP2491" s="25"/>
      <c r="AQ2491" s="25"/>
      <c r="AR2491" s="25"/>
      <c r="AS2491" s="25"/>
      <c r="AT2491" s="25"/>
      <c r="AU2491" s="25"/>
    </row>
    <row r="2492" spans="27:47">
      <c r="AA2492" s="25"/>
      <c r="AB2492" s="25"/>
      <c r="AC2492" s="25"/>
      <c r="AD2492" s="25"/>
      <c r="AE2492" s="25"/>
      <c r="AF2492" s="28"/>
      <c r="AG2492" s="128"/>
      <c r="AN2492" s="25"/>
      <c r="AO2492" s="25"/>
      <c r="AP2492" s="25"/>
      <c r="AQ2492" s="25"/>
      <c r="AR2492" s="25"/>
      <c r="AS2492" s="25"/>
      <c r="AT2492" s="25"/>
      <c r="AU2492" s="25"/>
    </row>
    <row r="2493" spans="27:47">
      <c r="AA2493" s="25"/>
      <c r="AB2493" s="25"/>
      <c r="AC2493" s="25"/>
      <c r="AD2493" s="25"/>
      <c r="AE2493" s="25"/>
      <c r="AF2493" s="28"/>
      <c r="AG2493" s="128"/>
      <c r="AN2493" s="25"/>
      <c r="AO2493" s="25"/>
      <c r="AP2493" s="25"/>
      <c r="AQ2493" s="25"/>
      <c r="AR2493" s="25"/>
      <c r="AS2493" s="25"/>
      <c r="AT2493" s="25"/>
      <c r="AU2493" s="25"/>
    </row>
    <row r="2494" spans="27:47">
      <c r="AA2494" s="25"/>
      <c r="AB2494" s="25"/>
      <c r="AC2494" s="25"/>
      <c r="AD2494" s="25"/>
      <c r="AE2494" s="25"/>
      <c r="AF2494" s="28"/>
      <c r="AG2494" s="128"/>
      <c r="AN2494" s="25"/>
      <c r="AO2494" s="25"/>
      <c r="AP2494" s="25"/>
      <c r="AQ2494" s="25"/>
      <c r="AR2494" s="25"/>
      <c r="AS2494" s="25"/>
      <c r="AT2494" s="25"/>
      <c r="AU2494" s="25"/>
    </row>
    <row r="2495" spans="27:47">
      <c r="AA2495" s="25"/>
      <c r="AB2495" s="25"/>
      <c r="AC2495" s="25"/>
      <c r="AD2495" s="25"/>
      <c r="AE2495" s="25"/>
      <c r="AF2495" s="28"/>
      <c r="AG2495" s="128"/>
      <c r="AN2495" s="25"/>
      <c r="AO2495" s="25"/>
      <c r="AP2495" s="25"/>
      <c r="AQ2495" s="25"/>
      <c r="AR2495" s="25"/>
      <c r="AS2495" s="25"/>
      <c r="AT2495" s="25"/>
      <c r="AU2495" s="25"/>
    </row>
    <row r="2496" spans="27:47">
      <c r="AA2496" s="25"/>
      <c r="AB2496" s="25"/>
      <c r="AC2496" s="25"/>
      <c r="AD2496" s="25"/>
      <c r="AE2496" s="25"/>
      <c r="AF2496" s="28"/>
      <c r="AG2496" s="128"/>
      <c r="AN2496" s="25"/>
      <c r="AO2496" s="25"/>
      <c r="AP2496" s="25"/>
      <c r="AQ2496" s="25"/>
      <c r="AR2496" s="25"/>
      <c r="AS2496" s="25"/>
      <c r="AT2496" s="25"/>
      <c r="AU2496" s="25"/>
    </row>
    <row r="2497" spans="27:47">
      <c r="AA2497" s="25"/>
      <c r="AB2497" s="25"/>
      <c r="AC2497" s="25"/>
      <c r="AD2497" s="25"/>
      <c r="AE2497" s="25"/>
      <c r="AF2497" s="28"/>
      <c r="AG2497" s="128"/>
      <c r="AN2497" s="25"/>
      <c r="AO2497" s="25"/>
      <c r="AP2497" s="25"/>
      <c r="AQ2497" s="25"/>
      <c r="AR2497" s="25"/>
      <c r="AS2497" s="25"/>
      <c r="AT2497" s="25"/>
      <c r="AU2497" s="25"/>
    </row>
    <row r="2498" spans="27:47">
      <c r="AA2498" s="25"/>
      <c r="AB2498" s="25"/>
      <c r="AC2498" s="25"/>
      <c r="AD2498" s="25"/>
      <c r="AE2498" s="25"/>
      <c r="AF2498" s="28"/>
      <c r="AG2498" s="128"/>
      <c r="AN2498" s="25"/>
      <c r="AO2498" s="25"/>
      <c r="AP2498" s="25"/>
      <c r="AQ2498" s="25"/>
      <c r="AR2498" s="25"/>
      <c r="AS2498" s="25"/>
      <c r="AT2498" s="25"/>
      <c r="AU2498" s="25"/>
    </row>
    <row r="2499" spans="27:47">
      <c r="AA2499" s="25"/>
      <c r="AB2499" s="25"/>
      <c r="AC2499" s="25"/>
      <c r="AD2499" s="25"/>
      <c r="AE2499" s="25"/>
      <c r="AF2499" s="28"/>
      <c r="AG2499" s="128"/>
      <c r="AN2499" s="25"/>
      <c r="AO2499" s="25"/>
      <c r="AP2499" s="25"/>
      <c r="AQ2499" s="25"/>
      <c r="AR2499" s="25"/>
      <c r="AS2499" s="25"/>
      <c r="AT2499" s="25"/>
      <c r="AU2499" s="25"/>
    </row>
    <row r="2500" spans="27:47">
      <c r="AA2500" s="25"/>
      <c r="AB2500" s="25"/>
      <c r="AC2500" s="25"/>
      <c r="AD2500" s="25"/>
      <c r="AE2500" s="25"/>
      <c r="AF2500" s="28"/>
      <c r="AG2500" s="128"/>
      <c r="AN2500" s="25"/>
      <c r="AO2500" s="25"/>
      <c r="AP2500" s="25"/>
      <c r="AQ2500" s="25"/>
      <c r="AR2500" s="25"/>
      <c r="AS2500" s="25"/>
      <c r="AT2500" s="25"/>
      <c r="AU2500" s="25"/>
    </row>
    <row r="2501" spans="27:47">
      <c r="AA2501" s="25"/>
      <c r="AB2501" s="25"/>
      <c r="AC2501" s="25"/>
      <c r="AD2501" s="25"/>
      <c r="AE2501" s="25"/>
      <c r="AF2501" s="28"/>
      <c r="AG2501" s="128"/>
      <c r="AN2501" s="25"/>
      <c r="AO2501" s="25"/>
      <c r="AP2501" s="25"/>
      <c r="AQ2501" s="25"/>
      <c r="AR2501" s="25"/>
      <c r="AS2501" s="25"/>
      <c r="AT2501" s="25"/>
      <c r="AU2501" s="25"/>
    </row>
    <row r="2502" spans="27:47">
      <c r="AA2502" s="25"/>
      <c r="AB2502" s="25"/>
      <c r="AC2502" s="25"/>
      <c r="AD2502" s="25"/>
      <c r="AE2502" s="25"/>
      <c r="AF2502" s="28"/>
      <c r="AG2502" s="128"/>
      <c r="AN2502" s="25"/>
      <c r="AO2502" s="25"/>
      <c r="AP2502" s="25"/>
      <c r="AQ2502" s="25"/>
      <c r="AR2502" s="25"/>
      <c r="AS2502" s="25"/>
      <c r="AT2502" s="25"/>
      <c r="AU2502" s="25"/>
    </row>
    <row r="2503" spans="27:47">
      <c r="AA2503" s="25"/>
      <c r="AB2503" s="25"/>
      <c r="AC2503" s="25"/>
      <c r="AD2503" s="25"/>
      <c r="AE2503" s="25"/>
      <c r="AF2503" s="28"/>
      <c r="AG2503" s="128"/>
      <c r="AN2503" s="25"/>
      <c r="AO2503" s="25"/>
      <c r="AP2503" s="25"/>
      <c r="AQ2503" s="25"/>
      <c r="AR2503" s="25"/>
      <c r="AS2503" s="25"/>
      <c r="AT2503" s="25"/>
      <c r="AU2503" s="25"/>
    </row>
    <row r="2504" spans="27:47">
      <c r="AA2504" s="25"/>
      <c r="AB2504" s="25"/>
      <c r="AC2504" s="25"/>
      <c r="AD2504" s="25"/>
      <c r="AE2504" s="25"/>
      <c r="AF2504" s="28"/>
      <c r="AG2504" s="128"/>
      <c r="AN2504" s="25"/>
      <c r="AO2504" s="25"/>
      <c r="AP2504" s="25"/>
      <c r="AQ2504" s="25"/>
      <c r="AR2504" s="25"/>
      <c r="AS2504" s="25"/>
      <c r="AT2504" s="25"/>
      <c r="AU2504" s="25"/>
    </row>
    <row r="2505" spans="27:47">
      <c r="AA2505" s="25"/>
      <c r="AB2505" s="25"/>
      <c r="AC2505" s="25"/>
      <c r="AD2505" s="25"/>
      <c r="AE2505" s="25"/>
      <c r="AF2505" s="28"/>
      <c r="AG2505" s="128"/>
      <c r="AN2505" s="25"/>
      <c r="AO2505" s="25"/>
      <c r="AP2505" s="25"/>
      <c r="AQ2505" s="25"/>
      <c r="AR2505" s="25"/>
      <c r="AS2505" s="25"/>
      <c r="AT2505" s="25"/>
      <c r="AU2505" s="25"/>
    </row>
    <row r="2506" spans="27:47">
      <c r="AA2506" s="25"/>
      <c r="AB2506" s="25"/>
      <c r="AC2506" s="25"/>
      <c r="AD2506" s="25"/>
      <c r="AE2506" s="25"/>
      <c r="AF2506" s="28"/>
      <c r="AG2506" s="128"/>
      <c r="AN2506" s="25"/>
      <c r="AO2506" s="25"/>
      <c r="AP2506" s="25"/>
      <c r="AQ2506" s="25"/>
      <c r="AR2506" s="25"/>
      <c r="AS2506" s="25"/>
      <c r="AT2506" s="25"/>
      <c r="AU2506" s="25"/>
    </row>
    <row r="2507" spans="27:47">
      <c r="AA2507" s="25"/>
      <c r="AB2507" s="25"/>
      <c r="AC2507" s="25"/>
      <c r="AD2507" s="25"/>
      <c r="AE2507" s="25"/>
      <c r="AF2507" s="28"/>
      <c r="AG2507" s="128"/>
      <c r="AN2507" s="25"/>
      <c r="AO2507" s="25"/>
      <c r="AP2507" s="25"/>
      <c r="AQ2507" s="25"/>
      <c r="AR2507" s="25"/>
      <c r="AS2507" s="25"/>
      <c r="AT2507" s="25"/>
      <c r="AU2507" s="25"/>
    </row>
    <row r="2508" spans="27:47">
      <c r="AA2508" s="25"/>
      <c r="AB2508" s="25"/>
      <c r="AC2508" s="25"/>
      <c r="AD2508" s="25"/>
      <c r="AE2508" s="25"/>
      <c r="AF2508" s="28"/>
      <c r="AG2508" s="128"/>
      <c r="AN2508" s="25"/>
      <c r="AO2508" s="25"/>
      <c r="AP2508" s="25"/>
      <c r="AQ2508" s="25"/>
      <c r="AR2508" s="25"/>
      <c r="AS2508" s="25"/>
      <c r="AT2508" s="25"/>
      <c r="AU2508" s="25"/>
    </row>
    <row r="2509" spans="27:47">
      <c r="AA2509" s="25"/>
      <c r="AB2509" s="25"/>
      <c r="AC2509" s="25"/>
      <c r="AD2509" s="25"/>
      <c r="AE2509" s="25"/>
      <c r="AF2509" s="28"/>
      <c r="AG2509" s="128"/>
      <c r="AN2509" s="25"/>
      <c r="AO2509" s="25"/>
      <c r="AP2509" s="25"/>
      <c r="AQ2509" s="25"/>
      <c r="AR2509" s="25"/>
      <c r="AS2509" s="25"/>
      <c r="AT2509" s="25"/>
      <c r="AU2509" s="25"/>
    </row>
    <row r="2510" spans="27:47">
      <c r="AA2510" s="25"/>
      <c r="AB2510" s="25"/>
      <c r="AC2510" s="25"/>
      <c r="AD2510" s="25"/>
      <c r="AE2510" s="25"/>
      <c r="AF2510" s="28"/>
      <c r="AG2510" s="128"/>
      <c r="AN2510" s="25"/>
      <c r="AO2510" s="25"/>
      <c r="AP2510" s="25"/>
      <c r="AQ2510" s="25"/>
      <c r="AR2510" s="25"/>
      <c r="AS2510" s="25"/>
      <c r="AT2510" s="25"/>
      <c r="AU2510" s="25"/>
    </row>
    <row r="2511" spans="27:47">
      <c r="AA2511" s="25"/>
      <c r="AB2511" s="25"/>
      <c r="AC2511" s="25"/>
      <c r="AD2511" s="25"/>
      <c r="AE2511" s="25"/>
      <c r="AF2511" s="28"/>
      <c r="AG2511" s="128"/>
      <c r="AN2511" s="25"/>
      <c r="AO2511" s="25"/>
      <c r="AP2511" s="25"/>
      <c r="AQ2511" s="25"/>
      <c r="AR2511" s="25"/>
      <c r="AS2511" s="25"/>
      <c r="AT2511" s="25"/>
      <c r="AU2511" s="25"/>
    </row>
    <row r="2512" spans="27:47">
      <c r="AA2512" s="25"/>
      <c r="AB2512" s="25"/>
      <c r="AC2512" s="25"/>
      <c r="AD2512" s="25"/>
      <c r="AE2512" s="25"/>
      <c r="AF2512" s="28"/>
      <c r="AG2512" s="128"/>
      <c r="AN2512" s="25"/>
      <c r="AO2512" s="25"/>
      <c r="AP2512" s="25"/>
      <c r="AQ2512" s="25"/>
      <c r="AR2512" s="25"/>
      <c r="AS2512" s="25"/>
      <c r="AT2512" s="25"/>
      <c r="AU2512" s="25"/>
    </row>
    <row r="2513" spans="27:47">
      <c r="AA2513" s="25"/>
      <c r="AB2513" s="25"/>
      <c r="AC2513" s="25"/>
      <c r="AD2513" s="25"/>
      <c r="AE2513" s="25"/>
      <c r="AF2513" s="28"/>
      <c r="AG2513" s="128"/>
      <c r="AN2513" s="25"/>
      <c r="AO2513" s="25"/>
      <c r="AP2513" s="25"/>
      <c r="AQ2513" s="25"/>
      <c r="AR2513" s="25"/>
      <c r="AS2513" s="25"/>
      <c r="AT2513" s="25"/>
      <c r="AU2513" s="25"/>
    </row>
    <row r="2514" spans="27:47">
      <c r="AA2514" s="25"/>
      <c r="AB2514" s="25"/>
      <c r="AC2514" s="25"/>
      <c r="AD2514" s="25"/>
      <c r="AE2514" s="25"/>
      <c r="AF2514" s="28"/>
      <c r="AG2514" s="128"/>
      <c r="AN2514" s="25"/>
      <c r="AO2514" s="25"/>
      <c r="AP2514" s="25"/>
      <c r="AQ2514" s="25"/>
      <c r="AR2514" s="25"/>
      <c r="AS2514" s="25"/>
      <c r="AT2514" s="25"/>
      <c r="AU2514" s="25"/>
    </row>
    <row r="2515" spans="27:47">
      <c r="AA2515" s="25"/>
      <c r="AB2515" s="25"/>
      <c r="AC2515" s="25"/>
      <c r="AD2515" s="25"/>
      <c r="AE2515" s="25"/>
      <c r="AF2515" s="28"/>
      <c r="AG2515" s="128"/>
      <c r="AN2515" s="25"/>
      <c r="AO2515" s="25"/>
      <c r="AP2515" s="25"/>
      <c r="AQ2515" s="25"/>
      <c r="AR2515" s="25"/>
      <c r="AS2515" s="25"/>
      <c r="AT2515" s="25"/>
      <c r="AU2515" s="25"/>
    </row>
    <row r="2516" spans="27:47">
      <c r="AA2516" s="25"/>
      <c r="AB2516" s="25"/>
      <c r="AC2516" s="25"/>
      <c r="AD2516" s="25"/>
      <c r="AE2516" s="25"/>
      <c r="AF2516" s="28"/>
      <c r="AG2516" s="128"/>
      <c r="AN2516" s="25"/>
      <c r="AO2516" s="25"/>
      <c r="AP2516" s="25"/>
      <c r="AQ2516" s="25"/>
      <c r="AR2516" s="25"/>
      <c r="AS2516" s="25"/>
      <c r="AT2516" s="25"/>
      <c r="AU2516" s="25"/>
    </row>
    <row r="2517" spans="27:47">
      <c r="AA2517" s="25"/>
      <c r="AB2517" s="25"/>
      <c r="AC2517" s="25"/>
      <c r="AD2517" s="25"/>
      <c r="AE2517" s="25"/>
      <c r="AF2517" s="28"/>
      <c r="AG2517" s="128"/>
      <c r="AN2517" s="25"/>
      <c r="AO2517" s="25"/>
      <c r="AP2517" s="25"/>
      <c r="AQ2517" s="25"/>
      <c r="AR2517" s="25"/>
      <c r="AS2517" s="25"/>
      <c r="AT2517" s="25"/>
      <c r="AU2517" s="25"/>
    </row>
    <row r="2518" spans="27:47">
      <c r="AA2518" s="25"/>
      <c r="AB2518" s="25"/>
      <c r="AC2518" s="25"/>
      <c r="AD2518" s="25"/>
      <c r="AE2518" s="25"/>
      <c r="AF2518" s="28"/>
      <c r="AG2518" s="128"/>
      <c r="AN2518" s="25"/>
      <c r="AO2518" s="25"/>
      <c r="AP2518" s="25"/>
      <c r="AQ2518" s="25"/>
      <c r="AR2518" s="25"/>
      <c r="AS2518" s="25"/>
      <c r="AT2518" s="25"/>
      <c r="AU2518" s="25"/>
    </row>
    <row r="2519" spans="27:47">
      <c r="AA2519" s="25"/>
      <c r="AB2519" s="25"/>
      <c r="AC2519" s="25"/>
      <c r="AD2519" s="25"/>
      <c r="AE2519" s="25"/>
      <c r="AF2519" s="28"/>
      <c r="AG2519" s="128"/>
      <c r="AN2519" s="25"/>
      <c r="AO2519" s="25"/>
      <c r="AP2519" s="25"/>
      <c r="AQ2519" s="25"/>
      <c r="AR2519" s="25"/>
      <c r="AS2519" s="25"/>
      <c r="AT2519" s="25"/>
      <c r="AU2519" s="25"/>
    </row>
    <row r="2520" spans="27:47">
      <c r="AA2520" s="25"/>
      <c r="AB2520" s="25"/>
      <c r="AC2520" s="25"/>
      <c r="AD2520" s="25"/>
      <c r="AE2520" s="25"/>
      <c r="AF2520" s="28"/>
      <c r="AG2520" s="128"/>
      <c r="AN2520" s="25"/>
      <c r="AO2520" s="25"/>
      <c r="AP2520" s="25"/>
      <c r="AQ2520" s="25"/>
      <c r="AR2520" s="25"/>
      <c r="AS2520" s="25"/>
      <c r="AT2520" s="25"/>
      <c r="AU2520" s="25"/>
    </row>
    <row r="2521" spans="27:47">
      <c r="AA2521" s="25"/>
      <c r="AB2521" s="25"/>
      <c r="AC2521" s="25"/>
      <c r="AD2521" s="25"/>
      <c r="AE2521" s="25"/>
      <c r="AF2521" s="28"/>
      <c r="AG2521" s="128"/>
      <c r="AN2521" s="25"/>
      <c r="AO2521" s="25"/>
      <c r="AP2521" s="25"/>
      <c r="AQ2521" s="25"/>
      <c r="AR2521" s="25"/>
      <c r="AS2521" s="25"/>
      <c r="AT2521" s="25"/>
      <c r="AU2521" s="25"/>
    </row>
    <row r="2522" spans="27:47">
      <c r="AA2522" s="25"/>
      <c r="AB2522" s="25"/>
      <c r="AC2522" s="25"/>
      <c r="AD2522" s="25"/>
      <c r="AE2522" s="25"/>
      <c r="AF2522" s="28"/>
      <c r="AG2522" s="128"/>
      <c r="AN2522" s="25"/>
      <c r="AO2522" s="25"/>
      <c r="AP2522" s="25"/>
      <c r="AQ2522" s="25"/>
      <c r="AR2522" s="25"/>
      <c r="AS2522" s="25"/>
      <c r="AT2522" s="25"/>
      <c r="AU2522" s="25"/>
    </row>
    <row r="2523" spans="27:47">
      <c r="AA2523" s="25"/>
      <c r="AB2523" s="25"/>
      <c r="AC2523" s="25"/>
      <c r="AD2523" s="25"/>
      <c r="AE2523" s="25"/>
      <c r="AF2523" s="28"/>
      <c r="AG2523" s="128"/>
      <c r="AN2523" s="25"/>
      <c r="AO2523" s="25"/>
      <c r="AP2523" s="25"/>
      <c r="AQ2523" s="25"/>
      <c r="AR2523" s="25"/>
      <c r="AS2523" s="25"/>
      <c r="AT2523" s="25"/>
      <c r="AU2523" s="25"/>
    </row>
    <row r="2524" spans="27:47">
      <c r="AA2524" s="25"/>
      <c r="AB2524" s="25"/>
      <c r="AC2524" s="25"/>
      <c r="AD2524" s="25"/>
      <c r="AE2524" s="25"/>
      <c r="AF2524" s="28"/>
      <c r="AG2524" s="128"/>
      <c r="AN2524" s="25"/>
      <c r="AO2524" s="25"/>
      <c r="AP2524" s="25"/>
      <c r="AQ2524" s="25"/>
      <c r="AR2524" s="25"/>
      <c r="AS2524" s="25"/>
      <c r="AT2524" s="25"/>
      <c r="AU2524" s="25"/>
    </row>
    <row r="2525" spans="27:47">
      <c r="AA2525" s="25"/>
      <c r="AB2525" s="25"/>
      <c r="AC2525" s="25"/>
      <c r="AD2525" s="25"/>
      <c r="AE2525" s="25"/>
      <c r="AF2525" s="28"/>
      <c r="AG2525" s="128"/>
      <c r="AN2525" s="25"/>
      <c r="AO2525" s="25"/>
      <c r="AP2525" s="25"/>
      <c r="AQ2525" s="25"/>
      <c r="AR2525" s="25"/>
      <c r="AS2525" s="25"/>
      <c r="AT2525" s="25"/>
      <c r="AU2525" s="25"/>
    </row>
    <row r="2526" spans="27:47">
      <c r="AA2526" s="25"/>
      <c r="AB2526" s="25"/>
      <c r="AC2526" s="25"/>
      <c r="AD2526" s="25"/>
      <c r="AE2526" s="25"/>
      <c r="AF2526" s="28"/>
      <c r="AG2526" s="128"/>
      <c r="AN2526" s="25"/>
      <c r="AO2526" s="25"/>
      <c r="AP2526" s="25"/>
      <c r="AQ2526" s="25"/>
      <c r="AR2526" s="25"/>
      <c r="AS2526" s="25"/>
      <c r="AT2526" s="25"/>
      <c r="AU2526" s="25"/>
    </row>
    <row r="2527" spans="27:47">
      <c r="AA2527" s="25"/>
      <c r="AB2527" s="25"/>
      <c r="AC2527" s="25"/>
      <c r="AD2527" s="25"/>
      <c r="AE2527" s="25"/>
      <c r="AF2527" s="28"/>
      <c r="AG2527" s="128"/>
      <c r="AN2527" s="25"/>
      <c r="AO2527" s="25"/>
      <c r="AP2527" s="25"/>
      <c r="AQ2527" s="25"/>
      <c r="AR2527" s="25"/>
      <c r="AS2527" s="25"/>
      <c r="AT2527" s="25"/>
      <c r="AU2527" s="25"/>
    </row>
    <row r="2528" spans="27:47">
      <c r="AA2528" s="25"/>
      <c r="AB2528" s="25"/>
      <c r="AC2528" s="25"/>
      <c r="AD2528" s="25"/>
      <c r="AE2528" s="25"/>
      <c r="AF2528" s="28"/>
      <c r="AG2528" s="128"/>
      <c r="AN2528" s="25"/>
      <c r="AO2528" s="25"/>
      <c r="AP2528" s="25"/>
      <c r="AQ2528" s="25"/>
      <c r="AR2528" s="25"/>
      <c r="AS2528" s="25"/>
      <c r="AT2528" s="25"/>
      <c r="AU2528" s="25"/>
    </row>
    <row r="2529" spans="27:47">
      <c r="AA2529" s="25"/>
      <c r="AB2529" s="25"/>
      <c r="AC2529" s="25"/>
      <c r="AD2529" s="25"/>
      <c r="AE2529" s="25"/>
      <c r="AF2529" s="28"/>
      <c r="AG2529" s="128"/>
      <c r="AN2529" s="25"/>
      <c r="AO2529" s="25"/>
      <c r="AP2529" s="25"/>
      <c r="AQ2529" s="25"/>
      <c r="AR2529" s="25"/>
      <c r="AS2529" s="25"/>
      <c r="AT2529" s="25"/>
      <c r="AU2529" s="25"/>
    </row>
    <row r="2530" spans="27:47">
      <c r="AA2530" s="25"/>
      <c r="AB2530" s="25"/>
      <c r="AC2530" s="25"/>
      <c r="AD2530" s="25"/>
      <c r="AE2530" s="25"/>
      <c r="AF2530" s="28"/>
      <c r="AG2530" s="128"/>
      <c r="AN2530" s="25"/>
      <c r="AO2530" s="25"/>
      <c r="AP2530" s="25"/>
      <c r="AQ2530" s="25"/>
      <c r="AR2530" s="25"/>
      <c r="AS2530" s="25"/>
      <c r="AT2530" s="25"/>
      <c r="AU2530" s="25"/>
    </row>
    <row r="2531" spans="27:47">
      <c r="AA2531" s="25"/>
      <c r="AB2531" s="25"/>
      <c r="AC2531" s="25"/>
      <c r="AD2531" s="25"/>
      <c r="AE2531" s="25"/>
      <c r="AF2531" s="28"/>
      <c r="AG2531" s="128"/>
      <c r="AN2531" s="25"/>
      <c r="AO2531" s="25"/>
      <c r="AP2531" s="25"/>
      <c r="AQ2531" s="25"/>
      <c r="AR2531" s="25"/>
      <c r="AS2531" s="25"/>
      <c r="AT2531" s="25"/>
      <c r="AU2531" s="25"/>
    </row>
    <row r="2532" spans="27:47">
      <c r="AA2532" s="25"/>
      <c r="AB2532" s="25"/>
      <c r="AC2532" s="25"/>
      <c r="AD2532" s="25"/>
      <c r="AE2532" s="25"/>
      <c r="AF2532" s="28"/>
      <c r="AG2532" s="128"/>
      <c r="AN2532" s="25"/>
      <c r="AO2532" s="25"/>
      <c r="AP2532" s="25"/>
      <c r="AQ2532" s="25"/>
      <c r="AR2532" s="25"/>
      <c r="AS2532" s="25"/>
      <c r="AT2532" s="25"/>
      <c r="AU2532" s="25"/>
    </row>
    <row r="2533" spans="27:47">
      <c r="AA2533" s="25"/>
      <c r="AB2533" s="25"/>
      <c r="AC2533" s="25"/>
      <c r="AD2533" s="25"/>
      <c r="AE2533" s="25"/>
      <c r="AF2533" s="28"/>
      <c r="AG2533" s="128"/>
      <c r="AN2533" s="25"/>
      <c r="AO2533" s="25"/>
      <c r="AP2533" s="25"/>
      <c r="AQ2533" s="25"/>
      <c r="AR2533" s="25"/>
      <c r="AS2533" s="25"/>
      <c r="AT2533" s="25"/>
      <c r="AU2533" s="25"/>
    </row>
    <row r="2534" spans="27:47">
      <c r="AA2534" s="25"/>
      <c r="AB2534" s="25"/>
      <c r="AC2534" s="25"/>
      <c r="AD2534" s="25"/>
      <c r="AE2534" s="25"/>
      <c r="AF2534" s="28"/>
      <c r="AG2534" s="128"/>
      <c r="AN2534" s="25"/>
      <c r="AO2534" s="25"/>
      <c r="AP2534" s="25"/>
      <c r="AQ2534" s="25"/>
      <c r="AR2534" s="25"/>
      <c r="AS2534" s="25"/>
      <c r="AT2534" s="25"/>
      <c r="AU2534" s="25"/>
    </row>
    <row r="2535" spans="27:47">
      <c r="AA2535" s="25"/>
      <c r="AB2535" s="25"/>
      <c r="AC2535" s="25"/>
      <c r="AD2535" s="25"/>
      <c r="AE2535" s="25"/>
      <c r="AF2535" s="28"/>
      <c r="AG2535" s="128"/>
      <c r="AN2535" s="25"/>
      <c r="AO2535" s="25"/>
      <c r="AP2535" s="25"/>
      <c r="AQ2535" s="25"/>
      <c r="AR2535" s="25"/>
      <c r="AS2535" s="25"/>
      <c r="AT2535" s="25"/>
      <c r="AU2535" s="25"/>
    </row>
    <row r="2536" spans="27:47">
      <c r="AA2536" s="25"/>
      <c r="AB2536" s="25"/>
      <c r="AC2536" s="25"/>
      <c r="AD2536" s="25"/>
      <c r="AE2536" s="25"/>
      <c r="AF2536" s="28"/>
      <c r="AG2536" s="128"/>
      <c r="AN2536" s="25"/>
      <c r="AO2536" s="25"/>
      <c r="AP2536" s="25"/>
      <c r="AQ2536" s="25"/>
      <c r="AR2536" s="25"/>
      <c r="AS2536" s="25"/>
      <c r="AT2536" s="25"/>
      <c r="AU2536" s="25"/>
    </row>
    <row r="2537" spans="27:47">
      <c r="AA2537" s="25"/>
      <c r="AB2537" s="25"/>
      <c r="AC2537" s="25"/>
      <c r="AD2537" s="25"/>
      <c r="AE2537" s="25"/>
      <c r="AF2537" s="28"/>
      <c r="AG2537" s="128"/>
      <c r="AN2537" s="25"/>
      <c r="AO2537" s="25"/>
      <c r="AP2537" s="25"/>
      <c r="AQ2537" s="25"/>
      <c r="AR2537" s="25"/>
      <c r="AS2537" s="25"/>
      <c r="AT2537" s="25"/>
      <c r="AU2537" s="25"/>
    </row>
    <row r="2538" spans="27:47">
      <c r="AA2538" s="25"/>
      <c r="AB2538" s="25"/>
      <c r="AC2538" s="25"/>
      <c r="AD2538" s="25"/>
      <c r="AE2538" s="25"/>
      <c r="AF2538" s="28"/>
      <c r="AG2538" s="128"/>
      <c r="AN2538" s="25"/>
      <c r="AO2538" s="25"/>
      <c r="AP2538" s="25"/>
      <c r="AQ2538" s="25"/>
      <c r="AR2538" s="25"/>
      <c r="AS2538" s="25"/>
      <c r="AT2538" s="25"/>
      <c r="AU2538" s="25"/>
    </row>
    <row r="2539" spans="27:47">
      <c r="AA2539" s="25"/>
      <c r="AB2539" s="25"/>
      <c r="AC2539" s="25"/>
      <c r="AD2539" s="25"/>
      <c r="AE2539" s="25"/>
      <c r="AF2539" s="28"/>
      <c r="AG2539" s="128"/>
      <c r="AN2539" s="25"/>
      <c r="AO2539" s="25"/>
      <c r="AP2539" s="25"/>
      <c r="AQ2539" s="25"/>
      <c r="AR2539" s="25"/>
      <c r="AS2539" s="25"/>
      <c r="AT2539" s="25"/>
      <c r="AU2539" s="25"/>
    </row>
    <row r="2540" spans="27:47">
      <c r="AA2540" s="25"/>
      <c r="AB2540" s="25"/>
      <c r="AC2540" s="25"/>
      <c r="AD2540" s="25"/>
      <c r="AE2540" s="25"/>
      <c r="AF2540" s="28"/>
      <c r="AG2540" s="128"/>
      <c r="AN2540" s="25"/>
      <c r="AO2540" s="25"/>
      <c r="AP2540" s="25"/>
      <c r="AQ2540" s="25"/>
      <c r="AR2540" s="25"/>
      <c r="AS2540" s="25"/>
      <c r="AT2540" s="25"/>
      <c r="AU2540" s="25"/>
    </row>
  </sheetData>
  <sortState xmlns:xlrd2="http://schemas.microsoft.com/office/spreadsheetml/2017/richdata2" ref="A21:AU523">
    <sortCondition ref="C21:C523"/>
  </sortState>
  <phoneticPr fontId="8" type="noConversion"/>
  <hyperlinks>
    <hyperlink ref="H63243" r:id="rId1" display="http://vsolj.cetus-net.org/bulletin.html" xr:uid="{00000000-0004-0000-0400-000000000000}"/>
    <hyperlink ref="H63236" r:id="rId2" display="https://www.aavso.org/ejaavso" xr:uid="{00000000-0004-0000-0400-000001000000}"/>
    <hyperlink ref="I63243" r:id="rId3" display="http://vsolj.cetus-net.org/bulletin.html" xr:uid="{00000000-0004-0000-0400-000002000000}"/>
    <hyperlink ref="H63240" r:id="rId4" display="https://www.aavso.org/ejaavso" xr:uid="{00000000-0004-0000-0400-000003000000}"/>
    <hyperlink ref="I1364" r:id="rId5" display="http://vsolj.cetus-net.org/bulletin.html" xr:uid="{00000000-0004-0000-0400-000004000000}"/>
    <hyperlink ref="H1364" r:id="rId6" display="http://vsolj.cetus-net.org/bulletin.html" xr:uid="{00000000-0004-0000-0400-000005000000}"/>
    <hyperlink ref="AP4461" r:id="rId7" display="http://cdsbib.u-strasbg.fr/cgi-bin/cdsbib?1990RMxAA..21..381G" xr:uid="{00000000-0004-0000-0400-000006000000}"/>
    <hyperlink ref="AP4464" r:id="rId8" display="http://cdsbib.u-strasbg.fr/cgi-bin/cdsbib?1990RMxAA..21..381G" xr:uid="{00000000-0004-0000-0400-000007000000}"/>
    <hyperlink ref="AP4462" r:id="rId9" display="http://cdsbib.u-strasbg.fr/cgi-bin/cdsbib?1990RMxAA..21..381G" xr:uid="{00000000-0004-0000-0400-000008000000}"/>
    <hyperlink ref="AP4440" r:id="rId10" display="http://cdsbib.u-strasbg.fr/cgi-bin/cdsbib?1990RMxAA..21..381G" xr:uid="{00000000-0004-0000-0400-000009000000}"/>
    <hyperlink ref="AQ4574" r:id="rId11" display="http://cdsbib.u-strasbg.fr/cgi-bin/cdsbib?1990RMxAA..21..381G" xr:uid="{00000000-0004-0000-0400-00000A000000}"/>
    <hyperlink ref="AQ2843" r:id="rId12" display="http://cdsbib.u-strasbg.fr/cgi-bin/cdsbib?1990RMxAA..21..381G" xr:uid="{00000000-0004-0000-0400-00000B000000}"/>
    <hyperlink ref="AQ4575" r:id="rId13" display="http://cdsbib.u-strasbg.fr/cgi-bin/cdsbib?1990RMxAA..21..381G" xr:uid="{00000000-0004-0000-0400-00000C000000}"/>
    <hyperlink ref="AT3748" r:id="rId14" display="http://cdsbib.u-strasbg.fr/cgi-bin/cdsbib?1990RMxAA..21..381G" xr:uid="{00000000-0004-0000-0400-00000D000000}"/>
    <hyperlink ref="AT3745" r:id="rId15" display="http://cdsbib.u-strasbg.fr/cgi-bin/cdsbib?1990RMxAA..21..381G" xr:uid="{00000000-0004-0000-0400-00000E000000}"/>
    <hyperlink ref="AT3747" r:id="rId16" display="http://cdsbib.u-strasbg.fr/cgi-bin/cdsbib?1990RMxAA..21..381G" xr:uid="{00000000-0004-0000-0400-00000F000000}"/>
    <hyperlink ref="AT3723" r:id="rId17" display="http://cdsbib.u-strasbg.fr/cgi-bin/cdsbib?1990RMxAA..21..381G" xr:uid="{00000000-0004-0000-0400-000010000000}"/>
    <hyperlink ref="AU3884" r:id="rId18" display="http://cdsbib.u-strasbg.fr/cgi-bin/cdsbib?1990RMxAA..21..381G" xr:uid="{00000000-0004-0000-0400-000011000000}"/>
    <hyperlink ref="AU5528" r:id="rId19" display="http://cdsbib.u-strasbg.fr/cgi-bin/cdsbib?1990RMxAA..21..381G" xr:uid="{00000000-0004-0000-0400-000012000000}"/>
    <hyperlink ref="AU3885" r:id="rId20" display="http://cdsbib.u-strasbg.fr/cgi-bin/cdsbib?1990RMxAA..21..381G" xr:uid="{00000000-0004-0000-0400-000013000000}"/>
    <hyperlink ref="AT7973" r:id="rId21" display="http://cdsbib.u-strasbg.fr/cgi-bin/cdsbib?1990RMxAA..21..381G" xr:uid="{00000000-0004-0000-0400-000014000000}"/>
    <hyperlink ref="AT7976" r:id="rId22" display="http://cdsbib.u-strasbg.fr/cgi-bin/cdsbib?1990RMxAA..21..381G" xr:uid="{00000000-0004-0000-0400-000015000000}"/>
    <hyperlink ref="AT7974" r:id="rId23" display="http://cdsbib.u-strasbg.fr/cgi-bin/cdsbib?1990RMxAA..21..381G" xr:uid="{00000000-0004-0000-0400-000016000000}"/>
    <hyperlink ref="AT7952" r:id="rId24" display="http://cdsbib.u-strasbg.fr/cgi-bin/cdsbib?1990RMxAA..21..381G" xr:uid="{00000000-0004-0000-0400-000017000000}"/>
    <hyperlink ref="AU8086" r:id="rId25" display="http://cdsbib.u-strasbg.fr/cgi-bin/cdsbib?1990RMxAA..21..381G" xr:uid="{00000000-0004-0000-0400-000018000000}"/>
    <hyperlink ref="AU2638" r:id="rId26" display="http://cdsbib.u-strasbg.fr/cgi-bin/cdsbib?1990RMxAA..21..381G" xr:uid="{00000000-0004-0000-0400-000019000000}"/>
    <hyperlink ref="AU8087" r:id="rId27" display="http://cdsbib.u-strasbg.fr/cgi-bin/cdsbib?1990RMxAA..21..381G" xr:uid="{00000000-0004-0000-0400-00001A000000}"/>
    <hyperlink ref="AQ60640" r:id="rId28" display="http://cdsbib.u-strasbg.fr/cgi-bin/cdsbib?1990RMxAA..21..381G" xr:uid="{00000000-0004-0000-0400-00001B000000}"/>
    <hyperlink ref="AP8004" r:id="rId29" display="http://cdsbib.u-strasbg.fr/cgi-bin/cdsbib?1990RMxAA..21..381G" xr:uid="{00000000-0004-0000-0400-00001C000000}"/>
    <hyperlink ref="AP8007" r:id="rId30" display="http://cdsbib.u-strasbg.fr/cgi-bin/cdsbib?1990RMxAA..21..381G" xr:uid="{00000000-0004-0000-0400-00001D000000}"/>
    <hyperlink ref="AP8005" r:id="rId31" display="http://cdsbib.u-strasbg.fr/cgi-bin/cdsbib?1990RMxAA..21..381G" xr:uid="{00000000-0004-0000-0400-00001E000000}"/>
    <hyperlink ref="AP7989" r:id="rId32" display="http://cdsbib.u-strasbg.fr/cgi-bin/cdsbib?1990RMxAA..21..381G" xr:uid="{00000000-0004-0000-0400-00001F000000}"/>
    <hyperlink ref="AQ8218" r:id="rId33" display="http://cdsbib.u-strasbg.fr/cgi-bin/cdsbib?1990RMxAA..21..381G" xr:uid="{00000000-0004-0000-0400-000020000000}"/>
    <hyperlink ref="AQ8222" r:id="rId34" display="http://cdsbib.u-strasbg.fr/cgi-bin/cdsbib?1990RMxAA..21..381G" xr:uid="{00000000-0004-0000-0400-000021000000}"/>
    <hyperlink ref="AQ2727" r:id="rId35" display="http://cdsbib.u-strasbg.fr/cgi-bin/cdsbib?1990RMxAA..21..381G" xr:uid="{00000000-0004-0000-0400-000022000000}"/>
    <hyperlink ref="AQ4290" r:id="rId36" display="http://cdsbib.u-strasbg.fr/cgi-bin/cdsbib?1990RMxAA..21..381G" xr:uid="{00000000-0004-0000-0400-000023000000}"/>
    <hyperlink ref="AQ4289" r:id="rId37" display="http://cdsbib.u-strasbg.fr/cgi-bin/cdsbib?1990RMxAA..21..381G" xr:uid="{00000000-0004-0000-0400-000024000000}"/>
    <hyperlink ref="AP4044" r:id="rId38" display="http://cdsbib.u-strasbg.fr/cgi-bin/cdsbib?1990RMxAA..21..381G" xr:uid="{00000000-0004-0000-0400-000025000000}"/>
    <hyperlink ref="AP4070" r:id="rId39" display="http://cdsbib.u-strasbg.fr/cgi-bin/cdsbib?1990RMxAA..21..381G" xr:uid="{00000000-0004-0000-0400-000026000000}"/>
    <hyperlink ref="AP4071" r:id="rId40" display="http://cdsbib.u-strasbg.fr/cgi-bin/cdsbib?1990RMxAA..21..381G" xr:uid="{00000000-0004-0000-0400-000027000000}"/>
    <hyperlink ref="AP4067" r:id="rId41" display="http://cdsbib.u-strasbg.fr/cgi-bin/cdsbib?1990RMxAA..21..381G" xr:uid="{00000000-0004-0000-0400-000028000000}"/>
  </hyperlinks>
  <pageMargins left="0.75" right="0.75" top="1" bottom="1" header="0.5" footer="0.5"/>
  <pageSetup orientation="portrait" horizontalDpi="300" verticalDpi="300" r:id="rId42"/>
  <headerFooter alignWithMargins="0"/>
  <drawing r:id="rId4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S339"/>
  <sheetViews>
    <sheetView workbookViewId="0">
      <selection activeCell="D11" sqref="D11"/>
    </sheetView>
  </sheetViews>
  <sheetFormatPr defaultRowHeight="12.75"/>
  <cols>
    <col min="2" max="2" width="10.28515625" customWidth="1"/>
  </cols>
  <sheetData>
    <row r="1" spans="1:19" ht="18">
      <c r="A1" s="59" t="s">
        <v>371</v>
      </c>
      <c r="B1" s="39"/>
      <c r="C1" s="39"/>
      <c r="D1" s="60" t="s">
        <v>372</v>
      </c>
      <c r="E1" s="39"/>
      <c r="F1" s="39"/>
      <c r="G1" s="39"/>
      <c r="H1" s="39"/>
      <c r="K1" s="61" t="s">
        <v>373</v>
      </c>
      <c r="L1" s="39" t="s">
        <v>374</v>
      </c>
      <c r="M1" s="39">
        <f ca="1">F18*H18-G18*G18</f>
        <v>140372.76326433942</v>
      </c>
      <c r="N1" s="39"/>
      <c r="O1" s="39"/>
      <c r="P1" s="39"/>
      <c r="Q1" s="39"/>
      <c r="R1" s="39">
        <v>1</v>
      </c>
      <c r="S1" s="39" t="s">
        <v>375</v>
      </c>
    </row>
    <row r="2" spans="1:19">
      <c r="A2" s="149" t="s">
        <v>35</v>
      </c>
      <c r="B2" s="148"/>
      <c r="C2" s="148"/>
      <c r="D2" s="148"/>
      <c r="E2" s="148"/>
      <c r="F2" s="148"/>
      <c r="G2" s="148"/>
      <c r="H2" s="150"/>
      <c r="K2" s="61" t="s">
        <v>376</v>
      </c>
      <c r="L2" s="39" t="s">
        <v>377</v>
      </c>
      <c r="M2" s="39">
        <f ca="1">+D18*H18-F18*G18</f>
        <v>72083.495545803569</v>
      </c>
      <c r="N2" s="39"/>
      <c r="O2" s="39"/>
      <c r="P2" s="39"/>
      <c r="Q2" s="39"/>
      <c r="R2" s="39">
        <v>2</v>
      </c>
      <c r="S2" s="39" t="s">
        <v>277</v>
      </c>
    </row>
    <row r="3" spans="1:19" ht="13.5" thickBot="1">
      <c r="A3" s="39" t="s">
        <v>378</v>
      </c>
      <c r="B3" s="39" t="s">
        <v>379</v>
      </c>
      <c r="C3" s="39"/>
      <c r="D3" s="39"/>
      <c r="E3" s="62" t="s">
        <v>380</v>
      </c>
      <c r="F3" s="62" t="s">
        <v>381</v>
      </c>
      <c r="G3" s="62" t="s">
        <v>382</v>
      </c>
      <c r="H3" s="62" t="s">
        <v>383</v>
      </c>
      <c r="K3" s="61" t="s">
        <v>384</v>
      </c>
      <c r="L3" s="39" t="s">
        <v>385</v>
      </c>
      <c r="M3" s="39">
        <f ca="1">+D18*G18-F18*F18</f>
        <v>9188.337613342097</v>
      </c>
      <c r="N3" s="39"/>
      <c r="O3" s="39"/>
      <c r="P3" s="39"/>
      <c r="Q3" s="39"/>
      <c r="R3" s="39">
        <v>3</v>
      </c>
      <c r="S3" s="39" t="s">
        <v>386</v>
      </c>
    </row>
    <row r="4" spans="1:19">
      <c r="A4" s="39" t="s">
        <v>387</v>
      </c>
      <c r="B4" s="39" t="s">
        <v>388</v>
      </c>
      <c r="C4" s="39"/>
      <c r="D4" s="63" t="s">
        <v>389</v>
      </c>
      <c r="E4" s="64">
        <f ca="1">(E18*M1-I18*M2+J18*M3)/M7</f>
        <v>8.9883058487565393E-2</v>
      </c>
      <c r="F4" s="65">
        <f ca="1">+E7/M7*M18</f>
        <v>1.5498271904509867E-2</v>
      </c>
      <c r="G4" s="66">
        <f>+B18</f>
        <v>1</v>
      </c>
      <c r="H4" s="67">
        <f ca="1">ABS(F4/E4)</f>
        <v>0.17242706429103022</v>
      </c>
      <c r="K4" s="61" t="s">
        <v>390</v>
      </c>
      <c r="L4" s="39" t="s">
        <v>391</v>
      </c>
      <c r="M4" s="39">
        <f ca="1">+D17*H18-F18*F18</f>
        <v>37076.602477045497</v>
      </c>
      <c r="N4" s="39"/>
      <c r="O4" s="39"/>
      <c r="P4" s="39"/>
      <c r="Q4" s="39"/>
      <c r="R4" s="39">
        <v>4</v>
      </c>
      <c r="S4" s="39" t="s">
        <v>392</v>
      </c>
    </row>
    <row r="5" spans="1:19">
      <c r="A5" s="39" t="s">
        <v>393</v>
      </c>
      <c r="B5" s="68">
        <v>40323</v>
      </c>
      <c r="C5" s="39"/>
      <c r="D5" s="69" t="s">
        <v>394</v>
      </c>
      <c r="E5" s="70">
        <f ca="1">+(-E18*M2+I18*M4-J18*M5)/M7</f>
        <v>-5.9923729001336294E-2</v>
      </c>
      <c r="F5" s="71">
        <f ca="1">N18*E7/M7</f>
        <v>7.9651107117617512E-3</v>
      </c>
      <c r="G5" s="72">
        <f>+B18/A18</f>
        <v>1E-4</v>
      </c>
      <c r="H5" s="67">
        <f ca="1">ABS(F5/E5)</f>
        <v>0.13292081191382682</v>
      </c>
      <c r="K5" s="61" t="s">
        <v>395</v>
      </c>
      <c r="L5" s="39" t="s">
        <v>396</v>
      </c>
      <c r="M5" s="39">
        <f ca="1">+D17*G18-D18*F18</f>
        <v>4733.9928707500803</v>
      </c>
      <c r="N5" s="39"/>
      <c r="O5" s="39"/>
      <c r="P5" s="39"/>
      <c r="Q5" s="39"/>
      <c r="R5" s="39">
        <v>5</v>
      </c>
      <c r="S5" s="39" t="s">
        <v>397</v>
      </c>
    </row>
    <row r="6" spans="1:19" ht="13.5" thickBot="1">
      <c r="A6" s="39"/>
      <c r="B6" s="39"/>
      <c r="D6" s="73" t="s">
        <v>398</v>
      </c>
      <c r="E6" s="74">
        <f ca="1">+(E18*M3-I18*M5+J18*M6)/M7</f>
        <v>7.6667881118260683E-3</v>
      </c>
      <c r="F6" s="75">
        <f ca="1">O18*E7/M7</f>
        <v>1.0178870077073448E-3</v>
      </c>
      <c r="G6" s="76">
        <f>+B18/A18^2</f>
        <v>1E-8</v>
      </c>
      <c r="H6" s="67">
        <f ca="1">ABS(F6/E6)</f>
        <v>0.13276576747141972</v>
      </c>
      <c r="K6" s="77" t="s">
        <v>399</v>
      </c>
      <c r="L6" s="78" t="s">
        <v>400</v>
      </c>
      <c r="M6" s="78">
        <f ca="1">+D17*F18-D18*D18</f>
        <v>605.5018011899374</v>
      </c>
      <c r="N6" s="39"/>
      <c r="O6" s="39"/>
      <c r="P6" s="39"/>
      <c r="Q6" s="39"/>
      <c r="R6" s="39">
        <v>6</v>
      </c>
      <c r="S6" s="39" t="s">
        <v>401</v>
      </c>
    </row>
    <row r="7" spans="1:19">
      <c r="B7" s="39"/>
      <c r="C7" s="39"/>
      <c r="D7" s="60" t="s">
        <v>402</v>
      </c>
      <c r="E7" s="79">
        <f ca="1">SQRT(L18/(D17-3))</f>
        <v>9.1638503312896434E-4</v>
      </c>
      <c r="F7" s="39"/>
      <c r="G7" s="80">
        <f>+B22</f>
        <v>-2.4653279993799515E-2</v>
      </c>
      <c r="H7" s="39"/>
      <c r="K7" s="61" t="s">
        <v>403</v>
      </c>
      <c r="L7" s="39" t="s">
        <v>404</v>
      </c>
      <c r="M7" s="39">
        <f ca="1">+D17*M1-D18*M2+F18*M3</f>
        <v>490.76351927407086</v>
      </c>
      <c r="N7" s="39"/>
      <c r="O7" s="39"/>
      <c r="P7" s="39"/>
      <c r="Q7" s="39"/>
      <c r="R7" s="39">
        <v>7</v>
      </c>
      <c r="S7" s="39" t="s">
        <v>405</v>
      </c>
    </row>
    <row r="8" spans="1:19">
      <c r="B8" s="39"/>
      <c r="C8" s="39"/>
      <c r="D8" s="60" t="s">
        <v>406</v>
      </c>
      <c r="E8" s="39"/>
      <c r="F8" s="81">
        <f ca="1">CORREL(INDIRECT(E12):INDIRECT(E13),INDIRECT(K12):INDIRECT(K13))</f>
        <v>0.65133192768536496</v>
      </c>
      <c r="G8" s="79"/>
      <c r="H8" s="39"/>
      <c r="I8" s="80"/>
      <c r="J8" s="39"/>
      <c r="K8" s="39"/>
      <c r="L8" s="39"/>
      <c r="M8" s="39"/>
      <c r="N8" s="39"/>
      <c r="O8" s="39"/>
      <c r="P8" s="39"/>
      <c r="Q8" s="39"/>
      <c r="R8" s="39">
        <v>8</v>
      </c>
      <c r="S8" s="39" t="s">
        <v>407</v>
      </c>
    </row>
    <row r="9" spans="1:19">
      <c r="A9" s="39"/>
      <c r="B9" s="39"/>
      <c r="C9" s="39"/>
      <c r="D9" s="39"/>
      <c r="E9" s="82">
        <f ca="1">E6*G6</f>
        <v>7.6667881118260684E-11</v>
      </c>
      <c r="F9" s="83">
        <f ca="1">H6</f>
        <v>0.13276576747141972</v>
      </c>
      <c r="G9" s="84">
        <f ca="1">F8</f>
        <v>0.65133192768536496</v>
      </c>
      <c r="I9" s="80"/>
      <c r="J9" s="39"/>
      <c r="K9" s="39"/>
      <c r="L9" s="39"/>
      <c r="M9" s="39"/>
      <c r="N9" s="39"/>
      <c r="O9" s="39"/>
      <c r="P9" s="39"/>
      <c r="Q9" s="39"/>
      <c r="R9" s="39">
        <v>9</v>
      </c>
      <c r="S9" s="39" t="s">
        <v>292</v>
      </c>
    </row>
    <row r="10" spans="1:19">
      <c r="A10" s="39"/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>
        <v>10</v>
      </c>
      <c r="S10" s="39" t="s">
        <v>408</v>
      </c>
    </row>
    <row r="11" spans="1:19">
      <c r="A11" s="39"/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>
        <v>11</v>
      </c>
      <c r="S11" s="39" t="s">
        <v>280</v>
      </c>
    </row>
    <row r="12" spans="1:19">
      <c r="A12" s="85">
        <v>21</v>
      </c>
      <c r="B12" s="39" t="s">
        <v>409</v>
      </c>
      <c r="C12" s="86">
        <v>21</v>
      </c>
      <c r="D12" s="2" t="str">
        <f>D$15&amp;$C12</f>
        <v>D21</v>
      </c>
      <c r="E12" s="2" t="str">
        <f t="shared" ref="E12:O12" si="0">E15&amp;$C12</f>
        <v>E21</v>
      </c>
      <c r="F12" s="2" t="str">
        <f t="shared" si="0"/>
        <v>F21</v>
      </c>
      <c r="G12" s="2" t="str">
        <f t="shared" si="0"/>
        <v>G21</v>
      </c>
      <c r="H12" s="2" t="str">
        <f t="shared" si="0"/>
        <v>H21</v>
      </c>
      <c r="I12" s="2" t="str">
        <f t="shared" si="0"/>
        <v>I21</v>
      </c>
      <c r="J12" s="2" t="str">
        <f t="shared" si="0"/>
        <v>J21</v>
      </c>
      <c r="K12" s="2" t="str">
        <f t="shared" si="0"/>
        <v>K21</v>
      </c>
      <c r="L12" s="2" t="str">
        <f t="shared" si="0"/>
        <v>L21</v>
      </c>
      <c r="M12" s="2" t="str">
        <f t="shared" si="0"/>
        <v>M21</v>
      </c>
      <c r="N12" s="2" t="str">
        <f t="shared" si="0"/>
        <v>N21</v>
      </c>
      <c r="O12" s="2" t="str">
        <f t="shared" si="0"/>
        <v>O21</v>
      </c>
      <c r="P12" s="39"/>
      <c r="Q12" s="39"/>
      <c r="R12" s="39">
        <v>12</v>
      </c>
      <c r="S12" s="39" t="s">
        <v>410</v>
      </c>
    </row>
    <row r="13" spans="1:19">
      <c r="A13" s="85">
        <f>20+COUNT(A21:A1446)</f>
        <v>100</v>
      </c>
      <c r="B13" s="39" t="s">
        <v>411</v>
      </c>
      <c r="C13" s="86">
        <v>100</v>
      </c>
      <c r="D13" s="2" t="str">
        <f>D$15&amp;$C13</f>
        <v>D100</v>
      </c>
      <c r="E13" s="2" t="str">
        <f t="shared" ref="E13:O13" si="1">E$15&amp;$C13</f>
        <v>E100</v>
      </c>
      <c r="F13" s="2" t="str">
        <f t="shared" si="1"/>
        <v>F100</v>
      </c>
      <c r="G13" s="2" t="str">
        <f t="shared" si="1"/>
        <v>G100</v>
      </c>
      <c r="H13" s="2" t="str">
        <f t="shared" si="1"/>
        <v>H100</v>
      </c>
      <c r="I13" s="2" t="str">
        <f t="shared" si="1"/>
        <v>I100</v>
      </c>
      <c r="J13" s="2" t="str">
        <f t="shared" si="1"/>
        <v>J100</v>
      </c>
      <c r="K13" s="2" t="str">
        <f t="shared" si="1"/>
        <v>K100</v>
      </c>
      <c r="L13" s="2" t="str">
        <f t="shared" si="1"/>
        <v>L100</v>
      </c>
      <c r="M13" s="2" t="str">
        <f t="shared" si="1"/>
        <v>M100</v>
      </c>
      <c r="N13" s="2" t="str">
        <f t="shared" si="1"/>
        <v>N100</v>
      </c>
      <c r="O13" s="2" t="str">
        <f t="shared" si="1"/>
        <v>O100</v>
      </c>
      <c r="P13" s="39"/>
      <c r="Q13" s="39"/>
      <c r="R13" s="39">
        <v>13</v>
      </c>
      <c r="S13" s="39" t="s">
        <v>412</v>
      </c>
    </row>
    <row r="14" spans="1:19">
      <c r="A14" s="39"/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>
        <v>14</v>
      </c>
      <c r="S14" s="39" t="s">
        <v>413</v>
      </c>
    </row>
    <row r="15" spans="1:19">
      <c r="A15" s="2"/>
      <c r="B15" s="39"/>
      <c r="C15" s="39"/>
      <c r="D15" s="2" t="str">
        <f t="shared" ref="D15:O15" si="2">VLOOKUP(D16,$R1:$S26,2,FALSE)</f>
        <v>D</v>
      </c>
      <c r="E15" s="2" t="str">
        <f t="shared" si="2"/>
        <v>E</v>
      </c>
      <c r="F15" s="2" t="str">
        <f t="shared" si="2"/>
        <v>F</v>
      </c>
      <c r="G15" s="2" t="str">
        <f t="shared" si="2"/>
        <v>G</v>
      </c>
      <c r="H15" s="2" t="str">
        <f t="shared" si="2"/>
        <v>H</v>
      </c>
      <c r="I15" s="2" t="str">
        <f t="shared" si="2"/>
        <v>I</v>
      </c>
      <c r="J15" s="2" t="str">
        <f t="shared" si="2"/>
        <v>J</v>
      </c>
      <c r="K15" s="2" t="str">
        <f t="shared" si="2"/>
        <v>K</v>
      </c>
      <c r="L15" s="2" t="str">
        <f t="shared" si="2"/>
        <v>L</v>
      </c>
      <c r="M15" s="2" t="str">
        <f t="shared" si="2"/>
        <v>M</v>
      </c>
      <c r="N15" s="2" t="str">
        <f t="shared" si="2"/>
        <v>N</v>
      </c>
      <c r="O15" s="2" t="str">
        <f t="shared" si="2"/>
        <v>O</v>
      </c>
      <c r="P15" s="39"/>
      <c r="Q15" s="39"/>
      <c r="R15" s="39">
        <v>15</v>
      </c>
      <c r="S15" s="39" t="s">
        <v>414</v>
      </c>
    </row>
    <row r="16" spans="1:19">
      <c r="A16" s="2"/>
      <c r="B16" s="39"/>
      <c r="C16" s="39"/>
      <c r="D16" s="2">
        <f>COLUMN()</f>
        <v>4</v>
      </c>
      <c r="E16" s="2">
        <f>COLUMN()</f>
        <v>5</v>
      </c>
      <c r="F16" s="2">
        <f>COLUMN()</f>
        <v>6</v>
      </c>
      <c r="G16" s="2">
        <f>COLUMN()</f>
        <v>7</v>
      </c>
      <c r="H16" s="2">
        <f>COLUMN()</f>
        <v>8</v>
      </c>
      <c r="I16" s="2">
        <f>COLUMN()</f>
        <v>9</v>
      </c>
      <c r="J16" s="2">
        <f>COLUMN()</f>
        <v>10</v>
      </c>
      <c r="K16" s="2">
        <f>COLUMN()</f>
        <v>11</v>
      </c>
      <c r="L16" s="2">
        <f>COLUMN()</f>
        <v>12</v>
      </c>
      <c r="M16" s="2">
        <f>COLUMN()</f>
        <v>13</v>
      </c>
      <c r="N16" s="2">
        <f>COLUMN()</f>
        <v>14</v>
      </c>
      <c r="O16" s="2">
        <f>COLUMN()</f>
        <v>15</v>
      </c>
      <c r="P16" s="39"/>
      <c r="Q16" s="39"/>
      <c r="R16" s="39">
        <v>16</v>
      </c>
      <c r="S16" s="39" t="s">
        <v>415</v>
      </c>
    </row>
    <row r="17" spans="1:19">
      <c r="A17" s="60" t="s">
        <v>416</v>
      </c>
      <c r="B17" s="39"/>
      <c r="C17" s="39" t="s">
        <v>417</v>
      </c>
      <c r="D17" s="39">
        <f>C13-C12+1</f>
        <v>80</v>
      </c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>
        <v>17</v>
      </c>
      <c r="S17" s="39" t="s">
        <v>418</v>
      </c>
    </row>
    <row r="18" spans="1:19">
      <c r="A18" s="87">
        <v>10000</v>
      </c>
      <c r="B18" s="87">
        <v>1</v>
      </c>
      <c r="C18" s="39" t="s">
        <v>419</v>
      </c>
      <c r="D18" s="39">
        <f ca="1">SUM(INDIRECT(D12):INDIRECT(D13))</f>
        <v>303.93790000000013</v>
      </c>
      <c r="E18" s="39">
        <f ca="1">SUM(INDIRECT(E12):INDIRECT(E13))</f>
        <v>-2.1113639197646989</v>
      </c>
      <c r="F18" s="39">
        <f ca="1">SUM(INDIRECT(F12):INDIRECT(F13))</f>
        <v>1162.2968607200003</v>
      </c>
      <c r="G18" s="39">
        <f ca="1">SUM(INDIRECT(G12):INDIRECT(G13))</f>
        <v>4475.0007486822451</v>
      </c>
      <c r="H18" s="39">
        <f ca="1">SUM(INDIRECT(H12):INDIRECT(H13))</f>
        <v>17350.132436457665</v>
      </c>
      <c r="I18" s="39">
        <f ca="1">SUM(INDIRECT(I12):INDIRECT(I13))</f>
        <v>-8.0214115186552171</v>
      </c>
      <c r="J18" s="39">
        <f ca="1">SUM(INDIRECT(J12):INDIRECT(J13))</f>
        <v>-30.668146332233064</v>
      </c>
      <c r="K18" s="39"/>
      <c r="L18" s="39">
        <f ca="1">SUM(INDIRECT(L12):INDIRECT(L13))</f>
        <v>6.4661637728593522E-5</v>
      </c>
      <c r="M18" s="39">
        <f ca="1">SQRT(SUM(INDIRECT(M12):INDIRECT(M13)))</f>
        <v>8299.9898378450671</v>
      </c>
      <c r="N18" s="39">
        <f ca="1">SQRT(SUM(INDIRECT(N12):INDIRECT(N13)))</f>
        <v>4265.6586729321652</v>
      </c>
      <c r="O18" s="39">
        <f ca="1">SQRT(SUM(INDIRECT(O12):INDIRECT(O13)))</f>
        <v>545.12218343433869</v>
      </c>
      <c r="P18" s="39"/>
      <c r="Q18" s="39"/>
      <c r="R18" s="39">
        <v>18</v>
      </c>
      <c r="S18" s="39" t="s">
        <v>420</v>
      </c>
    </row>
    <row r="19" spans="1:19">
      <c r="A19" s="88" t="s">
        <v>421</v>
      </c>
      <c r="B19" s="39"/>
      <c r="C19" s="39"/>
      <c r="D19" s="89" t="s">
        <v>422</v>
      </c>
      <c r="E19" s="89" t="s">
        <v>423</v>
      </c>
      <c r="F19" s="89" t="s">
        <v>424</v>
      </c>
      <c r="G19" s="89" t="s">
        <v>425</v>
      </c>
      <c r="H19" s="89" t="s">
        <v>426</v>
      </c>
      <c r="I19" s="89" t="s">
        <v>427</v>
      </c>
      <c r="J19" s="89" t="s">
        <v>428</v>
      </c>
      <c r="K19" s="90"/>
      <c r="L19" s="90"/>
      <c r="M19" s="90"/>
      <c r="N19" s="90"/>
      <c r="O19" s="90"/>
      <c r="P19" s="39"/>
      <c r="Q19" s="39"/>
      <c r="R19" s="39">
        <v>19</v>
      </c>
      <c r="S19" s="39" t="s">
        <v>429</v>
      </c>
    </row>
    <row r="20" spans="1:19" ht="15" thickBot="1">
      <c r="A20" s="5" t="s">
        <v>430</v>
      </c>
      <c r="B20" s="5" t="s">
        <v>431</v>
      </c>
      <c r="C20" s="39"/>
      <c r="D20" s="5" t="s">
        <v>430</v>
      </c>
      <c r="E20" s="5" t="s">
        <v>431</v>
      </c>
      <c r="F20" s="5" t="s">
        <v>432</v>
      </c>
      <c r="G20" s="5" t="s">
        <v>433</v>
      </c>
      <c r="H20" s="5" t="s">
        <v>434</v>
      </c>
      <c r="I20" s="5" t="s">
        <v>435</v>
      </c>
      <c r="J20" s="5" t="s">
        <v>436</v>
      </c>
      <c r="K20" s="14" t="s">
        <v>437</v>
      </c>
      <c r="L20" s="5" t="s">
        <v>438</v>
      </c>
      <c r="M20" s="5" t="s">
        <v>439</v>
      </c>
      <c r="N20" s="5" t="s">
        <v>440</v>
      </c>
      <c r="O20" s="5" t="s">
        <v>441</v>
      </c>
      <c r="P20" s="62" t="s">
        <v>442</v>
      </c>
      <c r="Q20" s="39"/>
      <c r="R20" s="39">
        <v>20</v>
      </c>
      <c r="S20" s="39" t="s">
        <v>443</v>
      </c>
    </row>
    <row r="21" spans="1:19">
      <c r="A21" s="91">
        <v>33060</v>
      </c>
      <c r="B21" s="91">
        <v>-2.1948800000245683E-2</v>
      </c>
      <c r="C21" s="39"/>
      <c r="D21" s="92">
        <f t="shared" ref="D21:E52" si="3">A21/A$18</f>
        <v>3.306</v>
      </c>
      <c r="E21" s="92">
        <f t="shared" si="3"/>
        <v>-2.1948800000245683E-2</v>
      </c>
      <c r="F21" s="85">
        <f>D21*D21</f>
        <v>10.929636</v>
      </c>
      <c r="G21" s="85">
        <f>D21*F21</f>
        <v>36.133376616</v>
      </c>
      <c r="H21" s="85">
        <f>F21*F21</f>
        <v>119.456943092496</v>
      </c>
      <c r="I21" s="85">
        <f>E21*D21</f>
        <v>-7.2562732800812227E-2</v>
      </c>
      <c r="J21" s="85">
        <f>I21*D21</f>
        <v>-0.23989239463948522</v>
      </c>
      <c r="K21" s="85">
        <f t="shared" ref="K21:K84" ca="1" si="4">+E$4+E$5*D21+E$6*D21^2</f>
        <v>-2.4429586239466186E-2</v>
      </c>
      <c r="L21" s="85">
        <f ca="1">+(K21-E21)^2</f>
        <v>6.1543003647058077E-6</v>
      </c>
      <c r="M21" s="85">
        <f t="shared" ref="M21:M84" ca="1" si="5">(M$1-M$2*D21+M$3*F21)^2</f>
        <v>6199664.500924034</v>
      </c>
      <c r="N21" s="85">
        <f t="shared" ref="N21:N84" ca="1" si="6">(-M$2+M$4*D21-M$5*F21)^2</f>
        <v>1560167.5225839233</v>
      </c>
      <c r="O21" s="85">
        <f t="shared" ref="O21:O84" ca="1" si="7">+(M$3-D21*M$5+F21*M$6)^2</f>
        <v>24233.605635663978</v>
      </c>
      <c r="P21" s="39">
        <f ca="1">+E21-K21</f>
        <v>2.4807862392205032E-3</v>
      </c>
      <c r="Q21" s="39"/>
      <c r="R21" s="39">
        <v>21</v>
      </c>
      <c r="S21" s="39" t="s">
        <v>444</v>
      </c>
    </row>
    <row r="22" spans="1:19">
      <c r="A22" s="91">
        <v>34011</v>
      </c>
      <c r="B22" s="91">
        <v>-2.4653279993799515E-2</v>
      </c>
      <c r="C22" s="39"/>
      <c r="D22" s="92">
        <f t="shared" si="3"/>
        <v>3.4011</v>
      </c>
      <c r="E22" s="92">
        <f t="shared" si="3"/>
        <v>-2.4653279993799515E-2</v>
      </c>
      <c r="F22" s="85">
        <f t="shared" ref="F22:F85" si="8">D22*D22</f>
        <v>11.56748121</v>
      </c>
      <c r="G22" s="85">
        <f t="shared" ref="G22:G85" si="9">D22*F22</f>
        <v>39.342160343331003</v>
      </c>
      <c r="H22" s="85">
        <f t="shared" ref="H22:H85" si="10">F22*F22</f>
        <v>133.80662154370307</v>
      </c>
      <c r="I22" s="85">
        <f t="shared" ref="I22:I85" si="11">E22*D22</f>
        <v>-8.3848270586911536E-2</v>
      </c>
      <c r="J22" s="85">
        <f t="shared" ref="J22:J85" si="12">I22*D22</f>
        <v>-0.28517635309314482</v>
      </c>
      <c r="K22" s="85">
        <f t="shared" ca="1" si="4"/>
        <v>-2.5238108794280067E-2</v>
      </c>
      <c r="L22" s="85">
        <f t="shared" ref="L22:L85" ca="1" si="13">+(K22-E22)^2</f>
        <v>3.4202472587152176E-7</v>
      </c>
      <c r="M22" s="85">
        <f t="shared" ca="1" si="5"/>
        <v>2236547.9377064407</v>
      </c>
      <c r="N22" s="85">
        <f t="shared" ca="1" si="6"/>
        <v>551508.88468882628</v>
      </c>
      <c r="O22" s="85">
        <f t="shared" ca="1" si="7"/>
        <v>8406.1701264960921</v>
      </c>
      <c r="P22" s="39">
        <f t="shared" ref="P22:P85" ca="1" si="14">+E22-K22</f>
        <v>5.8482880048055241E-4</v>
      </c>
      <c r="Q22" s="39"/>
      <c r="R22" s="39">
        <v>22</v>
      </c>
      <c r="S22" s="39" t="s">
        <v>445</v>
      </c>
    </row>
    <row r="23" spans="1:19">
      <c r="A23" s="91">
        <v>34226</v>
      </c>
      <c r="B23" s="91">
        <v>-2.4876479998056311E-2</v>
      </c>
      <c r="C23" s="39"/>
      <c r="D23" s="92">
        <f t="shared" si="3"/>
        <v>3.4226000000000001</v>
      </c>
      <c r="E23" s="92">
        <f t="shared" si="3"/>
        <v>-2.4876479998056311E-2</v>
      </c>
      <c r="F23" s="85">
        <f t="shared" si="8"/>
        <v>11.714190760000001</v>
      </c>
      <c r="G23" s="85">
        <f t="shared" si="9"/>
        <v>40.092989295176004</v>
      </c>
      <c r="H23" s="85">
        <f t="shared" si="10"/>
        <v>137.22226516166941</v>
      </c>
      <c r="I23" s="85">
        <f t="shared" si="11"/>
        <v>-8.5142240441347536E-2</v>
      </c>
      <c r="J23" s="85">
        <f t="shared" si="12"/>
        <v>-0.29140783213455607</v>
      </c>
      <c r="K23" s="85">
        <f t="shared" ca="1" si="4"/>
        <v>-2.5401677933977435E-2</v>
      </c>
      <c r="L23" s="85">
        <f t="shared" ca="1" si="13"/>
        <v>2.7583287189580843E-7</v>
      </c>
      <c r="M23" s="85">
        <f t="shared" ca="1" si="5"/>
        <v>1673739.8466571243</v>
      </c>
      <c r="N23" s="85">
        <f t="shared" ca="1" si="6"/>
        <v>409614.65909322456</v>
      </c>
      <c r="O23" s="85">
        <f t="shared" ca="1" si="7"/>
        <v>6199.5495889893473</v>
      </c>
      <c r="P23" s="39">
        <f t="shared" ca="1" si="14"/>
        <v>5.251979359211234E-4</v>
      </c>
      <c r="Q23" s="39"/>
      <c r="R23" s="39">
        <v>23</v>
      </c>
      <c r="S23" s="39" t="s">
        <v>446</v>
      </c>
    </row>
    <row r="24" spans="1:19">
      <c r="A24" s="91">
        <v>34226</v>
      </c>
      <c r="B24" s="91">
        <v>-2.4836479999066796E-2</v>
      </c>
      <c r="C24" s="39"/>
      <c r="D24" s="92">
        <f t="shared" si="3"/>
        <v>3.4226000000000001</v>
      </c>
      <c r="E24" s="92">
        <f t="shared" si="3"/>
        <v>-2.4836479999066796E-2</v>
      </c>
      <c r="F24" s="85">
        <f t="shared" si="8"/>
        <v>11.714190760000001</v>
      </c>
      <c r="G24" s="85">
        <f t="shared" si="9"/>
        <v>40.092989295176004</v>
      </c>
      <c r="H24" s="85">
        <f t="shared" si="10"/>
        <v>137.22226516166941</v>
      </c>
      <c r="I24" s="85">
        <f t="shared" si="11"/>
        <v>-8.5005336444806012E-2</v>
      </c>
      <c r="J24" s="85">
        <f t="shared" si="12"/>
        <v>-0.29093926451599306</v>
      </c>
      <c r="K24" s="85">
        <f t="shared" ca="1" si="4"/>
        <v>-2.5401677933977435E-2</v>
      </c>
      <c r="L24" s="85">
        <f t="shared" ca="1" si="13"/>
        <v>3.1944870562725027E-7</v>
      </c>
      <c r="M24" s="85">
        <f t="shared" ca="1" si="5"/>
        <v>1673739.8466571243</v>
      </c>
      <c r="N24" s="85">
        <f t="shared" ca="1" si="6"/>
        <v>409614.65909322456</v>
      </c>
      <c r="O24" s="85">
        <f t="shared" ca="1" si="7"/>
        <v>6199.5495889893473</v>
      </c>
      <c r="P24" s="39">
        <f t="shared" ca="1" si="14"/>
        <v>5.6519793491063841E-4</v>
      </c>
      <c r="Q24" s="39"/>
      <c r="R24" s="39">
        <v>24</v>
      </c>
      <c r="S24" s="39" t="s">
        <v>430</v>
      </c>
    </row>
    <row r="25" spans="1:19">
      <c r="A25" s="91">
        <v>34235</v>
      </c>
      <c r="B25" s="91">
        <v>-2.4612799999886192E-2</v>
      </c>
      <c r="C25" s="39"/>
      <c r="D25" s="92">
        <f t="shared" si="3"/>
        <v>3.4235000000000002</v>
      </c>
      <c r="E25" s="92">
        <f t="shared" si="3"/>
        <v>-2.4612799999886192E-2</v>
      </c>
      <c r="F25" s="85">
        <f t="shared" si="8"/>
        <v>11.720352250000001</v>
      </c>
      <c r="G25" s="85">
        <f t="shared" si="9"/>
        <v>40.124625927875009</v>
      </c>
      <c r="H25" s="85">
        <f t="shared" si="10"/>
        <v>137.36665686408008</v>
      </c>
      <c r="I25" s="85">
        <f t="shared" si="11"/>
        <v>-8.4261920799610382E-2</v>
      </c>
      <c r="J25" s="85">
        <f t="shared" si="12"/>
        <v>-0.28847068585746616</v>
      </c>
      <c r="K25" s="85">
        <f t="shared" ca="1" si="4"/>
        <v>-2.5408370451795517E-2</v>
      </c>
      <c r="L25" s="85">
        <f t="shared" ca="1" si="13"/>
        <v>6.3293234395120733E-7</v>
      </c>
      <c r="M25" s="85">
        <f t="shared" ca="1" si="5"/>
        <v>1652432.3073892698</v>
      </c>
      <c r="N25" s="85">
        <f t="shared" ca="1" si="6"/>
        <v>404255.57662465161</v>
      </c>
      <c r="O25" s="85">
        <f t="shared" ca="1" si="7"/>
        <v>6116.4002747630066</v>
      </c>
      <c r="P25" s="39">
        <f t="shared" ca="1" si="14"/>
        <v>7.9557045190932485E-4</v>
      </c>
      <c r="Q25" s="39"/>
      <c r="R25" s="39">
        <v>25</v>
      </c>
      <c r="S25" s="39" t="s">
        <v>431</v>
      </c>
    </row>
    <row r="26" spans="1:19">
      <c r="A26" s="91">
        <v>34270</v>
      </c>
      <c r="B26" s="91">
        <v>-2.5209599996742327E-2</v>
      </c>
      <c r="C26" s="39"/>
      <c r="D26" s="92">
        <f t="shared" si="3"/>
        <v>3.427</v>
      </c>
      <c r="E26" s="92">
        <f t="shared" si="3"/>
        <v>-2.5209599996742327E-2</v>
      </c>
      <c r="F26" s="85">
        <f t="shared" si="8"/>
        <v>11.744329</v>
      </c>
      <c r="G26" s="85">
        <f t="shared" si="9"/>
        <v>40.247815483000004</v>
      </c>
      <c r="H26" s="85">
        <f t="shared" si="10"/>
        <v>137.92926366024102</v>
      </c>
      <c r="I26" s="85">
        <f t="shared" si="11"/>
        <v>-8.6393299188835954E-2</v>
      </c>
      <c r="J26" s="85">
        <f t="shared" si="12"/>
        <v>-0.29606983632014083</v>
      </c>
      <c r="K26" s="85">
        <f t="shared" ca="1" si="4"/>
        <v>-2.543427884143995E-2</v>
      </c>
      <c r="L26" s="85">
        <f t="shared" ca="1" si="13"/>
        <v>5.0480583254658745E-8</v>
      </c>
      <c r="M26" s="85">
        <f t="shared" ca="1" si="5"/>
        <v>1571221.9453071153</v>
      </c>
      <c r="N26" s="85">
        <f t="shared" ca="1" si="6"/>
        <v>383840.48599165177</v>
      </c>
      <c r="O26" s="85">
        <f t="shared" ca="1" si="7"/>
        <v>5799.7985630497751</v>
      </c>
      <c r="P26" s="39">
        <f t="shared" ca="1" si="14"/>
        <v>2.2467884469762334E-4</v>
      </c>
      <c r="Q26" s="39"/>
      <c r="R26" s="39">
        <v>26</v>
      </c>
      <c r="S26" s="39" t="s">
        <v>447</v>
      </c>
    </row>
    <row r="27" spans="1:19">
      <c r="A27" s="91">
        <v>34270</v>
      </c>
      <c r="B27" s="91">
        <v>-2.4619599993457086E-2</v>
      </c>
      <c r="C27" s="39"/>
      <c r="D27" s="92">
        <f t="shared" si="3"/>
        <v>3.427</v>
      </c>
      <c r="E27" s="92">
        <f t="shared" si="3"/>
        <v>-2.4619599993457086E-2</v>
      </c>
      <c r="F27" s="85">
        <f t="shared" si="8"/>
        <v>11.744329</v>
      </c>
      <c r="G27" s="85">
        <f t="shared" si="9"/>
        <v>40.247815483000004</v>
      </c>
      <c r="H27" s="85">
        <f t="shared" si="10"/>
        <v>137.92926366024102</v>
      </c>
      <c r="I27" s="85">
        <f t="shared" si="11"/>
        <v>-8.437136917757744E-2</v>
      </c>
      <c r="J27" s="85">
        <f t="shared" si="12"/>
        <v>-0.28914068217155792</v>
      </c>
      <c r="K27" s="85">
        <f t="shared" ca="1" si="4"/>
        <v>-2.543427884143995E-2</v>
      </c>
      <c r="L27" s="85">
        <f t="shared" ca="1" si="13"/>
        <v>6.63701625350686E-7</v>
      </c>
      <c r="M27" s="85">
        <f t="shared" ca="1" si="5"/>
        <v>1571221.9453071153</v>
      </c>
      <c r="N27" s="85">
        <f t="shared" ca="1" si="6"/>
        <v>383840.48599165177</v>
      </c>
      <c r="O27" s="85">
        <f t="shared" ca="1" si="7"/>
        <v>5799.7985630497751</v>
      </c>
      <c r="P27" s="39">
        <f t="shared" ca="1" si="14"/>
        <v>8.1467884798286372E-4</v>
      </c>
      <c r="Q27" s="39"/>
      <c r="R27" s="39"/>
      <c r="S27" s="39"/>
    </row>
    <row r="28" spans="1:19">
      <c r="A28" s="91">
        <v>34325.5</v>
      </c>
      <c r="B28" s="91">
        <v>-2.7250239996646997E-2</v>
      </c>
      <c r="C28" s="39"/>
      <c r="D28" s="92">
        <f t="shared" si="3"/>
        <v>3.43255</v>
      </c>
      <c r="E28" s="92">
        <f t="shared" si="3"/>
        <v>-2.7250239996646997E-2</v>
      </c>
      <c r="F28" s="85">
        <f t="shared" si="8"/>
        <v>11.782399502500001</v>
      </c>
      <c r="G28" s="85">
        <f t="shared" si="9"/>
        <v>40.443675412306376</v>
      </c>
      <c r="H28" s="85">
        <f t="shared" si="10"/>
        <v>138.82493803651226</v>
      </c>
      <c r="I28" s="85">
        <f t="shared" si="11"/>
        <v>-9.3537811300490645E-2</v>
      </c>
      <c r="J28" s="85">
        <f t="shared" si="12"/>
        <v>-0.32107321417949919</v>
      </c>
      <c r="K28" s="85">
        <f t="shared" ca="1" si="4"/>
        <v>-2.5474977061419102E-2</v>
      </c>
      <c r="L28" s="85">
        <f t="shared" ca="1" si="13"/>
        <v>3.1515584891939605E-6</v>
      </c>
      <c r="M28" s="85">
        <f t="shared" ca="1" si="5"/>
        <v>1447750.7684156206</v>
      </c>
      <c r="N28" s="85">
        <f t="shared" ca="1" si="6"/>
        <v>352834.76256288437</v>
      </c>
      <c r="O28" s="85">
        <f t="shared" ca="1" si="7"/>
        <v>5319.4421584741467</v>
      </c>
      <c r="P28" s="39">
        <f t="shared" ca="1" si="14"/>
        <v>-1.7752629352278948E-3</v>
      </c>
      <c r="Q28" s="39"/>
      <c r="R28" s="39"/>
      <c r="S28" s="39"/>
    </row>
    <row r="29" spans="1:19">
      <c r="A29" s="91">
        <v>34325.5</v>
      </c>
      <c r="B29" s="91">
        <v>-2.5750239990884438E-2</v>
      </c>
      <c r="C29" s="39"/>
      <c r="D29" s="92">
        <f t="shared" si="3"/>
        <v>3.43255</v>
      </c>
      <c r="E29" s="92">
        <f t="shared" si="3"/>
        <v>-2.5750239990884438E-2</v>
      </c>
      <c r="F29" s="85">
        <f t="shared" si="8"/>
        <v>11.782399502500001</v>
      </c>
      <c r="G29" s="85">
        <f t="shared" si="9"/>
        <v>40.443675412306376</v>
      </c>
      <c r="H29" s="85">
        <f t="shared" si="10"/>
        <v>138.82493803651226</v>
      </c>
      <c r="I29" s="85">
        <f t="shared" si="11"/>
        <v>-8.8388986280710374E-2</v>
      </c>
      <c r="J29" s="85">
        <f t="shared" si="12"/>
        <v>-0.30339961485785238</v>
      </c>
      <c r="K29" s="85">
        <f t="shared" ca="1" si="4"/>
        <v>-2.5474977061419102E-2</v>
      </c>
      <c r="L29" s="85">
        <f t="shared" ca="1" si="13"/>
        <v>7.5769680337838747E-8</v>
      </c>
      <c r="M29" s="85">
        <f t="shared" ca="1" si="5"/>
        <v>1447750.7684156206</v>
      </c>
      <c r="N29" s="85">
        <f t="shared" ca="1" si="6"/>
        <v>352834.76256288437</v>
      </c>
      <c r="O29" s="85">
        <f t="shared" ca="1" si="7"/>
        <v>5319.4421584741467</v>
      </c>
      <c r="P29" s="39">
        <f t="shared" ca="1" si="14"/>
        <v>-2.7526292946533637E-4</v>
      </c>
      <c r="Q29" s="39"/>
      <c r="R29" s="39"/>
      <c r="S29" s="39"/>
    </row>
    <row r="30" spans="1:19">
      <c r="A30" s="91">
        <v>35073</v>
      </c>
      <c r="B30" s="91">
        <v>-2.6139039997360669E-2</v>
      </c>
      <c r="C30" s="39"/>
      <c r="D30" s="92">
        <f t="shared" si="3"/>
        <v>3.5072999999999999</v>
      </c>
      <c r="E30" s="92">
        <f t="shared" si="3"/>
        <v>-2.6139039997360669E-2</v>
      </c>
      <c r="F30" s="85">
        <f t="shared" si="8"/>
        <v>12.301153289999998</v>
      </c>
      <c r="G30" s="85">
        <f t="shared" si="9"/>
        <v>43.143834934016994</v>
      </c>
      <c r="H30" s="85">
        <f t="shared" si="10"/>
        <v>151.31837226407779</v>
      </c>
      <c r="I30" s="85">
        <f t="shared" si="11"/>
        <v>-9.1677454982743073E-2</v>
      </c>
      <c r="J30" s="85">
        <f t="shared" si="12"/>
        <v>-0.32154033786097475</v>
      </c>
      <c r="K30" s="85">
        <f t="shared" ca="1" si="4"/>
        <v>-2.5977100433299261E-2</v>
      </c>
      <c r="L30" s="85">
        <f t="shared" ca="1" si="13"/>
        <v>2.6224422408399036E-8</v>
      </c>
      <c r="M30" s="85">
        <f t="shared" ca="1" si="5"/>
        <v>338105.96367141511</v>
      </c>
      <c r="N30" s="85">
        <f t="shared" ca="1" si="6"/>
        <v>77450.697931812552</v>
      </c>
      <c r="O30" s="85">
        <f t="shared" ca="1" si="7"/>
        <v>1100.5734306058864</v>
      </c>
      <c r="P30" s="39">
        <f t="shared" ca="1" si="14"/>
        <v>-1.6193956406140853E-4</v>
      </c>
      <c r="Q30" s="39"/>
      <c r="R30" s="39"/>
      <c r="S30" s="39"/>
    </row>
    <row r="31" spans="1:19">
      <c r="A31" s="91">
        <v>35073.5</v>
      </c>
      <c r="B31" s="91">
        <v>-2.9243279997899663E-2</v>
      </c>
      <c r="C31" s="39"/>
      <c r="D31" s="92">
        <f t="shared" si="3"/>
        <v>3.5073500000000002</v>
      </c>
      <c r="E31" s="92">
        <f t="shared" si="3"/>
        <v>-2.9243279997899663E-2</v>
      </c>
      <c r="F31" s="85">
        <f t="shared" si="8"/>
        <v>12.301504022500001</v>
      </c>
      <c r="G31" s="85">
        <f t="shared" si="9"/>
        <v>43.145680133315381</v>
      </c>
      <c r="H31" s="85">
        <f t="shared" si="10"/>
        <v>151.32700121558372</v>
      </c>
      <c r="I31" s="85">
        <f t="shared" si="11"/>
        <v>-0.10256641810063338</v>
      </c>
      <c r="J31" s="85">
        <f t="shared" si="12"/>
        <v>-0.3597363265252565</v>
      </c>
      <c r="K31" s="85">
        <f t="shared" ca="1" si="4"/>
        <v>-2.5977407627987892E-2</v>
      </c>
      <c r="L31" s="85">
        <f t="shared" ca="1" si="13"/>
        <v>1.0665922336553126E-5</v>
      </c>
      <c r="M31" s="85">
        <f t="shared" ca="1" si="5"/>
        <v>337662.41812332877</v>
      </c>
      <c r="N31" s="85">
        <f t="shared" ca="1" si="6"/>
        <v>77343.052892110354</v>
      </c>
      <c r="O31" s="85">
        <f t="shared" ca="1" si="7"/>
        <v>1098.9597003042811</v>
      </c>
      <c r="P31" s="39">
        <f t="shared" ca="1" si="14"/>
        <v>-3.2658723699117709E-3</v>
      </c>
      <c r="Q31" s="39"/>
      <c r="R31" s="39"/>
      <c r="S31" s="39"/>
    </row>
    <row r="32" spans="1:19">
      <c r="A32" s="91">
        <v>35073.5</v>
      </c>
      <c r="B32" s="91">
        <v>-2.5413279996428173E-2</v>
      </c>
      <c r="C32" s="39"/>
      <c r="D32" s="92">
        <f t="shared" si="3"/>
        <v>3.5073500000000002</v>
      </c>
      <c r="E32" s="92">
        <f t="shared" si="3"/>
        <v>-2.5413279996428173E-2</v>
      </c>
      <c r="F32" s="85">
        <f t="shared" si="8"/>
        <v>12.301504022500001</v>
      </c>
      <c r="G32" s="85">
        <f t="shared" si="9"/>
        <v>43.145680133315381</v>
      </c>
      <c r="H32" s="85">
        <f t="shared" si="10"/>
        <v>151.32700121558372</v>
      </c>
      <c r="I32" s="85">
        <f t="shared" si="11"/>
        <v>-8.9133267595472354E-2</v>
      </c>
      <c r="J32" s="85">
        <f t="shared" si="12"/>
        <v>-0.31262156610097996</v>
      </c>
      <c r="K32" s="85">
        <f t="shared" ca="1" si="4"/>
        <v>-2.5977407627987892E-2</v>
      </c>
      <c r="L32" s="85">
        <f t="shared" ca="1" si="13"/>
        <v>3.1823998468917784E-7</v>
      </c>
      <c r="M32" s="85">
        <f t="shared" ca="1" si="5"/>
        <v>337662.41812332877</v>
      </c>
      <c r="N32" s="85">
        <f t="shared" ca="1" si="6"/>
        <v>77343.052892110354</v>
      </c>
      <c r="O32" s="85">
        <f t="shared" ca="1" si="7"/>
        <v>1098.9597003042811</v>
      </c>
      <c r="P32" s="39">
        <f t="shared" ca="1" si="14"/>
        <v>5.6412763155971879E-4</v>
      </c>
      <c r="Q32" s="39"/>
      <c r="R32" s="39"/>
      <c r="S32" s="39"/>
    </row>
    <row r="33" spans="1:19">
      <c r="A33" s="91">
        <v>35173</v>
      </c>
      <c r="B33" s="91">
        <v>-2.6547039989964105E-2</v>
      </c>
      <c r="C33" s="39"/>
      <c r="D33" s="92">
        <f t="shared" si="3"/>
        <v>3.5173000000000001</v>
      </c>
      <c r="E33" s="92">
        <f t="shared" si="3"/>
        <v>-2.6547039989964105E-2</v>
      </c>
      <c r="F33" s="85">
        <f t="shared" si="8"/>
        <v>12.371399290000001</v>
      </c>
      <c r="G33" s="85">
        <f t="shared" si="9"/>
        <v>43.513922722717005</v>
      </c>
      <c r="H33" s="85">
        <f t="shared" si="10"/>
        <v>153.05152039261253</v>
      </c>
      <c r="I33" s="85">
        <f t="shared" si="11"/>
        <v>-9.3373903756700752E-2</v>
      </c>
      <c r="J33" s="85">
        <f t="shared" si="12"/>
        <v>-0.32842403168344358</v>
      </c>
      <c r="K33" s="85">
        <f t="shared" ca="1" si="4"/>
        <v>-2.6037776525609277E-2</v>
      </c>
      <c r="L33" s="85">
        <f t="shared" ca="1" si="13"/>
        <v>2.5934927612668148E-7</v>
      </c>
      <c r="M33" s="85">
        <f t="shared" ca="1" si="5"/>
        <v>256114.74680395261</v>
      </c>
      <c r="N33" s="85">
        <f t="shared" ca="1" si="6"/>
        <v>57637.298846199999</v>
      </c>
      <c r="O33" s="85">
        <f t="shared" ca="1" si="7"/>
        <v>804.80256599814481</v>
      </c>
      <c r="P33" s="39">
        <f t="shared" ca="1" si="14"/>
        <v>-5.0926346435482828E-4</v>
      </c>
      <c r="Q33" s="39"/>
      <c r="R33" s="39"/>
      <c r="S33" s="39"/>
    </row>
    <row r="34" spans="1:19">
      <c r="A34" s="91">
        <v>35173</v>
      </c>
      <c r="B34" s="91">
        <v>-2.6477039995370433E-2</v>
      </c>
      <c r="C34" s="39"/>
      <c r="D34" s="92">
        <f t="shared" si="3"/>
        <v>3.5173000000000001</v>
      </c>
      <c r="E34" s="92">
        <f t="shared" si="3"/>
        <v>-2.6477039995370433E-2</v>
      </c>
      <c r="F34" s="85">
        <f t="shared" si="8"/>
        <v>12.371399290000001</v>
      </c>
      <c r="G34" s="85">
        <f t="shared" si="9"/>
        <v>43.513922722717005</v>
      </c>
      <c r="H34" s="85">
        <f t="shared" si="10"/>
        <v>153.05152039261253</v>
      </c>
      <c r="I34" s="85">
        <f t="shared" si="11"/>
        <v>-9.312769277571642E-2</v>
      </c>
      <c r="J34" s="85">
        <f t="shared" si="12"/>
        <v>-0.32755803380002735</v>
      </c>
      <c r="K34" s="85">
        <f t="shared" ca="1" si="4"/>
        <v>-2.6037776525609277E-2</v>
      </c>
      <c r="L34" s="85">
        <f t="shared" ca="1" si="13"/>
        <v>1.9295239586660986E-7</v>
      </c>
      <c r="M34" s="85">
        <f t="shared" ca="1" si="5"/>
        <v>256114.74680395261</v>
      </c>
      <c r="N34" s="85">
        <f t="shared" ca="1" si="6"/>
        <v>57637.298846199999</v>
      </c>
      <c r="O34" s="85">
        <f t="shared" ca="1" si="7"/>
        <v>804.80256599814481</v>
      </c>
      <c r="P34" s="39">
        <f t="shared" ca="1" si="14"/>
        <v>-4.3926346976115582E-4</v>
      </c>
      <c r="Q34" s="39"/>
      <c r="R34" s="39"/>
      <c r="S34" s="39"/>
    </row>
    <row r="35" spans="1:19">
      <c r="A35" s="91">
        <v>35173</v>
      </c>
      <c r="B35" s="91">
        <v>-2.6107039993803483E-2</v>
      </c>
      <c r="C35" s="39"/>
      <c r="D35" s="92">
        <f t="shared" si="3"/>
        <v>3.5173000000000001</v>
      </c>
      <c r="E35" s="92">
        <f t="shared" si="3"/>
        <v>-2.6107039993803483E-2</v>
      </c>
      <c r="F35" s="85">
        <f t="shared" si="8"/>
        <v>12.371399290000001</v>
      </c>
      <c r="G35" s="85">
        <f t="shared" si="9"/>
        <v>43.513922722717005</v>
      </c>
      <c r="H35" s="85">
        <f t="shared" si="10"/>
        <v>153.05152039261253</v>
      </c>
      <c r="I35" s="85">
        <f t="shared" si="11"/>
        <v>-9.1826291770204987E-2</v>
      </c>
      <c r="J35" s="85">
        <f t="shared" si="12"/>
        <v>-0.32298061604334199</v>
      </c>
      <c r="K35" s="85">
        <f t="shared" ca="1" si="4"/>
        <v>-2.6037776525609277E-2</v>
      </c>
      <c r="L35" s="85">
        <f t="shared" ca="1" si="13"/>
        <v>4.7974280262897295E-9</v>
      </c>
      <c r="M35" s="85">
        <f t="shared" ca="1" si="5"/>
        <v>256114.74680395261</v>
      </c>
      <c r="N35" s="85">
        <f t="shared" ca="1" si="6"/>
        <v>57637.298846199999</v>
      </c>
      <c r="O35" s="85">
        <f t="shared" ca="1" si="7"/>
        <v>804.80256599814481</v>
      </c>
      <c r="P35" s="39">
        <f t="shared" ca="1" si="14"/>
        <v>-6.9263468194205591E-5</v>
      </c>
      <c r="Q35" s="39"/>
      <c r="R35" s="39"/>
      <c r="S35" s="39"/>
    </row>
    <row r="36" spans="1:19">
      <c r="A36" s="91">
        <v>35190</v>
      </c>
      <c r="B36" s="91">
        <v>-2.5811199993768241E-2</v>
      </c>
      <c r="C36" s="39"/>
      <c r="D36" s="92">
        <f t="shared" si="3"/>
        <v>3.5190000000000001</v>
      </c>
      <c r="E36" s="92">
        <f t="shared" si="3"/>
        <v>-2.5811199993768241E-2</v>
      </c>
      <c r="F36" s="85">
        <f t="shared" si="8"/>
        <v>12.383361000000001</v>
      </c>
      <c r="G36" s="85">
        <f t="shared" si="9"/>
        <v>43.577047359000005</v>
      </c>
      <c r="H36" s="85">
        <f t="shared" si="10"/>
        <v>153.347629656321</v>
      </c>
      <c r="I36" s="85">
        <f t="shared" si="11"/>
        <v>-9.0829612778070445E-2</v>
      </c>
      <c r="J36" s="85">
        <f t="shared" si="12"/>
        <v>-0.31962940736602991</v>
      </c>
      <c r="K36" s="85">
        <f t="shared" ca="1" si="4"/>
        <v>-2.6047938968886464E-2</v>
      </c>
      <c r="L36" s="85">
        <f t="shared" ca="1" si="13"/>
        <v>5.6045342340026375E-8</v>
      </c>
      <c r="M36" s="85">
        <f t="shared" ca="1" si="5"/>
        <v>243487.07444650904</v>
      </c>
      <c r="N36" s="85">
        <f t="shared" ca="1" si="6"/>
        <v>54603.59389278743</v>
      </c>
      <c r="O36" s="85">
        <f t="shared" ca="1" si="7"/>
        <v>759.77913789325021</v>
      </c>
      <c r="P36" s="39">
        <f t="shared" ca="1" si="14"/>
        <v>2.3673897511822251E-4</v>
      </c>
      <c r="Q36" s="39"/>
      <c r="R36" s="39"/>
      <c r="S36" s="39"/>
    </row>
    <row r="37" spans="1:19">
      <c r="A37" s="91">
        <v>35190.5</v>
      </c>
      <c r="B37" s="91">
        <v>-2.5185439990309533E-2</v>
      </c>
      <c r="C37" s="39"/>
      <c r="D37" s="92">
        <f t="shared" si="3"/>
        <v>3.51905</v>
      </c>
      <c r="E37" s="92">
        <f t="shared" si="3"/>
        <v>-2.5185439990309533E-2</v>
      </c>
      <c r="F37" s="85">
        <f t="shared" si="8"/>
        <v>12.383712902499999</v>
      </c>
      <c r="G37" s="85">
        <f t="shared" si="9"/>
        <v>43.578904889542621</v>
      </c>
      <c r="H37" s="85">
        <f t="shared" si="10"/>
        <v>153.35634525154495</v>
      </c>
      <c r="I37" s="85">
        <f t="shared" si="11"/>
        <v>-8.8628822597898768E-2</v>
      </c>
      <c r="J37" s="85">
        <f t="shared" si="12"/>
        <v>-0.31188925816313567</v>
      </c>
      <c r="K37" s="85">
        <f t="shared" ca="1" si="4"/>
        <v>-2.6048237193433008E-2</v>
      </c>
      <c r="L37" s="85">
        <f t="shared" ca="1" si="13"/>
        <v>7.4441901371769076E-7</v>
      </c>
      <c r="M37" s="85">
        <f t="shared" ca="1" si="5"/>
        <v>243121.29766306825</v>
      </c>
      <c r="N37" s="85">
        <f t="shared" ca="1" si="6"/>
        <v>54515.802231692091</v>
      </c>
      <c r="O37" s="85">
        <f t="shared" ca="1" si="7"/>
        <v>758.47745542477844</v>
      </c>
      <c r="P37" s="39">
        <f t="shared" ca="1" si="14"/>
        <v>8.6279720312347485E-4</v>
      </c>
      <c r="Q37" s="39"/>
      <c r="R37" s="39"/>
      <c r="S37" s="39"/>
    </row>
    <row r="38" spans="1:19">
      <c r="A38" s="91">
        <v>35204</v>
      </c>
      <c r="B38" s="91">
        <v>-2.6389919999928679E-2</v>
      </c>
      <c r="C38" s="39"/>
      <c r="D38" s="92">
        <f t="shared" si="3"/>
        <v>3.5204</v>
      </c>
      <c r="E38" s="92">
        <f t="shared" si="3"/>
        <v>-2.6389919999928679E-2</v>
      </c>
      <c r="F38" s="85">
        <f t="shared" si="8"/>
        <v>12.39321616</v>
      </c>
      <c r="G38" s="85">
        <f t="shared" si="9"/>
        <v>43.629078169663998</v>
      </c>
      <c r="H38" s="85">
        <f t="shared" si="10"/>
        <v>153.59180678848514</v>
      </c>
      <c r="I38" s="85">
        <f t="shared" si="11"/>
        <v>-9.2903074367748917E-2</v>
      </c>
      <c r="J38" s="85">
        <f t="shared" si="12"/>
        <v>-0.32705598300422328</v>
      </c>
      <c r="K38" s="85">
        <f t="shared" ca="1" si="4"/>
        <v>-2.6056274765960175E-2</v>
      </c>
      <c r="L38" s="85">
        <f t="shared" ca="1" si="13"/>
        <v>1.1131914214989829E-7</v>
      </c>
      <c r="M38" s="85">
        <f t="shared" ca="1" si="5"/>
        <v>233366.03336241419</v>
      </c>
      <c r="N38" s="85">
        <f t="shared" ca="1" si="6"/>
        <v>52176.213871852611</v>
      </c>
      <c r="O38" s="85">
        <f t="shared" ca="1" si="7"/>
        <v>723.81545363417183</v>
      </c>
      <c r="P38" s="39">
        <f t="shared" ca="1" si="14"/>
        <v>-3.3364523396850476E-4</v>
      </c>
      <c r="Q38" s="39"/>
      <c r="R38" s="39"/>
      <c r="S38" s="39"/>
    </row>
    <row r="39" spans="1:19">
      <c r="A39" s="91">
        <v>35210.5</v>
      </c>
      <c r="B39" s="91">
        <v>-2.7255039996816777E-2</v>
      </c>
      <c r="C39" s="39"/>
      <c r="D39" s="92">
        <f t="shared" si="3"/>
        <v>3.5210499999999998</v>
      </c>
      <c r="E39" s="92">
        <f t="shared" si="3"/>
        <v>-2.7255039996816777E-2</v>
      </c>
      <c r="F39" s="85">
        <f t="shared" si="8"/>
        <v>12.397793102499998</v>
      </c>
      <c r="G39" s="85">
        <f t="shared" si="9"/>
        <v>43.653249403557616</v>
      </c>
      <c r="H39" s="85">
        <f t="shared" si="10"/>
        <v>153.70527381239651</v>
      </c>
      <c r="I39" s="85">
        <f t="shared" si="11"/>
        <v>-9.5966358580791708E-2</v>
      </c>
      <c r="J39" s="85">
        <f t="shared" si="12"/>
        <v>-0.3379023468808966</v>
      </c>
      <c r="K39" s="85">
        <f t="shared" ca="1" si="4"/>
        <v>-2.6060134741463556E-2</v>
      </c>
      <c r="L39" s="85">
        <f t="shared" ca="1" si="13"/>
        <v>1.4277985692707457E-6</v>
      </c>
      <c r="M39" s="85">
        <f t="shared" ca="1" si="5"/>
        <v>228751.71910614584</v>
      </c>
      <c r="N39" s="85">
        <f t="shared" ca="1" si="6"/>
        <v>51070.826661968567</v>
      </c>
      <c r="O39" s="85">
        <f t="shared" ca="1" si="7"/>
        <v>707.45733471802635</v>
      </c>
      <c r="P39" s="39">
        <f t="shared" ca="1" si="14"/>
        <v>-1.1949052553532208E-3</v>
      </c>
      <c r="Q39" s="39"/>
      <c r="R39" s="39"/>
      <c r="S39" s="39"/>
    </row>
    <row r="40" spans="1:19">
      <c r="A40" s="91">
        <v>35211</v>
      </c>
      <c r="B40" s="91">
        <v>-2.7129279995278921E-2</v>
      </c>
      <c r="C40" s="39"/>
      <c r="D40" s="92">
        <f t="shared" si="3"/>
        <v>3.5211000000000001</v>
      </c>
      <c r="E40" s="92">
        <f t="shared" si="3"/>
        <v>-2.7129279995278921E-2</v>
      </c>
      <c r="F40" s="85">
        <f t="shared" si="8"/>
        <v>12.398145210000001</v>
      </c>
      <c r="G40" s="85">
        <f t="shared" si="9"/>
        <v>43.655109098931007</v>
      </c>
      <c r="H40" s="85">
        <f t="shared" si="10"/>
        <v>153.71400464824598</v>
      </c>
      <c r="I40" s="85">
        <f t="shared" si="11"/>
        <v>-9.5524907791376609E-2</v>
      </c>
      <c r="J40" s="85">
        <f t="shared" si="12"/>
        <v>-0.33635275282421617</v>
      </c>
      <c r="K40" s="85">
        <f t="shared" ca="1" si="4"/>
        <v>-2.6060431394318531E-2</v>
      </c>
      <c r="L40" s="85">
        <f t="shared" ca="1" si="13"/>
        <v>1.1424373317749827E-6</v>
      </c>
      <c r="M40" s="85">
        <f t="shared" ca="1" si="5"/>
        <v>228398.98770358821</v>
      </c>
      <c r="N40" s="85">
        <f t="shared" ca="1" si="6"/>
        <v>50986.361904539313</v>
      </c>
      <c r="O40" s="85">
        <f t="shared" ca="1" si="7"/>
        <v>706.20788832427877</v>
      </c>
      <c r="P40" s="39">
        <f t="shared" ca="1" si="14"/>
        <v>-1.0688486009603898E-3</v>
      </c>
      <c r="Q40" s="39"/>
      <c r="R40" s="39"/>
      <c r="S40" s="39"/>
    </row>
    <row r="41" spans="1:19">
      <c r="A41" s="91">
        <v>35254.5</v>
      </c>
      <c r="B41" s="91">
        <v>-2.7088160000857897E-2</v>
      </c>
      <c r="C41" s="39"/>
      <c r="D41" s="92">
        <f t="shared" si="3"/>
        <v>3.5254500000000002</v>
      </c>
      <c r="E41" s="92">
        <f t="shared" si="3"/>
        <v>-2.7088160000857897E-2</v>
      </c>
      <c r="F41" s="85">
        <f t="shared" si="8"/>
        <v>12.428797702500001</v>
      </c>
      <c r="G41" s="85">
        <f t="shared" si="9"/>
        <v>43.817104860278633</v>
      </c>
      <c r="H41" s="85">
        <f t="shared" si="10"/>
        <v>154.47501232966928</v>
      </c>
      <c r="I41" s="85">
        <f t="shared" si="11"/>
        <v>-9.5497953675024477E-2</v>
      </c>
      <c r="J41" s="85">
        <f t="shared" si="12"/>
        <v>-0.33667326078361504</v>
      </c>
      <c r="K41" s="85">
        <f t="shared" ca="1" si="4"/>
        <v>-2.6086093450377504E-2</v>
      </c>
      <c r="L41" s="85">
        <f t="shared" ca="1" si="13"/>
        <v>1.0041373715916745E-6</v>
      </c>
      <c r="M41" s="85">
        <f t="shared" ca="1" si="5"/>
        <v>198910.03335578192</v>
      </c>
      <c r="N41" s="85">
        <f t="shared" ca="1" si="6"/>
        <v>43943.503753256067</v>
      </c>
      <c r="O41" s="85">
        <f t="shared" ca="1" si="7"/>
        <v>602.30204042821674</v>
      </c>
      <c r="P41" s="39">
        <f t="shared" ca="1" si="14"/>
        <v>-1.0020665504803933E-3</v>
      </c>
      <c r="Q41" s="39"/>
      <c r="R41" s="39"/>
      <c r="S41" s="39"/>
    </row>
    <row r="42" spans="1:19">
      <c r="A42" s="91">
        <v>35262.5</v>
      </c>
      <c r="B42" s="91">
        <v>-2.5576000000000931E-2</v>
      </c>
      <c r="C42" s="39"/>
      <c r="D42" s="92">
        <f t="shared" si="3"/>
        <v>3.5262500000000001</v>
      </c>
      <c r="E42" s="92">
        <f t="shared" si="3"/>
        <v>-2.5576000000000931E-2</v>
      </c>
      <c r="F42" s="85">
        <f t="shared" si="8"/>
        <v>12.434439062500001</v>
      </c>
      <c r="G42" s="85">
        <f t="shared" si="9"/>
        <v>43.846940744140632</v>
      </c>
      <c r="H42" s="85">
        <f t="shared" si="10"/>
        <v>154.61527479902591</v>
      </c>
      <c r="I42" s="85">
        <f t="shared" si="11"/>
        <v>-9.0187370000003292E-2</v>
      </c>
      <c r="J42" s="85">
        <f t="shared" si="12"/>
        <v>-0.31802321346251161</v>
      </c>
      <c r="K42" s="85">
        <f t="shared" ca="1" si="4"/>
        <v>-2.6090781321796042E-2</v>
      </c>
      <c r="L42" s="85">
        <f t="shared" ca="1" si="13"/>
        <v>2.649998092691209E-7</v>
      </c>
      <c r="M42" s="85">
        <f t="shared" ca="1" si="5"/>
        <v>193741.91255777929</v>
      </c>
      <c r="N42" s="85">
        <f t="shared" ca="1" si="6"/>
        <v>42713.288622894666</v>
      </c>
      <c r="O42" s="85">
        <f t="shared" ca="1" si="7"/>
        <v>584.21316644336434</v>
      </c>
      <c r="P42" s="39">
        <f t="shared" ca="1" si="14"/>
        <v>5.1478132179511027E-4</v>
      </c>
      <c r="Q42" s="39"/>
      <c r="R42" s="39"/>
      <c r="S42" s="39"/>
    </row>
    <row r="43" spans="1:19">
      <c r="A43" s="91">
        <v>35263</v>
      </c>
      <c r="B43" s="91">
        <v>-2.5650240000686608E-2</v>
      </c>
      <c r="C43" s="39"/>
      <c r="D43" s="92">
        <f t="shared" si="3"/>
        <v>3.5263</v>
      </c>
      <c r="E43" s="92">
        <f t="shared" si="3"/>
        <v>-2.5650240000686608E-2</v>
      </c>
      <c r="F43" s="85">
        <f t="shared" si="8"/>
        <v>12.434791689999999</v>
      </c>
      <c r="G43" s="85">
        <f t="shared" si="9"/>
        <v>43.848805936446993</v>
      </c>
      <c r="H43" s="85">
        <f t="shared" si="10"/>
        <v>154.62404437369304</v>
      </c>
      <c r="I43" s="85">
        <f t="shared" si="11"/>
        <v>-9.045044131442119E-2</v>
      </c>
      <c r="J43" s="85">
        <f t="shared" si="12"/>
        <v>-0.31895539120704341</v>
      </c>
      <c r="K43" s="85">
        <f t="shared" ca="1" si="4"/>
        <v>-2.6091073987921209E-2</v>
      </c>
      <c r="L43" s="85">
        <f t="shared" ca="1" si="13"/>
        <v>1.9433460430115655E-7</v>
      </c>
      <c r="M43" s="85">
        <f t="shared" ca="1" si="5"/>
        <v>193421.50717635383</v>
      </c>
      <c r="N43" s="85">
        <f t="shared" ca="1" si="6"/>
        <v>42637.063175247444</v>
      </c>
      <c r="O43" s="85">
        <f t="shared" ca="1" si="7"/>
        <v>583.09301164020246</v>
      </c>
      <c r="P43" s="39">
        <f t="shared" ca="1" si="14"/>
        <v>4.4083398723460121E-4</v>
      </c>
      <c r="Q43" s="39"/>
      <c r="R43" s="39"/>
      <c r="S43" s="39"/>
    </row>
    <row r="44" spans="1:19">
      <c r="A44" s="91">
        <v>35269</v>
      </c>
      <c r="B44" s="91">
        <v>-2.6541119994362816E-2</v>
      </c>
      <c r="C44" s="39"/>
      <c r="D44" s="92">
        <f t="shared" si="3"/>
        <v>3.5268999999999999</v>
      </c>
      <c r="E44" s="92">
        <f t="shared" si="3"/>
        <v>-2.6541119994362816E-2</v>
      </c>
      <c r="F44" s="85">
        <f t="shared" si="8"/>
        <v>12.43902361</v>
      </c>
      <c r="G44" s="85">
        <f t="shared" si="9"/>
        <v>43.871192370109</v>
      </c>
      <c r="H44" s="85">
        <f t="shared" si="10"/>
        <v>154.72930837013743</v>
      </c>
      <c r="I44" s="85">
        <f t="shared" si="11"/>
        <v>-9.3607876108118215E-2</v>
      </c>
      <c r="J44" s="85">
        <f t="shared" si="12"/>
        <v>-0.33014561824572214</v>
      </c>
      <c r="K44" s="85">
        <f t="shared" ca="1" si="4"/>
        <v>-2.6094582991375806E-2</v>
      </c>
      <c r="L44" s="85">
        <f t="shared" ca="1" si="13"/>
        <v>1.9939529503662121E-7</v>
      </c>
      <c r="M44" s="85">
        <f t="shared" ca="1" si="5"/>
        <v>189600.44563468697</v>
      </c>
      <c r="N44" s="85">
        <f t="shared" ca="1" si="6"/>
        <v>41728.422026462169</v>
      </c>
      <c r="O44" s="85">
        <f t="shared" ca="1" si="7"/>
        <v>569.74627008379048</v>
      </c>
      <c r="P44" s="39">
        <f t="shared" ca="1" si="14"/>
        <v>-4.4653700298701027E-4</v>
      </c>
      <c r="Q44" s="39"/>
      <c r="R44" s="39"/>
      <c r="S44" s="39"/>
    </row>
    <row r="45" spans="1:19">
      <c r="A45" s="91">
        <v>35521</v>
      </c>
      <c r="B45" s="91">
        <v>-2.475807999871904E-2</v>
      </c>
      <c r="C45" s="39"/>
      <c r="D45" s="92">
        <f t="shared" si="3"/>
        <v>3.5520999999999998</v>
      </c>
      <c r="E45" s="92">
        <f t="shared" si="3"/>
        <v>-2.475807999871904E-2</v>
      </c>
      <c r="F45" s="85">
        <f t="shared" si="8"/>
        <v>12.617414409999999</v>
      </c>
      <c r="G45" s="85">
        <f t="shared" si="9"/>
        <v>44.818317725760991</v>
      </c>
      <c r="H45" s="85">
        <f t="shared" si="10"/>
        <v>159.19914639367562</v>
      </c>
      <c r="I45" s="85">
        <f t="shared" si="11"/>
        <v>-8.7943175963449902E-2</v>
      </c>
      <c r="J45" s="85">
        <f t="shared" si="12"/>
        <v>-0.3123829553397704</v>
      </c>
      <c r="K45" s="85">
        <f t="shared" ca="1" si="4"/>
        <v>-2.6236976497510334E-2</v>
      </c>
      <c r="L45" s="85">
        <f t="shared" ca="1" si="13"/>
        <v>2.1871348541371459E-6</v>
      </c>
      <c r="M45" s="85">
        <f t="shared" ca="1" si="5"/>
        <v>66585.747366954005</v>
      </c>
      <c r="N45" s="85">
        <f t="shared" ca="1" si="6"/>
        <v>13097.829997393348</v>
      </c>
      <c r="O45" s="85">
        <f t="shared" ca="1" si="7"/>
        <v>158.47508483734288</v>
      </c>
      <c r="P45" s="39">
        <f t="shared" ca="1" si="14"/>
        <v>1.4788964987912934E-3</v>
      </c>
      <c r="Q45" s="39"/>
      <c r="R45" s="39"/>
      <c r="S45" s="39"/>
    </row>
    <row r="46" spans="1:19">
      <c r="A46" s="91">
        <v>36137</v>
      </c>
      <c r="B46" s="91">
        <v>-2.6021760000730865E-2</v>
      </c>
      <c r="C46" s="39"/>
      <c r="D46" s="92">
        <f t="shared" si="3"/>
        <v>3.6137000000000001</v>
      </c>
      <c r="E46" s="92">
        <f t="shared" si="3"/>
        <v>-2.6021760000730865E-2</v>
      </c>
      <c r="F46" s="85">
        <f t="shared" si="8"/>
        <v>13.058827690000001</v>
      </c>
      <c r="G46" s="85">
        <f t="shared" si="9"/>
        <v>47.190685623353005</v>
      </c>
      <c r="H46" s="85">
        <f t="shared" si="10"/>
        <v>170.53298063711077</v>
      </c>
      <c r="I46" s="85">
        <f t="shared" si="11"/>
        <v>-9.4034834114641128E-2</v>
      </c>
      <c r="J46" s="85">
        <f t="shared" si="12"/>
        <v>-0.33981368004007867</v>
      </c>
      <c r="K46" s="85">
        <f t="shared" ca="1" si="4"/>
        <v>-2.6544056116486511E-2</v>
      </c>
      <c r="L46" s="85">
        <f t="shared" ca="1" si="13"/>
        <v>2.727932325334358E-7</v>
      </c>
      <c r="M46" s="85">
        <f t="shared" ca="1" si="5"/>
        <v>15988.828471145503</v>
      </c>
      <c r="N46" s="85">
        <f t="shared" ca="1" si="6"/>
        <v>6372.1329102941099</v>
      </c>
      <c r="O46" s="85">
        <f t="shared" ca="1" si="7"/>
        <v>138.03279673862102</v>
      </c>
      <c r="P46" s="39">
        <f t="shared" ca="1" si="14"/>
        <v>5.2229611575564661E-4</v>
      </c>
      <c r="Q46" s="39"/>
      <c r="R46" s="39"/>
      <c r="S46" s="39"/>
    </row>
    <row r="47" spans="1:19">
      <c r="A47" s="91">
        <v>36137</v>
      </c>
      <c r="B47" s="91">
        <v>-2.6021760000730865E-2</v>
      </c>
      <c r="C47" s="39"/>
      <c r="D47" s="92">
        <f t="shared" si="3"/>
        <v>3.6137000000000001</v>
      </c>
      <c r="E47" s="92">
        <f t="shared" si="3"/>
        <v>-2.6021760000730865E-2</v>
      </c>
      <c r="F47" s="85">
        <f t="shared" si="8"/>
        <v>13.058827690000001</v>
      </c>
      <c r="G47" s="85">
        <f t="shared" si="9"/>
        <v>47.190685623353005</v>
      </c>
      <c r="H47" s="85">
        <f t="shared" si="10"/>
        <v>170.53298063711077</v>
      </c>
      <c r="I47" s="85">
        <f t="shared" si="11"/>
        <v>-9.4034834114641128E-2</v>
      </c>
      <c r="J47" s="85">
        <f t="shared" si="12"/>
        <v>-0.33981368004007867</v>
      </c>
      <c r="K47" s="85">
        <f t="shared" ca="1" si="4"/>
        <v>-2.6544056116486511E-2</v>
      </c>
      <c r="L47" s="85">
        <f t="shared" ca="1" si="13"/>
        <v>2.727932325334358E-7</v>
      </c>
      <c r="M47" s="85">
        <f t="shared" ca="1" si="5"/>
        <v>15988.828471145503</v>
      </c>
      <c r="N47" s="85">
        <f t="shared" ca="1" si="6"/>
        <v>6372.1329102941099</v>
      </c>
      <c r="O47" s="85">
        <f t="shared" ca="1" si="7"/>
        <v>138.03279673862102</v>
      </c>
      <c r="P47" s="39">
        <f t="shared" ca="1" si="14"/>
        <v>5.2229611575564661E-4</v>
      </c>
      <c r="Q47" s="39"/>
      <c r="R47" s="39"/>
      <c r="S47" s="39"/>
    </row>
    <row r="48" spans="1:19">
      <c r="A48" s="91">
        <v>36265</v>
      </c>
      <c r="B48" s="91">
        <v>-2.7127199995447882E-2</v>
      </c>
      <c r="C48" s="39"/>
      <c r="D48" s="92">
        <f t="shared" si="3"/>
        <v>3.6265000000000001</v>
      </c>
      <c r="E48" s="92">
        <f t="shared" si="3"/>
        <v>-2.7127199995447882E-2</v>
      </c>
      <c r="F48" s="85">
        <f t="shared" si="8"/>
        <v>13.15150225</v>
      </c>
      <c r="G48" s="85">
        <f t="shared" si="9"/>
        <v>47.693922909625002</v>
      </c>
      <c r="H48" s="85">
        <f t="shared" si="10"/>
        <v>172.96201143175506</v>
      </c>
      <c r="I48" s="85">
        <f t="shared" si="11"/>
        <v>-9.8376790783491749E-2</v>
      </c>
      <c r="J48" s="85">
        <f t="shared" si="12"/>
        <v>-0.35676343177633285</v>
      </c>
      <c r="K48" s="85">
        <f t="shared" ca="1" si="4"/>
        <v>-2.6600563632826896E-2</v>
      </c>
      <c r="L48" s="85">
        <f t="shared" ca="1" si="13"/>
        <v>2.7734585843466241E-7</v>
      </c>
      <c r="M48" s="85">
        <f t="shared" ca="1" si="5"/>
        <v>39042.020268086802</v>
      </c>
      <c r="N48" s="85">
        <f t="shared" ca="1" si="6"/>
        <v>13383.12242739435</v>
      </c>
      <c r="O48" s="85">
        <f t="shared" ca="1" si="7"/>
        <v>263.38796172007017</v>
      </c>
      <c r="P48" s="39">
        <f t="shared" ca="1" si="14"/>
        <v>-5.2663636262098579E-4</v>
      </c>
      <c r="Q48" s="39"/>
      <c r="R48" s="39"/>
      <c r="S48" s="39"/>
    </row>
    <row r="49" spans="1:19">
      <c r="A49" s="91">
        <v>36265.5</v>
      </c>
      <c r="B49" s="91">
        <v>-2.6101440002094023E-2</v>
      </c>
      <c r="C49" s="39"/>
      <c r="D49" s="92">
        <f t="shared" si="3"/>
        <v>3.6265499999999999</v>
      </c>
      <c r="E49" s="92">
        <f t="shared" si="3"/>
        <v>-2.6101440002094023E-2</v>
      </c>
      <c r="F49" s="85">
        <f t="shared" si="8"/>
        <v>13.1518649025</v>
      </c>
      <c r="G49" s="85">
        <f t="shared" si="9"/>
        <v>47.695895662161377</v>
      </c>
      <c r="H49" s="85">
        <f t="shared" si="10"/>
        <v>172.97155041361134</v>
      </c>
      <c r="I49" s="85">
        <f t="shared" si="11"/>
        <v>-9.4658177239594077E-2</v>
      </c>
      <c r="J49" s="85">
        <f t="shared" si="12"/>
        <v>-0.34328261266824989</v>
      </c>
      <c r="K49" s="85">
        <f t="shared" ca="1" si="4"/>
        <v>-2.6600779439401229E-2</v>
      </c>
      <c r="L49" s="85">
        <f t="shared" ca="1" si="13"/>
        <v>2.4933987365027688E-7</v>
      </c>
      <c r="M49" s="85">
        <f t="shared" ca="1" si="5"/>
        <v>39149.583967532948</v>
      </c>
      <c r="N49" s="85">
        <f t="shared" ca="1" si="6"/>
        <v>13414.847295543326</v>
      </c>
      <c r="O49" s="85">
        <f t="shared" ca="1" si="7"/>
        <v>263.94371306128204</v>
      </c>
      <c r="P49" s="39">
        <f t="shared" ca="1" si="14"/>
        <v>4.9933943730720576E-4</v>
      </c>
      <c r="Q49" s="39"/>
      <c r="R49" s="39"/>
      <c r="S49" s="39"/>
    </row>
    <row r="50" spans="1:19">
      <c r="A50" s="91">
        <v>36268</v>
      </c>
      <c r="B50" s="91">
        <v>-2.6672640000469983E-2</v>
      </c>
      <c r="C50" s="39"/>
      <c r="D50" s="92">
        <f t="shared" si="3"/>
        <v>3.6267999999999998</v>
      </c>
      <c r="E50" s="92">
        <f t="shared" si="3"/>
        <v>-2.6672640000469983E-2</v>
      </c>
      <c r="F50" s="85">
        <f t="shared" si="8"/>
        <v>13.153678239999998</v>
      </c>
      <c r="G50" s="85">
        <f t="shared" si="9"/>
        <v>47.705760240831992</v>
      </c>
      <c r="H50" s="85">
        <f t="shared" si="10"/>
        <v>173.01925124144944</v>
      </c>
      <c r="I50" s="85">
        <f t="shared" si="11"/>
        <v>-9.6736330753704525E-2</v>
      </c>
      <c r="J50" s="85">
        <f t="shared" si="12"/>
        <v>-0.35084332437753557</v>
      </c>
      <c r="K50" s="85">
        <f t="shared" ca="1" si="4"/>
        <v>-2.6601857897263853E-2</v>
      </c>
      <c r="L50" s="85">
        <f t="shared" ca="1" si="13"/>
        <v>5.0101061342831744E-9</v>
      </c>
      <c r="M50" s="85">
        <f t="shared" ca="1" si="5"/>
        <v>39689.347425769694</v>
      </c>
      <c r="N50" s="85">
        <f t="shared" ca="1" si="6"/>
        <v>13573.952268560408</v>
      </c>
      <c r="O50" s="85">
        <f t="shared" ca="1" si="7"/>
        <v>266.72977196140153</v>
      </c>
      <c r="P50" s="39">
        <f t="shared" ca="1" si="14"/>
        <v>-7.0782103206129543E-5</v>
      </c>
      <c r="Q50" s="39"/>
      <c r="R50" s="39"/>
      <c r="S50" s="39"/>
    </row>
    <row r="51" spans="1:19">
      <c r="A51" s="91">
        <v>36313</v>
      </c>
      <c r="B51" s="91">
        <v>-2.7154239993251394E-2</v>
      </c>
      <c r="C51" s="39"/>
      <c r="D51" s="92">
        <f t="shared" si="3"/>
        <v>3.6313</v>
      </c>
      <c r="E51" s="92">
        <f t="shared" si="3"/>
        <v>-2.7154239993251394E-2</v>
      </c>
      <c r="F51" s="85">
        <f t="shared" si="8"/>
        <v>13.186339690000001</v>
      </c>
      <c r="G51" s="85">
        <f t="shared" si="9"/>
        <v>47.883555316296999</v>
      </c>
      <c r="H51" s="85">
        <f t="shared" si="10"/>
        <v>173.8795544200693</v>
      </c>
      <c r="I51" s="85">
        <f t="shared" si="11"/>
        <v>-9.8605191687493793E-2</v>
      </c>
      <c r="J51" s="85">
        <f t="shared" si="12"/>
        <v>-0.35806503257479622</v>
      </c>
      <c r="K51" s="85">
        <f t="shared" ca="1" si="4"/>
        <v>-2.6621106261194849E-2</v>
      </c>
      <c r="L51" s="85">
        <f t="shared" ca="1" si="13"/>
        <v>2.8423157625654039E-7</v>
      </c>
      <c r="M51" s="85">
        <f t="shared" ca="1" si="5"/>
        <v>49949.190423185486</v>
      </c>
      <c r="N51" s="85">
        <f t="shared" ca="1" si="6"/>
        <v>16572.171216659292</v>
      </c>
      <c r="O51" s="85">
        <f t="shared" ca="1" si="7"/>
        <v>318.91762221362978</v>
      </c>
      <c r="P51" s="39">
        <f t="shared" ca="1" si="14"/>
        <v>-5.3313373205654546E-4</v>
      </c>
      <c r="Q51" s="39"/>
      <c r="R51" s="39"/>
      <c r="S51" s="39"/>
    </row>
    <row r="52" spans="1:19">
      <c r="A52" s="91">
        <v>36341</v>
      </c>
      <c r="B52" s="91">
        <v>-2.5911680000717752E-2</v>
      </c>
      <c r="C52" s="39"/>
      <c r="D52" s="92">
        <f t="shared" si="3"/>
        <v>3.6341000000000001</v>
      </c>
      <c r="E52" s="92">
        <f t="shared" si="3"/>
        <v>-2.5911680000717752E-2</v>
      </c>
      <c r="F52" s="85">
        <f t="shared" si="8"/>
        <v>13.20668281</v>
      </c>
      <c r="G52" s="85">
        <f t="shared" si="9"/>
        <v>47.994405999821005</v>
      </c>
      <c r="H52" s="85">
        <f t="shared" si="10"/>
        <v>174.4164708439495</v>
      </c>
      <c r="I52" s="85">
        <f t="shared" si="11"/>
        <v>-9.4165636290608382E-2</v>
      </c>
      <c r="J52" s="85">
        <f t="shared" si="12"/>
        <v>-0.34220733884369992</v>
      </c>
      <c r="K52" s="85">
        <f t="shared" ca="1" si="4"/>
        <v>-2.663292631182515E-2</v>
      </c>
      <c r="L52" s="85">
        <f t="shared" ca="1" si="13"/>
        <v>5.2019624128603036E-7</v>
      </c>
      <c r="M52" s="85">
        <f t="shared" ca="1" si="5"/>
        <v>56838.130364908277</v>
      </c>
      <c r="N52" s="85">
        <f t="shared" ca="1" si="6"/>
        <v>18562.222415726996</v>
      </c>
      <c r="O52" s="85">
        <f t="shared" ca="1" si="7"/>
        <v>353.27642327046249</v>
      </c>
      <c r="P52" s="39">
        <f t="shared" ca="1" si="14"/>
        <v>7.2124631110739856E-4</v>
      </c>
      <c r="Q52" s="39"/>
      <c r="R52" s="39"/>
      <c r="S52" s="39"/>
    </row>
    <row r="53" spans="1:19">
      <c r="A53" s="91">
        <v>36347</v>
      </c>
      <c r="B53" s="91">
        <v>-2.6602559999446385E-2</v>
      </c>
      <c r="C53" s="39"/>
      <c r="D53" s="92">
        <f t="shared" ref="D53:E84" si="15">A53/A$18</f>
        <v>3.6347</v>
      </c>
      <c r="E53" s="92">
        <f t="shared" si="15"/>
        <v>-2.6602559999446385E-2</v>
      </c>
      <c r="F53" s="85">
        <f t="shared" si="8"/>
        <v>13.21104409</v>
      </c>
      <c r="G53" s="85">
        <f t="shared" si="9"/>
        <v>48.018181953922998</v>
      </c>
      <c r="H53" s="85">
        <f t="shared" si="10"/>
        <v>174.53168594792393</v>
      </c>
      <c r="I53" s="85">
        <f t="shared" si="11"/>
        <v>-9.6692324829987769E-2</v>
      </c>
      <c r="J53" s="85">
        <f t="shared" si="12"/>
        <v>-0.35144759305955653</v>
      </c>
      <c r="K53" s="85">
        <f t="shared" ca="1" si="4"/>
        <v>-2.6635443539569606E-2</v>
      </c>
      <c r="L53" s="85">
        <f t="shared" ca="1" si="13"/>
        <v>1.0813272110355096E-9</v>
      </c>
      <c r="M53" s="85">
        <f t="shared" ca="1" si="5"/>
        <v>58363.153902384511</v>
      </c>
      <c r="N53" s="85">
        <f t="shared" ca="1" si="6"/>
        <v>19000.67618744151</v>
      </c>
      <c r="O53" s="85">
        <f t="shared" ca="1" si="7"/>
        <v>360.82073364527753</v>
      </c>
      <c r="P53" s="39">
        <f t="shared" ca="1" si="14"/>
        <v>3.2883540123221366E-5</v>
      </c>
      <c r="Q53" s="39"/>
      <c r="R53" s="39"/>
      <c r="S53" s="39"/>
    </row>
    <row r="54" spans="1:19">
      <c r="A54" s="91">
        <v>37174</v>
      </c>
      <c r="B54" s="91">
        <v>-2.7195520000532269E-2</v>
      </c>
      <c r="C54" s="39"/>
      <c r="D54" s="92">
        <f t="shared" si="15"/>
        <v>3.7174</v>
      </c>
      <c r="E54" s="92">
        <f t="shared" si="15"/>
        <v>-2.7195520000532269E-2</v>
      </c>
      <c r="F54" s="85">
        <f t="shared" si="8"/>
        <v>13.81906276</v>
      </c>
      <c r="G54" s="85">
        <f t="shared" si="9"/>
        <v>51.370983904024001</v>
      </c>
      <c r="H54" s="85">
        <f t="shared" si="10"/>
        <v>190.96649556481881</v>
      </c>
      <c r="I54" s="85">
        <f t="shared" si="11"/>
        <v>-0.10109662604997866</v>
      </c>
      <c r="J54" s="85">
        <f t="shared" si="12"/>
        <v>-0.37581659767819064</v>
      </c>
      <c r="K54" s="85">
        <f t="shared" ca="1" si="4"/>
        <v>-2.6929585617055815E-2</v>
      </c>
      <c r="L54" s="85">
        <f t="shared" ca="1" si="13"/>
        <v>7.0721096315001884E-8</v>
      </c>
      <c r="M54" s="85">
        <f t="shared" ca="1" si="5"/>
        <v>379713.45624187059</v>
      </c>
      <c r="N54" s="85">
        <f t="shared" ca="1" si="6"/>
        <v>106094.76661316377</v>
      </c>
      <c r="O54" s="85">
        <f t="shared" ca="1" si="7"/>
        <v>1792.6834284598392</v>
      </c>
      <c r="P54" s="39">
        <f t="shared" ca="1" si="14"/>
        <v>-2.6593438347645437E-4</v>
      </c>
      <c r="Q54" s="39"/>
      <c r="R54" s="39"/>
      <c r="S54" s="39"/>
    </row>
    <row r="55" spans="1:19">
      <c r="A55" s="91">
        <v>37174</v>
      </c>
      <c r="B55" s="91">
        <v>-2.7195520000532269E-2</v>
      </c>
      <c r="C55" s="39"/>
      <c r="D55" s="92">
        <f t="shared" si="15"/>
        <v>3.7174</v>
      </c>
      <c r="E55" s="92">
        <f t="shared" si="15"/>
        <v>-2.7195520000532269E-2</v>
      </c>
      <c r="F55" s="85">
        <f t="shared" si="8"/>
        <v>13.81906276</v>
      </c>
      <c r="G55" s="85">
        <f t="shared" si="9"/>
        <v>51.370983904024001</v>
      </c>
      <c r="H55" s="85">
        <f t="shared" si="10"/>
        <v>190.96649556481881</v>
      </c>
      <c r="I55" s="85">
        <f t="shared" si="11"/>
        <v>-0.10109662604997866</v>
      </c>
      <c r="J55" s="85">
        <f t="shared" si="12"/>
        <v>-0.37581659767819064</v>
      </c>
      <c r="K55" s="85">
        <f t="shared" ca="1" si="4"/>
        <v>-2.6929585617055815E-2</v>
      </c>
      <c r="L55" s="85">
        <f t="shared" ca="1" si="13"/>
        <v>7.0721096315001884E-8</v>
      </c>
      <c r="M55" s="85">
        <f t="shared" ca="1" si="5"/>
        <v>379713.45624187059</v>
      </c>
      <c r="N55" s="85">
        <f t="shared" ca="1" si="6"/>
        <v>106094.76661316377</v>
      </c>
      <c r="O55" s="85">
        <f t="shared" ca="1" si="7"/>
        <v>1792.6834284598392</v>
      </c>
      <c r="P55" s="39">
        <f t="shared" ca="1" si="14"/>
        <v>-2.6593438347645437E-4</v>
      </c>
      <c r="Q55" s="39"/>
      <c r="R55" s="39"/>
      <c r="S55" s="39"/>
    </row>
    <row r="56" spans="1:19">
      <c r="A56" s="91">
        <v>37232.5</v>
      </c>
      <c r="B56" s="91">
        <v>-2.9381599997577723E-2</v>
      </c>
      <c r="C56" s="39"/>
      <c r="D56" s="92">
        <f t="shared" si="15"/>
        <v>3.7232500000000002</v>
      </c>
      <c r="E56" s="92">
        <f t="shared" si="15"/>
        <v>-2.9381599997577723E-2</v>
      </c>
      <c r="F56" s="85">
        <f t="shared" si="8"/>
        <v>13.862590562500001</v>
      </c>
      <c r="G56" s="85">
        <f t="shared" si="9"/>
        <v>51.613890311828129</v>
      </c>
      <c r="H56" s="85">
        <f t="shared" si="10"/>
        <v>192.1714171035141</v>
      </c>
      <c r="I56" s="85">
        <f t="shared" si="11"/>
        <v>-0.10939504219098126</v>
      </c>
      <c r="J56" s="85">
        <f t="shared" si="12"/>
        <v>-0.40730509083757099</v>
      </c>
      <c r="K56" s="85">
        <f t="shared" ca="1" si="4"/>
        <v>-2.6946420992972717E-2</v>
      </c>
      <c r="L56" s="85">
        <f t="shared" ca="1" si="13"/>
        <v>5.9300967844690305E-6</v>
      </c>
      <c r="M56" s="85">
        <f t="shared" ca="1" si="5"/>
        <v>406979.23638115765</v>
      </c>
      <c r="N56" s="85">
        <f t="shared" ca="1" si="6"/>
        <v>113272.45445169602</v>
      </c>
      <c r="O56" s="85">
        <f t="shared" ca="1" si="7"/>
        <v>1907.7491580878809</v>
      </c>
      <c r="P56" s="39">
        <f t="shared" ca="1" si="14"/>
        <v>-2.4351790046050065E-3</v>
      </c>
      <c r="Q56" s="39"/>
      <c r="R56" s="39"/>
      <c r="S56" s="39"/>
    </row>
    <row r="57" spans="1:19">
      <c r="A57" s="91">
        <v>37235</v>
      </c>
      <c r="B57" s="91">
        <v>-2.7352799996151589E-2</v>
      </c>
      <c r="C57" s="39"/>
      <c r="D57" s="92">
        <f t="shared" si="15"/>
        <v>3.7235</v>
      </c>
      <c r="E57" s="92">
        <f t="shared" si="15"/>
        <v>-2.7352799996151589E-2</v>
      </c>
      <c r="F57" s="85">
        <f t="shared" si="8"/>
        <v>13.864452249999999</v>
      </c>
      <c r="G57" s="85">
        <f t="shared" si="9"/>
        <v>51.624287952875001</v>
      </c>
      <c r="H57" s="85">
        <f t="shared" si="10"/>
        <v>192.22303619253003</v>
      </c>
      <c r="I57" s="85">
        <f t="shared" si="11"/>
        <v>-0.10184815078567044</v>
      </c>
      <c r="J57" s="85">
        <f t="shared" si="12"/>
        <v>-0.37923158945044388</v>
      </c>
      <c r="K57" s="85">
        <f t="shared" ca="1" si="4"/>
        <v>-2.6947128761630121E-2</v>
      </c>
      <c r="L57" s="85">
        <f t="shared" ca="1" si="13"/>
        <v>1.6456915051817191E-7</v>
      </c>
      <c r="M57" s="85">
        <f t="shared" ca="1" si="5"/>
        <v>408147.59815842984</v>
      </c>
      <c r="N57" s="85">
        <f t="shared" ca="1" si="6"/>
        <v>113579.5612326925</v>
      </c>
      <c r="O57" s="85">
        <f t="shared" ca="1" si="7"/>
        <v>1912.6654682917465</v>
      </c>
      <c r="P57" s="39">
        <f t="shared" ca="1" si="14"/>
        <v>-4.0567123452146803E-4</v>
      </c>
      <c r="Q57" s="39"/>
      <c r="R57" s="39"/>
      <c r="S57" s="39"/>
    </row>
    <row r="58" spans="1:19">
      <c r="A58" s="91">
        <v>37283</v>
      </c>
      <c r="B58" s="91">
        <v>-2.6879839999310207E-2</v>
      </c>
      <c r="C58" s="39"/>
      <c r="D58" s="92">
        <f t="shared" si="15"/>
        <v>3.7282999999999999</v>
      </c>
      <c r="E58" s="92">
        <f t="shared" si="15"/>
        <v>-2.6879839999310207E-2</v>
      </c>
      <c r="F58" s="85">
        <f t="shared" si="8"/>
        <v>13.90022089</v>
      </c>
      <c r="G58" s="85">
        <f t="shared" si="9"/>
        <v>51.824193544186997</v>
      </c>
      <c r="H58" s="85">
        <f t="shared" si="10"/>
        <v>193.21614079079239</v>
      </c>
      <c r="I58" s="85">
        <f t="shared" si="11"/>
        <v>-0.10021610746942824</v>
      </c>
      <c r="J58" s="85">
        <f t="shared" si="12"/>
        <v>-0.37363571347826929</v>
      </c>
      <c r="K58" s="85">
        <f t="shared" ca="1" si="4"/>
        <v>-2.6960532076908336E-2</v>
      </c>
      <c r="L58" s="85">
        <f t="shared" ca="1" si="13"/>
        <v>6.5112113871025651E-9</v>
      </c>
      <c r="M58" s="85">
        <f t="shared" ca="1" si="5"/>
        <v>430612.53756114846</v>
      </c>
      <c r="N58" s="85">
        <f t="shared" ca="1" si="6"/>
        <v>119477.29209543027</v>
      </c>
      <c r="O58" s="85">
        <f t="shared" ca="1" si="7"/>
        <v>2006.9701880892451</v>
      </c>
      <c r="P58" s="39">
        <f t="shared" ca="1" si="14"/>
        <v>8.0692077598129575E-5</v>
      </c>
      <c r="Q58" s="39"/>
      <c r="R58" s="39"/>
      <c r="S58" s="39"/>
    </row>
    <row r="59" spans="1:19">
      <c r="A59" s="91">
        <v>37332</v>
      </c>
      <c r="B59" s="91">
        <v>-2.7855359992827289E-2</v>
      </c>
      <c r="C59" s="39"/>
      <c r="D59" s="92">
        <f t="shared" si="15"/>
        <v>3.7332000000000001</v>
      </c>
      <c r="E59" s="92">
        <f t="shared" si="15"/>
        <v>-2.7855359992827289E-2</v>
      </c>
      <c r="F59" s="85">
        <f t="shared" si="8"/>
        <v>13.936782240000001</v>
      </c>
      <c r="G59" s="85">
        <f t="shared" si="9"/>
        <v>52.028795458368009</v>
      </c>
      <c r="H59" s="85">
        <f t="shared" si="10"/>
        <v>194.23389920517945</v>
      </c>
      <c r="I59" s="85">
        <f t="shared" si="11"/>
        <v>-0.10398962992522284</v>
      </c>
      <c r="J59" s="85">
        <f t="shared" si="12"/>
        <v>-0.38821408643684191</v>
      </c>
      <c r="K59" s="85">
        <f t="shared" ca="1" si="4"/>
        <v>-2.6973850225482571E-2</v>
      </c>
      <c r="L59" s="85">
        <f t="shared" ca="1" si="13"/>
        <v>7.7705946992413897E-7</v>
      </c>
      <c r="M59" s="85">
        <f t="shared" ca="1" si="5"/>
        <v>453577.79218307184</v>
      </c>
      <c r="N59" s="85">
        <f t="shared" ca="1" si="6"/>
        <v>125492.39378057925</v>
      </c>
      <c r="O59" s="85">
        <f t="shared" ca="1" si="7"/>
        <v>2102.9398963803565</v>
      </c>
      <c r="P59" s="39">
        <f t="shared" ca="1" si="14"/>
        <v>-8.8150976734471809E-4</v>
      </c>
      <c r="Q59" s="39"/>
      <c r="R59" s="39"/>
      <c r="S59" s="39"/>
    </row>
    <row r="60" spans="1:19">
      <c r="A60" s="91">
        <v>37356</v>
      </c>
      <c r="B60" s="91">
        <v>-2.7718879995518364E-2</v>
      </c>
      <c r="C60" s="39"/>
      <c r="D60" s="92">
        <f t="shared" si="15"/>
        <v>3.7355999999999998</v>
      </c>
      <c r="E60" s="92">
        <f t="shared" si="15"/>
        <v>-2.7718879995518364E-2</v>
      </c>
      <c r="F60" s="85">
        <f t="shared" si="8"/>
        <v>13.954707359999999</v>
      </c>
      <c r="G60" s="85">
        <f t="shared" si="9"/>
        <v>52.129204814015992</v>
      </c>
      <c r="H60" s="85">
        <f t="shared" si="10"/>
        <v>194.73385750323814</v>
      </c>
      <c r="I60" s="85">
        <f t="shared" si="11"/>
        <v>-0.1035466481112584</v>
      </c>
      <c r="J60" s="85">
        <f t="shared" si="12"/>
        <v>-0.38680885868441683</v>
      </c>
      <c r="K60" s="85">
        <f t="shared" ca="1" si="4"/>
        <v>-2.6980239078166726E-2</v>
      </c>
      <c r="L60" s="85">
        <f t="shared" ca="1" si="13"/>
        <v>5.4559040478606906E-7</v>
      </c>
      <c r="M60" s="85">
        <f t="shared" ca="1" si="5"/>
        <v>464824.210424566</v>
      </c>
      <c r="N60" s="85">
        <f t="shared" ca="1" si="6"/>
        <v>128433.00746072605</v>
      </c>
      <c r="O60" s="85">
        <f t="shared" ca="1" si="7"/>
        <v>2149.7793488074703</v>
      </c>
      <c r="P60" s="39">
        <f t="shared" ca="1" si="14"/>
        <v>-7.3864091735163784E-4</v>
      </c>
      <c r="Q60" s="39"/>
      <c r="R60" s="39"/>
      <c r="S60" s="39"/>
    </row>
    <row r="61" spans="1:19">
      <c r="A61" s="91">
        <v>37408</v>
      </c>
      <c r="B61" s="91">
        <v>-2.6739839995570946E-2</v>
      </c>
      <c r="C61" s="39"/>
      <c r="D61" s="92">
        <f t="shared" si="15"/>
        <v>3.7408000000000001</v>
      </c>
      <c r="E61" s="92">
        <f t="shared" si="15"/>
        <v>-2.6739839995570946E-2</v>
      </c>
      <c r="F61" s="85">
        <f t="shared" si="8"/>
        <v>13.993584640000002</v>
      </c>
      <c r="G61" s="85">
        <f t="shared" si="9"/>
        <v>52.347201421312008</v>
      </c>
      <c r="H61" s="85">
        <f t="shared" si="10"/>
        <v>195.82041107684398</v>
      </c>
      <c r="I61" s="85">
        <f t="shared" si="11"/>
        <v>-0.1000283934554318</v>
      </c>
      <c r="J61" s="85">
        <f t="shared" si="12"/>
        <v>-0.3741862142380793</v>
      </c>
      <c r="K61" s="85">
        <f t="shared" ca="1" si="4"/>
        <v>-2.6993778600849533E-2</v>
      </c>
      <c r="L61" s="85">
        <f t="shared" ca="1" si="13"/>
        <v>6.4484815250833682E-8</v>
      </c>
      <c r="M61" s="85">
        <f t="shared" ca="1" si="5"/>
        <v>489155.85616022948</v>
      </c>
      <c r="N61" s="85">
        <f t="shared" ca="1" si="6"/>
        <v>134783.76015571781</v>
      </c>
      <c r="O61" s="85">
        <f t="shared" ca="1" si="7"/>
        <v>2250.7635682612308</v>
      </c>
      <c r="P61" s="39">
        <f t="shared" ca="1" si="14"/>
        <v>2.5393860527858636E-4</v>
      </c>
      <c r="Q61" s="39"/>
      <c r="R61" s="39"/>
      <c r="S61" s="39"/>
    </row>
    <row r="62" spans="1:19">
      <c r="A62" s="91">
        <v>37411</v>
      </c>
      <c r="B62" s="91">
        <v>-2.7585280004132073E-2</v>
      </c>
      <c r="C62" s="39"/>
      <c r="D62" s="92">
        <f t="shared" si="15"/>
        <v>3.7410999999999999</v>
      </c>
      <c r="E62" s="92">
        <f t="shared" si="15"/>
        <v>-2.7585280004132073E-2</v>
      </c>
      <c r="F62" s="85">
        <f t="shared" si="8"/>
        <v>13.995829209999998</v>
      </c>
      <c r="G62" s="85">
        <f t="shared" si="9"/>
        <v>52.359796657530993</v>
      </c>
      <c r="H62" s="85">
        <f t="shared" si="10"/>
        <v>195.88323527548917</v>
      </c>
      <c r="I62" s="85">
        <f t="shared" si="11"/>
        <v>-0.1031992910234585</v>
      </c>
      <c r="J62" s="85">
        <f t="shared" si="12"/>
        <v>-0.38607886764786059</v>
      </c>
      <c r="K62" s="85">
        <f t="shared" ca="1" si="4"/>
        <v>-2.6994547076957781E-2</v>
      </c>
      <c r="L62" s="85">
        <f t="shared" ca="1" si="13"/>
        <v>3.4896539124790769E-7</v>
      </c>
      <c r="M62" s="85">
        <f t="shared" ca="1" si="5"/>
        <v>490557.30504953559</v>
      </c>
      <c r="N62" s="85">
        <f t="shared" ca="1" si="6"/>
        <v>135149.08225809623</v>
      </c>
      <c r="O62" s="85">
        <f t="shared" ca="1" si="7"/>
        <v>2256.5653748523232</v>
      </c>
      <c r="P62" s="39">
        <f t="shared" ca="1" si="14"/>
        <v>-5.9073292717429227E-4</v>
      </c>
      <c r="Q62" s="39"/>
      <c r="R62" s="39"/>
      <c r="S62" s="39"/>
    </row>
    <row r="63" spans="1:19">
      <c r="A63" s="91">
        <v>37503</v>
      </c>
      <c r="B63" s="91">
        <v>-2.7245440003753174E-2</v>
      </c>
      <c r="C63" s="39"/>
      <c r="D63" s="92">
        <f t="shared" si="15"/>
        <v>3.7503000000000002</v>
      </c>
      <c r="E63" s="92">
        <f t="shared" si="15"/>
        <v>-2.7245440003753174E-2</v>
      </c>
      <c r="F63" s="85">
        <f t="shared" si="8"/>
        <v>14.064750090000002</v>
      </c>
      <c r="G63" s="85">
        <f t="shared" si="9"/>
        <v>52.747032262527014</v>
      </c>
      <c r="H63" s="85">
        <f t="shared" si="10"/>
        <v>197.81719509415507</v>
      </c>
      <c r="I63" s="85">
        <f t="shared" si="11"/>
        <v>-0.10217857364607554</v>
      </c>
      <c r="J63" s="85">
        <f t="shared" si="12"/>
        <v>-0.3832003047448771</v>
      </c>
      <c r="K63" s="85">
        <f t="shared" ca="1" si="4"/>
        <v>-2.7017443600329497E-2</v>
      </c>
      <c r="L63" s="85">
        <f t="shared" ca="1" si="13"/>
        <v>5.1982359974132326E-8</v>
      </c>
      <c r="M63" s="85">
        <f t="shared" ca="1" si="5"/>
        <v>533334.8867396682</v>
      </c>
      <c r="N63" s="85">
        <f t="shared" ca="1" si="6"/>
        <v>146275.70431722372</v>
      </c>
      <c r="O63" s="85">
        <f t="shared" ca="1" si="7"/>
        <v>2432.8902254805394</v>
      </c>
      <c r="P63" s="39">
        <f t="shared" ca="1" si="14"/>
        <v>-2.2799640342367755E-4</v>
      </c>
      <c r="Q63" s="39"/>
      <c r="R63" s="39"/>
      <c r="S63" s="39"/>
    </row>
    <row r="64" spans="1:19">
      <c r="A64" s="91">
        <v>37511</v>
      </c>
      <c r="B64" s="91">
        <v>-2.7133279996633064E-2</v>
      </c>
      <c r="C64" s="39"/>
      <c r="D64" s="92">
        <f t="shared" si="15"/>
        <v>3.7511000000000001</v>
      </c>
      <c r="E64" s="92">
        <f t="shared" si="15"/>
        <v>-2.7133279996633064E-2</v>
      </c>
      <c r="F64" s="85">
        <f t="shared" si="8"/>
        <v>14.070751210000001</v>
      </c>
      <c r="G64" s="85">
        <f t="shared" si="9"/>
        <v>52.780794863831005</v>
      </c>
      <c r="H64" s="85">
        <f t="shared" si="10"/>
        <v>197.98603961371649</v>
      </c>
      <c r="I64" s="85">
        <f t="shared" si="11"/>
        <v>-0.10177964659537028</v>
      </c>
      <c r="J64" s="85">
        <f t="shared" si="12"/>
        <v>-0.38178563234389346</v>
      </c>
      <c r="K64" s="85">
        <f t="shared" ca="1" si="4"/>
        <v>-2.7019373268056909E-2</v>
      </c>
      <c r="L64" s="85">
        <f t="shared" ca="1" si="13"/>
        <v>1.2974742814921775E-8</v>
      </c>
      <c r="M64" s="85">
        <f t="shared" ca="1" si="5"/>
        <v>537031.43518108677</v>
      </c>
      <c r="N64" s="85">
        <f t="shared" ca="1" si="6"/>
        <v>147234.96924290454</v>
      </c>
      <c r="O64" s="85">
        <f t="shared" ca="1" si="7"/>
        <v>2448.0568863860703</v>
      </c>
      <c r="P64" s="39">
        <f t="shared" ca="1" si="14"/>
        <v>-1.1390672857615469E-4</v>
      </c>
      <c r="Q64" s="39"/>
      <c r="R64" s="39"/>
      <c r="S64" s="39"/>
    </row>
    <row r="65" spans="1:19">
      <c r="A65" s="91">
        <v>37511.5</v>
      </c>
      <c r="B65" s="91">
        <v>-2.6207520000752993E-2</v>
      </c>
      <c r="C65" s="39"/>
      <c r="D65" s="92">
        <f t="shared" si="15"/>
        <v>3.75115</v>
      </c>
      <c r="E65" s="92">
        <f t="shared" si="15"/>
        <v>-2.6207520000752993E-2</v>
      </c>
      <c r="F65" s="85">
        <f t="shared" si="8"/>
        <v>14.0711263225</v>
      </c>
      <c r="G65" s="85">
        <f t="shared" si="9"/>
        <v>52.782905504645875</v>
      </c>
      <c r="H65" s="85">
        <f t="shared" si="10"/>
        <v>197.99659598375237</v>
      </c>
      <c r="I65" s="85">
        <f t="shared" si="11"/>
        <v>-9.8308338650824584E-2</v>
      </c>
      <c r="J65" s="85">
        <f t="shared" si="12"/>
        <v>-0.36876932453004063</v>
      </c>
      <c r="K65" s="85">
        <f t="shared" ca="1" si="4"/>
        <v>-2.7019493546451376E-2</v>
      </c>
      <c r="L65" s="85">
        <f t="shared" ca="1" si="13"/>
        <v>6.5930103891400386E-7</v>
      </c>
      <c r="M65" s="85">
        <f t="shared" ca="1" si="5"/>
        <v>537262.32087111648</v>
      </c>
      <c r="N65" s="85">
        <f t="shared" ca="1" si="6"/>
        <v>147294.87296346962</v>
      </c>
      <c r="O65" s="85">
        <f t="shared" ca="1" si="7"/>
        <v>2449.0038204805051</v>
      </c>
      <c r="P65" s="39">
        <f t="shared" ca="1" si="14"/>
        <v>8.1197354569838287E-4</v>
      </c>
      <c r="Q65" s="39"/>
      <c r="R65" s="39"/>
      <c r="S65" s="39"/>
    </row>
    <row r="66" spans="1:19">
      <c r="A66" s="91">
        <v>38302</v>
      </c>
      <c r="B66" s="91">
        <v>-2.7780960001109634E-2</v>
      </c>
      <c r="C66" s="39"/>
      <c r="D66" s="92">
        <f t="shared" si="15"/>
        <v>3.8302</v>
      </c>
      <c r="E66" s="92">
        <f t="shared" si="15"/>
        <v>-2.7780960001109634E-2</v>
      </c>
      <c r="F66" s="85">
        <f t="shared" si="8"/>
        <v>14.67043204</v>
      </c>
      <c r="G66" s="85">
        <f t="shared" si="9"/>
        <v>56.190688799607997</v>
      </c>
      <c r="H66" s="85">
        <f t="shared" si="10"/>
        <v>215.22157624025854</v>
      </c>
      <c r="I66" s="85">
        <f t="shared" si="11"/>
        <v>-0.10640663299625013</v>
      </c>
      <c r="J66" s="85">
        <f t="shared" si="12"/>
        <v>-0.40755868570223724</v>
      </c>
      <c r="K66" s="85">
        <f t="shared" ca="1" si="4"/>
        <v>-2.7161714373728621E-2</v>
      </c>
      <c r="L66" s="85">
        <f t="shared" ca="1" si="13"/>
        <v>3.8346514703050394E-7</v>
      </c>
      <c r="M66" s="85">
        <f t="shared" ca="1" si="5"/>
        <v>854809.08206605236</v>
      </c>
      <c r="N66" s="85">
        <f t="shared" ca="1" si="6"/>
        <v>228088.93527585562</v>
      </c>
      <c r="O66" s="85">
        <f t="shared" ca="1" si="7"/>
        <v>3700.1496918899365</v>
      </c>
      <c r="P66" s="39">
        <f t="shared" ca="1" si="14"/>
        <v>-6.1924562738101263E-4</v>
      </c>
      <c r="Q66" s="39"/>
      <c r="R66" s="39"/>
      <c r="S66" s="39"/>
    </row>
    <row r="67" spans="1:19">
      <c r="A67" s="91">
        <v>38317</v>
      </c>
      <c r="B67" s="91">
        <v>-2.730815999530023E-2</v>
      </c>
      <c r="C67" s="39"/>
      <c r="D67" s="92">
        <f t="shared" si="15"/>
        <v>3.8317000000000001</v>
      </c>
      <c r="E67" s="92">
        <f t="shared" si="15"/>
        <v>-2.730815999530023E-2</v>
      </c>
      <c r="F67" s="85">
        <f t="shared" si="8"/>
        <v>14.681924890000001</v>
      </c>
      <c r="G67" s="85">
        <f t="shared" si="9"/>
        <v>56.256731601013009</v>
      </c>
      <c r="H67" s="85">
        <f t="shared" si="10"/>
        <v>215.55891847560156</v>
      </c>
      <c r="I67" s="85">
        <f t="shared" si="11"/>
        <v>-0.10463667665399189</v>
      </c>
      <c r="J67" s="85">
        <f t="shared" si="12"/>
        <v>-0.40093635393510074</v>
      </c>
      <c r="K67" s="85">
        <f t="shared" ca="1" si="4"/>
        <v>-2.7163486721479613E-2</v>
      </c>
      <c r="L67" s="85">
        <f t="shared" ca="1" si="13"/>
        <v>2.0930356157975195E-8</v>
      </c>
      <c r="M67" s="85">
        <f t="shared" ca="1" si="5"/>
        <v>859484.58631497133</v>
      </c>
      <c r="N67" s="85">
        <f t="shared" ca="1" si="6"/>
        <v>229244.08450341961</v>
      </c>
      <c r="O67" s="85">
        <f t="shared" ca="1" si="7"/>
        <v>3717.4510956303097</v>
      </c>
      <c r="P67" s="39">
        <f t="shared" ca="1" si="14"/>
        <v>-1.446732738206169E-4</v>
      </c>
      <c r="Q67" s="39"/>
      <c r="R67" s="39"/>
      <c r="S67" s="39"/>
    </row>
    <row r="68" spans="1:19">
      <c r="A68" s="91">
        <v>38323</v>
      </c>
      <c r="B68" s="91">
        <v>-2.6999039997463115E-2</v>
      </c>
      <c r="C68" s="39"/>
      <c r="D68" s="92">
        <f t="shared" si="15"/>
        <v>3.8323</v>
      </c>
      <c r="E68" s="92">
        <f t="shared" si="15"/>
        <v>-2.6999039997463115E-2</v>
      </c>
      <c r="F68" s="85">
        <f t="shared" si="8"/>
        <v>14.68652329</v>
      </c>
      <c r="G68" s="85">
        <f t="shared" si="9"/>
        <v>56.283163204266998</v>
      </c>
      <c r="H68" s="85">
        <f t="shared" si="10"/>
        <v>215.69396634771243</v>
      </c>
      <c r="I68" s="85">
        <f t="shared" si="11"/>
        <v>-0.10346842098227789</v>
      </c>
      <c r="J68" s="85">
        <f t="shared" si="12"/>
        <v>-0.39652202973038359</v>
      </c>
      <c r="K68" s="85">
        <f t="shared" ca="1" si="4"/>
        <v>-2.7164186000426999E-2</v>
      </c>
      <c r="L68" s="85">
        <f t="shared" ca="1" si="13"/>
        <v>2.7273202294947196E-8</v>
      </c>
      <c r="M68" s="85">
        <f t="shared" ca="1" si="5"/>
        <v>861336.8690070617</v>
      </c>
      <c r="N68" s="85">
        <f t="shared" ca="1" si="6"/>
        <v>229701.24357386754</v>
      </c>
      <c r="O68" s="85">
        <f t="shared" ca="1" si="7"/>
        <v>3724.2898371345759</v>
      </c>
      <c r="P68" s="39">
        <f t="shared" ca="1" si="14"/>
        <v>1.6514600296388404E-4</v>
      </c>
      <c r="Q68" s="39"/>
      <c r="R68" s="39"/>
      <c r="S68" s="39"/>
    </row>
    <row r="69" spans="1:19">
      <c r="A69" s="91">
        <v>38332</v>
      </c>
      <c r="B69" s="91">
        <v>-2.7335359998687636E-2</v>
      </c>
      <c r="C69" s="39"/>
      <c r="D69" s="92">
        <f t="shared" si="15"/>
        <v>3.8332000000000002</v>
      </c>
      <c r="E69" s="92">
        <f t="shared" si="15"/>
        <v>-2.7335359998687636E-2</v>
      </c>
      <c r="F69" s="85">
        <f t="shared" si="8"/>
        <v>14.693422240000002</v>
      </c>
      <c r="G69" s="85">
        <f t="shared" si="9"/>
        <v>56.322826130368007</v>
      </c>
      <c r="H69" s="85">
        <f t="shared" si="10"/>
        <v>215.89665712292668</v>
      </c>
      <c r="I69" s="85">
        <f t="shared" si="11"/>
        <v>-0.10478190194696946</v>
      </c>
      <c r="J69" s="85">
        <f t="shared" si="12"/>
        <v>-0.40164998654312334</v>
      </c>
      <c r="K69" s="85">
        <f t="shared" ca="1" si="4"/>
        <v>-2.7165224568684115E-2</v>
      </c>
      <c r="L69" s="85">
        <f t="shared" ca="1" si="13"/>
        <v>2.8946064542482897E-8</v>
      </c>
      <c r="M69" s="85">
        <f t="shared" ca="1" si="5"/>
        <v>864095.97005333076</v>
      </c>
      <c r="N69" s="85">
        <f t="shared" ca="1" si="6"/>
        <v>230381.70096484429</v>
      </c>
      <c r="O69" s="85">
        <f t="shared" ca="1" si="7"/>
        <v>3734.4598260039293</v>
      </c>
      <c r="P69" s="39">
        <f t="shared" ca="1" si="14"/>
        <v>-1.7013543000352072E-4</v>
      </c>
      <c r="Q69" s="39"/>
      <c r="R69" s="39"/>
      <c r="S69" s="39"/>
    </row>
    <row r="70" spans="1:19">
      <c r="A70" s="91">
        <v>38482.5</v>
      </c>
      <c r="B70" s="91">
        <v>-2.7381599997170269E-2</v>
      </c>
      <c r="C70" s="39"/>
      <c r="D70" s="92">
        <f t="shared" si="15"/>
        <v>3.8482500000000002</v>
      </c>
      <c r="E70" s="92">
        <f t="shared" si="15"/>
        <v>-2.7381599997170269E-2</v>
      </c>
      <c r="F70" s="85">
        <f t="shared" si="8"/>
        <v>14.809028062500001</v>
      </c>
      <c r="G70" s="85">
        <f t="shared" si="9"/>
        <v>56.988842241515634</v>
      </c>
      <c r="H70" s="85">
        <f t="shared" si="10"/>
        <v>219.30731215591254</v>
      </c>
      <c r="I70" s="85">
        <f t="shared" si="11"/>
        <v>-0.1053712421891105</v>
      </c>
      <c r="J70" s="85">
        <f t="shared" si="12"/>
        <v>-0.4054948827542445</v>
      </c>
      <c r="K70" s="85">
        <f t="shared" ca="1" si="4"/>
        <v>-2.7180751344553375E-2</v>
      </c>
      <c r="L70" s="85">
        <f t="shared" ca="1" si="13"/>
        <v>4.0340181258021983E-8</v>
      </c>
      <c r="M70" s="85">
        <f t="shared" ca="1" si="5"/>
        <v>906682.75676236243</v>
      </c>
      <c r="N70" s="85">
        <f t="shared" ca="1" si="6"/>
        <v>240793.03193307083</v>
      </c>
      <c r="O70" s="85">
        <f t="shared" ca="1" si="7"/>
        <v>3888.4310930689012</v>
      </c>
      <c r="P70" s="39">
        <f t="shared" ca="1" si="14"/>
        <v>-2.0084865261689455E-4</v>
      </c>
      <c r="Q70" s="39"/>
      <c r="R70" s="39"/>
      <c r="S70" s="39"/>
    </row>
    <row r="71" spans="1:19">
      <c r="A71" s="91">
        <v>38483</v>
      </c>
      <c r="B71" s="91">
        <v>-2.7955839992500842E-2</v>
      </c>
      <c r="C71" s="39"/>
      <c r="D71" s="92">
        <f t="shared" si="15"/>
        <v>3.8483000000000001</v>
      </c>
      <c r="E71" s="92">
        <f t="shared" si="15"/>
        <v>-2.7955839992500842E-2</v>
      </c>
      <c r="F71" s="85">
        <f t="shared" si="8"/>
        <v>14.809412890000001</v>
      </c>
      <c r="G71" s="85">
        <f t="shared" si="9"/>
        <v>56.991063624587007</v>
      </c>
      <c r="H71" s="85">
        <f t="shared" si="10"/>
        <v>219.31871014649818</v>
      </c>
      <c r="I71" s="85">
        <f t="shared" si="11"/>
        <v>-0.107582459043141</v>
      </c>
      <c r="J71" s="85">
        <f t="shared" si="12"/>
        <v>-0.41400957713571951</v>
      </c>
      <c r="K71" s="85">
        <f t="shared" ca="1" si="4"/>
        <v>-2.7180797140101326E-2</v>
      </c>
      <c r="L71" s="85">
        <f t="shared" ca="1" si="13"/>
        <v>6.0069142305557737E-7</v>
      </c>
      <c r="M71" s="85">
        <f t="shared" ca="1" si="5"/>
        <v>906812.73616045248</v>
      </c>
      <c r="N71" s="85">
        <f t="shared" ca="1" si="6"/>
        <v>240824.49656430387</v>
      </c>
      <c r="O71" s="85">
        <f t="shared" ca="1" si="7"/>
        <v>3888.8907919870885</v>
      </c>
      <c r="P71" s="39">
        <f t="shared" ca="1" si="14"/>
        <v>-7.7504285239951565E-4</v>
      </c>
      <c r="Q71" s="39"/>
      <c r="R71" s="39"/>
      <c r="S71" s="39"/>
    </row>
    <row r="72" spans="1:19">
      <c r="A72" s="91">
        <v>38483.5</v>
      </c>
      <c r="B72" s="91">
        <v>-2.6330079992476385E-2</v>
      </c>
      <c r="C72" s="39"/>
      <c r="D72" s="92">
        <f t="shared" si="15"/>
        <v>3.8483499999999999</v>
      </c>
      <c r="E72" s="92">
        <f t="shared" si="15"/>
        <v>-2.6330079992476385E-2</v>
      </c>
      <c r="F72" s="85">
        <f t="shared" si="8"/>
        <v>14.809797722499999</v>
      </c>
      <c r="G72" s="85">
        <f t="shared" si="9"/>
        <v>56.993285065382871</v>
      </c>
      <c r="H72" s="85">
        <f t="shared" si="10"/>
        <v>219.33010858136615</v>
      </c>
      <c r="I72" s="85">
        <f t="shared" si="11"/>
        <v>-0.10132736333904649</v>
      </c>
      <c r="J72" s="85">
        <f t="shared" si="12"/>
        <v>-0.38994315870581953</v>
      </c>
      <c r="K72" s="85">
        <f t="shared" ca="1" si="4"/>
        <v>-2.7180842897315344E-2</v>
      </c>
      <c r="L72" s="85">
        <f t="shared" ca="1" si="13"/>
        <v>7.2379752025002302E-7</v>
      </c>
      <c r="M72" s="85">
        <f t="shared" ca="1" si="5"/>
        <v>906942.6373708396</v>
      </c>
      <c r="N72" s="85">
        <f t="shared" ca="1" si="6"/>
        <v>240855.94001809816</v>
      </c>
      <c r="O72" s="85">
        <f t="shared" ca="1" si="7"/>
        <v>3889.3501404577919</v>
      </c>
      <c r="P72" s="39">
        <f t="shared" ca="1" si="14"/>
        <v>8.5076290483895867E-4</v>
      </c>
      <c r="Q72" s="39"/>
      <c r="R72" s="39"/>
      <c r="S72" s="39"/>
    </row>
    <row r="73" spans="1:19">
      <c r="A73" s="91">
        <v>39371</v>
      </c>
      <c r="B73" s="91">
        <v>-2.7406080000218935E-2</v>
      </c>
      <c r="C73" s="39"/>
      <c r="D73" s="92">
        <f t="shared" si="15"/>
        <v>3.9371</v>
      </c>
      <c r="E73" s="92">
        <f t="shared" si="15"/>
        <v>-2.7406080000218935E-2</v>
      </c>
      <c r="F73" s="85">
        <f t="shared" si="8"/>
        <v>15.500756410000001</v>
      </c>
      <c r="G73" s="85">
        <f t="shared" si="9"/>
        <v>61.028028061811007</v>
      </c>
      <c r="H73" s="85">
        <f t="shared" si="10"/>
        <v>240.27344928215612</v>
      </c>
      <c r="I73" s="85">
        <f t="shared" si="11"/>
        <v>-0.10790047756886197</v>
      </c>
      <c r="J73" s="85">
        <f t="shared" si="12"/>
        <v>-0.42481497023636644</v>
      </c>
      <c r="K73" s="85">
        <f t="shared" ca="1" si="4"/>
        <v>-2.7201639995095991E-2</v>
      </c>
      <c r="L73" s="85">
        <f t="shared" ca="1" si="13"/>
        <v>4.1795715694669333E-8</v>
      </c>
      <c r="M73" s="85">
        <f t="shared" ca="1" si="5"/>
        <v>1001968.751617413</v>
      </c>
      <c r="N73" s="85">
        <f t="shared" ca="1" si="6"/>
        <v>260432.35110689723</v>
      </c>
      <c r="O73" s="85">
        <f t="shared" ca="1" si="7"/>
        <v>4112.6302253717831</v>
      </c>
      <c r="P73" s="39">
        <f t="shared" ca="1" si="14"/>
        <v>-2.0444000512294391E-4</v>
      </c>
      <c r="Q73" s="39"/>
      <c r="R73" s="39"/>
      <c r="S73" s="39"/>
    </row>
    <row r="74" spans="1:19">
      <c r="A74" s="91">
        <v>39461.5</v>
      </c>
      <c r="B74" s="91">
        <v>-2.7443519997177646E-2</v>
      </c>
      <c r="C74" s="39"/>
      <c r="D74" s="92">
        <f t="shared" si="15"/>
        <v>3.9461499999999998</v>
      </c>
      <c r="E74" s="92">
        <f t="shared" si="15"/>
        <v>-2.7443519997177646E-2</v>
      </c>
      <c r="F74" s="85">
        <f t="shared" si="8"/>
        <v>15.572099822499998</v>
      </c>
      <c r="G74" s="85">
        <f t="shared" si="9"/>
        <v>61.449841714558367</v>
      </c>
      <c r="H74" s="85">
        <f t="shared" si="10"/>
        <v>242.49029288190448</v>
      </c>
      <c r="I74" s="85">
        <f t="shared" si="11"/>
        <v>-0.10829624643686256</v>
      </c>
      <c r="J74" s="85">
        <f t="shared" si="12"/>
        <v>-0.42735323287682514</v>
      </c>
      <c r="K74" s="85">
        <f t="shared" ca="1" si="4"/>
        <v>-2.7196974915745992E-2</v>
      </c>
      <c r="L74" s="85">
        <f t="shared" ca="1" si="13"/>
        <v>6.0784477178140843E-8</v>
      </c>
      <c r="M74" s="85">
        <f t="shared" ca="1" si="5"/>
        <v>995629.11849544628</v>
      </c>
      <c r="N74" s="85">
        <f t="shared" ca="1" si="6"/>
        <v>258195.86993456417</v>
      </c>
      <c r="O74" s="85">
        <f t="shared" ca="1" si="7"/>
        <v>4067.1055681524776</v>
      </c>
      <c r="P74" s="39">
        <f t="shared" ca="1" si="14"/>
        <v>-2.4654508143165388E-4</v>
      </c>
      <c r="Q74" s="39"/>
      <c r="R74" s="39"/>
      <c r="S74" s="39"/>
    </row>
    <row r="75" spans="1:19">
      <c r="A75" s="91">
        <v>39462</v>
      </c>
      <c r="B75" s="91">
        <v>-2.7517759990587365E-2</v>
      </c>
      <c r="C75" s="39"/>
      <c r="D75" s="92">
        <f t="shared" si="15"/>
        <v>3.9462000000000002</v>
      </c>
      <c r="E75" s="92">
        <f t="shared" si="15"/>
        <v>-2.7517759990587365E-2</v>
      </c>
      <c r="F75" s="85">
        <f t="shared" si="8"/>
        <v>15.572494440000002</v>
      </c>
      <c r="G75" s="85">
        <f t="shared" si="9"/>
        <v>61.45217755912801</v>
      </c>
      <c r="H75" s="85">
        <f t="shared" si="10"/>
        <v>242.50258308383096</v>
      </c>
      <c r="I75" s="85">
        <f t="shared" si="11"/>
        <v>-0.10859058447485587</v>
      </c>
      <c r="J75" s="85">
        <f t="shared" si="12"/>
        <v>-0.42852016445467622</v>
      </c>
      <c r="K75" s="85">
        <f t="shared" ca="1" si="4"/>
        <v>-2.7196945653438331E-2</v>
      </c>
      <c r="L75" s="85">
        <f t="shared" ca="1" si="13"/>
        <v>1.0292183892037374E-7</v>
      </c>
      <c r="M75" s="85">
        <f t="shared" ca="1" si="5"/>
        <v>995585.8058545572</v>
      </c>
      <c r="N75" s="85">
        <f t="shared" ca="1" si="6"/>
        <v>258181.35154187185</v>
      </c>
      <c r="O75" s="85">
        <f t="shared" ca="1" si="7"/>
        <v>4066.8196158349447</v>
      </c>
      <c r="P75" s="39">
        <f t="shared" ca="1" si="14"/>
        <v>-3.2081433714903351E-4</v>
      </c>
      <c r="Q75" s="39"/>
      <c r="R75" s="39"/>
      <c r="S75" s="39"/>
    </row>
    <row r="76" spans="1:19">
      <c r="A76" s="91">
        <v>39582</v>
      </c>
      <c r="B76" s="91">
        <v>-2.6635360001819208E-2</v>
      </c>
      <c r="C76" s="39"/>
      <c r="D76" s="92">
        <f t="shared" si="15"/>
        <v>3.9582000000000002</v>
      </c>
      <c r="E76" s="92">
        <f t="shared" si="15"/>
        <v>-2.6635360001819208E-2</v>
      </c>
      <c r="F76" s="85">
        <f t="shared" si="8"/>
        <v>15.667347240000002</v>
      </c>
      <c r="G76" s="85">
        <f t="shared" si="9"/>
        <v>62.014493845368008</v>
      </c>
      <c r="H76" s="85">
        <f t="shared" si="10"/>
        <v>245.46576953873566</v>
      </c>
      <c r="I76" s="85">
        <f t="shared" si="11"/>
        <v>-0.1054280819592008</v>
      </c>
      <c r="J76" s="85">
        <f t="shared" si="12"/>
        <v>-0.41730543401090858</v>
      </c>
      <c r="K76" s="85">
        <f t="shared" ca="1" si="4"/>
        <v>-2.7188814082040963E-2</v>
      </c>
      <c r="L76" s="85">
        <f t="shared" ca="1" si="13"/>
        <v>3.0631141891410848E-7</v>
      </c>
      <c r="M76" s="85">
        <f t="shared" ca="1" si="5"/>
        <v>982582.22943837044</v>
      </c>
      <c r="N76" s="85">
        <f t="shared" ca="1" si="6"/>
        <v>254018.25904587537</v>
      </c>
      <c r="O76" s="85">
        <f t="shared" ca="1" si="7"/>
        <v>3987.4165547974089</v>
      </c>
      <c r="P76" s="39">
        <f t="shared" ca="1" si="14"/>
        <v>5.5345408022175469E-4</v>
      </c>
      <c r="Q76" s="39"/>
      <c r="R76" s="39"/>
      <c r="S76" s="39"/>
    </row>
    <row r="77" spans="1:19">
      <c r="A77" s="91">
        <v>39652.5</v>
      </c>
      <c r="B77" s="91">
        <v>-2.7003199997125193E-2</v>
      </c>
      <c r="C77" s="39"/>
      <c r="D77" s="92">
        <f t="shared" si="15"/>
        <v>3.9652500000000002</v>
      </c>
      <c r="E77" s="92">
        <f t="shared" si="15"/>
        <v>-2.7003199997125193E-2</v>
      </c>
      <c r="F77" s="85">
        <f t="shared" si="8"/>
        <v>15.723207562500001</v>
      </c>
      <c r="G77" s="85">
        <f t="shared" si="9"/>
        <v>62.34644878720313</v>
      </c>
      <c r="H77" s="85">
        <f t="shared" si="10"/>
        <v>247.2192560534572</v>
      </c>
      <c r="I77" s="85">
        <f t="shared" si="11"/>
        <v>-0.10707443878860068</v>
      </c>
      <c r="J77" s="85">
        <f t="shared" si="12"/>
        <v>-0.42457691840649886</v>
      </c>
      <c r="K77" s="85">
        <f t="shared" ca="1" si="4"/>
        <v>-2.7183007115034616E-2</v>
      </c>
      <c r="L77" s="85">
        <f t="shared" ca="1" si="13"/>
        <v>3.2330599650892927E-8</v>
      </c>
      <c r="M77" s="85">
        <f t="shared" ca="1" si="5"/>
        <v>972547.04719977581</v>
      </c>
      <c r="N77" s="85">
        <f t="shared" ca="1" si="6"/>
        <v>250950.82245054358</v>
      </c>
      <c r="O77" s="85">
        <f t="shared" ca="1" si="7"/>
        <v>3930.9285832689029</v>
      </c>
      <c r="P77" s="39">
        <f t="shared" ca="1" si="14"/>
        <v>1.7980711790942239E-4</v>
      </c>
      <c r="Q77" s="39"/>
      <c r="R77" s="39"/>
      <c r="S77" s="39"/>
    </row>
    <row r="78" spans="1:19">
      <c r="A78" s="91">
        <v>39693.5</v>
      </c>
      <c r="B78" s="91">
        <v>-2.679087999422336E-2</v>
      </c>
      <c r="C78" s="39"/>
      <c r="D78" s="92">
        <f t="shared" si="15"/>
        <v>3.9693499999999999</v>
      </c>
      <c r="E78" s="92">
        <f t="shared" si="15"/>
        <v>-2.679087999422336E-2</v>
      </c>
      <c r="F78" s="85">
        <f t="shared" si="8"/>
        <v>15.7557394225</v>
      </c>
      <c r="G78" s="85">
        <f t="shared" si="9"/>
        <v>62.540044276700371</v>
      </c>
      <c r="H78" s="85">
        <f t="shared" si="10"/>
        <v>248.24332474972061</v>
      </c>
      <c r="I78" s="85">
        <f t="shared" si="11"/>
        <v>-0.10634237950507049</v>
      </c>
      <c r="J78" s="85">
        <f t="shared" si="12"/>
        <v>-0.42211012408845155</v>
      </c>
      <c r="K78" s="85">
        <f t="shared" ca="1" si="4"/>
        <v>-2.7179279526436506E-2</v>
      </c>
      <c r="L78" s="85">
        <f t="shared" ca="1" si="13"/>
        <v>1.5085419662339076E-7</v>
      </c>
      <c r="M78" s="85">
        <f t="shared" ca="1" si="5"/>
        <v>965908.84960791434</v>
      </c>
      <c r="N78" s="85">
        <f t="shared" ca="1" si="6"/>
        <v>248959.48188291484</v>
      </c>
      <c r="O78" s="85">
        <f t="shared" ca="1" si="7"/>
        <v>3894.8069884530978</v>
      </c>
      <c r="P78" s="39">
        <f t="shared" ca="1" si="14"/>
        <v>3.8839953221314616E-4</v>
      </c>
      <c r="Q78" s="39"/>
      <c r="R78" s="39"/>
      <c r="S78" s="39"/>
    </row>
    <row r="79" spans="1:19">
      <c r="A79" s="91">
        <v>39734.5</v>
      </c>
      <c r="B79" s="91">
        <v>-2.6478560001123697E-2</v>
      </c>
      <c r="C79" s="39"/>
      <c r="D79" s="92">
        <f t="shared" si="15"/>
        <v>3.9734500000000001</v>
      </c>
      <c r="E79" s="92">
        <f t="shared" si="15"/>
        <v>-2.6478560001123697E-2</v>
      </c>
      <c r="F79" s="85">
        <f t="shared" si="8"/>
        <v>15.788304902500002</v>
      </c>
      <c r="G79" s="85">
        <f t="shared" si="9"/>
        <v>62.734040114838635</v>
      </c>
      <c r="H79" s="85">
        <f t="shared" si="10"/>
        <v>249.2705716943056</v>
      </c>
      <c r="I79" s="85">
        <f t="shared" si="11"/>
        <v>-0.10521123423646496</v>
      </c>
      <c r="J79" s="85">
        <f t="shared" si="12"/>
        <v>-0.4180515786768817</v>
      </c>
      <c r="K79" s="85">
        <f t="shared" ca="1" si="4"/>
        <v>-2.7175294180422055E-2</v>
      </c>
      <c r="L79" s="85">
        <f t="shared" ca="1" si="13"/>
        <v>4.8543851660255701E-7</v>
      </c>
      <c r="M79" s="85">
        <f t="shared" ca="1" si="5"/>
        <v>958688.36144299502</v>
      </c>
      <c r="N79" s="85">
        <f t="shared" ca="1" si="6"/>
        <v>246817.90762039466</v>
      </c>
      <c r="O79" s="85">
        <f t="shared" ca="1" si="7"/>
        <v>3856.3234008115651</v>
      </c>
      <c r="P79" s="39">
        <f t="shared" ca="1" si="14"/>
        <v>6.9673417929835835E-4</v>
      </c>
      <c r="Q79" s="39"/>
      <c r="R79" s="39"/>
      <c r="S79" s="39"/>
    </row>
    <row r="80" spans="1:19">
      <c r="A80" s="91">
        <v>39769.5</v>
      </c>
      <c r="B80" s="91">
        <v>-2.8175359999295324E-2</v>
      </c>
      <c r="C80" s="39"/>
      <c r="D80" s="92">
        <f t="shared" si="15"/>
        <v>3.97695</v>
      </c>
      <c r="E80" s="92">
        <f t="shared" si="15"/>
        <v>-2.8175359999295324E-2</v>
      </c>
      <c r="F80" s="85">
        <f t="shared" si="8"/>
        <v>15.816131302500001</v>
      </c>
      <c r="G80" s="85">
        <f t="shared" si="9"/>
        <v>62.899963383477377</v>
      </c>
      <c r="H80" s="85">
        <f t="shared" si="10"/>
        <v>250.15000937792036</v>
      </c>
      <c r="I80" s="85">
        <f t="shared" si="11"/>
        <v>-0.11205199794919754</v>
      </c>
      <c r="J80" s="85">
        <f t="shared" si="12"/>
        <v>-0.44562519324406114</v>
      </c>
      <c r="K80" s="85">
        <f t="shared" ca="1" si="4"/>
        <v>-2.7171688119211834E-2</v>
      </c>
      <c r="L80" s="85">
        <f t="shared" ca="1" si="13"/>
        <v>1.0073572428703272E-6</v>
      </c>
      <c r="M80" s="85">
        <f t="shared" ca="1" si="5"/>
        <v>952068.94224004832</v>
      </c>
      <c r="N80" s="85">
        <f t="shared" ca="1" si="6"/>
        <v>244872.4116996488</v>
      </c>
      <c r="O80" s="85">
        <f t="shared" ca="1" si="7"/>
        <v>3821.6311030687402</v>
      </c>
      <c r="P80" s="39">
        <f t="shared" ca="1" si="14"/>
        <v>-1.0036718800834898E-3</v>
      </c>
      <c r="Q80" s="39"/>
      <c r="R80" s="39"/>
      <c r="S80" s="39"/>
    </row>
    <row r="81" spans="1:19">
      <c r="A81" s="91">
        <v>39790</v>
      </c>
      <c r="B81" s="91">
        <v>-2.6819200000318233E-2</v>
      </c>
      <c r="C81" s="39"/>
      <c r="D81" s="92">
        <f t="shared" si="15"/>
        <v>3.9790000000000001</v>
      </c>
      <c r="E81" s="92">
        <f t="shared" si="15"/>
        <v>-2.6819200000318233E-2</v>
      </c>
      <c r="F81" s="85">
        <f t="shared" si="8"/>
        <v>15.832441000000001</v>
      </c>
      <c r="G81" s="85">
        <f t="shared" si="9"/>
        <v>62.997282739000006</v>
      </c>
      <c r="H81" s="85">
        <f t="shared" si="10"/>
        <v>250.66618801848102</v>
      </c>
      <c r="I81" s="85">
        <f t="shared" si="11"/>
        <v>-0.10671359680126626</v>
      </c>
      <c r="J81" s="85">
        <f t="shared" si="12"/>
        <v>-0.42461340167223843</v>
      </c>
      <c r="K81" s="85">
        <f t="shared" ca="1" si="4"/>
        <v>-2.71694887687641E-2</v>
      </c>
      <c r="L81" s="85">
        <f t="shared" ca="1" si="13"/>
        <v>1.2270222129932198E-7</v>
      </c>
      <c r="M81" s="85">
        <f t="shared" ca="1" si="5"/>
        <v>947998.92026282707</v>
      </c>
      <c r="N81" s="85">
        <f t="shared" ca="1" si="6"/>
        <v>243683.3026394216</v>
      </c>
      <c r="O81" s="85">
        <f t="shared" ca="1" si="7"/>
        <v>3800.5346719167746</v>
      </c>
      <c r="P81" s="39">
        <f t="shared" ca="1" si="14"/>
        <v>3.5028876844586665E-4</v>
      </c>
      <c r="Q81" s="39"/>
      <c r="R81" s="39"/>
      <c r="S81" s="39"/>
    </row>
    <row r="82" spans="1:19">
      <c r="A82" s="91">
        <v>39793</v>
      </c>
      <c r="B82" s="91">
        <v>-2.7164639999682549E-2</v>
      </c>
      <c r="C82" s="39"/>
      <c r="D82" s="92">
        <f t="shared" si="15"/>
        <v>3.9792999999999998</v>
      </c>
      <c r="E82" s="92">
        <f t="shared" si="15"/>
        <v>-2.7164639999682549E-2</v>
      </c>
      <c r="F82" s="85">
        <f t="shared" si="8"/>
        <v>15.83482849</v>
      </c>
      <c r="G82" s="85">
        <f t="shared" si="9"/>
        <v>63.011533010256997</v>
      </c>
      <c r="H82" s="85">
        <f t="shared" si="10"/>
        <v>250.74179330771565</v>
      </c>
      <c r="I82" s="85">
        <f t="shared" si="11"/>
        <v>-0.10809625195073676</v>
      </c>
      <c r="J82" s="85">
        <f t="shared" si="12"/>
        <v>-0.43014741538756673</v>
      </c>
      <c r="K82" s="85">
        <f t="shared" ca="1" si="4"/>
        <v>-2.7169161507515388E-2</v>
      </c>
      <c r="L82" s="85">
        <f t="shared" ca="1" si="13"/>
        <v>2.0444033082421421E-11</v>
      </c>
      <c r="M82" s="85">
        <f t="shared" ca="1" si="5"/>
        <v>947391.42835064861</v>
      </c>
      <c r="N82" s="85">
        <f t="shared" ca="1" si="6"/>
        <v>243506.23559622167</v>
      </c>
      <c r="O82" s="85">
        <f t="shared" ca="1" si="7"/>
        <v>3797.3996756834067</v>
      </c>
      <c r="P82" s="39">
        <f t="shared" ca="1" si="14"/>
        <v>4.5215078328386671E-6</v>
      </c>
      <c r="Q82" s="39"/>
      <c r="R82" s="39"/>
      <c r="S82" s="39"/>
    </row>
    <row r="83" spans="1:19">
      <c r="A83" s="91">
        <v>39810</v>
      </c>
      <c r="B83" s="91">
        <v>-2.6888799999142066E-2</v>
      </c>
      <c r="C83" s="39"/>
      <c r="D83" s="92">
        <f t="shared" si="15"/>
        <v>3.9809999999999999</v>
      </c>
      <c r="E83" s="92">
        <f t="shared" si="15"/>
        <v>-2.6888799999142066E-2</v>
      </c>
      <c r="F83" s="85">
        <f t="shared" si="8"/>
        <v>15.848360999999999</v>
      </c>
      <c r="G83" s="85">
        <f t="shared" si="9"/>
        <v>63.092325140999996</v>
      </c>
      <c r="H83" s="85">
        <f t="shared" si="10"/>
        <v>251.17054638632095</v>
      </c>
      <c r="I83" s="85">
        <f t="shared" si="11"/>
        <v>-0.10704431279658456</v>
      </c>
      <c r="J83" s="85">
        <f t="shared" si="12"/>
        <v>-0.42614340924320315</v>
      </c>
      <c r="K83" s="85">
        <f t="shared" ca="1" si="4"/>
        <v>-2.7167280960026491E-2</v>
      </c>
      <c r="L83" s="85">
        <f t="shared" ca="1" si="13"/>
        <v>7.7551645575112754E-8</v>
      </c>
      <c r="M83" s="85">
        <f t="shared" ca="1" si="5"/>
        <v>943891.94845293381</v>
      </c>
      <c r="N83" s="85">
        <f t="shared" ca="1" si="6"/>
        <v>242488.21908823148</v>
      </c>
      <c r="O83" s="85">
        <f t="shared" ca="1" si="7"/>
        <v>3779.4060006161012</v>
      </c>
      <c r="P83" s="39">
        <f t="shared" ca="1" si="14"/>
        <v>2.784809608844252E-4</v>
      </c>
      <c r="Q83" s="39"/>
      <c r="R83" s="39"/>
      <c r="S83" s="39"/>
    </row>
    <row r="84" spans="1:19">
      <c r="A84" s="91">
        <v>39848</v>
      </c>
      <c r="B84" s="91">
        <v>-2.6731039994047023E-2</v>
      </c>
      <c r="C84" s="39"/>
      <c r="D84" s="92">
        <f t="shared" si="15"/>
        <v>3.9847999999999999</v>
      </c>
      <c r="E84" s="92">
        <f t="shared" si="15"/>
        <v>-2.6731039994047023E-2</v>
      </c>
      <c r="F84" s="85">
        <f t="shared" si="8"/>
        <v>15.878631039999998</v>
      </c>
      <c r="G84" s="85">
        <f t="shared" si="9"/>
        <v>63.273168968191989</v>
      </c>
      <c r="H84" s="85">
        <f t="shared" si="10"/>
        <v>252.13092370445142</v>
      </c>
      <c r="I84" s="85">
        <f t="shared" si="11"/>
        <v>-0.10651784816827857</v>
      </c>
      <c r="J84" s="85">
        <f t="shared" si="12"/>
        <v>-0.42445232138095645</v>
      </c>
      <c r="K84" s="85">
        <f t="shared" ca="1" si="4"/>
        <v>-2.7162917147415089E-2</v>
      </c>
      <c r="L84" s="85">
        <f t="shared" ca="1" si="13"/>
        <v>1.865178756013035E-7</v>
      </c>
      <c r="M84" s="85">
        <f t="shared" ca="1" si="5"/>
        <v>935721.43470697943</v>
      </c>
      <c r="N84" s="85">
        <f t="shared" ca="1" si="6"/>
        <v>240123.38738394735</v>
      </c>
      <c r="O84" s="85">
        <f t="shared" ca="1" si="7"/>
        <v>3737.791811969907</v>
      </c>
      <c r="P84" s="39">
        <f t="shared" ca="1" si="14"/>
        <v>4.3187715336806543E-4</v>
      </c>
      <c r="Q84" s="39"/>
      <c r="R84" s="39"/>
      <c r="S84" s="39"/>
    </row>
    <row r="85" spans="1:19">
      <c r="A85" s="91">
        <v>40455</v>
      </c>
      <c r="B85" s="91">
        <v>-2.6958399997965898E-2</v>
      </c>
      <c r="C85" s="39"/>
      <c r="D85" s="92">
        <f t="shared" ref="D85:E113" si="16">A85/A$18</f>
        <v>4.0454999999999997</v>
      </c>
      <c r="E85" s="92">
        <f t="shared" si="16"/>
        <v>-2.6958399997965898E-2</v>
      </c>
      <c r="F85" s="85">
        <f t="shared" si="8"/>
        <v>16.366070249999996</v>
      </c>
      <c r="G85" s="85">
        <f t="shared" si="9"/>
        <v>66.208937196374976</v>
      </c>
      <c r="H85" s="85">
        <f t="shared" si="10"/>
        <v>267.84825542793493</v>
      </c>
      <c r="I85" s="85">
        <f t="shared" si="11"/>
        <v>-0.10906020719177104</v>
      </c>
      <c r="J85" s="85">
        <f t="shared" si="12"/>
        <v>-0.44120306819430971</v>
      </c>
      <c r="K85" s="85">
        <f t="shared" ref="K85:K145" ca="1" si="17">+E$4+E$5*D85+E$6*D85^2</f>
        <v>-2.7063194357330289E-2</v>
      </c>
      <c r="L85" s="85">
        <f t="shared" ca="1" si="13"/>
        <v>1.098185775459307E-8</v>
      </c>
      <c r="M85" s="85">
        <f t="shared" ref="M85:M145" ca="1" si="18">(M$1-M$2*D85+M$3*F85)^2</f>
        <v>746563.57589345425</v>
      </c>
      <c r="N85" s="85">
        <f t="shared" ref="N85:N145" ca="1" si="19">(-M$2+M$4*D85-M$5*F85)^2</f>
        <v>187523.54580203234</v>
      </c>
      <c r="O85" s="85">
        <f t="shared" ref="O85:O145" ca="1" si="20">+(M$3-D85*M$5+F85*M$6)^2</f>
        <v>2845.7456244654568</v>
      </c>
      <c r="P85" s="39">
        <f t="shared" ca="1" si="14"/>
        <v>1.0479435936439074E-4</v>
      </c>
      <c r="Q85" s="39"/>
      <c r="R85" s="39"/>
      <c r="S85" s="39"/>
    </row>
    <row r="86" spans="1:19">
      <c r="A86" s="91">
        <v>40466.5</v>
      </c>
      <c r="B86" s="91">
        <v>-2.5165919993014541E-2</v>
      </c>
      <c r="C86" s="39"/>
      <c r="D86" s="92">
        <f t="shared" si="16"/>
        <v>4.0466499999999996</v>
      </c>
      <c r="E86" s="92">
        <f t="shared" si="16"/>
        <v>-2.5165919993014541E-2</v>
      </c>
      <c r="F86" s="85">
        <f t="shared" ref="F86:F146" si="21">D86*D86</f>
        <v>16.375376222499998</v>
      </c>
      <c r="G86" s="85">
        <f t="shared" ref="G86:G146" si="22">D86*F86</f>
        <v>66.265416190779618</v>
      </c>
      <c r="H86" s="85">
        <f t="shared" ref="H86:H146" si="23">F86*F86</f>
        <v>268.15294642841832</v>
      </c>
      <c r="I86" s="85">
        <f t="shared" ref="I86:I146" si="24">E86*D86</f>
        <v>-0.10183767013973229</v>
      </c>
      <c r="J86" s="85">
        <f t="shared" ref="J86:J146" si="25">I86*D86</f>
        <v>-0.41210140787094762</v>
      </c>
      <c r="K86" s="85">
        <f t="shared" ca="1" si="17"/>
        <v>-2.7060759726349831E-2</v>
      </c>
      <c r="L86" s="85">
        <f t="shared" ref="L86:L146" ca="1" si="26">+(K86-E86)^2</f>
        <v>3.5904176150261555E-6</v>
      </c>
      <c r="M86" s="85">
        <f t="shared" ca="1" si="18"/>
        <v>742059.41941791179</v>
      </c>
      <c r="N86" s="85">
        <f t="shared" ca="1" si="19"/>
        <v>186298.91029481974</v>
      </c>
      <c r="O86" s="85">
        <f t="shared" ca="1" si="20"/>
        <v>2825.4369295372953</v>
      </c>
      <c r="P86" s="39">
        <f t="shared" ref="P86:P146" ca="1" si="27">+E86-K86</f>
        <v>1.8948397333352907E-3</v>
      </c>
      <c r="Q86" s="39"/>
      <c r="R86" s="39"/>
      <c r="S86" s="39"/>
    </row>
    <row r="87" spans="1:19">
      <c r="A87" s="91">
        <v>40636.5</v>
      </c>
      <c r="B87" s="91">
        <v>-2.5407519991858862E-2</v>
      </c>
      <c r="C87" s="39"/>
      <c r="D87" s="92">
        <f t="shared" si="16"/>
        <v>4.06365</v>
      </c>
      <c r="E87" s="92">
        <f t="shared" si="16"/>
        <v>-2.5407519991858862E-2</v>
      </c>
      <c r="F87" s="85">
        <f t="shared" si="21"/>
        <v>16.5132513225</v>
      </c>
      <c r="G87" s="85">
        <f t="shared" si="22"/>
        <v>67.104073736677122</v>
      </c>
      <c r="H87" s="85">
        <f t="shared" si="23"/>
        <v>272.68746924004802</v>
      </c>
      <c r="I87" s="85">
        <f t="shared" si="24"/>
        <v>-0.10324726861491726</v>
      </c>
      <c r="J87" s="85">
        <f t="shared" si="25"/>
        <v>-0.41956076310700852</v>
      </c>
      <c r="K87" s="85">
        <f t="shared" ca="1" si="17"/>
        <v>-2.7022403941775741E-2</v>
      </c>
      <c r="L87" s="85">
        <f t="shared" ca="1" si="26"/>
        <v>2.6078501716991404E-6</v>
      </c>
      <c r="M87" s="85">
        <f t="shared" ca="1" si="18"/>
        <v>672408.47106519376</v>
      </c>
      <c r="N87" s="85">
        <f t="shared" ca="1" si="19"/>
        <v>167465.98162458796</v>
      </c>
      <c r="O87" s="85">
        <f t="shared" ca="1" si="20"/>
        <v>2514.9318903580629</v>
      </c>
      <c r="P87" s="39">
        <f t="shared" ca="1" si="27"/>
        <v>1.6148839499168788E-3</v>
      </c>
      <c r="Q87" s="39"/>
      <c r="R87" s="39"/>
      <c r="S87" s="39"/>
    </row>
    <row r="88" spans="1:19">
      <c r="A88" s="91">
        <v>40706</v>
      </c>
      <c r="B88" s="91">
        <v>-2.5826879995292984E-2</v>
      </c>
      <c r="C88" s="39"/>
      <c r="D88" s="92">
        <f t="shared" si="16"/>
        <v>4.0705999999999998</v>
      </c>
      <c r="E88" s="92">
        <f t="shared" si="16"/>
        <v>-2.5826879995292984E-2</v>
      </c>
      <c r="F88" s="85">
        <f t="shared" si="21"/>
        <v>16.56978436</v>
      </c>
      <c r="G88" s="85">
        <f t="shared" si="22"/>
        <v>67.448964215815991</v>
      </c>
      <c r="H88" s="85">
        <f t="shared" si="23"/>
        <v>274.55775373690062</v>
      </c>
      <c r="I88" s="85">
        <f t="shared" si="24"/>
        <v>-0.10513089770883961</v>
      </c>
      <c r="J88" s="85">
        <f t="shared" si="25"/>
        <v>-0.4279458322136025</v>
      </c>
      <c r="K88" s="85">
        <f t="shared" ca="1" si="17"/>
        <v>-2.7005447038504604E-2</v>
      </c>
      <c r="L88" s="85">
        <f t="shared" ca="1" si="26"/>
        <v>1.389020275344581E-6</v>
      </c>
      <c r="M88" s="85">
        <f t="shared" ca="1" si="18"/>
        <v>642467.69326479046</v>
      </c>
      <c r="N88" s="85">
        <f t="shared" ca="1" si="19"/>
        <v>159425.69001077695</v>
      </c>
      <c r="O88" s="85">
        <f t="shared" ca="1" si="20"/>
        <v>2383.3427038740247</v>
      </c>
      <c r="P88" s="39">
        <f t="shared" ca="1" si="27"/>
        <v>1.1785670432116202E-3</v>
      </c>
      <c r="Q88" s="39"/>
      <c r="R88" s="39"/>
      <c r="S88" s="39"/>
    </row>
    <row r="89" spans="1:19">
      <c r="A89" s="91">
        <v>40730</v>
      </c>
      <c r="B89" s="91">
        <v>-2.6390399994852487E-2</v>
      </c>
      <c r="C89" s="39"/>
      <c r="D89" s="92">
        <f t="shared" si="16"/>
        <v>4.0730000000000004</v>
      </c>
      <c r="E89" s="92">
        <f t="shared" si="16"/>
        <v>-2.6390399994852487E-2</v>
      </c>
      <c r="F89" s="85">
        <f t="shared" si="21"/>
        <v>16.589329000000003</v>
      </c>
      <c r="G89" s="85">
        <f t="shared" si="22"/>
        <v>67.568337017000019</v>
      </c>
      <c r="H89" s="85">
        <f t="shared" si="23"/>
        <v>275.20583667024107</v>
      </c>
      <c r="I89" s="85">
        <f t="shared" si="24"/>
        <v>-0.10748809917903419</v>
      </c>
      <c r="J89" s="85">
        <f t="shared" si="25"/>
        <v>-0.43779902795620629</v>
      </c>
      <c r="K89" s="85">
        <f t="shared" ca="1" si="17"/>
        <v>-2.6999419374505895E-2</v>
      </c>
      <c r="L89" s="85">
        <f t="shared" ca="1" si="26"/>
        <v>3.7090460479342221E-7</v>
      </c>
      <c r="M89" s="85">
        <f t="shared" ca="1" si="18"/>
        <v>631958.9577549122</v>
      </c>
      <c r="N89" s="85">
        <f t="shared" ca="1" si="19"/>
        <v>156611.03934213554</v>
      </c>
      <c r="O89" s="85">
        <f t="shared" ca="1" si="20"/>
        <v>2337.4091242256964</v>
      </c>
      <c r="P89" s="39">
        <f t="shared" ca="1" si="27"/>
        <v>6.0901937965340824E-4</v>
      </c>
      <c r="Q89" s="39"/>
      <c r="R89" s="39"/>
      <c r="S89" s="39"/>
    </row>
    <row r="90" spans="1:19">
      <c r="A90" s="91">
        <v>41431.5</v>
      </c>
      <c r="B90" s="91">
        <v>-2.5649119990703184E-2</v>
      </c>
      <c r="C90" s="39"/>
      <c r="D90" s="92">
        <f t="shared" si="16"/>
        <v>4.1431500000000003</v>
      </c>
      <c r="E90" s="92">
        <f t="shared" si="16"/>
        <v>-2.5649119990703184E-2</v>
      </c>
      <c r="F90" s="85">
        <f t="shared" si="21"/>
        <v>17.165691922500002</v>
      </c>
      <c r="G90" s="85">
        <f t="shared" si="22"/>
        <v>71.120036488705892</v>
      </c>
      <c r="H90" s="85">
        <f t="shared" si="23"/>
        <v>294.66097917818183</v>
      </c>
      <c r="I90" s="85">
        <f t="shared" si="24"/>
        <v>-0.1062681514894819</v>
      </c>
      <c r="J90" s="85">
        <f t="shared" si="25"/>
        <v>-0.440284891843647</v>
      </c>
      <c r="K90" s="85">
        <f t="shared" ca="1" si="17"/>
        <v>-2.6784216561629326E-2</v>
      </c>
      <c r="L90" s="85">
        <f t="shared" ca="1" si="26"/>
        <v>1.2884442253282857E-6</v>
      </c>
      <c r="M90" s="85">
        <f t="shared" ca="1" si="18"/>
        <v>308912.03452628502</v>
      </c>
      <c r="N90" s="85">
        <f t="shared" ca="1" si="19"/>
        <v>71913.445687451822</v>
      </c>
      <c r="O90" s="85">
        <f t="shared" ca="1" si="20"/>
        <v>988.94974449185747</v>
      </c>
      <c r="P90" s="39">
        <f t="shared" ca="1" si="27"/>
        <v>1.1350965709261418E-3</v>
      </c>
      <c r="Q90" s="39"/>
      <c r="R90" s="39"/>
      <c r="S90" s="39"/>
    </row>
    <row r="91" spans="1:19">
      <c r="A91" s="91">
        <v>43595.5</v>
      </c>
      <c r="B91" s="91">
        <v>-2.835983999830205E-2</v>
      </c>
      <c r="C91" s="39"/>
      <c r="D91" s="92">
        <f t="shared" si="16"/>
        <v>4.3595499999999996</v>
      </c>
      <c r="E91" s="92">
        <f t="shared" si="16"/>
        <v>-2.835983999830205E-2</v>
      </c>
      <c r="F91" s="85">
        <f t="shared" si="21"/>
        <v>19.005676202499995</v>
      </c>
      <c r="G91" s="85">
        <f t="shared" si="22"/>
        <v>82.85619568860885</v>
      </c>
      <c r="H91" s="85">
        <f t="shared" si="23"/>
        <v>361.21572791427462</v>
      </c>
      <c r="I91" s="85">
        <f t="shared" si="24"/>
        <v>-0.12363614046459769</v>
      </c>
      <c r="J91" s="85">
        <f t="shared" si="25"/>
        <v>-0.53899793616243674</v>
      </c>
      <c r="K91" s="85">
        <f t="shared" ca="1" si="17"/>
        <v>-2.5644941913667646E-2</v>
      </c>
      <c r="L91" s="85">
        <f t="shared" ca="1" si="26"/>
        <v>7.3706716099515554E-6</v>
      </c>
      <c r="M91" s="85">
        <f t="shared" ca="1" si="18"/>
        <v>565097.65621973213</v>
      </c>
      <c r="N91" s="85">
        <f t="shared" ca="1" si="19"/>
        <v>175501.39260579253</v>
      </c>
      <c r="O91" s="85">
        <f t="shared" ca="1" si="20"/>
        <v>3390.7523616656649</v>
      </c>
      <c r="P91" s="39">
        <f t="shared" ca="1" si="27"/>
        <v>-2.714898084634404E-3</v>
      </c>
      <c r="Q91" s="39"/>
      <c r="R91" s="39"/>
      <c r="S91" s="39"/>
    </row>
    <row r="92" spans="1:19">
      <c r="A92" s="91">
        <v>43616</v>
      </c>
      <c r="B92" s="91">
        <v>-2.5103679996391293E-2</v>
      </c>
      <c r="C92" s="39"/>
      <c r="D92" s="92">
        <f t="shared" si="16"/>
        <v>4.3616000000000001</v>
      </c>
      <c r="E92" s="92">
        <f t="shared" si="16"/>
        <v>-2.5103679996391293E-2</v>
      </c>
      <c r="F92" s="85">
        <f t="shared" si="21"/>
        <v>19.023554560000001</v>
      </c>
      <c r="G92" s="85">
        <f t="shared" si="22"/>
        <v>82.973135568896012</v>
      </c>
      <c r="H92" s="85">
        <f t="shared" si="23"/>
        <v>361.89562809729682</v>
      </c>
      <c r="I92" s="85">
        <f t="shared" si="24"/>
        <v>-0.10949221067226027</v>
      </c>
      <c r="J92" s="85">
        <f t="shared" si="25"/>
        <v>-0.4775612260681304</v>
      </c>
      <c r="K92" s="85">
        <f t="shared" ca="1" si="17"/>
        <v>-2.5630715979380381E-2</v>
      </c>
      <c r="L92" s="85">
        <f t="shared" ca="1" si="26"/>
        <v>2.7776692736527433E-7</v>
      </c>
      <c r="M92" s="85">
        <f t="shared" ca="1" si="18"/>
        <v>590178.86148836068</v>
      </c>
      <c r="N92" s="85">
        <f t="shared" ca="1" si="19"/>
        <v>182805.7110665458</v>
      </c>
      <c r="O92" s="85">
        <f t="shared" ca="1" si="20"/>
        <v>3522.5245107578371</v>
      </c>
      <c r="P92" s="39">
        <f t="shared" ca="1" si="27"/>
        <v>5.2703598298908805E-4</v>
      </c>
      <c r="Q92" s="39"/>
      <c r="R92" s="39"/>
      <c r="S92" s="39"/>
    </row>
    <row r="93" spans="1:19">
      <c r="A93" s="91">
        <v>43822</v>
      </c>
      <c r="B93" s="91">
        <v>-2.5590559998818208E-2</v>
      </c>
      <c r="C93" s="39"/>
      <c r="D93" s="92">
        <f t="shared" si="16"/>
        <v>4.3822000000000001</v>
      </c>
      <c r="E93" s="92">
        <f t="shared" si="16"/>
        <v>-2.5590559998818208E-2</v>
      </c>
      <c r="F93" s="85">
        <f t="shared" si="21"/>
        <v>19.20367684</v>
      </c>
      <c r="G93" s="85">
        <f t="shared" si="22"/>
        <v>84.154352648248008</v>
      </c>
      <c r="H93" s="85">
        <f t="shared" si="23"/>
        <v>368.78120417515237</v>
      </c>
      <c r="I93" s="85">
        <f t="shared" si="24"/>
        <v>-0.11214295202682115</v>
      </c>
      <c r="J93" s="85">
        <f t="shared" si="25"/>
        <v>-0.49143284437193563</v>
      </c>
      <c r="K93" s="85">
        <f t="shared" ca="1" si="17"/>
        <v>-2.5484185441828899E-2</v>
      </c>
      <c r="L93" s="85">
        <f t="shared" ca="1" si="26"/>
        <v>1.1315546374671579E-8</v>
      </c>
      <c r="M93" s="85">
        <f t="shared" ca="1" si="18"/>
        <v>880473.14828304376</v>
      </c>
      <c r="N93" s="85">
        <f t="shared" ca="1" si="19"/>
        <v>266748.92913313105</v>
      </c>
      <c r="O93" s="85">
        <f t="shared" ca="1" si="20"/>
        <v>5026.0969457848041</v>
      </c>
      <c r="P93" s="39">
        <f t="shared" ca="1" si="27"/>
        <v>-1.063745569893082E-4</v>
      </c>
      <c r="Q93" s="39"/>
      <c r="R93" s="39"/>
      <c r="S93" s="39"/>
    </row>
    <row r="94" spans="1:19">
      <c r="A94" s="91">
        <v>43864.5</v>
      </c>
      <c r="B94" s="91">
        <v>-2.4700959991605487E-2</v>
      </c>
      <c r="C94" s="39"/>
      <c r="D94" s="92">
        <f t="shared" si="16"/>
        <v>4.38645</v>
      </c>
      <c r="E94" s="92">
        <f t="shared" si="16"/>
        <v>-2.4700959991605487E-2</v>
      </c>
      <c r="F94" s="85">
        <f t="shared" si="21"/>
        <v>19.2409436025</v>
      </c>
      <c r="G94" s="85">
        <f t="shared" si="22"/>
        <v>84.39943706518612</v>
      </c>
      <c r="H94" s="85">
        <f t="shared" si="23"/>
        <v>370.21391071458567</v>
      </c>
      <c r="I94" s="85">
        <f t="shared" si="24"/>
        <v>-0.10834952595517788</v>
      </c>
      <c r="J94" s="85">
        <f t="shared" si="25"/>
        <v>-0.47526977812609</v>
      </c>
      <c r="K94" s="85">
        <f t="shared" ca="1" si="17"/>
        <v>-2.5453144918383325E-2</v>
      </c>
      <c r="L94" s="85">
        <f t="shared" ca="1" si="26"/>
        <v>5.6578216407178153E-7</v>
      </c>
      <c r="M94" s="85">
        <f t="shared" ca="1" si="18"/>
        <v>949455.45060768654</v>
      </c>
      <c r="N94" s="85">
        <f t="shared" ca="1" si="19"/>
        <v>286570.12665891065</v>
      </c>
      <c r="O94" s="85">
        <f t="shared" ca="1" si="20"/>
        <v>5378.8426326602939</v>
      </c>
      <c r="P94" s="39">
        <f t="shared" ca="1" si="27"/>
        <v>7.5218492677783799E-4</v>
      </c>
      <c r="Q94" s="39"/>
      <c r="R94" s="39"/>
      <c r="S94" s="39"/>
    </row>
    <row r="95" spans="1:19">
      <c r="A95" s="91">
        <v>43883</v>
      </c>
      <c r="B95" s="91">
        <v>-2.5347839997266419E-2</v>
      </c>
      <c r="C95" s="39"/>
      <c r="D95" s="92">
        <f t="shared" si="16"/>
        <v>4.3883000000000001</v>
      </c>
      <c r="E95" s="92">
        <f t="shared" si="16"/>
        <v>-2.5347839997266419E-2</v>
      </c>
      <c r="F95" s="85">
        <f t="shared" si="21"/>
        <v>19.25717689</v>
      </c>
      <c r="G95" s="85">
        <f t="shared" si="22"/>
        <v>84.506269346387</v>
      </c>
      <c r="H95" s="85">
        <f t="shared" si="23"/>
        <v>370.83886177275008</v>
      </c>
      <c r="I95" s="85">
        <f t="shared" si="24"/>
        <v>-0.11123392626000422</v>
      </c>
      <c r="J95" s="85">
        <f t="shared" si="25"/>
        <v>-0.48812783860677655</v>
      </c>
      <c r="K95" s="85">
        <f t="shared" ca="1" si="17"/>
        <v>-2.5439546641415012E-2</v>
      </c>
      <c r="L95" s="85">
        <f t="shared" ca="1" si="26"/>
        <v>8.4101085809965813E-9</v>
      </c>
      <c r="M95" s="85">
        <f t="shared" ca="1" si="18"/>
        <v>980501.00260908401</v>
      </c>
      <c r="N95" s="85">
        <f t="shared" ca="1" si="19"/>
        <v>295478.1333917834</v>
      </c>
      <c r="O95" s="85">
        <f t="shared" ca="1" si="20"/>
        <v>5537.144457826761</v>
      </c>
      <c r="P95" s="39">
        <f t="shared" ca="1" si="27"/>
        <v>9.1706644148592531E-5</v>
      </c>
      <c r="Q95" s="39"/>
      <c r="R95" s="39"/>
      <c r="S95" s="39"/>
    </row>
    <row r="96" spans="1:19">
      <c r="A96" s="91">
        <v>43961</v>
      </c>
      <c r="B96" s="91">
        <v>-2.5329279997095E-2</v>
      </c>
      <c r="C96" s="39"/>
      <c r="D96" s="92">
        <f t="shared" si="16"/>
        <v>4.3960999999999997</v>
      </c>
      <c r="E96" s="92">
        <f t="shared" si="16"/>
        <v>-2.5329279997095E-2</v>
      </c>
      <c r="F96" s="85">
        <f t="shared" si="21"/>
        <v>19.325695209999996</v>
      </c>
      <c r="G96" s="85">
        <f t="shared" si="22"/>
        <v>84.957688712680977</v>
      </c>
      <c r="H96" s="85">
        <f t="shared" si="23"/>
        <v>373.48249534981676</v>
      </c>
      <c r="I96" s="85">
        <f t="shared" si="24"/>
        <v>-0.11135004779522932</v>
      </c>
      <c r="J96" s="85">
        <f t="shared" si="25"/>
        <v>-0.48950594511260759</v>
      </c>
      <c r="K96" s="85">
        <f t="shared" ca="1" si="17"/>
        <v>-2.5381636286407078E-2</v>
      </c>
      <c r="L96" s="85">
        <f t="shared" ca="1" si="26"/>
        <v>2.7411810305299813E-9</v>
      </c>
      <c r="M96" s="85">
        <f t="shared" ca="1" si="18"/>
        <v>1118350.0255574246</v>
      </c>
      <c r="N96" s="85">
        <f t="shared" ca="1" si="19"/>
        <v>334947.79240906611</v>
      </c>
      <c r="O96" s="85">
        <f t="shared" ca="1" si="20"/>
        <v>6237.0211105633034</v>
      </c>
      <c r="P96" s="39">
        <f t="shared" ca="1" si="27"/>
        <v>5.2356289312077697E-5</v>
      </c>
      <c r="Q96" s="39"/>
      <c r="R96" s="39"/>
      <c r="S96" s="39"/>
    </row>
    <row r="97" spans="1:19">
      <c r="A97" s="91">
        <v>44647</v>
      </c>
      <c r="B97" s="91">
        <v>-2.5586559997464065E-2</v>
      </c>
      <c r="C97" s="39"/>
      <c r="D97" s="92">
        <f t="shared" si="16"/>
        <v>4.4646999999999997</v>
      </c>
      <c r="E97" s="92">
        <f t="shared" si="16"/>
        <v>-2.5586559997464065E-2</v>
      </c>
      <c r="F97" s="85">
        <f t="shared" si="21"/>
        <v>19.933546089999997</v>
      </c>
      <c r="G97" s="85">
        <f t="shared" si="22"/>
        <v>88.997303228022972</v>
      </c>
      <c r="H97" s="85">
        <f t="shared" si="23"/>
        <v>397.34625972215417</v>
      </c>
      <c r="I97" s="85">
        <f t="shared" si="24"/>
        <v>-0.1142363144206778</v>
      </c>
      <c r="J97" s="85">
        <f t="shared" si="25"/>
        <v>-0.51003087299400018</v>
      </c>
      <c r="K97" s="85">
        <f t="shared" ca="1" si="17"/>
        <v>-2.4832140195351765E-2</v>
      </c>
      <c r="L97" s="85">
        <f t="shared" ca="1" si="26"/>
        <v>5.6914923781916098E-7</v>
      </c>
      <c r="M97" s="85">
        <f t="shared" ca="1" si="18"/>
        <v>2882293.9676787616</v>
      </c>
      <c r="N97" s="85">
        <f t="shared" ca="1" si="19"/>
        <v>833301.59528849903</v>
      </c>
      <c r="O97" s="85">
        <f t="shared" ca="1" si="20"/>
        <v>14951.837116062918</v>
      </c>
      <c r="P97" s="39">
        <f t="shared" ca="1" si="27"/>
        <v>-7.5441980211229942E-4</v>
      </c>
      <c r="Q97" s="39"/>
      <c r="R97" s="39"/>
      <c r="S97" s="39"/>
    </row>
    <row r="98" spans="1:19">
      <c r="A98" s="91">
        <v>44780</v>
      </c>
      <c r="B98" s="91">
        <v>-2.533440000115661E-2</v>
      </c>
      <c r="C98" s="39"/>
      <c r="D98" s="92">
        <f t="shared" si="16"/>
        <v>4.4779999999999998</v>
      </c>
      <c r="E98" s="92">
        <f t="shared" si="16"/>
        <v>-2.533440000115661E-2</v>
      </c>
      <c r="F98" s="85">
        <f t="shared" si="21"/>
        <v>20.052483999999996</v>
      </c>
      <c r="G98" s="85">
        <f t="shared" si="22"/>
        <v>89.795023351999973</v>
      </c>
      <c r="H98" s="85">
        <f t="shared" si="23"/>
        <v>402.10211457025582</v>
      </c>
      <c r="I98" s="85">
        <f t="shared" si="24"/>
        <v>-0.11344744320517929</v>
      </c>
      <c r="J98" s="85">
        <f t="shared" si="25"/>
        <v>-0.50801765067279281</v>
      </c>
      <c r="K98" s="85">
        <f t="shared" ca="1" si="17"/>
        <v>-2.4717254036636133E-2</v>
      </c>
      <c r="L98" s="85">
        <f t="shared" ca="1" si="26"/>
        <v>3.8086914152390968E-7</v>
      </c>
      <c r="M98" s="85">
        <f t="shared" ca="1" si="18"/>
        <v>3355722.74091102</v>
      </c>
      <c r="N98" s="85">
        <f t="shared" ca="1" si="19"/>
        <v>965868.22435055568</v>
      </c>
      <c r="O98" s="85">
        <f t="shared" ca="1" si="20"/>
        <v>17248.282936947962</v>
      </c>
      <c r="P98" s="39">
        <f t="shared" ca="1" si="27"/>
        <v>-6.1714596452047688E-4</v>
      </c>
      <c r="Q98" s="39"/>
      <c r="R98" s="39"/>
      <c r="S98" s="39"/>
    </row>
    <row r="99" spans="1:19">
      <c r="A99" s="91">
        <v>44781.5</v>
      </c>
      <c r="B99" s="91">
        <v>-2.4057119990175124E-2</v>
      </c>
      <c r="C99" s="39"/>
      <c r="D99" s="92">
        <f t="shared" si="16"/>
        <v>4.4781500000000003</v>
      </c>
      <c r="E99" s="92">
        <f t="shared" si="16"/>
        <v>-2.4057119990175124E-2</v>
      </c>
      <c r="F99" s="85">
        <f t="shared" si="21"/>
        <v>20.053827422500003</v>
      </c>
      <c r="G99" s="85">
        <f t="shared" si="22"/>
        <v>89.804047272068388</v>
      </c>
      <c r="H99" s="85">
        <f t="shared" si="23"/>
        <v>402.15599429141309</v>
      </c>
      <c r="I99" s="85">
        <f t="shared" si="24"/>
        <v>-0.10773139188400274</v>
      </c>
      <c r="J99" s="85">
        <f t="shared" si="25"/>
        <v>-0.48243733256534693</v>
      </c>
      <c r="K99" s="85">
        <f t="shared" ca="1" si="17"/>
        <v>-2.4715942860334128E-2</v>
      </c>
      <c r="L99" s="85">
        <f t="shared" ca="1" si="26"/>
        <v>4.340475742445475E-7</v>
      </c>
      <c r="M99" s="85">
        <f t="shared" ca="1" si="18"/>
        <v>3361335.3322276399</v>
      </c>
      <c r="N99" s="85">
        <f t="shared" ca="1" si="19"/>
        <v>967437.90325579268</v>
      </c>
      <c r="O99" s="85">
        <f t="shared" ca="1" si="20"/>
        <v>17275.438990402494</v>
      </c>
      <c r="P99" s="39">
        <f t="shared" ca="1" si="27"/>
        <v>6.5882287015900376E-4</v>
      </c>
      <c r="Q99" s="39"/>
      <c r="R99" s="39"/>
      <c r="S99" s="39"/>
    </row>
    <row r="100" spans="1:19">
      <c r="A100" s="91">
        <v>44844</v>
      </c>
      <c r="B100" s="91">
        <v>-2.5237119996745605E-2</v>
      </c>
      <c r="C100" s="39"/>
      <c r="D100" s="92">
        <f t="shared" si="16"/>
        <v>4.4843999999999999</v>
      </c>
      <c r="E100" s="92">
        <f t="shared" si="16"/>
        <v>-2.5237119996745605E-2</v>
      </c>
      <c r="F100" s="85">
        <f t="shared" si="21"/>
        <v>20.109843359999999</v>
      </c>
      <c r="G100" s="85">
        <f t="shared" si="22"/>
        <v>90.180581563583999</v>
      </c>
      <c r="H100" s="85">
        <f t="shared" si="23"/>
        <v>404.40579996373606</v>
      </c>
      <c r="I100" s="85">
        <f t="shared" si="24"/>
        <v>-0.11317334091340599</v>
      </c>
      <c r="J100" s="85">
        <f t="shared" si="25"/>
        <v>-0.5075145299920778</v>
      </c>
      <c r="K100" s="85">
        <f t="shared" ca="1" si="17"/>
        <v>-2.4661003842894685E-2</v>
      </c>
      <c r="L100" s="85">
        <f t="shared" ca="1" si="26"/>
        <v>3.3190982272797649E-7</v>
      </c>
      <c r="M100" s="85">
        <f t="shared" ca="1" si="18"/>
        <v>3600756.6554504926</v>
      </c>
      <c r="N100" s="85">
        <f t="shared" ca="1" si="19"/>
        <v>1034359.1658131077</v>
      </c>
      <c r="O100" s="85">
        <f t="shared" ca="1" si="20"/>
        <v>18432.50447450631</v>
      </c>
      <c r="P100" s="39">
        <f t="shared" ca="1" si="27"/>
        <v>-5.7611615385091963E-4</v>
      </c>
      <c r="Q100" s="39"/>
      <c r="R100" s="39"/>
      <c r="S100" s="39"/>
    </row>
    <row r="101" spans="1:19">
      <c r="A101" s="91"/>
      <c r="B101" s="91"/>
      <c r="C101" s="39"/>
      <c r="D101" s="92">
        <f t="shared" si="16"/>
        <v>0</v>
      </c>
      <c r="E101" s="92">
        <f t="shared" si="16"/>
        <v>0</v>
      </c>
      <c r="F101" s="85">
        <f t="shared" si="21"/>
        <v>0</v>
      </c>
      <c r="G101" s="85">
        <f t="shared" si="22"/>
        <v>0</v>
      </c>
      <c r="H101" s="85">
        <f t="shared" si="23"/>
        <v>0</v>
      </c>
      <c r="I101" s="85">
        <f t="shared" si="24"/>
        <v>0</v>
      </c>
      <c r="J101" s="85">
        <f t="shared" si="25"/>
        <v>0</v>
      </c>
      <c r="K101" s="85">
        <f t="shared" ca="1" si="17"/>
        <v>8.9883058487565393E-2</v>
      </c>
      <c r="L101" s="85">
        <f t="shared" ca="1" si="26"/>
        <v>8.0789642030791014E-3</v>
      </c>
      <c r="M101" s="85">
        <f t="shared" ca="1" si="18"/>
        <v>19704512666.466278</v>
      </c>
      <c r="N101" s="85">
        <f t="shared" ca="1" si="19"/>
        <v>5196030330.1018829</v>
      </c>
      <c r="O101" s="85">
        <f t="shared" ca="1" si="20"/>
        <v>84425548.096757144</v>
      </c>
      <c r="P101" s="39">
        <f t="shared" ca="1" si="27"/>
        <v>-8.9883058487565393E-2</v>
      </c>
      <c r="Q101" s="39"/>
      <c r="R101" s="39"/>
      <c r="S101" s="39"/>
    </row>
    <row r="102" spans="1:19">
      <c r="A102" s="91"/>
      <c r="B102" s="91"/>
      <c r="C102" s="39"/>
      <c r="D102" s="92">
        <f t="shared" si="16"/>
        <v>0</v>
      </c>
      <c r="E102" s="92">
        <f t="shared" si="16"/>
        <v>0</v>
      </c>
      <c r="F102" s="85">
        <f t="shared" si="21"/>
        <v>0</v>
      </c>
      <c r="G102" s="85">
        <f t="shared" si="22"/>
        <v>0</v>
      </c>
      <c r="H102" s="85">
        <f t="shared" si="23"/>
        <v>0</v>
      </c>
      <c r="I102" s="85">
        <f t="shared" si="24"/>
        <v>0</v>
      </c>
      <c r="J102" s="85">
        <f t="shared" si="25"/>
        <v>0</v>
      </c>
      <c r="K102" s="85">
        <f t="shared" ca="1" si="17"/>
        <v>8.9883058487565393E-2</v>
      </c>
      <c r="L102" s="85">
        <f t="shared" ca="1" si="26"/>
        <v>8.0789642030791014E-3</v>
      </c>
      <c r="M102" s="85">
        <f t="shared" ca="1" si="18"/>
        <v>19704512666.466278</v>
      </c>
      <c r="N102" s="85">
        <f t="shared" ca="1" si="19"/>
        <v>5196030330.1018829</v>
      </c>
      <c r="O102" s="85">
        <f t="shared" ca="1" si="20"/>
        <v>84425548.096757144</v>
      </c>
      <c r="P102" s="39">
        <f t="shared" ca="1" si="27"/>
        <v>-8.9883058487565393E-2</v>
      </c>
      <c r="Q102" s="39"/>
      <c r="R102" s="39"/>
      <c r="S102" s="39"/>
    </row>
    <row r="103" spans="1:19">
      <c r="A103" s="91"/>
      <c r="B103" s="91"/>
      <c r="C103" s="39"/>
      <c r="D103" s="92">
        <f t="shared" si="16"/>
        <v>0</v>
      </c>
      <c r="E103" s="92">
        <f t="shared" si="16"/>
        <v>0</v>
      </c>
      <c r="F103" s="85">
        <f t="shared" si="21"/>
        <v>0</v>
      </c>
      <c r="G103" s="85">
        <f t="shared" si="22"/>
        <v>0</v>
      </c>
      <c r="H103" s="85">
        <f t="shared" si="23"/>
        <v>0</v>
      </c>
      <c r="I103" s="85">
        <f t="shared" si="24"/>
        <v>0</v>
      </c>
      <c r="J103" s="85">
        <f t="shared" si="25"/>
        <v>0</v>
      </c>
      <c r="K103" s="85">
        <f t="shared" ca="1" si="17"/>
        <v>8.9883058487565393E-2</v>
      </c>
      <c r="L103" s="85">
        <f t="shared" ca="1" si="26"/>
        <v>8.0789642030791014E-3</v>
      </c>
      <c r="M103" s="85">
        <f t="shared" ca="1" si="18"/>
        <v>19704512666.466278</v>
      </c>
      <c r="N103" s="85">
        <f t="shared" ca="1" si="19"/>
        <v>5196030330.1018829</v>
      </c>
      <c r="O103" s="85">
        <f t="shared" ca="1" si="20"/>
        <v>84425548.096757144</v>
      </c>
      <c r="P103" s="39">
        <f t="shared" ca="1" si="27"/>
        <v>-8.9883058487565393E-2</v>
      </c>
      <c r="Q103" s="39"/>
      <c r="R103" s="39"/>
      <c r="S103" s="39"/>
    </row>
    <row r="104" spans="1:19">
      <c r="A104" s="91"/>
      <c r="B104" s="91"/>
      <c r="C104" s="39"/>
      <c r="D104" s="92">
        <f t="shared" si="16"/>
        <v>0</v>
      </c>
      <c r="E104" s="92">
        <f t="shared" si="16"/>
        <v>0</v>
      </c>
      <c r="F104" s="85">
        <f t="shared" si="21"/>
        <v>0</v>
      </c>
      <c r="G104" s="85">
        <f t="shared" si="22"/>
        <v>0</v>
      </c>
      <c r="H104" s="85">
        <f t="shared" si="23"/>
        <v>0</v>
      </c>
      <c r="I104" s="85">
        <f t="shared" si="24"/>
        <v>0</v>
      </c>
      <c r="J104" s="85">
        <f t="shared" si="25"/>
        <v>0</v>
      </c>
      <c r="K104" s="85">
        <f t="shared" ca="1" si="17"/>
        <v>8.9883058487565393E-2</v>
      </c>
      <c r="L104" s="85">
        <f t="shared" ca="1" si="26"/>
        <v>8.0789642030791014E-3</v>
      </c>
      <c r="M104" s="85">
        <f t="shared" ca="1" si="18"/>
        <v>19704512666.466278</v>
      </c>
      <c r="N104" s="85">
        <f t="shared" ca="1" si="19"/>
        <v>5196030330.1018829</v>
      </c>
      <c r="O104" s="85">
        <f t="shared" ca="1" si="20"/>
        <v>84425548.096757144</v>
      </c>
      <c r="P104" s="39">
        <f t="shared" ca="1" si="27"/>
        <v>-8.9883058487565393E-2</v>
      </c>
      <c r="Q104" s="39"/>
      <c r="R104" s="39"/>
      <c r="S104" s="39"/>
    </row>
    <row r="105" spans="1:19">
      <c r="A105" s="91"/>
      <c r="B105" s="91"/>
      <c r="C105" s="39"/>
      <c r="D105" s="92">
        <f t="shared" si="16"/>
        <v>0</v>
      </c>
      <c r="E105" s="92">
        <f t="shared" si="16"/>
        <v>0</v>
      </c>
      <c r="F105" s="85">
        <f t="shared" si="21"/>
        <v>0</v>
      </c>
      <c r="G105" s="85">
        <f t="shared" si="22"/>
        <v>0</v>
      </c>
      <c r="H105" s="85">
        <f t="shared" si="23"/>
        <v>0</v>
      </c>
      <c r="I105" s="85">
        <f t="shared" si="24"/>
        <v>0</v>
      </c>
      <c r="J105" s="85">
        <f t="shared" si="25"/>
        <v>0</v>
      </c>
      <c r="K105" s="85">
        <f t="shared" ca="1" si="17"/>
        <v>8.9883058487565393E-2</v>
      </c>
      <c r="L105" s="85">
        <f t="shared" ca="1" si="26"/>
        <v>8.0789642030791014E-3</v>
      </c>
      <c r="M105" s="85">
        <f t="shared" ca="1" si="18"/>
        <v>19704512666.466278</v>
      </c>
      <c r="N105" s="85">
        <f t="shared" ca="1" si="19"/>
        <v>5196030330.1018829</v>
      </c>
      <c r="O105" s="85">
        <f t="shared" ca="1" si="20"/>
        <v>84425548.096757144</v>
      </c>
      <c r="P105" s="39">
        <f t="shared" ca="1" si="27"/>
        <v>-8.9883058487565393E-2</v>
      </c>
      <c r="Q105" s="39"/>
      <c r="R105" s="39"/>
      <c r="S105" s="39"/>
    </row>
    <row r="106" spans="1:19">
      <c r="A106" s="91"/>
      <c r="B106" s="91"/>
      <c r="C106" s="39"/>
      <c r="D106" s="92">
        <f t="shared" si="16"/>
        <v>0</v>
      </c>
      <c r="E106" s="92">
        <f t="shared" si="16"/>
        <v>0</v>
      </c>
      <c r="F106" s="85">
        <f t="shared" si="21"/>
        <v>0</v>
      </c>
      <c r="G106" s="85">
        <f t="shared" si="22"/>
        <v>0</v>
      </c>
      <c r="H106" s="85">
        <f t="shared" si="23"/>
        <v>0</v>
      </c>
      <c r="I106" s="85">
        <f t="shared" si="24"/>
        <v>0</v>
      </c>
      <c r="J106" s="85">
        <f t="shared" si="25"/>
        <v>0</v>
      </c>
      <c r="K106" s="85">
        <f t="shared" ca="1" si="17"/>
        <v>8.9883058487565393E-2</v>
      </c>
      <c r="L106" s="85">
        <f t="shared" ca="1" si="26"/>
        <v>8.0789642030791014E-3</v>
      </c>
      <c r="M106" s="85">
        <f t="shared" ca="1" si="18"/>
        <v>19704512666.466278</v>
      </c>
      <c r="N106" s="85">
        <f t="shared" ca="1" si="19"/>
        <v>5196030330.1018829</v>
      </c>
      <c r="O106" s="85">
        <f t="shared" ca="1" si="20"/>
        <v>84425548.096757144</v>
      </c>
      <c r="P106" s="39">
        <f t="shared" ca="1" si="27"/>
        <v>-8.9883058487565393E-2</v>
      </c>
      <c r="Q106" s="39"/>
      <c r="R106" s="39"/>
      <c r="S106" s="39"/>
    </row>
    <row r="107" spans="1:19">
      <c r="A107" s="91"/>
      <c r="B107" s="91"/>
      <c r="C107" s="39"/>
      <c r="D107" s="92">
        <f t="shared" si="16"/>
        <v>0</v>
      </c>
      <c r="E107" s="92">
        <f t="shared" si="16"/>
        <v>0</v>
      </c>
      <c r="F107" s="85">
        <f t="shared" si="21"/>
        <v>0</v>
      </c>
      <c r="G107" s="85">
        <f t="shared" si="22"/>
        <v>0</v>
      </c>
      <c r="H107" s="85">
        <f t="shared" si="23"/>
        <v>0</v>
      </c>
      <c r="I107" s="85">
        <f t="shared" si="24"/>
        <v>0</v>
      </c>
      <c r="J107" s="85">
        <f t="shared" si="25"/>
        <v>0</v>
      </c>
      <c r="K107" s="85">
        <f t="shared" ca="1" si="17"/>
        <v>8.9883058487565393E-2</v>
      </c>
      <c r="L107" s="85">
        <f t="shared" ca="1" si="26"/>
        <v>8.0789642030791014E-3</v>
      </c>
      <c r="M107" s="85">
        <f t="shared" ca="1" si="18"/>
        <v>19704512666.466278</v>
      </c>
      <c r="N107" s="85">
        <f t="shared" ca="1" si="19"/>
        <v>5196030330.1018829</v>
      </c>
      <c r="O107" s="85">
        <f t="shared" ca="1" si="20"/>
        <v>84425548.096757144</v>
      </c>
      <c r="P107" s="39">
        <f t="shared" ca="1" si="27"/>
        <v>-8.9883058487565393E-2</v>
      </c>
      <c r="Q107" s="39"/>
      <c r="R107" s="39"/>
      <c r="S107" s="39"/>
    </row>
    <row r="108" spans="1:19">
      <c r="A108" s="91"/>
      <c r="B108" s="91"/>
      <c r="C108" s="39"/>
      <c r="D108" s="92">
        <f t="shared" si="16"/>
        <v>0</v>
      </c>
      <c r="E108" s="92">
        <f t="shared" si="16"/>
        <v>0</v>
      </c>
      <c r="F108" s="85">
        <f t="shared" si="21"/>
        <v>0</v>
      </c>
      <c r="G108" s="85">
        <f t="shared" si="22"/>
        <v>0</v>
      </c>
      <c r="H108" s="85">
        <f t="shared" si="23"/>
        <v>0</v>
      </c>
      <c r="I108" s="85">
        <f t="shared" si="24"/>
        <v>0</v>
      </c>
      <c r="J108" s="85">
        <f t="shared" si="25"/>
        <v>0</v>
      </c>
      <c r="K108" s="85">
        <f t="shared" ca="1" si="17"/>
        <v>8.9883058487565393E-2</v>
      </c>
      <c r="L108" s="85">
        <f t="shared" ca="1" si="26"/>
        <v>8.0789642030791014E-3</v>
      </c>
      <c r="M108" s="85">
        <f t="shared" ca="1" si="18"/>
        <v>19704512666.466278</v>
      </c>
      <c r="N108" s="85">
        <f t="shared" ca="1" si="19"/>
        <v>5196030330.1018829</v>
      </c>
      <c r="O108" s="85">
        <f t="shared" ca="1" si="20"/>
        <v>84425548.096757144</v>
      </c>
      <c r="P108" s="39">
        <f t="shared" ca="1" si="27"/>
        <v>-8.9883058487565393E-2</v>
      </c>
      <c r="Q108" s="39"/>
      <c r="R108" s="39"/>
      <c r="S108" s="39"/>
    </row>
    <row r="109" spans="1:19">
      <c r="A109" s="91"/>
      <c r="B109" s="91"/>
      <c r="C109" s="39"/>
      <c r="D109" s="92">
        <f t="shared" si="16"/>
        <v>0</v>
      </c>
      <c r="E109" s="92">
        <f t="shared" si="16"/>
        <v>0</v>
      </c>
      <c r="F109" s="85">
        <f t="shared" si="21"/>
        <v>0</v>
      </c>
      <c r="G109" s="85">
        <f t="shared" si="22"/>
        <v>0</v>
      </c>
      <c r="H109" s="85">
        <f t="shared" si="23"/>
        <v>0</v>
      </c>
      <c r="I109" s="85">
        <f t="shared" si="24"/>
        <v>0</v>
      </c>
      <c r="J109" s="85">
        <f t="shared" si="25"/>
        <v>0</v>
      </c>
      <c r="K109" s="85">
        <f t="shared" ca="1" si="17"/>
        <v>8.9883058487565393E-2</v>
      </c>
      <c r="L109" s="85">
        <f t="shared" ca="1" si="26"/>
        <v>8.0789642030791014E-3</v>
      </c>
      <c r="M109" s="85">
        <f t="shared" ca="1" si="18"/>
        <v>19704512666.466278</v>
      </c>
      <c r="N109" s="85">
        <f t="shared" ca="1" si="19"/>
        <v>5196030330.1018829</v>
      </c>
      <c r="O109" s="85">
        <f t="shared" ca="1" si="20"/>
        <v>84425548.096757144</v>
      </c>
      <c r="P109" s="39">
        <f t="shared" ca="1" si="27"/>
        <v>-8.9883058487565393E-2</v>
      </c>
      <c r="Q109" s="39"/>
      <c r="R109" s="39"/>
      <c r="S109" s="39"/>
    </row>
    <row r="110" spans="1:19">
      <c r="A110" s="91"/>
      <c r="B110" s="91"/>
      <c r="C110" s="39"/>
      <c r="D110" s="92">
        <f t="shared" si="16"/>
        <v>0</v>
      </c>
      <c r="E110" s="92">
        <f t="shared" si="16"/>
        <v>0</v>
      </c>
      <c r="F110" s="85">
        <f t="shared" si="21"/>
        <v>0</v>
      </c>
      <c r="G110" s="85">
        <f t="shared" si="22"/>
        <v>0</v>
      </c>
      <c r="H110" s="85">
        <f t="shared" si="23"/>
        <v>0</v>
      </c>
      <c r="I110" s="85">
        <f t="shared" si="24"/>
        <v>0</v>
      </c>
      <c r="J110" s="85">
        <f t="shared" si="25"/>
        <v>0</v>
      </c>
      <c r="K110" s="85">
        <f t="shared" ca="1" si="17"/>
        <v>8.9883058487565393E-2</v>
      </c>
      <c r="L110" s="85">
        <f t="shared" ca="1" si="26"/>
        <v>8.0789642030791014E-3</v>
      </c>
      <c r="M110" s="85">
        <f t="shared" ca="1" si="18"/>
        <v>19704512666.466278</v>
      </c>
      <c r="N110" s="85">
        <f t="shared" ca="1" si="19"/>
        <v>5196030330.1018829</v>
      </c>
      <c r="O110" s="85">
        <f t="shared" ca="1" si="20"/>
        <v>84425548.096757144</v>
      </c>
      <c r="P110" s="39">
        <f t="shared" ca="1" si="27"/>
        <v>-8.9883058487565393E-2</v>
      </c>
      <c r="Q110" s="39"/>
      <c r="R110" s="39"/>
      <c r="S110" s="39"/>
    </row>
    <row r="111" spans="1:19">
      <c r="A111" s="91"/>
      <c r="B111" s="91"/>
      <c r="C111" s="39"/>
      <c r="D111" s="92">
        <f t="shared" si="16"/>
        <v>0</v>
      </c>
      <c r="E111" s="92">
        <f t="shared" si="16"/>
        <v>0</v>
      </c>
      <c r="F111" s="85">
        <f t="shared" si="21"/>
        <v>0</v>
      </c>
      <c r="G111" s="85">
        <f t="shared" si="22"/>
        <v>0</v>
      </c>
      <c r="H111" s="85">
        <f t="shared" si="23"/>
        <v>0</v>
      </c>
      <c r="I111" s="85">
        <f t="shared" si="24"/>
        <v>0</v>
      </c>
      <c r="J111" s="85">
        <f t="shared" si="25"/>
        <v>0</v>
      </c>
      <c r="K111" s="85">
        <f t="shared" ca="1" si="17"/>
        <v>8.9883058487565393E-2</v>
      </c>
      <c r="L111" s="85">
        <f t="shared" ca="1" si="26"/>
        <v>8.0789642030791014E-3</v>
      </c>
      <c r="M111" s="85">
        <f t="shared" ca="1" si="18"/>
        <v>19704512666.466278</v>
      </c>
      <c r="N111" s="85">
        <f t="shared" ca="1" si="19"/>
        <v>5196030330.1018829</v>
      </c>
      <c r="O111" s="85">
        <f t="shared" ca="1" si="20"/>
        <v>84425548.096757144</v>
      </c>
      <c r="P111" s="39">
        <f t="shared" ca="1" si="27"/>
        <v>-8.9883058487565393E-2</v>
      </c>
      <c r="Q111" s="39"/>
      <c r="R111" s="39"/>
      <c r="S111" s="39"/>
    </row>
    <row r="112" spans="1:19">
      <c r="A112" s="91"/>
      <c r="B112" s="91"/>
      <c r="C112" s="39"/>
      <c r="D112" s="92">
        <f t="shared" si="16"/>
        <v>0</v>
      </c>
      <c r="E112" s="92">
        <f t="shared" si="16"/>
        <v>0</v>
      </c>
      <c r="F112" s="85">
        <f t="shared" si="21"/>
        <v>0</v>
      </c>
      <c r="G112" s="85">
        <f t="shared" si="22"/>
        <v>0</v>
      </c>
      <c r="H112" s="85">
        <f t="shared" si="23"/>
        <v>0</v>
      </c>
      <c r="I112" s="85">
        <f t="shared" si="24"/>
        <v>0</v>
      </c>
      <c r="J112" s="85">
        <f t="shared" si="25"/>
        <v>0</v>
      </c>
      <c r="K112" s="85">
        <f t="shared" ca="1" si="17"/>
        <v>8.9883058487565393E-2</v>
      </c>
      <c r="L112" s="85">
        <f t="shared" ca="1" si="26"/>
        <v>8.0789642030791014E-3</v>
      </c>
      <c r="M112" s="85">
        <f t="shared" ca="1" si="18"/>
        <v>19704512666.466278</v>
      </c>
      <c r="N112" s="85">
        <f t="shared" ca="1" si="19"/>
        <v>5196030330.1018829</v>
      </c>
      <c r="O112" s="85">
        <f t="shared" ca="1" si="20"/>
        <v>84425548.096757144</v>
      </c>
      <c r="P112" s="39">
        <f t="shared" ca="1" si="27"/>
        <v>-8.9883058487565393E-2</v>
      </c>
      <c r="Q112" s="39"/>
      <c r="R112" s="39"/>
      <c r="S112" s="39"/>
    </row>
    <row r="113" spans="1:19">
      <c r="A113" s="91"/>
      <c r="B113" s="91"/>
      <c r="C113" s="39"/>
      <c r="D113" s="92">
        <f t="shared" si="16"/>
        <v>0</v>
      </c>
      <c r="E113" s="92">
        <f t="shared" si="16"/>
        <v>0</v>
      </c>
      <c r="F113" s="85">
        <f t="shared" si="21"/>
        <v>0</v>
      </c>
      <c r="G113" s="85">
        <f t="shared" si="22"/>
        <v>0</v>
      </c>
      <c r="H113" s="85">
        <f t="shared" si="23"/>
        <v>0</v>
      </c>
      <c r="I113" s="85">
        <f t="shared" si="24"/>
        <v>0</v>
      </c>
      <c r="J113" s="85">
        <f t="shared" si="25"/>
        <v>0</v>
      </c>
      <c r="K113" s="85">
        <f t="shared" ca="1" si="17"/>
        <v>8.9883058487565393E-2</v>
      </c>
      <c r="L113" s="85">
        <f t="shared" ca="1" si="26"/>
        <v>8.0789642030791014E-3</v>
      </c>
      <c r="M113" s="85">
        <f t="shared" ca="1" si="18"/>
        <v>19704512666.466278</v>
      </c>
      <c r="N113" s="85">
        <f t="shared" ca="1" si="19"/>
        <v>5196030330.1018829</v>
      </c>
      <c r="O113" s="85">
        <f t="shared" ca="1" si="20"/>
        <v>84425548.096757144</v>
      </c>
      <c r="P113" s="39">
        <f t="shared" ca="1" si="27"/>
        <v>-8.9883058487565393E-2</v>
      </c>
      <c r="Q113" s="39"/>
      <c r="R113" s="39"/>
      <c r="S113" s="39"/>
    </row>
    <row r="114" spans="1:19">
      <c r="A114" s="91"/>
      <c r="B114" s="91"/>
      <c r="C114" s="39"/>
      <c r="D114" s="92">
        <f t="shared" ref="D114:E129" si="28">A114/A$18</f>
        <v>0</v>
      </c>
      <c r="E114" s="92">
        <f t="shared" si="28"/>
        <v>0</v>
      </c>
      <c r="F114" s="85">
        <f t="shared" si="21"/>
        <v>0</v>
      </c>
      <c r="G114" s="85">
        <f t="shared" si="22"/>
        <v>0</v>
      </c>
      <c r="H114" s="85">
        <f t="shared" si="23"/>
        <v>0</v>
      </c>
      <c r="I114" s="85">
        <f t="shared" si="24"/>
        <v>0</v>
      </c>
      <c r="J114" s="85">
        <f t="shared" si="25"/>
        <v>0</v>
      </c>
      <c r="K114" s="85">
        <f t="shared" ca="1" si="17"/>
        <v>8.9883058487565393E-2</v>
      </c>
      <c r="L114" s="85">
        <f t="shared" ca="1" si="26"/>
        <v>8.0789642030791014E-3</v>
      </c>
      <c r="M114" s="85">
        <f t="shared" ca="1" si="18"/>
        <v>19704512666.466278</v>
      </c>
      <c r="N114" s="85">
        <f t="shared" ca="1" si="19"/>
        <v>5196030330.1018829</v>
      </c>
      <c r="O114" s="85">
        <f t="shared" ca="1" si="20"/>
        <v>84425548.096757144</v>
      </c>
      <c r="P114" s="39">
        <f t="shared" ca="1" si="27"/>
        <v>-8.9883058487565393E-2</v>
      </c>
      <c r="Q114" s="39"/>
      <c r="R114" s="39"/>
      <c r="S114" s="39"/>
    </row>
    <row r="115" spans="1:19">
      <c r="A115" s="91"/>
      <c r="B115" s="91"/>
      <c r="C115" s="39"/>
      <c r="D115" s="92">
        <f t="shared" si="28"/>
        <v>0</v>
      </c>
      <c r="E115" s="92">
        <f t="shared" si="28"/>
        <v>0</v>
      </c>
      <c r="F115" s="85">
        <f t="shared" si="21"/>
        <v>0</v>
      </c>
      <c r="G115" s="85">
        <f t="shared" si="22"/>
        <v>0</v>
      </c>
      <c r="H115" s="85">
        <f t="shared" si="23"/>
        <v>0</v>
      </c>
      <c r="I115" s="85">
        <f t="shared" si="24"/>
        <v>0</v>
      </c>
      <c r="J115" s="85">
        <f t="shared" si="25"/>
        <v>0</v>
      </c>
      <c r="K115" s="85">
        <f t="shared" ca="1" si="17"/>
        <v>8.9883058487565393E-2</v>
      </c>
      <c r="L115" s="85">
        <f t="shared" ca="1" si="26"/>
        <v>8.0789642030791014E-3</v>
      </c>
      <c r="M115" s="85">
        <f t="shared" ca="1" si="18"/>
        <v>19704512666.466278</v>
      </c>
      <c r="N115" s="85">
        <f t="shared" ca="1" si="19"/>
        <v>5196030330.1018829</v>
      </c>
      <c r="O115" s="85">
        <f t="shared" ca="1" si="20"/>
        <v>84425548.096757144</v>
      </c>
      <c r="P115" s="39">
        <f t="shared" ca="1" si="27"/>
        <v>-8.9883058487565393E-2</v>
      </c>
      <c r="Q115" s="39"/>
      <c r="R115" s="39"/>
      <c r="S115" s="39"/>
    </row>
    <row r="116" spans="1:19">
      <c r="A116" s="91"/>
      <c r="B116" s="91"/>
      <c r="C116" s="39"/>
      <c r="D116" s="92">
        <f t="shared" si="28"/>
        <v>0</v>
      </c>
      <c r="E116" s="92">
        <f t="shared" si="28"/>
        <v>0</v>
      </c>
      <c r="F116" s="85">
        <f t="shared" si="21"/>
        <v>0</v>
      </c>
      <c r="G116" s="85">
        <f t="shared" si="22"/>
        <v>0</v>
      </c>
      <c r="H116" s="85">
        <f t="shared" si="23"/>
        <v>0</v>
      </c>
      <c r="I116" s="85">
        <f t="shared" si="24"/>
        <v>0</v>
      </c>
      <c r="J116" s="85">
        <f t="shared" si="25"/>
        <v>0</v>
      </c>
      <c r="K116" s="85">
        <f t="shared" ca="1" si="17"/>
        <v>8.9883058487565393E-2</v>
      </c>
      <c r="L116" s="85">
        <f t="shared" ca="1" si="26"/>
        <v>8.0789642030791014E-3</v>
      </c>
      <c r="M116" s="85">
        <f t="shared" ca="1" si="18"/>
        <v>19704512666.466278</v>
      </c>
      <c r="N116" s="85">
        <f t="shared" ca="1" si="19"/>
        <v>5196030330.1018829</v>
      </c>
      <c r="O116" s="85">
        <f t="shared" ca="1" si="20"/>
        <v>84425548.096757144</v>
      </c>
      <c r="P116" s="39">
        <f t="shared" ca="1" si="27"/>
        <v>-8.9883058487565393E-2</v>
      </c>
      <c r="Q116" s="39"/>
      <c r="R116" s="39"/>
      <c r="S116" s="39"/>
    </row>
    <row r="117" spans="1:19">
      <c r="A117" s="93"/>
      <c r="B117" s="93"/>
      <c r="C117" s="39"/>
      <c r="D117" s="92">
        <f t="shared" si="28"/>
        <v>0</v>
      </c>
      <c r="E117" s="92">
        <f t="shared" si="28"/>
        <v>0</v>
      </c>
      <c r="F117" s="85">
        <f t="shared" si="21"/>
        <v>0</v>
      </c>
      <c r="G117" s="85">
        <f t="shared" si="22"/>
        <v>0</v>
      </c>
      <c r="H117" s="85">
        <f t="shared" si="23"/>
        <v>0</v>
      </c>
      <c r="I117" s="85">
        <f t="shared" si="24"/>
        <v>0</v>
      </c>
      <c r="J117" s="85">
        <f t="shared" si="25"/>
        <v>0</v>
      </c>
      <c r="K117" s="85">
        <f t="shared" ca="1" si="17"/>
        <v>8.9883058487565393E-2</v>
      </c>
      <c r="L117" s="85">
        <f t="shared" ca="1" si="26"/>
        <v>8.0789642030791014E-3</v>
      </c>
      <c r="M117" s="85">
        <f t="shared" ca="1" si="18"/>
        <v>19704512666.466278</v>
      </c>
      <c r="N117" s="85">
        <f t="shared" ca="1" si="19"/>
        <v>5196030330.1018829</v>
      </c>
      <c r="O117" s="85">
        <f t="shared" ca="1" si="20"/>
        <v>84425548.096757144</v>
      </c>
      <c r="P117" s="39">
        <f t="shared" ca="1" si="27"/>
        <v>-8.9883058487565393E-2</v>
      </c>
      <c r="Q117" s="39"/>
      <c r="R117" s="39"/>
      <c r="S117" s="39"/>
    </row>
    <row r="118" spans="1:19">
      <c r="A118" s="93"/>
      <c r="B118" s="93"/>
      <c r="C118" s="39"/>
      <c r="D118" s="92">
        <f t="shared" si="28"/>
        <v>0</v>
      </c>
      <c r="E118" s="92">
        <f t="shared" si="28"/>
        <v>0</v>
      </c>
      <c r="F118" s="85">
        <f t="shared" si="21"/>
        <v>0</v>
      </c>
      <c r="G118" s="85">
        <f t="shared" si="22"/>
        <v>0</v>
      </c>
      <c r="H118" s="85">
        <f t="shared" si="23"/>
        <v>0</v>
      </c>
      <c r="I118" s="85">
        <f t="shared" si="24"/>
        <v>0</v>
      </c>
      <c r="J118" s="85">
        <f t="shared" si="25"/>
        <v>0</v>
      </c>
      <c r="K118" s="85">
        <f t="shared" ca="1" si="17"/>
        <v>8.9883058487565393E-2</v>
      </c>
      <c r="L118" s="85">
        <f t="shared" ca="1" si="26"/>
        <v>8.0789642030791014E-3</v>
      </c>
      <c r="M118" s="85">
        <f t="shared" ca="1" si="18"/>
        <v>19704512666.466278</v>
      </c>
      <c r="N118" s="85">
        <f t="shared" ca="1" si="19"/>
        <v>5196030330.1018829</v>
      </c>
      <c r="O118" s="85">
        <f t="shared" ca="1" si="20"/>
        <v>84425548.096757144</v>
      </c>
      <c r="P118" s="39">
        <f t="shared" ca="1" si="27"/>
        <v>-8.9883058487565393E-2</v>
      </c>
      <c r="Q118" s="39"/>
      <c r="R118" s="39"/>
      <c r="S118" s="39"/>
    </row>
    <row r="119" spans="1:19">
      <c r="A119" s="93"/>
      <c r="B119" s="93"/>
      <c r="C119" s="39"/>
      <c r="D119" s="92">
        <f t="shared" si="28"/>
        <v>0</v>
      </c>
      <c r="E119" s="92">
        <f t="shared" si="28"/>
        <v>0</v>
      </c>
      <c r="F119" s="85">
        <f t="shared" si="21"/>
        <v>0</v>
      </c>
      <c r="G119" s="85">
        <f t="shared" si="22"/>
        <v>0</v>
      </c>
      <c r="H119" s="85">
        <f t="shared" si="23"/>
        <v>0</v>
      </c>
      <c r="I119" s="85">
        <f t="shared" si="24"/>
        <v>0</v>
      </c>
      <c r="J119" s="85">
        <f t="shared" si="25"/>
        <v>0</v>
      </c>
      <c r="K119" s="85">
        <f t="shared" ca="1" si="17"/>
        <v>8.9883058487565393E-2</v>
      </c>
      <c r="L119" s="85">
        <f t="shared" ca="1" si="26"/>
        <v>8.0789642030791014E-3</v>
      </c>
      <c r="M119" s="85">
        <f t="shared" ca="1" si="18"/>
        <v>19704512666.466278</v>
      </c>
      <c r="N119" s="85">
        <f t="shared" ca="1" si="19"/>
        <v>5196030330.1018829</v>
      </c>
      <c r="O119" s="85">
        <f t="shared" ca="1" si="20"/>
        <v>84425548.096757144</v>
      </c>
      <c r="P119" s="39">
        <f t="shared" ca="1" si="27"/>
        <v>-8.9883058487565393E-2</v>
      </c>
      <c r="Q119" s="39"/>
      <c r="R119" s="39"/>
      <c r="S119" s="39"/>
    </row>
    <row r="120" spans="1:19">
      <c r="A120" s="93"/>
      <c r="B120" s="93"/>
      <c r="C120" s="39"/>
      <c r="D120" s="92">
        <f t="shared" si="28"/>
        <v>0</v>
      </c>
      <c r="E120" s="92">
        <f t="shared" si="28"/>
        <v>0</v>
      </c>
      <c r="F120" s="85">
        <f t="shared" si="21"/>
        <v>0</v>
      </c>
      <c r="G120" s="85">
        <f t="shared" si="22"/>
        <v>0</v>
      </c>
      <c r="H120" s="85">
        <f t="shared" si="23"/>
        <v>0</v>
      </c>
      <c r="I120" s="85">
        <f t="shared" si="24"/>
        <v>0</v>
      </c>
      <c r="J120" s="85">
        <f t="shared" si="25"/>
        <v>0</v>
      </c>
      <c r="K120" s="85">
        <f t="shared" ca="1" si="17"/>
        <v>8.9883058487565393E-2</v>
      </c>
      <c r="L120" s="85">
        <f t="shared" ca="1" si="26"/>
        <v>8.0789642030791014E-3</v>
      </c>
      <c r="M120" s="85">
        <f t="shared" ca="1" si="18"/>
        <v>19704512666.466278</v>
      </c>
      <c r="N120" s="85">
        <f t="shared" ca="1" si="19"/>
        <v>5196030330.1018829</v>
      </c>
      <c r="O120" s="85">
        <f t="shared" ca="1" si="20"/>
        <v>84425548.096757144</v>
      </c>
      <c r="P120" s="39">
        <f t="shared" ca="1" si="27"/>
        <v>-8.9883058487565393E-2</v>
      </c>
      <c r="Q120" s="39"/>
      <c r="R120" s="39"/>
      <c r="S120" s="39"/>
    </row>
    <row r="121" spans="1:19">
      <c r="A121" s="93"/>
      <c r="B121" s="93"/>
      <c r="C121" s="39"/>
      <c r="D121" s="92">
        <f t="shared" si="28"/>
        <v>0</v>
      </c>
      <c r="E121" s="92">
        <f t="shared" si="28"/>
        <v>0</v>
      </c>
      <c r="F121" s="85">
        <f t="shared" si="21"/>
        <v>0</v>
      </c>
      <c r="G121" s="85">
        <f t="shared" si="22"/>
        <v>0</v>
      </c>
      <c r="H121" s="85">
        <f t="shared" si="23"/>
        <v>0</v>
      </c>
      <c r="I121" s="85">
        <f t="shared" si="24"/>
        <v>0</v>
      </c>
      <c r="J121" s="85">
        <f t="shared" si="25"/>
        <v>0</v>
      </c>
      <c r="K121" s="85">
        <f t="shared" ca="1" si="17"/>
        <v>8.9883058487565393E-2</v>
      </c>
      <c r="L121" s="85">
        <f t="shared" ca="1" si="26"/>
        <v>8.0789642030791014E-3</v>
      </c>
      <c r="M121" s="85">
        <f t="shared" ca="1" si="18"/>
        <v>19704512666.466278</v>
      </c>
      <c r="N121" s="85">
        <f t="shared" ca="1" si="19"/>
        <v>5196030330.1018829</v>
      </c>
      <c r="O121" s="85">
        <f t="shared" ca="1" si="20"/>
        <v>84425548.096757144</v>
      </c>
      <c r="P121" s="39">
        <f t="shared" ca="1" si="27"/>
        <v>-8.9883058487565393E-2</v>
      </c>
      <c r="Q121" s="39"/>
      <c r="R121" s="39"/>
      <c r="S121" s="39"/>
    </row>
    <row r="122" spans="1:19">
      <c r="A122" s="93"/>
      <c r="B122" s="93"/>
      <c r="C122" s="39"/>
      <c r="D122" s="92">
        <f t="shared" si="28"/>
        <v>0</v>
      </c>
      <c r="E122" s="92">
        <f t="shared" si="28"/>
        <v>0</v>
      </c>
      <c r="F122" s="85">
        <f t="shared" si="21"/>
        <v>0</v>
      </c>
      <c r="G122" s="85">
        <f t="shared" si="22"/>
        <v>0</v>
      </c>
      <c r="H122" s="85">
        <f t="shared" si="23"/>
        <v>0</v>
      </c>
      <c r="I122" s="85">
        <f t="shared" si="24"/>
        <v>0</v>
      </c>
      <c r="J122" s="85">
        <f t="shared" si="25"/>
        <v>0</v>
      </c>
      <c r="K122" s="85">
        <f t="shared" ca="1" si="17"/>
        <v>8.9883058487565393E-2</v>
      </c>
      <c r="L122" s="85">
        <f t="shared" ca="1" si="26"/>
        <v>8.0789642030791014E-3</v>
      </c>
      <c r="M122" s="85">
        <f t="shared" ca="1" si="18"/>
        <v>19704512666.466278</v>
      </c>
      <c r="N122" s="85">
        <f t="shared" ca="1" si="19"/>
        <v>5196030330.1018829</v>
      </c>
      <c r="O122" s="85">
        <f t="shared" ca="1" si="20"/>
        <v>84425548.096757144</v>
      </c>
      <c r="P122" s="39">
        <f t="shared" ca="1" si="27"/>
        <v>-8.9883058487565393E-2</v>
      </c>
      <c r="Q122" s="39"/>
      <c r="R122" s="39"/>
      <c r="S122" s="39"/>
    </row>
    <row r="123" spans="1:19">
      <c r="A123" s="93"/>
      <c r="B123" s="93"/>
      <c r="C123" s="39"/>
      <c r="D123" s="92">
        <f t="shared" si="28"/>
        <v>0</v>
      </c>
      <c r="E123" s="92">
        <f t="shared" si="28"/>
        <v>0</v>
      </c>
      <c r="F123" s="85">
        <f t="shared" si="21"/>
        <v>0</v>
      </c>
      <c r="G123" s="85">
        <f t="shared" si="22"/>
        <v>0</v>
      </c>
      <c r="H123" s="85">
        <f t="shared" si="23"/>
        <v>0</v>
      </c>
      <c r="I123" s="85">
        <f t="shared" si="24"/>
        <v>0</v>
      </c>
      <c r="J123" s="85">
        <f t="shared" si="25"/>
        <v>0</v>
      </c>
      <c r="K123" s="85">
        <f t="shared" ca="1" si="17"/>
        <v>8.9883058487565393E-2</v>
      </c>
      <c r="L123" s="85">
        <f t="shared" ca="1" si="26"/>
        <v>8.0789642030791014E-3</v>
      </c>
      <c r="M123" s="85">
        <f t="shared" ca="1" si="18"/>
        <v>19704512666.466278</v>
      </c>
      <c r="N123" s="85">
        <f t="shared" ca="1" si="19"/>
        <v>5196030330.1018829</v>
      </c>
      <c r="O123" s="85">
        <f t="shared" ca="1" si="20"/>
        <v>84425548.096757144</v>
      </c>
      <c r="P123" s="39">
        <f t="shared" ca="1" si="27"/>
        <v>-8.9883058487565393E-2</v>
      </c>
      <c r="Q123" s="39"/>
      <c r="R123" s="39"/>
      <c r="S123" s="39"/>
    </row>
    <row r="124" spans="1:19">
      <c r="A124" s="93"/>
      <c r="B124" s="93"/>
      <c r="C124" s="39"/>
      <c r="D124" s="92">
        <f t="shared" si="28"/>
        <v>0</v>
      </c>
      <c r="E124" s="92">
        <f t="shared" si="28"/>
        <v>0</v>
      </c>
      <c r="F124" s="85">
        <f t="shared" si="21"/>
        <v>0</v>
      </c>
      <c r="G124" s="85">
        <f t="shared" si="22"/>
        <v>0</v>
      </c>
      <c r="H124" s="85">
        <f t="shared" si="23"/>
        <v>0</v>
      </c>
      <c r="I124" s="85">
        <f t="shared" si="24"/>
        <v>0</v>
      </c>
      <c r="J124" s="85">
        <f t="shared" si="25"/>
        <v>0</v>
      </c>
      <c r="K124" s="85">
        <f t="shared" ca="1" si="17"/>
        <v>8.9883058487565393E-2</v>
      </c>
      <c r="L124" s="85">
        <f t="shared" ca="1" si="26"/>
        <v>8.0789642030791014E-3</v>
      </c>
      <c r="M124" s="85">
        <f t="shared" ca="1" si="18"/>
        <v>19704512666.466278</v>
      </c>
      <c r="N124" s="85">
        <f t="shared" ca="1" si="19"/>
        <v>5196030330.1018829</v>
      </c>
      <c r="O124" s="85">
        <f t="shared" ca="1" si="20"/>
        <v>84425548.096757144</v>
      </c>
      <c r="P124" s="39">
        <f t="shared" ca="1" si="27"/>
        <v>-8.9883058487565393E-2</v>
      </c>
      <c r="Q124" s="39"/>
      <c r="R124" s="39"/>
      <c r="S124" s="39"/>
    </row>
    <row r="125" spans="1:19">
      <c r="A125" s="93"/>
      <c r="B125" s="93"/>
      <c r="C125" s="39"/>
      <c r="D125" s="92">
        <f t="shared" si="28"/>
        <v>0</v>
      </c>
      <c r="E125" s="92">
        <f t="shared" si="28"/>
        <v>0</v>
      </c>
      <c r="F125" s="85">
        <f t="shared" si="21"/>
        <v>0</v>
      </c>
      <c r="G125" s="85">
        <f t="shared" si="22"/>
        <v>0</v>
      </c>
      <c r="H125" s="85">
        <f t="shared" si="23"/>
        <v>0</v>
      </c>
      <c r="I125" s="85">
        <f t="shared" si="24"/>
        <v>0</v>
      </c>
      <c r="J125" s="85">
        <f t="shared" si="25"/>
        <v>0</v>
      </c>
      <c r="K125" s="85">
        <f t="shared" ca="1" si="17"/>
        <v>8.9883058487565393E-2</v>
      </c>
      <c r="L125" s="85">
        <f t="shared" ca="1" si="26"/>
        <v>8.0789642030791014E-3</v>
      </c>
      <c r="M125" s="85">
        <f t="shared" ca="1" si="18"/>
        <v>19704512666.466278</v>
      </c>
      <c r="N125" s="85">
        <f t="shared" ca="1" si="19"/>
        <v>5196030330.1018829</v>
      </c>
      <c r="O125" s="85">
        <f t="shared" ca="1" si="20"/>
        <v>84425548.096757144</v>
      </c>
      <c r="P125" s="39">
        <f t="shared" ca="1" si="27"/>
        <v>-8.9883058487565393E-2</v>
      </c>
      <c r="Q125" s="39"/>
      <c r="R125" s="39"/>
      <c r="S125" s="39"/>
    </row>
    <row r="126" spans="1:19">
      <c r="A126" s="93"/>
      <c r="B126" s="93"/>
      <c r="C126" s="39"/>
      <c r="D126" s="92">
        <f t="shared" si="28"/>
        <v>0</v>
      </c>
      <c r="E126" s="92">
        <f t="shared" si="28"/>
        <v>0</v>
      </c>
      <c r="F126" s="85">
        <f t="shared" si="21"/>
        <v>0</v>
      </c>
      <c r="G126" s="85">
        <f t="shared" si="22"/>
        <v>0</v>
      </c>
      <c r="H126" s="85">
        <f t="shared" si="23"/>
        <v>0</v>
      </c>
      <c r="I126" s="85">
        <f t="shared" si="24"/>
        <v>0</v>
      </c>
      <c r="J126" s="85">
        <f t="shared" si="25"/>
        <v>0</v>
      </c>
      <c r="K126" s="85">
        <f t="shared" ca="1" si="17"/>
        <v>8.9883058487565393E-2</v>
      </c>
      <c r="L126" s="85">
        <f t="shared" ca="1" si="26"/>
        <v>8.0789642030791014E-3</v>
      </c>
      <c r="M126" s="85">
        <f t="shared" ca="1" si="18"/>
        <v>19704512666.466278</v>
      </c>
      <c r="N126" s="85">
        <f t="shared" ca="1" si="19"/>
        <v>5196030330.1018829</v>
      </c>
      <c r="O126" s="85">
        <f t="shared" ca="1" si="20"/>
        <v>84425548.096757144</v>
      </c>
      <c r="P126" s="39">
        <f t="shared" ca="1" si="27"/>
        <v>-8.9883058487565393E-2</v>
      </c>
      <c r="Q126" s="39"/>
      <c r="R126" s="39"/>
      <c r="S126" s="39"/>
    </row>
    <row r="127" spans="1:19">
      <c r="A127" s="93"/>
      <c r="B127" s="93"/>
      <c r="C127" s="39"/>
      <c r="D127" s="92">
        <f t="shared" si="28"/>
        <v>0</v>
      </c>
      <c r="E127" s="92">
        <f t="shared" si="28"/>
        <v>0</v>
      </c>
      <c r="F127" s="85">
        <f t="shared" si="21"/>
        <v>0</v>
      </c>
      <c r="G127" s="85">
        <f t="shared" si="22"/>
        <v>0</v>
      </c>
      <c r="H127" s="85">
        <f t="shared" si="23"/>
        <v>0</v>
      </c>
      <c r="I127" s="85">
        <f t="shared" si="24"/>
        <v>0</v>
      </c>
      <c r="J127" s="85">
        <f t="shared" si="25"/>
        <v>0</v>
      </c>
      <c r="K127" s="85">
        <f t="shared" ca="1" si="17"/>
        <v>8.9883058487565393E-2</v>
      </c>
      <c r="L127" s="85">
        <f t="shared" ca="1" si="26"/>
        <v>8.0789642030791014E-3</v>
      </c>
      <c r="M127" s="85">
        <f t="shared" ca="1" si="18"/>
        <v>19704512666.466278</v>
      </c>
      <c r="N127" s="85">
        <f t="shared" ca="1" si="19"/>
        <v>5196030330.1018829</v>
      </c>
      <c r="O127" s="85">
        <f t="shared" ca="1" si="20"/>
        <v>84425548.096757144</v>
      </c>
      <c r="P127" s="39">
        <f t="shared" ca="1" si="27"/>
        <v>-8.9883058487565393E-2</v>
      </c>
      <c r="Q127" s="39"/>
      <c r="R127" s="39"/>
      <c r="S127" s="39"/>
    </row>
    <row r="128" spans="1:19">
      <c r="A128" s="93"/>
      <c r="B128" s="93"/>
      <c r="C128" s="39"/>
      <c r="D128" s="92">
        <f t="shared" si="28"/>
        <v>0</v>
      </c>
      <c r="E128" s="92">
        <f t="shared" si="28"/>
        <v>0</v>
      </c>
      <c r="F128" s="85">
        <f t="shared" si="21"/>
        <v>0</v>
      </c>
      <c r="G128" s="85">
        <f t="shared" si="22"/>
        <v>0</v>
      </c>
      <c r="H128" s="85">
        <f t="shared" si="23"/>
        <v>0</v>
      </c>
      <c r="I128" s="85">
        <f t="shared" si="24"/>
        <v>0</v>
      </c>
      <c r="J128" s="85">
        <f t="shared" si="25"/>
        <v>0</v>
      </c>
      <c r="K128" s="85">
        <f t="shared" ca="1" si="17"/>
        <v>8.9883058487565393E-2</v>
      </c>
      <c r="L128" s="85">
        <f t="shared" ca="1" si="26"/>
        <v>8.0789642030791014E-3</v>
      </c>
      <c r="M128" s="85">
        <f t="shared" ca="1" si="18"/>
        <v>19704512666.466278</v>
      </c>
      <c r="N128" s="85">
        <f t="shared" ca="1" si="19"/>
        <v>5196030330.1018829</v>
      </c>
      <c r="O128" s="85">
        <f t="shared" ca="1" si="20"/>
        <v>84425548.096757144</v>
      </c>
      <c r="P128" s="39">
        <f t="shared" ca="1" si="27"/>
        <v>-8.9883058487565393E-2</v>
      </c>
      <c r="Q128" s="39"/>
      <c r="R128" s="39"/>
      <c r="S128" s="39"/>
    </row>
    <row r="129" spans="1:19">
      <c r="A129" s="93"/>
      <c r="B129" s="93"/>
      <c r="C129" s="39"/>
      <c r="D129" s="92">
        <f t="shared" si="28"/>
        <v>0</v>
      </c>
      <c r="E129" s="92">
        <f t="shared" si="28"/>
        <v>0</v>
      </c>
      <c r="F129" s="85">
        <f t="shared" si="21"/>
        <v>0</v>
      </c>
      <c r="G129" s="85">
        <f t="shared" si="22"/>
        <v>0</v>
      </c>
      <c r="H129" s="85">
        <f t="shared" si="23"/>
        <v>0</v>
      </c>
      <c r="I129" s="85">
        <f t="shared" si="24"/>
        <v>0</v>
      </c>
      <c r="J129" s="85">
        <f t="shared" si="25"/>
        <v>0</v>
      </c>
      <c r="K129" s="85">
        <f t="shared" ca="1" si="17"/>
        <v>8.9883058487565393E-2</v>
      </c>
      <c r="L129" s="85">
        <f t="shared" ca="1" si="26"/>
        <v>8.0789642030791014E-3</v>
      </c>
      <c r="M129" s="85">
        <f t="shared" ca="1" si="18"/>
        <v>19704512666.466278</v>
      </c>
      <c r="N129" s="85">
        <f t="shared" ca="1" si="19"/>
        <v>5196030330.1018829</v>
      </c>
      <c r="O129" s="85">
        <f t="shared" ca="1" si="20"/>
        <v>84425548.096757144</v>
      </c>
      <c r="P129" s="39">
        <f t="shared" ca="1" si="27"/>
        <v>-8.9883058487565393E-2</v>
      </c>
      <c r="Q129" s="39"/>
      <c r="R129" s="39"/>
      <c r="S129" s="39"/>
    </row>
    <row r="130" spans="1:19">
      <c r="A130" s="93"/>
      <c r="B130" s="93"/>
      <c r="C130" s="39"/>
      <c r="D130" s="92">
        <f t="shared" ref="D130:E193" si="29">A130/A$18</f>
        <v>0</v>
      </c>
      <c r="E130" s="92">
        <f t="shared" si="29"/>
        <v>0</v>
      </c>
      <c r="F130" s="85">
        <f t="shared" si="21"/>
        <v>0</v>
      </c>
      <c r="G130" s="85">
        <f t="shared" si="22"/>
        <v>0</v>
      </c>
      <c r="H130" s="85">
        <f t="shared" si="23"/>
        <v>0</v>
      </c>
      <c r="I130" s="85">
        <f t="shared" si="24"/>
        <v>0</v>
      </c>
      <c r="J130" s="85">
        <f t="shared" si="25"/>
        <v>0</v>
      </c>
      <c r="K130" s="85">
        <f t="shared" ca="1" si="17"/>
        <v>8.9883058487565393E-2</v>
      </c>
      <c r="L130" s="85">
        <f t="shared" ca="1" si="26"/>
        <v>8.0789642030791014E-3</v>
      </c>
      <c r="M130" s="85">
        <f t="shared" ca="1" si="18"/>
        <v>19704512666.466278</v>
      </c>
      <c r="N130" s="85">
        <f t="shared" ca="1" si="19"/>
        <v>5196030330.1018829</v>
      </c>
      <c r="O130" s="85">
        <f t="shared" ca="1" si="20"/>
        <v>84425548.096757144</v>
      </c>
      <c r="P130" s="39">
        <f t="shared" ca="1" si="27"/>
        <v>-8.9883058487565393E-2</v>
      </c>
      <c r="Q130" s="39"/>
      <c r="R130" s="39"/>
      <c r="S130" s="39"/>
    </row>
    <row r="131" spans="1:19">
      <c r="A131" s="93"/>
      <c r="B131" s="93"/>
      <c r="C131" s="39"/>
      <c r="D131" s="92">
        <f t="shared" si="29"/>
        <v>0</v>
      </c>
      <c r="E131" s="92">
        <f t="shared" si="29"/>
        <v>0</v>
      </c>
      <c r="F131" s="85">
        <f t="shared" si="21"/>
        <v>0</v>
      </c>
      <c r="G131" s="85">
        <f t="shared" si="22"/>
        <v>0</v>
      </c>
      <c r="H131" s="85">
        <f t="shared" si="23"/>
        <v>0</v>
      </c>
      <c r="I131" s="85">
        <f t="shared" si="24"/>
        <v>0</v>
      </c>
      <c r="J131" s="85">
        <f t="shared" si="25"/>
        <v>0</v>
      </c>
      <c r="K131" s="85">
        <f t="shared" ca="1" si="17"/>
        <v>8.9883058487565393E-2</v>
      </c>
      <c r="L131" s="85">
        <f t="shared" ca="1" si="26"/>
        <v>8.0789642030791014E-3</v>
      </c>
      <c r="M131" s="85">
        <f t="shared" ca="1" si="18"/>
        <v>19704512666.466278</v>
      </c>
      <c r="N131" s="85">
        <f t="shared" ca="1" si="19"/>
        <v>5196030330.1018829</v>
      </c>
      <c r="O131" s="85">
        <f t="shared" ca="1" si="20"/>
        <v>84425548.096757144</v>
      </c>
      <c r="P131" s="39">
        <f t="shared" ca="1" si="27"/>
        <v>-8.9883058487565393E-2</v>
      </c>
      <c r="Q131" s="39"/>
      <c r="R131" s="39"/>
      <c r="S131" s="39"/>
    </row>
    <row r="132" spans="1:19">
      <c r="A132" s="93"/>
      <c r="B132" s="93"/>
      <c r="C132" s="39"/>
      <c r="D132" s="92">
        <f t="shared" si="29"/>
        <v>0</v>
      </c>
      <c r="E132" s="92">
        <f t="shared" si="29"/>
        <v>0</v>
      </c>
      <c r="F132" s="85">
        <f t="shared" si="21"/>
        <v>0</v>
      </c>
      <c r="G132" s="85">
        <f t="shared" si="22"/>
        <v>0</v>
      </c>
      <c r="H132" s="85">
        <f t="shared" si="23"/>
        <v>0</v>
      </c>
      <c r="I132" s="85">
        <f t="shared" si="24"/>
        <v>0</v>
      </c>
      <c r="J132" s="85">
        <f t="shared" si="25"/>
        <v>0</v>
      </c>
      <c r="K132" s="85">
        <f t="shared" ca="1" si="17"/>
        <v>8.9883058487565393E-2</v>
      </c>
      <c r="L132" s="85">
        <f t="shared" ca="1" si="26"/>
        <v>8.0789642030791014E-3</v>
      </c>
      <c r="M132" s="85">
        <f t="shared" ca="1" si="18"/>
        <v>19704512666.466278</v>
      </c>
      <c r="N132" s="85">
        <f t="shared" ca="1" si="19"/>
        <v>5196030330.1018829</v>
      </c>
      <c r="O132" s="85">
        <f t="shared" ca="1" si="20"/>
        <v>84425548.096757144</v>
      </c>
      <c r="P132" s="39">
        <f t="shared" ca="1" si="27"/>
        <v>-8.9883058487565393E-2</v>
      </c>
      <c r="Q132" s="39"/>
      <c r="R132" s="39"/>
      <c r="S132" s="39"/>
    </row>
    <row r="133" spans="1:19">
      <c r="A133" s="93"/>
      <c r="B133" s="93"/>
      <c r="C133" s="39"/>
      <c r="D133" s="92">
        <f t="shared" si="29"/>
        <v>0</v>
      </c>
      <c r="E133" s="92">
        <f t="shared" si="29"/>
        <v>0</v>
      </c>
      <c r="F133" s="85">
        <f t="shared" si="21"/>
        <v>0</v>
      </c>
      <c r="G133" s="85">
        <f t="shared" si="22"/>
        <v>0</v>
      </c>
      <c r="H133" s="85">
        <f t="shared" si="23"/>
        <v>0</v>
      </c>
      <c r="I133" s="85">
        <f t="shared" si="24"/>
        <v>0</v>
      </c>
      <c r="J133" s="85">
        <f t="shared" si="25"/>
        <v>0</v>
      </c>
      <c r="K133" s="85">
        <f t="shared" ca="1" si="17"/>
        <v>8.9883058487565393E-2</v>
      </c>
      <c r="L133" s="85">
        <f t="shared" ca="1" si="26"/>
        <v>8.0789642030791014E-3</v>
      </c>
      <c r="M133" s="85">
        <f t="shared" ca="1" si="18"/>
        <v>19704512666.466278</v>
      </c>
      <c r="N133" s="85">
        <f t="shared" ca="1" si="19"/>
        <v>5196030330.1018829</v>
      </c>
      <c r="O133" s="85">
        <f t="shared" ca="1" si="20"/>
        <v>84425548.096757144</v>
      </c>
      <c r="P133" s="39">
        <f t="shared" ca="1" si="27"/>
        <v>-8.9883058487565393E-2</v>
      </c>
      <c r="Q133" s="39"/>
      <c r="R133" s="39"/>
      <c r="S133" s="39"/>
    </row>
    <row r="134" spans="1:19">
      <c r="A134" s="93"/>
      <c r="B134" s="93"/>
      <c r="C134" s="39"/>
      <c r="D134" s="92">
        <f t="shared" si="29"/>
        <v>0</v>
      </c>
      <c r="E134" s="92">
        <f t="shared" si="29"/>
        <v>0</v>
      </c>
      <c r="F134" s="85">
        <f t="shared" si="21"/>
        <v>0</v>
      </c>
      <c r="G134" s="85">
        <f t="shared" si="22"/>
        <v>0</v>
      </c>
      <c r="H134" s="85">
        <f t="shared" si="23"/>
        <v>0</v>
      </c>
      <c r="I134" s="85">
        <f t="shared" si="24"/>
        <v>0</v>
      </c>
      <c r="J134" s="85">
        <f t="shared" si="25"/>
        <v>0</v>
      </c>
      <c r="K134" s="85">
        <f t="shared" ca="1" si="17"/>
        <v>8.9883058487565393E-2</v>
      </c>
      <c r="L134" s="85">
        <f t="shared" ca="1" si="26"/>
        <v>8.0789642030791014E-3</v>
      </c>
      <c r="M134" s="85">
        <f t="shared" ca="1" si="18"/>
        <v>19704512666.466278</v>
      </c>
      <c r="N134" s="85">
        <f t="shared" ca="1" si="19"/>
        <v>5196030330.1018829</v>
      </c>
      <c r="O134" s="85">
        <f t="shared" ca="1" si="20"/>
        <v>84425548.096757144</v>
      </c>
      <c r="P134" s="39">
        <f t="shared" ca="1" si="27"/>
        <v>-8.9883058487565393E-2</v>
      </c>
      <c r="Q134" s="39"/>
      <c r="R134" s="39"/>
      <c r="S134" s="39"/>
    </row>
    <row r="135" spans="1:19">
      <c r="A135" s="93"/>
      <c r="B135" s="93"/>
      <c r="C135" s="39"/>
      <c r="D135" s="92">
        <f t="shared" si="29"/>
        <v>0</v>
      </c>
      <c r="E135" s="92">
        <f t="shared" si="29"/>
        <v>0</v>
      </c>
      <c r="F135" s="85">
        <f t="shared" si="21"/>
        <v>0</v>
      </c>
      <c r="G135" s="85">
        <f t="shared" si="22"/>
        <v>0</v>
      </c>
      <c r="H135" s="85">
        <f t="shared" si="23"/>
        <v>0</v>
      </c>
      <c r="I135" s="85">
        <f t="shared" si="24"/>
        <v>0</v>
      </c>
      <c r="J135" s="85">
        <f t="shared" si="25"/>
        <v>0</v>
      </c>
      <c r="K135" s="85">
        <f t="shared" ca="1" si="17"/>
        <v>8.9883058487565393E-2</v>
      </c>
      <c r="L135" s="85">
        <f t="shared" ca="1" si="26"/>
        <v>8.0789642030791014E-3</v>
      </c>
      <c r="M135" s="85">
        <f t="shared" ca="1" si="18"/>
        <v>19704512666.466278</v>
      </c>
      <c r="N135" s="85">
        <f t="shared" ca="1" si="19"/>
        <v>5196030330.1018829</v>
      </c>
      <c r="O135" s="85">
        <f t="shared" ca="1" si="20"/>
        <v>84425548.096757144</v>
      </c>
      <c r="P135" s="39">
        <f t="shared" ca="1" si="27"/>
        <v>-8.9883058487565393E-2</v>
      </c>
      <c r="Q135" s="39"/>
      <c r="R135" s="39"/>
      <c r="S135" s="39"/>
    </row>
    <row r="136" spans="1:19">
      <c r="A136" s="93"/>
      <c r="B136" s="93"/>
      <c r="C136" s="39"/>
      <c r="D136" s="92">
        <f t="shared" si="29"/>
        <v>0</v>
      </c>
      <c r="E136" s="92">
        <f t="shared" si="29"/>
        <v>0</v>
      </c>
      <c r="F136" s="85">
        <f t="shared" si="21"/>
        <v>0</v>
      </c>
      <c r="G136" s="85">
        <f t="shared" si="22"/>
        <v>0</v>
      </c>
      <c r="H136" s="85">
        <f t="shared" si="23"/>
        <v>0</v>
      </c>
      <c r="I136" s="85">
        <f t="shared" si="24"/>
        <v>0</v>
      </c>
      <c r="J136" s="85">
        <f t="shared" si="25"/>
        <v>0</v>
      </c>
      <c r="K136" s="85">
        <f t="shared" ca="1" si="17"/>
        <v>8.9883058487565393E-2</v>
      </c>
      <c r="L136" s="85">
        <f t="shared" ca="1" si="26"/>
        <v>8.0789642030791014E-3</v>
      </c>
      <c r="M136" s="85">
        <f t="shared" ca="1" si="18"/>
        <v>19704512666.466278</v>
      </c>
      <c r="N136" s="85">
        <f t="shared" ca="1" si="19"/>
        <v>5196030330.1018829</v>
      </c>
      <c r="O136" s="85">
        <f t="shared" ca="1" si="20"/>
        <v>84425548.096757144</v>
      </c>
      <c r="P136" s="39">
        <f t="shared" ca="1" si="27"/>
        <v>-8.9883058487565393E-2</v>
      </c>
      <c r="Q136" s="39"/>
      <c r="R136" s="39"/>
      <c r="S136" s="39"/>
    </row>
    <row r="137" spans="1:19">
      <c r="A137" s="93"/>
      <c r="B137" s="93"/>
      <c r="C137" s="39"/>
      <c r="D137" s="92">
        <f t="shared" si="29"/>
        <v>0</v>
      </c>
      <c r="E137" s="92">
        <f t="shared" si="29"/>
        <v>0</v>
      </c>
      <c r="F137" s="85">
        <f t="shared" si="21"/>
        <v>0</v>
      </c>
      <c r="G137" s="85">
        <f t="shared" si="22"/>
        <v>0</v>
      </c>
      <c r="H137" s="85">
        <f t="shared" si="23"/>
        <v>0</v>
      </c>
      <c r="I137" s="85">
        <f t="shared" si="24"/>
        <v>0</v>
      </c>
      <c r="J137" s="85">
        <f t="shared" si="25"/>
        <v>0</v>
      </c>
      <c r="K137" s="85">
        <f t="shared" ca="1" si="17"/>
        <v>8.9883058487565393E-2</v>
      </c>
      <c r="L137" s="85">
        <f t="shared" ca="1" si="26"/>
        <v>8.0789642030791014E-3</v>
      </c>
      <c r="M137" s="85">
        <f t="shared" ca="1" si="18"/>
        <v>19704512666.466278</v>
      </c>
      <c r="N137" s="85">
        <f t="shared" ca="1" si="19"/>
        <v>5196030330.1018829</v>
      </c>
      <c r="O137" s="85">
        <f t="shared" ca="1" si="20"/>
        <v>84425548.096757144</v>
      </c>
      <c r="P137" s="39">
        <f t="shared" ca="1" si="27"/>
        <v>-8.9883058487565393E-2</v>
      </c>
      <c r="Q137" s="39"/>
      <c r="R137" s="39"/>
      <c r="S137" s="39"/>
    </row>
    <row r="138" spans="1:19">
      <c r="A138" s="93"/>
      <c r="B138" s="93"/>
      <c r="C138" s="39"/>
      <c r="D138" s="92">
        <f t="shared" si="29"/>
        <v>0</v>
      </c>
      <c r="E138" s="92">
        <f t="shared" si="29"/>
        <v>0</v>
      </c>
      <c r="F138" s="85">
        <f t="shared" si="21"/>
        <v>0</v>
      </c>
      <c r="G138" s="85">
        <f t="shared" si="22"/>
        <v>0</v>
      </c>
      <c r="H138" s="85">
        <f t="shared" si="23"/>
        <v>0</v>
      </c>
      <c r="I138" s="85">
        <f t="shared" si="24"/>
        <v>0</v>
      </c>
      <c r="J138" s="85">
        <f t="shared" si="25"/>
        <v>0</v>
      </c>
      <c r="K138" s="85">
        <f t="shared" ca="1" si="17"/>
        <v>8.9883058487565393E-2</v>
      </c>
      <c r="L138" s="85">
        <f t="shared" ca="1" si="26"/>
        <v>8.0789642030791014E-3</v>
      </c>
      <c r="M138" s="85">
        <f t="shared" ca="1" si="18"/>
        <v>19704512666.466278</v>
      </c>
      <c r="N138" s="85">
        <f t="shared" ca="1" si="19"/>
        <v>5196030330.1018829</v>
      </c>
      <c r="O138" s="85">
        <f t="shared" ca="1" si="20"/>
        <v>84425548.096757144</v>
      </c>
      <c r="P138" s="39">
        <f t="shared" ca="1" si="27"/>
        <v>-8.9883058487565393E-2</v>
      </c>
      <c r="Q138" s="39"/>
      <c r="R138" s="39"/>
      <c r="S138" s="39"/>
    </row>
    <row r="139" spans="1:19">
      <c r="A139" s="93"/>
      <c r="B139" s="93"/>
      <c r="C139" s="39"/>
      <c r="D139" s="92">
        <f t="shared" si="29"/>
        <v>0</v>
      </c>
      <c r="E139" s="92">
        <f t="shared" si="29"/>
        <v>0</v>
      </c>
      <c r="F139" s="85">
        <f t="shared" si="21"/>
        <v>0</v>
      </c>
      <c r="G139" s="85">
        <f t="shared" si="22"/>
        <v>0</v>
      </c>
      <c r="H139" s="85">
        <f t="shared" si="23"/>
        <v>0</v>
      </c>
      <c r="I139" s="85">
        <f t="shared" si="24"/>
        <v>0</v>
      </c>
      <c r="J139" s="85">
        <f t="shared" si="25"/>
        <v>0</v>
      </c>
      <c r="K139" s="85">
        <f t="shared" ca="1" si="17"/>
        <v>8.9883058487565393E-2</v>
      </c>
      <c r="L139" s="85">
        <f t="shared" ca="1" si="26"/>
        <v>8.0789642030791014E-3</v>
      </c>
      <c r="M139" s="85">
        <f t="shared" ca="1" si="18"/>
        <v>19704512666.466278</v>
      </c>
      <c r="N139" s="85">
        <f t="shared" ca="1" si="19"/>
        <v>5196030330.1018829</v>
      </c>
      <c r="O139" s="85">
        <f t="shared" ca="1" si="20"/>
        <v>84425548.096757144</v>
      </c>
      <c r="P139" s="39">
        <f t="shared" ca="1" si="27"/>
        <v>-8.9883058487565393E-2</v>
      </c>
      <c r="Q139" s="39"/>
      <c r="R139" s="39"/>
      <c r="S139" s="39"/>
    </row>
    <row r="140" spans="1:19">
      <c r="A140" s="93"/>
      <c r="B140" s="93"/>
      <c r="C140" s="39"/>
      <c r="D140" s="92">
        <f t="shared" si="29"/>
        <v>0</v>
      </c>
      <c r="E140" s="92">
        <f t="shared" si="29"/>
        <v>0</v>
      </c>
      <c r="F140" s="85">
        <f t="shared" si="21"/>
        <v>0</v>
      </c>
      <c r="G140" s="85">
        <f t="shared" si="22"/>
        <v>0</v>
      </c>
      <c r="H140" s="85">
        <f t="shared" si="23"/>
        <v>0</v>
      </c>
      <c r="I140" s="85">
        <f t="shared" si="24"/>
        <v>0</v>
      </c>
      <c r="J140" s="85">
        <f t="shared" si="25"/>
        <v>0</v>
      </c>
      <c r="K140" s="85">
        <f t="shared" ca="1" si="17"/>
        <v>8.9883058487565393E-2</v>
      </c>
      <c r="L140" s="85">
        <f t="shared" ca="1" si="26"/>
        <v>8.0789642030791014E-3</v>
      </c>
      <c r="M140" s="85">
        <f t="shared" ca="1" si="18"/>
        <v>19704512666.466278</v>
      </c>
      <c r="N140" s="85">
        <f t="shared" ca="1" si="19"/>
        <v>5196030330.1018829</v>
      </c>
      <c r="O140" s="85">
        <f t="shared" ca="1" si="20"/>
        <v>84425548.096757144</v>
      </c>
      <c r="P140" s="39">
        <f t="shared" ca="1" si="27"/>
        <v>-8.9883058487565393E-2</v>
      </c>
      <c r="Q140" s="39"/>
      <c r="R140" s="39"/>
      <c r="S140" s="39"/>
    </row>
    <row r="141" spans="1:19">
      <c r="A141" s="93"/>
      <c r="B141" s="93"/>
      <c r="C141" s="39"/>
      <c r="D141" s="92">
        <f t="shared" si="29"/>
        <v>0</v>
      </c>
      <c r="E141" s="92">
        <f t="shared" si="29"/>
        <v>0</v>
      </c>
      <c r="F141" s="85">
        <f t="shared" si="21"/>
        <v>0</v>
      </c>
      <c r="G141" s="85">
        <f t="shared" si="22"/>
        <v>0</v>
      </c>
      <c r="H141" s="85">
        <f t="shared" si="23"/>
        <v>0</v>
      </c>
      <c r="I141" s="85">
        <f t="shared" si="24"/>
        <v>0</v>
      </c>
      <c r="J141" s="85">
        <f t="shared" si="25"/>
        <v>0</v>
      </c>
      <c r="K141" s="85">
        <f t="shared" ca="1" si="17"/>
        <v>8.9883058487565393E-2</v>
      </c>
      <c r="L141" s="85">
        <f t="shared" ca="1" si="26"/>
        <v>8.0789642030791014E-3</v>
      </c>
      <c r="M141" s="85">
        <f t="shared" ca="1" si="18"/>
        <v>19704512666.466278</v>
      </c>
      <c r="N141" s="85">
        <f t="shared" ca="1" si="19"/>
        <v>5196030330.1018829</v>
      </c>
      <c r="O141" s="85">
        <f t="shared" ca="1" si="20"/>
        <v>84425548.096757144</v>
      </c>
      <c r="P141" s="39">
        <f t="shared" ca="1" si="27"/>
        <v>-8.9883058487565393E-2</v>
      </c>
      <c r="Q141" s="39"/>
      <c r="R141" s="39"/>
      <c r="S141" s="39"/>
    </row>
    <row r="142" spans="1:19">
      <c r="A142" s="93"/>
      <c r="B142" s="93"/>
      <c r="C142" s="39"/>
      <c r="D142" s="92">
        <f t="shared" si="29"/>
        <v>0</v>
      </c>
      <c r="E142" s="92">
        <f t="shared" si="29"/>
        <v>0</v>
      </c>
      <c r="F142" s="85">
        <f t="shared" si="21"/>
        <v>0</v>
      </c>
      <c r="G142" s="85">
        <f t="shared" si="22"/>
        <v>0</v>
      </c>
      <c r="H142" s="85">
        <f t="shared" si="23"/>
        <v>0</v>
      </c>
      <c r="I142" s="85">
        <f t="shared" si="24"/>
        <v>0</v>
      </c>
      <c r="J142" s="85">
        <f t="shared" si="25"/>
        <v>0</v>
      </c>
      <c r="K142" s="85">
        <f t="shared" ca="1" si="17"/>
        <v>8.9883058487565393E-2</v>
      </c>
      <c r="L142" s="85">
        <f t="shared" ca="1" si="26"/>
        <v>8.0789642030791014E-3</v>
      </c>
      <c r="M142" s="85">
        <f t="shared" ca="1" si="18"/>
        <v>19704512666.466278</v>
      </c>
      <c r="N142" s="85">
        <f t="shared" ca="1" si="19"/>
        <v>5196030330.1018829</v>
      </c>
      <c r="O142" s="85">
        <f t="shared" ca="1" si="20"/>
        <v>84425548.096757144</v>
      </c>
      <c r="P142" s="39">
        <f t="shared" ca="1" si="27"/>
        <v>-8.9883058487565393E-2</v>
      </c>
      <c r="Q142" s="39"/>
      <c r="R142" s="39"/>
      <c r="S142" s="39"/>
    </row>
    <row r="143" spans="1:19">
      <c r="A143" s="93"/>
      <c r="B143" s="93"/>
      <c r="C143" s="39"/>
      <c r="D143" s="92">
        <f t="shared" si="29"/>
        <v>0</v>
      </c>
      <c r="E143" s="92">
        <f t="shared" si="29"/>
        <v>0</v>
      </c>
      <c r="F143" s="85">
        <f t="shared" si="21"/>
        <v>0</v>
      </c>
      <c r="G143" s="85">
        <f t="shared" si="22"/>
        <v>0</v>
      </c>
      <c r="H143" s="85">
        <f t="shared" si="23"/>
        <v>0</v>
      </c>
      <c r="I143" s="85">
        <f t="shared" si="24"/>
        <v>0</v>
      </c>
      <c r="J143" s="85">
        <f t="shared" si="25"/>
        <v>0</v>
      </c>
      <c r="K143" s="85">
        <f t="shared" ca="1" si="17"/>
        <v>8.9883058487565393E-2</v>
      </c>
      <c r="L143" s="85">
        <f t="shared" ca="1" si="26"/>
        <v>8.0789642030791014E-3</v>
      </c>
      <c r="M143" s="85">
        <f t="shared" ca="1" si="18"/>
        <v>19704512666.466278</v>
      </c>
      <c r="N143" s="85">
        <f t="shared" ca="1" si="19"/>
        <v>5196030330.1018829</v>
      </c>
      <c r="O143" s="85">
        <f t="shared" ca="1" si="20"/>
        <v>84425548.096757144</v>
      </c>
      <c r="P143" s="39">
        <f t="shared" ca="1" si="27"/>
        <v>-8.9883058487565393E-2</v>
      </c>
      <c r="Q143" s="39"/>
      <c r="R143" s="39"/>
      <c r="S143" s="39"/>
    </row>
    <row r="144" spans="1:19">
      <c r="A144" s="93"/>
      <c r="B144" s="93"/>
      <c r="C144" s="39"/>
      <c r="D144" s="92">
        <f t="shared" si="29"/>
        <v>0</v>
      </c>
      <c r="E144" s="92">
        <f t="shared" si="29"/>
        <v>0</v>
      </c>
      <c r="F144" s="85">
        <f t="shared" si="21"/>
        <v>0</v>
      </c>
      <c r="G144" s="85">
        <f t="shared" si="22"/>
        <v>0</v>
      </c>
      <c r="H144" s="85">
        <f t="shared" si="23"/>
        <v>0</v>
      </c>
      <c r="I144" s="85">
        <f t="shared" si="24"/>
        <v>0</v>
      </c>
      <c r="J144" s="85">
        <f t="shared" si="25"/>
        <v>0</v>
      </c>
      <c r="K144" s="85">
        <f t="shared" ca="1" si="17"/>
        <v>8.9883058487565393E-2</v>
      </c>
      <c r="L144" s="85">
        <f t="shared" ca="1" si="26"/>
        <v>8.0789642030791014E-3</v>
      </c>
      <c r="M144" s="85">
        <f t="shared" ca="1" si="18"/>
        <v>19704512666.466278</v>
      </c>
      <c r="N144" s="85">
        <f t="shared" ca="1" si="19"/>
        <v>5196030330.1018829</v>
      </c>
      <c r="O144" s="85">
        <f t="shared" ca="1" si="20"/>
        <v>84425548.096757144</v>
      </c>
      <c r="P144" s="39">
        <f t="shared" ca="1" si="27"/>
        <v>-8.9883058487565393E-2</v>
      </c>
      <c r="Q144" s="39"/>
      <c r="R144" s="39"/>
      <c r="S144" s="39"/>
    </row>
    <row r="145" spans="1:19">
      <c r="A145" s="93"/>
      <c r="B145" s="93"/>
      <c r="C145" s="39"/>
      <c r="D145" s="92">
        <f t="shared" si="29"/>
        <v>0</v>
      </c>
      <c r="E145" s="92">
        <f t="shared" si="29"/>
        <v>0</v>
      </c>
      <c r="F145" s="85">
        <f t="shared" si="21"/>
        <v>0</v>
      </c>
      <c r="G145" s="85">
        <f t="shared" si="22"/>
        <v>0</v>
      </c>
      <c r="H145" s="85">
        <f t="shared" si="23"/>
        <v>0</v>
      </c>
      <c r="I145" s="85">
        <f t="shared" si="24"/>
        <v>0</v>
      </c>
      <c r="J145" s="85">
        <f t="shared" si="25"/>
        <v>0</v>
      </c>
      <c r="K145" s="85">
        <f t="shared" ca="1" si="17"/>
        <v>8.9883058487565393E-2</v>
      </c>
      <c r="L145" s="85">
        <f t="shared" ca="1" si="26"/>
        <v>8.0789642030791014E-3</v>
      </c>
      <c r="M145" s="85">
        <f t="shared" ca="1" si="18"/>
        <v>19704512666.466278</v>
      </c>
      <c r="N145" s="85">
        <f t="shared" ca="1" si="19"/>
        <v>5196030330.1018829</v>
      </c>
      <c r="O145" s="85">
        <f t="shared" ca="1" si="20"/>
        <v>84425548.096757144</v>
      </c>
      <c r="P145" s="39">
        <f t="shared" ca="1" si="27"/>
        <v>-8.9883058487565393E-2</v>
      </c>
      <c r="Q145" s="39"/>
      <c r="R145" s="39"/>
      <c r="S145" s="39"/>
    </row>
    <row r="146" spans="1:19">
      <c r="A146" s="93"/>
      <c r="B146" s="93"/>
      <c r="C146" s="39"/>
      <c r="D146" s="92">
        <f t="shared" si="29"/>
        <v>0</v>
      </c>
      <c r="E146" s="92">
        <f t="shared" si="29"/>
        <v>0</v>
      </c>
      <c r="F146" s="85">
        <f t="shared" si="21"/>
        <v>0</v>
      </c>
      <c r="G146" s="85">
        <f t="shared" si="22"/>
        <v>0</v>
      </c>
      <c r="H146" s="85">
        <f t="shared" si="23"/>
        <v>0</v>
      </c>
      <c r="I146" s="85">
        <f t="shared" si="24"/>
        <v>0</v>
      </c>
      <c r="J146" s="85">
        <f t="shared" si="25"/>
        <v>0</v>
      </c>
      <c r="K146" s="85">
        <f t="shared" ref="K146:K209" ca="1" si="30">+E$4+E$5*D146+E$6*D146^2</f>
        <v>8.9883058487565393E-2</v>
      </c>
      <c r="L146" s="85">
        <f t="shared" ca="1" si="26"/>
        <v>8.0789642030791014E-3</v>
      </c>
      <c r="M146" s="85">
        <f t="shared" ref="M146:M209" ca="1" si="31">(M$1-M$2*D146+M$3*F146)^2</f>
        <v>19704512666.466278</v>
      </c>
      <c r="N146" s="85">
        <f t="shared" ref="N146:N209" ca="1" si="32">(-M$2+M$4*D146-M$5*F146)^2</f>
        <v>5196030330.1018829</v>
      </c>
      <c r="O146" s="85">
        <f t="shared" ref="O146:O209" ca="1" si="33">+(M$3-D146*M$5+F146*M$6)^2</f>
        <v>84425548.096757144</v>
      </c>
      <c r="P146" s="39">
        <f t="shared" ca="1" si="27"/>
        <v>-8.9883058487565393E-2</v>
      </c>
      <c r="Q146" s="39"/>
      <c r="R146" s="39"/>
      <c r="S146" s="39"/>
    </row>
    <row r="147" spans="1:19">
      <c r="A147" s="93"/>
      <c r="B147" s="93"/>
      <c r="C147" s="39"/>
      <c r="D147" s="92">
        <f t="shared" si="29"/>
        <v>0</v>
      </c>
      <c r="E147" s="92">
        <f t="shared" si="29"/>
        <v>0</v>
      </c>
      <c r="F147" s="85">
        <f t="shared" ref="F147:F210" si="34">D147*D147</f>
        <v>0</v>
      </c>
      <c r="G147" s="85">
        <f t="shared" ref="G147:G210" si="35">D147*F147</f>
        <v>0</v>
      </c>
      <c r="H147" s="85">
        <f t="shared" ref="H147:H210" si="36">F147*F147</f>
        <v>0</v>
      </c>
      <c r="I147" s="85">
        <f t="shared" ref="I147:I210" si="37">E147*D147</f>
        <v>0</v>
      </c>
      <c r="J147" s="85">
        <f t="shared" ref="J147:J210" si="38">I147*D147</f>
        <v>0</v>
      </c>
      <c r="K147" s="85">
        <f t="shared" ca="1" si="30"/>
        <v>8.9883058487565393E-2</v>
      </c>
      <c r="L147" s="85">
        <f t="shared" ref="L147:L210" ca="1" si="39">+(K147-E147)^2</f>
        <v>8.0789642030791014E-3</v>
      </c>
      <c r="M147" s="85">
        <f t="shared" ca="1" si="31"/>
        <v>19704512666.466278</v>
      </c>
      <c r="N147" s="85">
        <f t="shared" ca="1" si="32"/>
        <v>5196030330.1018829</v>
      </c>
      <c r="O147" s="85">
        <f t="shared" ca="1" si="33"/>
        <v>84425548.096757144</v>
      </c>
      <c r="P147" s="39">
        <f t="shared" ref="P147:P210" ca="1" si="40">+E147-K147</f>
        <v>-8.9883058487565393E-2</v>
      </c>
      <c r="Q147" s="39"/>
      <c r="R147" s="39"/>
      <c r="S147" s="39"/>
    </row>
    <row r="148" spans="1:19">
      <c r="A148" s="93"/>
      <c r="B148" s="93"/>
      <c r="C148" s="39"/>
      <c r="D148" s="92">
        <f t="shared" si="29"/>
        <v>0</v>
      </c>
      <c r="E148" s="92">
        <f t="shared" si="29"/>
        <v>0</v>
      </c>
      <c r="F148" s="85">
        <f t="shared" si="34"/>
        <v>0</v>
      </c>
      <c r="G148" s="85">
        <f t="shared" si="35"/>
        <v>0</v>
      </c>
      <c r="H148" s="85">
        <f t="shared" si="36"/>
        <v>0</v>
      </c>
      <c r="I148" s="85">
        <f t="shared" si="37"/>
        <v>0</v>
      </c>
      <c r="J148" s="85">
        <f t="shared" si="38"/>
        <v>0</v>
      </c>
      <c r="K148" s="85">
        <f t="shared" ca="1" si="30"/>
        <v>8.9883058487565393E-2</v>
      </c>
      <c r="L148" s="85">
        <f t="shared" ca="1" si="39"/>
        <v>8.0789642030791014E-3</v>
      </c>
      <c r="M148" s="85">
        <f t="shared" ca="1" si="31"/>
        <v>19704512666.466278</v>
      </c>
      <c r="N148" s="85">
        <f t="shared" ca="1" si="32"/>
        <v>5196030330.1018829</v>
      </c>
      <c r="O148" s="85">
        <f t="shared" ca="1" si="33"/>
        <v>84425548.096757144</v>
      </c>
      <c r="P148" s="39">
        <f t="shared" ca="1" si="40"/>
        <v>-8.9883058487565393E-2</v>
      </c>
      <c r="Q148" s="39"/>
      <c r="R148" s="39"/>
      <c r="S148" s="39"/>
    </row>
    <row r="149" spans="1:19">
      <c r="A149" s="93"/>
      <c r="B149" s="93"/>
      <c r="C149" s="39"/>
      <c r="D149" s="92">
        <f t="shared" si="29"/>
        <v>0</v>
      </c>
      <c r="E149" s="92">
        <f t="shared" si="29"/>
        <v>0</v>
      </c>
      <c r="F149" s="85">
        <f t="shared" si="34"/>
        <v>0</v>
      </c>
      <c r="G149" s="85">
        <f t="shared" si="35"/>
        <v>0</v>
      </c>
      <c r="H149" s="85">
        <f t="shared" si="36"/>
        <v>0</v>
      </c>
      <c r="I149" s="85">
        <f t="shared" si="37"/>
        <v>0</v>
      </c>
      <c r="J149" s="85">
        <f t="shared" si="38"/>
        <v>0</v>
      </c>
      <c r="K149" s="85">
        <f t="shared" ca="1" si="30"/>
        <v>8.9883058487565393E-2</v>
      </c>
      <c r="L149" s="85">
        <f t="shared" ca="1" si="39"/>
        <v>8.0789642030791014E-3</v>
      </c>
      <c r="M149" s="85">
        <f t="shared" ca="1" si="31"/>
        <v>19704512666.466278</v>
      </c>
      <c r="N149" s="85">
        <f t="shared" ca="1" si="32"/>
        <v>5196030330.1018829</v>
      </c>
      <c r="O149" s="85">
        <f t="shared" ca="1" si="33"/>
        <v>84425548.096757144</v>
      </c>
      <c r="P149" s="39">
        <f t="shared" ca="1" si="40"/>
        <v>-8.9883058487565393E-2</v>
      </c>
      <c r="Q149" s="39"/>
      <c r="R149" s="39"/>
      <c r="S149" s="39"/>
    </row>
    <row r="150" spans="1:19">
      <c r="A150" s="93"/>
      <c r="B150" s="93"/>
      <c r="C150" s="39"/>
      <c r="D150" s="92">
        <f t="shared" si="29"/>
        <v>0</v>
      </c>
      <c r="E150" s="92">
        <f t="shared" si="29"/>
        <v>0</v>
      </c>
      <c r="F150" s="85">
        <f t="shared" si="34"/>
        <v>0</v>
      </c>
      <c r="G150" s="85">
        <f t="shared" si="35"/>
        <v>0</v>
      </c>
      <c r="H150" s="85">
        <f t="shared" si="36"/>
        <v>0</v>
      </c>
      <c r="I150" s="85">
        <f t="shared" si="37"/>
        <v>0</v>
      </c>
      <c r="J150" s="85">
        <f t="shared" si="38"/>
        <v>0</v>
      </c>
      <c r="K150" s="85">
        <f t="shared" ca="1" si="30"/>
        <v>8.9883058487565393E-2</v>
      </c>
      <c r="L150" s="85">
        <f t="shared" ca="1" si="39"/>
        <v>8.0789642030791014E-3</v>
      </c>
      <c r="M150" s="85">
        <f t="shared" ca="1" si="31"/>
        <v>19704512666.466278</v>
      </c>
      <c r="N150" s="85">
        <f t="shared" ca="1" si="32"/>
        <v>5196030330.1018829</v>
      </c>
      <c r="O150" s="85">
        <f t="shared" ca="1" si="33"/>
        <v>84425548.096757144</v>
      </c>
      <c r="P150" s="39">
        <f t="shared" ca="1" si="40"/>
        <v>-8.9883058487565393E-2</v>
      </c>
      <c r="Q150" s="39"/>
      <c r="R150" s="39"/>
      <c r="S150" s="39"/>
    </row>
    <row r="151" spans="1:19">
      <c r="A151" s="93"/>
      <c r="B151" s="93"/>
      <c r="C151" s="39"/>
      <c r="D151" s="92">
        <f t="shared" si="29"/>
        <v>0</v>
      </c>
      <c r="E151" s="92">
        <f t="shared" si="29"/>
        <v>0</v>
      </c>
      <c r="F151" s="85">
        <f t="shared" si="34"/>
        <v>0</v>
      </c>
      <c r="G151" s="85">
        <f t="shared" si="35"/>
        <v>0</v>
      </c>
      <c r="H151" s="85">
        <f t="shared" si="36"/>
        <v>0</v>
      </c>
      <c r="I151" s="85">
        <f t="shared" si="37"/>
        <v>0</v>
      </c>
      <c r="J151" s="85">
        <f t="shared" si="38"/>
        <v>0</v>
      </c>
      <c r="K151" s="85">
        <f t="shared" ca="1" si="30"/>
        <v>8.9883058487565393E-2</v>
      </c>
      <c r="L151" s="85">
        <f t="shared" ca="1" si="39"/>
        <v>8.0789642030791014E-3</v>
      </c>
      <c r="M151" s="85">
        <f t="shared" ca="1" si="31"/>
        <v>19704512666.466278</v>
      </c>
      <c r="N151" s="85">
        <f t="shared" ca="1" si="32"/>
        <v>5196030330.1018829</v>
      </c>
      <c r="O151" s="85">
        <f t="shared" ca="1" si="33"/>
        <v>84425548.096757144</v>
      </c>
      <c r="P151" s="39">
        <f t="shared" ca="1" si="40"/>
        <v>-8.9883058487565393E-2</v>
      </c>
      <c r="Q151" s="39"/>
      <c r="R151" s="39"/>
      <c r="S151" s="39"/>
    </row>
    <row r="152" spans="1:19">
      <c r="A152" s="93"/>
      <c r="B152" s="93"/>
      <c r="C152" s="39"/>
      <c r="D152" s="92">
        <f t="shared" si="29"/>
        <v>0</v>
      </c>
      <c r="E152" s="92">
        <f t="shared" si="29"/>
        <v>0</v>
      </c>
      <c r="F152" s="85">
        <f t="shared" si="34"/>
        <v>0</v>
      </c>
      <c r="G152" s="85">
        <f t="shared" si="35"/>
        <v>0</v>
      </c>
      <c r="H152" s="85">
        <f t="shared" si="36"/>
        <v>0</v>
      </c>
      <c r="I152" s="85">
        <f t="shared" si="37"/>
        <v>0</v>
      </c>
      <c r="J152" s="85">
        <f t="shared" si="38"/>
        <v>0</v>
      </c>
      <c r="K152" s="85">
        <f t="shared" ca="1" si="30"/>
        <v>8.9883058487565393E-2</v>
      </c>
      <c r="L152" s="85">
        <f t="shared" ca="1" si="39"/>
        <v>8.0789642030791014E-3</v>
      </c>
      <c r="M152" s="85">
        <f t="shared" ca="1" si="31"/>
        <v>19704512666.466278</v>
      </c>
      <c r="N152" s="85">
        <f t="shared" ca="1" si="32"/>
        <v>5196030330.1018829</v>
      </c>
      <c r="O152" s="85">
        <f t="shared" ca="1" si="33"/>
        <v>84425548.096757144</v>
      </c>
      <c r="P152" s="39">
        <f t="shared" ca="1" si="40"/>
        <v>-8.9883058487565393E-2</v>
      </c>
      <c r="Q152" s="39"/>
      <c r="R152" s="39"/>
      <c r="S152" s="39"/>
    </row>
    <row r="153" spans="1:19">
      <c r="A153" s="93"/>
      <c r="B153" s="93"/>
      <c r="C153" s="39"/>
      <c r="D153" s="92">
        <f t="shared" si="29"/>
        <v>0</v>
      </c>
      <c r="E153" s="92">
        <f t="shared" si="29"/>
        <v>0</v>
      </c>
      <c r="F153" s="85">
        <f t="shared" si="34"/>
        <v>0</v>
      </c>
      <c r="G153" s="85">
        <f t="shared" si="35"/>
        <v>0</v>
      </c>
      <c r="H153" s="85">
        <f t="shared" si="36"/>
        <v>0</v>
      </c>
      <c r="I153" s="85">
        <f t="shared" si="37"/>
        <v>0</v>
      </c>
      <c r="J153" s="85">
        <f t="shared" si="38"/>
        <v>0</v>
      </c>
      <c r="K153" s="85">
        <f t="shared" ca="1" si="30"/>
        <v>8.9883058487565393E-2</v>
      </c>
      <c r="L153" s="85">
        <f t="shared" ca="1" si="39"/>
        <v>8.0789642030791014E-3</v>
      </c>
      <c r="M153" s="85">
        <f t="shared" ca="1" si="31"/>
        <v>19704512666.466278</v>
      </c>
      <c r="N153" s="85">
        <f t="shared" ca="1" si="32"/>
        <v>5196030330.1018829</v>
      </c>
      <c r="O153" s="85">
        <f t="shared" ca="1" si="33"/>
        <v>84425548.096757144</v>
      </c>
      <c r="P153" s="39">
        <f t="shared" ca="1" si="40"/>
        <v>-8.9883058487565393E-2</v>
      </c>
      <c r="Q153" s="39"/>
      <c r="R153" s="39"/>
      <c r="S153" s="39"/>
    </row>
    <row r="154" spans="1:19">
      <c r="A154" s="93"/>
      <c r="B154" s="93"/>
      <c r="C154" s="39"/>
      <c r="D154" s="92">
        <f t="shared" si="29"/>
        <v>0</v>
      </c>
      <c r="E154" s="92">
        <f t="shared" si="29"/>
        <v>0</v>
      </c>
      <c r="F154" s="85">
        <f t="shared" si="34"/>
        <v>0</v>
      </c>
      <c r="G154" s="85">
        <f t="shared" si="35"/>
        <v>0</v>
      </c>
      <c r="H154" s="85">
        <f t="shared" si="36"/>
        <v>0</v>
      </c>
      <c r="I154" s="85">
        <f t="shared" si="37"/>
        <v>0</v>
      </c>
      <c r="J154" s="85">
        <f t="shared" si="38"/>
        <v>0</v>
      </c>
      <c r="K154" s="85">
        <f t="shared" ca="1" si="30"/>
        <v>8.9883058487565393E-2</v>
      </c>
      <c r="L154" s="85">
        <f t="shared" ca="1" si="39"/>
        <v>8.0789642030791014E-3</v>
      </c>
      <c r="M154" s="85">
        <f t="shared" ca="1" si="31"/>
        <v>19704512666.466278</v>
      </c>
      <c r="N154" s="85">
        <f t="shared" ca="1" si="32"/>
        <v>5196030330.1018829</v>
      </c>
      <c r="O154" s="85">
        <f t="shared" ca="1" si="33"/>
        <v>84425548.096757144</v>
      </c>
      <c r="P154" s="39">
        <f t="shared" ca="1" si="40"/>
        <v>-8.9883058487565393E-2</v>
      </c>
      <c r="Q154" s="39"/>
      <c r="R154" s="39"/>
      <c r="S154" s="39"/>
    </row>
    <row r="155" spans="1:19">
      <c r="A155" s="93"/>
      <c r="B155" s="93"/>
      <c r="C155" s="39"/>
      <c r="D155" s="92">
        <f t="shared" si="29"/>
        <v>0</v>
      </c>
      <c r="E155" s="92">
        <f t="shared" si="29"/>
        <v>0</v>
      </c>
      <c r="F155" s="85">
        <f t="shared" si="34"/>
        <v>0</v>
      </c>
      <c r="G155" s="85">
        <f t="shared" si="35"/>
        <v>0</v>
      </c>
      <c r="H155" s="85">
        <f t="shared" si="36"/>
        <v>0</v>
      </c>
      <c r="I155" s="85">
        <f t="shared" si="37"/>
        <v>0</v>
      </c>
      <c r="J155" s="85">
        <f t="shared" si="38"/>
        <v>0</v>
      </c>
      <c r="K155" s="85">
        <f t="shared" ca="1" si="30"/>
        <v>8.9883058487565393E-2</v>
      </c>
      <c r="L155" s="85">
        <f t="shared" ca="1" si="39"/>
        <v>8.0789642030791014E-3</v>
      </c>
      <c r="M155" s="85">
        <f t="shared" ca="1" si="31"/>
        <v>19704512666.466278</v>
      </c>
      <c r="N155" s="85">
        <f t="shared" ca="1" si="32"/>
        <v>5196030330.1018829</v>
      </c>
      <c r="O155" s="85">
        <f t="shared" ca="1" si="33"/>
        <v>84425548.096757144</v>
      </c>
      <c r="P155" s="39">
        <f t="shared" ca="1" si="40"/>
        <v>-8.9883058487565393E-2</v>
      </c>
      <c r="Q155" s="39"/>
      <c r="R155" s="39"/>
      <c r="S155" s="39"/>
    </row>
    <row r="156" spans="1:19">
      <c r="A156" s="93"/>
      <c r="B156" s="93"/>
      <c r="C156" s="39"/>
      <c r="D156" s="92">
        <f t="shared" si="29"/>
        <v>0</v>
      </c>
      <c r="E156" s="92">
        <f t="shared" si="29"/>
        <v>0</v>
      </c>
      <c r="F156" s="85">
        <f t="shared" si="34"/>
        <v>0</v>
      </c>
      <c r="G156" s="85">
        <f t="shared" si="35"/>
        <v>0</v>
      </c>
      <c r="H156" s="85">
        <f t="shared" si="36"/>
        <v>0</v>
      </c>
      <c r="I156" s="85">
        <f t="shared" si="37"/>
        <v>0</v>
      </c>
      <c r="J156" s="85">
        <f t="shared" si="38"/>
        <v>0</v>
      </c>
      <c r="K156" s="85">
        <f t="shared" ca="1" si="30"/>
        <v>8.9883058487565393E-2</v>
      </c>
      <c r="L156" s="85">
        <f t="shared" ca="1" si="39"/>
        <v>8.0789642030791014E-3</v>
      </c>
      <c r="M156" s="85">
        <f t="shared" ca="1" si="31"/>
        <v>19704512666.466278</v>
      </c>
      <c r="N156" s="85">
        <f t="shared" ca="1" si="32"/>
        <v>5196030330.1018829</v>
      </c>
      <c r="O156" s="85">
        <f t="shared" ca="1" si="33"/>
        <v>84425548.096757144</v>
      </c>
      <c r="P156" s="39">
        <f t="shared" ca="1" si="40"/>
        <v>-8.9883058487565393E-2</v>
      </c>
      <c r="Q156" s="39"/>
      <c r="R156" s="39"/>
      <c r="S156" s="39"/>
    </row>
    <row r="157" spans="1:19">
      <c r="A157" s="93"/>
      <c r="B157" s="93"/>
      <c r="C157" s="39"/>
      <c r="D157" s="92">
        <f t="shared" si="29"/>
        <v>0</v>
      </c>
      <c r="E157" s="92">
        <f t="shared" si="29"/>
        <v>0</v>
      </c>
      <c r="F157" s="85">
        <f t="shared" si="34"/>
        <v>0</v>
      </c>
      <c r="G157" s="85">
        <f t="shared" si="35"/>
        <v>0</v>
      </c>
      <c r="H157" s="85">
        <f t="shared" si="36"/>
        <v>0</v>
      </c>
      <c r="I157" s="85">
        <f t="shared" si="37"/>
        <v>0</v>
      </c>
      <c r="J157" s="85">
        <f t="shared" si="38"/>
        <v>0</v>
      </c>
      <c r="K157" s="85">
        <f t="shared" ca="1" si="30"/>
        <v>8.9883058487565393E-2</v>
      </c>
      <c r="L157" s="85">
        <f t="shared" ca="1" si="39"/>
        <v>8.0789642030791014E-3</v>
      </c>
      <c r="M157" s="85">
        <f t="shared" ca="1" si="31"/>
        <v>19704512666.466278</v>
      </c>
      <c r="N157" s="85">
        <f t="shared" ca="1" si="32"/>
        <v>5196030330.1018829</v>
      </c>
      <c r="O157" s="85">
        <f t="shared" ca="1" si="33"/>
        <v>84425548.096757144</v>
      </c>
      <c r="P157" s="39">
        <f t="shared" ca="1" si="40"/>
        <v>-8.9883058487565393E-2</v>
      </c>
      <c r="Q157" s="39"/>
      <c r="R157" s="39"/>
      <c r="S157" s="39"/>
    </row>
    <row r="158" spans="1:19">
      <c r="C158" s="39"/>
      <c r="D158" s="92">
        <f t="shared" si="29"/>
        <v>0</v>
      </c>
      <c r="E158" s="92">
        <f t="shared" si="29"/>
        <v>0</v>
      </c>
      <c r="F158" s="85">
        <f t="shared" si="34"/>
        <v>0</v>
      </c>
      <c r="G158" s="85">
        <f t="shared" si="35"/>
        <v>0</v>
      </c>
      <c r="H158" s="85">
        <f t="shared" si="36"/>
        <v>0</v>
      </c>
      <c r="I158" s="85">
        <f t="shared" si="37"/>
        <v>0</v>
      </c>
      <c r="J158" s="85">
        <f t="shared" si="38"/>
        <v>0</v>
      </c>
      <c r="K158" s="85">
        <f t="shared" ca="1" si="30"/>
        <v>8.9883058487565393E-2</v>
      </c>
      <c r="L158" s="85">
        <f t="shared" ca="1" si="39"/>
        <v>8.0789642030791014E-3</v>
      </c>
      <c r="M158" s="85">
        <f t="shared" ca="1" si="31"/>
        <v>19704512666.466278</v>
      </c>
      <c r="N158" s="85">
        <f t="shared" ca="1" si="32"/>
        <v>5196030330.1018829</v>
      </c>
      <c r="O158" s="85">
        <f t="shared" ca="1" si="33"/>
        <v>84425548.096757144</v>
      </c>
      <c r="P158" s="39">
        <f t="shared" ca="1" si="40"/>
        <v>-8.9883058487565393E-2</v>
      </c>
      <c r="Q158" s="39"/>
      <c r="R158" s="39"/>
      <c r="S158" s="39"/>
    </row>
    <row r="159" spans="1:19">
      <c r="C159" s="39"/>
      <c r="D159" s="92">
        <f t="shared" si="29"/>
        <v>0</v>
      </c>
      <c r="E159" s="92">
        <f t="shared" si="29"/>
        <v>0</v>
      </c>
      <c r="F159" s="85">
        <f t="shared" si="34"/>
        <v>0</v>
      </c>
      <c r="G159" s="85">
        <f t="shared" si="35"/>
        <v>0</v>
      </c>
      <c r="H159" s="85">
        <f t="shared" si="36"/>
        <v>0</v>
      </c>
      <c r="I159" s="85">
        <f t="shared" si="37"/>
        <v>0</v>
      </c>
      <c r="J159" s="85">
        <f t="shared" si="38"/>
        <v>0</v>
      </c>
      <c r="K159" s="85">
        <f t="shared" ca="1" si="30"/>
        <v>8.9883058487565393E-2</v>
      </c>
      <c r="L159" s="85">
        <f t="shared" ca="1" si="39"/>
        <v>8.0789642030791014E-3</v>
      </c>
      <c r="M159" s="85">
        <f t="shared" ca="1" si="31"/>
        <v>19704512666.466278</v>
      </c>
      <c r="N159" s="85">
        <f t="shared" ca="1" si="32"/>
        <v>5196030330.1018829</v>
      </c>
      <c r="O159" s="85">
        <f t="shared" ca="1" si="33"/>
        <v>84425548.096757144</v>
      </c>
      <c r="P159" s="39">
        <f t="shared" ca="1" si="40"/>
        <v>-8.9883058487565393E-2</v>
      </c>
      <c r="Q159" s="39"/>
      <c r="R159" s="39"/>
      <c r="S159" s="39"/>
    </row>
    <row r="160" spans="1:19">
      <c r="C160" s="39"/>
      <c r="D160" s="92">
        <f t="shared" si="29"/>
        <v>0</v>
      </c>
      <c r="E160" s="92">
        <f t="shared" si="29"/>
        <v>0</v>
      </c>
      <c r="F160" s="85">
        <f t="shared" si="34"/>
        <v>0</v>
      </c>
      <c r="G160" s="85">
        <f t="shared" si="35"/>
        <v>0</v>
      </c>
      <c r="H160" s="85">
        <f t="shared" si="36"/>
        <v>0</v>
      </c>
      <c r="I160" s="85">
        <f t="shared" si="37"/>
        <v>0</v>
      </c>
      <c r="J160" s="85">
        <f t="shared" si="38"/>
        <v>0</v>
      </c>
      <c r="K160" s="85">
        <f t="shared" ca="1" si="30"/>
        <v>8.9883058487565393E-2</v>
      </c>
      <c r="L160" s="85">
        <f t="shared" ca="1" si="39"/>
        <v>8.0789642030791014E-3</v>
      </c>
      <c r="M160" s="85">
        <f t="shared" ca="1" si="31"/>
        <v>19704512666.466278</v>
      </c>
      <c r="N160" s="85">
        <f t="shared" ca="1" si="32"/>
        <v>5196030330.1018829</v>
      </c>
      <c r="O160" s="85">
        <f t="shared" ca="1" si="33"/>
        <v>84425548.096757144</v>
      </c>
      <c r="P160" s="39">
        <f t="shared" ca="1" si="40"/>
        <v>-8.9883058487565393E-2</v>
      </c>
      <c r="Q160" s="39"/>
      <c r="R160" s="39"/>
      <c r="S160" s="39"/>
    </row>
    <row r="161" spans="4:16">
      <c r="D161" s="92">
        <f t="shared" si="29"/>
        <v>0</v>
      </c>
      <c r="E161" s="92">
        <f t="shared" si="29"/>
        <v>0</v>
      </c>
      <c r="F161" s="85">
        <f t="shared" si="34"/>
        <v>0</v>
      </c>
      <c r="G161" s="85">
        <f t="shared" si="35"/>
        <v>0</v>
      </c>
      <c r="H161" s="85">
        <f t="shared" si="36"/>
        <v>0</v>
      </c>
      <c r="I161" s="85">
        <f t="shared" si="37"/>
        <v>0</v>
      </c>
      <c r="J161" s="85">
        <f t="shared" si="38"/>
        <v>0</v>
      </c>
      <c r="K161" s="85">
        <f t="shared" ca="1" si="30"/>
        <v>8.9883058487565393E-2</v>
      </c>
      <c r="L161" s="85">
        <f t="shared" ca="1" si="39"/>
        <v>8.0789642030791014E-3</v>
      </c>
      <c r="M161" s="85">
        <f t="shared" ca="1" si="31"/>
        <v>19704512666.466278</v>
      </c>
      <c r="N161" s="85">
        <f t="shared" ca="1" si="32"/>
        <v>5196030330.1018829</v>
      </c>
      <c r="O161" s="85">
        <f t="shared" ca="1" si="33"/>
        <v>84425548.096757144</v>
      </c>
      <c r="P161" s="39">
        <f t="shared" ca="1" si="40"/>
        <v>-8.9883058487565393E-2</v>
      </c>
    </row>
    <row r="162" spans="4:16">
      <c r="D162" s="92">
        <f t="shared" si="29"/>
        <v>0</v>
      </c>
      <c r="E162" s="92">
        <f t="shared" si="29"/>
        <v>0</v>
      </c>
      <c r="F162" s="85">
        <f t="shared" si="34"/>
        <v>0</v>
      </c>
      <c r="G162" s="85">
        <f t="shared" si="35"/>
        <v>0</v>
      </c>
      <c r="H162" s="85">
        <f t="shared" si="36"/>
        <v>0</v>
      </c>
      <c r="I162" s="85">
        <f t="shared" si="37"/>
        <v>0</v>
      </c>
      <c r="J162" s="85">
        <f t="shared" si="38"/>
        <v>0</v>
      </c>
      <c r="K162" s="85">
        <f t="shared" ca="1" si="30"/>
        <v>8.9883058487565393E-2</v>
      </c>
      <c r="L162" s="85">
        <f t="shared" ca="1" si="39"/>
        <v>8.0789642030791014E-3</v>
      </c>
      <c r="M162" s="85">
        <f t="shared" ca="1" si="31"/>
        <v>19704512666.466278</v>
      </c>
      <c r="N162" s="85">
        <f t="shared" ca="1" si="32"/>
        <v>5196030330.1018829</v>
      </c>
      <c r="O162" s="85">
        <f t="shared" ca="1" si="33"/>
        <v>84425548.096757144</v>
      </c>
      <c r="P162" s="39">
        <f t="shared" ca="1" si="40"/>
        <v>-8.9883058487565393E-2</v>
      </c>
    </row>
    <row r="163" spans="4:16">
      <c r="D163" s="92">
        <f t="shared" si="29"/>
        <v>0</v>
      </c>
      <c r="E163" s="92">
        <f t="shared" si="29"/>
        <v>0</v>
      </c>
      <c r="F163" s="85">
        <f t="shared" si="34"/>
        <v>0</v>
      </c>
      <c r="G163" s="85">
        <f t="shared" si="35"/>
        <v>0</v>
      </c>
      <c r="H163" s="85">
        <f t="shared" si="36"/>
        <v>0</v>
      </c>
      <c r="I163" s="85">
        <f t="shared" si="37"/>
        <v>0</v>
      </c>
      <c r="J163" s="85">
        <f t="shared" si="38"/>
        <v>0</v>
      </c>
      <c r="K163" s="85">
        <f t="shared" ca="1" si="30"/>
        <v>8.9883058487565393E-2</v>
      </c>
      <c r="L163" s="85">
        <f t="shared" ca="1" si="39"/>
        <v>8.0789642030791014E-3</v>
      </c>
      <c r="M163" s="85">
        <f t="shared" ca="1" si="31"/>
        <v>19704512666.466278</v>
      </c>
      <c r="N163" s="85">
        <f t="shared" ca="1" si="32"/>
        <v>5196030330.1018829</v>
      </c>
      <c r="O163" s="85">
        <f t="shared" ca="1" si="33"/>
        <v>84425548.096757144</v>
      </c>
      <c r="P163" s="39">
        <f t="shared" ca="1" si="40"/>
        <v>-8.9883058487565393E-2</v>
      </c>
    </row>
    <row r="164" spans="4:16">
      <c r="D164" s="92">
        <f t="shared" si="29"/>
        <v>0</v>
      </c>
      <c r="E164" s="92">
        <f t="shared" si="29"/>
        <v>0</v>
      </c>
      <c r="F164" s="85">
        <f t="shared" si="34"/>
        <v>0</v>
      </c>
      <c r="G164" s="85">
        <f t="shared" si="35"/>
        <v>0</v>
      </c>
      <c r="H164" s="85">
        <f t="shared" si="36"/>
        <v>0</v>
      </c>
      <c r="I164" s="85">
        <f t="shared" si="37"/>
        <v>0</v>
      </c>
      <c r="J164" s="85">
        <f t="shared" si="38"/>
        <v>0</v>
      </c>
      <c r="K164" s="85">
        <f t="shared" ca="1" si="30"/>
        <v>8.9883058487565393E-2</v>
      </c>
      <c r="L164" s="85">
        <f t="shared" ca="1" si="39"/>
        <v>8.0789642030791014E-3</v>
      </c>
      <c r="M164" s="85">
        <f t="shared" ca="1" si="31"/>
        <v>19704512666.466278</v>
      </c>
      <c r="N164" s="85">
        <f t="shared" ca="1" si="32"/>
        <v>5196030330.1018829</v>
      </c>
      <c r="O164" s="85">
        <f t="shared" ca="1" si="33"/>
        <v>84425548.096757144</v>
      </c>
      <c r="P164" s="39">
        <f t="shared" ca="1" si="40"/>
        <v>-8.9883058487565393E-2</v>
      </c>
    </row>
    <row r="165" spans="4:16">
      <c r="D165" s="92">
        <f t="shared" si="29"/>
        <v>0</v>
      </c>
      <c r="E165" s="92">
        <f t="shared" si="29"/>
        <v>0</v>
      </c>
      <c r="F165" s="85">
        <f t="shared" si="34"/>
        <v>0</v>
      </c>
      <c r="G165" s="85">
        <f t="shared" si="35"/>
        <v>0</v>
      </c>
      <c r="H165" s="85">
        <f t="shared" si="36"/>
        <v>0</v>
      </c>
      <c r="I165" s="85">
        <f t="shared" si="37"/>
        <v>0</v>
      </c>
      <c r="J165" s="85">
        <f t="shared" si="38"/>
        <v>0</v>
      </c>
      <c r="K165" s="85">
        <f t="shared" ca="1" si="30"/>
        <v>8.9883058487565393E-2</v>
      </c>
      <c r="L165" s="85">
        <f t="shared" ca="1" si="39"/>
        <v>8.0789642030791014E-3</v>
      </c>
      <c r="M165" s="85">
        <f t="shared" ca="1" si="31"/>
        <v>19704512666.466278</v>
      </c>
      <c r="N165" s="85">
        <f t="shared" ca="1" si="32"/>
        <v>5196030330.1018829</v>
      </c>
      <c r="O165" s="85">
        <f t="shared" ca="1" si="33"/>
        <v>84425548.096757144</v>
      </c>
      <c r="P165" s="39">
        <f t="shared" ca="1" si="40"/>
        <v>-8.9883058487565393E-2</v>
      </c>
    </row>
    <row r="166" spans="4:16">
      <c r="D166" s="92">
        <f t="shared" si="29"/>
        <v>0</v>
      </c>
      <c r="E166" s="92">
        <f t="shared" si="29"/>
        <v>0</v>
      </c>
      <c r="F166" s="85">
        <f t="shared" si="34"/>
        <v>0</v>
      </c>
      <c r="G166" s="85">
        <f t="shared" si="35"/>
        <v>0</v>
      </c>
      <c r="H166" s="85">
        <f t="shared" si="36"/>
        <v>0</v>
      </c>
      <c r="I166" s="85">
        <f t="shared" si="37"/>
        <v>0</v>
      </c>
      <c r="J166" s="85">
        <f t="shared" si="38"/>
        <v>0</v>
      </c>
      <c r="K166" s="85">
        <f t="shared" ca="1" si="30"/>
        <v>8.9883058487565393E-2</v>
      </c>
      <c r="L166" s="85">
        <f t="shared" ca="1" si="39"/>
        <v>8.0789642030791014E-3</v>
      </c>
      <c r="M166" s="85">
        <f t="shared" ca="1" si="31"/>
        <v>19704512666.466278</v>
      </c>
      <c r="N166" s="85">
        <f t="shared" ca="1" si="32"/>
        <v>5196030330.1018829</v>
      </c>
      <c r="O166" s="85">
        <f t="shared" ca="1" si="33"/>
        <v>84425548.096757144</v>
      </c>
      <c r="P166" s="39">
        <f t="shared" ca="1" si="40"/>
        <v>-8.9883058487565393E-2</v>
      </c>
    </row>
    <row r="167" spans="4:16">
      <c r="D167" s="92">
        <f t="shared" si="29"/>
        <v>0</v>
      </c>
      <c r="E167" s="92">
        <f t="shared" si="29"/>
        <v>0</v>
      </c>
      <c r="F167" s="85">
        <f t="shared" si="34"/>
        <v>0</v>
      </c>
      <c r="G167" s="85">
        <f t="shared" si="35"/>
        <v>0</v>
      </c>
      <c r="H167" s="85">
        <f t="shared" si="36"/>
        <v>0</v>
      </c>
      <c r="I167" s="85">
        <f t="shared" si="37"/>
        <v>0</v>
      </c>
      <c r="J167" s="85">
        <f t="shared" si="38"/>
        <v>0</v>
      </c>
      <c r="K167" s="85">
        <f t="shared" ca="1" si="30"/>
        <v>8.9883058487565393E-2</v>
      </c>
      <c r="L167" s="85">
        <f t="shared" ca="1" si="39"/>
        <v>8.0789642030791014E-3</v>
      </c>
      <c r="M167" s="85">
        <f t="shared" ca="1" si="31"/>
        <v>19704512666.466278</v>
      </c>
      <c r="N167" s="85">
        <f t="shared" ca="1" si="32"/>
        <v>5196030330.1018829</v>
      </c>
      <c r="O167" s="85">
        <f t="shared" ca="1" si="33"/>
        <v>84425548.096757144</v>
      </c>
      <c r="P167" s="39">
        <f t="shared" ca="1" si="40"/>
        <v>-8.9883058487565393E-2</v>
      </c>
    </row>
    <row r="168" spans="4:16">
      <c r="D168" s="92">
        <f t="shared" si="29"/>
        <v>0</v>
      </c>
      <c r="E168" s="92">
        <f t="shared" si="29"/>
        <v>0</v>
      </c>
      <c r="F168" s="85">
        <f t="shared" si="34"/>
        <v>0</v>
      </c>
      <c r="G168" s="85">
        <f t="shared" si="35"/>
        <v>0</v>
      </c>
      <c r="H168" s="85">
        <f t="shared" si="36"/>
        <v>0</v>
      </c>
      <c r="I168" s="85">
        <f t="shared" si="37"/>
        <v>0</v>
      </c>
      <c r="J168" s="85">
        <f t="shared" si="38"/>
        <v>0</v>
      </c>
      <c r="K168" s="85">
        <f t="shared" ca="1" si="30"/>
        <v>8.9883058487565393E-2</v>
      </c>
      <c r="L168" s="85">
        <f t="shared" ca="1" si="39"/>
        <v>8.0789642030791014E-3</v>
      </c>
      <c r="M168" s="85">
        <f t="shared" ca="1" si="31"/>
        <v>19704512666.466278</v>
      </c>
      <c r="N168" s="85">
        <f t="shared" ca="1" si="32"/>
        <v>5196030330.1018829</v>
      </c>
      <c r="O168" s="85">
        <f t="shared" ca="1" si="33"/>
        <v>84425548.096757144</v>
      </c>
      <c r="P168" s="39">
        <f t="shared" ca="1" si="40"/>
        <v>-8.9883058487565393E-2</v>
      </c>
    </row>
    <row r="169" spans="4:16">
      <c r="D169" s="92">
        <f t="shared" si="29"/>
        <v>0</v>
      </c>
      <c r="E169" s="92">
        <f t="shared" si="29"/>
        <v>0</v>
      </c>
      <c r="F169" s="85">
        <f t="shared" si="34"/>
        <v>0</v>
      </c>
      <c r="G169" s="85">
        <f t="shared" si="35"/>
        <v>0</v>
      </c>
      <c r="H169" s="85">
        <f t="shared" si="36"/>
        <v>0</v>
      </c>
      <c r="I169" s="85">
        <f t="shared" si="37"/>
        <v>0</v>
      </c>
      <c r="J169" s="85">
        <f t="shared" si="38"/>
        <v>0</v>
      </c>
      <c r="K169" s="85">
        <f t="shared" ca="1" si="30"/>
        <v>8.9883058487565393E-2</v>
      </c>
      <c r="L169" s="85">
        <f t="shared" ca="1" si="39"/>
        <v>8.0789642030791014E-3</v>
      </c>
      <c r="M169" s="85">
        <f t="shared" ca="1" si="31"/>
        <v>19704512666.466278</v>
      </c>
      <c r="N169" s="85">
        <f t="shared" ca="1" si="32"/>
        <v>5196030330.1018829</v>
      </c>
      <c r="O169" s="85">
        <f t="shared" ca="1" si="33"/>
        <v>84425548.096757144</v>
      </c>
      <c r="P169" s="39">
        <f t="shared" ca="1" si="40"/>
        <v>-8.9883058487565393E-2</v>
      </c>
    </row>
    <row r="170" spans="4:16">
      <c r="D170" s="92">
        <f t="shared" si="29"/>
        <v>0</v>
      </c>
      <c r="E170" s="92">
        <f t="shared" si="29"/>
        <v>0</v>
      </c>
      <c r="F170" s="85">
        <f t="shared" si="34"/>
        <v>0</v>
      </c>
      <c r="G170" s="85">
        <f t="shared" si="35"/>
        <v>0</v>
      </c>
      <c r="H170" s="85">
        <f t="shared" si="36"/>
        <v>0</v>
      </c>
      <c r="I170" s="85">
        <f t="shared" si="37"/>
        <v>0</v>
      </c>
      <c r="J170" s="85">
        <f t="shared" si="38"/>
        <v>0</v>
      </c>
      <c r="K170" s="85">
        <f t="shared" ca="1" si="30"/>
        <v>8.9883058487565393E-2</v>
      </c>
      <c r="L170" s="85">
        <f t="shared" ca="1" si="39"/>
        <v>8.0789642030791014E-3</v>
      </c>
      <c r="M170" s="85">
        <f t="shared" ca="1" si="31"/>
        <v>19704512666.466278</v>
      </c>
      <c r="N170" s="85">
        <f t="shared" ca="1" si="32"/>
        <v>5196030330.1018829</v>
      </c>
      <c r="O170" s="85">
        <f t="shared" ca="1" si="33"/>
        <v>84425548.096757144</v>
      </c>
      <c r="P170" s="39">
        <f t="shared" ca="1" si="40"/>
        <v>-8.9883058487565393E-2</v>
      </c>
    </row>
    <row r="171" spans="4:16">
      <c r="D171" s="92">
        <f t="shared" si="29"/>
        <v>0</v>
      </c>
      <c r="E171" s="92">
        <f t="shared" si="29"/>
        <v>0</v>
      </c>
      <c r="F171" s="85">
        <f t="shared" si="34"/>
        <v>0</v>
      </c>
      <c r="G171" s="85">
        <f t="shared" si="35"/>
        <v>0</v>
      </c>
      <c r="H171" s="85">
        <f t="shared" si="36"/>
        <v>0</v>
      </c>
      <c r="I171" s="85">
        <f t="shared" si="37"/>
        <v>0</v>
      </c>
      <c r="J171" s="85">
        <f t="shared" si="38"/>
        <v>0</v>
      </c>
      <c r="K171" s="85">
        <f t="shared" ca="1" si="30"/>
        <v>8.9883058487565393E-2</v>
      </c>
      <c r="L171" s="85">
        <f t="shared" ca="1" si="39"/>
        <v>8.0789642030791014E-3</v>
      </c>
      <c r="M171" s="85">
        <f t="shared" ca="1" si="31"/>
        <v>19704512666.466278</v>
      </c>
      <c r="N171" s="85">
        <f t="shared" ca="1" si="32"/>
        <v>5196030330.1018829</v>
      </c>
      <c r="O171" s="85">
        <f t="shared" ca="1" si="33"/>
        <v>84425548.096757144</v>
      </c>
      <c r="P171" s="39">
        <f t="shared" ca="1" si="40"/>
        <v>-8.9883058487565393E-2</v>
      </c>
    </row>
    <row r="172" spans="4:16">
      <c r="D172" s="92">
        <f t="shared" si="29"/>
        <v>0</v>
      </c>
      <c r="E172" s="92">
        <f t="shared" si="29"/>
        <v>0</v>
      </c>
      <c r="F172" s="85">
        <f t="shared" si="34"/>
        <v>0</v>
      </c>
      <c r="G172" s="85">
        <f t="shared" si="35"/>
        <v>0</v>
      </c>
      <c r="H172" s="85">
        <f t="shared" si="36"/>
        <v>0</v>
      </c>
      <c r="I172" s="85">
        <f t="shared" si="37"/>
        <v>0</v>
      </c>
      <c r="J172" s="85">
        <f t="shared" si="38"/>
        <v>0</v>
      </c>
      <c r="K172" s="85">
        <f t="shared" ca="1" si="30"/>
        <v>8.9883058487565393E-2</v>
      </c>
      <c r="L172" s="85">
        <f t="shared" ca="1" si="39"/>
        <v>8.0789642030791014E-3</v>
      </c>
      <c r="M172" s="85">
        <f t="shared" ca="1" si="31"/>
        <v>19704512666.466278</v>
      </c>
      <c r="N172" s="85">
        <f t="shared" ca="1" si="32"/>
        <v>5196030330.1018829</v>
      </c>
      <c r="O172" s="85">
        <f t="shared" ca="1" si="33"/>
        <v>84425548.096757144</v>
      </c>
      <c r="P172" s="39">
        <f t="shared" ca="1" si="40"/>
        <v>-8.9883058487565393E-2</v>
      </c>
    </row>
    <row r="173" spans="4:16">
      <c r="D173" s="92">
        <f t="shared" si="29"/>
        <v>0</v>
      </c>
      <c r="E173" s="92">
        <f t="shared" si="29"/>
        <v>0</v>
      </c>
      <c r="F173" s="85">
        <f t="shared" si="34"/>
        <v>0</v>
      </c>
      <c r="G173" s="85">
        <f t="shared" si="35"/>
        <v>0</v>
      </c>
      <c r="H173" s="85">
        <f t="shared" si="36"/>
        <v>0</v>
      </c>
      <c r="I173" s="85">
        <f t="shared" si="37"/>
        <v>0</v>
      </c>
      <c r="J173" s="85">
        <f t="shared" si="38"/>
        <v>0</v>
      </c>
      <c r="K173" s="85">
        <f t="shared" ca="1" si="30"/>
        <v>8.9883058487565393E-2</v>
      </c>
      <c r="L173" s="85">
        <f t="shared" ca="1" si="39"/>
        <v>8.0789642030791014E-3</v>
      </c>
      <c r="M173" s="85">
        <f t="shared" ca="1" si="31"/>
        <v>19704512666.466278</v>
      </c>
      <c r="N173" s="85">
        <f t="shared" ca="1" si="32"/>
        <v>5196030330.1018829</v>
      </c>
      <c r="O173" s="85">
        <f t="shared" ca="1" si="33"/>
        <v>84425548.096757144</v>
      </c>
      <c r="P173" s="39">
        <f t="shared" ca="1" si="40"/>
        <v>-8.9883058487565393E-2</v>
      </c>
    </row>
    <row r="174" spans="4:16">
      <c r="D174" s="92">
        <f t="shared" si="29"/>
        <v>0</v>
      </c>
      <c r="E174" s="92">
        <f t="shared" si="29"/>
        <v>0</v>
      </c>
      <c r="F174" s="85">
        <f t="shared" si="34"/>
        <v>0</v>
      </c>
      <c r="G174" s="85">
        <f t="shared" si="35"/>
        <v>0</v>
      </c>
      <c r="H174" s="85">
        <f t="shared" si="36"/>
        <v>0</v>
      </c>
      <c r="I174" s="85">
        <f t="shared" si="37"/>
        <v>0</v>
      </c>
      <c r="J174" s="85">
        <f t="shared" si="38"/>
        <v>0</v>
      </c>
      <c r="K174" s="85">
        <f t="shared" ca="1" si="30"/>
        <v>8.9883058487565393E-2</v>
      </c>
      <c r="L174" s="85">
        <f t="shared" ca="1" si="39"/>
        <v>8.0789642030791014E-3</v>
      </c>
      <c r="M174" s="85">
        <f t="shared" ca="1" si="31"/>
        <v>19704512666.466278</v>
      </c>
      <c r="N174" s="85">
        <f t="shared" ca="1" si="32"/>
        <v>5196030330.1018829</v>
      </c>
      <c r="O174" s="85">
        <f t="shared" ca="1" si="33"/>
        <v>84425548.096757144</v>
      </c>
      <c r="P174" s="39">
        <f t="shared" ca="1" si="40"/>
        <v>-8.9883058487565393E-2</v>
      </c>
    </row>
    <row r="175" spans="4:16">
      <c r="D175" s="92">
        <f t="shared" si="29"/>
        <v>0</v>
      </c>
      <c r="E175" s="92">
        <f t="shared" si="29"/>
        <v>0</v>
      </c>
      <c r="F175" s="85">
        <f t="shared" si="34"/>
        <v>0</v>
      </c>
      <c r="G175" s="85">
        <f t="shared" si="35"/>
        <v>0</v>
      </c>
      <c r="H175" s="85">
        <f t="shared" si="36"/>
        <v>0</v>
      </c>
      <c r="I175" s="85">
        <f t="shared" si="37"/>
        <v>0</v>
      </c>
      <c r="J175" s="85">
        <f t="shared" si="38"/>
        <v>0</v>
      </c>
      <c r="K175" s="85">
        <f t="shared" ca="1" si="30"/>
        <v>8.9883058487565393E-2</v>
      </c>
      <c r="L175" s="85">
        <f t="shared" ca="1" si="39"/>
        <v>8.0789642030791014E-3</v>
      </c>
      <c r="M175" s="85">
        <f t="shared" ca="1" si="31"/>
        <v>19704512666.466278</v>
      </c>
      <c r="N175" s="85">
        <f t="shared" ca="1" si="32"/>
        <v>5196030330.1018829</v>
      </c>
      <c r="O175" s="85">
        <f t="shared" ca="1" si="33"/>
        <v>84425548.096757144</v>
      </c>
      <c r="P175" s="39">
        <f t="shared" ca="1" si="40"/>
        <v>-8.9883058487565393E-2</v>
      </c>
    </row>
    <row r="176" spans="4:16">
      <c r="D176" s="92">
        <f t="shared" si="29"/>
        <v>0</v>
      </c>
      <c r="E176" s="92">
        <f t="shared" si="29"/>
        <v>0</v>
      </c>
      <c r="F176" s="85">
        <f t="shared" si="34"/>
        <v>0</v>
      </c>
      <c r="G176" s="85">
        <f t="shared" si="35"/>
        <v>0</v>
      </c>
      <c r="H176" s="85">
        <f t="shared" si="36"/>
        <v>0</v>
      </c>
      <c r="I176" s="85">
        <f t="shared" si="37"/>
        <v>0</v>
      </c>
      <c r="J176" s="85">
        <f t="shared" si="38"/>
        <v>0</v>
      </c>
      <c r="K176" s="85">
        <f t="shared" ca="1" si="30"/>
        <v>8.9883058487565393E-2</v>
      </c>
      <c r="L176" s="85">
        <f t="shared" ca="1" si="39"/>
        <v>8.0789642030791014E-3</v>
      </c>
      <c r="M176" s="85">
        <f t="shared" ca="1" si="31"/>
        <v>19704512666.466278</v>
      </c>
      <c r="N176" s="85">
        <f t="shared" ca="1" si="32"/>
        <v>5196030330.1018829</v>
      </c>
      <c r="O176" s="85">
        <f t="shared" ca="1" si="33"/>
        <v>84425548.096757144</v>
      </c>
      <c r="P176" s="39">
        <f t="shared" ca="1" si="40"/>
        <v>-8.9883058487565393E-2</v>
      </c>
    </row>
    <row r="177" spans="4:16">
      <c r="D177" s="92">
        <f t="shared" si="29"/>
        <v>0</v>
      </c>
      <c r="E177" s="92">
        <f t="shared" si="29"/>
        <v>0</v>
      </c>
      <c r="F177" s="85">
        <f t="shared" si="34"/>
        <v>0</v>
      </c>
      <c r="G177" s="85">
        <f t="shared" si="35"/>
        <v>0</v>
      </c>
      <c r="H177" s="85">
        <f t="shared" si="36"/>
        <v>0</v>
      </c>
      <c r="I177" s="85">
        <f t="shared" si="37"/>
        <v>0</v>
      </c>
      <c r="J177" s="85">
        <f t="shared" si="38"/>
        <v>0</v>
      </c>
      <c r="K177" s="85">
        <f t="shared" ca="1" si="30"/>
        <v>8.9883058487565393E-2</v>
      </c>
      <c r="L177" s="85">
        <f t="shared" ca="1" si="39"/>
        <v>8.0789642030791014E-3</v>
      </c>
      <c r="M177" s="85">
        <f t="shared" ca="1" si="31"/>
        <v>19704512666.466278</v>
      </c>
      <c r="N177" s="85">
        <f t="shared" ca="1" si="32"/>
        <v>5196030330.1018829</v>
      </c>
      <c r="O177" s="85">
        <f t="shared" ca="1" si="33"/>
        <v>84425548.096757144</v>
      </c>
      <c r="P177" s="39">
        <f t="shared" ca="1" si="40"/>
        <v>-8.9883058487565393E-2</v>
      </c>
    </row>
    <row r="178" spans="4:16">
      <c r="D178" s="92">
        <f t="shared" si="29"/>
        <v>0</v>
      </c>
      <c r="E178" s="92">
        <f t="shared" si="29"/>
        <v>0</v>
      </c>
      <c r="F178" s="85">
        <f t="shared" si="34"/>
        <v>0</v>
      </c>
      <c r="G178" s="85">
        <f t="shared" si="35"/>
        <v>0</v>
      </c>
      <c r="H178" s="85">
        <f t="shared" si="36"/>
        <v>0</v>
      </c>
      <c r="I178" s="85">
        <f t="shared" si="37"/>
        <v>0</v>
      </c>
      <c r="J178" s="85">
        <f t="shared" si="38"/>
        <v>0</v>
      </c>
      <c r="K178" s="85">
        <f t="shared" ca="1" si="30"/>
        <v>8.9883058487565393E-2</v>
      </c>
      <c r="L178" s="85">
        <f t="shared" ca="1" si="39"/>
        <v>8.0789642030791014E-3</v>
      </c>
      <c r="M178" s="85">
        <f t="shared" ca="1" si="31"/>
        <v>19704512666.466278</v>
      </c>
      <c r="N178" s="85">
        <f t="shared" ca="1" si="32"/>
        <v>5196030330.1018829</v>
      </c>
      <c r="O178" s="85">
        <f t="shared" ca="1" si="33"/>
        <v>84425548.096757144</v>
      </c>
      <c r="P178" s="39">
        <f t="shared" ca="1" si="40"/>
        <v>-8.9883058487565393E-2</v>
      </c>
    </row>
    <row r="179" spans="4:16">
      <c r="D179" s="92">
        <f t="shared" si="29"/>
        <v>0</v>
      </c>
      <c r="E179" s="92">
        <f t="shared" si="29"/>
        <v>0</v>
      </c>
      <c r="F179" s="85">
        <f t="shared" si="34"/>
        <v>0</v>
      </c>
      <c r="G179" s="85">
        <f t="shared" si="35"/>
        <v>0</v>
      </c>
      <c r="H179" s="85">
        <f t="shared" si="36"/>
        <v>0</v>
      </c>
      <c r="I179" s="85">
        <f t="shared" si="37"/>
        <v>0</v>
      </c>
      <c r="J179" s="85">
        <f t="shared" si="38"/>
        <v>0</v>
      </c>
      <c r="K179" s="85">
        <f t="shared" ca="1" si="30"/>
        <v>8.9883058487565393E-2</v>
      </c>
      <c r="L179" s="85">
        <f t="shared" ca="1" si="39"/>
        <v>8.0789642030791014E-3</v>
      </c>
      <c r="M179" s="85">
        <f t="shared" ca="1" si="31"/>
        <v>19704512666.466278</v>
      </c>
      <c r="N179" s="85">
        <f t="shared" ca="1" si="32"/>
        <v>5196030330.1018829</v>
      </c>
      <c r="O179" s="85">
        <f t="shared" ca="1" si="33"/>
        <v>84425548.096757144</v>
      </c>
      <c r="P179" s="39">
        <f t="shared" ca="1" si="40"/>
        <v>-8.9883058487565393E-2</v>
      </c>
    </row>
    <row r="180" spans="4:16">
      <c r="D180" s="92">
        <f t="shared" si="29"/>
        <v>0</v>
      </c>
      <c r="E180" s="92">
        <f t="shared" si="29"/>
        <v>0</v>
      </c>
      <c r="F180" s="85">
        <f t="shared" si="34"/>
        <v>0</v>
      </c>
      <c r="G180" s="85">
        <f t="shared" si="35"/>
        <v>0</v>
      </c>
      <c r="H180" s="85">
        <f t="shared" si="36"/>
        <v>0</v>
      </c>
      <c r="I180" s="85">
        <f t="shared" si="37"/>
        <v>0</v>
      </c>
      <c r="J180" s="85">
        <f t="shared" si="38"/>
        <v>0</v>
      </c>
      <c r="K180" s="85">
        <f t="shared" ca="1" si="30"/>
        <v>8.9883058487565393E-2</v>
      </c>
      <c r="L180" s="85">
        <f t="shared" ca="1" si="39"/>
        <v>8.0789642030791014E-3</v>
      </c>
      <c r="M180" s="85">
        <f t="shared" ca="1" si="31"/>
        <v>19704512666.466278</v>
      </c>
      <c r="N180" s="85">
        <f t="shared" ca="1" si="32"/>
        <v>5196030330.1018829</v>
      </c>
      <c r="O180" s="85">
        <f t="shared" ca="1" si="33"/>
        <v>84425548.096757144</v>
      </c>
      <c r="P180" s="39">
        <f t="shared" ca="1" si="40"/>
        <v>-8.9883058487565393E-2</v>
      </c>
    </row>
    <row r="181" spans="4:16">
      <c r="D181" s="92">
        <f t="shared" si="29"/>
        <v>0</v>
      </c>
      <c r="E181" s="92">
        <f t="shared" si="29"/>
        <v>0</v>
      </c>
      <c r="F181" s="85">
        <f t="shared" si="34"/>
        <v>0</v>
      </c>
      <c r="G181" s="85">
        <f t="shared" si="35"/>
        <v>0</v>
      </c>
      <c r="H181" s="85">
        <f t="shared" si="36"/>
        <v>0</v>
      </c>
      <c r="I181" s="85">
        <f t="shared" si="37"/>
        <v>0</v>
      </c>
      <c r="J181" s="85">
        <f t="shared" si="38"/>
        <v>0</v>
      </c>
      <c r="K181" s="85">
        <f t="shared" ca="1" si="30"/>
        <v>8.9883058487565393E-2</v>
      </c>
      <c r="L181" s="85">
        <f t="shared" ca="1" si="39"/>
        <v>8.0789642030791014E-3</v>
      </c>
      <c r="M181" s="85">
        <f t="shared" ca="1" si="31"/>
        <v>19704512666.466278</v>
      </c>
      <c r="N181" s="85">
        <f t="shared" ca="1" si="32"/>
        <v>5196030330.1018829</v>
      </c>
      <c r="O181" s="85">
        <f t="shared" ca="1" si="33"/>
        <v>84425548.096757144</v>
      </c>
      <c r="P181" s="39">
        <f t="shared" ca="1" si="40"/>
        <v>-8.9883058487565393E-2</v>
      </c>
    </row>
    <row r="182" spans="4:16">
      <c r="D182" s="92">
        <f t="shared" si="29"/>
        <v>0</v>
      </c>
      <c r="E182" s="92">
        <f t="shared" si="29"/>
        <v>0</v>
      </c>
      <c r="F182" s="85">
        <f t="shared" si="34"/>
        <v>0</v>
      </c>
      <c r="G182" s="85">
        <f t="shared" si="35"/>
        <v>0</v>
      </c>
      <c r="H182" s="85">
        <f t="shared" si="36"/>
        <v>0</v>
      </c>
      <c r="I182" s="85">
        <f t="shared" si="37"/>
        <v>0</v>
      </c>
      <c r="J182" s="85">
        <f t="shared" si="38"/>
        <v>0</v>
      </c>
      <c r="K182" s="85">
        <f t="shared" ca="1" si="30"/>
        <v>8.9883058487565393E-2</v>
      </c>
      <c r="L182" s="85">
        <f t="shared" ca="1" si="39"/>
        <v>8.0789642030791014E-3</v>
      </c>
      <c r="M182" s="85">
        <f t="shared" ca="1" si="31"/>
        <v>19704512666.466278</v>
      </c>
      <c r="N182" s="85">
        <f t="shared" ca="1" si="32"/>
        <v>5196030330.1018829</v>
      </c>
      <c r="O182" s="85">
        <f t="shared" ca="1" si="33"/>
        <v>84425548.096757144</v>
      </c>
      <c r="P182" s="39">
        <f t="shared" ca="1" si="40"/>
        <v>-8.9883058487565393E-2</v>
      </c>
    </row>
    <row r="183" spans="4:16">
      <c r="D183" s="92">
        <f t="shared" si="29"/>
        <v>0</v>
      </c>
      <c r="E183" s="92">
        <f t="shared" si="29"/>
        <v>0</v>
      </c>
      <c r="F183" s="85">
        <f t="shared" si="34"/>
        <v>0</v>
      </c>
      <c r="G183" s="85">
        <f t="shared" si="35"/>
        <v>0</v>
      </c>
      <c r="H183" s="85">
        <f t="shared" si="36"/>
        <v>0</v>
      </c>
      <c r="I183" s="85">
        <f t="shared" si="37"/>
        <v>0</v>
      </c>
      <c r="J183" s="85">
        <f t="shared" si="38"/>
        <v>0</v>
      </c>
      <c r="K183" s="85">
        <f t="shared" ca="1" si="30"/>
        <v>8.9883058487565393E-2</v>
      </c>
      <c r="L183" s="85">
        <f t="shared" ca="1" si="39"/>
        <v>8.0789642030791014E-3</v>
      </c>
      <c r="M183" s="85">
        <f t="shared" ca="1" si="31"/>
        <v>19704512666.466278</v>
      </c>
      <c r="N183" s="85">
        <f t="shared" ca="1" si="32"/>
        <v>5196030330.1018829</v>
      </c>
      <c r="O183" s="85">
        <f t="shared" ca="1" si="33"/>
        <v>84425548.096757144</v>
      </c>
      <c r="P183" s="39">
        <f t="shared" ca="1" si="40"/>
        <v>-8.9883058487565393E-2</v>
      </c>
    </row>
    <row r="184" spans="4:16">
      <c r="D184" s="92">
        <f t="shared" si="29"/>
        <v>0</v>
      </c>
      <c r="E184" s="92">
        <f t="shared" si="29"/>
        <v>0</v>
      </c>
      <c r="F184" s="85">
        <f t="shared" si="34"/>
        <v>0</v>
      </c>
      <c r="G184" s="85">
        <f t="shared" si="35"/>
        <v>0</v>
      </c>
      <c r="H184" s="85">
        <f t="shared" si="36"/>
        <v>0</v>
      </c>
      <c r="I184" s="85">
        <f t="shared" si="37"/>
        <v>0</v>
      </c>
      <c r="J184" s="85">
        <f t="shared" si="38"/>
        <v>0</v>
      </c>
      <c r="K184" s="85">
        <f t="shared" ca="1" si="30"/>
        <v>8.9883058487565393E-2</v>
      </c>
      <c r="L184" s="85">
        <f t="shared" ca="1" si="39"/>
        <v>8.0789642030791014E-3</v>
      </c>
      <c r="M184" s="85">
        <f t="shared" ca="1" si="31"/>
        <v>19704512666.466278</v>
      </c>
      <c r="N184" s="85">
        <f t="shared" ca="1" si="32"/>
        <v>5196030330.1018829</v>
      </c>
      <c r="O184" s="85">
        <f t="shared" ca="1" si="33"/>
        <v>84425548.096757144</v>
      </c>
      <c r="P184" s="39">
        <f t="shared" ca="1" si="40"/>
        <v>-8.9883058487565393E-2</v>
      </c>
    </row>
    <row r="185" spans="4:16">
      <c r="D185" s="92">
        <f t="shared" si="29"/>
        <v>0</v>
      </c>
      <c r="E185" s="92">
        <f t="shared" si="29"/>
        <v>0</v>
      </c>
      <c r="F185" s="85">
        <f t="shared" si="34"/>
        <v>0</v>
      </c>
      <c r="G185" s="85">
        <f t="shared" si="35"/>
        <v>0</v>
      </c>
      <c r="H185" s="85">
        <f t="shared" si="36"/>
        <v>0</v>
      </c>
      <c r="I185" s="85">
        <f t="shared" si="37"/>
        <v>0</v>
      </c>
      <c r="J185" s="85">
        <f t="shared" si="38"/>
        <v>0</v>
      </c>
      <c r="K185" s="85">
        <f t="shared" ca="1" si="30"/>
        <v>8.9883058487565393E-2</v>
      </c>
      <c r="L185" s="85">
        <f t="shared" ca="1" si="39"/>
        <v>8.0789642030791014E-3</v>
      </c>
      <c r="M185" s="85">
        <f t="shared" ca="1" si="31"/>
        <v>19704512666.466278</v>
      </c>
      <c r="N185" s="85">
        <f t="shared" ca="1" si="32"/>
        <v>5196030330.1018829</v>
      </c>
      <c r="O185" s="85">
        <f t="shared" ca="1" si="33"/>
        <v>84425548.096757144</v>
      </c>
      <c r="P185" s="39">
        <f t="shared" ca="1" si="40"/>
        <v>-8.9883058487565393E-2</v>
      </c>
    </row>
    <row r="186" spans="4:16">
      <c r="D186" s="92">
        <f t="shared" si="29"/>
        <v>0</v>
      </c>
      <c r="E186" s="92">
        <f t="shared" si="29"/>
        <v>0</v>
      </c>
      <c r="F186" s="85">
        <f t="shared" si="34"/>
        <v>0</v>
      </c>
      <c r="G186" s="85">
        <f t="shared" si="35"/>
        <v>0</v>
      </c>
      <c r="H186" s="85">
        <f t="shared" si="36"/>
        <v>0</v>
      </c>
      <c r="I186" s="85">
        <f t="shared" si="37"/>
        <v>0</v>
      </c>
      <c r="J186" s="85">
        <f t="shared" si="38"/>
        <v>0</v>
      </c>
      <c r="K186" s="85">
        <f t="shared" ca="1" si="30"/>
        <v>8.9883058487565393E-2</v>
      </c>
      <c r="L186" s="85">
        <f t="shared" ca="1" si="39"/>
        <v>8.0789642030791014E-3</v>
      </c>
      <c r="M186" s="85">
        <f t="shared" ca="1" si="31"/>
        <v>19704512666.466278</v>
      </c>
      <c r="N186" s="85">
        <f t="shared" ca="1" si="32"/>
        <v>5196030330.1018829</v>
      </c>
      <c r="O186" s="85">
        <f t="shared" ca="1" si="33"/>
        <v>84425548.096757144</v>
      </c>
      <c r="P186" s="39">
        <f t="shared" ca="1" si="40"/>
        <v>-8.9883058487565393E-2</v>
      </c>
    </row>
    <row r="187" spans="4:16">
      <c r="D187" s="92">
        <f t="shared" si="29"/>
        <v>0</v>
      </c>
      <c r="E187" s="92">
        <f t="shared" si="29"/>
        <v>0</v>
      </c>
      <c r="F187" s="85">
        <f t="shared" si="34"/>
        <v>0</v>
      </c>
      <c r="G187" s="85">
        <f t="shared" si="35"/>
        <v>0</v>
      </c>
      <c r="H187" s="85">
        <f t="shared" si="36"/>
        <v>0</v>
      </c>
      <c r="I187" s="85">
        <f t="shared" si="37"/>
        <v>0</v>
      </c>
      <c r="J187" s="85">
        <f t="shared" si="38"/>
        <v>0</v>
      </c>
      <c r="K187" s="85">
        <f t="shared" ca="1" si="30"/>
        <v>8.9883058487565393E-2</v>
      </c>
      <c r="L187" s="85">
        <f t="shared" ca="1" si="39"/>
        <v>8.0789642030791014E-3</v>
      </c>
      <c r="M187" s="85">
        <f t="shared" ca="1" si="31"/>
        <v>19704512666.466278</v>
      </c>
      <c r="N187" s="85">
        <f t="shared" ca="1" si="32"/>
        <v>5196030330.1018829</v>
      </c>
      <c r="O187" s="85">
        <f t="shared" ca="1" si="33"/>
        <v>84425548.096757144</v>
      </c>
      <c r="P187" s="39">
        <f t="shared" ca="1" si="40"/>
        <v>-8.9883058487565393E-2</v>
      </c>
    </row>
    <row r="188" spans="4:16">
      <c r="D188" s="92">
        <f t="shared" si="29"/>
        <v>0</v>
      </c>
      <c r="E188" s="92">
        <f t="shared" si="29"/>
        <v>0</v>
      </c>
      <c r="F188" s="85">
        <f t="shared" si="34"/>
        <v>0</v>
      </c>
      <c r="G188" s="85">
        <f t="shared" si="35"/>
        <v>0</v>
      </c>
      <c r="H188" s="85">
        <f t="shared" si="36"/>
        <v>0</v>
      </c>
      <c r="I188" s="85">
        <f t="shared" si="37"/>
        <v>0</v>
      </c>
      <c r="J188" s="85">
        <f t="shared" si="38"/>
        <v>0</v>
      </c>
      <c r="K188" s="85">
        <f t="shared" ca="1" si="30"/>
        <v>8.9883058487565393E-2</v>
      </c>
      <c r="L188" s="85">
        <f t="shared" ca="1" si="39"/>
        <v>8.0789642030791014E-3</v>
      </c>
      <c r="M188" s="85">
        <f t="shared" ca="1" si="31"/>
        <v>19704512666.466278</v>
      </c>
      <c r="N188" s="85">
        <f t="shared" ca="1" si="32"/>
        <v>5196030330.1018829</v>
      </c>
      <c r="O188" s="85">
        <f t="shared" ca="1" si="33"/>
        <v>84425548.096757144</v>
      </c>
      <c r="P188" s="39">
        <f t="shared" ca="1" si="40"/>
        <v>-8.9883058487565393E-2</v>
      </c>
    </row>
    <row r="189" spans="4:16">
      <c r="D189" s="92">
        <f t="shared" si="29"/>
        <v>0</v>
      </c>
      <c r="E189" s="92">
        <f t="shared" si="29"/>
        <v>0</v>
      </c>
      <c r="F189" s="85">
        <f t="shared" si="34"/>
        <v>0</v>
      </c>
      <c r="G189" s="85">
        <f t="shared" si="35"/>
        <v>0</v>
      </c>
      <c r="H189" s="85">
        <f t="shared" si="36"/>
        <v>0</v>
      </c>
      <c r="I189" s="85">
        <f t="shared" si="37"/>
        <v>0</v>
      </c>
      <c r="J189" s="85">
        <f t="shared" si="38"/>
        <v>0</v>
      </c>
      <c r="K189" s="85">
        <f t="shared" ca="1" si="30"/>
        <v>8.9883058487565393E-2</v>
      </c>
      <c r="L189" s="85">
        <f t="shared" ca="1" si="39"/>
        <v>8.0789642030791014E-3</v>
      </c>
      <c r="M189" s="85">
        <f t="shared" ca="1" si="31"/>
        <v>19704512666.466278</v>
      </c>
      <c r="N189" s="85">
        <f t="shared" ca="1" si="32"/>
        <v>5196030330.1018829</v>
      </c>
      <c r="O189" s="85">
        <f t="shared" ca="1" si="33"/>
        <v>84425548.096757144</v>
      </c>
      <c r="P189" s="39">
        <f t="shared" ca="1" si="40"/>
        <v>-8.9883058487565393E-2</v>
      </c>
    </row>
    <row r="190" spans="4:16">
      <c r="D190" s="92">
        <f t="shared" si="29"/>
        <v>0</v>
      </c>
      <c r="E190" s="92">
        <f t="shared" si="29"/>
        <v>0</v>
      </c>
      <c r="F190" s="85">
        <f t="shared" si="34"/>
        <v>0</v>
      </c>
      <c r="G190" s="85">
        <f t="shared" si="35"/>
        <v>0</v>
      </c>
      <c r="H190" s="85">
        <f t="shared" si="36"/>
        <v>0</v>
      </c>
      <c r="I190" s="85">
        <f t="shared" si="37"/>
        <v>0</v>
      </c>
      <c r="J190" s="85">
        <f t="shared" si="38"/>
        <v>0</v>
      </c>
      <c r="K190" s="85">
        <f t="shared" ca="1" si="30"/>
        <v>8.9883058487565393E-2</v>
      </c>
      <c r="L190" s="85">
        <f t="shared" ca="1" si="39"/>
        <v>8.0789642030791014E-3</v>
      </c>
      <c r="M190" s="85">
        <f t="shared" ca="1" si="31"/>
        <v>19704512666.466278</v>
      </c>
      <c r="N190" s="85">
        <f t="shared" ca="1" si="32"/>
        <v>5196030330.1018829</v>
      </c>
      <c r="O190" s="85">
        <f t="shared" ca="1" si="33"/>
        <v>84425548.096757144</v>
      </c>
      <c r="P190" s="39">
        <f t="shared" ca="1" si="40"/>
        <v>-8.9883058487565393E-2</v>
      </c>
    </row>
    <row r="191" spans="4:16">
      <c r="D191" s="92">
        <f t="shared" si="29"/>
        <v>0</v>
      </c>
      <c r="E191" s="92">
        <f t="shared" si="29"/>
        <v>0</v>
      </c>
      <c r="F191" s="85">
        <f t="shared" si="34"/>
        <v>0</v>
      </c>
      <c r="G191" s="85">
        <f t="shared" si="35"/>
        <v>0</v>
      </c>
      <c r="H191" s="85">
        <f t="shared" si="36"/>
        <v>0</v>
      </c>
      <c r="I191" s="85">
        <f t="shared" si="37"/>
        <v>0</v>
      </c>
      <c r="J191" s="85">
        <f t="shared" si="38"/>
        <v>0</v>
      </c>
      <c r="K191" s="85">
        <f t="shared" ca="1" si="30"/>
        <v>8.9883058487565393E-2</v>
      </c>
      <c r="L191" s="85">
        <f t="shared" ca="1" si="39"/>
        <v>8.0789642030791014E-3</v>
      </c>
      <c r="M191" s="85">
        <f t="shared" ca="1" si="31"/>
        <v>19704512666.466278</v>
      </c>
      <c r="N191" s="85">
        <f t="shared" ca="1" si="32"/>
        <v>5196030330.1018829</v>
      </c>
      <c r="O191" s="85">
        <f t="shared" ca="1" si="33"/>
        <v>84425548.096757144</v>
      </c>
      <c r="P191" s="39">
        <f t="shared" ca="1" si="40"/>
        <v>-8.9883058487565393E-2</v>
      </c>
    </row>
    <row r="192" spans="4:16">
      <c r="D192" s="92">
        <f t="shared" si="29"/>
        <v>0</v>
      </c>
      <c r="E192" s="92">
        <f t="shared" si="29"/>
        <v>0</v>
      </c>
      <c r="F192" s="85">
        <f t="shared" si="34"/>
        <v>0</v>
      </c>
      <c r="G192" s="85">
        <f t="shared" si="35"/>
        <v>0</v>
      </c>
      <c r="H192" s="85">
        <f t="shared" si="36"/>
        <v>0</v>
      </c>
      <c r="I192" s="85">
        <f t="shared" si="37"/>
        <v>0</v>
      </c>
      <c r="J192" s="85">
        <f t="shared" si="38"/>
        <v>0</v>
      </c>
      <c r="K192" s="85">
        <f t="shared" ca="1" si="30"/>
        <v>8.9883058487565393E-2</v>
      </c>
      <c r="L192" s="85">
        <f t="shared" ca="1" si="39"/>
        <v>8.0789642030791014E-3</v>
      </c>
      <c r="M192" s="85">
        <f t="shared" ca="1" si="31"/>
        <v>19704512666.466278</v>
      </c>
      <c r="N192" s="85">
        <f t="shared" ca="1" si="32"/>
        <v>5196030330.1018829</v>
      </c>
      <c r="O192" s="85">
        <f t="shared" ca="1" si="33"/>
        <v>84425548.096757144</v>
      </c>
      <c r="P192" s="39">
        <f t="shared" ca="1" si="40"/>
        <v>-8.9883058487565393E-2</v>
      </c>
    </row>
    <row r="193" spans="4:16">
      <c r="D193" s="92">
        <f t="shared" si="29"/>
        <v>0</v>
      </c>
      <c r="E193" s="92">
        <f t="shared" si="29"/>
        <v>0</v>
      </c>
      <c r="F193" s="85">
        <f t="shared" si="34"/>
        <v>0</v>
      </c>
      <c r="G193" s="85">
        <f t="shared" si="35"/>
        <v>0</v>
      </c>
      <c r="H193" s="85">
        <f t="shared" si="36"/>
        <v>0</v>
      </c>
      <c r="I193" s="85">
        <f t="shared" si="37"/>
        <v>0</v>
      </c>
      <c r="J193" s="85">
        <f t="shared" si="38"/>
        <v>0</v>
      </c>
      <c r="K193" s="85">
        <f t="shared" ca="1" si="30"/>
        <v>8.9883058487565393E-2</v>
      </c>
      <c r="L193" s="85">
        <f t="shared" ca="1" si="39"/>
        <v>8.0789642030791014E-3</v>
      </c>
      <c r="M193" s="85">
        <f t="shared" ca="1" si="31"/>
        <v>19704512666.466278</v>
      </c>
      <c r="N193" s="85">
        <f t="shared" ca="1" si="32"/>
        <v>5196030330.1018829</v>
      </c>
      <c r="O193" s="85">
        <f t="shared" ca="1" si="33"/>
        <v>84425548.096757144</v>
      </c>
      <c r="P193" s="39">
        <f t="shared" ca="1" si="40"/>
        <v>-8.9883058487565393E-2</v>
      </c>
    </row>
    <row r="194" spans="4:16">
      <c r="D194" s="92">
        <f t="shared" ref="D194:E209" si="41">A194/A$18</f>
        <v>0</v>
      </c>
      <c r="E194" s="92">
        <f t="shared" si="41"/>
        <v>0</v>
      </c>
      <c r="F194" s="85">
        <f t="shared" si="34"/>
        <v>0</v>
      </c>
      <c r="G194" s="85">
        <f t="shared" si="35"/>
        <v>0</v>
      </c>
      <c r="H194" s="85">
        <f t="shared" si="36"/>
        <v>0</v>
      </c>
      <c r="I194" s="85">
        <f t="shared" si="37"/>
        <v>0</v>
      </c>
      <c r="J194" s="85">
        <f t="shared" si="38"/>
        <v>0</v>
      </c>
      <c r="K194" s="85">
        <f t="shared" ca="1" si="30"/>
        <v>8.9883058487565393E-2</v>
      </c>
      <c r="L194" s="85">
        <f t="shared" ca="1" si="39"/>
        <v>8.0789642030791014E-3</v>
      </c>
      <c r="M194" s="85">
        <f t="shared" ca="1" si="31"/>
        <v>19704512666.466278</v>
      </c>
      <c r="N194" s="85">
        <f t="shared" ca="1" si="32"/>
        <v>5196030330.1018829</v>
      </c>
      <c r="O194" s="85">
        <f t="shared" ca="1" si="33"/>
        <v>84425548.096757144</v>
      </c>
      <c r="P194" s="39">
        <f t="shared" ca="1" si="40"/>
        <v>-8.9883058487565393E-2</v>
      </c>
    </row>
    <row r="195" spans="4:16">
      <c r="D195" s="92">
        <f t="shared" si="41"/>
        <v>0</v>
      </c>
      <c r="E195" s="92">
        <f t="shared" si="41"/>
        <v>0</v>
      </c>
      <c r="F195" s="85">
        <f t="shared" si="34"/>
        <v>0</v>
      </c>
      <c r="G195" s="85">
        <f t="shared" si="35"/>
        <v>0</v>
      </c>
      <c r="H195" s="85">
        <f t="shared" si="36"/>
        <v>0</v>
      </c>
      <c r="I195" s="85">
        <f t="shared" si="37"/>
        <v>0</v>
      </c>
      <c r="J195" s="85">
        <f t="shared" si="38"/>
        <v>0</v>
      </c>
      <c r="K195" s="85">
        <f t="shared" ca="1" si="30"/>
        <v>8.9883058487565393E-2</v>
      </c>
      <c r="L195" s="85">
        <f t="shared" ca="1" si="39"/>
        <v>8.0789642030791014E-3</v>
      </c>
      <c r="M195" s="85">
        <f t="shared" ca="1" si="31"/>
        <v>19704512666.466278</v>
      </c>
      <c r="N195" s="85">
        <f t="shared" ca="1" si="32"/>
        <v>5196030330.1018829</v>
      </c>
      <c r="O195" s="85">
        <f t="shared" ca="1" si="33"/>
        <v>84425548.096757144</v>
      </c>
      <c r="P195" s="39">
        <f t="shared" ca="1" si="40"/>
        <v>-8.9883058487565393E-2</v>
      </c>
    </row>
    <row r="196" spans="4:16">
      <c r="D196" s="92">
        <f t="shared" si="41"/>
        <v>0</v>
      </c>
      <c r="E196" s="92">
        <f t="shared" si="41"/>
        <v>0</v>
      </c>
      <c r="F196" s="85">
        <f t="shared" si="34"/>
        <v>0</v>
      </c>
      <c r="G196" s="85">
        <f t="shared" si="35"/>
        <v>0</v>
      </c>
      <c r="H196" s="85">
        <f t="shared" si="36"/>
        <v>0</v>
      </c>
      <c r="I196" s="85">
        <f t="shared" si="37"/>
        <v>0</v>
      </c>
      <c r="J196" s="85">
        <f t="shared" si="38"/>
        <v>0</v>
      </c>
      <c r="K196" s="85">
        <f t="shared" ca="1" si="30"/>
        <v>8.9883058487565393E-2</v>
      </c>
      <c r="L196" s="85">
        <f t="shared" ca="1" si="39"/>
        <v>8.0789642030791014E-3</v>
      </c>
      <c r="M196" s="85">
        <f t="shared" ca="1" si="31"/>
        <v>19704512666.466278</v>
      </c>
      <c r="N196" s="85">
        <f t="shared" ca="1" si="32"/>
        <v>5196030330.1018829</v>
      </c>
      <c r="O196" s="85">
        <f t="shared" ca="1" si="33"/>
        <v>84425548.096757144</v>
      </c>
      <c r="P196" s="39">
        <f t="shared" ca="1" si="40"/>
        <v>-8.9883058487565393E-2</v>
      </c>
    </row>
    <row r="197" spans="4:16">
      <c r="D197" s="92">
        <f t="shared" si="41"/>
        <v>0</v>
      </c>
      <c r="E197" s="92">
        <f t="shared" si="41"/>
        <v>0</v>
      </c>
      <c r="F197" s="85">
        <f t="shared" si="34"/>
        <v>0</v>
      </c>
      <c r="G197" s="85">
        <f t="shared" si="35"/>
        <v>0</v>
      </c>
      <c r="H197" s="85">
        <f t="shared" si="36"/>
        <v>0</v>
      </c>
      <c r="I197" s="85">
        <f t="shared" si="37"/>
        <v>0</v>
      </c>
      <c r="J197" s="85">
        <f t="shared" si="38"/>
        <v>0</v>
      </c>
      <c r="K197" s="85">
        <f t="shared" ca="1" si="30"/>
        <v>8.9883058487565393E-2</v>
      </c>
      <c r="L197" s="85">
        <f t="shared" ca="1" si="39"/>
        <v>8.0789642030791014E-3</v>
      </c>
      <c r="M197" s="85">
        <f t="shared" ca="1" si="31"/>
        <v>19704512666.466278</v>
      </c>
      <c r="N197" s="85">
        <f t="shared" ca="1" si="32"/>
        <v>5196030330.1018829</v>
      </c>
      <c r="O197" s="85">
        <f t="shared" ca="1" si="33"/>
        <v>84425548.096757144</v>
      </c>
      <c r="P197" s="39">
        <f t="shared" ca="1" si="40"/>
        <v>-8.9883058487565393E-2</v>
      </c>
    </row>
    <row r="198" spans="4:16">
      <c r="D198" s="92">
        <f t="shared" si="41"/>
        <v>0</v>
      </c>
      <c r="E198" s="92">
        <f t="shared" si="41"/>
        <v>0</v>
      </c>
      <c r="F198" s="85">
        <f t="shared" si="34"/>
        <v>0</v>
      </c>
      <c r="G198" s="85">
        <f t="shared" si="35"/>
        <v>0</v>
      </c>
      <c r="H198" s="85">
        <f t="shared" si="36"/>
        <v>0</v>
      </c>
      <c r="I198" s="85">
        <f t="shared" si="37"/>
        <v>0</v>
      </c>
      <c r="J198" s="85">
        <f t="shared" si="38"/>
        <v>0</v>
      </c>
      <c r="K198" s="85">
        <f t="shared" ca="1" si="30"/>
        <v>8.9883058487565393E-2</v>
      </c>
      <c r="L198" s="85">
        <f t="shared" ca="1" si="39"/>
        <v>8.0789642030791014E-3</v>
      </c>
      <c r="M198" s="85">
        <f t="shared" ca="1" si="31"/>
        <v>19704512666.466278</v>
      </c>
      <c r="N198" s="85">
        <f t="shared" ca="1" si="32"/>
        <v>5196030330.1018829</v>
      </c>
      <c r="O198" s="85">
        <f t="shared" ca="1" si="33"/>
        <v>84425548.096757144</v>
      </c>
      <c r="P198" s="39">
        <f t="shared" ca="1" si="40"/>
        <v>-8.9883058487565393E-2</v>
      </c>
    </row>
    <row r="199" spans="4:16">
      <c r="D199" s="92">
        <f t="shared" si="41"/>
        <v>0</v>
      </c>
      <c r="E199" s="92">
        <f t="shared" si="41"/>
        <v>0</v>
      </c>
      <c r="F199" s="85">
        <f t="shared" si="34"/>
        <v>0</v>
      </c>
      <c r="G199" s="85">
        <f t="shared" si="35"/>
        <v>0</v>
      </c>
      <c r="H199" s="85">
        <f t="shared" si="36"/>
        <v>0</v>
      </c>
      <c r="I199" s="85">
        <f t="shared" si="37"/>
        <v>0</v>
      </c>
      <c r="J199" s="85">
        <f t="shared" si="38"/>
        <v>0</v>
      </c>
      <c r="K199" s="85">
        <f t="shared" ca="1" si="30"/>
        <v>8.9883058487565393E-2</v>
      </c>
      <c r="L199" s="85">
        <f t="shared" ca="1" si="39"/>
        <v>8.0789642030791014E-3</v>
      </c>
      <c r="M199" s="85">
        <f t="shared" ca="1" si="31"/>
        <v>19704512666.466278</v>
      </c>
      <c r="N199" s="85">
        <f t="shared" ca="1" si="32"/>
        <v>5196030330.1018829</v>
      </c>
      <c r="O199" s="85">
        <f t="shared" ca="1" si="33"/>
        <v>84425548.096757144</v>
      </c>
      <c r="P199" s="39">
        <f t="shared" ca="1" si="40"/>
        <v>-8.9883058487565393E-2</v>
      </c>
    </row>
    <row r="200" spans="4:16">
      <c r="D200" s="92">
        <f t="shared" si="41"/>
        <v>0</v>
      </c>
      <c r="E200" s="92">
        <f t="shared" si="41"/>
        <v>0</v>
      </c>
      <c r="F200" s="85">
        <f t="shared" si="34"/>
        <v>0</v>
      </c>
      <c r="G200" s="85">
        <f t="shared" si="35"/>
        <v>0</v>
      </c>
      <c r="H200" s="85">
        <f t="shared" si="36"/>
        <v>0</v>
      </c>
      <c r="I200" s="85">
        <f t="shared" si="37"/>
        <v>0</v>
      </c>
      <c r="J200" s="85">
        <f t="shared" si="38"/>
        <v>0</v>
      </c>
      <c r="K200" s="85">
        <f t="shared" ca="1" si="30"/>
        <v>8.9883058487565393E-2</v>
      </c>
      <c r="L200" s="85">
        <f t="shared" ca="1" si="39"/>
        <v>8.0789642030791014E-3</v>
      </c>
      <c r="M200" s="85">
        <f t="shared" ca="1" si="31"/>
        <v>19704512666.466278</v>
      </c>
      <c r="N200" s="85">
        <f t="shared" ca="1" si="32"/>
        <v>5196030330.1018829</v>
      </c>
      <c r="O200" s="85">
        <f t="shared" ca="1" si="33"/>
        <v>84425548.096757144</v>
      </c>
      <c r="P200" s="39">
        <f t="shared" ca="1" si="40"/>
        <v>-8.9883058487565393E-2</v>
      </c>
    </row>
    <row r="201" spans="4:16">
      <c r="D201" s="92">
        <f t="shared" si="41"/>
        <v>0</v>
      </c>
      <c r="E201" s="92">
        <f t="shared" si="41"/>
        <v>0</v>
      </c>
      <c r="F201" s="85">
        <f t="shared" si="34"/>
        <v>0</v>
      </c>
      <c r="G201" s="85">
        <f t="shared" si="35"/>
        <v>0</v>
      </c>
      <c r="H201" s="85">
        <f t="shared" si="36"/>
        <v>0</v>
      </c>
      <c r="I201" s="85">
        <f t="shared" si="37"/>
        <v>0</v>
      </c>
      <c r="J201" s="85">
        <f t="shared" si="38"/>
        <v>0</v>
      </c>
      <c r="K201" s="85">
        <f t="shared" ca="1" si="30"/>
        <v>8.9883058487565393E-2</v>
      </c>
      <c r="L201" s="85">
        <f t="shared" ca="1" si="39"/>
        <v>8.0789642030791014E-3</v>
      </c>
      <c r="M201" s="85">
        <f t="shared" ca="1" si="31"/>
        <v>19704512666.466278</v>
      </c>
      <c r="N201" s="85">
        <f t="shared" ca="1" si="32"/>
        <v>5196030330.1018829</v>
      </c>
      <c r="O201" s="85">
        <f t="shared" ca="1" si="33"/>
        <v>84425548.096757144</v>
      </c>
      <c r="P201" s="39">
        <f t="shared" ca="1" si="40"/>
        <v>-8.9883058487565393E-2</v>
      </c>
    </row>
    <row r="202" spans="4:16">
      <c r="D202" s="92">
        <f t="shared" si="41"/>
        <v>0</v>
      </c>
      <c r="E202" s="92">
        <f t="shared" si="41"/>
        <v>0</v>
      </c>
      <c r="F202" s="85">
        <f t="shared" si="34"/>
        <v>0</v>
      </c>
      <c r="G202" s="85">
        <f t="shared" si="35"/>
        <v>0</v>
      </c>
      <c r="H202" s="85">
        <f t="shared" si="36"/>
        <v>0</v>
      </c>
      <c r="I202" s="85">
        <f t="shared" si="37"/>
        <v>0</v>
      </c>
      <c r="J202" s="85">
        <f t="shared" si="38"/>
        <v>0</v>
      </c>
      <c r="K202" s="85">
        <f t="shared" ca="1" si="30"/>
        <v>8.9883058487565393E-2</v>
      </c>
      <c r="L202" s="85">
        <f t="shared" ca="1" si="39"/>
        <v>8.0789642030791014E-3</v>
      </c>
      <c r="M202" s="85">
        <f t="shared" ca="1" si="31"/>
        <v>19704512666.466278</v>
      </c>
      <c r="N202" s="85">
        <f t="shared" ca="1" si="32"/>
        <v>5196030330.1018829</v>
      </c>
      <c r="O202" s="85">
        <f t="shared" ca="1" si="33"/>
        <v>84425548.096757144</v>
      </c>
      <c r="P202" s="39">
        <f t="shared" ca="1" si="40"/>
        <v>-8.9883058487565393E-2</v>
      </c>
    </row>
    <row r="203" spans="4:16">
      <c r="D203" s="92">
        <f t="shared" si="41"/>
        <v>0</v>
      </c>
      <c r="E203" s="92">
        <f t="shared" si="41"/>
        <v>0</v>
      </c>
      <c r="F203" s="85">
        <f t="shared" si="34"/>
        <v>0</v>
      </c>
      <c r="G203" s="85">
        <f t="shared" si="35"/>
        <v>0</v>
      </c>
      <c r="H203" s="85">
        <f t="shared" si="36"/>
        <v>0</v>
      </c>
      <c r="I203" s="85">
        <f t="shared" si="37"/>
        <v>0</v>
      </c>
      <c r="J203" s="85">
        <f t="shared" si="38"/>
        <v>0</v>
      </c>
      <c r="K203" s="85">
        <f t="shared" ca="1" si="30"/>
        <v>8.9883058487565393E-2</v>
      </c>
      <c r="L203" s="85">
        <f t="shared" ca="1" si="39"/>
        <v>8.0789642030791014E-3</v>
      </c>
      <c r="M203" s="85">
        <f t="shared" ca="1" si="31"/>
        <v>19704512666.466278</v>
      </c>
      <c r="N203" s="85">
        <f t="shared" ca="1" si="32"/>
        <v>5196030330.1018829</v>
      </c>
      <c r="O203" s="85">
        <f t="shared" ca="1" si="33"/>
        <v>84425548.096757144</v>
      </c>
      <c r="P203" s="39">
        <f t="shared" ca="1" si="40"/>
        <v>-8.9883058487565393E-2</v>
      </c>
    </row>
    <row r="204" spans="4:16">
      <c r="D204" s="92">
        <f t="shared" si="41"/>
        <v>0</v>
      </c>
      <c r="E204" s="92">
        <f t="shared" si="41"/>
        <v>0</v>
      </c>
      <c r="F204" s="85">
        <f t="shared" si="34"/>
        <v>0</v>
      </c>
      <c r="G204" s="85">
        <f t="shared" si="35"/>
        <v>0</v>
      </c>
      <c r="H204" s="85">
        <f t="shared" si="36"/>
        <v>0</v>
      </c>
      <c r="I204" s="85">
        <f t="shared" si="37"/>
        <v>0</v>
      </c>
      <c r="J204" s="85">
        <f t="shared" si="38"/>
        <v>0</v>
      </c>
      <c r="K204" s="85">
        <f t="shared" ca="1" si="30"/>
        <v>8.9883058487565393E-2</v>
      </c>
      <c r="L204" s="85">
        <f t="shared" ca="1" si="39"/>
        <v>8.0789642030791014E-3</v>
      </c>
      <c r="M204" s="85">
        <f t="shared" ca="1" si="31"/>
        <v>19704512666.466278</v>
      </c>
      <c r="N204" s="85">
        <f t="shared" ca="1" si="32"/>
        <v>5196030330.1018829</v>
      </c>
      <c r="O204" s="85">
        <f t="shared" ca="1" si="33"/>
        <v>84425548.096757144</v>
      </c>
      <c r="P204" s="39">
        <f t="shared" ca="1" si="40"/>
        <v>-8.9883058487565393E-2</v>
      </c>
    </row>
    <row r="205" spans="4:16">
      <c r="D205" s="92">
        <f t="shared" si="41"/>
        <v>0</v>
      </c>
      <c r="E205" s="92">
        <f t="shared" si="41"/>
        <v>0</v>
      </c>
      <c r="F205" s="85">
        <f t="shared" si="34"/>
        <v>0</v>
      </c>
      <c r="G205" s="85">
        <f t="shared" si="35"/>
        <v>0</v>
      </c>
      <c r="H205" s="85">
        <f t="shared" si="36"/>
        <v>0</v>
      </c>
      <c r="I205" s="85">
        <f t="shared" si="37"/>
        <v>0</v>
      </c>
      <c r="J205" s="85">
        <f t="shared" si="38"/>
        <v>0</v>
      </c>
      <c r="K205" s="85">
        <f t="shared" ca="1" si="30"/>
        <v>8.9883058487565393E-2</v>
      </c>
      <c r="L205" s="85">
        <f t="shared" ca="1" si="39"/>
        <v>8.0789642030791014E-3</v>
      </c>
      <c r="M205" s="85">
        <f t="shared" ca="1" si="31"/>
        <v>19704512666.466278</v>
      </c>
      <c r="N205" s="85">
        <f t="shared" ca="1" si="32"/>
        <v>5196030330.1018829</v>
      </c>
      <c r="O205" s="85">
        <f t="shared" ca="1" si="33"/>
        <v>84425548.096757144</v>
      </c>
      <c r="P205" s="39">
        <f t="shared" ca="1" si="40"/>
        <v>-8.9883058487565393E-2</v>
      </c>
    </row>
    <row r="206" spans="4:16">
      <c r="D206" s="92">
        <f t="shared" si="41"/>
        <v>0</v>
      </c>
      <c r="E206" s="92">
        <f t="shared" si="41"/>
        <v>0</v>
      </c>
      <c r="F206" s="85">
        <f t="shared" si="34"/>
        <v>0</v>
      </c>
      <c r="G206" s="85">
        <f t="shared" si="35"/>
        <v>0</v>
      </c>
      <c r="H206" s="85">
        <f t="shared" si="36"/>
        <v>0</v>
      </c>
      <c r="I206" s="85">
        <f t="shared" si="37"/>
        <v>0</v>
      </c>
      <c r="J206" s="85">
        <f t="shared" si="38"/>
        <v>0</v>
      </c>
      <c r="K206" s="85">
        <f t="shared" ca="1" si="30"/>
        <v>8.9883058487565393E-2</v>
      </c>
      <c r="L206" s="85">
        <f t="shared" ca="1" si="39"/>
        <v>8.0789642030791014E-3</v>
      </c>
      <c r="M206" s="85">
        <f t="shared" ca="1" si="31"/>
        <v>19704512666.466278</v>
      </c>
      <c r="N206" s="85">
        <f t="shared" ca="1" si="32"/>
        <v>5196030330.1018829</v>
      </c>
      <c r="O206" s="85">
        <f t="shared" ca="1" si="33"/>
        <v>84425548.096757144</v>
      </c>
      <c r="P206" s="39">
        <f t="shared" ca="1" si="40"/>
        <v>-8.9883058487565393E-2</v>
      </c>
    </row>
    <row r="207" spans="4:16">
      <c r="D207" s="92">
        <f t="shared" si="41"/>
        <v>0</v>
      </c>
      <c r="E207" s="92">
        <f t="shared" si="41"/>
        <v>0</v>
      </c>
      <c r="F207" s="85">
        <f t="shared" si="34"/>
        <v>0</v>
      </c>
      <c r="G207" s="85">
        <f t="shared" si="35"/>
        <v>0</v>
      </c>
      <c r="H207" s="85">
        <f t="shared" si="36"/>
        <v>0</v>
      </c>
      <c r="I207" s="85">
        <f t="shared" si="37"/>
        <v>0</v>
      </c>
      <c r="J207" s="85">
        <f t="shared" si="38"/>
        <v>0</v>
      </c>
      <c r="K207" s="85">
        <f t="shared" ca="1" si="30"/>
        <v>8.9883058487565393E-2</v>
      </c>
      <c r="L207" s="85">
        <f t="shared" ca="1" si="39"/>
        <v>8.0789642030791014E-3</v>
      </c>
      <c r="M207" s="85">
        <f t="shared" ca="1" si="31"/>
        <v>19704512666.466278</v>
      </c>
      <c r="N207" s="85">
        <f t="shared" ca="1" si="32"/>
        <v>5196030330.1018829</v>
      </c>
      <c r="O207" s="85">
        <f t="shared" ca="1" si="33"/>
        <v>84425548.096757144</v>
      </c>
      <c r="P207" s="39">
        <f t="shared" ca="1" si="40"/>
        <v>-8.9883058487565393E-2</v>
      </c>
    </row>
    <row r="208" spans="4:16">
      <c r="D208" s="92">
        <f t="shared" si="41"/>
        <v>0</v>
      </c>
      <c r="E208" s="92">
        <f t="shared" si="41"/>
        <v>0</v>
      </c>
      <c r="F208" s="85">
        <f t="shared" si="34"/>
        <v>0</v>
      </c>
      <c r="G208" s="85">
        <f t="shared" si="35"/>
        <v>0</v>
      </c>
      <c r="H208" s="85">
        <f t="shared" si="36"/>
        <v>0</v>
      </c>
      <c r="I208" s="85">
        <f t="shared" si="37"/>
        <v>0</v>
      </c>
      <c r="J208" s="85">
        <f t="shared" si="38"/>
        <v>0</v>
      </c>
      <c r="K208" s="85">
        <f t="shared" ca="1" si="30"/>
        <v>8.9883058487565393E-2</v>
      </c>
      <c r="L208" s="85">
        <f t="shared" ca="1" si="39"/>
        <v>8.0789642030791014E-3</v>
      </c>
      <c r="M208" s="85">
        <f t="shared" ca="1" si="31"/>
        <v>19704512666.466278</v>
      </c>
      <c r="N208" s="85">
        <f t="shared" ca="1" si="32"/>
        <v>5196030330.1018829</v>
      </c>
      <c r="O208" s="85">
        <f t="shared" ca="1" si="33"/>
        <v>84425548.096757144</v>
      </c>
      <c r="P208" s="39">
        <f t="shared" ca="1" si="40"/>
        <v>-8.9883058487565393E-2</v>
      </c>
    </row>
    <row r="209" spans="4:16">
      <c r="D209" s="92">
        <f t="shared" si="41"/>
        <v>0</v>
      </c>
      <c r="E209" s="92">
        <f t="shared" si="41"/>
        <v>0</v>
      </c>
      <c r="F209" s="85">
        <f t="shared" si="34"/>
        <v>0</v>
      </c>
      <c r="G209" s="85">
        <f t="shared" si="35"/>
        <v>0</v>
      </c>
      <c r="H209" s="85">
        <f t="shared" si="36"/>
        <v>0</v>
      </c>
      <c r="I209" s="85">
        <f t="shared" si="37"/>
        <v>0</v>
      </c>
      <c r="J209" s="85">
        <f t="shared" si="38"/>
        <v>0</v>
      </c>
      <c r="K209" s="85">
        <f t="shared" ca="1" si="30"/>
        <v>8.9883058487565393E-2</v>
      </c>
      <c r="L209" s="85">
        <f t="shared" ca="1" si="39"/>
        <v>8.0789642030791014E-3</v>
      </c>
      <c r="M209" s="85">
        <f t="shared" ca="1" si="31"/>
        <v>19704512666.466278</v>
      </c>
      <c r="N209" s="85">
        <f t="shared" ca="1" si="32"/>
        <v>5196030330.1018829</v>
      </c>
      <c r="O209" s="85">
        <f t="shared" ca="1" si="33"/>
        <v>84425548.096757144</v>
      </c>
      <c r="P209" s="39">
        <f t="shared" ca="1" si="40"/>
        <v>-8.9883058487565393E-2</v>
      </c>
    </row>
    <row r="210" spans="4:16">
      <c r="D210" s="92">
        <f t="shared" ref="D210:E273" si="42">A210/A$18</f>
        <v>0</v>
      </c>
      <c r="E210" s="92">
        <f t="shared" si="42"/>
        <v>0</v>
      </c>
      <c r="F210" s="85">
        <f t="shared" si="34"/>
        <v>0</v>
      </c>
      <c r="G210" s="85">
        <f t="shared" si="35"/>
        <v>0</v>
      </c>
      <c r="H210" s="85">
        <f t="shared" si="36"/>
        <v>0</v>
      </c>
      <c r="I210" s="85">
        <f t="shared" si="37"/>
        <v>0</v>
      </c>
      <c r="J210" s="85">
        <f t="shared" si="38"/>
        <v>0</v>
      </c>
      <c r="K210" s="85">
        <f t="shared" ref="K210:K273" ca="1" si="43">+E$4+E$5*D210+E$6*D210^2</f>
        <v>8.9883058487565393E-2</v>
      </c>
      <c r="L210" s="85">
        <f t="shared" ca="1" si="39"/>
        <v>8.0789642030791014E-3</v>
      </c>
      <c r="M210" s="85">
        <f t="shared" ref="M210:M273" ca="1" si="44">(M$1-M$2*D210+M$3*F210)^2</f>
        <v>19704512666.466278</v>
      </c>
      <c r="N210" s="85">
        <f t="shared" ref="N210:N273" ca="1" si="45">(-M$2+M$4*D210-M$5*F210)^2</f>
        <v>5196030330.1018829</v>
      </c>
      <c r="O210" s="85">
        <f t="shared" ref="O210:O273" ca="1" si="46">+(M$3-D210*M$5+F210*M$6)^2</f>
        <v>84425548.096757144</v>
      </c>
      <c r="P210" s="39">
        <f t="shared" ca="1" si="40"/>
        <v>-8.9883058487565393E-2</v>
      </c>
    </row>
    <row r="211" spans="4:16">
      <c r="D211" s="92">
        <f t="shared" si="42"/>
        <v>0</v>
      </c>
      <c r="E211" s="92">
        <f t="shared" si="42"/>
        <v>0</v>
      </c>
      <c r="F211" s="85">
        <f t="shared" ref="F211:F274" si="47">D211*D211</f>
        <v>0</v>
      </c>
      <c r="G211" s="85">
        <f t="shared" ref="G211:G274" si="48">D211*F211</f>
        <v>0</v>
      </c>
      <c r="H211" s="85">
        <f t="shared" ref="H211:H274" si="49">F211*F211</f>
        <v>0</v>
      </c>
      <c r="I211" s="85">
        <f t="shared" ref="I211:I274" si="50">E211*D211</f>
        <v>0</v>
      </c>
      <c r="J211" s="85">
        <f t="shared" ref="J211:J274" si="51">I211*D211</f>
        <v>0</v>
      </c>
      <c r="K211" s="85">
        <f t="shared" ca="1" si="43"/>
        <v>8.9883058487565393E-2</v>
      </c>
      <c r="L211" s="85">
        <f t="shared" ref="L211:L274" ca="1" si="52">+(K211-E211)^2</f>
        <v>8.0789642030791014E-3</v>
      </c>
      <c r="M211" s="85">
        <f t="shared" ca="1" si="44"/>
        <v>19704512666.466278</v>
      </c>
      <c r="N211" s="85">
        <f t="shared" ca="1" si="45"/>
        <v>5196030330.1018829</v>
      </c>
      <c r="O211" s="85">
        <f t="shared" ca="1" si="46"/>
        <v>84425548.096757144</v>
      </c>
      <c r="P211" s="39">
        <f t="shared" ref="P211:P274" ca="1" si="53">+E211-K211</f>
        <v>-8.9883058487565393E-2</v>
      </c>
    </row>
    <row r="212" spans="4:16">
      <c r="D212" s="92">
        <f t="shared" si="42"/>
        <v>0</v>
      </c>
      <c r="E212" s="92">
        <f t="shared" si="42"/>
        <v>0</v>
      </c>
      <c r="F212" s="85">
        <f t="shared" si="47"/>
        <v>0</v>
      </c>
      <c r="G212" s="85">
        <f t="shared" si="48"/>
        <v>0</v>
      </c>
      <c r="H212" s="85">
        <f t="shared" si="49"/>
        <v>0</v>
      </c>
      <c r="I212" s="85">
        <f t="shared" si="50"/>
        <v>0</v>
      </c>
      <c r="J212" s="85">
        <f t="shared" si="51"/>
        <v>0</v>
      </c>
      <c r="K212" s="85">
        <f t="shared" ca="1" si="43"/>
        <v>8.9883058487565393E-2</v>
      </c>
      <c r="L212" s="85">
        <f t="shared" ca="1" si="52"/>
        <v>8.0789642030791014E-3</v>
      </c>
      <c r="M212" s="85">
        <f t="shared" ca="1" si="44"/>
        <v>19704512666.466278</v>
      </c>
      <c r="N212" s="85">
        <f t="shared" ca="1" si="45"/>
        <v>5196030330.1018829</v>
      </c>
      <c r="O212" s="85">
        <f t="shared" ca="1" si="46"/>
        <v>84425548.096757144</v>
      </c>
      <c r="P212" s="39">
        <f t="shared" ca="1" si="53"/>
        <v>-8.9883058487565393E-2</v>
      </c>
    </row>
    <row r="213" spans="4:16">
      <c r="D213" s="92">
        <f t="shared" si="42"/>
        <v>0</v>
      </c>
      <c r="E213" s="92">
        <f t="shared" si="42"/>
        <v>0</v>
      </c>
      <c r="F213" s="85">
        <f t="shared" si="47"/>
        <v>0</v>
      </c>
      <c r="G213" s="85">
        <f t="shared" si="48"/>
        <v>0</v>
      </c>
      <c r="H213" s="85">
        <f t="shared" si="49"/>
        <v>0</v>
      </c>
      <c r="I213" s="85">
        <f t="shared" si="50"/>
        <v>0</v>
      </c>
      <c r="J213" s="85">
        <f t="shared" si="51"/>
        <v>0</v>
      </c>
      <c r="K213" s="85">
        <f t="shared" ca="1" si="43"/>
        <v>8.9883058487565393E-2</v>
      </c>
      <c r="L213" s="85">
        <f t="shared" ca="1" si="52"/>
        <v>8.0789642030791014E-3</v>
      </c>
      <c r="M213" s="85">
        <f t="shared" ca="1" si="44"/>
        <v>19704512666.466278</v>
      </c>
      <c r="N213" s="85">
        <f t="shared" ca="1" si="45"/>
        <v>5196030330.1018829</v>
      </c>
      <c r="O213" s="85">
        <f t="shared" ca="1" si="46"/>
        <v>84425548.096757144</v>
      </c>
      <c r="P213" s="39">
        <f t="shared" ca="1" si="53"/>
        <v>-8.9883058487565393E-2</v>
      </c>
    </row>
    <row r="214" spans="4:16">
      <c r="D214" s="92">
        <f t="shared" si="42"/>
        <v>0</v>
      </c>
      <c r="E214" s="92">
        <f t="shared" si="42"/>
        <v>0</v>
      </c>
      <c r="F214" s="85">
        <f t="shared" si="47"/>
        <v>0</v>
      </c>
      <c r="G214" s="85">
        <f t="shared" si="48"/>
        <v>0</v>
      </c>
      <c r="H214" s="85">
        <f t="shared" si="49"/>
        <v>0</v>
      </c>
      <c r="I214" s="85">
        <f t="shared" si="50"/>
        <v>0</v>
      </c>
      <c r="J214" s="85">
        <f t="shared" si="51"/>
        <v>0</v>
      </c>
      <c r="K214" s="85">
        <f t="shared" ca="1" si="43"/>
        <v>8.9883058487565393E-2</v>
      </c>
      <c r="L214" s="85">
        <f t="shared" ca="1" si="52"/>
        <v>8.0789642030791014E-3</v>
      </c>
      <c r="M214" s="85">
        <f t="shared" ca="1" si="44"/>
        <v>19704512666.466278</v>
      </c>
      <c r="N214" s="85">
        <f t="shared" ca="1" si="45"/>
        <v>5196030330.1018829</v>
      </c>
      <c r="O214" s="85">
        <f t="shared" ca="1" si="46"/>
        <v>84425548.096757144</v>
      </c>
      <c r="P214" s="39">
        <f t="shared" ca="1" si="53"/>
        <v>-8.9883058487565393E-2</v>
      </c>
    </row>
    <row r="215" spans="4:16">
      <c r="D215" s="92">
        <f t="shared" si="42"/>
        <v>0</v>
      </c>
      <c r="E215" s="92">
        <f t="shared" si="42"/>
        <v>0</v>
      </c>
      <c r="F215" s="85">
        <f t="shared" si="47"/>
        <v>0</v>
      </c>
      <c r="G215" s="85">
        <f t="shared" si="48"/>
        <v>0</v>
      </c>
      <c r="H215" s="85">
        <f t="shared" si="49"/>
        <v>0</v>
      </c>
      <c r="I215" s="85">
        <f t="shared" si="50"/>
        <v>0</v>
      </c>
      <c r="J215" s="85">
        <f t="shared" si="51"/>
        <v>0</v>
      </c>
      <c r="K215" s="85">
        <f t="shared" ca="1" si="43"/>
        <v>8.9883058487565393E-2</v>
      </c>
      <c r="L215" s="85">
        <f t="shared" ca="1" si="52"/>
        <v>8.0789642030791014E-3</v>
      </c>
      <c r="M215" s="85">
        <f t="shared" ca="1" si="44"/>
        <v>19704512666.466278</v>
      </c>
      <c r="N215" s="85">
        <f t="shared" ca="1" si="45"/>
        <v>5196030330.1018829</v>
      </c>
      <c r="O215" s="85">
        <f t="shared" ca="1" si="46"/>
        <v>84425548.096757144</v>
      </c>
      <c r="P215" s="39">
        <f t="shared" ca="1" si="53"/>
        <v>-8.9883058487565393E-2</v>
      </c>
    </row>
    <row r="216" spans="4:16">
      <c r="D216" s="92">
        <f t="shared" si="42"/>
        <v>0</v>
      </c>
      <c r="E216" s="92">
        <f t="shared" si="42"/>
        <v>0</v>
      </c>
      <c r="F216" s="85">
        <f t="shared" si="47"/>
        <v>0</v>
      </c>
      <c r="G216" s="85">
        <f t="shared" si="48"/>
        <v>0</v>
      </c>
      <c r="H216" s="85">
        <f t="shared" si="49"/>
        <v>0</v>
      </c>
      <c r="I216" s="85">
        <f t="shared" si="50"/>
        <v>0</v>
      </c>
      <c r="J216" s="85">
        <f t="shared" si="51"/>
        <v>0</v>
      </c>
      <c r="K216" s="85">
        <f t="shared" ca="1" si="43"/>
        <v>8.9883058487565393E-2</v>
      </c>
      <c r="L216" s="85">
        <f t="shared" ca="1" si="52"/>
        <v>8.0789642030791014E-3</v>
      </c>
      <c r="M216" s="85">
        <f t="shared" ca="1" si="44"/>
        <v>19704512666.466278</v>
      </c>
      <c r="N216" s="85">
        <f t="shared" ca="1" si="45"/>
        <v>5196030330.1018829</v>
      </c>
      <c r="O216" s="85">
        <f t="shared" ca="1" si="46"/>
        <v>84425548.096757144</v>
      </c>
      <c r="P216" s="39">
        <f t="shared" ca="1" si="53"/>
        <v>-8.9883058487565393E-2</v>
      </c>
    </row>
    <row r="217" spans="4:16">
      <c r="D217" s="92">
        <f t="shared" si="42"/>
        <v>0</v>
      </c>
      <c r="E217" s="92">
        <f t="shared" si="42"/>
        <v>0</v>
      </c>
      <c r="F217" s="85">
        <f t="shared" si="47"/>
        <v>0</v>
      </c>
      <c r="G217" s="85">
        <f t="shared" si="48"/>
        <v>0</v>
      </c>
      <c r="H217" s="85">
        <f t="shared" si="49"/>
        <v>0</v>
      </c>
      <c r="I217" s="85">
        <f t="shared" si="50"/>
        <v>0</v>
      </c>
      <c r="J217" s="85">
        <f t="shared" si="51"/>
        <v>0</v>
      </c>
      <c r="K217" s="85">
        <f t="shared" ca="1" si="43"/>
        <v>8.9883058487565393E-2</v>
      </c>
      <c r="L217" s="85">
        <f t="shared" ca="1" si="52"/>
        <v>8.0789642030791014E-3</v>
      </c>
      <c r="M217" s="85">
        <f t="shared" ca="1" si="44"/>
        <v>19704512666.466278</v>
      </c>
      <c r="N217" s="85">
        <f t="shared" ca="1" si="45"/>
        <v>5196030330.1018829</v>
      </c>
      <c r="O217" s="85">
        <f t="shared" ca="1" si="46"/>
        <v>84425548.096757144</v>
      </c>
      <c r="P217" s="39">
        <f t="shared" ca="1" si="53"/>
        <v>-8.9883058487565393E-2</v>
      </c>
    </row>
    <row r="218" spans="4:16">
      <c r="D218" s="92">
        <f t="shared" si="42"/>
        <v>0</v>
      </c>
      <c r="E218" s="92">
        <f t="shared" si="42"/>
        <v>0</v>
      </c>
      <c r="F218" s="85">
        <f t="shared" si="47"/>
        <v>0</v>
      </c>
      <c r="G218" s="85">
        <f t="shared" si="48"/>
        <v>0</v>
      </c>
      <c r="H218" s="85">
        <f t="shared" si="49"/>
        <v>0</v>
      </c>
      <c r="I218" s="85">
        <f t="shared" si="50"/>
        <v>0</v>
      </c>
      <c r="J218" s="85">
        <f t="shared" si="51"/>
        <v>0</v>
      </c>
      <c r="K218" s="85">
        <f t="shared" ca="1" si="43"/>
        <v>8.9883058487565393E-2</v>
      </c>
      <c r="L218" s="85">
        <f t="shared" ca="1" si="52"/>
        <v>8.0789642030791014E-3</v>
      </c>
      <c r="M218" s="85">
        <f t="shared" ca="1" si="44"/>
        <v>19704512666.466278</v>
      </c>
      <c r="N218" s="85">
        <f t="shared" ca="1" si="45"/>
        <v>5196030330.1018829</v>
      </c>
      <c r="O218" s="85">
        <f t="shared" ca="1" si="46"/>
        <v>84425548.096757144</v>
      </c>
      <c r="P218" s="39">
        <f t="shared" ca="1" si="53"/>
        <v>-8.9883058487565393E-2</v>
      </c>
    </row>
    <row r="219" spans="4:16">
      <c r="D219" s="92">
        <f t="shared" si="42"/>
        <v>0</v>
      </c>
      <c r="E219" s="92">
        <f t="shared" si="42"/>
        <v>0</v>
      </c>
      <c r="F219" s="85">
        <f t="shared" si="47"/>
        <v>0</v>
      </c>
      <c r="G219" s="85">
        <f t="shared" si="48"/>
        <v>0</v>
      </c>
      <c r="H219" s="85">
        <f t="shared" si="49"/>
        <v>0</v>
      </c>
      <c r="I219" s="85">
        <f t="shared" si="50"/>
        <v>0</v>
      </c>
      <c r="J219" s="85">
        <f t="shared" si="51"/>
        <v>0</v>
      </c>
      <c r="K219" s="85">
        <f t="shared" ca="1" si="43"/>
        <v>8.9883058487565393E-2</v>
      </c>
      <c r="L219" s="85">
        <f t="shared" ca="1" si="52"/>
        <v>8.0789642030791014E-3</v>
      </c>
      <c r="M219" s="85">
        <f t="shared" ca="1" si="44"/>
        <v>19704512666.466278</v>
      </c>
      <c r="N219" s="85">
        <f t="shared" ca="1" si="45"/>
        <v>5196030330.1018829</v>
      </c>
      <c r="O219" s="85">
        <f t="shared" ca="1" si="46"/>
        <v>84425548.096757144</v>
      </c>
      <c r="P219" s="39">
        <f t="shared" ca="1" si="53"/>
        <v>-8.9883058487565393E-2</v>
      </c>
    </row>
    <row r="220" spans="4:16">
      <c r="D220" s="92">
        <f t="shared" si="42"/>
        <v>0</v>
      </c>
      <c r="E220" s="92">
        <f t="shared" si="42"/>
        <v>0</v>
      </c>
      <c r="F220" s="85">
        <f t="shared" si="47"/>
        <v>0</v>
      </c>
      <c r="G220" s="85">
        <f t="shared" si="48"/>
        <v>0</v>
      </c>
      <c r="H220" s="85">
        <f t="shared" si="49"/>
        <v>0</v>
      </c>
      <c r="I220" s="85">
        <f t="shared" si="50"/>
        <v>0</v>
      </c>
      <c r="J220" s="85">
        <f t="shared" si="51"/>
        <v>0</v>
      </c>
      <c r="K220" s="85">
        <f t="shared" ca="1" si="43"/>
        <v>8.9883058487565393E-2</v>
      </c>
      <c r="L220" s="85">
        <f t="shared" ca="1" si="52"/>
        <v>8.0789642030791014E-3</v>
      </c>
      <c r="M220" s="85">
        <f t="shared" ca="1" si="44"/>
        <v>19704512666.466278</v>
      </c>
      <c r="N220" s="85">
        <f t="shared" ca="1" si="45"/>
        <v>5196030330.1018829</v>
      </c>
      <c r="O220" s="85">
        <f t="shared" ca="1" si="46"/>
        <v>84425548.096757144</v>
      </c>
      <c r="P220" s="39">
        <f t="shared" ca="1" si="53"/>
        <v>-8.9883058487565393E-2</v>
      </c>
    </row>
    <row r="221" spans="4:16">
      <c r="D221" s="92">
        <f t="shared" si="42"/>
        <v>0</v>
      </c>
      <c r="E221" s="92">
        <f t="shared" si="42"/>
        <v>0</v>
      </c>
      <c r="F221" s="85">
        <f t="shared" si="47"/>
        <v>0</v>
      </c>
      <c r="G221" s="85">
        <f t="shared" si="48"/>
        <v>0</v>
      </c>
      <c r="H221" s="85">
        <f t="shared" si="49"/>
        <v>0</v>
      </c>
      <c r="I221" s="85">
        <f t="shared" si="50"/>
        <v>0</v>
      </c>
      <c r="J221" s="85">
        <f t="shared" si="51"/>
        <v>0</v>
      </c>
      <c r="K221" s="85">
        <f t="shared" ca="1" si="43"/>
        <v>8.9883058487565393E-2</v>
      </c>
      <c r="L221" s="85">
        <f t="shared" ca="1" si="52"/>
        <v>8.0789642030791014E-3</v>
      </c>
      <c r="M221" s="85">
        <f t="shared" ca="1" si="44"/>
        <v>19704512666.466278</v>
      </c>
      <c r="N221" s="85">
        <f t="shared" ca="1" si="45"/>
        <v>5196030330.1018829</v>
      </c>
      <c r="O221" s="85">
        <f t="shared" ca="1" si="46"/>
        <v>84425548.096757144</v>
      </c>
      <c r="P221" s="39">
        <f t="shared" ca="1" si="53"/>
        <v>-8.9883058487565393E-2</v>
      </c>
    </row>
    <row r="222" spans="4:16">
      <c r="D222" s="92">
        <f t="shared" si="42"/>
        <v>0</v>
      </c>
      <c r="E222" s="92">
        <f t="shared" si="42"/>
        <v>0</v>
      </c>
      <c r="F222" s="85">
        <f t="shared" si="47"/>
        <v>0</v>
      </c>
      <c r="G222" s="85">
        <f t="shared" si="48"/>
        <v>0</v>
      </c>
      <c r="H222" s="85">
        <f t="shared" si="49"/>
        <v>0</v>
      </c>
      <c r="I222" s="85">
        <f t="shared" si="50"/>
        <v>0</v>
      </c>
      <c r="J222" s="85">
        <f t="shared" si="51"/>
        <v>0</v>
      </c>
      <c r="K222" s="85">
        <f t="shared" ca="1" si="43"/>
        <v>8.9883058487565393E-2</v>
      </c>
      <c r="L222" s="85">
        <f t="shared" ca="1" si="52"/>
        <v>8.0789642030791014E-3</v>
      </c>
      <c r="M222" s="85">
        <f t="shared" ca="1" si="44"/>
        <v>19704512666.466278</v>
      </c>
      <c r="N222" s="85">
        <f t="shared" ca="1" si="45"/>
        <v>5196030330.1018829</v>
      </c>
      <c r="O222" s="85">
        <f t="shared" ca="1" si="46"/>
        <v>84425548.096757144</v>
      </c>
      <c r="P222" s="39">
        <f t="shared" ca="1" si="53"/>
        <v>-8.9883058487565393E-2</v>
      </c>
    </row>
    <row r="223" spans="4:16">
      <c r="D223" s="92">
        <f t="shared" si="42"/>
        <v>0</v>
      </c>
      <c r="E223" s="92">
        <f t="shared" si="42"/>
        <v>0</v>
      </c>
      <c r="F223" s="85">
        <f t="shared" si="47"/>
        <v>0</v>
      </c>
      <c r="G223" s="85">
        <f t="shared" si="48"/>
        <v>0</v>
      </c>
      <c r="H223" s="85">
        <f t="shared" si="49"/>
        <v>0</v>
      </c>
      <c r="I223" s="85">
        <f t="shared" si="50"/>
        <v>0</v>
      </c>
      <c r="J223" s="85">
        <f t="shared" si="51"/>
        <v>0</v>
      </c>
      <c r="K223" s="85">
        <f t="shared" ca="1" si="43"/>
        <v>8.9883058487565393E-2</v>
      </c>
      <c r="L223" s="85">
        <f t="shared" ca="1" si="52"/>
        <v>8.0789642030791014E-3</v>
      </c>
      <c r="M223" s="85">
        <f t="shared" ca="1" si="44"/>
        <v>19704512666.466278</v>
      </c>
      <c r="N223" s="85">
        <f t="shared" ca="1" si="45"/>
        <v>5196030330.1018829</v>
      </c>
      <c r="O223" s="85">
        <f t="shared" ca="1" si="46"/>
        <v>84425548.096757144</v>
      </c>
      <c r="P223" s="39">
        <f t="shared" ca="1" si="53"/>
        <v>-8.9883058487565393E-2</v>
      </c>
    </row>
    <row r="224" spans="4:16">
      <c r="D224" s="92">
        <f t="shared" si="42"/>
        <v>0</v>
      </c>
      <c r="E224" s="92">
        <f t="shared" si="42"/>
        <v>0</v>
      </c>
      <c r="F224" s="85">
        <f t="shared" si="47"/>
        <v>0</v>
      </c>
      <c r="G224" s="85">
        <f t="shared" si="48"/>
        <v>0</v>
      </c>
      <c r="H224" s="85">
        <f t="shared" si="49"/>
        <v>0</v>
      </c>
      <c r="I224" s="85">
        <f t="shared" si="50"/>
        <v>0</v>
      </c>
      <c r="J224" s="85">
        <f t="shared" si="51"/>
        <v>0</v>
      </c>
      <c r="K224" s="85">
        <f t="shared" ca="1" si="43"/>
        <v>8.9883058487565393E-2</v>
      </c>
      <c r="L224" s="85">
        <f t="shared" ca="1" si="52"/>
        <v>8.0789642030791014E-3</v>
      </c>
      <c r="M224" s="85">
        <f t="shared" ca="1" si="44"/>
        <v>19704512666.466278</v>
      </c>
      <c r="N224" s="85">
        <f t="shared" ca="1" si="45"/>
        <v>5196030330.1018829</v>
      </c>
      <c r="O224" s="85">
        <f t="shared" ca="1" si="46"/>
        <v>84425548.096757144</v>
      </c>
      <c r="P224" s="39">
        <f t="shared" ca="1" si="53"/>
        <v>-8.9883058487565393E-2</v>
      </c>
    </row>
    <row r="225" spans="4:16">
      <c r="D225" s="92">
        <f t="shared" si="42"/>
        <v>0</v>
      </c>
      <c r="E225" s="92">
        <f t="shared" si="42"/>
        <v>0</v>
      </c>
      <c r="F225" s="85">
        <f t="shared" si="47"/>
        <v>0</v>
      </c>
      <c r="G225" s="85">
        <f t="shared" si="48"/>
        <v>0</v>
      </c>
      <c r="H225" s="85">
        <f t="shared" si="49"/>
        <v>0</v>
      </c>
      <c r="I225" s="85">
        <f t="shared" si="50"/>
        <v>0</v>
      </c>
      <c r="J225" s="85">
        <f t="shared" si="51"/>
        <v>0</v>
      </c>
      <c r="K225" s="85">
        <f t="shared" ca="1" si="43"/>
        <v>8.9883058487565393E-2</v>
      </c>
      <c r="L225" s="85">
        <f t="shared" ca="1" si="52"/>
        <v>8.0789642030791014E-3</v>
      </c>
      <c r="M225" s="85">
        <f t="shared" ca="1" si="44"/>
        <v>19704512666.466278</v>
      </c>
      <c r="N225" s="85">
        <f t="shared" ca="1" si="45"/>
        <v>5196030330.1018829</v>
      </c>
      <c r="O225" s="85">
        <f t="shared" ca="1" si="46"/>
        <v>84425548.096757144</v>
      </c>
      <c r="P225" s="39">
        <f t="shared" ca="1" si="53"/>
        <v>-8.9883058487565393E-2</v>
      </c>
    </row>
    <row r="226" spans="4:16">
      <c r="D226" s="92">
        <f t="shared" si="42"/>
        <v>0</v>
      </c>
      <c r="E226" s="92">
        <f t="shared" si="42"/>
        <v>0</v>
      </c>
      <c r="F226" s="85">
        <f t="shared" si="47"/>
        <v>0</v>
      </c>
      <c r="G226" s="85">
        <f t="shared" si="48"/>
        <v>0</v>
      </c>
      <c r="H226" s="85">
        <f t="shared" si="49"/>
        <v>0</v>
      </c>
      <c r="I226" s="85">
        <f t="shared" si="50"/>
        <v>0</v>
      </c>
      <c r="J226" s="85">
        <f t="shared" si="51"/>
        <v>0</v>
      </c>
      <c r="K226" s="85">
        <f t="shared" ca="1" si="43"/>
        <v>8.9883058487565393E-2</v>
      </c>
      <c r="L226" s="85">
        <f t="shared" ca="1" si="52"/>
        <v>8.0789642030791014E-3</v>
      </c>
      <c r="M226" s="85">
        <f t="shared" ca="1" si="44"/>
        <v>19704512666.466278</v>
      </c>
      <c r="N226" s="85">
        <f t="shared" ca="1" si="45"/>
        <v>5196030330.1018829</v>
      </c>
      <c r="O226" s="85">
        <f t="shared" ca="1" si="46"/>
        <v>84425548.096757144</v>
      </c>
      <c r="P226" s="39">
        <f t="shared" ca="1" si="53"/>
        <v>-8.9883058487565393E-2</v>
      </c>
    </row>
    <row r="227" spans="4:16">
      <c r="D227" s="92">
        <f t="shared" si="42"/>
        <v>0</v>
      </c>
      <c r="E227" s="92">
        <f t="shared" si="42"/>
        <v>0</v>
      </c>
      <c r="F227" s="85">
        <f t="shared" si="47"/>
        <v>0</v>
      </c>
      <c r="G227" s="85">
        <f t="shared" si="48"/>
        <v>0</v>
      </c>
      <c r="H227" s="85">
        <f t="shared" si="49"/>
        <v>0</v>
      </c>
      <c r="I227" s="85">
        <f t="shared" si="50"/>
        <v>0</v>
      </c>
      <c r="J227" s="85">
        <f t="shared" si="51"/>
        <v>0</v>
      </c>
      <c r="K227" s="85">
        <f t="shared" ca="1" si="43"/>
        <v>8.9883058487565393E-2</v>
      </c>
      <c r="L227" s="85">
        <f t="shared" ca="1" si="52"/>
        <v>8.0789642030791014E-3</v>
      </c>
      <c r="M227" s="85">
        <f t="shared" ca="1" si="44"/>
        <v>19704512666.466278</v>
      </c>
      <c r="N227" s="85">
        <f t="shared" ca="1" si="45"/>
        <v>5196030330.1018829</v>
      </c>
      <c r="O227" s="85">
        <f t="shared" ca="1" si="46"/>
        <v>84425548.096757144</v>
      </c>
      <c r="P227" s="39">
        <f t="shared" ca="1" si="53"/>
        <v>-8.9883058487565393E-2</v>
      </c>
    </row>
    <row r="228" spans="4:16">
      <c r="D228" s="92">
        <f t="shared" si="42"/>
        <v>0</v>
      </c>
      <c r="E228" s="92">
        <f t="shared" si="42"/>
        <v>0</v>
      </c>
      <c r="F228" s="85">
        <f t="shared" si="47"/>
        <v>0</v>
      </c>
      <c r="G228" s="85">
        <f t="shared" si="48"/>
        <v>0</v>
      </c>
      <c r="H228" s="85">
        <f t="shared" si="49"/>
        <v>0</v>
      </c>
      <c r="I228" s="85">
        <f t="shared" si="50"/>
        <v>0</v>
      </c>
      <c r="J228" s="85">
        <f t="shared" si="51"/>
        <v>0</v>
      </c>
      <c r="K228" s="85">
        <f t="shared" ca="1" si="43"/>
        <v>8.9883058487565393E-2</v>
      </c>
      <c r="L228" s="85">
        <f t="shared" ca="1" si="52"/>
        <v>8.0789642030791014E-3</v>
      </c>
      <c r="M228" s="85">
        <f t="shared" ca="1" si="44"/>
        <v>19704512666.466278</v>
      </c>
      <c r="N228" s="85">
        <f t="shared" ca="1" si="45"/>
        <v>5196030330.1018829</v>
      </c>
      <c r="O228" s="85">
        <f t="shared" ca="1" si="46"/>
        <v>84425548.096757144</v>
      </c>
      <c r="P228" s="39">
        <f t="shared" ca="1" si="53"/>
        <v>-8.9883058487565393E-2</v>
      </c>
    </row>
    <row r="229" spans="4:16">
      <c r="D229" s="92">
        <f t="shared" si="42"/>
        <v>0</v>
      </c>
      <c r="E229" s="92">
        <f t="shared" si="42"/>
        <v>0</v>
      </c>
      <c r="F229" s="85">
        <f t="shared" si="47"/>
        <v>0</v>
      </c>
      <c r="G229" s="85">
        <f t="shared" si="48"/>
        <v>0</v>
      </c>
      <c r="H229" s="85">
        <f t="shared" si="49"/>
        <v>0</v>
      </c>
      <c r="I229" s="85">
        <f t="shared" si="50"/>
        <v>0</v>
      </c>
      <c r="J229" s="85">
        <f t="shared" si="51"/>
        <v>0</v>
      </c>
      <c r="K229" s="85">
        <f t="shared" ca="1" si="43"/>
        <v>8.9883058487565393E-2</v>
      </c>
      <c r="L229" s="85">
        <f t="shared" ca="1" si="52"/>
        <v>8.0789642030791014E-3</v>
      </c>
      <c r="M229" s="85">
        <f t="shared" ca="1" si="44"/>
        <v>19704512666.466278</v>
      </c>
      <c r="N229" s="85">
        <f t="shared" ca="1" si="45"/>
        <v>5196030330.1018829</v>
      </c>
      <c r="O229" s="85">
        <f t="shared" ca="1" si="46"/>
        <v>84425548.096757144</v>
      </c>
      <c r="P229" s="39">
        <f t="shared" ca="1" si="53"/>
        <v>-8.9883058487565393E-2</v>
      </c>
    </row>
    <row r="230" spans="4:16">
      <c r="D230" s="92">
        <f t="shared" si="42"/>
        <v>0</v>
      </c>
      <c r="E230" s="92">
        <f t="shared" si="42"/>
        <v>0</v>
      </c>
      <c r="F230" s="85">
        <f t="shared" si="47"/>
        <v>0</v>
      </c>
      <c r="G230" s="85">
        <f t="shared" si="48"/>
        <v>0</v>
      </c>
      <c r="H230" s="85">
        <f t="shared" si="49"/>
        <v>0</v>
      </c>
      <c r="I230" s="85">
        <f t="shared" si="50"/>
        <v>0</v>
      </c>
      <c r="J230" s="85">
        <f t="shared" si="51"/>
        <v>0</v>
      </c>
      <c r="K230" s="85">
        <f t="shared" ca="1" si="43"/>
        <v>8.9883058487565393E-2</v>
      </c>
      <c r="L230" s="85">
        <f t="shared" ca="1" si="52"/>
        <v>8.0789642030791014E-3</v>
      </c>
      <c r="M230" s="85">
        <f t="shared" ca="1" si="44"/>
        <v>19704512666.466278</v>
      </c>
      <c r="N230" s="85">
        <f t="shared" ca="1" si="45"/>
        <v>5196030330.1018829</v>
      </c>
      <c r="O230" s="85">
        <f t="shared" ca="1" si="46"/>
        <v>84425548.096757144</v>
      </c>
      <c r="P230" s="39">
        <f t="shared" ca="1" si="53"/>
        <v>-8.9883058487565393E-2</v>
      </c>
    </row>
    <row r="231" spans="4:16">
      <c r="D231" s="92">
        <f t="shared" si="42"/>
        <v>0</v>
      </c>
      <c r="E231" s="92">
        <f t="shared" si="42"/>
        <v>0</v>
      </c>
      <c r="F231" s="85">
        <f t="shared" si="47"/>
        <v>0</v>
      </c>
      <c r="G231" s="85">
        <f t="shared" si="48"/>
        <v>0</v>
      </c>
      <c r="H231" s="85">
        <f t="shared" si="49"/>
        <v>0</v>
      </c>
      <c r="I231" s="85">
        <f t="shared" si="50"/>
        <v>0</v>
      </c>
      <c r="J231" s="85">
        <f t="shared" si="51"/>
        <v>0</v>
      </c>
      <c r="K231" s="85">
        <f t="shared" ca="1" si="43"/>
        <v>8.9883058487565393E-2</v>
      </c>
      <c r="L231" s="85">
        <f t="shared" ca="1" si="52"/>
        <v>8.0789642030791014E-3</v>
      </c>
      <c r="M231" s="85">
        <f t="shared" ca="1" si="44"/>
        <v>19704512666.466278</v>
      </c>
      <c r="N231" s="85">
        <f t="shared" ca="1" si="45"/>
        <v>5196030330.1018829</v>
      </c>
      <c r="O231" s="85">
        <f t="shared" ca="1" si="46"/>
        <v>84425548.096757144</v>
      </c>
      <c r="P231" s="39">
        <f t="shared" ca="1" si="53"/>
        <v>-8.9883058487565393E-2</v>
      </c>
    </row>
    <row r="232" spans="4:16">
      <c r="D232" s="92">
        <f t="shared" si="42"/>
        <v>0</v>
      </c>
      <c r="E232" s="92">
        <f t="shared" si="42"/>
        <v>0</v>
      </c>
      <c r="F232" s="85">
        <f t="shared" si="47"/>
        <v>0</v>
      </c>
      <c r="G232" s="85">
        <f t="shared" si="48"/>
        <v>0</v>
      </c>
      <c r="H232" s="85">
        <f t="shared" si="49"/>
        <v>0</v>
      </c>
      <c r="I232" s="85">
        <f t="shared" si="50"/>
        <v>0</v>
      </c>
      <c r="J232" s="85">
        <f t="shared" si="51"/>
        <v>0</v>
      </c>
      <c r="K232" s="85">
        <f t="shared" ca="1" si="43"/>
        <v>8.9883058487565393E-2</v>
      </c>
      <c r="L232" s="85">
        <f t="shared" ca="1" si="52"/>
        <v>8.0789642030791014E-3</v>
      </c>
      <c r="M232" s="85">
        <f t="shared" ca="1" si="44"/>
        <v>19704512666.466278</v>
      </c>
      <c r="N232" s="85">
        <f t="shared" ca="1" si="45"/>
        <v>5196030330.1018829</v>
      </c>
      <c r="O232" s="85">
        <f t="shared" ca="1" si="46"/>
        <v>84425548.096757144</v>
      </c>
      <c r="P232" s="39">
        <f t="shared" ca="1" si="53"/>
        <v>-8.9883058487565393E-2</v>
      </c>
    </row>
    <row r="233" spans="4:16">
      <c r="D233" s="92">
        <f t="shared" si="42"/>
        <v>0</v>
      </c>
      <c r="E233" s="92">
        <f t="shared" si="42"/>
        <v>0</v>
      </c>
      <c r="F233" s="85">
        <f t="shared" si="47"/>
        <v>0</v>
      </c>
      <c r="G233" s="85">
        <f t="shared" si="48"/>
        <v>0</v>
      </c>
      <c r="H233" s="85">
        <f t="shared" si="49"/>
        <v>0</v>
      </c>
      <c r="I233" s="85">
        <f t="shared" si="50"/>
        <v>0</v>
      </c>
      <c r="J233" s="85">
        <f t="shared" si="51"/>
        <v>0</v>
      </c>
      <c r="K233" s="85">
        <f t="shared" ca="1" si="43"/>
        <v>8.9883058487565393E-2</v>
      </c>
      <c r="L233" s="85">
        <f t="shared" ca="1" si="52"/>
        <v>8.0789642030791014E-3</v>
      </c>
      <c r="M233" s="85">
        <f t="shared" ca="1" si="44"/>
        <v>19704512666.466278</v>
      </c>
      <c r="N233" s="85">
        <f t="shared" ca="1" si="45"/>
        <v>5196030330.1018829</v>
      </c>
      <c r="O233" s="85">
        <f t="shared" ca="1" si="46"/>
        <v>84425548.096757144</v>
      </c>
      <c r="P233" s="39">
        <f t="shared" ca="1" si="53"/>
        <v>-8.9883058487565393E-2</v>
      </c>
    </row>
    <row r="234" spans="4:16">
      <c r="D234" s="92">
        <f t="shared" si="42"/>
        <v>0</v>
      </c>
      <c r="E234" s="92">
        <f t="shared" si="42"/>
        <v>0</v>
      </c>
      <c r="F234" s="85">
        <f t="shared" si="47"/>
        <v>0</v>
      </c>
      <c r="G234" s="85">
        <f t="shared" si="48"/>
        <v>0</v>
      </c>
      <c r="H234" s="85">
        <f t="shared" si="49"/>
        <v>0</v>
      </c>
      <c r="I234" s="85">
        <f t="shared" si="50"/>
        <v>0</v>
      </c>
      <c r="J234" s="85">
        <f t="shared" si="51"/>
        <v>0</v>
      </c>
      <c r="K234" s="85">
        <f t="shared" ca="1" si="43"/>
        <v>8.9883058487565393E-2</v>
      </c>
      <c r="L234" s="85">
        <f t="shared" ca="1" si="52"/>
        <v>8.0789642030791014E-3</v>
      </c>
      <c r="M234" s="85">
        <f t="shared" ca="1" si="44"/>
        <v>19704512666.466278</v>
      </c>
      <c r="N234" s="85">
        <f t="shared" ca="1" si="45"/>
        <v>5196030330.1018829</v>
      </c>
      <c r="O234" s="85">
        <f t="shared" ca="1" si="46"/>
        <v>84425548.096757144</v>
      </c>
      <c r="P234" s="39">
        <f t="shared" ca="1" si="53"/>
        <v>-8.9883058487565393E-2</v>
      </c>
    </row>
    <row r="235" spans="4:16">
      <c r="D235" s="92">
        <f t="shared" si="42"/>
        <v>0</v>
      </c>
      <c r="E235" s="92">
        <f t="shared" si="42"/>
        <v>0</v>
      </c>
      <c r="F235" s="85">
        <f t="shared" si="47"/>
        <v>0</v>
      </c>
      <c r="G235" s="85">
        <f t="shared" si="48"/>
        <v>0</v>
      </c>
      <c r="H235" s="85">
        <f t="shared" si="49"/>
        <v>0</v>
      </c>
      <c r="I235" s="85">
        <f t="shared" si="50"/>
        <v>0</v>
      </c>
      <c r="J235" s="85">
        <f t="shared" si="51"/>
        <v>0</v>
      </c>
      <c r="K235" s="85">
        <f t="shared" ca="1" si="43"/>
        <v>8.9883058487565393E-2</v>
      </c>
      <c r="L235" s="85">
        <f t="shared" ca="1" si="52"/>
        <v>8.0789642030791014E-3</v>
      </c>
      <c r="M235" s="85">
        <f t="shared" ca="1" si="44"/>
        <v>19704512666.466278</v>
      </c>
      <c r="N235" s="85">
        <f t="shared" ca="1" si="45"/>
        <v>5196030330.1018829</v>
      </c>
      <c r="O235" s="85">
        <f t="shared" ca="1" si="46"/>
        <v>84425548.096757144</v>
      </c>
      <c r="P235" s="39">
        <f t="shared" ca="1" si="53"/>
        <v>-8.9883058487565393E-2</v>
      </c>
    </row>
    <row r="236" spans="4:16">
      <c r="D236" s="92">
        <f t="shared" si="42"/>
        <v>0</v>
      </c>
      <c r="E236" s="92">
        <f t="shared" si="42"/>
        <v>0</v>
      </c>
      <c r="F236" s="85">
        <f t="shared" si="47"/>
        <v>0</v>
      </c>
      <c r="G236" s="85">
        <f t="shared" si="48"/>
        <v>0</v>
      </c>
      <c r="H236" s="85">
        <f t="shared" si="49"/>
        <v>0</v>
      </c>
      <c r="I236" s="85">
        <f t="shared" si="50"/>
        <v>0</v>
      </c>
      <c r="J236" s="85">
        <f t="shared" si="51"/>
        <v>0</v>
      </c>
      <c r="K236" s="85">
        <f t="shared" ca="1" si="43"/>
        <v>8.9883058487565393E-2</v>
      </c>
      <c r="L236" s="85">
        <f t="shared" ca="1" si="52"/>
        <v>8.0789642030791014E-3</v>
      </c>
      <c r="M236" s="85">
        <f t="shared" ca="1" si="44"/>
        <v>19704512666.466278</v>
      </c>
      <c r="N236" s="85">
        <f t="shared" ca="1" si="45"/>
        <v>5196030330.1018829</v>
      </c>
      <c r="O236" s="85">
        <f t="shared" ca="1" si="46"/>
        <v>84425548.096757144</v>
      </c>
      <c r="P236" s="39">
        <f t="shared" ca="1" si="53"/>
        <v>-8.9883058487565393E-2</v>
      </c>
    </row>
    <row r="237" spans="4:16">
      <c r="D237" s="92">
        <f t="shared" si="42"/>
        <v>0</v>
      </c>
      <c r="E237" s="92">
        <f t="shared" si="42"/>
        <v>0</v>
      </c>
      <c r="F237" s="85">
        <f t="shared" si="47"/>
        <v>0</v>
      </c>
      <c r="G237" s="85">
        <f t="shared" si="48"/>
        <v>0</v>
      </c>
      <c r="H237" s="85">
        <f t="shared" si="49"/>
        <v>0</v>
      </c>
      <c r="I237" s="85">
        <f t="shared" si="50"/>
        <v>0</v>
      </c>
      <c r="J237" s="85">
        <f t="shared" si="51"/>
        <v>0</v>
      </c>
      <c r="K237" s="85">
        <f t="shared" ca="1" si="43"/>
        <v>8.9883058487565393E-2</v>
      </c>
      <c r="L237" s="85">
        <f t="shared" ca="1" si="52"/>
        <v>8.0789642030791014E-3</v>
      </c>
      <c r="M237" s="85">
        <f t="shared" ca="1" si="44"/>
        <v>19704512666.466278</v>
      </c>
      <c r="N237" s="85">
        <f t="shared" ca="1" si="45"/>
        <v>5196030330.1018829</v>
      </c>
      <c r="O237" s="85">
        <f t="shared" ca="1" si="46"/>
        <v>84425548.096757144</v>
      </c>
      <c r="P237" s="39">
        <f t="shared" ca="1" si="53"/>
        <v>-8.9883058487565393E-2</v>
      </c>
    </row>
    <row r="238" spans="4:16">
      <c r="D238" s="92">
        <f t="shared" si="42"/>
        <v>0</v>
      </c>
      <c r="E238" s="92">
        <f t="shared" si="42"/>
        <v>0</v>
      </c>
      <c r="F238" s="85">
        <f t="shared" si="47"/>
        <v>0</v>
      </c>
      <c r="G238" s="85">
        <f t="shared" si="48"/>
        <v>0</v>
      </c>
      <c r="H238" s="85">
        <f t="shared" si="49"/>
        <v>0</v>
      </c>
      <c r="I238" s="85">
        <f t="shared" si="50"/>
        <v>0</v>
      </c>
      <c r="J238" s="85">
        <f t="shared" si="51"/>
        <v>0</v>
      </c>
      <c r="K238" s="85">
        <f t="shared" ca="1" si="43"/>
        <v>8.9883058487565393E-2</v>
      </c>
      <c r="L238" s="85">
        <f t="shared" ca="1" si="52"/>
        <v>8.0789642030791014E-3</v>
      </c>
      <c r="M238" s="85">
        <f t="shared" ca="1" si="44"/>
        <v>19704512666.466278</v>
      </c>
      <c r="N238" s="85">
        <f t="shared" ca="1" si="45"/>
        <v>5196030330.1018829</v>
      </c>
      <c r="O238" s="85">
        <f t="shared" ca="1" si="46"/>
        <v>84425548.096757144</v>
      </c>
      <c r="P238" s="39">
        <f t="shared" ca="1" si="53"/>
        <v>-8.9883058487565393E-2</v>
      </c>
    </row>
    <row r="239" spans="4:16">
      <c r="D239" s="92">
        <f t="shared" si="42"/>
        <v>0</v>
      </c>
      <c r="E239" s="92">
        <f t="shared" si="42"/>
        <v>0</v>
      </c>
      <c r="F239" s="85">
        <f t="shared" si="47"/>
        <v>0</v>
      </c>
      <c r="G239" s="85">
        <f t="shared" si="48"/>
        <v>0</v>
      </c>
      <c r="H239" s="85">
        <f t="shared" si="49"/>
        <v>0</v>
      </c>
      <c r="I239" s="85">
        <f t="shared" si="50"/>
        <v>0</v>
      </c>
      <c r="J239" s="85">
        <f t="shared" si="51"/>
        <v>0</v>
      </c>
      <c r="K239" s="85">
        <f t="shared" ca="1" si="43"/>
        <v>8.9883058487565393E-2</v>
      </c>
      <c r="L239" s="85">
        <f t="shared" ca="1" si="52"/>
        <v>8.0789642030791014E-3</v>
      </c>
      <c r="M239" s="85">
        <f t="shared" ca="1" si="44"/>
        <v>19704512666.466278</v>
      </c>
      <c r="N239" s="85">
        <f t="shared" ca="1" si="45"/>
        <v>5196030330.1018829</v>
      </c>
      <c r="O239" s="85">
        <f t="shared" ca="1" si="46"/>
        <v>84425548.096757144</v>
      </c>
      <c r="P239" s="39">
        <f t="shared" ca="1" si="53"/>
        <v>-8.9883058487565393E-2</v>
      </c>
    </row>
    <row r="240" spans="4:16">
      <c r="D240" s="92">
        <f t="shared" si="42"/>
        <v>0</v>
      </c>
      <c r="E240" s="92">
        <f t="shared" si="42"/>
        <v>0</v>
      </c>
      <c r="F240" s="85">
        <f t="shared" si="47"/>
        <v>0</v>
      </c>
      <c r="G240" s="85">
        <f t="shared" si="48"/>
        <v>0</v>
      </c>
      <c r="H240" s="85">
        <f t="shared" si="49"/>
        <v>0</v>
      </c>
      <c r="I240" s="85">
        <f t="shared" si="50"/>
        <v>0</v>
      </c>
      <c r="J240" s="85">
        <f t="shared" si="51"/>
        <v>0</v>
      </c>
      <c r="K240" s="85">
        <f t="shared" ca="1" si="43"/>
        <v>8.9883058487565393E-2</v>
      </c>
      <c r="L240" s="85">
        <f t="shared" ca="1" si="52"/>
        <v>8.0789642030791014E-3</v>
      </c>
      <c r="M240" s="85">
        <f t="shared" ca="1" si="44"/>
        <v>19704512666.466278</v>
      </c>
      <c r="N240" s="85">
        <f t="shared" ca="1" si="45"/>
        <v>5196030330.1018829</v>
      </c>
      <c r="O240" s="85">
        <f t="shared" ca="1" si="46"/>
        <v>84425548.096757144</v>
      </c>
      <c r="P240" s="39">
        <f t="shared" ca="1" si="53"/>
        <v>-8.9883058487565393E-2</v>
      </c>
    </row>
    <row r="241" spans="4:16">
      <c r="D241" s="92">
        <f t="shared" si="42"/>
        <v>0</v>
      </c>
      <c r="E241" s="92">
        <f t="shared" si="42"/>
        <v>0</v>
      </c>
      <c r="F241" s="85">
        <f t="shared" si="47"/>
        <v>0</v>
      </c>
      <c r="G241" s="85">
        <f t="shared" si="48"/>
        <v>0</v>
      </c>
      <c r="H241" s="85">
        <f t="shared" si="49"/>
        <v>0</v>
      </c>
      <c r="I241" s="85">
        <f t="shared" si="50"/>
        <v>0</v>
      </c>
      <c r="J241" s="85">
        <f t="shared" si="51"/>
        <v>0</v>
      </c>
      <c r="K241" s="85">
        <f t="shared" ca="1" si="43"/>
        <v>8.9883058487565393E-2</v>
      </c>
      <c r="L241" s="85">
        <f t="shared" ca="1" si="52"/>
        <v>8.0789642030791014E-3</v>
      </c>
      <c r="M241" s="85">
        <f t="shared" ca="1" si="44"/>
        <v>19704512666.466278</v>
      </c>
      <c r="N241" s="85">
        <f t="shared" ca="1" si="45"/>
        <v>5196030330.1018829</v>
      </c>
      <c r="O241" s="85">
        <f t="shared" ca="1" si="46"/>
        <v>84425548.096757144</v>
      </c>
      <c r="P241" s="39">
        <f t="shared" ca="1" si="53"/>
        <v>-8.9883058487565393E-2</v>
      </c>
    </row>
    <row r="242" spans="4:16">
      <c r="D242" s="92">
        <f t="shared" si="42"/>
        <v>0</v>
      </c>
      <c r="E242" s="92">
        <f t="shared" si="42"/>
        <v>0</v>
      </c>
      <c r="F242" s="85">
        <f t="shared" si="47"/>
        <v>0</v>
      </c>
      <c r="G242" s="85">
        <f t="shared" si="48"/>
        <v>0</v>
      </c>
      <c r="H242" s="85">
        <f t="shared" si="49"/>
        <v>0</v>
      </c>
      <c r="I242" s="85">
        <f t="shared" si="50"/>
        <v>0</v>
      </c>
      <c r="J242" s="85">
        <f t="shared" si="51"/>
        <v>0</v>
      </c>
      <c r="K242" s="85">
        <f t="shared" ca="1" si="43"/>
        <v>8.9883058487565393E-2</v>
      </c>
      <c r="L242" s="85">
        <f t="shared" ca="1" si="52"/>
        <v>8.0789642030791014E-3</v>
      </c>
      <c r="M242" s="85">
        <f t="shared" ca="1" si="44"/>
        <v>19704512666.466278</v>
      </c>
      <c r="N242" s="85">
        <f t="shared" ca="1" si="45"/>
        <v>5196030330.1018829</v>
      </c>
      <c r="O242" s="85">
        <f t="shared" ca="1" si="46"/>
        <v>84425548.096757144</v>
      </c>
      <c r="P242" s="39">
        <f t="shared" ca="1" si="53"/>
        <v>-8.9883058487565393E-2</v>
      </c>
    </row>
    <row r="243" spans="4:16">
      <c r="D243" s="92">
        <f t="shared" si="42"/>
        <v>0</v>
      </c>
      <c r="E243" s="92">
        <f t="shared" si="42"/>
        <v>0</v>
      </c>
      <c r="F243" s="85">
        <f t="shared" si="47"/>
        <v>0</v>
      </c>
      <c r="G243" s="85">
        <f t="shared" si="48"/>
        <v>0</v>
      </c>
      <c r="H243" s="85">
        <f t="shared" si="49"/>
        <v>0</v>
      </c>
      <c r="I243" s="85">
        <f t="shared" si="50"/>
        <v>0</v>
      </c>
      <c r="J243" s="85">
        <f t="shared" si="51"/>
        <v>0</v>
      </c>
      <c r="K243" s="85">
        <f t="shared" ca="1" si="43"/>
        <v>8.9883058487565393E-2</v>
      </c>
      <c r="L243" s="85">
        <f t="shared" ca="1" si="52"/>
        <v>8.0789642030791014E-3</v>
      </c>
      <c r="M243" s="85">
        <f t="shared" ca="1" si="44"/>
        <v>19704512666.466278</v>
      </c>
      <c r="N243" s="85">
        <f t="shared" ca="1" si="45"/>
        <v>5196030330.1018829</v>
      </c>
      <c r="O243" s="85">
        <f t="shared" ca="1" si="46"/>
        <v>84425548.096757144</v>
      </c>
      <c r="P243" s="39">
        <f t="shared" ca="1" si="53"/>
        <v>-8.9883058487565393E-2</v>
      </c>
    </row>
    <row r="244" spans="4:16">
      <c r="D244" s="92">
        <f t="shared" si="42"/>
        <v>0</v>
      </c>
      <c r="E244" s="92">
        <f t="shared" si="42"/>
        <v>0</v>
      </c>
      <c r="F244" s="85">
        <f t="shared" si="47"/>
        <v>0</v>
      </c>
      <c r="G244" s="85">
        <f t="shared" si="48"/>
        <v>0</v>
      </c>
      <c r="H244" s="85">
        <f t="shared" si="49"/>
        <v>0</v>
      </c>
      <c r="I244" s="85">
        <f t="shared" si="50"/>
        <v>0</v>
      </c>
      <c r="J244" s="85">
        <f t="shared" si="51"/>
        <v>0</v>
      </c>
      <c r="K244" s="85">
        <f t="shared" ca="1" si="43"/>
        <v>8.9883058487565393E-2</v>
      </c>
      <c r="L244" s="85">
        <f t="shared" ca="1" si="52"/>
        <v>8.0789642030791014E-3</v>
      </c>
      <c r="M244" s="85">
        <f t="shared" ca="1" si="44"/>
        <v>19704512666.466278</v>
      </c>
      <c r="N244" s="85">
        <f t="shared" ca="1" si="45"/>
        <v>5196030330.1018829</v>
      </c>
      <c r="O244" s="85">
        <f t="shared" ca="1" si="46"/>
        <v>84425548.096757144</v>
      </c>
      <c r="P244" s="39">
        <f t="shared" ca="1" si="53"/>
        <v>-8.9883058487565393E-2</v>
      </c>
    </row>
    <row r="245" spans="4:16">
      <c r="D245" s="92">
        <f t="shared" si="42"/>
        <v>0</v>
      </c>
      <c r="E245" s="92">
        <f t="shared" si="42"/>
        <v>0</v>
      </c>
      <c r="F245" s="85">
        <f t="shared" si="47"/>
        <v>0</v>
      </c>
      <c r="G245" s="85">
        <f t="shared" si="48"/>
        <v>0</v>
      </c>
      <c r="H245" s="85">
        <f t="shared" si="49"/>
        <v>0</v>
      </c>
      <c r="I245" s="85">
        <f t="shared" si="50"/>
        <v>0</v>
      </c>
      <c r="J245" s="85">
        <f t="shared" si="51"/>
        <v>0</v>
      </c>
      <c r="K245" s="85">
        <f t="shared" ca="1" si="43"/>
        <v>8.9883058487565393E-2</v>
      </c>
      <c r="L245" s="85">
        <f t="shared" ca="1" si="52"/>
        <v>8.0789642030791014E-3</v>
      </c>
      <c r="M245" s="85">
        <f t="shared" ca="1" si="44"/>
        <v>19704512666.466278</v>
      </c>
      <c r="N245" s="85">
        <f t="shared" ca="1" si="45"/>
        <v>5196030330.1018829</v>
      </c>
      <c r="O245" s="85">
        <f t="shared" ca="1" si="46"/>
        <v>84425548.096757144</v>
      </c>
      <c r="P245" s="39">
        <f t="shared" ca="1" si="53"/>
        <v>-8.9883058487565393E-2</v>
      </c>
    </row>
    <row r="246" spans="4:16">
      <c r="D246" s="92">
        <f t="shared" si="42"/>
        <v>0</v>
      </c>
      <c r="E246" s="92">
        <f t="shared" si="42"/>
        <v>0</v>
      </c>
      <c r="F246" s="85">
        <f t="shared" si="47"/>
        <v>0</v>
      </c>
      <c r="G246" s="85">
        <f t="shared" si="48"/>
        <v>0</v>
      </c>
      <c r="H246" s="85">
        <f t="shared" si="49"/>
        <v>0</v>
      </c>
      <c r="I246" s="85">
        <f t="shared" si="50"/>
        <v>0</v>
      </c>
      <c r="J246" s="85">
        <f t="shared" si="51"/>
        <v>0</v>
      </c>
      <c r="K246" s="85">
        <f t="shared" ca="1" si="43"/>
        <v>8.9883058487565393E-2</v>
      </c>
      <c r="L246" s="85">
        <f t="shared" ca="1" si="52"/>
        <v>8.0789642030791014E-3</v>
      </c>
      <c r="M246" s="85">
        <f t="shared" ca="1" si="44"/>
        <v>19704512666.466278</v>
      </c>
      <c r="N246" s="85">
        <f t="shared" ca="1" si="45"/>
        <v>5196030330.1018829</v>
      </c>
      <c r="O246" s="85">
        <f t="shared" ca="1" si="46"/>
        <v>84425548.096757144</v>
      </c>
      <c r="P246" s="39">
        <f t="shared" ca="1" si="53"/>
        <v>-8.9883058487565393E-2</v>
      </c>
    </row>
    <row r="247" spans="4:16">
      <c r="D247" s="92">
        <f t="shared" si="42"/>
        <v>0</v>
      </c>
      <c r="E247" s="92">
        <f t="shared" si="42"/>
        <v>0</v>
      </c>
      <c r="F247" s="85">
        <f t="shared" si="47"/>
        <v>0</v>
      </c>
      <c r="G247" s="85">
        <f t="shared" si="48"/>
        <v>0</v>
      </c>
      <c r="H247" s="85">
        <f t="shared" si="49"/>
        <v>0</v>
      </c>
      <c r="I247" s="85">
        <f t="shared" si="50"/>
        <v>0</v>
      </c>
      <c r="J247" s="85">
        <f t="shared" si="51"/>
        <v>0</v>
      </c>
      <c r="K247" s="85">
        <f t="shared" ca="1" si="43"/>
        <v>8.9883058487565393E-2</v>
      </c>
      <c r="L247" s="85">
        <f t="shared" ca="1" si="52"/>
        <v>8.0789642030791014E-3</v>
      </c>
      <c r="M247" s="85">
        <f t="shared" ca="1" si="44"/>
        <v>19704512666.466278</v>
      </c>
      <c r="N247" s="85">
        <f t="shared" ca="1" si="45"/>
        <v>5196030330.1018829</v>
      </c>
      <c r="O247" s="85">
        <f t="shared" ca="1" si="46"/>
        <v>84425548.096757144</v>
      </c>
      <c r="P247" s="39">
        <f t="shared" ca="1" si="53"/>
        <v>-8.9883058487565393E-2</v>
      </c>
    </row>
    <row r="248" spans="4:16">
      <c r="D248" s="92">
        <f t="shared" si="42"/>
        <v>0</v>
      </c>
      <c r="E248" s="92">
        <f t="shared" si="42"/>
        <v>0</v>
      </c>
      <c r="F248" s="85">
        <f t="shared" si="47"/>
        <v>0</v>
      </c>
      <c r="G248" s="85">
        <f t="shared" si="48"/>
        <v>0</v>
      </c>
      <c r="H248" s="85">
        <f t="shared" si="49"/>
        <v>0</v>
      </c>
      <c r="I248" s="85">
        <f t="shared" si="50"/>
        <v>0</v>
      </c>
      <c r="J248" s="85">
        <f t="shared" si="51"/>
        <v>0</v>
      </c>
      <c r="K248" s="85">
        <f t="shared" ca="1" si="43"/>
        <v>8.9883058487565393E-2</v>
      </c>
      <c r="L248" s="85">
        <f t="shared" ca="1" si="52"/>
        <v>8.0789642030791014E-3</v>
      </c>
      <c r="M248" s="85">
        <f t="shared" ca="1" si="44"/>
        <v>19704512666.466278</v>
      </c>
      <c r="N248" s="85">
        <f t="shared" ca="1" si="45"/>
        <v>5196030330.1018829</v>
      </c>
      <c r="O248" s="85">
        <f t="shared" ca="1" si="46"/>
        <v>84425548.096757144</v>
      </c>
      <c r="P248" s="39">
        <f t="shared" ca="1" si="53"/>
        <v>-8.9883058487565393E-2</v>
      </c>
    </row>
    <row r="249" spans="4:16">
      <c r="D249" s="92">
        <f t="shared" si="42"/>
        <v>0</v>
      </c>
      <c r="E249" s="92">
        <f t="shared" si="42"/>
        <v>0</v>
      </c>
      <c r="F249" s="85">
        <f t="shared" si="47"/>
        <v>0</v>
      </c>
      <c r="G249" s="85">
        <f t="shared" si="48"/>
        <v>0</v>
      </c>
      <c r="H249" s="85">
        <f t="shared" si="49"/>
        <v>0</v>
      </c>
      <c r="I249" s="85">
        <f t="shared" si="50"/>
        <v>0</v>
      </c>
      <c r="J249" s="85">
        <f t="shared" si="51"/>
        <v>0</v>
      </c>
      <c r="K249" s="85">
        <f t="shared" ca="1" si="43"/>
        <v>8.9883058487565393E-2</v>
      </c>
      <c r="L249" s="85">
        <f t="shared" ca="1" si="52"/>
        <v>8.0789642030791014E-3</v>
      </c>
      <c r="M249" s="85">
        <f t="shared" ca="1" si="44"/>
        <v>19704512666.466278</v>
      </c>
      <c r="N249" s="85">
        <f t="shared" ca="1" si="45"/>
        <v>5196030330.1018829</v>
      </c>
      <c r="O249" s="85">
        <f t="shared" ca="1" si="46"/>
        <v>84425548.096757144</v>
      </c>
      <c r="P249" s="39">
        <f t="shared" ca="1" si="53"/>
        <v>-8.9883058487565393E-2</v>
      </c>
    </row>
    <row r="250" spans="4:16">
      <c r="D250" s="92">
        <f t="shared" si="42"/>
        <v>0</v>
      </c>
      <c r="E250" s="92">
        <f t="shared" si="42"/>
        <v>0</v>
      </c>
      <c r="F250" s="85">
        <f t="shared" si="47"/>
        <v>0</v>
      </c>
      <c r="G250" s="85">
        <f t="shared" si="48"/>
        <v>0</v>
      </c>
      <c r="H250" s="85">
        <f t="shared" si="49"/>
        <v>0</v>
      </c>
      <c r="I250" s="85">
        <f t="shared" si="50"/>
        <v>0</v>
      </c>
      <c r="J250" s="85">
        <f t="shared" si="51"/>
        <v>0</v>
      </c>
      <c r="K250" s="85">
        <f t="shared" ca="1" si="43"/>
        <v>8.9883058487565393E-2</v>
      </c>
      <c r="L250" s="85">
        <f t="shared" ca="1" si="52"/>
        <v>8.0789642030791014E-3</v>
      </c>
      <c r="M250" s="85">
        <f t="shared" ca="1" si="44"/>
        <v>19704512666.466278</v>
      </c>
      <c r="N250" s="85">
        <f t="shared" ca="1" si="45"/>
        <v>5196030330.1018829</v>
      </c>
      <c r="O250" s="85">
        <f t="shared" ca="1" si="46"/>
        <v>84425548.096757144</v>
      </c>
      <c r="P250" s="39">
        <f t="shared" ca="1" si="53"/>
        <v>-8.9883058487565393E-2</v>
      </c>
    </row>
    <row r="251" spans="4:16">
      <c r="D251" s="92">
        <f t="shared" si="42"/>
        <v>0</v>
      </c>
      <c r="E251" s="92">
        <f t="shared" si="42"/>
        <v>0</v>
      </c>
      <c r="F251" s="85">
        <f t="shared" si="47"/>
        <v>0</v>
      </c>
      <c r="G251" s="85">
        <f t="shared" si="48"/>
        <v>0</v>
      </c>
      <c r="H251" s="85">
        <f t="shared" si="49"/>
        <v>0</v>
      </c>
      <c r="I251" s="85">
        <f t="shared" si="50"/>
        <v>0</v>
      </c>
      <c r="J251" s="85">
        <f t="shared" si="51"/>
        <v>0</v>
      </c>
      <c r="K251" s="85">
        <f t="shared" ca="1" si="43"/>
        <v>8.9883058487565393E-2</v>
      </c>
      <c r="L251" s="85">
        <f t="shared" ca="1" si="52"/>
        <v>8.0789642030791014E-3</v>
      </c>
      <c r="M251" s="85">
        <f t="shared" ca="1" si="44"/>
        <v>19704512666.466278</v>
      </c>
      <c r="N251" s="85">
        <f t="shared" ca="1" si="45"/>
        <v>5196030330.1018829</v>
      </c>
      <c r="O251" s="85">
        <f t="shared" ca="1" si="46"/>
        <v>84425548.096757144</v>
      </c>
      <c r="P251" s="39">
        <f t="shared" ca="1" si="53"/>
        <v>-8.9883058487565393E-2</v>
      </c>
    </row>
    <row r="252" spans="4:16">
      <c r="D252" s="92">
        <f t="shared" si="42"/>
        <v>0</v>
      </c>
      <c r="E252" s="92">
        <f t="shared" si="42"/>
        <v>0</v>
      </c>
      <c r="F252" s="85">
        <f t="shared" si="47"/>
        <v>0</v>
      </c>
      <c r="G252" s="85">
        <f t="shared" si="48"/>
        <v>0</v>
      </c>
      <c r="H252" s="85">
        <f t="shared" si="49"/>
        <v>0</v>
      </c>
      <c r="I252" s="85">
        <f t="shared" si="50"/>
        <v>0</v>
      </c>
      <c r="J252" s="85">
        <f t="shared" si="51"/>
        <v>0</v>
      </c>
      <c r="K252" s="85">
        <f t="shared" ca="1" si="43"/>
        <v>8.9883058487565393E-2</v>
      </c>
      <c r="L252" s="85">
        <f t="shared" ca="1" si="52"/>
        <v>8.0789642030791014E-3</v>
      </c>
      <c r="M252" s="85">
        <f t="shared" ca="1" si="44"/>
        <v>19704512666.466278</v>
      </c>
      <c r="N252" s="85">
        <f t="shared" ca="1" si="45"/>
        <v>5196030330.1018829</v>
      </c>
      <c r="O252" s="85">
        <f t="shared" ca="1" si="46"/>
        <v>84425548.096757144</v>
      </c>
      <c r="P252" s="39">
        <f t="shared" ca="1" si="53"/>
        <v>-8.9883058487565393E-2</v>
      </c>
    </row>
    <row r="253" spans="4:16">
      <c r="D253" s="92">
        <f t="shared" si="42"/>
        <v>0</v>
      </c>
      <c r="E253" s="92">
        <f t="shared" si="42"/>
        <v>0</v>
      </c>
      <c r="F253" s="85">
        <f t="shared" si="47"/>
        <v>0</v>
      </c>
      <c r="G253" s="85">
        <f t="shared" si="48"/>
        <v>0</v>
      </c>
      <c r="H253" s="85">
        <f t="shared" si="49"/>
        <v>0</v>
      </c>
      <c r="I253" s="85">
        <f t="shared" si="50"/>
        <v>0</v>
      </c>
      <c r="J253" s="85">
        <f t="shared" si="51"/>
        <v>0</v>
      </c>
      <c r="K253" s="85">
        <f t="shared" ca="1" si="43"/>
        <v>8.9883058487565393E-2</v>
      </c>
      <c r="L253" s="85">
        <f t="shared" ca="1" si="52"/>
        <v>8.0789642030791014E-3</v>
      </c>
      <c r="M253" s="85">
        <f t="shared" ca="1" si="44"/>
        <v>19704512666.466278</v>
      </c>
      <c r="N253" s="85">
        <f t="shared" ca="1" si="45"/>
        <v>5196030330.1018829</v>
      </c>
      <c r="O253" s="85">
        <f t="shared" ca="1" si="46"/>
        <v>84425548.096757144</v>
      </c>
      <c r="P253" s="39">
        <f t="shared" ca="1" si="53"/>
        <v>-8.9883058487565393E-2</v>
      </c>
    </row>
    <row r="254" spans="4:16">
      <c r="D254" s="92">
        <f t="shared" si="42"/>
        <v>0</v>
      </c>
      <c r="E254" s="92">
        <f t="shared" si="42"/>
        <v>0</v>
      </c>
      <c r="F254" s="85">
        <f t="shared" si="47"/>
        <v>0</v>
      </c>
      <c r="G254" s="85">
        <f t="shared" si="48"/>
        <v>0</v>
      </c>
      <c r="H254" s="85">
        <f t="shared" si="49"/>
        <v>0</v>
      </c>
      <c r="I254" s="85">
        <f t="shared" si="50"/>
        <v>0</v>
      </c>
      <c r="J254" s="85">
        <f t="shared" si="51"/>
        <v>0</v>
      </c>
      <c r="K254" s="85">
        <f t="shared" ca="1" si="43"/>
        <v>8.9883058487565393E-2</v>
      </c>
      <c r="L254" s="85">
        <f t="shared" ca="1" si="52"/>
        <v>8.0789642030791014E-3</v>
      </c>
      <c r="M254" s="85">
        <f t="shared" ca="1" si="44"/>
        <v>19704512666.466278</v>
      </c>
      <c r="N254" s="85">
        <f t="shared" ca="1" si="45"/>
        <v>5196030330.1018829</v>
      </c>
      <c r="O254" s="85">
        <f t="shared" ca="1" si="46"/>
        <v>84425548.096757144</v>
      </c>
      <c r="P254" s="39">
        <f t="shared" ca="1" si="53"/>
        <v>-8.9883058487565393E-2</v>
      </c>
    </row>
    <row r="255" spans="4:16">
      <c r="D255" s="92">
        <f t="shared" si="42"/>
        <v>0</v>
      </c>
      <c r="E255" s="92">
        <f t="shared" si="42"/>
        <v>0</v>
      </c>
      <c r="F255" s="85">
        <f t="shared" si="47"/>
        <v>0</v>
      </c>
      <c r="G255" s="85">
        <f t="shared" si="48"/>
        <v>0</v>
      </c>
      <c r="H255" s="85">
        <f t="shared" si="49"/>
        <v>0</v>
      </c>
      <c r="I255" s="85">
        <f t="shared" si="50"/>
        <v>0</v>
      </c>
      <c r="J255" s="85">
        <f t="shared" si="51"/>
        <v>0</v>
      </c>
      <c r="K255" s="85">
        <f t="shared" ca="1" si="43"/>
        <v>8.9883058487565393E-2</v>
      </c>
      <c r="L255" s="85">
        <f t="shared" ca="1" si="52"/>
        <v>8.0789642030791014E-3</v>
      </c>
      <c r="M255" s="85">
        <f t="shared" ca="1" si="44"/>
        <v>19704512666.466278</v>
      </c>
      <c r="N255" s="85">
        <f t="shared" ca="1" si="45"/>
        <v>5196030330.1018829</v>
      </c>
      <c r="O255" s="85">
        <f t="shared" ca="1" si="46"/>
        <v>84425548.096757144</v>
      </c>
      <c r="P255" s="39">
        <f t="shared" ca="1" si="53"/>
        <v>-8.9883058487565393E-2</v>
      </c>
    </row>
    <row r="256" spans="4:16">
      <c r="D256" s="92">
        <f t="shared" si="42"/>
        <v>0</v>
      </c>
      <c r="E256" s="92">
        <f t="shared" si="42"/>
        <v>0</v>
      </c>
      <c r="F256" s="85">
        <f t="shared" si="47"/>
        <v>0</v>
      </c>
      <c r="G256" s="85">
        <f t="shared" si="48"/>
        <v>0</v>
      </c>
      <c r="H256" s="85">
        <f t="shared" si="49"/>
        <v>0</v>
      </c>
      <c r="I256" s="85">
        <f t="shared" si="50"/>
        <v>0</v>
      </c>
      <c r="J256" s="85">
        <f t="shared" si="51"/>
        <v>0</v>
      </c>
      <c r="K256" s="85">
        <f t="shared" ca="1" si="43"/>
        <v>8.9883058487565393E-2</v>
      </c>
      <c r="L256" s="85">
        <f t="shared" ca="1" si="52"/>
        <v>8.0789642030791014E-3</v>
      </c>
      <c r="M256" s="85">
        <f t="shared" ca="1" si="44"/>
        <v>19704512666.466278</v>
      </c>
      <c r="N256" s="85">
        <f t="shared" ca="1" si="45"/>
        <v>5196030330.1018829</v>
      </c>
      <c r="O256" s="85">
        <f t="shared" ca="1" si="46"/>
        <v>84425548.096757144</v>
      </c>
      <c r="P256" s="39">
        <f t="shared" ca="1" si="53"/>
        <v>-8.9883058487565393E-2</v>
      </c>
    </row>
    <row r="257" spans="4:16">
      <c r="D257" s="92">
        <f t="shared" si="42"/>
        <v>0</v>
      </c>
      <c r="E257" s="92">
        <f t="shared" si="42"/>
        <v>0</v>
      </c>
      <c r="F257" s="85">
        <f t="shared" si="47"/>
        <v>0</v>
      </c>
      <c r="G257" s="85">
        <f t="shared" si="48"/>
        <v>0</v>
      </c>
      <c r="H257" s="85">
        <f t="shared" si="49"/>
        <v>0</v>
      </c>
      <c r="I257" s="85">
        <f t="shared" si="50"/>
        <v>0</v>
      </c>
      <c r="J257" s="85">
        <f t="shared" si="51"/>
        <v>0</v>
      </c>
      <c r="K257" s="85">
        <f t="shared" ca="1" si="43"/>
        <v>8.9883058487565393E-2</v>
      </c>
      <c r="L257" s="85">
        <f t="shared" ca="1" si="52"/>
        <v>8.0789642030791014E-3</v>
      </c>
      <c r="M257" s="85">
        <f t="shared" ca="1" si="44"/>
        <v>19704512666.466278</v>
      </c>
      <c r="N257" s="85">
        <f t="shared" ca="1" si="45"/>
        <v>5196030330.1018829</v>
      </c>
      <c r="O257" s="85">
        <f t="shared" ca="1" si="46"/>
        <v>84425548.096757144</v>
      </c>
      <c r="P257" s="39">
        <f t="shared" ca="1" si="53"/>
        <v>-8.9883058487565393E-2</v>
      </c>
    </row>
    <row r="258" spans="4:16">
      <c r="D258" s="92">
        <f t="shared" si="42"/>
        <v>0</v>
      </c>
      <c r="E258" s="92">
        <f t="shared" si="42"/>
        <v>0</v>
      </c>
      <c r="F258" s="85">
        <f t="shared" si="47"/>
        <v>0</v>
      </c>
      <c r="G258" s="85">
        <f t="shared" si="48"/>
        <v>0</v>
      </c>
      <c r="H258" s="85">
        <f t="shared" si="49"/>
        <v>0</v>
      </c>
      <c r="I258" s="85">
        <f t="shared" si="50"/>
        <v>0</v>
      </c>
      <c r="J258" s="85">
        <f t="shared" si="51"/>
        <v>0</v>
      </c>
      <c r="K258" s="85">
        <f t="shared" ca="1" si="43"/>
        <v>8.9883058487565393E-2</v>
      </c>
      <c r="L258" s="85">
        <f t="shared" ca="1" si="52"/>
        <v>8.0789642030791014E-3</v>
      </c>
      <c r="M258" s="85">
        <f t="shared" ca="1" si="44"/>
        <v>19704512666.466278</v>
      </c>
      <c r="N258" s="85">
        <f t="shared" ca="1" si="45"/>
        <v>5196030330.1018829</v>
      </c>
      <c r="O258" s="85">
        <f t="shared" ca="1" si="46"/>
        <v>84425548.096757144</v>
      </c>
      <c r="P258" s="39">
        <f t="shared" ca="1" si="53"/>
        <v>-8.9883058487565393E-2</v>
      </c>
    </row>
    <row r="259" spans="4:16">
      <c r="D259" s="92">
        <f t="shared" si="42"/>
        <v>0</v>
      </c>
      <c r="E259" s="92">
        <f t="shared" si="42"/>
        <v>0</v>
      </c>
      <c r="F259" s="85">
        <f t="shared" si="47"/>
        <v>0</v>
      </c>
      <c r="G259" s="85">
        <f t="shared" si="48"/>
        <v>0</v>
      </c>
      <c r="H259" s="85">
        <f t="shared" si="49"/>
        <v>0</v>
      </c>
      <c r="I259" s="85">
        <f t="shared" si="50"/>
        <v>0</v>
      </c>
      <c r="J259" s="85">
        <f t="shared" si="51"/>
        <v>0</v>
      </c>
      <c r="K259" s="85">
        <f t="shared" ca="1" si="43"/>
        <v>8.9883058487565393E-2</v>
      </c>
      <c r="L259" s="85">
        <f t="shared" ca="1" si="52"/>
        <v>8.0789642030791014E-3</v>
      </c>
      <c r="M259" s="85">
        <f t="shared" ca="1" si="44"/>
        <v>19704512666.466278</v>
      </c>
      <c r="N259" s="85">
        <f t="shared" ca="1" si="45"/>
        <v>5196030330.1018829</v>
      </c>
      <c r="O259" s="85">
        <f t="shared" ca="1" si="46"/>
        <v>84425548.096757144</v>
      </c>
      <c r="P259" s="39">
        <f t="shared" ca="1" si="53"/>
        <v>-8.9883058487565393E-2</v>
      </c>
    </row>
    <row r="260" spans="4:16">
      <c r="D260" s="92">
        <f t="shared" si="42"/>
        <v>0</v>
      </c>
      <c r="E260" s="92">
        <f t="shared" si="42"/>
        <v>0</v>
      </c>
      <c r="F260" s="85">
        <f t="shared" si="47"/>
        <v>0</v>
      </c>
      <c r="G260" s="85">
        <f t="shared" si="48"/>
        <v>0</v>
      </c>
      <c r="H260" s="85">
        <f t="shared" si="49"/>
        <v>0</v>
      </c>
      <c r="I260" s="85">
        <f t="shared" si="50"/>
        <v>0</v>
      </c>
      <c r="J260" s="85">
        <f t="shared" si="51"/>
        <v>0</v>
      </c>
      <c r="K260" s="85">
        <f t="shared" ca="1" si="43"/>
        <v>8.9883058487565393E-2</v>
      </c>
      <c r="L260" s="85">
        <f t="shared" ca="1" si="52"/>
        <v>8.0789642030791014E-3</v>
      </c>
      <c r="M260" s="85">
        <f t="shared" ca="1" si="44"/>
        <v>19704512666.466278</v>
      </c>
      <c r="N260" s="85">
        <f t="shared" ca="1" si="45"/>
        <v>5196030330.1018829</v>
      </c>
      <c r="O260" s="85">
        <f t="shared" ca="1" si="46"/>
        <v>84425548.096757144</v>
      </c>
      <c r="P260" s="39">
        <f t="shared" ca="1" si="53"/>
        <v>-8.9883058487565393E-2</v>
      </c>
    </row>
    <row r="261" spans="4:16">
      <c r="D261" s="92">
        <f t="shared" si="42"/>
        <v>0</v>
      </c>
      <c r="E261" s="92">
        <f t="shared" si="42"/>
        <v>0</v>
      </c>
      <c r="F261" s="85">
        <f t="shared" si="47"/>
        <v>0</v>
      </c>
      <c r="G261" s="85">
        <f t="shared" si="48"/>
        <v>0</v>
      </c>
      <c r="H261" s="85">
        <f t="shared" si="49"/>
        <v>0</v>
      </c>
      <c r="I261" s="85">
        <f t="shared" si="50"/>
        <v>0</v>
      </c>
      <c r="J261" s="85">
        <f t="shared" si="51"/>
        <v>0</v>
      </c>
      <c r="K261" s="85">
        <f t="shared" ca="1" si="43"/>
        <v>8.9883058487565393E-2</v>
      </c>
      <c r="L261" s="85">
        <f t="shared" ca="1" si="52"/>
        <v>8.0789642030791014E-3</v>
      </c>
      <c r="M261" s="85">
        <f t="shared" ca="1" si="44"/>
        <v>19704512666.466278</v>
      </c>
      <c r="N261" s="85">
        <f t="shared" ca="1" si="45"/>
        <v>5196030330.1018829</v>
      </c>
      <c r="O261" s="85">
        <f t="shared" ca="1" si="46"/>
        <v>84425548.096757144</v>
      </c>
      <c r="P261" s="39">
        <f t="shared" ca="1" si="53"/>
        <v>-8.9883058487565393E-2</v>
      </c>
    </row>
    <row r="262" spans="4:16">
      <c r="D262" s="92">
        <f t="shared" si="42"/>
        <v>0</v>
      </c>
      <c r="E262" s="92">
        <f t="shared" si="42"/>
        <v>0</v>
      </c>
      <c r="F262" s="85">
        <f t="shared" si="47"/>
        <v>0</v>
      </c>
      <c r="G262" s="85">
        <f t="shared" si="48"/>
        <v>0</v>
      </c>
      <c r="H262" s="85">
        <f t="shared" si="49"/>
        <v>0</v>
      </c>
      <c r="I262" s="85">
        <f t="shared" si="50"/>
        <v>0</v>
      </c>
      <c r="J262" s="85">
        <f t="shared" si="51"/>
        <v>0</v>
      </c>
      <c r="K262" s="85">
        <f t="shared" ca="1" si="43"/>
        <v>8.9883058487565393E-2</v>
      </c>
      <c r="L262" s="85">
        <f t="shared" ca="1" si="52"/>
        <v>8.0789642030791014E-3</v>
      </c>
      <c r="M262" s="85">
        <f t="shared" ca="1" si="44"/>
        <v>19704512666.466278</v>
      </c>
      <c r="N262" s="85">
        <f t="shared" ca="1" si="45"/>
        <v>5196030330.1018829</v>
      </c>
      <c r="O262" s="85">
        <f t="shared" ca="1" si="46"/>
        <v>84425548.096757144</v>
      </c>
      <c r="P262" s="39">
        <f t="shared" ca="1" si="53"/>
        <v>-8.9883058487565393E-2</v>
      </c>
    </row>
    <row r="263" spans="4:16">
      <c r="D263" s="92">
        <f t="shared" si="42"/>
        <v>0</v>
      </c>
      <c r="E263" s="92">
        <f t="shared" si="42"/>
        <v>0</v>
      </c>
      <c r="F263" s="85">
        <f t="shared" si="47"/>
        <v>0</v>
      </c>
      <c r="G263" s="85">
        <f t="shared" si="48"/>
        <v>0</v>
      </c>
      <c r="H263" s="85">
        <f t="shared" si="49"/>
        <v>0</v>
      </c>
      <c r="I263" s="85">
        <f t="shared" si="50"/>
        <v>0</v>
      </c>
      <c r="J263" s="85">
        <f t="shared" si="51"/>
        <v>0</v>
      </c>
      <c r="K263" s="85">
        <f t="shared" ca="1" si="43"/>
        <v>8.9883058487565393E-2</v>
      </c>
      <c r="L263" s="85">
        <f t="shared" ca="1" si="52"/>
        <v>8.0789642030791014E-3</v>
      </c>
      <c r="M263" s="85">
        <f t="shared" ca="1" si="44"/>
        <v>19704512666.466278</v>
      </c>
      <c r="N263" s="85">
        <f t="shared" ca="1" si="45"/>
        <v>5196030330.1018829</v>
      </c>
      <c r="O263" s="85">
        <f t="shared" ca="1" si="46"/>
        <v>84425548.096757144</v>
      </c>
      <c r="P263" s="39">
        <f t="shared" ca="1" si="53"/>
        <v>-8.9883058487565393E-2</v>
      </c>
    </row>
    <row r="264" spans="4:16">
      <c r="D264" s="92">
        <f t="shared" si="42"/>
        <v>0</v>
      </c>
      <c r="E264" s="92">
        <f t="shared" si="42"/>
        <v>0</v>
      </c>
      <c r="F264" s="85">
        <f t="shared" si="47"/>
        <v>0</v>
      </c>
      <c r="G264" s="85">
        <f t="shared" si="48"/>
        <v>0</v>
      </c>
      <c r="H264" s="85">
        <f t="shared" si="49"/>
        <v>0</v>
      </c>
      <c r="I264" s="85">
        <f t="shared" si="50"/>
        <v>0</v>
      </c>
      <c r="J264" s="85">
        <f t="shared" si="51"/>
        <v>0</v>
      </c>
      <c r="K264" s="85">
        <f t="shared" ca="1" si="43"/>
        <v>8.9883058487565393E-2</v>
      </c>
      <c r="L264" s="85">
        <f t="shared" ca="1" si="52"/>
        <v>8.0789642030791014E-3</v>
      </c>
      <c r="M264" s="85">
        <f t="shared" ca="1" si="44"/>
        <v>19704512666.466278</v>
      </c>
      <c r="N264" s="85">
        <f t="shared" ca="1" si="45"/>
        <v>5196030330.1018829</v>
      </c>
      <c r="O264" s="85">
        <f t="shared" ca="1" si="46"/>
        <v>84425548.096757144</v>
      </c>
      <c r="P264" s="39">
        <f t="shared" ca="1" si="53"/>
        <v>-8.9883058487565393E-2</v>
      </c>
    </row>
    <row r="265" spans="4:16">
      <c r="D265" s="92">
        <f t="shared" si="42"/>
        <v>0</v>
      </c>
      <c r="E265" s="92">
        <f t="shared" si="42"/>
        <v>0</v>
      </c>
      <c r="F265" s="85">
        <f t="shared" si="47"/>
        <v>0</v>
      </c>
      <c r="G265" s="85">
        <f t="shared" si="48"/>
        <v>0</v>
      </c>
      <c r="H265" s="85">
        <f t="shared" si="49"/>
        <v>0</v>
      </c>
      <c r="I265" s="85">
        <f t="shared" si="50"/>
        <v>0</v>
      </c>
      <c r="J265" s="85">
        <f t="shared" si="51"/>
        <v>0</v>
      </c>
      <c r="K265" s="85">
        <f t="shared" ca="1" si="43"/>
        <v>8.9883058487565393E-2</v>
      </c>
      <c r="L265" s="85">
        <f t="shared" ca="1" si="52"/>
        <v>8.0789642030791014E-3</v>
      </c>
      <c r="M265" s="85">
        <f t="shared" ca="1" si="44"/>
        <v>19704512666.466278</v>
      </c>
      <c r="N265" s="85">
        <f t="shared" ca="1" si="45"/>
        <v>5196030330.1018829</v>
      </c>
      <c r="O265" s="85">
        <f t="shared" ca="1" si="46"/>
        <v>84425548.096757144</v>
      </c>
      <c r="P265" s="39">
        <f t="shared" ca="1" si="53"/>
        <v>-8.9883058487565393E-2</v>
      </c>
    </row>
    <row r="266" spans="4:16">
      <c r="D266" s="92">
        <f t="shared" si="42"/>
        <v>0</v>
      </c>
      <c r="E266" s="92">
        <f t="shared" si="42"/>
        <v>0</v>
      </c>
      <c r="F266" s="85">
        <f t="shared" si="47"/>
        <v>0</v>
      </c>
      <c r="G266" s="85">
        <f t="shared" si="48"/>
        <v>0</v>
      </c>
      <c r="H266" s="85">
        <f t="shared" si="49"/>
        <v>0</v>
      </c>
      <c r="I266" s="85">
        <f t="shared" si="50"/>
        <v>0</v>
      </c>
      <c r="J266" s="85">
        <f t="shared" si="51"/>
        <v>0</v>
      </c>
      <c r="K266" s="85">
        <f t="shared" ca="1" si="43"/>
        <v>8.9883058487565393E-2</v>
      </c>
      <c r="L266" s="85">
        <f t="shared" ca="1" si="52"/>
        <v>8.0789642030791014E-3</v>
      </c>
      <c r="M266" s="85">
        <f t="shared" ca="1" si="44"/>
        <v>19704512666.466278</v>
      </c>
      <c r="N266" s="85">
        <f t="shared" ca="1" si="45"/>
        <v>5196030330.1018829</v>
      </c>
      <c r="O266" s="85">
        <f t="shared" ca="1" si="46"/>
        <v>84425548.096757144</v>
      </c>
      <c r="P266" s="39">
        <f t="shared" ca="1" si="53"/>
        <v>-8.9883058487565393E-2</v>
      </c>
    </row>
    <row r="267" spans="4:16">
      <c r="D267" s="92">
        <f t="shared" si="42"/>
        <v>0</v>
      </c>
      <c r="E267" s="92">
        <f t="shared" si="42"/>
        <v>0</v>
      </c>
      <c r="F267" s="85">
        <f t="shared" si="47"/>
        <v>0</v>
      </c>
      <c r="G267" s="85">
        <f t="shared" si="48"/>
        <v>0</v>
      </c>
      <c r="H267" s="85">
        <f t="shared" si="49"/>
        <v>0</v>
      </c>
      <c r="I267" s="85">
        <f t="shared" si="50"/>
        <v>0</v>
      </c>
      <c r="J267" s="85">
        <f t="shared" si="51"/>
        <v>0</v>
      </c>
      <c r="K267" s="85">
        <f t="shared" ca="1" si="43"/>
        <v>8.9883058487565393E-2</v>
      </c>
      <c r="L267" s="85">
        <f t="shared" ca="1" si="52"/>
        <v>8.0789642030791014E-3</v>
      </c>
      <c r="M267" s="85">
        <f t="shared" ca="1" si="44"/>
        <v>19704512666.466278</v>
      </c>
      <c r="N267" s="85">
        <f t="shared" ca="1" si="45"/>
        <v>5196030330.1018829</v>
      </c>
      <c r="O267" s="85">
        <f t="shared" ca="1" si="46"/>
        <v>84425548.096757144</v>
      </c>
      <c r="P267" s="39">
        <f t="shared" ca="1" si="53"/>
        <v>-8.9883058487565393E-2</v>
      </c>
    </row>
    <row r="268" spans="4:16">
      <c r="D268" s="92">
        <f t="shared" si="42"/>
        <v>0</v>
      </c>
      <c r="E268" s="92">
        <f t="shared" si="42"/>
        <v>0</v>
      </c>
      <c r="F268" s="85">
        <f t="shared" si="47"/>
        <v>0</v>
      </c>
      <c r="G268" s="85">
        <f t="shared" si="48"/>
        <v>0</v>
      </c>
      <c r="H268" s="85">
        <f t="shared" si="49"/>
        <v>0</v>
      </c>
      <c r="I268" s="85">
        <f t="shared" si="50"/>
        <v>0</v>
      </c>
      <c r="J268" s="85">
        <f t="shared" si="51"/>
        <v>0</v>
      </c>
      <c r="K268" s="85">
        <f t="shared" ca="1" si="43"/>
        <v>8.9883058487565393E-2</v>
      </c>
      <c r="L268" s="85">
        <f t="shared" ca="1" si="52"/>
        <v>8.0789642030791014E-3</v>
      </c>
      <c r="M268" s="85">
        <f t="shared" ca="1" si="44"/>
        <v>19704512666.466278</v>
      </c>
      <c r="N268" s="85">
        <f t="shared" ca="1" si="45"/>
        <v>5196030330.1018829</v>
      </c>
      <c r="O268" s="85">
        <f t="shared" ca="1" si="46"/>
        <v>84425548.096757144</v>
      </c>
      <c r="P268" s="39">
        <f t="shared" ca="1" si="53"/>
        <v>-8.9883058487565393E-2</v>
      </c>
    </row>
    <row r="269" spans="4:16">
      <c r="D269" s="92">
        <f t="shared" si="42"/>
        <v>0</v>
      </c>
      <c r="E269" s="92">
        <f t="shared" si="42"/>
        <v>0</v>
      </c>
      <c r="F269" s="85">
        <f t="shared" si="47"/>
        <v>0</v>
      </c>
      <c r="G269" s="85">
        <f t="shared" si="48"/>
        <v>0</v>
      </c>
      <c r="H269" s="85">
        <f t="shared" si="49"/>
        <v>0</v>
      </c>
      <c r="I269" s="85">
        <f t="shared" si="50"/>
        <v>0</v>
      </c>
      <c r="J269" s="85">
        <f t="shared" si="51"/>
        <v>0</v>
      </c>
      <c r="K269" s="85">
        <f t="shared" ca="1" si="43"/>
        <v>8.9883058487565393E-2</v>
      </c>
      <c r="L269" s="85">
        <f t="shared" ca="1" si="52"/>
        <v>8.0789642030791014E-3</v>
      </c>
      <c r="M269" s="85">
        <f t="shared" ca="1" si="44"/>
        <v>19704512666.466278</v>
      </c>
      <c r="N269" s="85">
        <f t="shared" ca="1" si="45"/>
        <v>5196030330.1018829</v>
      </c>
      <c r="O269" s="85">
        <f t="shared" ca="1" si="46"/>
        <v>84425548.096757144</v>
      </c>
      <c r="P269" s="39">
        <f t="shared" ca="1" si="53"/>
        <v>-8.9883058487565393E-2</v>
      </c>
    </row>
    <row r="270" spans="4:16">
      <c r="D270" s="92">
        <f t="shared" si="42"/>
        <v>0</v>
      </c>
      <c r="E270" s="92">
        <f t="shared" si="42"/>
        <v>0</v>
      </c>
      <c r="F270" s="85">
        <f t="shared" si="47"/>
        <v>0</v>
      </c>
      <c r="G270" s="85">
        <f t="shared" si="48"/>
        <v>0</v>
      </c>
      <c r="H270" s="85">
        <f t="shared" si="49"/>
        <v>0</v>
      </c>
      <c r="I270" s="85">
        <f t="shared" si="50"/>
        <v>0</v>
      </c>
      <c r="J270" s="85">
        <f t="shared" si="51"/>
        <v>0</v>
      </c>
      <c r="K270" s="85">
        <f t="shared" ca="1" si="43"/>
        <v>8.9883058487565393E-2</v>
      </c>
      <c r="L270" s="85">
        <f t="shared" ca="1" si="52"/>
        <v>8.0789642030791014E-3</v>
      </c>
      <c r="M270" s="85">
        <f t="shared" ca="1" si="44"/>
        <v>19704512666.466278</v>
      </c>
      <c r="N270" s="85">
        <f t="shared" ca="1" si="45"/>
        <v>5196030330.1018829</v>
      </c>
      <c r="O270" s="85">
        <f t="shared" ca="1" si="46"/>
        <v>84425548.096757144</v>
      </c>
      <c r="P270" s="39">
        <f t="shared" ca="1" si="53"/>
        <v>-8.9883058487565393E-2</v>
      </c>
    </row>
    <row r="271" spans="4:16">
      <c r="D271" s="92">
        <f t="shared" si="42"/>
        <v>0</v>
      </c>
      <c r="E271" s="92">
        <f t="shared" si="42"/>
        <v>0</v>
      </c>
      <c r="F271" s="85">
        <f t="shared" si="47"/>
        <v>0</v>
      </c>
      <c r="G271" s="85">
        <f t="shared" si="48"/>
        <v>0</v>
      </c>
      <c r="H271" s="85">
        <f t="shared" si="49"/>
        <v>0</v>
      </c>
      <c r="I271" s="85">
        <f t="shared" si="50"/>
        <v>0</v>
      </c>
      <c r="J271" s="85">
        <f t="shared" si="51"/>
        <v>0</v>
      </c>
      <c r="K271" s="85">
        <f t="shared" ca="1" si="43"/>
        <v>8.9883058487565393E-2</v>
      </c>
      <c r="L271" s="85">
        <f t="shared" ca="1" si="52"/>
        <v>8.0789642030791014E-3</v>
      </c>
      <c r="M271" s="85">
        <f t="shared" ca="1" si="44"/>
        <v>19704512666.466278</v>
      </c>
      <c r="N271" s="85">
        <f t="shared" ca="1" si="45"/>
        <v>5196030330.1018829</v>
      </c>
      <c r="O271" s="85">
        <f t="shared" ca="1" si="46"/>
        <v>84425548.096757144</v>
      </c>
      <c r="P271" s="39">
        <f t="shared" ca="1" si="53"/>
        <v>-8.9883058487565393E-2</v>
      </c>
    </row>
    <row r="272" spans="4:16">
      <c r="D272" s="92">
        <f t="shared" si="42"/>
        <v>0</v>
      </c>
      <c r="E272" s="92">
        <f t="shared" si="42"/>
        <v>0</v>
      </c>
      <c r="F272" s="85">
        <f t="shared" si="47"/>
        <v>0</v>
      </c>
      <c r="G272" s="85">
        <f t="shared" si="48"/>
        <v>0</v>
      </c>
      <c r="H272" s="85">
        <f t="shared" si="49"/>
        <v>0</v>
      </c>
      <c r="I272" s="85">
        <f t="shared" si="50"/>
        <v>0</v>
      </c>
      <c r="J272" s="85">
        <f t="shared" si="51"/>
        <v>0</v>
      </c>
      <c r="K272" s="85">
        <f t="shared" ca="1" si="43"/>
        <v>8.9883058487565393E-2</v>
      </c>
      <c r="L272" s="85">
        <f t="shared" ca="1" si="52"/>
        <v>8.0789642030791014E-3</v>
      </c>
      <c r="M272" s="85">
        <f t="shared" ca="1" si="44"/>
        <v>19704512666.466278</v>
      </c>
      <c r="N272" s="85">
        <f t="shared" ca="1" si="45"/>
        <v>5196030330.1018829</v>
      </c>
      <c r="O272" s="85">
        <f t="shared" ca="1" si="46"/>
        <v>84425548.096757144</v>
      </c>
      <c r="P272" s="39">
        <f t="shared" ca="1" si="53"/>
        <v>-8.9883058487565393E-2</v>
      </c>
    </row>
    <row r="273" spans="4:16">
      <c r="D273" s="92">
        <f t="shared" si="42"/>
        <v>0</v>
      </c>
      <c r="E273" s="92">
        <f t="shared" si="42"/>
        <v>0</v>
      </c>
      <c r="F273" s="85">
        <f t="shared" si="47"/>
        <v>0</v>
      </c>
      <c r="G273" s="85">
        <f t="shared" si="48"/>
        <v>0</v>
      </c>
      <c r="H273" s="85">
        <f t="shared" si="49"/>
        <v>0</v>
      </c>
      <c r="I273" s="85">
        <f t="shared" si="50"/>
        <v>0</v>
      </c>
      <c r="J273" s="85">
        <f t="shared" si="51"/>
        <v>0</v>
      </c>
      <c r="K273" s="85">
        <f t="shared" ca="1" si="43"/>
        <v>8.9883058487565393E-2</v>
      </c>
      <c r="L273" s="85">
        <f t="shared" ca="1" si="52"/>
        <v>8.0789642030791014E-3</v>
      </c>
      <c r="M273" s="85">
        <f t="shared" ca="1" si="44"/>
        <v>19704512666.466278</v>
      </c>
      <c r="N273" s="85">
        <f t="shared" ca="1" si="45"/>
        <v>5196030330.1018829</v>
      </c>
      <c r="O273" s="85">
        <f t="shared" ca="1" si="46"/>
        <v>84425548.096757144</v>
      </c>
      <c r="P273" s="39">
        <f t="shared" ca="1" si="53"/>
        <v>-8.9883058487565393E-2</v>
      </c>
    </row>
    <row r="274" spans="4:16">
      <c r="D274" s="92">
        <f t="shared" ref="D274:E337" si="54">A274/A$18</f>
        <v>0</v>
      </c>
      <c r="E274" s="92">
        <f t="shared" si="54"/>
        <v>0</v>
      </c>
      <c r="F274" s="85">
        <f t="shared" si="47"/>
        <v>0</v>
      </c>
      <c r="G274" s="85">
        <f t="shared" si="48"/>
        <v>0</v>
      </c>
      <c r="H274" s="85">
        <f t="shared" si="49"/>
        <v>0</v>
      </c>
      <c r="I274" s="85">
        <f t="shared" si="50"/>
        <v>0</v>
      </c>
      <c r="J274" s="85">
        <f t="shared" si="51"/>
        <v>0</v>
      </c>
      <c r="K274" s="85">
        <f t="shared" ref="K274:K339" ca="1" si="55">+E$4+E$5*D274+E$6*D274^2</f>
        <v>8.9883058487565393E-2</v>
      </c>
      <c r="L274" s="85">
        <f t="shared" ca="1" si="52"/>
        <v>8.0789642030791014E-3</v>
      </c>
      <c r="M274" s="85">
        <f t="shared" ref="M274:M337" ca="1" si="56">(M$1-M$2*D274+M$3*F274)^2</f>
        <v>19704512666.466278</v>
      </c>
      <c r="N274" s="85">
        <f t="shared" ref="N274:N337" ca="1" si="57">(-M$2+M$4*D274-M$5*F274)^2</f>
        <v>5196030330.1018829</v>
      </c>
      <c r="O274" s="85">
        <f t="shared" ref="O274:O337" ca="1" si="58">+(M$3-D274*M$5+F274*M$6)^2</f>
        <v>84425548.096757144</v>
      </c>
      <c r="P274" s="39">
        <f t="shared" ca="1" si="53"/>
        <v>-8.9883058487565393E-2</v>
      </c>
    </row>
    <row r="275" spans="4:16">
      <c r="D275" s="92">
        <f t="shared" si="54"/>
        <v>0</v>
      </c>
      <c r="E275" s="92">
        <f t="shared" si="54"/>
        <v>0</v>
      </c>
      <c r="F275" s="85">
        <f t="shared" ref="F275:F338" si="59">D275*D275</f>
        <v>0</v>
      </c>
      <c r="G275" s="85">
        <f t="shared" ref="G275:G338" si="60">D275*F275</f>
        <v>0</v>
      </c>
      <c r="H275" s="85">
        <f t="shared" ref="H275:H338" si="61">F275*F275</f>
        <v>0</v>
      </c>
      <c r="I275" s="85">
        <f t="shared" ref="I275:I338" si="62">E275*D275</f>
        <v>0</v>
      </c>
      <c r="J275" s="85">
        <f t="shared" ref="J275:J338" si="63">I275*D275</f>
        <v>0</v>
      </c>
      <c r="K275" s="85">
        <f t="shared" ca="1" si="55"/>
        <v>8.9883058487565393E-2</v>
      </c>
      <c r="L275" s="85">
        <f t="shared" ref="L275:L338" ca="1" si="64">+(K275-E275)^2</f>
        <v>8.0789642030791014E-3</v>
      </c>
      <c r="M275" s="85">
        <f t="shared" ca="1" si="56"/>
        <v>19704512666.466278</v>
      </c>
      <c r="N275" s="85">
        <f t="shared" ca="1" si="57"/>
        <v>5196030330.1018829</v>
      </c>
      <c r="O275" s="85">
        <f t="shared" ca="1" si="58"/>
        <v>84425548.096757144</v>
      </c>
      <c r="P275" s="39">
        <f t="shared" ref="P275:P338" ca="1" si="65">+E275-K275</f>
        <v>-8.9883058487565393E-2</v>
      </c>
    </row>
    <row r="276" spans="4:16">
      <c r="D276" s="92">
        <f t="shared" si="54"/>
        <v>0</v>
      </c>
      <c r="E276" s="92">
        <f t="shared" si="54"/>
        <v>0</v>
      </c>
      <c r="F276" s="85">
        <f t="shared" si="59"/>
        <v>0</v>
      </c>
      <c r="G276" s="85">
        <f t="shared" si="60"/>
        <v>0</v>
      </c>
      <c r="H276" s="85">
        <f t="shared" si="61"/>
        <v>0</v>
      </c>
      <c r="I276" s="85">
        <f t="shared" si="62"/>
        <v>0</v>
      </c>
      <c r="J276" s="85">
        <f t="shared" si="63"/>
        <v>0</v>
      </c>
      <c r="K276" s="85">
        <f t="shared" ca="1" si="55"/>
        <v>8.9883058487565393E-2</v>
      </c>
      <c r="L276" s="85">
        <f t="shared" ca="1" si="64"/>
        <v>8.0789642030791014E-3</v>
      </c>
      <c r="M276" s="85">
        <f t="shared" ca="1" si="56"/>
        <v>19704512666.466278</v>
      </c>
      <c r="N276" s="85">
        <f t="shared" ca="1" si="57"/>
        <v>5196030330.1018829</v>
      </c>
      <c r="O276" s="85">
        <f t="shared" ca="1" si="58"/>
        <v>84425548.096757144</v>
      </c>
      <c r="P276" s="39">
        <f t="shared" ca="1" si="65"/>
        <v>-8.9883058487565393E-2</v>
      </c>
    </row>
    <row r="277" spans="4:16">
      <c r="D277" s="92">
        <f t="shared" si="54"/>
        <v>0</v>
      </c>
      <c r="E277" s="92">
        <f t="shared" si="54"/>
        <v>0</v>
      </c>
      <c r="F277" s="85">
        <f t="shared" si="59"/>
        <v>0</v>
      </c>
      <c r="G277" s="85">
        <f t="shared" si="60"/>
        <v>0</v>
      </c>
      <c r="H277" s="85">
        <f t="shared" si="61"/>
        <v>0</v>
      </c>
      <c r="I277" s="85">
        <f t="shared" si="62"/>
        <v>0</v>
      </c>
      <c r="J277" s="85">
        <f t="shared" si="63"/>
        <v>0</v>
      </c>
      <c r="K277" s="85">
        <f t="shared" ca="1" si="55"/>
        <v>8.9883058487565393E-2</v>
      </c>
      <c r="L277" s="85">
        <f t="shared" ca="1" si="64"/>
        <v>8.0789642030791014E-3</v>
      </c>
      <c r="M277" s="85">
        <f t="shared" ca="1" si="56"/>
        <v>19704512666.466278</v>
      </c>
      <c r="N277" s="85">
        <f t="shared" ca="1" si="57"/>
        <v>5196030330.1018829</v>
      </c>
      <c r="O277" s="85">
        <f t="shared" ca="1" si="58"/>
        <v>84425548.096757144</v>
      </c>
      <c r="P277" s="39">
        <f t="shared" ca="1" si="65"/>
        <v>-8.9883058487565393E-2</v>
      </c>
    </row>
    <row r="278" spans="4:16">
      <c r="D278" s="92">
        <f t="shared" si="54"/>
        <v>0</v>
      </c>
      <c r="E278" s="92">
        <f t="shared" si="54"/>
        <v>0</v>
      </c>
      <c r="F278" s="85">
        <f t="shared" si="59"/>
        <v>0</v>
      </c>
      <c r="G278" s="85">
        <f t="shared" si="60"/>
        <v>0</v>
      </c>
      <c r="H278" s="85">
        <f t="shared" si="61"/>
        <v>0</v>
      </c>
      <c r="I278" s="85">
        <f t="shared" si="62"/>
        <v>0</v>
      </c>
      <c r="J278" s="85">
        <f t="shared" si="63"/>
        <v>0</v>
      </c>
      <c r="K278" s="85">
        <f t="shared" ca="1" si="55"/>
        <v>8.9883058487565393E-2</v>
      </c>
      <c r="L278" s="85">
        <f t="shared" ca="1" si="64"/>
        <v>8.0789642030791014E-3</v>
      </c>
      <c r="M278" s="85">
        <f t="shared" ca="1" si="56"/>
        <v>19704512666.466278</v>
      </c>
      <c r="N278" s="85">
        <f t="shared" ca="1" si="57"/>
        <v>5196030330.1018829</v>
      </c>
      <c r="O278" s="85">
        <f t="shared" ca="1" si="58"/>
        <v>84425548.096757144</v>
      </c>
      <c r="P278" s="39">
        <f t="shared" ca="1" si="65"/>
        <v>-8.9883058487565393E-2</v>
      </c>
    </row>
    <row r="279" spans="4:16">
      <c r="D279" s="92">
        <f t="shared" si="54"/>
        <v>0</v>
      </c>
      <c r="E279" s="92">
        <f t="shared" si="54"/>
        <v>0</v>
      </c>
      <c r="F279" s="85">
        <f t="shared" si="59"/>
        <v>0</v>
      </c>
      <c r="G279" s="85">
        <f t="shared" si="60"/>
        <v>0</v>
      </c>
      <c r="H279" s="85">
        <f t="shared" si="61"/>
        <v>0</v>
      </c>
      <c r="I279" s="85">
        <f t="shared" si="62"/>
        <v>0</v>
      </c>
      <c r="J279" s="85">
        <f t="shared" si="63"/>
        <v>0</v>
      </c>
      <c r="K279" s="85">
        <f t="shared" ca="1" si="55"/>
        <v>8.9883058487565393E-2</v>
      </c>
      <c r="L279" s="85">
        <f t="shared" ca="1" si="64"/>
        <v>8.0789642030791014E-3</v>
      </c>
      <c r="M279" s="85">
        <f t="shared" ca="1" si="56"/>
        <v>19704512666.466278</v>
      </c>
      <c r="N279" s="85">
        <f t="shared" ca="1" si="57"/>
        <v>5196030330.1018829</v>
      </c>
      <c r="O279" s="85">
        <f t="shared" ca="1" si="58"/>
        <v>84425548.096757144</v>
      </c>
      <c r="P279" s="39">
        <f t="shared" ca="1" si="65"/>
        <v>-8.9883058487565393E-2</v>
      </c>
    </row>
    <row r="280" spans="4:16">
      <c r="D280" s="92">
        <f t="shared" si="54"/>
        <v>0</v>
      </c>
      <c r="E280" s="92">
        <f t="shared" si="54"/>
        <v>0</v>
      </c>
      <c r="F280" s="85">
        <f t="shared" si="59"/>
        <v>0</v>
      </c>
      <c r="G280" s="85">
        <f t="shared" si="60"/>
        <v>0</v>
      </c>
      <c r="H280" s="85">
        <f t="shared" si="61"/>
        <v>0</v>
      </c>
      <c r="I280" s="85">
        <f t="shared" si="62"/>
        <v>0</v>
      </c>
      <c r="J280" s="85">
        <f t="shared" si="63"/>
        <v>0</v>
      </c>
      <c r="K280" s="85">
        <f t="shared" ca="1" si="55"/>
        <v>8.9883058487565393E-2</v>
      </c>
      <c r="L280" s="85">
        <f t="shared" ca="1" si="64"/>
        <v>8.0789642030791014E-3</v>
      </c>
      <c r="M280" s="85">
        <f t="shared" ca="1" si="56"/>
        <v>19704512666.466278</v>
      </c>
      <c r="N280" s="85">
        <f t="shared" ca="1" si="57"/>
        <v>5196030330.1018829</v>
      </c>
      <c r="O280" s="85">
        <f t="shared" ca="1" si="58"/>
        <v>84425548.096757144</v>
      </c>
      <c r="P280" s="39">
        <f t="shared" ca="1" si="65"/>
        <v>-8.9883058487565393E-2</v>
      </c>
    </row>
    <row r="281" spans="4:16">
      <c r="D281" s="92">
        <f t="shared" si="54"/>
        <v>0</v>
      </c>
      <c r="E281" s="92">
        <f t="shared" si="54"/>
        <v>0</v>
      </c>
      <c r="F281" s="85">
        <f t="shared" si="59"/>
        <v>0</v>
      </c>
      <c r="G281" s="85">
        <f t="shared" si="60"/>
        <v>0</v>
      </c>
      <c r="H281" s="85">
        <f t="shared" si="61"/>
        <v>0</v>
      </c>
      <c r="I281" s="85">
        <f t="shared" si="62"/>
        <v>0</v>
      </c>
      <c r="J281" s="85">
        <f t="shared" si="63"/>
        <v>0</v>
      </c>
      <c r="K281" s="85">
        <f t="shared" ca="1" si="55"/>
        <v>8.9883058487565393E-2</v>
      </c>
      <c r="L281" s="85">
        <f t="shared" ca="1" si="64"/>
        <v>8.0789642030791014E-3</v>
      </c>
      <c r="M281" s="85">
        <f t="shared" ca="1" si="56"/>
        <v>19704512666.466278</v>
      </c>
      <c r="N281" s="85">
        <f t="shared" ca="1" si="57"/>
        <v>5196030330.1018829</v>
      </c>
      <c r="O281" s="85">
        <f t="shared" ca="1" si="58"/>
        <v>84425548.096757144</v>
      </c>
      <c r="P281" s="39">
        <f t="shared" ca="1" si="65"/>
        <v>-8.9883058487565393E-2</v>
      </c>
    </row>
    <row r="282" spans="4:16">
      <c r="D282" s="92">
        <f t="shared" si="54"/>
        <v>0</v>
      </c>
      <c r="E282" s="92">
        <f t="shared" si="54"/>
        <v>0</v>
      </c>
      <c r="F282" s="85">
        <f t="shared" si="59"/>
        <v>0</v>
      </c>
      <c r="G282" s="85">
        <f t="shared" si="60"/>
        <v>0</v>
      </c>
      <c r="H282" s="85">
        <f t="shared" si="61"/>
        <v>0</v>
      </c>
      <c r="I282" s="85">
        <f t="shared" si="62"/>
        <v>0</v>
      </c>
      <c r="J282" s="85">
        <f t="shared" si="63"/>
        <v>0</v>
      </c>
      <c r="K282" s="85">
        <f t="shared" ca="1" si="55"/>
        <v>8.9883058487565393E-2</v>
      </c>
      <c r="L282" s="85">
        <f t="shared" ca="1" si="64"/>
        <v>8.0789642030791014E-3</v>
      </c>
      <c r="M282" s="85">
        <f t="shared" ca="1" si="56"/>
        <v>19704512666.466278</v>
      </c>
      <c r="N282" s="85">
        <f t="shared" ca="1" si="57"/>
        <v>5196030330.1018829</v>
      </c>
      <c r="O282" s="85">
        <f t="shared" ca="1" si="58"/>
        <v>84425548.096757144</v>
      </c>
      <c r="P282" s="39">
        <f t="shared" ca="1" si="65"/>
        <v>-8.9883058487565393E-2</v>
      </c>
    </row>
    <row r="283" spans="4:16">
      <c r="D283" s="92">
        <f t="shared" si="54"/>
        <v>0</v>
      </c>
      <c r="E283" s="92">
        <f t="shared" si="54"/>
        <v>0</v>
      </c>
      <c r="F283" s="85">
        <f t="shared" si="59"/>
        <v>0</v>
      </c>
      <c r="G283" s="85">
        <f t="shared" si="60"/>
        <v>0</v>
      </c>
      <c r="H283" s="85">
        <f t="shared" si="61"/>
        <v>0</v>
      </c>
      <c r="I283" s="85">
        <f t="shared" si="62"/>
        <v>0</v>
      </c>
      <c r="J283" s="85">
        <f t="shared" si="63"/>
        <v>0</v>
      </c>
      <c r="K283" s="85">
        <f t="shared" ca="1" si="55"/>
        <v>8.9883058487565393E-2</v>
      </c>
      <c r="L283" s="85">
        <f t="shared" ca="1" si="64"/>
        <v>8.0789642030791014E-3</v>
      </c>
      <c r="M283" s="85">
        <f t="shared" ca="1" si="56"/>
        <v>19704512666.466278</v>
      </c>
      <c r="N283" s="85">
        <f t="shared" ca="1" si="57"/>
        <v>5196030330.1018829</v>
      </c>
      <c r="O283" s="85">
        <f t="shared" ca="1" si="58"/>
        <v>84425548.096757144</v>
      </c>
      <c r="P283" s="39">
        <f t="shared" ca="1" si="65"/>
        <v>-8.9883058487565393E-2</v>
      </c>
    </row>
    <row r="284" spans="4:16">
      <c r="D284" s="92">
        <f t="shared" si="54"/>
        <v>0</v>
      </c>
      <c r="E284" s="92">
        <f t="shared" si="54"/>
        <v>0</v>
      </c>
      <c r="F284" s="85">
        <f t="shared" si="59"/>
        <v>0</v>
      </c>
      <c r="G284" s="85">
        <f t="shared" si="60"/>
        <v>0</v>
      </c>
      <c r="H284" s="85">
        <f t="shared" si="61"/>
        <v>0</v>
      </c>
      <c r="I284" s="85">
        <f t="shared" si="62"/>
        <v>0</v>
      </c>
      <c r="J284" s="85">
        <f t="shared" si="63"/>
        <v>0</v>
      </c>
      <c r="K284" s="85">
        <f t="shared" ca="1" si="55"/>
        <v>8.9883058487565393E-2</v>
      </c>
      <c r="L284" s="85">
        <f t="shared" ca="1" si="64"/>
        <v>8.0789642030791014E-3</v>
      </c>
      <c r="M284" s="85">
        <f t="shared" ca="1" si="56"/>
        <v>19704512666.466278</v>
      </c>
      <c r="N284" s="85">
        <f t="shared" ca="1" si="57"/>
        <v>5196030330.1018829</v>
      </c>
      <c r="O284" s="85">
        <f t="shared" ca="1" si="58"/>
        <v>84425548.096757144</v>
      </c>
      <c r="P284" s="39">
        <f t="shared" ca="1" si="65"/>
        <v>-8.9883058487565393E-2</v>
      </c>
    </row>
    <row r="285" spans="4:16">
      <c r="D285" s="92">
        <f t="shared" si="54"/>
        <v>0</v>
      </c>
      <c r="E285" s="92">
        <f t="shared" si="54"/>
        <v>0</v>
      </c>
      <c r="F285" s="85">
        <f t="shared" si="59"/>
        <v>0</v>
      </c>
      <c r="G285" s="85">
        <f t="shared" si="60"/>
        <v>0</v>
      </c>
      <c r="H285" s="85">
        <f t="shared" si="61"/>
        <v>0</v>
      </c>
      <c r="I285" s="85">
        <f t="shared" si="62"/>
        <v>0</v>
      </c>
      <c r="J285" s="85">
        <f t="shared" si="63"/>
        <v>0</v>
      </c>
      <c r="K285" s="85">
        <f t="shared" ca="1" si="55"/>
        <v>8.9883058487565393E-2</v>
      </c>
      <c r="L285" s="85">
        <f t="shared" ca="1" si="64"/>
        <v>8.0789642030791014E-3</v>
      </c>
      <c r="M285" s="85">
        <f t="shared" ca="1" si="56"/>
        <v>19704512666.466278</v>
      </c>
      <c r="N285" s="85">
        <f t="shared" ca="1" si="57"/>
        <v>5196030330.1018829</v>
      </c>
      <c r="O285" s="85">
        <f t="shared" ca="1" si="58"/>
        <v>84425548.096757144</v>
      </c>
      <c r="P285" s="39">
        <f t="shared" ca="1" si="65"/>
        <v>-8.9883058487565393E-2</v>
      </c>
    </row>
    <row r="286" spans="4:16">
      <c r="D286" s="92">
        <f t="shared" si="54"/>
        <v>0</v>
      </c>
      <c r="E286" s="92">
        <f t="shared" si="54"/>
        <v>0</v>
      </c>
      <c r="F286" s="85">
        <f t="shared" si="59"/>
        <v>0</v>
      </c>
      <c r="G286" s="85">
        <f t="shared" si="60"/>
        <v>0</v>
      </c>
      <c r="H286" s="85">
        <f t="shared" si="61"/>
        <v>0</v>
      </c>
      <c r="I286" s="85">
        <f t="shared" si="62"/>
        <v>0</v>
      </c>
      <c r="J286" s="85">
        <f t="shared" si="63"/>
        <v>0</v>
      </c>
      <c r="K286" s="85">
        <f t="shared" ca="1" si="55"/>
        <v>8.9883058487565393E-2</v>
      </c>
      <c r="L286" s="85">
        <f t="shared" ca="1" si="64"/>
        <v>8.0789642030791014E-3</v>
      </c>
      <c r="M286" s="85">
        <f t="shared" ca="1" si="56"/>
        <v>19704512666.466278</v>
      </c>
      <c r="N286" s="85">
        <f t="shared" ca="1" si="57"/>
        <v>5196030330.1018829</v>
      </c>
      <c r="O286" s="85">
        <f t="shared" ca="1" si="58"/>
        <v>84425548.096757144</v>
      </c>
      <c r="P286" s="39">
        <f t="shared" ca="1" si="65"/>
        <v>-8.9883058487565393E-2</v>
      </c>
    </row>
    <row r="287" spans="4:16">
      <c r="D287" s="92">
        <f t="shared" si="54"/>
        <v>0</v>
      </c>
      <c r="E287" s="92">
        <f t="shared" si="54"/>
        <v>0</v>
      </c>
      <c r="F287" s="85">
        <f t="shared" si="59"/>
        <v>0</v>
      </c>
      <c r="G287" s="85">
        <f t="shared" si="60"/>
        <v>0</v>
      </c>
      <c r="H287" s="85">
        <f t="shared" si="61"/>
        <v>0</v>
      </c>
      <c r="I287" s="85">
        <f t="shared" si="62"/>
        <v>0</v>
      </c>
      <c r="J287" s="85">
        <f t="shared" si="63"/>
        <v>0</v>
      </c>
      <c r="K287" s="85">
        <f t="shared" ca="1" si="55"/>
        <v>8.9883058487565393E-2</v>
      </c>
      <c r="L287" s="85">
        <f t="shared" ca="1" si="64"/>
        <v>8.0789642030791014E-3</v>
      </c>
      <c r="M287" s="85">
        <f t="shared" ca="1" si="56"/>
        <v>19704512666.466278</v>
      </c>
      <c r="N287" s="85">
        <f t="shared" ca="1" si="57"/>
        <v>5196030330.1018829</v>
      </c>
      <c r="O287" s="85">
        <f t="shared" ca="1" si="58"/>
        <v>84425548.096757144</v>
      </c>
      <c r="P287" s="39">
        <f t="shared" ca="1" si="65"/>
        <v>-8.9883058487565393E-2</v>
      </c>
    </row>
    <row r="288" spans="4:16">
      <c r="D288" s="92">
        <f t="shared" si="54"/>
        <v>0</v>
      </c>
      <c r="E288" s="92">
        <f t="shared" si="54"/>
        <v>0</v>
      </c>
      <c r="F288" s="85">
        <f t="shared" si="59"/>
        <v>0</v>
      </c>
      <c r="G288" s="85">
        <f t="shared" si="60"/>
        <v>0</v>
      </c>
      <c r="H288" s="85">
        <f t="shared" si="61"/>
        <v>0</v>
      </c>
      <c r="I288" s="85">
        <f t="shared" si="62"/>
        <v>0</v>
      </c>
      <c r="J288" s="85">
        <f t="shared" si="63"/>
        <v>0</v>
      </c>
      <c r="K288" s="85">
        <f t="shared" ca="1" si="55"/>
        <v>8.9883058487565393E-2</v>
      </c>
      <c r="L288" s="85">
        <f t="shared" ca="1" si="64"/>
        <v>8.0789642030791014E-3</v>
      </c>
      <c r="M288" s="85">
        <f t="shared" ca="1" si="56"/>
        <v>19704512666.466278</v>
      </c>
      <c r="N288" s="85">
        <f t="shared" ca="1" si="57"/>
        <v>5196030330.1018829</v>
      </c>
      <c r="O288" s="85">
        <f t="shared" ca="1" si="58"/>
        <v>84425548.096757144</v>
      </c>
      <c r="P288" s="39">
        <f t="shared" ca="1" si="65"/>
        <v>-8.9883058487565393E-2</v>
      </c>
    </row>
    <row r="289" spans="4:16">
      <c r="D289" s="92">
        <f t="shared" si="54"/>
        <v>0</v>
      </c>
      <c r="E289" s="92">
        <f t="shared" si="54"/>
        <v>0</v>
      </c>
      <c r="F289" s="85">
        <f t="shared" si="59"/>
        <v>0</v>
      </c>
      <c r="G289" s="85">
        <f t="shared" si="60"/>
        <v>0</v>
      </c>
      <c r="H289" s="85">
        <f t="shared" si="61"/>
        <v>0</v>
      </c>
      <c r="I289" s="85">
        <f t="shared" si="62"/>
        <v>0</v>
      </c>
      <c r="J289" s="85">
        <f t="shared" si="63"/>
        <v>0</v>
      </c>
      <c r="K289" s="85">
        <f t="shared" ca="1" si="55"/>
        <v>8.9883058487565393E-2</v>
      </c>
      <c r="L289" s="85">
        <f t="shared" ca="1" si="64"/>
        <v>8.0789642030791014E-3</v>
      </c>
      <c r="M289" s="85">
        <f t="shared" ca="1" si="56"/>
        <v>19704512666.466278</v>
      </c>
      <c r="N289" s="85">
        <f t="shared" ca="1" si="57"/>
        <v>5196030330.1018829</v>
      </c>
      <c r="O289" s="85">
        <f t="shared" ca="1" si="58"/>
        <v>84425548.096757144</v>
      </c>
      <c r="P289" s="39">
        <f t="shared" ca="1" si="65"/>
        <v>-8.9883058487565393E-2</v>
      </c>
    </row>
    <row r="290" spans="4:16">
      <c r="D290" s="92">
        <f t="shared" si="54"/>
        <v>0</v>
      </c>
      <c r="E290" s="92">
        <f t="shared" si="54"/>
        <v>0</v>
      </c>
      <c r="F290" s="85">
        <f t="shared" si="59"/>
        <v>0</v>
      </c>
      <c r="G290" s="85">
        <f t="shared" si="60"/>
        <v>0</v>
      </c>
      <c r="H290" s="85">
        <f t="shared" si="61"/>
        <v>0</v>
      </c>
      <c r="I290" s="85">
        <f t="shared" si="62"/>
        <v>0</v>
      </c>
      <c r="J290" s="85">
        <f t="shared" si="63"/>
        <v>0</v>
      </c>
      <c r="K290" s="85">
        <f t="shared" ca="1" si="55"/>
        <v>8.9883058487565393E-2</v>
      </c>
      <c r="L290" s="85">
        <f t="shared" ca="1" si="64"/>
        <v>8.0789642030791014E-3</v>
      </c>
      <c r="M290" s="85">
        <f t="shared" ca="1" si="56"/>
        <v>19704512666.466278</v>
      </c>
      <c r="N290" s="85">
        <f t="shared" ca="1" si="57"/>
        <v>5196030330.1018829</v>
      </c>
      <c r="O290" s="85">
        <f t="shared" ca="1" si="58"/>
        <v>84425548.096757144</v>
      </c>
      <c r="P290" s="39">
        <f t="shared" ca="1" si="65"/>
        <v>-8.9883058487565393E-2</v>
      </c>
    </row>
    <row r="291" spans="4:16">
      <c r="D291" s="92">
        <f t="shared" si="54"/>
        <v>0</v>
      </c>
      <c r="E291" s="92">
        <f t="shared" si="54"/>
        <v>0</v>
      </c>
      <c r="F291" s="85">
        <f t="shared" si="59"/>
        <v>0</v>
      </c>
      <c r="G291" s="85">
        <f t="shared" si="60"/>
        <v>0</v>
      </c>
      <c r="H291" s="85">
        <f t="shared" si="61"/>
        <v>0</v>
      </c>
      <c r="I291" s="85">
        <f t="shared" si="62"/>
        <v>0</v>
      </c>
      <c r="J291" s="85">
        <f t="shared" si="63"/>
        <v>0</v>
      </c>
      <c r="K291" s="85">
        <f t="shared" ca="1" si="55"/>
        <v>8.9883058487565393E-2</v>
      </c>
      <c r="L291" s="85">
        <f t="shared" ca="1" si="64"/>
        <v>8.0789642030791014E-3</v>
      </c>
      <c r="M291" s="85">
        <f t="shared" ca="1" si="56"/>
        <v>19704512666.466278</v>
      </c>
      <c r="N291" s="85">
        <f t="shared" ca="1" si="57"/>
        <v>5196030330.1018829</v>
      </c>
      <c r="O291" s="85">
        <f t="shared" ca="1" si="58"/>
        <v>84425548.096757144</v>
      </c>
      <c r="P291" s="39">
        <f t="shared" ca="1" si="65"/>
        <v>-8.9883058487565393E-2</v>
      </c>
    </row>
    <row r="292" spans="4:16">
      <c r="D292" s="92">
        <f t="shared" si="54"/>
        <v>0</v>
      </c>
      <c r="E292" s="92">
        <f t="shared" si="54"/>
        <v>0</v>
      </c>
      <c r="F292" s="85">
        <f t="shared" si="59"/>
        <v>0</v>
      </c>
      <c r="G292" s="85">
        <f t="shared" si="60"/>
        <v>0</v>
      </c>
      <c r="H292" s="85">
        <f t="shared" si="61"/>
        <v>0</v>
      </c>
      <c r="I292" s="85">
        <f t="shared" si="62"/>
        <v>0</v>
      </c>
      <c r="J292" s="85">
        <f t="shared" si="63"/>
        <v>0</v>
      </c>
      <c r="K292" s="85">
        <f t="shared" ca="1" si="55"/>
        <v>8.9883058487565393E-2</v>
      </c>
      <c r="L292" s="85">
        <f t="shared" ca="1" si="64"/>
        <v>8.0789642030791014E-3</v>
      </c>
      <c r="M292" s="85">
        <f t="shared" ca="1" si="56"/>
        <v>19704512666.466278</v>
      </c>
      <c r="N292" s="85">
        <f t="shared" ca="1" si="57"/>
        <v>5196030330.1018829</v>
      </c>
      <c r="O292" s="85">
        <f t="shared" ca="1" si="58"/>
        <v>84425548.096757144</v>
      </c>
      <c r="P292" s="39">
        <f t="shared" ca="1" si="65"/>
        <v>-8.9883058487565393E-2</v>
      </c>
    </row>
    <row r="293" spans="4:16">
      <c r="D293" s="92">
        <f t="shared" si="54"/>
        <v>0</v>
      </c>
      <c r="E293" s="92">
        <f t="shared" si="54"/>
        <v>0</v>
      </c>
      <c r="F293" s="85">
        <f t="shared" si="59"/>
        <v>0</v>
      </c>
      <c r="G293" s="85">
        <f t="shared" si="60"/>
        <v>0</v>
      </c>
      <c r="H293" s="85">
        <f t="shared" si="61"/>
        <v>0</v>
      </c>
      <c r="I293" s="85">
        <f t="shared" si="62"/>
        <v>0</v>
      </c>
      <c r="J293" s="85">
        <f t="shared" si="63"/>
        <v>0</v>
      </c>
      <c r="K293" s="85">
        <f t="shared" ca="1" si="55"/>
        <v>8.9883058487565393E-2</v>
      </c>
      <c r="L293" s="85">
        <f t="shared" ca="1" si="64"/>
        <v>8.0789642030791014E-3</v>
      </c>
      <c r="M293" s="85">
        <f t="shared" ca="1" si="56"/>
        <v>19704512666.466278</v>
      </c>
      <c r="N293" s="85">
        <f t="shared" ca="1" si="57"/>
        <v>5196030330.1018829</v>
      </c>
      <c r="O293" s="85">
        <f t="shared" ca="1" si="58"/>
        <v>84425548.096757144</v>
      </c>
      <c r="P293" s="39">
        <f t="shared" ca="1" si="65"/>
        <v>-8.9883058487565393E-2</v>
      </c>
    </row>
    <row r="294" spans="4:16">
      <c r="D294" s="92">
        <f t="shared" si="54"/>
        <v>0</v>
      </c>
      <c r="E294" s="92">
        <f t="shared" si="54"/>
        <v>0</v>
      </c>
      <c r="F294" s="85">
        <f t="shared" si="59"/>
        <v>0</v>
      </c>
      <c r="G294" s="85">
        <f t="shared" si="60"/>
        <v>0</v>
      </c>
      <c r="H294" s="85">
        <f t="shared" si="61"/>
        <v>0</v>
      </c>
      <c r="I294" s="85">
        <f t="shared" si="62"/>
        <v>0</v>
      </c>
      <c r="J294" s="85">
        <f t="shared" si="63"/>
        <v>0</v>
      </c>
      <c r="K294" s="85">
        <f t="shared" ca="1" si="55"/>
        <v>8.9883058487565393E-2</v>
      </c>
      <c r="L294" s="85">
        <f t="shared" ca="1" si="64"/>
        <v>8.0789642030791014E-3</v>
      </c>
      <c r="M294" s="85">
        <f t="shared" ca="1" si="56"/>
        <v>19704512666.466278</v>
      </c>
      <c r="N294" s="85">
        <f t="shared" ca="1" si="57"/>
        <v>5196030330.1018829</v>
      </c>
      <c r="O294" s="85">
        <f t="shared" ca="1" si="58"/>
        <v>84425548.096757144</v>
      </c>
      <c r="P294" s="39">
        <f t="shared" ca="1" si="65"/>
        <v>-8.9883058487565393E-2</v>
      </c>
    </row>
    <row r="295" spans="4:16">
      <c r="D295" s="92">
        <f t="shared" si="54"/>
        <v>0</v>
      </c>
      <c r="E295" s="92">
        <f t="shared" si="54"/>
        <v>0</v>
      </c>
      <c r="F295" s="85">
        <f t="shared" si="59"/>
        <v>0</v>
      </c>
      <c r="G295" s="85">
        <f t="shared" si="60"/>
        <v>0</v>
      </c>
      <c r="H295" s="85">
        <f t="shared" si="61"/>
        <v>0</v>
      </c>
      <c r="I295" s="85">
        <f t="shared" si="62"/>
        <v>0</v>
      </c>
      <c r="J295" s="85">
        <f t="shared" si="63"/>
        <v>0</v>
      </c>
      <c r="K295" s="85">
        <f t="shared" ca="1" si="55"/>
        <v>8.9883058487565393E-2</v>
      </c>
      <c r="L295" s="85">
        <f t="shared" ca="1" si="64"/>
        <v>8.0789642030791014E-3</v>
      </c>
      <c r="M295" s="85">
        <f t="shared" ca="1" si="56"/>
        <v>19704512666.466278</v>
      </c>
      <c r="N295" s="85">
        <f t="shared" ca="1" si="57"/>
        <v>5196030330.1018829</v>
      </c>
      <c r="O295" s="85">
        <f t="shared" ca="1" si="58"/>
        <v>84425548.096757144</v>
      </c>
      <c r="P295" s="39">
        <f t="shared" ca="1" si="65"/>
        <v>-8.9883058487565393E-2</v>
      </c>
    </row>
    <row r="296" spans="4:16">
      <c r="D296" s="92">
        <f t="shared" si="54"/>
        <v>0</v>
      </c>
      <c r="E296" s="92">
        <f t="shared" si="54"/>
        <v>0</v>
      </c>
      <c r="F296" s="85">
        <f t="shared" si="59"/>
        <v>0</v>
      </c>
      <c r="G296" s="85">
        <f t="shared" si="60"/>
        <v>0</v>
      </c>
      <c r="H296" s="85">
        <f t="shared" si="61"/>
        <v>0</v>
      </c>
      <c r="I296" s="85">
        <f t="shared" si="62"/>
        <v>0</v>
      </c>
      <c r="J296" s="85">
        <f t="shared" si="63"/>
        <v>0</v>
      </c>
      <c r="K296" s="85">
        <f t="shared" ca="1" si="55"/>
        <v>8.9883058487565393E-2</v>
      </c>
      <c r="L296" s="85">
        <f t="shared" ca="1" si="64"/>
        <v>8.0789642030791014E-3</v>
      </c>
      <c r="M296" s="85">
        <f t="shared" ca="1" si="56"/>
        <v>19704512666.466278</v>
      </c>
      <c r="N296" s="85">
        <f t="shared" ca="1" si="57"/>
        <v>5196030330.1018829</v>
      </c>
      <c r="O296" s="85">
        <f t="shared" ca="1" si="58"/>
        <v>84425548.096757144</v>
      </c>
      <c r="P296" s="39">
        <f t="shared" ca="1" si="65"/>
        <v>-8.9883058487565393E-2</v>
      </c>
    </row>
    <row r="297" spans="4:16">
      <c r="D297" s="92">
        <f t="shared" si="54"/>
        <v>0</v>
      </c>
      <c r="E297" s="92">
        <f t="shared" si="54"/>
        <v>0</v>
      </c>
      <c r="F297" s="85">
        <f t="shared" si="59"/>
        <v>0</v>
      </c>
      <c r="G297" s="85">
        <f t="shared" si="60"/>
        <v>0</v>
      </c>
      <c r="H297" s="85">
        <f t="shared" si="61"/>
        <v>0</v>
      </c>
      <c r="I297" s="85">
        <f t="shared" si="62"/>
        <v>0</v>
      </c>
      <c r="J297" s="85">
        <f t="shared" si="63"/>
        <v>0</v>
      </c>
      <c r="K297" s="85">
        <f t="shared" ca="1" si="55"/>
        <v>8.9883058487565393E-2</v>
      </c>
      <c r="L297" s="85">
        <f t="shared" ca="1" si="64"/>
        <v>8.0789642030791014E-3</v>
      </c>
      <c r="M297" s="85">
        <f t="shared" ca="1" si="56"/>
        <v>19704512666.466278</v>
      </c>
      <c r="N297" s="85">
        <f t="shared" ca="1" si="57"/>
        <v>5196030330.1018829</v>
      </c>
      <c r="O297" s="85">
        <f t="shared" ca="1" si="58"/>
        <v>84425548.096757144</v>
      </c>
      <c r="P297" s="39">
        <f t="shared" ca="1" si="65"/>
        <v>-8.9883058487565393E-2</v>
      </c>
    </row>
    <row r="298" spans="4:16">
      <c r="D298" s="92">
        <f t="shared" si="54"/>
        <v>0</v>
      </c>
      <c r="E298" s="92">
        <f t="shared" si="54"/>
        <v>0</v>
      </c>
      <c r="F298" s="85">
        <f t="shared" si="59"/>
        <v>0</v>
      </c>
      <c r="G298" s="85">
        <f t="shared" si="60"/>
        <v>0</v>
      </c>
      <c r="H298" s="85">
        <f t="shared" si="61"/>
        <v>0</v>
      </c>
      <c r="I298" s="85">
        <f t="shared" si="62"/>
        <v>0</v>
      </c>
      <c r="J298" s="85">
        <f t="shared" si="63"/>
        <v>0</v>
      </c>
      <c r="K298" s="85">
        <f t="shared" ca="1" si="55"/>
        <v>8.9883058487565393E-2</v>
      </c>
      <c r="L298" s="85">
        <f t="shared" ca="1" si="64"/>
        <v>8.0789642030791014E-3</v>
      </c>
      <c r="M298" s="85">
        <f t="shared" ca="1" si="56"/>
        <v>19704512666.466278</v>
      </c>
      <c r="N298" s="85">
        <f t="shared" ca="1" si="57"/>
        <v>5196030330.1018829</v>
      </c>
      <c r="O298" s="85">
        <f t="shared" ca="1" si="58"/>
        <v>84425548.096757144</v>
      </c>
      <c r="P298" s="39">
        <f t="shared" ca="1" si="65"/>
        <v>-8.9883058487565393E-2</v>
      </c>
    </row>
    <row r="299" spans="4:16">
      <c r="D299" s="92">
        <f t="shared" si="54"/>
        <v>0</v>
      </c>
      <c r="E299" s="92">
        <f t="shared" si="54"/>
        <v>0</v>
      </c>
      <c r="F299" s="85">
        <f t="shared" si="59"/>
        <v>0</v>
      </c>
      <c r="G299" s="85">
        <f t="shared" si="60"/>
        <v>0</v>
      </c>
      <c r="H299" s="85">
        <f t="shared" si="61"/>
        <v>0</v>
      </c>
      <c r="I299" s="85">
        <f t="shared" si="62"/>
        <v>0</v>
      </c>
      <c r="J299" s="85">
        <f t="shared" si="63"/>
        <v>0</v>
      </c>
      <c r="K299" s="85">
        <f t="shared" ca="1" si="55"/>
        <v>8.9883058487565393E-2</v>
      </c>
      <c r="L299" s="85">
        <f t="shared" ca="1" si="64"/>
        <v>8.0789642030791014E-3</v>
      </c>
      <c r="M299" s="85">
        <f t="shared" ca="1" si="56"/>
        <v>19704512666.466278</v>
      </c>
      <c r="N299" s="85">
        <f t="shared" ca="1" si="57"/>
        <v>5196030330.1018829</v>
      </c>
      <c r="O299" s="85">
        <f t="shared" ca="1" si="58"/>
        <v>84425548.096757144</v>
      </c>
      <c r="P299" s="39">
        <f t="shared" ca="1" si="65"/>
        <v>-8.9883058487565393E-2</v>
      </c>
    </row>
    <row r="300" spans="4:16">
      <c r="D300" s="92">
        <f t="shared" si="54"/>
        <v>0</v>
      </c>
      <c r="E300" s="92">
        <f t="shared" si="54"/>
        <v>0</v>
      </c>
      <c r="F300" s="85">
        <f t="shared" si="59"/>
        <v>0</v>
      </c>
      <c r="G300" s="85">
        <f t="shared" si="60"/>
        <v>0</v>
      </c>
      <c r="H300" s="85">
        <f t="shared" si="61"/>
        <v>0</v>
      </c>
      <c r="I300" s="85">
        <f t="shared" si="62"/>
        <v>0</v>
      </c>
      <c r="J300" s="85">
        <f t="shared" si="63"/>
        <v>0</v>
      </c>
      <c r="K300" s="85">
        <f t="shared" ca="1" si="55"/>
        <v>8.9883058487565393E-2</v>
      </c>
      <c r="L300" s="85">
        <f t="shared" ca="1" si="64"/>
        <v>8.0789642030791014E-3</v>
      </c>
      <c r="M300" s="85">
        <f t="shared" ca="1" si="56"/>
        <v>19704512666.466278</v>
      </c>
      <c r="N300" s="85">
        <f t="shared" ca="1" si="57"/>
        <v>5196030330.1018829</v>
      </c>
      <c r="O300" s="85">
        <f t="shared" ca="1" si="58"/>
        <v>84425548.096757144</v>
      </c>
      <c r="P300" s="39">
        <f t="shared" ca="1" si="65"/>
        <v>-8.9883058487565393E-2</v>
      </c>
    </row>
    <row r="301" spans="4:16">
      <c r="D301" s="92">
        <f t="shared" si="54"/>
        <v>0</v>
      </c>
      <c r="E301" s="92">
        <f t="shared" si="54"/>
        <v>0</v>
      </c>
      <c r="F301" s="85">
        <f t="shared" si="59"/>
        <v>0</v>
      </c>
      <c r="G301" s="85">
        <f t="shared" si="60"/>
        <v>0</v>
      </c>
      <c r="H301" s="85">
        <f t="shared" si="61"/>
        <v>0</v>
      </c>
      <c r="I301" s="85">
        <f t="shared" si="62"/>
        <v>0</v>
      </c>
      <c r="J301" s="85">
        <f t="shared" si="63"/>
        <v>0</v>
      </c>
      <c r="K301" s="85">
        <f t="shared" ca="1" si="55"/>
        <v>8.9883058487565393E-2</v>
      </c>
      <c r="L301" s="85">
        <f t="shared" ca="1" si="64"/>
        <v>8.0789642030791014E-3</v>
      </c>
      <c r="M301" s="85">
        <f t="shared" ca="1" si="56"/>
        <v>19704512666.466278</v>
      </c>
      <c r="N301" s="85">
        <f t="shared" ca="1" si="57"/>
        <v>5196030330.1018829</v>
      </c>
      <c r="O301" s="85">
        <f t="shared" ca="1" si="58"/>
        <v>84425548.096757144</v>
      </c>
      <c r="P301" s="39">
        <f t="shared" ca="1" si="65"/>
        <v>-8.9883058487565393E-2</v>
      </c>
    </row>
    <row r="302" spans="4:16">
      <c r="D302" s="92">
        <f t="shared" si="54"/>
        <v>0</v>
      </c>
      <c r="E302" s="92">
        <f t="shared" si="54"/>
        <v>0</v>
      </c>
      <c r="F302" s="85">
        <f t="shared" si="59"/>
        <v>0</v>
      </c>
      <c r="G302" s="85">
        <f t="shared" si="60"/>
        <v>0</v>
      </c>
      <c r="H302" s="85">
        <f t="shared" si="61"/>
        <v>0</v>
      </c>
      <c r="I302" s="85">
        <f t="shared" si="62"/>
        <v>0</v>
      </c>
      <c r="J302" s="85">
        <f t="shared" si="63"/>
        <v>0</v>
      </c>
      <c r="K302" s="85">
        <f t="shared" ca="1" si="55"/>
        <v>8.9883058487565393E-2</v>
      </c>
      <c r="L302" s="85">
        <f t="shared" ca="1" si="64"/>
        <v>8.0789642030791014E-3</v>
      </c>
      <c r="M302" s="85">
        <f t="shared" ca="1" si="56"/>
        <v>19704512666.466278</v>
      </c>
      <c r="N302" s="85">
        <f t="shared" ca="1" si="57"/>
        <v>5196030330.1018829</v>
      </c>
      <c r="O302" s="85">
        <f t="shared" ca="1" si="58"/>
        <v>84425548.096757144</v>
      </c>
      <c r="P302" s="39">
        <f t="shared" ca="1" si="65"/>
        <v>-8.9883058487565393E-2</v>
      </c>
    </row>
    <row r="303" spans="4:16">
      <c r="D303" s="92">
        <f t="shared" si="54"/>
        <v>0</v>
      </c>
      <c r="E303" s="92">
        <f t="shared" si="54"/>
        <v>0</v>
      </c>
      <c r="F303" s="85">
        <f t="shared" si="59"/>
        <v>0</v>
      </c>
      <c r="G303" s="85">
        <f t="shared" si="60"/>
        <v>0</v>
      </c>
      <c r="H303" s="85">
        <f t="shared" si="61"/>
        <v>0</v>
      </c>
      <c r="I303" s="85">
        <f t="shared" si="62"/>
        <v>0</v>
      </c>
      <c r="J303" s="85">
        <f t="shared" si="63"/>
        <v>0</v>
      </c>
      <c r="K303" s="85">
        <f t="shared" ca="1" si="55"/>
        <v>8.9883058487565393E-2</v>
      </c>
      <c r="L303" s="85">
        <f t="shared" ca="1" si="64"/>
        <v>8.0789642030791014E-3</v>
      </c>
      <c r="M303" s="85">
        <f t="shared" ca="1" si="56"/>
        <v>19704512666.466278</v>
      </c>
      <c r="N303" s="85">
        <f t="shared" ca="1" si="57"/>
        <v>5196030330.1018829</v>
      </c>
      <c r="O303" s="85">
        <f t="shared" ca="1" si="58"/>
        <v>84425548.096757144</v>
      </c>
      <c r="P303" s="39">
        <f t="shared" ca="1" si="65"/>
        <v>-8.9883058487565393E-2</v>
      </c>
    </row>
    <row r="304" spans="4:16">
      <c r="D304" s="92">
        <f t="shared" si="54"/>
        <v>0</v>
      </c>
      <c r="E304" s="92">
        <f t="shared" si="54"/>
        <v>0</v>
      </c>
      <c r="F304" s="85">
        <f t="shared" si="59"/>
        <v>0</v>
      </c>
      <c r="G304" s="85">
        <f t="shared" si="60"/>
        <v>0</v>
      </c>
      <c r="H304" s="85">
        <f t="shared" si="61"/>
        <v>0</v>
      </c>
      <c r="I304" s="85">
        <f t="shared" si="62"/>
        <v>0</v>
      </c>
      <c r="J304" s="85">
        <f t="shared" si="63"/>
        <v>0</v>
      </c>
      <c r="K304" s="85">
        <f t="shared" ca="1" si="55"/>
        <v>8.9883058487565393E-2</v>
      </c>
      <c r="L304" s="85">
        <f t="shared" ca="1" si="64"/>
        <v>8.0789642030791014E-3</v>
      </c>
      <c r="M304" s="85">
        <f t="shared" ca="1" si="56"/>
        <v>19704512666.466278</v>
      </c>
      <c r="N304" s="85">
        <f t="shared" ca="1" si="57"/>
        <v>5196030330.1018829</v>
      </c>
      <c r="O304" s="85">
        <f t="shared" ca="1" si="58"/>
        <v>84425548.096757144</v>
      </c>
      <c r="P304" s="39">
        <f t="shared" ca="1" si="65"/>
        <v>-8.9883058487565393E-2</v>
      </c>
    </row>
    <row r="305" spans="4:16">
      <c r="D305" s="92">
        <f t="shared" si="54"/>
        <v>0</v>
      </c>
      <c r="E305" s="92">
        <f t="shared" si="54"/>
        <v>0</v>
      </c>
      <c r="F305" s="85">
        <f t="shared" si="59"/>
        <v>0</v>
      </c>
      <c r="G305" s="85">
        <f t="shared" si="60"/>
        <v>0</v>
      </c>
      <c r="H305" s="85">
        <f t="shared" si="61"/>
        <v>0</v>
      </c>
      <c r="I305" s="85">
        <f t="shared" si="62"/>
        <v>0</v>
      </c>
      <c r="J305" s="85">
        <f t="shared" si="63"/>
        <v>0</v>
      </c>
      <c r="K305" s="85">
        <f t="shared" ca="1" si="55"/>
        <v>8.9883058487565393E-2</v>
      </c>
      <c r="L305" s="85">
        <f t="shared" ca="1" si="64"/>
        <v>8.0789642030791014E-3</v>
      </c>
      <c r="M305" s="85">
        <f t="shared" ca="1" si="56"/>
        <v>19704512666.466278</v>
      </c>
      <c r="N305" s="85">
        <f t="shared" ca="1" si="57"/>
        <v>5196030330.1018829</v>
      </c>
      <c r="O305" s="85">
        <f t="shared" ca="1" si="58"/>
        <v>84425548.096757144</v>
      </c>
      <c r="P305" s="39">
        <f t="shared" ca="1" si="65"/>
        <v>-8.9883058487565393E-2</v>
      </c>
    </row>
    <row r="306" spans="4:16">
      <c r="D306" s="92">
        <f t="shared" si="54"/>
        <v>0</v>
      </c>
      <c r="E306" s="92">
        <f t="shared" si="54"/>
        <v>0</v>
      </c>
      <c r="F306" s="85">
        <f t="shared" si="59"/>
        <v>0</v>
      </c>
      <c r="G306" s="85">
        <f t="shared" si="60"/>
        <v>0</v>
      </c>
      <c r="H306" s="85">
        <f t="shared" si="61"/>
        <v>0</v>
      </c>
      <c r="I306" s="85">
        <f t="shared" si="62"/>
        <v>0</v>
      </c>
      <c r="J306" s="85">
        <f t="shared" si="63"/>
        <v>0</v>
      </c>
      <c r="K306" s="85">
        <f t="shared" ca="1" si="55"/>
        <v>8.9883058487565393E-2</v>
      </c>
      <c r="L306" s="85">
        <f t="shared" ca="1" si="64"/>
        <v>8.0789642030791014E-3</v>
      </c>
      <c r="M306" s="85">
        <f t="shared" ca="1" si="56"/>
        <v>19704512666.466278</v>
      </c>
      <c r="N306" s="85">
        <f t="shared" ca="1" si="57"/>
        <v>5196030330.1018829</v>
      </c>
      <c r="O306" s="85">
        <f t="shared" ca="1" si="58"/>
        <v>84425548.096757144</v>
      </c>
      <c r="P306" s="39">
        <f t="shared" ca="1" si="65"/>
        <v>-8.9883058487565393E-2</v>
      </c>
    </row>
    <row r="307" spans="4:16">
      <c r="D307" s="92">
        <f t="shared" si="54"/>
        <v>0</v>
      </c>
      <c r="E307" s="92">
        <f t="shared" si="54"/>
        <v>0</v>
      </c>
      <c r="F307" s="85">
        <f t="shared" si="59"/>
        <v>0</v>
      </c>
      <c r="G307" s="85">
        <f t="shared" si="60"/>
        <v>0</v>
      </c>
      <c r="H307" s="85">
        <f t="shared" si="61"/>
        <v>0</v>
      </c>
      <c r="I307" s="85">
        <f t="shared" si="62"/>
        <v>0</v>
      </c>
      <c r="J307" s="85">
        <f t="shared" si="63"/>
        <v>0</v>
      </c>
      <c r="K307" s="85">
        <f t="shared" ca="1" si="55"/>
        <v>8.9883058487565393E-2</v>
      </c>
      <c r="L307" s="85">
        <f t="shared" ca="1" si="64"/>
        <v>8.0789642030791014E-3</v>
      </c>
      <c r="M307" s="85">
        <f t="shared" ca="1" si="56"/>
        <v>19704512666.466278</v>
      </c>
      <c r="N307" s="85">
        <f t="shared" ca="1" si="57"/>
        <v>5196030330.1018829</v>
      </c>
      <c r="O307" s="85">
        <f t="shared" ca="1" si="58"/>
        <v>84425548.096757144</v>
      </c>
      <c r="P307" s="39">
        <f t="shared" ca="1" si="65"/>
        <v>-8.9883058487565393E-2</v>
      </c>
    </row>
    <row r="308" spans="4:16">
      <c r="D308" s="92">
        <f t="shared" si="54"/>
        <v>0</v>
      </c>
      <c r="E308" s="92">
        <f t="shared" si="54"/>
        <v>0</v>
      </c>
      <c r="F308" s="85">
        <f t="shared" si="59"/>
        <v>0</v>
      </c>
      <c r="G308" s="85">
        <f t="shared" si="60"/>
        <v>0</v>
      </c>
      <c r="H308" s="85">
        <f t="shared" si="61"/>
        <v>0</v>
      </c>
      <c r="I308" s="85">
        <f t="shared" si="62"/>
        <v>0</v>
      </c>
      <c r="J308" s="85">
        <f t="shared" si="63"/>
        <v>0</v>
      </c>
      <c r="K308" s="85">
        <f t="shared" ca="1" si="55"/>
        <v>8.9883058487565393E-2</v>
      </c>
      <c r="L308" s="85">
        <f t="shared" ca="1" si="64"/>
        <v>8.0789642030791014E-3</v>
      </c>
      <c r="M308" s="85">
        <f t="shared" ca="1" si="56"/>
        <v>19704512666.466278</v>
      </c>
      <c r="N308" s="85">
        <f t="shared" ca="1" si="57"/>
        <v>5196030330.1018829</v>
      </c>
      <c r="O308" s="85">
        <f t="shared" ca="1" si="58"/>
        <v>84425548.096757144</v>
      </c>
      <c r="P308" s="39">
        <f t="shared" ca="1" si="65"/>
        <v>-8.9883058487565393E-2</v>
      </c>
    </row>
    <row r="309" spans="4:16">
      <c r="D309" s="92">
        <f t="shared" si="54"/>
        <v>0</v>
      </c>
      <c r="E309" s="92">
        <f t="shared" si="54"/>
        <v>0</v>
      </c>
      <c r="F309" s="85">
        <f t="shared" si="59"/>
        <v>0</v>
      </c>
      <c r="G309" s="85">
        <f t="shared" si="60"/>
        <v>0</v>
      </c>
      <c r="H309" s="85">
        <f t="shared" si="61"/>
        <v>0</v>
      </c>
      <c r="I309" s="85">
        <f t="shared" si="62"/>
        <v>0</v>
      </c>
      <c r="J309" s="85">
        <f t="shared" si="63"/>
        <v>0</v>
      </c>
      <c r="K309" s="85">
        <f t="shared" ca="1" si="55"/>
        <v>8.9883058487565393E-2</v>
      </c>
      <c r="L309" s="85">
        <f t="shared" ca="1" si="64"/>
        <v>8.0789642030791014E-3</v>
      </c>
      <c r="M309" s="85">
        <f t="shared" ca="1" si="56"/>
        <v>19704512666.466278</v>
      </c>
      <c r="N309" s="85">
        <f t="shared" ca="1" si="57"/>
        <v>5196030330.1018829</v>
      </c>
      <c r="O309" s="85">
        <f t="shared" ca="1" si="58"/>
        <v>84425548.096757144</v>
      </c>
      <c r="P309" s="39">
        <f t="shared" ca="1" si="65"/>
        <v>-8.9883058487565393E-2</v>
      </c>
    </row>
    <row r="310" spans="4:16">
      <c r="D310" s="92">
        <f t="shared" si="54"/>
        <v>0</v>
      </c>
      <c r="E310" s="92">
        <f t="shared" si="54"/>
        <v>0</v>
      </c>
      <c r="F310" s="85">
        <f t="shared" si="59"/>
        <v>0</v>
      </c>
      <c r="G310" s="85">
        <f t="shared" si="60"/>
        <v>0</v>
      </c>
      <c r="H310" s="85">
        <f t="shared" si="61"/>
        <v>0</v>
      </c>
      <c r="I310" s="85">
        <f t="shared" si="62"/>
        <v>0</v>
      </c>
      <c r="J310" s="85">
        <f t="shared" si="63"/>
        <v>0</v>
      </c>
      <c r="K310" s="85">
        <f t="shared" ca="1" si="55"/>
        <v>8.9883058487565393E-2</v>
      </c>
      <c r="L310" s="85">
        <f t="shared" ca="1" si="64"/>
        <v>8.0789642030791014E-3</v>
      </c>
      <c r="M310" s="85">
        <f t="shared" ca="1" si="56"/>
        <v>19704512666.466278</v>
      </c>
      <c r="N310" s="85">
        <f t="shared" ca="1" si="57"/>
        <v>5196030330.1018829</v>
      </c>
      <c r="O310" s="85">
        <f t="shared" ca="1" si="58"/>
        <v>84425548.096757144</v>
      </c>
      <c r="P310" s="39">
        <f t="shared" ca="1" si="65"/>
        <v>-8.9883058487565393E-2</v>
      </c>
    </row>
    <row r="311" spans="4:16">
      <c r="D311" s="92">
        <f t="shared" si="54"/>
        <v>0</v>
      </c>
      <c r="E311" s="92">
        <f t="shared" si="54"/>
        <v>0</v>
      </c>
      <c r="F311" s="85">
        <f t="shared" si="59"/>
        <v>0</v>
      </c>
      <c r="G311" s="85">
        <f t="shared" si="60"/>
        <v>0</v>
      </c>
      <c r="H311" s="85">
        <f t="shared" si="61"/>
        <v>0</v>
      </c>
      <c r="I311" s="85">
        <f t="shared" si="62"/>
        <v>0</v>
      </c>
      <c r="J311" s="85">
        <f t="shared" si="63"/>
        <v>0</v>
      </c>
      <c r="K311" s="85">
        <f t="shared" ca="1" si="55"/>
        <v>8.9883058487565393E-2</v>
      </c>
      <c r="L311" s="85">
        <f t="shared" ca="1" si="64"/>
        <v>8.0789642030791014E-3</v>
      </c>
      <c r="M311" s="85">
        <f t="shared" ca="1" si="56"/>
        <v>19704512666.466278</v>
      </c>
      <c r="N311" s="85">
        <f t="shared" ca="1" si="57"/>
        <v>5196030330.1018829</v>
      </c>
      <c r="O311" s="85">
        <f t="shared" ca="1" si="58"/>
        <v>84425548.096757144</v>
      </c>
      <c r="P311" s="39">
        <f t="shared" ca="1" si="65"/>
        <v>-8.9883058487565393E-2</v>
      </c>
    </row>
    <row r="312" spans="4:16">
      <c r="D312" s="92">
        <f t="shared" si="54"/>
        <v>0</v>
      </c>
      <c r="E312" s="92">
        <f t="shared" si="54"/>
        <v>0</v>
      </c>
      <c r="F312" s="85">
        <f t="shared" si="59"/>
        <v>0</v>
      </c>
      <c r="G312" s="85">
        <f t="shared" si="60"/>
        <v>0</v>
      </c>
      <c r="H312" s="85">
        <f t="shared" si="61"/>
        <v>0</v>
      </c>
      <c r="I312" s="85">
        <f t="shared" si="62"/>
        <v>0</v>
      </c>
      <c r="J312" s="85">
        <f t="shared" si="63"/>
        <v>0</v>
      </c>
      <c r="K312" s="85">
        <f t="shared" ca="1" si="55"/>
        <v>8.9883058487565393E-2</v>
      </c>
      <c r="L312" s="85">
        <f t="shared" ca="1" si="64"/>
        <v>8.0789642030791014E-3</v>
      </c>
      <c r="M312" s="85">
        <f t="shared" ca="1" si="56"/>
        <v>19704512666.466278</v>
      </c>
      <c r="N312" s="85">
        <f t="shared" ca="1" si="57"/>
        <v>5196030330.1018829</v>
      </c>
      <c r="O312" s="85">
        <f t="shared" ca="1" si="58"/>
        <v>84425548.096757144</v>
      </c>
      <c r="P312" s="39">
        <f t="shared" ca="1" si="65"/>
        <v>-8.9883058487565393E-2</v>
      </c>
    </row>
    <row r="313" spans="4:16">
      <c r="D313" s="92">
        <f t="shared" si="54"/>
        <v>0</v>
      </c>
      <c r="E313" s="92">
        <f t="shared" si="54"/>
        <v>0</v>
      </c>
      <c r="F313" s="85">
        <f t="shared" si="59"/>
        <v>0</v>
      </c>
      <c r="G313" s="85">
        <f t="shared" si="60"/>
        <v>0</v>
      </c>
      <c r="H313" s="85">
        <f t="shared" si="61"/>
        <v>0</v>
      </c>
      <c r="I313" s="85">
        <f t="shared" si="62"/>
        <v>0</v>
      </c>
      <c r="J313" s="85">
        <f t="shared" si="63"/>
        <v>0</v>
      </c>
      <c r="K313" s="85">
        <f t="shared" ca="1" si="55"/>
        <v>8.9883058487565393E-2</v>
      </c>
      <c r="L313" s="85">
        <f t="shared" ca="1" si="64"/>
        <v>8.0789642030791014E-3</v>
      </c>
      <c r="M313" s="85">
        <f t="shared" ca="1" si="56"/>
        <v>19704512666.466278</v>
      </c>
      <c r="N313" s="85">
        <f t="shared" ca="1" si="57"/>
        <v>5196030330.1018829</v>
      </c>
      <c r="O313" s="85">
        <f t="shared" ca="1" si="58"/>
        <v>84425548.096757144</v>
      </c>
      <c r="P313" s="39">
        <f t="shared" ca="1" si="65"/>
        <v>-8.9883058487565393E-2</v>
      </c>
    </row>
    <row r="314" spans="4:16">
      <c r="D314" s="92">
        <f t="shared" si="54"/>
        <v>0</v>
      </c>
      <c r="E314" s="92">
        <f t="shared" si="54"/>
        <v>0</v>
      </c>
      <c r="F314" s="85">
        <f t="shared" si="59"/>
        <v>0</v>
      </c>
      <c r="G314" s="85">
        <f t="shared" si="60"/>
        <v>0</v>
      </c>
      <c r="H314" s="85">
        <f t="shared" si="61"/>
        <v>0</v>
      </c>
      <c r="I314" s="85">
        <f t="shared" si="62"/>
        <v>0</v>
      </c>
      <c r="J314" s="85">
        <f t="shared" si="63"/>
        <v>0</v>
      </c>
      <c r="K314" s="85">
        <f t="shared" ca="1" si="55"/>
        <v>8.9883058487565393E-2</v>
      </c>
      <c r="L314" s="85">
        <f t="shared" ca="1" si="64"/>
        <v>8.0789642030791014E-3</v>
      </c>
      <c r="M314" s="85">
        <f t="shared" ca="1" si="56"/>
        <v>19704512666.466278</v>
      </c>
      <c r="N314" s="85">
        <f t="shared" ca="1" si="57"/>
        <v>5196030330.1018829</v>
      </c>
      <c r="O314" s="85">
        <f t="shared" ca="1" si="58"/>
        <v>84425548.096757144</v>
      </c>
      <c r="P314" s="39">
        <f t="shared" ca="1" si="65"/>
        <v>-8.9883058487565393E-2</v>
      </c>
    </row>
    <row r="315" spans="4:16">
      <c r="D315" s="92">
        <f t="shared" si="54"/>
        <v>0</v>
      </c>
      <c r="E315" s="92">
        <f t="shared" si="54"/>
        <v>0</v>
      </c>
      <c r="F315" s="85">
        <f t="shared" si="59"/>
        <v>0</v>
      </c>
      <c r="G315" s="85">
        <f t="shared" si="60"/>
        <v>0</v>
      </c>
      <c r="H315" s="85">
        <f t="shared" si="61"/>
        <v>0</v>
      </c>
      <c r="I315" s="85">
        <f t="shared" si="62"/>
        <v>0</v>
      </c>
      <c r="J315" s="85">
        <f t="shared" si="63"/>
        <v>0</v>
      </c>
      <c r="K315" s="85">
        <f t="shared" ca="1" si="55"/>
        <v>8.9883058487565393E-2</v>
      </c>
      <c r="L315" s="85">
        <f t="shared" ca="1" si="64"/>
        <v>8.0789642030791014E-3</v>
      </c>
      <c r="M315" s="85">
        <f t="shared" ca="1" si="56"/>
        <v>19704512666.466278</v>
      </c>
      <c r="N315" s="85">
        <f t="shared" ca="1" si="57"/>
        <v>5196030330.1018829</v>
      </c>
      <c r="O315" s="85">
        <f t="shared" ca="1" si="58"/>
        <v>84425548.096757144</v>
      </c>
      <c r="P315" s="39">
        <f t="shared" ca="1" si="65"/>
        <v>-8.9883058487565393E-2</v>
      </c>
    </row>
    <row r="316" spans="4:16">
      <c r="D316" s="92">
        <f t="shared" si="54"/>
        <v>0</v>
      </c>
      <c r="E316" s="92">
        <f t="shared" si="54"/>
        <v>0</v>
      </c>
      <c r="F316" s="85">
        <f t="shared" si="59"/>
        <v>0</v>
      </c>
      <c r="G316" s="85">
        <f t="shared" si="60"/>
        <v>0</v>
      </c>
      <c r="H316" s="85">
        <f t="shared" si="61"/>
        <v>0</v>
      </c>
      <c r="I316" s="85">
        <f t="shared" si="62"/>
        <v>0</v>
      </c>
      <c r="J316" s="85">
        <f t="shared" si="63"/>
        <v>0</v>
      </c>
      <c r="K316" s="85">
        <f t="shared" ca="1" si="55"/>
        <v>8.9883058487565393E-2</v>
      </c>
      <c r="L316" s="85">
        <f t="shared" ca="1" si="64"/>
        <v>8.0789642030791014E-3</v>
      </c>
      <c r="M316" s="85">
        <f t="shared" ca="1" si="56"/>
        <v>19704512666.466278</v>
      </c>
      <c r="N316" s="85">
        <f t="shared" ca="1" si="57"/>
        <v>5196030330.1018829</v>
      </c>
      <c r="O316" s="85">
        <f t="shared" ca="1" si="58"/>
        <v>84425548.096757144</v>
      </c>
      <c r="P316" s="39">
        <f t="shared" ca="1" si="65"/>
        <v>-8.9883058487565393E-2</v>
      </c>
    </row>
    <row r="317" spans="4:16">
      <c r="D317" s="92">
        <f t="shared" si="54"/>
        <v>0</v>
      </c>
      <c r="E317" s="92">
        <f t="shared" si="54"/>
        <v>0</v>
      </c>
      <c r="F317" s="85">
        <f t="shared" si="59"/>
        <v>0</v>
      </c>
      <c r="G317" s="85">
        <f t="shared" si="60"/>
        <v>0</v>
      </c>
      <c r="H317" s="85">
        <f t="shared" si="61"/>
        <v>0</v>
      </c>
      <c r="I317" s="85">
        <f t="shared" si="62"/>
        <v>0</v>
      </c>
      <c r="J317" s="85">
        <f t="shared" si="63"/>
        <v>0</v>
      </c>
      <c r="K317" s="85">
        <f t="shared" ca="1" si="55"/>
        <v>8.9883058487565393E-2</v>
      </c>
      <c r="L317" s="85">
        <f t="shared" ca="1" si="64"/>
        <v>8.0789642030791014E-3</v>
      </c>
      <c r="M317" s="85">
        <f t="shared" ca="1" si="56"/>
        <v>19704512666.466278</v>
      </c>
      <c r="N317" s="85">
        <f t="shared" ca="1" si="57"/>
        <v>5196030330.1018829</v>
      </c>
      <c r="O317" s="85">
        <f t="shared" ca="1" si="58"/>
        <v>84425548.096757144</v>
      </c>
      <c r="P317" s="39">
        <f t="shared" ca="1" si="65"/>
        <v>-8.9883058487565393E-2</v>
      </c>
    </row>
    <row r="318" spans="4:16">
      <c r="D318" s="92">
        <f t="shared" si="54"/>
        <v>0</v>
      </c>
      <c r="E318" s="92">
        <f t="shared" si="54"/>
        <v>0</v>
      </c>
      <c r="F318" s="85">
        <f t="shared" si="59"/>
        <v>0</v>
      </c>
      <c r="G318" s="85">
        <f t="shared" si="60"/>
        <v>0</v>
      </c>
      <c r="H318" s="85">
        <f t="shared" si="61"/>
        <v>0</v>
      </c>
      <c r="I318" s="85">
        <f t="shared" si="62"/>
        <v>0</v>
      </c>
      <c r="J318" s="85">
        <f t="shared" si="63"/>
        <v>0</v>
      </c>
      <c r="K318" s="85">
        <f t="shared" ca="1" si="55"/>
        <v>8.9883058487565393E-2</v>
      </c>
      <c r="L318" s="85">
        <f t="shared" ca="1" si="64"/>
        <v>8.0789642030791014E-3</v>
      </c>
      <c r="M318" s="85">
        <f t="shared" ca="1" si="56"/>
        <v>19704512666.466278</v>
      </c>
      <c r="N318" s="85">
        <f t="shared" ca="1" si="57"/>
        <v>5196030330.1018829</v>
      </c>
      <c r="O318" s="85">
        <f t="shared" ca="1" si="58"/>
        <v>84425548.096757144</v>
      </c>
      <c r="P318" s="39">
        <f t="shared" ca="1" si="65"/>
        <v>-8.9883058487565393E-2</v>
      </c>
    </row>
    <row r="319" spans="4:16">
      <c r="D319" s="92">
        <f t="shared" si="54"/>
        <v>0</v>
      </c>
      <c r="E319" s="92">
        <f t="shared" si="54"/>
        <v>0</v>
      </c>
      <c r="F319" s="85">
        <f t="shared" si="59"/>
        <v>0</v>
      </c>
      <c r="G319" s="85">
        <f t="shared" si="60"/>
        <v>0</v>
      </c>
      <c r="H319" s="85">
        <f t="shared" si="61"/>
        <v>0</v>
      </c>
      <c r="I319" s="85">
        <f t="shared" si="62"/>
        <v>0</v>
      </c>
      <c r="J319" s="85">
        <f t="shared" si="63"/>
        <v>0</v>
      </c>
      <c r="K319" s="85">
        <f t="shared" ca="1" si="55"/>
        <v>8.9883058487565393E-2</v>
      </c>
      <c r="L319" s="85">
        <f t="shared" ca="1" si="64"/>
        <v>8.0789642030791014E-3</v>
      </c>
      <c r="M319" s="85">
        <f t="shared" ca="1" si="56"/>
        <v>19704512666.466278</v>
      </c>
      <c r="N319" s="85">
        <f t="shared" ca="1" si="57"/>
        <v>5196030330.1018829</v>
      </c>
      <c r="O319" s="85">
        <f t="shared" ca="1" si="58"/>
        <v>84425548.096757144</v>
      </c>
      <c r="P319" s="39">
        <f t="shared" ca="1" si="65"/>
        <v>-8.9883058487565393E-2</v>
      </c>
    </row>
    <row r="320" spans="4:16">
      <c r="D320" s="92">
        <f t="shared" si="54"/>
        <v>0</v>
      </c>
      <c r="E320" s="92">
        <f t="shared" si="54"/>
        <v>0</v>
      </c>
      <c r="F320" s="85">
        <f t="shared" si="59"/>
        <v>0</v>
      </c>
      <c r="G320" s="85">
        <f t="shared" si="60"/>
        <v>0</v>
      </c>
      <c r="H320" s="85">
        <f t="shared" si="61"/>
        <v>0</v>
      </c>
      <c r="I320" s="85">
        <f t="shared" si="62"/>
        <v>0</v>
      </c>
      <c r="J320" s="85">
        <f t="shared" si="63"/>
        <v>0</v>
      </c>
      <c r="K320" s="85">
        <f t="shared" ca="1" si="55"/>
        <v>8.9883058487565393E-2</v>
      </c>
      <c r="L320" s="85">
        <f t="shared" ca="1" si="64"/>
        <v>8.0789642030791014E-3</v>
      </c>
      <c r="M320" s="85">
        <f t="shared" ca="1" si="56"/>
        <v>19704512666.466278</v>
      </c>
      <c r="N320" s="85">
        <f t="shared" ca="1" si="57"/>
        <v>5196030330.1018829</v>
      </c>
      <c r="O320" s="85">
        <f t="shared" ca="1" si="58"/>
        <v>84425548.096757144</v>
      </c>
      <c r="P320" s="39">
        <f t="shared" ca="1" si="65"/>
        <v>-8.9883058487565393E-2</v>
      </c>
    </row>
    <row r="321" spans="4:16">
      <c r="D321" s="92">
        <f t="shared" si="54"/>
        <v>0</v>
      </c>
      <c r="E321" s="92">
        <f t="shared" si="54"/>
        <v>0</v>
      </c>
      <c r="F321" s="85">
        <f t="shared" si="59"/>
        <v>0</v>
      </c>
      <c r="G321" s="85">
        <f t="shared" si="60"/>
        <v>0</v>
      </c>
      <c r="H321" s="85">
        <f t="shared" si="61"/>
        <v>0</v>
      </c>
      <c r="I321" s="85">
        <f t="shared" si="62"/>
        <v>0</v>
      </c>
      <c r="J321" s="85">
        <f t="shared" si="63"/>
        <v>0</v>
      </c>
      <c r="K321" s="85">
        <f t="shared" ca="1" si="55"/>
        <v>8.9883058487565393E-2</v>
      </c>
      <c r="L321" s="85">
        <f t="shared" ca="1" si="64"/>
        <v>8.0789642030791014E-3</v>
      </c>
      <c r="M321" s="85">
        <f t="shared" ca="1" si="56"/>
        <v>19704512666.466278</v>
      </c>
      <c r="N321" s="85">
        <f t="shared" ca="1" si="57"/>
        <v>5196030330.1018829</v>
      </c>
      <c r="O321" s="85">
        <f t="shared" ca="1" si="58"/>
        <v>84425548.096757144</v>
      </c>
      <c r="P321" s="39">
        <f t="shared" ca="1" si="65"/>
        <v>-8.9883058487565393E-2</v>
      </c>
    </row>
    <row r="322" spans="4:16">
      <c r="D322" s="92">
        <f t="shared" si="54"/>
        <v>0</v>
      </c>
      <c r="E322" s="92">
        <f t="shared" si="54"/>
        <v>0</v>
      </c>
      <c r="F322" s="85">
        <f t="shared" si="59"/>
        <v>0</v>
      </c>
      <c r="G322" s="85">
        <f t="shared" si="60"/>
        <v>0</v>
      </c>
      <c r="H322" s="85">
        <f t="shared" si="61"/>
        <v>0</v>
      </c>
      <c r="I322" s="85">
        <f t="shared" si="62"/>
        <v>0</v>
      </c>
      <c r="J322" s="85">
        <f t="shared" si="63"/>
        <v>0</v>
      </c>
      <c r="K322" s="85">
        <f t="shared" ca="1" si="55"/>
        <v>8.9883058487565393E-2</v>
      </c>
      <c r="L322" s="85">
        <f t="shared" ca="1" si="64"/>
        <v>8.0789642030791014E-3</v>
      </c>
      <c r="M322" s="85">
        <f t="shared" ca="1" si="56"/>
        <v>19704512666.466278</v>
      </c>
      <c r="N322" s="85">
        <f t="shared" ca="1" si="57"/>
        <v>5196030330.1018829</v>
      </c>
      <c r="O322" s="85">
        <f t="shared" ca="1" si="58"/>
        <v>84425548.096757144</v>
      </c>
      <c r="P322" s="39">
        <f t="shared" ca="1" si="65"/>
        <v>-8.9883058487565393E-2</v>
      </c>
    </row>
    <row r="323" spans="4:16">
      <c r="D323" s="92">
        <f t="shared" si="54"/>
        <v>0</v>
      </c>
      <c r="E323" s="92">
        <f t="shared" si="54"/>
        <v>0</v>
      </c>
      <c r="F323" s="85">
        <f t="shared" si="59"/>
        <v>0</v>
      </c>
      <c r="G323" s="85">
        <f t="shared" si="60"/>
        <v>0</v>
      </c>
      <c r="H323" s="85">
        <f t="shared" si="61"/>
        <v>0</v>
      </c>
      <c r="I323" s="85">
        <f t="shared" si="62"/>
        <v>0</v>
      </c>
      <c r="J323" s="85">
        <f t="shared" si="63"/>
        <v>0</v>
      </c>
      <c r="K323" s="85">
        <f t="shared" ca="1" si="55"/>
        <v>8.9883058487565393E-2</v>
      </c>
      <c r="L323" s="85">
        <f t="shared" ca="1" si="64"/>
        <v>8.0789642030791014E-3</v>
      </c>
      <c r="M323" s="85">
        <f t="shared" ca="1" si="56"/>
        <v>19704512666.466278</v>
      </c>
      <c r="N323" s="85">
        <f t="shared" ca="1" si="57"/>
        <v>5196030330.1018829</v>
      </c>
      <c r="O323" s="85">
        <f t="shared" ca="1" si="58"/>
        <v>84425548.096757144</v>
      </c>
      <c r="P323" s="39">
        <f t="shared" ca="1" si="65"/>
        <v>-8.9883058487565393E-2</v>
      </c>
    </row>
    <row r="324" spans="4:16">
      <c r="D324" s="92">
        <f t="shared" si="54"/>
        <v>0</v>
      </c>
      <c r="E324" s="92">
        <f t="shared" si="54"/>
        <v>0</v>
      </c>
      <c r="F324" s="85">
        <f t="shared" si="59"/>
        <v>0</v>
      </c>
      <c r="G324" s="85">
        <f t="shared" si="60"/>
        <v>0</v>
      </c>
      <c r="H324" s="85">
        <f t="shared" si="61"/>
        <v>0</v>
      </c>
      <c r="I324" s="85">
        <f t="shared" si="62"/>
        <v>0</v>
      </c>
      <c r="J324" s="85">
        <f t="shared" si="63"/>
        <v>0</v>
      </c>
      <c r="K324" s="85">
        <f t="shared" ca="1" si="55"/>
        <v>8.9883058487565393E-2</v>
      </c>
      <c r="L324" s="85">
        <f t="shared" ca="1" si="64"/>
        <v>8.0789642030791014E-3</v>
      </c>
      <c r="M324" s="85">
        <f t="shared" ca="1" si="56"/>
        <v>19704512666.466278</v>
      </c>
      <c r="N324" s="85">
        <f t="shared" ca="1" si="57"/>
        <v>5196030330.1018829</v>
      </c>
      <c r="O324" s="85">
        <f t="shared" ca="1" si="58"/>
        <v>84425548.096757144</v>
      </c>
      <c r="P324" s="39">
        <f t="shared" ca="1" si="65"/>
        <v>-8.9883058487565393E-2</v>
      </c>
    </row>
    <row r="325" spans="4:16">
      <c r="D325" s="92">
        <f t="shared" si="54"/>
        <v>0</v>
      </c>
      <c r="E325" s="92">
        <f t="shared" si="54"/>
        <v>0</v>
      </c>
      <c r="F325" s="85">
        <f t="shared" si="59"/>
        <v>0</v>
      </c>
      <c r="G325" s="85">
        <f t="shared" si="60"/>
        <v>0</v>
      </c>
      <c r="H325" s="85">
        <f t="shared" si="61"/>
        <v>0</v>
      </c>
      <c r="I325" s="85">
        <f t="shared" si="62"/>
        <v>0</v>
      </c>
      <c r="J325" s="85">
        <f t="shared" si="63"/>
        <v>0</v>
      </c>
      <c r="K325" s="85">
        <f t="shared" ca="1" si="55"/>
        <v>8.9883058487565393E-2</v>
      </c>
      <c r="L325" s="85">
        <f t="shared" ca="1" si="64"/>
        <v>8.0789642030791014E-3</v>
      </c>
      <c r="M325" s="85">
        <f t="shared" ca="1" si="56"/>
        <v>19704512666.466278</v>
      </c>
      <c r="N325" s="85">
        <f t="shared" ca="1" si="57"/>
        <v>5196030330.1018829</v>
      </c>
      <c r="O325" s="85">
        <f t="shared" ca="1" si="58"/>
        <v>84425548.096757144</v>
      </c>
      <c r="P325" s="39">
        <f t="shared" ca="1" si="65"/>
        <v>-8.9883058487565393E-2</v>
      </c>
    </row>
    <row r="326" spans="4:16">
      <c r="D326" s="92">
        <f t="shared" si="54"/>
        <v>0</v>
      </c>
      <c r="E326" s="92">
        <f t="shared" si="54"/>
        <v>0</v>
      </c>
      <c r="F326" s="85">
        <f t="shared" si="59"/>
        <v>0</v>
      </c>
      <c r="G326" s="85">
        <f t="shared" si="60"/>
        <v>0</v>
      </c>
      <c r="H326" s="85">
        <f t="shared" si="61"/>
        <v>0</v>
      </c>
      <c r="I326" s="85">
        <f t="shared" si="62"/>
        <v>0</v>
      </c>
      <c r="J326" s="85">
        <f t="shared" si="63"/>
        <v>0</v>
      </c>
      <c r="K326" s="85">
        <f t="shared" ca="1" si="55"/>
        <v>8.9883058487565393E-2</v>
      </c>
      <c r="L326" s="85">
        <f t="shared" ca="1" si="64"/>
        <v>8.0789642030791014E-3</v>
      </c>
      <c r="M326" s="85">
        <f t="shared" ca="1" si="56"/>
        <v>19704512666.466278</v>
      </c>
      <c r="N326" s="85">
        <f t="shared" ca="1" si="57"/>
        <v>5196030330.1018829</v>
      </c>
      <c r="O326" s="85">
        <f t="shared" ca="1" si="58"/>
        <v>84425548.096757144</v>
      </c>
      <c r="P326" s="39">
        <f t="shared" ca="1" si="65"/>
        <v>-8.9883058487565393E-2</v>
      </c>
    </row>
    <row r="327" spans="4:16">
      <c r="D327" s="92">
        <f t="shared" si="54"/>
        <v>0</v>
      </c>
      <c r="E327" s="92">
        <f t="shared" si="54"/>
        <v>0</v>
      </c>
      <c r="F327" s="85">
        <f t="shared" si="59"/>
        <v>0</v>
      </c>
      <c r="G327" s="85">
        <f t="shared" si="60"/>
        <v>0</v>
      </c>
      <c r="H327" s="85">
        <f t="shared" si="61"/>
        <v>0</v>
      </c>
      <c r="I327" s="85">
        <f t="shared" si="62"/>
        <v>0</v>
      </c>
      <c r="J327" s="85">
        <f t="shared" si="63"/>
        <v>0</v>
      </c>
      <c r="K327" s="85">
        <f t="shared" ca="1" si="55"/>
        <v>8.9883058487565393E-2</v>
      </c>
      <c r="L327" s="85">
        <f t="shared" ca="1" si="64"/>
        <v>8.0789642030791014E-3</v>
      </c>
      <c r="M327" s="85">
        <f t="shared" ca="1" si="56"/>
        <v>19704512666.466278</v>
      </c>
      <c r="N327" s="85">
        <f t="shared" ca="1" si="57"/>
        <v>5196030330.1018829</v>
      </c>
      <c r="O327" s="85">
        <f t="shared" ca="1" si="58"/>
        <v>84425548.096757144</v>
      </c>
      <c r="P327" s="39">
        <f t="shared" ca="1" si="65"/>
        <v>-8.9883058487565393E-2</v>
      </c>
    </row>
    <row r="328" spans="4:16">
      <c r="D328" s="92">
        <f t="shared" si="54"/>
        <v>0</v>
      </c>
      <c r="E328" s="92">
        <f t="shared" si="54"/>
        <v>0</v>
      </c>
      <c r="F328" s="85">
        <f t="shared" si="59"/>
        <v>0</v>
      </c>
      <c r="G328" s="85">
        <f t="shared" si="60"/>
        <v>0</v>
      </c>
      <c r="H328" s="85">
        <f t="shared" si="61"/>
        <v>0</v>
      </c>
      <c r="I328" s="85">
        <f t="shared" si="62"/>
        <v>0</v>
      </c>
      <c r="J328" s="85">
        <f t="shared" si="63"/>
        <v>0</v>
      </c>
      <c r="K328" s="85">
        <f t="shared" ca="1" si="55"/>
        <v>8.9883058487565393E-2</v>
      </c>
      <c r="L328" s="85">
        <f t="shared" ca="1" si="64"/>
        <v>8.0789642030791014E-3</v>
      </c>
      <c r="M328" s="85">
        <f t="shared" ca="1" si="56"/>
        <v>19704512666.466278</v>
      </c>
      <c r="N328" s="85">
        <f t="shared" ca="1" si="57"/>
        <v>5196030330.1018829</v>
      </c>
      <c r="O328" s="85">
        <f t="shared" ca="1" si="58"/>
        <v>84425548.096757144</v>
      </c>
      <c r="P328" s="39">
        <f t="shared" ca="1" si="65"/>
        <v>-8.9883058487565393E-2</v>
      </c>
    </row>
    <row r="329" spans="4:16">
      <c r="D329" s="92">
        <f t="shared" si="54"/>
        <v>0</v>
      </c>
      <c r="E329" s="92">
        <f t="shared" si="54"/>
        <v>0</v>
      </c>
      <c r="F329" s="85">
        <f t="shared" si="59"/>
        <v>0</v>
      </c>
      <c r="G329" s="85">
        <f t="shared" si="60"/>
        <v>0</v>
      </c>
      <c r="H329" s="85">
        <f t="shared" si="61"/>
        <v>0</v>
      </c>
      <c r="I329" s="85">
        <f t="shared" si="62"/>
        <v>0</v>
      </c>
      <c r="J329" s="85">
        <f t="shared" si="63"/>
        <v>0</v>
      </c>
      <c r="K329" s="85">
        <f t="shared" ca="1" si="55"/>
        <v>8.9883058487565393E-2</v>
      </c>
      <c r="L329" s="85">
        <f t="shared" ca="1" si="64"/>
        <v>8.0789642030791014E-3</v>
      </c>
      <c r="M329" s="85">
        <f t="shared" ca="1" si="56"/>
        <v>19704512666.466278</v>
      </c>
      <c r="N329" s="85">
        <f t="shared" ca="1" si="57"/>
        <v>5196030330.1018829</v>
      </c>
      <c r="O329" s="85">
        <f t="shared" ca="1" si="58"/>
        <v>84425548.096757144</v>
      </c>
      <c r="P329" s="39">
        <f t="shared" ca="1" si="65"/>
        <v>-8.9883058487565393E-2</v>
      </c>
    </row>
    <row r="330" spans="4:16">
      <c r="D330" s="92">
        <f t="shared" si="54"/>
        <v>0</v>
      </c>
      <c r="E330" s="92">
        <f t="shared" si="54"/>
        <v>0</v>
      </c>
      <c r="F330" s="85">
        <f t="shared" si="59"/>
        <v>0</v>
      </c>
      <c r="G330" s="85">
        <f t="shared" si="60"/>
        <v>0</v>
      </c>
      <c r="H330" s="85">
        <f t="shared" si="61"/>
        <v>0</v>
      </c>
      <c r="I330" s="85">
        <f t="shared" si="62"/>
        <v>0</v>
      </c>
      <c r="J330" s="85">
        <f t="shared" si="63"/>
        <v>0</v>
      </c>
      <c r="K330" s="85">
        <f t="shared" ca="1" si="55"/>
        <v>8.9883058487565393E-2</v>
      </c>
      <c r="L330" s="85">
        <f t="shared" ca="1" si="64"/>
        <v>8.0789642030791014E-3</v>
      </c>
      <c r="M330" s="85">
        <f t="shared" ca="1" si="56"/>
        <v>19704512666.466278</v>
      </c>
      <c r="N330" s="85">
        <f t="shared" ca="1" si="57"/>
        <v>5196030330.1018829</v>
      </c>
      <c r="O330" s="85">
        <f t="shared" ca="1" si="58"/>
        <v>84425548.096757144</v>
      </c>
      <c r="P330" s="39">
        <f t="shared" ca="1" si="65"/>
        <v>-8.9883058487565393E-2</v>
      </c>
    </row>
    <row r="331" spans="4:16">
      <c r="D331" s="92">
        <f t="shared" si="54"/>
        <v>0</v>
      </c>
      <c r="E331" s="92">
        <f t="shared" si="54"/>
        <v>0</v>
      </c>
      <c r="F331" s="85">
        <f t="shared" si="59"/>
        <v>0</v>
      </c>
      <c r="G331" s="85">
        <f t="shared" si="60"/>
        <v>0</v>
      </c>
      <c r="H331" s="85">
        <f t="shared" si="61"/>
        <v>0</v>
      </c>
      <c r="I331" s="85">
        <f t="shared" si="62"/>
        <v>0</v>
      </c>
      <c r="J331" s="85">
        <f t="shared" si="63"/>
        <v>0</v>
      </c>
      <c r="K331" s="85">
        <f t="shared" ca="1" si="55"/>
        <v>8.9883058487565393E-2</v>
      </c>
      <c r="L331" s="85">
        <f t="shared" ca="1" si="64"/>
        <v>8.0789642030791014E-3</v>
      </c>
      <c r="M331" s="85">
        <f t="shared" ca="1" si="56"/>
        <v>19704512666.466278</v>
      </c>
      <c r="N331" s="85">
        <f t="shared" ca="1" si="57"/>
        <v>5196030330.1018829</v>
      </c>
      <c r="O331" s="85">
        <f t="shared" ca="1" si="58"/>
        <v>84425548.096757144</v>
      </c>
      <c r="P331" s="39">
        <f t="shared" ca="1" si="65"/>
        <v>-8.9883058487565393E-2</v>
      </c>
    </row>
    <row r="332" spans="4:16">
      <c r="D332" s="92">
        <f t="shared" si="54"/>
        <v>0</v>
      </c>
      <c r="E332" s="92">
        <f t="shared" si="54"/>
        <v>0</v>
      </c>
      <c r="F332" s="85">
        <f t="shared" si="59"/>
        <v>0</v>
      </c>
      <c r="G332" s="85">
        <f t="shared" si="60"/>
        <v>0</v>
      </c>
      <c r="H332" s="85">
        <f t="shared" si="61"/>
        <v>0</v>
      </c>
      <c r="I332" s="85">
        <f t="shared" si="62"/>
        <v>0</v>
      </c>
      <c r="J332" s="85">
        <f t="shared" si="63"/>
        <v>0</v>
      </c>
      <c r="K332" s="85">
        <f t="shared" ca="1" si="55"/>
        <v>8.9883058487565393E-2</v>
      </c>
      <c r="L332" s="85">
        <f t="shared" ca="1" si="64"/>
        <v>8.0789642030791014E-3</v>
      </c>
      <c r="M332" s="85">
        <f t="shared" ca="1" si="56"/>
        <v>19704512666.466278</v>
      </c>
      <c r="N332" s="85">
        <f t="shared" ca="1" si="57"/>
        <v>5196030330.1018829</v>
      </c>
      <c r="O332" s="85">
        <f t="shared" ca="1" si="58"/>
        <v>84425548.096757144</v>
      </c>
      <c r="P332" s="39">
        <f t="shared" ca="1" si="65"/>
        <v>-8.9883058487565393E-2</v>
      </c>
    </row>
    <row r="333" spans="4:16">
      <c r="D333" s="92">
        <f t="shared" si="54"/>
        <v>0</v>
      </c>
      <c r="E333" s="92">
        <f t="shared" si="54"/>
        <v>0</v>
      </c>
      <c r="F333" s="85">
        <f t="shared" si="59"/>
        <v>0</v>
      </c>
      <c r="G333" s="85">
        <f t="shared" si="60"/>
        <v>0</v>
      </c>
      <c r="H333" s="85">
        <f t="shared" si="61"/>
        <v>0</v>
      </c>
      <c r="I333" s="85">
        <f t="shared" si="62"/>
        <v>0</v>
      </c>
      <c r="J333" s="85">
        <f t="shared" si="63"/>
        <v>0</v>
      </c>
      <c r="K333" s="85">
        <f t="shared" ca="1" si="55"/>
        <v>8.9883058487565393E-2</v>
      </c>
      <c r="L333" s="85">
        <f t="shared" ca="1" si="64"/>
        <v>8.0789642030791014E-3</v>
      </c>
      <c r="M333" s="85">
        <f t="shared" ca="1" si="56"/>
        <v>19704512666.466278</v>
      </c>
      <c r="N333" s="85">
        <f t="shared" ca="1" si="57"/>
        <v>5196030330.1018829</v>
      </c>
      <c r="O333" s="85">
        <f t="shared" ca="1" si="58"/>
        <v>84425548.096757144</v>
      </c>
      <c r="P333" s="39">
        <f t="shared" ca="1" si="65"/>
        <v>-8.9883058487565393E-2</v>
      </c>
    </row>
    <row r="334" spans="4:16">
      <c r="D334" s="92">
        <f t="shared" si="54"/>
        <v>0</v>
      </c>
      <c r="E334" s="92">
        <f t="shared" si="54"/>
        <v>0</v>
      </c>
      <c r="F334" s="85">
        <f t="shared" si="59"/>
        <v>0</v>
      </c>
      <c r="G334" s="85">
        <f t="shared" si="60"/>
        <v>0</v>
      </c>
      <c r="H334" s="85">
        <f t="shared" si="61"/>
        <v>0</v>
      </c>
      <c r="I334" s="85">
        <f t="shared" si="62"/>
        <v>0</v>
      </c>
      <c r="J334" s="85">
        <f t="shared" si="63"/>
        <v>0</v>
      </c>
      <c r="K334" s="85">
        <f t="shared" ca="1" si="55"/>
        <v>8.9883058487565393E-2</v>
      </c>
      <c r="L334" s="85">
        <f t="shared" ca="1" si="64"/>
        <v>8.0789642030791014E-3</v>
      </c>
      <c r="M334" s="85">
        <f t="shared" ca="1" si="56"/>
        <v>19704512666.466278</v>
      </c>
      <c r="N334" s="85">
        <f t="shared" ca="1" si="57"/>
        <v>5196030330.1018829</v>
      </c>
      <c r="O334" s="85">
        <f t="shared" ca="1" si="58"/>
        <v>84425548.096757144</v>
      </c>
      <c r="P334" s="39">
        <f t="shared" ca="1" si="65"/>
        <v>-8.9883058487565393E-2</v>
      </c>
    </row>
    <row r="335" spans="4:16">
      <c r="D335" s="92">
        <f t="shared" si="54"/>
        <v>0</v>
      </c>
      <c r="E335" s="92">
        <f t="shared" si="54"/>
        <v>0</v>
      </c>
      <c r="F335" s="85">
        <f t="shared" si="59"/>
        <v>0</v>
      </c>
      <c r="G335" s="85">
        <f t="shared" si="60"/>
        <v>0</v>
      </c>
      <c r="H335" s="85">
        <f t="shared" si="61"/>
        <v>0</v>
      </c>
      <c r="I335" s="85">
        <f t="shared" si="62"/>
        <v>0</v>
      </c>
      <c r="J335" s="85">
        <f t="shared" si="63"/>
        <v>0</v>
      </c>
      <c r="K335" s="85">
        <f t="shared" ca="1" si="55"/>
        <v>8.9883058487565393E-2</v>
      </c>
      <c r="L335" s="85">
        <f t="shared" ca="1" si="64"/>
        <v>8.0789642030791014E-3</v>
      </c>
      <c r="M335" s="85">
        <f t="shared" ca="1" si="56"/>
        <v>19704512666.466278</v>
      </c>
      <c r="N335" s="85">
        <f t="shared" ca="1" si="57"/>
        <v>5196030330.1018829</v>
      </c>
      <c r="O335" s="85">
        <f t="shared" ca="1" si="58"/>
        <v>84425548.096757144</v>
      </c>
      <c r="P335" s="39">
        <f t="shared" ca="1" si="65"/>
        <v>-8.9883058487565393E-2</v>
      </c>
    </row>
    <row r="336" spans="4:16">
      <c r="D336" s="92">
        <f t="shared" si="54"/>
        <v>0</v>
      </c>
      <c r="E336" s="92">
        <f t="shared" si="54"/>
        <v>0</v>
      </c>
      <c r="F336" s="85">
        <f t="shared" si="59"/>
        <v>0</v>
      </c>
      <c r="G336" s="85">
        <f t="shared" si="60"/>
        <v>0</v>
      </c>
      <c r="H336" s="85">
        <f t="shared" si="61"/>
        <v>0</v>
      </c>
      <c r="I336" s="85">
        <f t="shared" si="62"/>
        <v>0</v>
      </c>
      <c r="J336" s="85">
        <f t="shared" si="63"/>
        <v>0</v>
      </c>
      <c r="K336" s="85">
        <f t="shared" ca="1" si="55"/>
        <v>8.9883058487565393E-2</v>
      </c>
      <c r="L336" s="85">
        <f t="shared" ca="1" si="64"/>
        <v>8.0789642030791014E-3</v>
      </c>
      <c r="M336" s="85">
        <f t="shared" ca="1" si="56"/>
        <v>19704512666.466278</v>
      </c>
      <c r="N336" s="85">
        <f t="shared" ca="1" si="57"/>
        <v>5196030330.1018829</v>
      </c>
      <c r="O336" s="85">
        <f t="shared" ca="1" si="58"/>
        <v>84425548.096757144</v>
      </c>
      <c r="P336" s="39">
        <f t="shared" ca="1" si="65"/>
        <v>-8.9883058487565393E-2</v>
      </c>
    </row>
    <row r="337" spans="4:16">
      <c r="D337" s="92">
        <f t="shared" si="54"/>
        <v>0</v>
      </c>
      <c r="E337" s="92">
        <f t="shared" si="54"/>
        <v>0</v>
      </c>
      <c r="F337" s="85">
        <f t="shared" si="59"/>
        <v>0</v>
      </c>
      <c r="G337" s="85">
        <f t="shared" si="60"/>
        <v>0</v>
      </c>
      <c r="H337" s="85">
        <f t="shared" si="61"/>
        <v>0</v>
      </c>
      <c r="I337" s="85">
        <f t="shared" si="62"/>
        <v>0</v>
      </c>
      <c r="J337" s="85">
        <f t="shared" si="63"/>
        <v>0</v>
      </c>
      <c r="K337" s="85">
        <f t="shared" ca="1" si="55"/>
        <v>8.9883058487565393E-2</v>
      </c>
      <c r="L337" s="85">
        <f t="shared" ca="1" si="64"/>
        <v>8.0789642030791014E-3</v>
      </c>
      <c r="M337" s="85">
        <f t="shared" ca="1" si="56"/>
        <v>19704512666.466278</v>
      </c>
      <c r="N337" s="85">
        <f t="shared" ca="1" si="57"/>
        <v>5196030330.1018829</v>
      </c>
      <c r="O337" s="85">
        <f t="shared" ca="1" si="58"/>
        <v>84425548.096757144</v>
      </c>
      <c r="P337" s="39">
        <f t="shared" ca="1" si="65"/>
        <v>-8.9883058487565393E-2</v>
      </c>
    </row>
    <row r="338" spans="4:16">
      <c r="D338" s="92">
        <f>A338/A$18</f>
        <v>0</v>
      </c>
      <c r="E338" s="92">
        <f>B338/B$18</f>
        <v>0</v>
      </c>
      <c r="F338" s="85">
        <f t="shared" si="59"/>
        <v>0</v>
      </c>
      <c r="G338" s="85">
        <f t="shared" si="60"/>
        <v>0</v>
      </c>
      <c r="H338" s="85">
        <f t="shared" si="61"/>
        <v>0</v>
      </c>
      <c r="I338" s="85">
        <f t="shared" si="62"/>
        <v>0</v>
      </c>
      <c r="J338" s="85">
        <f t="shared" si="63"/>
        <v>0</v>
      </c>
      <c r="K338" s="85">
        <f t="shared" ca="1" si="55"/>
        <v>8.9883058487565393E-2</v>
      </c>
      <c r="L338" s="85">
        <f t="shared" ca="1" si="64"/>
        <v>8.0789642030791014E-3</v>
      </c>
      <c r="M338" s="85">
        <f ca="1">(M$1-M$2*D338+M$3*F338)^2</f>
        <v>19704512666.466278</v>
      </c>
      <c r="N338" s="85">
        <f ca="1">(-M$2+M$4*D338-M$5*F338)^2</f>
        <v>5196030330.1018829</v>
      </c>
      <c r="O338" s="85">
        <f ca="1">+(M$3-D338*M$5+F338*M$6)^2</f>
        <v>84425548.096757144</v>
      </c>
      <c r="P338" s="39">
        <f t="shared" ca="1" si="65"/>
        <v>-8.9883058487565393E-2</v>
      </c>
    </row>
    <row r="339" spans="4:16">
      <c r="D339" s="92">
        <f>A339/A$18</f>
        <v>0</v>
      </c>
      <c r="E339" s="92">
        <f>B339/B$18</f>
        <v>0</v>
      </c>
      <c r="F339" s="85">
        <f>D339*D339</f>
        <v>0</v>
      </c>
      <c r="G339" s="85">
        <f>D339*F339</f>
        <v>0</v>
      </c>
      <c r="H339" s="85">
        <f>F339*F339</f>
        <v>0</v>
      </c>
      <c r="I339" s="85">
        <f>E339*D339</f>
        <v>0</v>
      </c>
      <c r="J339" s="85">
        <f>I339*D339</f>
        <v>0</v>
      </c>
      <c r="K339" s="85">
        <f t="shared" ca="1" si="55"/>
        <v>8.9883058487565393E-2</v>
      </c>
      <c r="L339" s="85">
        <f ca="1">+(K339-E339)^2</f>
        <v>8.0789642030791014E-3</v>
      </c>
      <c r="M339" s="85">
        <f ca="1">(M$1-M$2*D339+M$3*F339)^2</f>
        <v>19704512666.466278</v>
      </c>
      <c r="N339" s="85">
        <f ca="1">(-M$2+M$4*D339-M$5*F339)^2</f>
        <v>5196030330.1018829</v>
      </c>
      <c r="O339" s="85">
        <f ca="1">+(M$3-D339*M$5+F339*M$6)^2</f>
        <v>84425548.096757144</v>
      </c>
      <c r="P339" s="39">
        <f ca="1">+E339-K339</f>
        <v>-8.9883058487565393E-2</v>
      </c>
    </row>
  </sheetData>
  <phoneticPr fontId="8" type="noConversion"/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F338"/>
  <sheetViews>
    <sheetView workbookViewId="0">
      <selection activeCell="A274" sqref="A274"/>
    </sheetView>
  </sheetViews>
  <sheetFormatPr defaultColWidth="10.28515625" defaultRowHeight="12.75"/>
  <cols>
    <col min="1" max="1" width="14.42578125" customWidth="1"/>
    <col min="2" max="2" width="5.140625" customWidth="1"/>
    <col min="3" max="3" width="11.85546875" customWidth="1"/>
    <col min="4" max="4" width="9.42578125" customWidth="1"/>
    <col min="5" max="5" width="9.140625" customWidth="1"/>
    <col min="6" max="6" width="12" bestFit="1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</cols>
  <sheetData>
    <row r="1" spans="1:7" ht="20.25">
      <c r="A1" s="30" t="s">
        <v>284</v>
      </c>
    </row>
    <row r="2" spans="1:7">
      <c r="A2" t="s">
        <v>274</v>
      </c>
      <c r="B2" t="s">
        <v>285</v>
      </c>
    </row>
    <row r="3" spans="1:7">
      <c r="C3" t="s">
        <v>286</v>
      </c>
    </row>
    <row r="4" spans="1:7">
      <c r="A4" s="4" t="s">
        <v>250</v>
      </c>
      <c r="C4" s="31">
        <v>40213.324999999997</v>
      </c>
      <c r="D4" s="32">
        <v>0.34134848000000001</v>
      </c>
    </row>
    <row r="6" spans="1:7">
      <c r="A6" s="4" t="s">
        <v>251</v>
      </c>
    </row>
    <row r="7" spans="1:7">
      <c r="A7" t="s">
        <v>252</v>
      </c>
      <c r="C7">
        <v>47000.110800000002</v>
      </c>
      <c r="D7" s="19" t="s">
        <v>370</v>
      </c>
    </row>
    <row r="8" spans="1:7">
      <c r="A8" t="s">
        <v>253</v>
      </c>
      <c r="C8">
        <v>0.34134750000000003</v>
      </c>
      <c r="D8" s="19" t="s">
        <v>370</v>
      </c>
    </row>
    <row r="9" spans="1:7">
      <c r="A9" s="13" t="s">
        <v>358</v>
      </c>
      <c r="C9" s="52">
        <v>237</v>
      </c>
      <c r="F9" t="str">
        <f>"F"&amp;C9</f>
        <v>F237</v>
      </c>
      <c r="G9" t="str">
        <f>"G"&amp;C9</f>
        <v>G237</v>
      </c>
    </row>
    <row r="10" spans="1:7" ht="13.5" thickBot="1">
      <c r="C10" s="3" t="s">
        <v>270</v>
      </c>
      <c r="D10" s="3" t="s">
        <v>271</v>
      </c>
    </row>
    <row r="11" spans="1:7">
      <c r="A11" t="s">
        <v>266</v>
      </c>
      <c r="C11" s="13">
        <f ca="1">INTERCEPT(INDIRECT($G$9):G1031,INDIRECT($F$9):$F1031)</f>
        <v>4.7375449550241977E-2</v>
      </c>
      <c r="D11" s="2">
        <f>+E11*F11</f>
        <v>9.3524020750866563E-2</v>
      </c>
      <c r="E11" s="8">
        <v>9.3524020750866566</v>
      </c>
      <c r="F11">
        <v>0.01</v>
      </c>
    </row>
    <row r="12" spans="1:7">
      <c r="A12" t="s">
        <v>267</v>
      </c>
      <c r="C12" s="13">
        <f ca="1">SLOPE(INDIRECT($G$9):G1031,INDIRECT($F$9):$F1031)</f>
        <v>1.0425036821934229E-6</v>
      </c>
      <c r="D12" s="2">
        <f>+E12*F12</f>
        <v>-4.0098288874067228E-6</v>
      </c>
      <c r="E12" s="9">
        <v>-4.0098288874067229</v>
      </c>
      <c r="F12">
        <v>9.9999999999999995E-7</v>
      </c>
    </row>
    <row r="13" spans="1:7" ht="13.5" thickBot="1">
      <c r="A13" t="s">
        <v>269</v>
      </c>
      <c r="C13" s="2" t="s">
        <v>264</v>
      </c>
      <c r="D13" s="2">
        <f>+E13*F13</f>
        <v>1.3684145800973397E-10</v>
      </c>
      <c r="E13" s="10">
        <v>13.684145800973397</v>
      </c>
      <c r="F13">
        <v>9.9999999999999994E-12</v>
      </c>
    </row>
    <row r="14" spans="1:7">
      <c r="A14" t="s">
        <v>273</v>
      </c>
      <c r="D14">
        <f>2*D13</f>
        <v>2.7368291601946794E-10</v>
      </c>
      <c r="E14">
        <f>SUM(R21:R976)</f>
        <v>6.1363431237268105E-5</v>
      </c>
    </row>
    <row r="15" spans="1:7">
      <c r="A15" s="1" t="s">
        <v>268</v>
      </c>
      <c r="C15" s="11">
        <f ca="1">(C7+C11)+(C8+C12)*INT(MAX(F21:F3559))</f>
        <v>56929.64592833916</v>
      </c>
      <c r="D15" s="6">
        <f>+C7+INT(MAX(F21:F1614))*C8+D11+D12*INT(MAX(F21:F4049))+D13*INT(MAX(F21:F4076)^2)</f>
        <v>56929.660904714532</v>
      </c>
    </row>
    <row r="16" spans="1:7">
      <c r="A16" s="4" t="s">
        <v>254</v>
      </c>
      <c r="C16" s="12">
        <f ca="1">+C8+C12</f>
        <v>0.34134854250368224</v>
      </c>
      <c r="D16" s="6">
        <f>+C8+D12+2*D13*F90</f>
        <v>0.34134152143305618</v>
      </c>
    </row>
    <row r="17" spans="1:32" ht="13.5" thickBot="1">
      <c r="A17" t="s">
        <v>281</v>
      </c>
      <c r="C17">
        <f>COUNT(C21:C4765)</f>
        <v>252</v>
      </c>
    </row>
    <row r="18" spans="1:32" ht="14.25" thickTop="1" thickBot="1">
      <c r="A18" s="4" t="s">
        <v>255</v>
      </c>
      <c r="C18" s="15">
        <f ca="1">+C15</f>
        <v>56929.64592833916</v>
      </c>
      <c r="D18" s="16">
        <f ca="1">C16</f>
        <v>0.34134854250368224</v>
      </c>
      <c r="E18" s="27" t="s">
        <v>270</v>
      </c>
    </row>
    <row r="19" spans="1:32" ht="13.5" thickBot="1">
      <c r="A19" s="4" t="s">
        <v>282</v>
      </c>
      <c r="C19" s="17">
        <f>+D15</f>
        <v>56929.660904714532</v>
      </c>
      <c r="D19" s="18">
        <f>+D16</f>
        <v>0.34134152143305618</v>
      </c>
      <c r="E19" s="19" t="s">
        <v>283</v>
      </c>
    </row>
    <row r="20" spans="1:32" ht="13.5" thickBot="1">
      <c r="A20" s="3" t="s">
        <v>256</v>
      </c>
      <c r="B20" s="3" t="s">
        <v>257</v>
      </c>
      <c r="C20" s="3" t="s">
        <v>258</v>
      </c>
      <c r="D20" s="3" t="s">
        <v>263</v>
      </c>
      <c r="E20" s="3" t="s">
        <v>259</v>
      </c>
      <c r="F20" s="3" t="s">
        <v>260</v>
      </c>
      <c r="G20" s="3" t="s">
        <v>261</v>
      </c>
      <c r="H20" s="51" t="s">
        <v>262</v>
      </c>
      <c r="I20" s="51" t="s">
        <v>352</v>
      </c>
      <c r="J20" s="51" t="s">
        <v>353</v>
      </c>
      <c r="K20" s="51" t="s">
        <v>351</v>
      </c>
      <c r="L20" s="51" t="s">
        <v>354</v>
      </c>
      <c r="M20" s="51" t="s">
        <v>362</v>
      </c>
      <c r="N20" s="51" t="s">
        <v>275</v>
      </c>
      <c r="O20" s="5" t="s">
        <v>355</v>
      </c>
      <c r="P20" s="14" t="s">
        <v>272</v>
      </c>
      <c r="Q20" s="3" t="s">
        <v>265</v>
      </c>
      <c r="T20" s="3" t="s">
        <v>260</v>
      </c>
      <c r="U20" s="5" t="s">
        <v>272</v>
      </c>
    </row>
    <row r="21" spans="1:32" s="25" customFormat="1">
      <c r="A21" s="33" t="s">
        <v>287</v>
      </c>
      <c r="B21" s="2" t="s">
        <v>288</v>
      </c>
      <c r="C21" s="24">
        <v>30647.217000000001</v>
      </c>
      <c r="D21" s="24" t="s">
        <v>289</v>
      </c>
      <c r="E21" s="25">
        <f t="shared" ref="E21:E84" si="0">+(C21-C$7)/C$8</f>
        <v>-47906.88023202162</v>
      </c>
      <c r="F21" s="25">
        <f t="shared" ref="F21:F84" si="1">ROUND(2*E21,0)/2</f>
        <v>-47907</v>
      </c>
      <c r="G21" s="25">
        <f t="shared" ref="G21:G84" si="2">+C21-(C$7+F21*C$8)</f>
        <v>4.0882500001316657E-2</v>
      </c>
      <c r="J21" s="26"/>
      <c r="N21" s="25">
        <f t="shared" ref="N21:N57" si="3">+C21-(C$7+F21*C$8)</f>
        <v>4.0882500001316657E-2</v>
      </c>
      <c r="O21" s="25">
        <f ca="1">+C$11+C$12*F21</f>
        <v>-2.5677743525983343E-3</v>
      </c>
      <c r="P21" s="27"/>
      <c r="Q21" s="28">
        <f t="shared" ref="Q21:Q84" si="4">+C21-15018.5</f>
        <v>15628.717000000001</v>
      </c>
      <c r="T21" s="25">
        <v>0</v>
      </c>
    </row>
    <row r="22" spans="1:32" s="25" customFormat="1">
      <c r="A22" s="33" t="s">
        <v>290</v>
      </c>
      <c r="B22"/>
      <c r="C22" s="24">
        <v>30647.238000000001</v>
      </c>
      <c r="D22" s="24"/>
      <c r="E22" s="25">
        <f t="shared" si="0"/>
        <v>-47906.818711137479</v>
      </c>
      <c r="F22" s="25">
        <f t="shared" si="1"/>
        <v>-47907</v>
      </c>
      <c r="G22" s="25">
        <f t="shared" si="2"/>
        <v>6.1882500001956942E-2</v>
      </c>
      <c r="I22" s="26"/>
      <c r="N22" s="25">
        <f t="shared" si="3"/>
        <v>6.1882500001956942E-2</v>
      </c>
      <c r="P22" s="27"/>
      <c r="Q22" s="28">
        <f t="shared" si="4"/>
        <v>15628.738000000001</v>
      </c>
      <c r="T22" s="25">
        <v>2000</v>
      </c>
    </row>
    <row r="23" spans="1:32" s="25" customFormat="1">
      <c r="A23" s="33" t="s">
        <v>290</v>
      </c>
      <c r="B23"/>
      <c r="C23" s="24">
        <v>30647.411</v>
      </c>
      <c r="D23" s="24"/>
      <c r="E23" s="25">
        <f t="shared" si="0"/>
        <v>-47906.31189623478</v>
      </c>
      <c r="F23" s="25">
        <f t="shared" si="1"/>
        <v>-47906.5</v>
      </c>
      <c r="G23" s="25">
        <f t="shared" si="2"/>
        <v>6.4208749998215353E-2</v>
      </c>
      <c r="N23" s="25">
        <f t="shared" si="3"/>
        <v>6.4208749998215353E-2</v>
      </c>
      <c r="P23" s="27"/>
      <c r="Q23" s="28">
        <f t="shared" si="4"/>
        <v>15628.911</v>
      </c>
      <c r="T23" s="25">
        <v>4000</v>
      </c>
    </row>
    <row r="24" spans="1:32" s="25" customFormat="1">
      <c r="A24" s="33" t="s">
        <v>291</v>
      </c>
      <c r="B24"/>
      <c r="C24" s="24">
        <v>34389.235000000001</v>
      </c>
      <c r="D24" s="24"/>
      <c r="E24" s="25">
        <f t="shared" si="0"/>
        <v>-36944.391858736337</v>
      </c>
      <c r="F24" s="25">
        <f t="shared" si="1"/>
        <v>-36944.5</v>
      </c>
      <c r="G24" s="25">
        <f t="shared" si="2"/>
        <v>3.6913750001986045E-2</v>
      </c>
      <c r="N24" s="25">
        <f t="shared" si="3"/>
        <v>3.6913750001986045E-2</v>
      </c>
      <c r="P24" s="27"/>
      <c r="Q24" s="28">
        <f t="shared" si="4"/>
        <v>19370.735000000001</v>
      </c>
      <c r="T24" s="25">
        <v>6000</v>
      </c>
    </row>
    <row r="25" spans="1:32" s="25" customFormat="1">
      <c r="A25" s="33" t="s">
        <v>291</v>
      </c>
      <c r="B25"/>
      <c r="C25" s="24">
        <v>35093.275000000001</v>
      </c>
      <c r="D25" s="24"/>
      <c r="E25" s="25">
        <f t="shared" si="0"/>
        <v>-34881.86027435385</v>
      </c>
      <c r="F25" s="25">
        <f t="shared" si="1"/>
        <v>-34882</v>
      </c>
      <c r="G25" s="25">
        <f t="shared" si="2"/>
        <v>4.769500000111293E-2</v>
      </c>
      <c r="N25" s="25">
        <f t="shared" si="3"/>
        <v>4.769500000111293E-2</v>
      </c>
      <c r="P25" s="27"/>
      <c r="Q25" s="28">
        <f t="shared" si="4"/>
        <v>20074.775000000001</v>
      </c>
      <c r="T25" s="25">
        <v>8000</v>
      </c>
      <c r="AB25" s="25">
        <v>12</v>
      </c>
      <c r="AD25" s="25" t="s">
        <v>276</v>
      </c>
      <c r="AF25" s="25" t="s">
        <v>277</v>
      </c>
    </row>
    <row r="26" spans="1:32" s="25" customFormat="1">
      <c r="A26" s="33" t="s">
        <v>291</v>
      </c>
      <c r="B26"/>
      <c r="C26" s="24">
        <v>35093.455000000002</v>
      </c>
      <c r="D26" s="24"/>
      <c r="E26" s="25">
        <f t="shared" si="0"/>
        <v>-34881.332952489764</v>
      </c>
      <c r="F26" s="25">
        <f t="shared" si="1"/>
        <v>-34881.5</v>
      </c>
      <c r="G26" s="25">
        <f t="shared" si="2"/>
        <v>5.7021250002435409E-2</v>
      </c>
      <c r="N26" s="25">
        <f t="shared" si="3"/>
        <v>5.7021250002435409E-2</v>
      </c>
      <c r="P26" s="27"/>
      <c r="Q26" s="28">
        <f t="shared" si="4"/>
        <v>20074.955000000002</v>
      </c>
      <c r="T26" s="25">
        <v>10000</v>
      </c>
    </row>
    <row r="27" spans="1:32" s="25" customFormat="1">
      <c r="A27" s="33" t="s">
        <v>291</v>
      </c>
      <c r="B27"/>
      <c r="C27" s="24">
        <v>35429.339</v>
      </c>
      <c r="D27" s="24"/>
      <c r="E27" s="25">
        <f t="shared" si="0"/>
        <v>-33897.338635847635</v>
      </c>
      <c r="F27" s="25">
        <f t="shared" si="1"/>
        <v>-33897.5</v>
      </c>
      <c r="G27" s="25">
        <f t="shared" si="2"/>
        <v>5.5081250000512227E-2</v>
      </c>
      <c r="N27" s="25">
        <f t="shared" si="3"/>
        <v>5.5081250000512227E-2</v>
      </c>
      <c r="P27" s="27"/>
      <c r="Q27" s="28">
        <f t="shared" si="4"/>
        <v>20410.839</v>
      </c>
      <c r="T27" s="25">
        <v>12000</v>
      </c>
      <c r="AA27" s="25" t="s">
        <v>278</v>
      </c>
      <c r="AB27" s="25">
        <v>6</v>
      </c>
      <c r="AD27" s="25" t="s">
        <v>276</v>
      </c>
      <c r="AF27" s="25" t="s">
        <v>277</v>
      </c>
    </row>
    <row r="28" spans="1:32" s="25" customFormat="1">
      <c r="A28" s="33" t="s">
        <v>291</v>
      </c>
      <c r="B28"/>
      <c r="C28" s="24">
        <v>35476.421000000002</v>
      </c>
      <c r="D28" s="24"/>
      <c r="E28" s="25">
        <f t="shared" si="0"/>
        <v>-33759.408813599046</v>
      </c>
      <c r="F28" s="25">
        <f t="shared" si="1"/>
        <v>-33759.5</v>
      </c>
      <c r="G28" s="25">
        <f t="shared" si="2"/>
        <v>3.1126250003580935E-2</v>
      </c>
      <c r="N28" s="25">
        <f t="shared" si="3"/>
        <v>3.1126250003580935E-2</v>
      </c>
      <c r="P28" s="27"/>
      <c r="Q28" s="28">
        <f t="shared" si="4"/>
        <v>20457.921000000002</v>
      </c>
      <c r="T28" s="25">
        <v>14000</v>
      </c>
      <c r="U28" s="25">
        <f t="shared" ref="U28:U44" si="5">+D$11+D$12*T28+D$13*T28^2</f>
        <v>6.4207342097080303E-2</v>
      </c>
    </row>
    <row r="29" spans="1:32" s="25" customFormat="1">
      <c r="A29" s="33" t="s">
        <v>291</v>
      </c>
      <c r="B29"/>
      <c r="C29" s="24">
        <v>35832.362000000001</v>
      </c>
      <c r="D29" s="24"/>
      <c r="E29" s="25">
        <f t="shared" si="0"/>
        <v>-32716.656193468534</v>
      </c>
      <c r="F29" s="25">
        <f t="shared" si="1"/>
        <v>-32716.5</v>
      </c>
      <c r="G29" s="25">
        <f t="shared" si="2"/>
        <v>-5.3316249999625143E-2</v>
      </c>
      <c r="N29" s="25">
        <f t="shared" si="3"/>
        <v>-5.3316249999625143E-2</v>
      </c>
      <c r="P29" s="27"/>
      <c r="Q29" s="28">
        <f t="shared" si="4"/>
        <v>20813.862000000001</v>
      </c>
      <c r="T29" s="25">
        <v>16000</v>
      </c>
      <c r="U29" s="25">
        <f t="shared" si="5"/>
        <v>6.4398171802850901E-2</v>
      </c>
      <c r="AA29" s="25" t="s">
        <v>278</v>
      </c>
      <c r="AB29" s="25">
        <v>6</v>
      </c>
      <c r="AD29" s="25" t="s">
        <v>276</v>
      </c>
      <c r="AF29" s="25" t="s">
        <v>277</v>
      </c>
    </row>
    <row r="30" spans="1:32" s="25" customFormat="1">
      <c r="A30" s="33" t="s">
        <v>291</v>
      </c>
      <c r="B30"/>
      <c r="C30" s="24">
        <v>36491.408000000003</v>
      </c>
      <c r="D30" s="24"/>
      <c r="E30" s="25">
        <f t="shared" si="0"/>
        <v>-30785.937497711271</v>
      </c>
      <c r="F30" s="25">
        <f t="shared" si="1"/>
        <v>-30786</v>
      </c>
      <c r="G30" s="25">
        <f t="shared" si="2"/>
        <v>2.1335000004910398E-2</v>
      </c>
      <c r="N30" s="25">
        <f t="shared" si="3"/>
        <v>2.1335000004910398E-2</v>
      </c>
      <c r="P30" s="27"/>
      <c r="Q30" s="28">
        <f t="shared" si="4"/>
        <v>21472.908000000003</v>
      </c>
      <c r="T30" s="25">
        <v>18000</v>
      </c>
      <c r="U30" s="25">
        <f t="shared" si="5"/>
        <v>6.5683733172699349E-2</v>
      </c>
    </row>
    <row r="31" spans="1:32" s="25" customFormat="1">
      <c r="A31" s="33" t="s">
        <v>291</v>
      </c>
      <c r="B31"/>
      <c r="C31" s="24">
        <v>36541.362000000001</v>
      </c>
      <c r="D31" s="24"/>
      <c r="E31" s="25">
        <f t="shared" si="0"/>
        <v>-30639.593962164658</v>
      </c>
      <c r="F31" s="25">
        <f t="shared" si="1"/>
        <v>-30639.5</v>
      </c>
      <c r="G31" s="25">
        <f t="shared" si="2"/>
        <v>-3.207375000056345E-2</v>
      </c>
      <c r="N31" s="25">
        <f t="shared" si="3"/>
        <v>-3.207375000056345E-2</v>
      </c>
      <c r="P31" s="27"/>
      <c r="Q31" s="28">
        <f t="shared" si="4"/>
        <v>21522.862000000001</v>
      </c>
      <c r="T31" s="25">
        <v>20000</v>
      </c>
      <c r="U31" s="25">
        <f t="shared" si="5"/>
        <v>6.8064026206625688E-2</v>
      </c>
      <c r="AA31" s="25" t="s">
        <v>278</v>
      </c>
      <c r="AB31" s="25">
        <v>7</v>
      </c>
      <c r="AD31" s="25" t="s">
        <v>276</v>
      </c>
      <c r="AF31" s="25" t="s">
        <v>277</v>
      </c>
    </row>
    <row r="32" spans="1:32" s="25" customFormat="1">
      <c r="A32" s="33" t="s">
        <v>291</v>
      </c>
      <c r="B32"/>
      <c r="C32" s="24">
        <v>36596.232000000004</v>
      </c>
      <c r="D32" s="24"/>
      <c r="E32" s="25">
        <f t="shared" si="0"/>
        <v>-30478.848680596748</v>
      </c>
      <c r="F32" s="25">
        <f t="shared" si="1"/>
        <v>-30479</v>
      </c>
      <c r="G32" s="25">
        <f t="shared" si="2"/>
        <v>5.1652499998454005E-2</v>
      </c>
      <c r="N32" s="25">
        <f t="shared" si="3"/>
        <v>5.1652499998454005E-2</v>
      </c>
      <c r="P32" s="27"/>
      <c r="Q32" s="28">
        <f t="shared" si="4"/>
        <v>21577.732000000004</v>
      </c>
      <c r="T32" s="25">
        <v>22000</v>
      </c>
      <c r="U32" s="25">
        <f t="shared" si="5"/>
        <v>7.1539050904629906E-2</v>
      </c>
      <c r="AA32" s="25" t="s">
        <v>278</v>
      </c>
      <c r="AB32" s="25">
        <v>6</v>
      </c>
      <c r="AD32" s="25" t="s">
        <v>276</v>
      </c>
      <c r="AF32" s="25" t="s">
        <v>277</v>
      </c>
    </row>
    <row r="33" spans="1:32" s="25" customFormat="1">
      <c r="A33" s="33" t="s">
        <v>291</v>
      </c>
      <c r="B33"/>
      <c r="C33" s="24">
        <v>36598.281999999999</v>
      </c>
      <c r="D33" s="24"/>
      <c r="E33" s="25">
        <f t="shared" si="0"/>
        <v>-30472.843070478037</v>
      </c>
      <c r="F33" s="25">
        <f t="shared" si="1"/>
        <v>-30473</v>
      </c>
      <c r="G33" s="25">
        <f t="shared" si="2"/>
        <v>5.3567499999189749E-2</v>
      </c>
      <c r="N33" s="25">
        <f t="shared" si="3"/>
        <v>5.3567499999189749E-2</v>
      </c>
      <c r="P33" s="27"/>
      <c r="Q33" s="28">
        <f t="shared" si="4"/>
        <v>21579.781999999999</v>
      </c>
      <c r="T33" s="25">
        <v>24000</v>
      </c>
      <c r="U33" s="25">
        <f t="shared" si="5"/>
        <v>7.6108807266711986E-2</v>
      </c>
      <c r="AA33" s="25" t="s">
        <v>278</v>
      </c>
      <c r="AB33" s="25">
        <v>10</v>
      </c>
      <c r="AD33" s="25" t="s">
        <v>276</v>
      </c>
      <c r="AF33" s="25" t="s">
        <v>277</v>
      </c>
    </row>
    <row r="34" spans="1:32" s="25" customFormat="1">
      <c r="A34" s="33" t="s">
        <v>291</v>
      </c>
      <c r="B34"/>
      <c r="C34" s="24">
        <v>36599.281000000003</v>
      </c>
      <c r="D34" s="24"/>
      <c r="E34" s="25">
        <f t="shared" si="0"/>
        <v>-30469.91643413237</v>
      </c>
      <c r="F34" s="25">
        <f t="shared" si="1"/>
        <v>-30470</v>
      </c>
      <c r="G34" s="25">
        <f t="shared" si="2"/>
        <v>2.8525000001536682E-2</v>
      </c>
      <c r="N34" s="25">
        <f t="shared" si="3"/>
        <v>2.8525000001536682E-2</v>
      </c>
      <c r="P34" s="27"/>
      <c r="Q34" s="28">
        <f t="shared" si="4"/>
        <v>21580.781000000003</v>
      </c>
      <c r="T34" s="25">
        <v>26000</v>
      </c>
      <c r="U34" s="25">
        <f t="shared" si="5"/>
        <v>8.1773295292871931E-2</v>
      </c>
      <c r="AA34" s="25" t="s">
        <v>278</v>
      </c>
      <c r="AB34" s="25">
        <v>8</v>
      </c>
      <c r="AD34" s="25" t="s">
        <v>279</v>
      </c>
      <c r="AF34" s="25" t="s">
        <v>277</v>
      </c>
    </row>
    <row r="35" spans="1:32" s="25" customFormat="1">
      <c r="A35" s="33" t="s">
        <v>291</v>
      </c>
      <c r="B35"/>
      <c r="C35" s="24">
        <v>36605.26</v>
      </c>
      <c r="D35" s="24"/>
      <c r="E35" s="25">
        <f t="shared" si="0"/>
        <v>-30452.400559547088</v>
      </c>
      <c r="F35" s="25">
        <f t="shared" si="1"/>
        <v>-30452.5</v>
      </c>
      <c r="G35" s="25">
        <f t="shared" si="2"/>
        <v>3.3943750000617001E-2</v>
      </c>
      <c r="N35" s="25">
        <f t="shared" si="3"/>
        <v>3.3943750000617001E-2</v>
      </c>
      <c r="P35" s="27"/>
      <c r="Q35" s="28">
        <f t="shared" si="4"/>
        <v>21586.760000000002</v>
      </c>
      <c r="T35" s="25">
        <v>28000</v>
      </c>
      <c r="U35" s="25">
        <f t="shared" si="5"/>
        <v>8.8532514983109753E-2</v>
      </c>
      <c r="AA35" s="25" t="s">
        <v>278</v>
      </c>
      <c r="AB35" s="25">
        <v>5</v>
      </c>
      <c r="AD35" s="25" t="s">
        <v>276</v>
      </c>
      <c r="AF35" s="25" t="s">
        <v>277</v>
      </c>
    </row>
    <row r="36" spans="1:32" s="25" customFormat="1">
      <c r="A36" s="33" t="s">
        <v>291</v>
      </c>
      <c r="B36"/>
      <c r="C36" s="24">
        <v>36606.269999999997</v>
      </c>
      <c r="D36" s="24"/>
      <c r="E36" s="25">
        <f t="shared" si="0"/>
        <v>-30449.441697976417</v>
      </c>
      <c r="F36" s="25">
        <f t="shared" si="1"/>
        <v>-30449.5</v>
      </c>
      <c r="G36" s="25">
        <f t="shared" si="2"/>
        <v>1.9901249994290993E-2</v>
      </c>
      <c r="N36" s="25">
        <f t="shared" si="3"/>
        <v>1.9901249994290993E-2</v>
      </c>
      <c r="P36" s="27"/>
      <c r="Q36" s="28">
        <f t="shared" si="4"/>
        <v>21587.769999999997</v>
      </c>
      <c r="T36" s="25">
        <v>30000</v>
      </c>
      <c r="U36" s="25">
        <f t="shared" si="5"/>
        <v>9.6386466337425453E-2</v>
      </c>
      <c r="AA36" s="25" t="s">
        <v>278</v>
      </c>
      <c r="AB36" s="25">
        <v>6</v>
      </c>
      <c r="AD36" s="25" t="s">
        <v>276</v>
      </c>
      <c r="AF36" s="25" t="s">
        <v>277</v>
      </c>
    </row>
    <row r="37" spans="1:32" s="25" customFormat="1">
      <c r="A37" s="33" t="s">
        <v>291</v>
      </c>
      <c r="B37"/>
      <c r="C37" s="24">
        <v>36608.351000000002</v>
      </c>
      <c r="D37" s="24"/>
      <c r="E37" s="25">
        <f t="shared" si="0"/>
        <v>-30443.345271314422</v>
      </c>
      <c r="F37" s="25">
        <f t="shared" si="1"/>
        <v>-30443.5</v>
      </c>
      <c r="G37" s="25">
        <f t="shared" si="2"/>
        <v>5.2816250004980247E-2</v>
      </c>
      <c r="N37" s="25">
        <f t="shared" si="3"/>
        <v>5.2816250004980247E-2</v>
      </c>
      <c r="P37" s="27"/>
      <c r="Q37" s="28">
        <f t="shared" si="4"/>
        <v>21589.851000000002</v>
      </c>
      <c r="T37" s="25">
        <v>32000</v>
      </c>
      <c r="U37" s="25">
        <f t="shared" si="5"/>
        <v>0.10533514935581902</v>
      </c>
      <c r="AA37" s="25" t="s">
        <v>278</v>
      </c>
      <c r="AB37" s="25">
        <v>6</v>
      </c>
      <c r="AD37" s="25" t="s">
        <v>276</v>
      </c>
      <c r="AF37" s="25" t="s">
        <v>277</v>
      </c>
    </row>
    <row r="38" spans="1:32" s="25" customFormat="1">
      <c r="A38" s="33" t="s">
        <v>291</v>
      </c>
      <c r="B38"/>
      <c r="C38" s="24">
        <v>36609.339</v>
      </c>
      <c r="D38" s="24"/>
      <c r="E38" s="25">
        <f t="shared" si="0"/>
        <v>-30440.450860193796</v>
      </c>
      <c r="F38" s="25">
        <f t="shared" si="1"/>
        <v>-30440.5</v>
      </c>
      <c r="G38" s="25">
        <f t="shared" si="2"/>
        <v>1.6773749994172249E-2</v>
      </c>
      <c r="N38" s="25">
        <f t="shared" si="3"/>
        <v>1.6773749994172249E-2</v>
      </c>
      <c r="P38" s="27"/>
      <c r="Q38" s="28">
        <f t="shared" si="4"/>
        <v>21590.839</v>
      </c>
      <c r="T38" s="25">
        <v>34000</v>
      </c>
      <c r="U38" s="25">
        <f t="shared" si="5"/>
        <v>0.11537856403829046</v>
      </c>
    </row>
    <row r="39" spans="1:32" s="25" customFormat="1">
      <c r="A39" s="33" t="s">
        <v>291</v>
      </c>
      <c r="B39"/>
      <c r="C39" s="24">
        <v>36627.277000000002</v>
      </c>
      <c r="D39" s="24"/>
      <c r="E39" s="25">
        <f t="shared" si="0"/>
        <v>-30387.900306872027</v>
      </c>
      <c r="F39" s="25">
        <f t="shared" si="1"/>
        <v>-30388</v>
      </c>
      <c r="G39" s="25">
        <f t="shared" si="2"/>
        <v>3.4030000002530869E-2</v>
      </c>
      <c r="J39" s="26"/>
      <c r="N39" s="25">
        <f t="shared" si="3"/>
        <v>3.4030000002530869E-2</v>
      </c>
      <c r="P39" s="27"/>
      <c r="Q39" s="28">
        <f t="shared" si="4"/>
        <v>21608.777000000002</v>
      </c>
      <c r="T39" s="25">
        <v>36000</v>
      </c>
      <c r="U39" s="25">
        <f t="shared" si="5"/>
        <v>0.12651671038483975</v>
      </c>
      <c r="AA39" s="25" t="s">
        <v>278</v>
      </c>
      <c r="AB39" s="25">
        <v>6</v>
      </c>
      <c r="AD39" s="25" t="s">
        <v>276</v>
      </c>
      <c r="AF39" s="25" t="s">
        <v>277</v>
      </c>
    </row>
    <row r="40" spans="1:32" s="25" customFormat="1">
      <c r="A40" s="33" t="s">
        <v>291</v>
      </c>
      <c r="B40"/>
      <c r="C40" s="24">
        <v>36629.286</v>
      </c>
      <c r="D40" s="24"/>
      <c r="E40" s="25">
        <f t="shared" si="0"/>
        <v>-30382.014808955686</v>
      </c>
      <c r="F40" s="25">
        <f t="shared" si="1"/>
        <v>-30382</v>
      </c>
      <c r="G40" s="25">
        <f t="shared" si="2"/>
        <v>-5.0550000014482066E-3</v>
      </c>
      <c r="J40" s="26"/>
      <c r="N40" s="25">
        <f t="shared" si="3"/>
        <v>-5.0550000014482066E-3</v>
      </c>
      <c r="P40" s="27"/>
      <c r="Q40" s="28">
        <f t="shared" si="4"/>
        <v>21610.786</v>
      </c>
      <c r="T40" s="25">
        <v>38000</v>
      </c>
      <c r="U40" s="25">
        <f t="shared" si="5"/>
        <v>0.13874958839546692</v>
      </c>
    </row>
    <row r="41" spans="1:32" s="25" customFormat="1">
      <c r="A41" s="33" t="s">
        <v>287</v>
      </c>
      <c r="B41" s="2" t="s">
        <v>292</v>
      </c>
      <c r="C41" s="24">
        <v>36646.567999999999</v>
      </c>
      <c r="D41" s="24" t="s">
        <v>289</v>
      </c>
      <c r="E41" s="25">
        <f t="shared" si="0"/>
        <v>-30331.386050871919</v>
      </c>
      <c r="F41" s="25">
        <f t="shared" si="1"/>
        <v>-30331.5</v>
      </c>
      <c r="G41" s="25">
        <f t="shared" si="2"/>
        <v>3.8896250000107102E-2</v>
      </c>
      <c r="J41" s="26"/>
      <c r="N41" s="25">
        <f t="shared" si="3"/>
        <v>3.8896250000107102E-2</v>
      </c>
      <c r="P41" s="27"/>
      <c r="Q41" s="28">
        <f t="shared" si="4"/>
        <v>21628.067999999999</v>
      </c>
      <c r="T41" s="25">
        <v>40000</v>
      </c>
      <c r="U41" s="25">
        <f t="shared" si="5"/>
        <v>0.152077198070172</v>
      </c>
    </row>
    <row r="42" spans="1:32" s="25" customFormat="1">
      <c r="A42" s="33" t="s">
        <v>287</v>
      </c>
      <c r="B42" s="2" t="s">
        <v>292</v>
      </c>
      <c r="C42" s="24">
        <v>36905.652999999998</v>
      </c>
      <c r="D42" s="24" t="s">
        <v>289</v>
      </c>
      <c r="E42" s="25">
        <f t="shared" si="0"/>
        <v>-29572.379466672533</v>
      </c>
      <c r="F42" s="25">
        <f t="shared" si="1"/>
        <v>-29572.5</v>
      </c>
      <c r="G42" s="25">
        <f t="shared" si="2"/>
        <v>4.1143749993352685E-2</v>
      </c>
      <c r="J42" s="26"/>
      <c r="N42" s="25">
        <f t="shared" si="3"/>
        <v>4.1143749993352685E-2</v>
      </c>
      <c r="P42" s="27"/>
      <c r="Q42" s="28">
        <f t="shared" si="4"/>
        <v>21887.152999999998</v>
      </c>
      <c r="T42" s="25">
        <v>42000</v>
      </c>
      <c r="U42" s="25">
        <f t="shared" si="5"/>
        <v>0.16649953940895496</v>
      </c>
      <c r="AA42" s="25" t="s">
        <v>278</v>
      </c>
      <c r="AF42" s="25" t="s">
        <v>280</v>
      </c>
    </row>
    <row r="43" spans="1:32" s="25" customFormat="1">
      <c r="A43" s="33" t="s">
        <v>287</v>
      </c>
      <c r="B43" s="2" t="s">
        <v>288</v>
      </c>
      <c r="C43" s="24">
        <v>36910.601999999999</v>
      </c>
      <c r="D43" s="24" t="s">
        <v>289</v>
      </c>
      <c r="E43" s="25">
        <f t="shared" si="0"/>
        <v>-29557.88104497617</v>
      </c>
      <c r="F43" s="25">
        <f t="shared" si="1"/>
        <v>-29558</v>
      </c>
      <c r="G43" s="25">
        <f t="shared" si="2"/>
        <v>4.0605000001960434E-2</v>
      </c>
      <c r="N43" s="25">
        <f t="shared" si="3"/>
        <v>4.0605000001960434E-2</v>
      </c>
      <c r="P43" s="27"/>
      <c r="Q43" s="28">
        <f t="shared" si="4"/>
        <v>21892.101999999999</v>
      </c>
      <c r="T43" s="25">
        <v>44000</v>
      </c>
      <c r="U43" s="25">
        <f t="shared" si="5"/>
        <v>0.18201661241181571</v>
      </c>
      <c r="AA43" s="25" t="s">
        <v>278</v>
      </c>
      <c r="AB43" s="25">
        <v>8</v>
      </c>
      <c r="AD43" s="25" t="s">
        <v>276</v>
      </c>
      <c r="AF43" s="25" t="s">
        <v>277</v>
      </c>
    </row>
    <row r="44" spans="1:32" s="25" customFormat="1">
      <c r="A44" s="33" t="s">
        <v>287</v>
      </c>
      <c r="B44" s="2" t="s">
        <v>292</v>
      </c>
      <c r="C44" s="24">
        <v>36946.616000000002</v>
      </c>
      <c r="D44" s="24" t="s">
        <v>289</v>
      </c>
      <c r="E44" s="25">
        <f t="shared" si="0"/>
        <v>-29452.375658236841</v>
      </c>
      <c r="F44" s="25">
        <f t="shared" si="1"/>
        <v>-29452.5</v>
      </c>
      <c r="G44" s="25">
        <f t="shared" si="2"/>
        <v>4.2443749996891711E-2</v>
      </c>
      <c r="N44" s="25">
        <f t="shared" si="3"/>
        <v>4.2443749996891711E-2</v>
      </c>
      <c r="P44" s="27"/>
      <c r="Q44" s="28">
        <f t="shared" si="4"/>
        <v>21928.116000000002</v>
      </c>
      <c r="T44" s="25">
        <v>46000</v>
      </c>
      <c r="U44" s="25">
        <f t="shared" si="5"/>
        <v>0.19862841707875439</v>
      </c>
      <c r="AA44" s="25" t="s">
        <v>278</v>
      </c>
      <c r="AF44" s="25" t="s">
        <v>280</v>
      </c>
    </row>
    <row r="45" spans="1:32" s="25" customFormat="1">
      <c r="A45" s="33" t="s">
        <v>287</v>
      </c>
      <c r="B45" s="2" t="s">
        <v>292</v>
      </c>
      <c r="C45" s="24">
        <v>37257.584000000003</v>
      </c>
      <c r="D45" s="24" t="s">
        <v>289</v>
      </c>
      <c r="E45" s="25">
        <f t="shared" si="0"/>
        <v>-28541.374405847411</v>
      </c>
      <c r="F45" s="25">
        <f t="shared" si="1"/>
        <v>-28541.5</v>
      </c>
      <c r="G45" s="25">
        <f t="shared" si="2"/>
        <v>4.2871249999734573E-2</v>
      </c>
      <c r="N45" s="25">
        <f t="shared" si="3"/>
        <v>4.2871249999734573E-2</v>
      </c>
      <c r="P45" s="27"/>
      <c r="Q45" s="28">
        <f t="shared" si="4"/>
        <v>22239.084000000003</v>
      </c>
    </row>
    <row r="46" spans="1:32" s="25" customFormat="1">
      <c r="A46" s="33" t="s">
        <v>287</v>
      </c>
      <c r="B46" s="2" t="s">
        <v>288</v>
      </c>
      <c r="C46" s="24">
        <v>37267.658000000003</v>
      </c>
      <c r="D46" s="24" t="s">
        <v>289</v>
      </c>
      <c r="E46" s="25">
        <f t="shared" si="0"/>
        <v>-28511.861958854242</v>
      </c>
      <c r="F46" s="25">
        <f t="shared" si="1"/>
        <v>-28512</v>
      </c>
      <c r="G46" s="25">
        <f t="shared" si="2"/>
        <v>4.7120000002905726E-2</v>
      </c>
      <c r="N46" s="25">
        <f t="shared" si="3"/>
        <v>4.7120000002905726E-2</v>
      </c>
      <c r="P46" s="27"/>
      <c r="Q46" s="28">
        <f t="shared" si="4"/>
        <v>22249.158000000003</v>
      </c>
    </row>
    <row r="47" spans="1:32" s="25" customFormat="1">
      <c r="A47" s="33" t="s">
        <v>291</v>
      </c>
      <c r="B47"/>
      <c r="C47" s="24">
        <v>37285.411999999997</v>
      </c>
      <c r="D47" s="24"/>
      <c r="E47" s="25">
        <f t="shared" si="0"/>
        <v>-28459.850445660228</v>
      </c>
      <c r="F47" s="25">
        <f t="shared" si="1"/>
        <v>-28460</v>
      </c>
      <c r="G47" s="25">
        <f t="shared" si="2"/>
        <v>5.1049999994575046E-2</v>
      </c>
      <c r="N47" s="25">
        <f t="shared" si="3"/>
        <v>5.1049999994575046E-2</v>
      </c>
      <c r="P47" s="27"/>
      <c r="Q47" s="28">
        <f t="shared" si="4"/>
        <v>22266.911999999997</v>
      </c>
    </row>
    <row r="48" spans="1:32" s="25" customFormat="1">
      <c r="A48" s="33" t="s">
        <v>291</v>
      </c>
      <c r="B48"/>
      <c r="C48" s="24">
        <v>37290.355000000003</v>
      </c>
      <c r="D48" s="24"/>
      <c r="E48" s="25">
        <f t="shared" si="0"/>
        <v>-28445.369601359314</v>
      </c>
      <c r="F48" s="25">
        <f t="shared" si="1"/>
        <v>-28445.5</v>
      </c>
      <c r="G48" s="25">
        <f t="shared" si="2"/>
        <v>4.4511250001960434E-2</v>
      </c>
      <c r="N48" s="25">
        <f t="shared" si="3"/>
        <v>4.4511250001960434E-2</v>
      </c>
      <c r="P48" s="27"/>
      <c r="Q48" s="28">
        <f t="shared" si="4"/>
        <v>22271.855000000003</v>
      </c>
    </row>
    <row r="49" spans="1:17" s="25" customFormat="1">
      <c r="A49" s="33" t="s">
        <v>287</v>
      </c>
      <c r="B49" s="2" t="s">
        <v>288</v>
      </c>
      <c r="C49" s="24">
        <v>37295.650999999998</v>
      </c>
      <c r="D49" s="24" t="s">
        <v>289</v>
      </c>
      <c r="E49" s="25">
        <f t="shared" si="0"/>
        <v>-28429.854620291648</v>
      </c>
      <c r="F49" s="25">
        <f t="shared" si="1"/>
        <v>-28430</v>
      </c>
      <c r="G49" s="25">
        <f t="shared" si="2"/>
        <v>4.9624999999650754E-2</v>
      </c>
      <c r="N49" s="25">
        <f t="shared" si="3"/>
        <v>4.9624999999650754E-2</v>
      </c>
      <c r="P49" s="27"/>
      <c r="Q49" s="28">
        <f t="shared" si="4"/>
        <v>22277.150999999998</v>
      </c>
    </row>
    <row r="50" spans="1:17" s="25" customFormat="1">
      <c r="A50" s="33" t="s">
        <v>291</v>
      </c>
      <c r="B50"/>
      <c r="C50" s="24">
        <v>37314.237999999998</v>
      </c>
      <c r="D50" s="24"/>
      <c r="E50" s="25">
        <f t="shared" si="0"/>
        <v>-28375.402778693278</v>
      </c>
      <c r="F50" s="25">
        <f t="shared" si="1"/>
        <v>-28375.5</v>
      </c>
      <c r="G50" s="25">
        <f t="shared" si="2"/>
        <v>3.3186249995196704E-2</v>
      </c>
      <c r="N50" s="25">
        <f t="shared" si="3"/>
        <v>3.3186249995196704E-2</v>
      </c>
      <c r="P50" s="27"/>
      <c r="Q50" s="28">
        <f t="shared" si="4"/>
        <v>22295.737999999998</v>
      </c>
    </row>
    <row r="51" spans="1:17" s="25" customFormat="1">
      <c r="A51" s="33" t="s">
        <v>291</v>
      </c>
      <c r="B51"/>
      <c r="C51" s="24">
        <v>37316.288</v>
      </c>
      <c r="D51" s="24"/>
      <c r="E51" s="25">
        <f t="shared" si="0"/>
        <v>-28369.397168574549</v>
      </c>
      <c r="F51" s="25">
        <f t="shared" si="1"/>
        <v>-28369.5</v>
      </c>
      <c r="G51" s="25">
        <f t="shared" si="2"/>
        <v>3.5101250003208406E-2</v>
      </c>
      <c r="N51" s="25">
        <f t="shared" si="3"/>
        <v>3.5101250003208406E-2</v>
      </c>
      <c r="P51" s="27"/>
      <c r="Q51" s="28">
        <f t="shared" si="4"/>
        <v>22297.788</v>
      </c>
    </row>
    <row r="52" spans="1:17" s="25" customFormat="1">
      <c r="A52" s="33" t="s">
        <v>287</v>
      </c>
      <c r="B52" s="2" t="s">
        <v>292</v>
      </c>
      <c r="C52" s="24">
        <v>37355.553999999996</v>
      </c>
      <c r="D52" s="24" t="s">
        <v>289</v>
      </c>
      <c r="E52" s="25">
        <f t="shared" si="0"/>
        <v>-28254.364833490814</v>
      </c>
      <c r="F52" s="25">
        <f t="shared" si="1"/>
        <v>-28254.5</v>
      </c>
      <c r="G52" s="25">
        <f t="shared" si="2"/>
        <v>4.6138749996316619E-2</v>
      </c>
      <c r="N52" s="25">
        <f t="shared" si="3"/>
        <v>4.6138749996316619E-2</v>
      </c>
      <c r="P52" s="27"/>
      <c r="Q52" s="28">
        <f t="shared" si="4"/>
        <v>22337.053999999996</v>
      </c>
    </row>
    <row r="53" spans="1:17" s="25" customFormat="1">
      <c r="A53" s="33" t="s">
        <v>287</v>
      </c>
      <c r="B53" s="2" t="s">
        <v>292</v>
      </c>
      <c r="C53" s="24">
        <v>37357.607000000004</v>
      </c>
      <c r="D53" s="24" t="s">
        <v>289</v>
      </c>
      <c r="E53" s="25">
        <f t="shared" si="0"/>
        <v>-28248.350434674336</v>
      </c>
      <c r="F53" s="25">
        <f t="shared" si="1"/>
        <v>-28248.5</v>
      </c>
      <c r="G53" s="25">
        <f t="shared" si="2"/>
        <v>5.1053750001301523E-2</v>
      </c>
      <c r="N53" s="25">
        <f t="shared" si="3"/>
        <v>5.1053750001301523E-2</v>
      </c>
      <c r="P53" s="27"/>
      <c r="Q53" s="28">
        <f t="shared" si="4"/>
        <v>22339.107000000004</v>
      </c>
    </row>
    <row r="54" spans="1:17" s="25" customFormat="1">
      <c r="A54" s="33" t="s">
        <v>287</v>
      </c>
      <c r="B54" s="2" t="s">
        <v>288</v>
      </c>
      <c r="C54" s="24">
        <v>37367.675999999999</v>
      </c>
      <c r="D54" s="24" t="s">
        <v>289</v>
      </c>
      <c r="E54" s="25">
        <f t="shared" si="0"/>
        <v>-28218.852635510739</v>
      </c>
      <c r="F54" s="25">
        <f t="shared" si="1"/>
        <v>-28219</v>
      </c>
      <c r="G54" s="25">
        <f t="shared" si="2"/>
        <v>5.0302499999816064E-2</v>
      </c>
      <c r="N54" s="25">
        <f t="shared" si="3"/>
        <v>5.0302499999816064E-2</v>
      </c>
      <c r="P54" s="27"/>
      <c r="Q54" s="28">
        <f t="shared" si="4"/>
        <v>22349.175999999999</v>
      </c>
    </row>
    <row r="55" spans="1:17" s="25" customFormat="1">
      <c r="A55" s="33" t="s">
        <v>287</v>
      </c>
      <c r="B55" s="2" t="s">
        <v>292</v>
      </c>
      <c r="C55" s="24">
        <v>37371.595999999998</v>
      </c>
      <c r="D55" s="24" t="s">
        <v>289</v>
      </c>
      <c r="E55" s="25">
        <f t="shared" si="0"/>
        <v>-28207.368737137385</v>
      </c>
      <c r="F55" s="25">
        <f t="shared" si="1"/>
        <v>-28207.5</v>
      </c>
      <c r="G55" s="25">
        <f t="shared" si="2"/>
        <v>4.4806249999965075E-2</v>
      </c>
      <c r="N55" s="25">
        <f t="shared" si="3"/>
        <v>4.4806249999965075E-2</v>
      </c>
      <c r="P55" s="27"/>
      <c r="Q55" s="28">
        <f t="shared" si="4"/>
        <v>22353.095999999998</v>
      </c>
    </row>
    <row r="56" spans="1:17" s="25" customFormat="1">
      <c r="A56" s="33" t="s">
        <v>287</v>
      </c>
      <c r="B56" s="2" t="s">
        <v>288</v>
      </c>
      <c r="C56" s="24">
        <v>37706.633000000002</v>
      </c>
      <c r="D56" s="24" t="s">
        <v>289</v>
      </c>
      <c r="E56" s="25">
        <f t="shared" si="0"/>
        <v>-27225.855762822343</v>
      </c>
      <c r="F56" s="25">
        <f t="shared" si="1"/>
        <v>-27226</v>
      </c>
      <c r="G56" s="25">
        <f t="shared" si="2"/>
        <v>4.9234999998589046E-2</v>
      </c>
      <c r="N56" s="25">
        <f t="shared" si="3"/>
        <v>4.9234999998589046E-2</v>
      </c>
      <c r="P56" s="27"/>
      <c r="Q56" s="28">
        <f t="shared" si="4"/>
        <v>22688.133000000002</v>
      </c>
    </row>
    <row r="57" spans="1:17" s="25" customFormat="1">
      <c r="A57" s="33" t="s">
        <v>293</v>
      </c>
      <c r="B57"/>
      <c r="C57" s="24">
        <v>40212.472999999998</v>
      </c>
      <c r="D57" s="24"/>
      <c r="E57" s="25">
        <f t="shared" si="0"/>
        <v>-19884.832318971148</v>
      </c>
      <c r="F57" s="25">
        <f t="shared" si="1"/>
        <v>-19885</v>
      </c>
      <c r="G57" s="25">
        <f t="shared" si="2"/>
        <v>5.7237499997427221E-2</v>
      </c>
      <c r="N57" s="25">
        <f t="shared" si="3"/>
        <v>5.7237499997427221E-2</v>
      </c>
      <c r="P57" s="27"/>
      <c r="Q57" s="28">
        <f t="shared" si="4"/>
        <v>25193.972999999998</v>
      </c>
    </row>
    <row r="58" spans="1:17" s="25" customFormat="1">
      <c r="A58" s="33" t="s">
        <v>262</v>
      </c>
      <c r="B58" s="2"/>
      <c r="C58" s="24">
        <v>40213.324999999997</v>
      </c>
      <c r="D58" s="24" t="s">
        <v>264</v>
      </c>
      <c r="E58" s="25">
        <f t="shared" si="0"/>
        <v>-19882.33632881449</v>
      </c>
      <c r="F58" s="25">
        <f t="shared" si="1"/>
        <v>-19882.5</v>
      </c>
      <c r="G58" s="25">
        <f t="shared" si="2"/>
        <v>5.5868749994260725E-2</v>
      </c>
      <c r="P58" s="27"/>
      <c r="Q58" s="28">
        <f t="shared" si="4"/>
        <v>25194.824999999997</v>
      </c>
    </row>
    <row r="59" spans="1:17" s="25" customFormat="1">
      <c r="A59" s="33" t="s">
        <v>293</v>
      </c>
      <c r="B59"/>
      <c r="C59" s="24">
        <v>40213.326999999997</v>
      </c>
      <c r="D59" s="24"/>
      <c r="E59" s="25">
        <f t="shared" si="0"/>
        <v>-19882.330469682667</v>
      </c>
      <c r="F59" s="25">
        <f t="shared" si="1"/>
        <v>-19882.5</v>
      </c>
      <c r="G59" s="25">
        <f t="shared" si="2"/>
        <v>5.7868749994668178E-2</v>
      </c>
      <c r="N59" s="25">
        <f t="shared" ref="N59:N66" si="6">+C59-(C$7+F59*C$8)</f>
        <v>5.7868749994668178E-2</v>
      </c>
      <c r="P59" s="27"/>
      <c r="Q59" s="28">
        <f t="shared" si="4"/>
        <v>25194.826999999997</v>
      </c>
    </row>
    <row r="60" spans="1:17" s="25" customFormat="1">
      <c r="A60" s="33" t="s">
        <v>293</v>
      </c>
      <c r="B60"/>
      <c r="C60" s="24">
        <v>40229.201999999997</v>
      </c>
      <c r="D60" s="24"/>
      <c r="E60" s="25">
        <f t="shared" si="0"/>
        <v>-19835.823610836476</v>
      </c>
      <c r="F60" s="25">
        <f t="shared" si="1"/>
        <v>-19836</v>
      </c>
      <c r="G60" s="25">
        <f t="shared" si="2"/>
        <v>6.0209999996004626E-2</v>
      </c>
      <c r="N60" s="25">
        <f t="shared" si="6"/>
        <v>6.0209999996004626E-2</v>
      </c>
      <c r="P60" s="27"/>
      <c r="Q60" s="28">
        <f t="shared" si="4"/>
        <v>25210.701999999997</v>
      </c>
    </row>
    <row r="61" spans="1:17" s="25" customFormat="1">
      <c r="A61" s="33" t="s">
        <v>293</v>
      </c>
      <c r="B61"/>
      <c r="C61" s="24">
        <v>40504.495000000003</v>
      </c>
      <c r="D61" s="24"/>
      <c r="E61" s="25">
        <f t="shared" si="0"/>
        <v>-19029.334622342332</v>
      </c>
      <c r="F61" s="25">
        <f t="shared" si="1"/>
        <v>-19029.5</v>
      </c>
      <c r="G61" s="25">
        <f t="shared" si="2"/>
        <v>5.6451249998644926E-2</v>
      </c>
      <c r="N61" s="25">
        <f t="shared" si="6"/>
        <v>5.6451249998644926E-2</v>
      </c>
      <c r="P61" s="27"/>
      <c r="Q61" s="28">
        <f t="shared" si="4"/>
        <v>25485.995000000003</v>
      </c>
    </row>
    <row r="62" spans="1:17" s="25" customFormat="1">
      <c r="A62" s="33" t="s">
        <v>293</v>
      </c>
      <c r="B62"/>
      <c r="C62" s="24">
        <v>40508.421999999999</v>
      </c>
      <c r="D62" s="24"/>
      <c r="E62" s="25">
        <f t="shared" si="0"/>
        <v>-19017.830217007602</v>
      </c>
      <c r="F62" s="25">
        <f t="shared" si="1"/>
        <v>-19018</v>
      </c>
      <c r="G62" s="25">
        <f t="shared" si="2"/>
        <v>5.7954999996582046E-2</v>
      </c>
      <c r="N62" s="25">
        <f t="shared" si="6"/>
        <v>5.7954999996582046E-2</v>
      </c>
      <c r="P62" s="27"/>
      <c r="Q62" s="28">
        <f t="shared" si="4"/>
        <v>25489.921999999999</v>
      </c>
    </row>
    <row r="63" spans="1:17" s="25" customFormat="1">
      <c r="A63" s="33" t="s">
        <v>293</v>
      </c>
      <c r="B63"/>
      <c r="C63" s="24">
        <v>40509.446000000004</v>
      </c>
      <c r="D63" s="24"/>
      <c r="E63" s="25">
        <f t="shared" si="0"/>
        <v>-19014.830341514142</v>
      </c>
      <c r="F63" s="25">
        <f t="shared" si="1"/>
        <v>-19015</v>
      </c>
      <c r="G63" s="25">
        <f t="shared" si="2"/>
        <v>5.7912500000384171E-2</v>
      </c>
      <c r="N63" s="25">
        <f t="shared" si="6"/>
        <v>5.7912500000384171E-2</v>
      </c>
      <c r="P63" s="27"/>
      <c r="Q63" s="28">
        <f t="shared" si="4"/>
        <v>25490.946000000004</v>
      </c>
    </row>
    <row r="64" spans="1:17" s="25" customFormat="1">
      <c r="A64" s="33" t="s">
        <v>293</v>
      </c>
      <c r="B64"/>
      <c r="C64" s="24">
        <v>40510.47</v>
      </c>
      <c r="D64" s="24"/>
      <c r="E64" s="25">
        <f t="shared" si="0"/>
        <v>-19011.8304660207</v>
      </c>
      <c r="F64" s="25">
        <f t="shared" si="1"/>
        <v>-19012</v>
      </c>
      <c r="G64" s="25">
        <f t="shared" si="2"/>
        <v>5.7869999996910337E-2</v>
      </c>
      <c r="N64" s="25">
        <f t="shared" si="6"/>
        <v>5.7869999996910337E-2</v>
      </c>
      <c r="P64" s="27"/>
      <c r="Q64" s="28">
        <f t="shared" si="4"/>
        <v>25491.97</v>
      </c>
    </row>
    <row r="65" spans="1:17" s="25" customFormat="1">
      <c r="A65" s="33" t="s">
        <v>293</v>
      </c>
      <c r="B65"/>
      <c r="C65" s="24">
        <v>40511.495000000003</v>
      </c>
      <c r="D65" s="24"/>
      <c r="E65" s="25">
        <f t="shared" si="0"/>
        <v>-19008.827660961335</v>
      </c>
      <c r="F65" s="25">
        <f t="shared" si="1"/>
        <v>-19009</v>
      </c>
      <c r="G65" s="25">
        <f t="shared" si="2"/>
        <v>5.882749999727821E-2</v>
      </c>
      <c r="N65" s="25">
        <f t="shared" si="6"/>
        <v>5.882749999727821E-2</v>
      </c>
      <c r="P65" s="27"/>
      <c r="Q65" s="28">
        <f t="shared" si="4"/>
        <v>25492.995000000003</v>
      </c>
    </row>
    <row r="66" spans="1:17" s="25" customFormat="1">
      <c r="A66" s="33" t="s">
        <v>293</v>
      </c>
      <c r="B66"/>
      <c r="C66" s="24">
        <v>40512.517</v>
      </c>
      <c r="D66" s="24"/>
      <c r="E66" s="25">
        <f t="shared" si="0"/>
        <v>-19005.833644599716</v>
      </c>
      <c r="F66" s="25">
        <f t="shared" si="1"/>
        <v>-19006</v>
      </c>
      <c r="G66" s="25">
        <f t="shared" si="2"/>
        <v>5.6785000000672881E-2</v>
      </c>
      <c r="N66" s="25">
        <f t="shared" si="6"/>
        <v>5.6785000000672881E-2</v>
      </c>
      <c r="P66" s="27"/>
      <c r="Q66" s="28">
        <f t="shared" si="4"/>
        <v>25494.017</v>
      </c>
    </row>
    <row r="67" spans="1:17" s="25" customFormat="1">
      <c r="A67" s="33" t="s">
        <v>294</v>
      </c>
      <c r="B67" s="2" t="s">
        <v>288</v>
      </c>
      <c r="C67" s="24">
        <v>41932.525000000001</v>
      </c>
      <c r="D67" s="24"/>
      <c r="E67" s="25">
        <f t="shared" si="0"/>
        <v>-14845.826613641524</v>
      </c>
      <c r="F67" s="25">
        <f t="shared" si="1"/>
        <v>-14846</v>
      </c>
      <c r="G67" s="25">
        <f t="shared" si="2"/>
        <v>5.9184999998251442E-2</v>
      </c>
      <c r="J67" s="25">
        <f>+C67-(C$7+F67*C$8)</f>
        <v>5.9184999998251442E-2</v>
      </c>
      <c r="P67" s="27"/>
      <c r="Q67" s="28">
        <f t="shared" si="4"/>
        <v>26914.025000000001</v>
      </c>
    </row>
    <row r="68" spans="1:17" s="25" customFormat="1">
      <c r="A68" s="33" t="s">
        <v>295</v>
      </c>
      <c r="B68" s="2" t="s">
        <v>288</v>
      </c>
      <c r="C68" s="24">
        <v>41972.508999999998</v>
      </c>
      <c r="D68" s="24"/>
      <c r="E68" s="25">
        <f t="shared" si="0"/>
        <v>-14728.690850233277</v>
      </c>
      <c r="F68" s="25">
        <f t="shared" si="1"/>
        <v>-14728.5</v>
      </c>
      <c r="G68" s="25">
        <f t="shared" si="2"/>
        <v>-6.5146250002726447E-2</v>
      </c>
      <c r="J68" s="25">
        <f>+C68-(C$7+F68*C$8)</f>
        <v>-6.5146250002726447E-2</v>
      </c>
      <c r="P68" s="27"/>
      <c r="Q68" s="28">
        <f t="shared" si="4"/>
        <v>26954.008999999998</v>
      </c>
    </row>
    <row r="69" spans="1:17" s="25" customFormat="1">
      <c r="A69" s="33" t="s">
        <v>295</v>
      </c>
      <c r="B69" s="2"/>
      <c r="C69" s="24">
        <v>41972.629000000001</v>
      </c>
      <c r="D69" s="24"/>
      <c r="E69" s="25">
        <f t="shared" si="0"/>
        <v>-14728.33930232388</v>
      </c>
      <c r="F69" s="25">
        <f t="shared" si="1"/>
        <v>-14728.5</v>
      </c>
      <c r="G69" s="25">
        <f t="shared" si="2"/>
        <v>5.4853749999892898E-2</v>
      </c>
      <c r="J69" s="25">
        <f>+C69-(C$7+F69*C$8)</f>
        <v>5.4853749999892898E-2</v>
      </c>
      <c r="P69" s="27"/>
      <c r="Q69" s="28">
        <f t="shared" si="4"/>
        <v>26954.129000000001</v>
      </c>
    </row>
    <row r="70" spans="1:17" s="25" customFormat="1">
      <c r="A70" s="33" t="s">
        <v>295</v>
      </c>
      <c r="B70" s="2"/>
      <c r="C70" s="24">
        <v>41974.671999999999</v>
      </c>
      <c r="D70" s="24"/>
      <c r="E70" s="25">
        <f t="shared" si="0"/>
        <v>-14722.354199166548</v>
      </c>
      <c r="F70" s="25">
        <f t="shared" si="1"/>
        <v>-14722.5</v>
      </c>
      <c r="G70" s="25">
        <f t="shared" si="2"/>
        <v>4.9768749995564576E-2</v>
      </c>
      <c r="J70" s="25">
        <f>+C70-(C$7+F70*C$8)</f>
        <v>4.9768749995564576E-2</v>
      </c>
      <c r="P70" s="27"/>
      <c r="Q70" s="28">
        <f t="shared" si="4"/>
        <v>26956.171999999999</v>
      </c>
    </row>
    <row r="71" spans="1:17" s="25" customFormat="1">
      <c r="A71" s="33" t="s">
        <v>296</v>
      </c>
      <c r="B71" s="2"/>
      <c r="C71" s="24">
        <v>42832.677000000003</v>
      </c>
      <c r="D71" s="24" t="s">
        <v>264</v>
      </c>
      <c r="E71" s="25">
        <f t="shared" si="0"/>
        <v>-12208.771999209013</v>
      </c>
      <c r="F71" s="25">
        <f t="shared" si="1"/>
        <v>-12209</v>
      </c>
      <c r="G71" s="25">
        <f t="shared" si="2"/>
        <v>7.782749999751104E-2</v>
      </c>
      <c r="I71" s="25">
        <f t="shared" ref="I71:I82" si="7">+C71-(C$7+F71*C$8)</f>
        <v>7.782749999751104E-2</v>
      </c>
      <c r="P71" s="27"/>
      <c r="Q71" s="28">
        <f t="shared" si="4"/>
        <v>27814.177000000003</v>
      </c>
    </row>
    <row r="72" spans="1:17" s="25" customFormat="1">
      <c r="A72" s="33" t="s">
        <v>296</v>
      </c>
      <c r="B72" s="2"/>
      <c r="C72" s="24">
        <v>42844.614000000001</v>
      </c>
      <c r="D72" s="24" t="s">
        <v>264</v>
      </c>
      <c r="E72" s="25">
        <f t="shared" si="0"/>
        <v>-12173.801770922595</v>
      </c>
      <c r="F72" s="25">
        <f t="shared" si="1"/>
        <v>-12174</v>
      </c>
      <c r="G72" s="25">
        <f t="shared" si="2"/>
        <v>6.7665000002307352E-2</v>
      </c>
      <c r="I72" s="25">
        <f t="shared" si="7"/>
        <v>6.7665000002307352E-2</v>
      </c>
      <c r="P72" s="27"/>
      <c r="Q72" s="28">
        <f t="shared" si="4"/>
        <v>27826.114000000001</v>
      </c>
    </row>
    <row r="73" spans="1:17" s="25" customFormat="1">
      <c r="A73" s="33" t="s">
        <v>296</v>
      </c>
      <c r="B73" s="2"/>
      <c r="C73" s="24">
        <v>42844.620999999999</v>
      </c>
      <c r="D73" s="24" t="s">
        <v>264</v>
      </c>
      <c r="E73" s="25">
        <f t="shared" si="0"/>
        <v>-12173.78126396122</v>
      </c>
      <c r="F73" s="25">
        <f t="shared" si="1"/>
        <v>-12174</v>
      </c>
      <c r="G73" s="25">
        <f t="shared" si="2"/>
        <v>7.4665000000095461E-2</v>
      </c>
      <c r="I73" s="25">
        <f t="shared" si="7"/>
        <v>7.4665000000095461E-2</v>
      </c>
      <c r="P73" s="27"/>
      <c r="Q73" s="28">
        <f t="shared" si="4"/>
        <v>27826.120999999999</v>
      </c>
    </row>
    <row r="74" spans="1:17" s="25" customFormat="1">
      <c r="A74" s="33" t="s">
        <v>296</v>
      </c>
      <c r="B74" s="2"/>
      <c r="C74" s="24">
        <v>43045.847000000002</v>
      </c>
      <c r="D74" s="24" t="s">
        <v>264</v>
      </c>
      <c r="E74" s="25">
        <f t="shared" si="0"/>
        <v>-11584.276433839417</v>
      </c>
      <c r="F74" s="25">
        <f t="shared" si="1"/>
        <v>-11584.5</v>
      </c>
      <c r="G74" s="25">
        <f t="shared" si="2"/>
        <v>7.6313749996188562E-2</v>
      </c>
      <c r="I74" s="25">
        <f t="shared" si="7"/>
        <v>7.6313749996188562E-2</v>
      </c>
      <c r="P74" s="27"/>
      <c r="Q74" s="28">
        <f t="shared" si="4"/>
        <v>28027.347000000002</v>
      </c>
    </row>
    <row r="75" spans="1:17" s="25" customFormat="1">
      <c r="A75" s="33" t="s">
        <v>296</v>
      </c>
      <c r="B75" s="2"/>
      <c r="C75" s="24">
        <v>43045.85</v>
      </c>
      <c r="D75" s="24" t="s">
        <v>264</v>
      </c>
      <c r="E75" s="25">
        <f t="shared" si="0"/>
        <v>-11584.26764514169</v>
      </c>
      <c r="F75" s="25">
        <f t="shared" si="1"/>
        <v>-11584.5</v>
      </c>
      <c r="G75" s="25">
        <f t="shared" si="2"/>
        <v>7.9313749993161764E-2</v>
      </c>
      <c r="I75" s="25">
        <f t="shared" si="7"/>
        <v>7.9313749993161764E-2</v>
      </c>
      <c r="P75" s="27"/>
      <c r="Q75" s="28">
        <f t="shared" si="4"/>
        <v>28027.35</v>
      </c>
    </row>
    <row r="76" spans="1:17" s="25" customFormat="1">
      <c r="A76" s="33" t="s">
        <v>296</v>
      </c>
      <c r="B76" s="2"/>
      <c r="C76" s="24">
        <v>43066.828000000001</v>
      </c>
      <c r="D76" s="24" t="s">
        <v>264</v>
      </c>
      <c r="E76" s="25">
        <f t="shared" si="0"/>
        <v>-11522.811211448745</v>
      </c>
      <c r="F76" s="25">
        <f t="shared" si="1"/>
        <v>-11523</v>
      </c>
      <c r="G76" s="25">
        <f t="shared" si="2"/>
        <v>6.4442499999131542E-2</v>
      </c>
      <c r="I76" s="25">
        <f t="shared" si="7"/>
        <v>6.4442499999131542E-2</v>
      </c>
      <c r="P76" s="27"/>
      <c r="Q76" s="28">
        <f t="shared" si="4"/>
        <v>28048.328000000001</v>
      </c>
    </row>
    <row r="77" spans="1:17" s="25" customFormat="1">
      <c r="A77" s="33" t="s">
        <v>296</v>
      </c>
      <c r="B77" s="2"/>
      <c r="C77" s="24">
        <v>43085.779000000002</v>
      </c>
      <c r="D77" s="24" t="s">
        <v>264</v>
      </c>
      <c r="E77" s="25">
        <f t="shared" si="0"/>
        <v>-11467.29300785856</v>
      </c>
      <c r="F77" s="25">
        <f t="shared" si="1"/>
        <v>-11467.5</v>
      </c>
      <c r="G77" s="25">
        <f t="shared" si="2"/>
        <v>7.0656249998137355E-2</v>
      </c>
      <c r="I77" s="25">
        <f t="shared" si="7"/>
        <v>7.0656249998137355E-2</v>
      </c>
      <c r="P77" s="27"/>
      <c r="Q77" s="28">
        <f t="shared" si="4"/>
        <v>28067.279000000002</v>
      </c>
    </row>
    <row r="78" spans="1:17" s="25" customFormat="1">
      <c r="A78" s="33" t="s">
        <v>296</v>
      </c>
      <c r="B78" s="2"/>
      <c r="C78" s="24">
        <v>43098.925000000003</v>
      </c>
      <c r="D78" s="24" t="s">
        <v>264</v>
      </c>
      <c r="E78" s="25">
        <f t="shared" si="0"/>
        <v>-11428.780934385044</v>
      </c>
      <c r="F78" s="25">
        <f t="shared" si="1"/>
        <v>-11429</v>
      </c>
      <c r="G78" s="25">
        <f t="shared" si="2"/>
        <v>7.4777499998162966E-2</v>
      </c>
      <c r="I78" s="25">
        <f t="shared" si="7"/>
        <v>7.4777499998162966E-2</v>
      </c>
      <c r="P78" s="27"/>
      <c r="Q78" s="28">
        <f t="shared" si="4"/>
        <v>28080.425000000003</v>
      </c>
    </row>
    <row r="79" spans="1:17" s="25" customFormat="1">
      <c r="A79" s="33" t="s">
        <v>296</v>
      </c>
      <c r="B79" s="2"/>
      <c r="C79" s="24">
        <v>43154.739000000001</v>
      </c>
      <c r="D79" s="24" t="s">
        <v>264</v>
      </c>
      <c r="E79" s="25">
        <f t="shared" si="0"/>
        <v>-11265.270142596622</v>
      </c>
      <c r="F79" s="25">
        <f t="shared" si="1"/>
        <v>-11265.5</v>
      </c>
      <c r="G79" s="25">
        <f t="shared" si="2"/>
        <v>7.8461249999236315E-2</v>
      </c>
      <c r="I79" s="25">
        <f t="shared" si="7"/>
        <v>7.8461249999236315E-2</v>
      </c>
      <c r="P79" s="27"/>
      <c r="Q79" s="28">
        <f t="shared" si="4"/>
        <v>28136.239000000001</v>
      </c>
    </row>
    <row r="80" spans="1:17" s="25" customFormat="1">
      <c r="A80" s="33" t="s">
        <v>296</v>
      </c>
      <c r="B80" s="2"/>
      <c r="C80" s="24">
        <v>43165.654999999999</v>
      </c>
      <c r="D80" s="24" t="s">
        <v>264</v>
      </c>
      <c r="E80" s="25">
        <f t="shared" si="0"/>
        <v>-11233.291001105919</v>
      </c>
      <c r="F80" s="25">
        <f t="shared" si="1"/>
        <v>-11233.5</v>
      </c>
      <c r="G80" s="25">
        <f t="shared" si="2"/>
        <v>7.1341249997203704E-2</v>
      </c>
      <c r="I80" s="25">
        <f t="shared" si="7"/>
        <v>7.1341249997203704E-2</v>
      </c>
      <c r="P80" s="27"/>
      <c r="Q80" s="28">
        <f t="shared" si="4"/>
        <v>28147.154999999999</v>
      </c>
    </row>
    <row r="81" spans="1:17" s="25" customFormat="1">
      <c r="A81" s="33" t="s">
        <v>296</v>
      </c>
      <c r="B81" s="2"/>
      <c r="C81" s="24">
        <v>43190.574000000001</v>
      </c>
      <c r="D81" s="24" t="s">
        <v>264</v>
      </c>
      <c r="E81" s="25">
        <f t="shared" si="0"/>
        <v>-11160.289148155476</v>
      </c>
      <c r="F81" s="25">
        <f t="shared" si="1"/>
        <v>-11160.5</v>
      </c>
      <c r="G81" s="25">
        <f t="shared" si="2"/>
        <v>7.197374999668682E-2</v>
      </c>
      <c r="I81" s="25">
        <f t="shared" si="7"/>
        <v>7.197374999668682E-2</v>
      </c>
      <c r="P81" s="27"/>
      <c r="Q81" s="28">
        <f t="shared" si="4"/>
        <v>28172.074000000001</v>
      </c>
    </row>
    <row r="82" spans="1:17" s="25" customFormat="1">
      <c r="A82" s="33" t="s">
        <v>296</v>
      </c>
      <c r="B82" s="2"/>
      <c r="C82" s="24">
        <v>43420.807000000001</v>
      </c>
      <c r="D82" s="24" t="s">
        <v>264</v>
      </c>
      <c r="E82" s="25">
        <f t="shared" si="0"/>
        <v>-10485.806399636738</v>
      </c>
      <c r="F82" s="25">
        <f t="shared" si="1"/>
        <v>-10486</v>
      </c>
      <c r="G82" s="25">
        <f t="shared" si="2"/>
        <v>6.6084999998565763E-2</v>
      </c>
      <c r="I82" s="25">
        <f t="shared" si="7"/>
        <v>6.6084999998565763E-2</v>
      </c>
      <c r="P82" s="27"/>
      <c r="Q82" s="28">
        <f t="shared" si="4"/>
        <v>28402.307000000001</v>
      </c>
    </row>
    <row r="83" spans="1:17" s="25" customFormat="1">
      <c r="A83" s="33" t="s">
        <v>297</v>
      </c>
      <c r="B83"/>
      <c r="C83" s="24">
        <v>43483.281000000003</v>
      </c>
      <c r="D83" s="24"/>
      <c r="E83" s="25">
        <f t="shared" si="0"/>
        <v>-10302.784698877242</v>
      </c>
      <c r="F83" s="25">
        <f t="shared" si="1"/>
        <v>-10303</v>
      </c>
      <c r="G83" s="25">
        <f t="shared" si="2"/>
        <v>7.3492499999701977E-2</v>
      </c>
      <c r="N83" s="25">
        <f>+C83-(C$7+F83*C$8)</f>
        <v>7.3492499999701977E-2</v>
      </c>
      <c r="P83" s="27"/>
      <c r="Q83" s="28">
        <f t="shared" si="4"/>
        <v>28464.781000000003</v>
      </c>
    </row>
    <row r="84" spans="1:17" s="25" customFormat="1">
      <c r="A84" s="33" t="s">
        <v>296</v>
      </c>
      <c r="B84" s="2"/>
      <c r="C84" s="24">
        <v>43577.656000000003</v>
      </c>
      <c r="D84" s="24" t="s">
        <v>264</v>
      </c>
      <c r="E84" s="25">
        <f t="shared" si="0"/>
        <v>-10026.306915972724</v>
      </c>
      <c r="F84" s="25">
        <f t="shared" si="1"/>
        <v>-10026.5</v>
      </c>
      <c r="G84" s="25">
        <f t="shared" si="2"/>
        <v>6.5908750002563465E-2</v>
      </c>
      <c r="I84" s="25">
        <f t="shared" ref="I84:I93" si="8">+C84-(C$7+F84*C$8)</f>
        <v>6.5908750002563465E-2</v>
      </c>
      <c r="P84" s="27"/>
      <c r="Q84" s="28">
        <f t="shared" si="4"/>
        <v>28559.156000000003</v>
      </c>
    </row>
    <row r="85" spans="1:17" s="25" customFormat="1">
      <c r="A85" s="33" t="s">
        <v>296</v>
      </c>
      <c r="B85" s="2"/>
      <c r="C85" s="24">
        <v>43802.618000000002</v>
      </c>
      <c r="D85" s="24" t="s">
        <v>264</v>
      </c>
      <c r="E85" s="25">
        <f t="shared" ref="E85:E148" si="9">+(C85-C$7)/C$8</f>
        <v>-9367.2659093738785</v>
      </c>
      <c r="F85" s="25">
        <f t="shared" ref="F85:F148" si="10">ROUND(2*E85,0)/2</f>
        <v>-9367.5</v>
      </c>
      <c r="G85" s="25">
        <f t="shared" ref="G85:G148" si="11">+C85-(C$7+F85*C$8)</f>
        <v>7.9906250000931323E-2</v>
      </c>
      <c r="I85" s="25">
        <f t="shared" si="8"/>
        <v>7.9906250000931323E-2</v>
      </c>
      <c r="P85" s="27"/>
      <c r="Q85" s="28">
        <f t="shared" ref="Q85:Q148" si="12">+C85-15018.5</f>
        <v>28784.118000000002</v>
      </c>
    </row>
    <row r="86" spans="1:17" s="25" customFormat="1">
      <c r="A86" s="33" t="s">
        <v>296</v>
      </c>
      <c r="B86" s="2"/>
      <c r="C86" s="24">
        <v>43876.682999999997</v>
      </c>
      <c r="D86" s="24" t="s">
        <v>264</v>
      </c>
      <c r="E86" s="25">
        <f t="shared" si="9"/>
        <v>-9150.2876101333823</v>
      </c>
      <c r="F86" s="25">
        <f t="shared" si="10"/>
        <v>-9150.5</v>
      </c>
      <c r="G86" s="25">
        <f t="shared" si="11"/>
        <v>7.2498749992519151E-2</v>
      </c>
      <c r="I86" s="25">
        <f t="shared" si="8"/>
        <v>7.2498749992519151E-2</v>
      </c>
      <c r="P86" s="27"/>
      <c r="Q86" s="28">
        <f t="shared" si="12"/>
        <v>28858.182999999997</v>
      </c>
    </row>
    <row r="87" spans="1:17" s="25" customFormat="1">
      <c r="A87" s="33" t="s">
        <v>296</v>
      </c>
      <c r="B87" s="2"/>
      <c r="C87" s="24">
        <v>44132.860999999997</v>
      </c>
      <c r="D87" s="24" t="s">
        <v>264</v>
      </c>
      <c r="E87" s="25">
        <f t="shared" si="9"/>
        <v>-8399.7972740389341</v>
      </c>
      <c r="F87" s="25">
        <f t="shared" si="10"/>
        <v>-8400</v>
      </c>
      <c r="G87" s="25">
        <f t="shared" si="11"/>
        <v>6.9199999998090789E-2</v>
      </c>
      <c r="I87" s="25">
        <f t="shared" si="8"/>
        <v>6.9199999998090789E-2</v>
      </c>
      <c r="P87" s="27"/>
      <c r="Q87" s="28">
        <f t="shared" si="12"/>
        <v>29114.360999999997</v>
      </c>
    </row>
    <row r="88" spans="1:17" s="25" customFormat="1">
      <c r="A88" s="33" t="s">
        <v>296</v>
      </c>
      <c r="B88" s="2"/>
      <c r="C88" s="24">
        <v>44271.623</v>
      </c>
      <c r="D88" s="24" t="s">
        <v>264</v>
      </c>
      <c r="E88" s="25">
        <f t="shared" si="9"/>
        <v>-7993.2848490175038</v>
      </c>
      <c r="F88" s="25">
        <f t="shared" si="10"/>
        <v>-7993.5</v>
      </c>
      <c r="G88" s="25">
        <f t="shared" si="11"/>
        <v>7.3441249995084945E-2</v>
      </c>
      <c r="I88" s="25">
        <f t="shared" si="8"/>
        <v>7.3441249995084945E-2</v>
      </c>
      <c r="P88" s="27"/>
      <c r="Q88" s="28">
        <f t="shared" si="12"/>
        <v>29253.123</v>
      </c>
    </row>
    <row r="89" spans="1:17" s="25" customFormat="1">
      <c r="A89" s="33" t="s">
        <v>296</v>
      </c>
      <c r="B89" s="2"/>
      <c r="C89" s="24">
        <v>44300.631000000001</v>
      </c>
      <c r="D89" s="24" t="s">
        <v>264</v>
      </c>
      <c r="E89" s="25">
        <f t="shared" si="9"/>
        <v>-7908.3040010546456</v>
      </c>
      <c r="F89" s="25">
        <f t="shared" si="10"/>
        <v>-7908.5</v>
      </c>
      <c r="G89" s="25">
        <f t="shared" si="11"/>
        <v>6.6903749997436535E-2</v>
      </c>
      <c r="I89" s="25">
        <f t="shared" si="8"/>
        <v>6.6903749997436535E-2</v>
      </c>
      <c r="P89" s="27"/>
      <c r="Q89" s="28">
        <f t="shared" si="12"/>
        <v>29282.131000000001</v>
      </c>
    </row>
    <row r="90" spans="1:17" s="25" customFormat="1">
      <c r="A90" s="33" t="s">
        <v>296</v>
      </c>
      <c r="B90" s="2"/>
      <c r="C90" s="24">
        <v>44544.701000000001</v>
      </c>
      <c r="D90" s="24" t="s">
        <v>264</v>
      </c>
      <c r="E90" s="25">
        <f t="shared" si="9"/>
        <v>-7193.2848490175002</v>
      </c>
      <c r="F90" s="25">
        <f t="shared" si="10"/>
        <v>-7193.5</v>
      </c>
      <c r="G90" s="25">
        <f t="shared" si="11"/>
        <v>7.3441250002360903E-2</v>
      </c>
      <c r="I90" s="25">
        <f t="shared" si="8"/>
        <v>7.3441250002360903E-2</v>
      </c>
      <c r="P90" s="27"/>
      <c r="Q90" s="28">
        <f t="shared" si="12"/>
        <v>29526.201000000001</v>
      </c>
    </row>
    <row r="91" spans="1:17" s="25" customFormat="1">
      <c r="A91" s="33" t="s">
        <v>296</v>
      </c>
      <c r="B91" s="2"/>
      <c r="C91" s="24">
        <v>44614.675999999999</v>
      </c>
      <c r="D91" s="24" t="s">
        <v>264</v>
      </c>
      <c r="E91" s="25">
        <f t="shared" si="9"/>
        <v>-6988.2884743553195</v>
      </c>
      <c r="F91" s="25">
        <f t="shared" si="10"/>
        <v>-6988.5</v>
      </c>
      <c r="G91" s="25">
        <f t="shared" si="11"/>
        <v>7.220374999451451E-2</v>
      </c>
      <c r="I91" s="25">
        <f t="shared" si="8"/>
        <v>7.220374999451451E-2</v>
      </c>
      <c r="P91" s="27"/>
      <c r="Q91" s="28">
        <f t="shared" si="12"/>
        <v>29596.175999999999</v>
      </c>
    </row>
    <row r="92" spans="1:17" s="25" customFormat="1">
      <c r="A92" s="33" t="s">
        <v>296</v>
      </c>
      <c r="B92" s="2"/>
      <c r="C92" s="24">
        <v>44623.563999999998</v>
      </c>
      <c r="D92" s="24" t="s">
        <v>264</v>
      </c>
      <c r="E92" s="25">
        <f t="shared" si="9"/>
        <v>-6962.2504925332796</v>
      </c>
      <c r="F92" s="25">
        <f t="shared" si="10"/>
        <v>-6962.5</v>
      </c>
      <c r="G92" s="25">
        <f t="shared" si="11"/>
        <v>8.5168749996228144E-2</v>
      </c>
      <c r="I92" s="25">
        <f t="shared" si="8"/>
        <v>8.5168749996228144E-2</v>
      </c>
      <c r="P92" s="27"/>
      <c r="Q92" s="28">
        <f t="shared" si="12"/>
        <v>29605.063999999998</v>
      </c>
    </row>
    <row r="93" spans="1:17" s="25" customFormat="1">
      <c r="A93" s="33" t="s">
        <v>296</v>
      </c>
      <c r="B93" s="2"/>
      <c r="C93" s="24">
        <v>44958.752</v>
      </c>
      <c r="D93" s="24" t="s">
        <v>264</v>
      </c>
      <c r="E93" s="25">
        <f t="shared" si="9"/>
        <v>-5980.2951537655954</v>
      </c>
      <c r="F93" s="25">
        <f t="shared" si="10"/>
        <v>-5980.5</v>
      </c>
      <c r="G93" s="25">
        <f t="shared" si="11"/>
        <v>6.9923750001180451E-2</v>
      </c>
      <c r="I93" s="25">
        <f t="shared" si="8"/>
        <v>6.9923750001180451E-2</v>
      </c>
      <c r="P93" s="27"/>
      <c r="Q93" s="28">
        <f t="shared" si="12"/>
        <v>29940.252</v>
      </c>
    </row>
    <row r="94" spans="1:17" s="25" customFormat="1">
      <c r="A94" s="33" t="s">
        <v>298</v>
      </c>
      <c r="B94"/>
      <c r="C94" s="24">
        <v>44986.398000000001</v>
      </c>
      <c r="D94" s="24"/>
      <c r="E94" s="25">
        <f t="shared" si="9"/>
        <v>-5899.3043745743007</v>
      </c>
      <c r="F94" s="25">
        <f t="shared" si="10"/>
        <v>-5899.5</v>
      </c>
      <c r="G94" s="25">
        <f t="shared" si="11"/>
        <v>6.677625000156695E-2</v>
      </c>
      <c r="N94" s="25">
        <f>+C94-(C$7+F94*C$8)</f>
        <v>6.677625000156695E-2</v>
      </c>
      <c r="P94" s="27"/>
      <c r="Q94" s="28">
        <f t="shared" si="12"/>
        <v>29967.898000000001</v>
      </c>
    </row>
    <row r="95" spans="1:17" s="25" customFormat="1">
      <c r="A95" s="33" t="s">
        <v>298</v>
      </c>
      <c r="B95"/>
      <c r="C95" s="24">
        <v>45011.292000000001</v>
      </c>
      <c r="D95" s="24"/>
      <c r="E95" s="25">
        <f t="shared" si="9"/>
        <v>-5826.3757607716498</v>
      </c>
      <c r="F95" s="25">
        <f t="shared" si="10"/>
        <v>-5826.5</v>
      </c>
      <c r="G95" s="25">
        <f t="shared" si="11"/>
        <v>4.2408749999594875E-2</v>
      </c>
      <c r="N95" s="25">
        <f>+C95-(C$7+F95*C$8)</f>
        <v>4.2408749999594875E-2</v>
      </c>
      <c r="P95" s="27"/>
      <c r="Q95" s="28">
        <f t="shared" si="12"/>
        <v>29992.792000000001</v>
      </c>
    </row>
    <row r="96" spans="1:17" s="25" customFormat="1">
      <c r="A96" s="33" t="s">
        <v>299</v>
      </c>
      <c r="B96"/>
      <c r="C96" s="24">
        <v>45289.495999999999</v>
      </c>
      <c r="D96" s="24"/>
      <c r="E96" s="25">
        <f t="shared" si="9"/>
        <v>-5011.3588059089425</v>
      </c>
      <c r="F96" s="25">
        <f t="shared" si="10"/>
        <v>-5011.5</v>
      </c>
      <c r="G96" s="25">
        <f t="shared" si="11"/>
        <v>4.8196249997999985E-2</v>
      </c>
      <c r="N96" s="25">
        <f>+C96-(C$7+F96*C$8)</f>
        <v>4.8196249997999985E-2</v>
      </c>
      <c r="P96" s="27"/>
      <c r="Q96" s="28">
        <f t="shared" si="12"/>
        <v>30270.995999999999</v>
      </c>
    </row>
    <row r="97" spans="1:17" s="25" customFormat="1">
      <c r="A97" s="33" t="s">
        <v>300</v>
      </c>
      <c r="B97" s="2"/>
      <c r="C97" s="24">
        <v>45294.303999999996</v>
      </c>
      <c r="D97" s="24"/>
      <c r="E97" s="25">
        <f t="shared" si="9"/>
        <v>-4997.2734530061171</v>
      </c>
      <c r="F97" s="25">
        <f t="shared" si="10"/>
        <v>-4997.5</v>
      </c>
      <c r="G97" s="25">
        <f t="shared" si="11"/>
        <v>7.7331249995040707E-2</v>
      </c>
      <c r="J97" s="25">
        <f>+C97-(C$7+F97*C$8)</f>
        <v>7.7331249995040707E-2</v>
      </c>
      <c r="P97" s="27"/>
      <c r="Q97" s="28">
        <f t="shared" si="12"/>
        <v>30275.803999999996</v>
      </c>
    </row>
    <row r="98" spans="1:17" s="25" customFormat="1">
      <c r="A98" s="33" t="s">
        <v>296</v>
      </c>
      <c r="B98" s="2"/>
      <c r="C98" s="24">
        <v>45298.735999999997</v>
      </c>
      <c r="D98" s="24" t="s">
        <v>264</v>
      </c>
      <c r="E98" s="25">
        <f t="shared" si="9"/>
        <v>-4984.2896168860325</v>
      </c>
      <c r="F98" s="25">
        <f t="shared" si="10"/>
        <v>-4984.5</v>
      </c>
      <c r="G98" s="25">
        <f t="shared" si="11"/>
        <v>7.1813749993452802E-2</v>
      </c>
      <c r="I98" s="25">
        <f>+C98-(C$7+F98*C$8)</f>
        <v>7.1813749993452802E-2</v>
      </c>
      <c r="P98" s="27"/>
      <c r="Q98" s="28">
        <f t="shared" si="12"/>
        <v>30280.235999999997</v>
      </c>
    </row>
    <row r="99" spans="1:17" s="25" customFormat="1">
      <c r="A99" s="33" t="s">
        <v>301</v>
      </c>
      <c r="B99"/>
      <c r="C99" s="24">
        <v>45336.288999999997</v>
      </c>
      <c r="D99" s="24"/>
      <c r="E99" s="25">
        <f t="shared" si="9"/>
        <v>-4874.2756282088048</v>
      </c>
      <c r="F99" s="25">
        <f t="shared" si="10"/>
        <v>-4874.5</v>
      </c>
      <c r="G99" s="25">
        <f t="shared" si="11"/>
        <v>7.6588749994698446E-2</v>
      </c>
      <c r="N99" s="25">
        <f>+C99-(C$7+F99*C$8)</f>
        <v>7.6588749994698446E-2</v>
      </c>
      <c r="P99" s="27"/>
      <c r="Q99" s="28">
        <f t="shared" si="12"/>
        <v>30317.788999999997</v>
      </c>
    </row>
    <row r="100" spans="1:17" s="25" customFormat="1">
      <c r="A100" s="33" t="s">
        <v>296</v>
      </c>
      <c r="B100" s="2"/>
      <c r="C100" s="24">
        <v>45373.667000000001</v>
      </c>
      <c r="D100" s="24" t="s">
        <v>264</v>
      </c>
      <c r="E100" s="25">
        <f t="shared" si="9"/>
        <v>-4764.7743135660894</v>
      </c>
      <c r="F100" s="25">
        <f t="shared" si="10"/>
        <v>-4765</v>
      </c>
      <c r="G100" s="25">
        <f t="shared" si="11"/>
        <v>7.7037499999278225E-2</v>
      </c>
      <c r="I100" s="25">
        <f>+C100-(C$7+F100*C$8)</f>
        <v>7.7037499999278225E-2</v>
      </c>
      <c r="P100" s="27"/>
      <c r="Q100" s="28">
        <f t="shared" si="12"/>
        <v>30355.167000000001</v>
      </c>
    </row>
    <row r="101" spans="1:17" s="25" customFormat="1">
      <c r="A101" s="33" t="s">
        <v>302</v>
      </c>
      <c r="B101" s="2" t="s">
        <v>288</v>
      </c>
      <c r="C101" s="24">
        <v>45401.311000000002</v>
      </c>
      <c r="D101" s="24"/>
      <c r="E101" s="25">
        <f t="shared" si="9"/>
        <v>-4683.7893935066186</v>
      </c>
      <c r="F101" s="25">
        <f t="shared" si="10"/>
        <v>-4684</v>
      </c>
      <c r="G101" s="25">
        <f t="shared" si="11"/>
        <v>7.188999999925727E-2</v>
      </c>
      <c r="J101" s="25">
        <f>+C101-(C$7+F101*C$8)</f>
        <v>7.188999999925727E-2</v>
      </c>
      <c r="P101" s="27"/>
      <c r="Q101" s="28">
        <f t="shared" si="12"/>
        <v>30382.811000000002</v>
      </c>
    </row>
    <row r="102" spans="1:17" s="25" customFormat="1">
      <c r="A102" s="33" t="s">
        <v>302</v>
      </c>
      <c r="B102" s="2"/>
      <c r="C102" s="24">
        <v>45407.286</v>
      </c>
      <c r="D102" s="24"/>
      <c r="E102" s="25">
        <f t="shared" si="9"/>
        <v>-4666.2852371849858</v>
      </c>
      <c r="F102" s="25">
        <f t="shared" si="10"/>
        <v>-4666.5</v>
      </c>
      <c r="G102" s="25">
        <f t="shared" si="11"/>
        <v>7.3308749997522682E-2</v>
      </c>
      <c r="J102" s="25">
        <f>+C102-(C$7+F102*C$8)</f>
        <v>7.3308749997522682E-2</v>
      </c>
      <c r="P102" s="27"/>
      <c r="Q102" s="28">
        <f t="shared" si="12"/>
        <v>30388.786</v>
      </c>
    </row>
    <row r="103" spans="1:17" s="25" customFormat="1">
      <c r="A103" s="33" t="s">
        <v>303</v>
      </c>
      <c r="B103" s="2" t="s">
        <v>288</v>
      </c>
      <c r="C103" s="24">
        <v>45697.260999999999</v>
      </c>
      <c r="D103" s="24"/>
      <c r="E103" s="25">
        <f t="shared" si="9"/>
        <v>-3816.7843619771743</v>
      </c>
      <c r="F103" s="25">
        <f t="shared" si="10"/>
        <v>-3817</v>
      </c>
      <c r="G103" s="25">
        <f t="shared" si="11"/>
        <v>7.3607499994977843E-2</v>
      </c>
      <c r="J103" s="25">
        <f>+C103-(C$7+F103*C$8)</f>
        <v>7.3607499994977843E-2</v>
      </c>
      <c r="P103" s="27"/>
      <c r="Q103" s="28">
        <f t="shared" si="12"/>
        <v>30678.760999999999</v>
      </c>
    </row>
    <row r="104" spans="1:17" s="25" customFormat="1">
      <c r="A104" s="33" t="s">
        <v>296</v>
      </c>
      <c r="B104" s="2"/>
      <c r="C104" s="24">
        <v>45753.578999999998</v>
      </c>
      <c r="D104" s="24" t="s">
        <v>264</v>
      </c>
      <c r="E104" s="25">
        <f t="shared" si="9"/>
        <v>-3651.7970689693179</v>
      </c>
      <c r="F104" s="25">
        <f t="shared" si="10"/>
        <v>-3652</v>
      </c>
      <c r="G104" s="25">
        <f t="shared" si="11"/>
        <v>6.9269999992684461E-2</v>
      </c>
      <c r="I104" s="25">
        <f>+C104-(C$7+F104*C$8)</f>
        <v>6.9269999992684461E-2</v>
      </c>
      <c r="P104" s="27"/>
      <c r="Q104" s="28">
        <f t="shared" si="12"/>
        <v>30735.078999999998</v>
      </c>
    </row>
    <row r="105" spans="1:17" s="25" customFormat="1">
      <c r="A105" s="33" t="s">
        <v>304</v>
      </c>
      <c r="B105" s="2"/>
      <c r="C105" s="24">
        <v>45991.343999999997</v>
      </c>
      <c r="D105" s="24"/>
      <c r="E105" s="25">
        <f t="shared" si="9"/>
        <v>-2955.248830004628</v>
      </c>
      <c r="F105" s="25">
        <f t="shared" si="10"/>
        <v>-2955</v>
      </c>
      <c r="G105" s="25">
        <f t="shared" si="11"/>
        <v>-8.4937500003434252E-2</v>
      </c>
      <c r="J105" s="25">
        <f>+C105-(C$7+F105*C$8)</f>
        <v>-8.4937500003434252E-2</v>
      </c>
      <c r="P105" s="27"/>
      <c r="Q105" s="28">
        <f t="shared" si="12"/>
        <v>30972.843999999997</v>
      </c>
    </row>
    <row r="106" spans="1:17" s="25" customFormat="1">
      <c r="A106" s="33" t="s">
        <v>298</v>
      </c>
      <c r="B106"/>
      <c r="C106" s="24">
        <v>45991.544000000002</v>
      </c>
      <c r="D106" s="24"/>
      <c r="E106" s="25">
        <f t="shared" si="9"/>
        <v>-2954.6629168223012</v>
      </c>
      <c r="F106" s="25">
        <f t="shared" si="10"/>
        <v>-2954.5</v>
      </c>
      <c r="G106" s="25">
        <f t="shared" si="11"/>
        <v>-5.5611249998037238E-2</v>
      </c>
      <c r="N106" s="25">
        <f>+C106-(C$7+F106*C$8)</f>
        <v>-5.5611249998037238E-2</v>
      </c>
      <c r="P106" s="27"/>
      <c r="Q106" s="28">
        <f t="shared" si="12"/>
        <v>30973.044000000002</v>
      </c>
    </row>
    <row r="107" spans="1:17" s="25" customFormat="1">
      <c r="A107" s="33" t="s">
        <v>304</v>
      </c>
      <c r="B107" s="2"/>
      <c r="C107" s="24">
        <v>46005.332000000002</v>
      </c>
      <c r="D107" s="24"/>
      <c r="E107" s="25">
        <f t="shared" si="9"/>
        <v>-2914.2700620335581</v>
      </c>
      <c r="F107" s="25">
        <f t="shared" si="10"/>
        <v>-2914.5</v>
      </c>
      <c r="G107" s="25">
        <f t="shared" si="11"/>
        <v>7.8488749997632112E-2</v>
      </c>
      <c r="J107" s="25">
        <f>+C107-(C$7+F107*C$8)</f>
        <v>7.8488749997632112E-2</v>
      </c>
      <c r="P107" s="27"/>
      <c r="Q107" s="28">
        <f t="shared" si="12"/>
        <v>30986.832000000002</v>
      </c>
    </row>
    <row r="108" spans="1:17" s="25" customFormat="1">
      <c r="A108" s="33" t="s">
        <v>305</v>
      </c>
      <c r="B108"/>
      <c r="C108" s="24">
        <v>46006.525999999998</v>
      </c>
      <c r="D108" s="24"/>
      <c r="E108" s="25">
        <f t="shared" si="9"/>
        <v>-2910.7721603351542</v>
      </c>
      <c r="F108" s="25">
        <f t="shared" si="10"/>
        <v>-2911</v>
      </c>
      <c r="G108" s="25">
        <f t="shared" si="11"/>
        <v>7.7772499993443489E-2</v>
      </c>
      <c r="N108" s="25">
        <f>+C108-(C$7+F108*C$8)</f>
        <v>7.7772499993443489E-2</v>
      </c>
      <c r="P108" s="27"/>
      <c r="Q108" s="28">
        <f t="shared" si="12"/>
        <v>30988.025999999998</v>
      </c>
    </row>
    <row r="109" spans="1:17" s="25" customFormat="1">
      <c r="A109" s="33" t="s">
        <v>306</v>
      </c>
      <c r="B109" s="2" t="s">
        <v>288</v>
      </c>
      <c r="C109" s="24">
        <v>46023.249000000003</v>
      </c>
      <c r="D109" s="24"/>
      <c r="E109" s="25">
        <f t="shared" si="9"/>
        <v>-2861.7810295959357</v>
      </c>
      <c r="F109" s="25">
        <f t="shared" si="10"/>
        <v>-2862</v>
      </c>
      <c r="G109" s="25">
        <f t="shared" si="11"/>
        <v>7.4744999998074491E-2</v>
      </c>
      <c r="J109" s="25">
        <f>+C109-(C$7+F109*C$8)</f>
        <v>7.4744999998074491E-2</v>
      </c>
      <c r="P109" s="27"/>
      <c r="Q109" s="28">
        <f t="shared" si="12"/>
        <v>31004.749000000003</v>
      </c>
    </row>
    <row r="110" spans="1:17" s="25" customFormat="1">
      <c r="A110" s="33" t="s">
        <v>305</v>
      </c>
      <c r="B110"/>
      <c r="C110" s="24">
        <v>46036.563999999998</v>
      </c>
      <c r="D110" s="24"/>
      <c r="E110" s="25">
        <f t="shared" si="9"/>
        <v>-2822.7738594833818</v>
      </c>
      <c r="F110" s="25">
        <f t="shared" si="10"/>
        <v>-2823</v>
      </c>
      <c r="G110" s="25">
        <f t="shared" si="11"/>
        <v>7.7192499993543606E-2</v>
      </c>
      <c r="N110" s="25">
        <f>+C110-(C$7+F110*C$8)</f>
        <v>7.7192499993543606E-2</v>
      </c>
      <c r="P110" s="27"/>
      <c r="Q110" s="28">
        <f t="shared" si="12"/>
        <v>31018.063999999998</v>
      </c>
    </row>
    <row r="111" spans="1:17" s="25" customFormat="1">
      <c r="A111" s="33" t="s">
        <v>296</v>
      </c>
      <c r="B111" s="2"/>
      <c r="C111" s="24">
        <v>46091.692000000003</v>
      </c>
      <c r="D111" s="24" t="s">
        <v>264</v>
      </c>
      <c r="E111" s="25">
        <f t="shared" si="9"/>
        <v>-2661.2727499102803</v>
      </c>
      <c r="F111" s="25">
        <f t="shared" si="10"/>
        <v>-2661.5</v>
      </c>
      <c r="G111" s="25">
        <f t="shared" si="11"/>
        <v>7.7571250003529713E-2</v>
      </c>
      <c r="I111" s="25">
        <f>+C111-(C$7+F111*C$8)</f>
        <v>7.7571250003529713E-2</v>
      </c>
      <c r="P111" s="27"/>
      <c r="Q111" s="28">
        <f t="shared" si="12"/>
        <v>31073.192000000003</v>
      </c>
    </row>
    <row r="112" spans="1:17" s="25" customFormat="1">
      <c r="A112" s="33" t="s">
        <v>306</v>
      </c>
      <c r="B112" s="2" t="s">
        <v>288</v>
      </c>
      <c r="C112" s="24">
        <v>46095.267</v>
      </c>
      <c r="D112" s="24"/>
      <c r="E112" s="25">
        <f t="shared" si="9"/>
        <v>-2650.7995517764225</v>
      </c>
      <c r="F112" s="25">
        <f t="shared" si="10"/>
        <v>-2651</v>
      </c>
      <c r="G112" s="25">
        <f t="shared" si="11"/>
        <v>6.8422500000451691E-2</v>
      </c>
      <c r="J112" s="25">
        <f>+C112-(C$7+F112*C$8)</f>
        <v>6.8422500000451691E-2</v>
      </c>
      <c r="P112" s="27"/>
      <c r="Q112" s="28">
        <f t="shared" si="12"/>
        <v>31076.767</v>
      </c>
    </row>
    <row r="113" spans="1:17" s="25" customFormat="1">
      <c r="A113" s="33" t="s">
        <v>307</v>
      </c>
      <c r="B113"/>
      <c r="C113" s="24">
        <v>46102.28</v>
      </c>
      <c r="D113" s="24"/>
      <c r="E113" s="25">
        <f t="shared" si="9"/>
        <v>-2630.2545060385773</v>
      </c>
      <c r="F113" s="25">
        <f t="shared" si="10"/>
        <v>-2630.5</v>
      </c>
      <c r="G113" s="25">
        <f t="shared" si="11"/>
        <v>8.3798749998095445E-2</v>
      </c>
      <c r="N113" s="25">
        <f>+C113-(C$7+F113*C$8)</f>
        <v>8.3798749998095445E-2</v>
      </c>
      <c r="P113" s="27"/>
      <c r="Q113" s="28">
        <f t="shared" si="12"/>
        <v>31083.78</v>
      </c>
    </row>
    <row r="114" spans="1:17" s="25" customFormat="1">
      <c r="A114" s="33" t="s">
        <v>298</v>
      </c>
      <c r="B114"/>
      <c r="C114" s="24">
        <v>46109.445</v>
      </c>
      <c r="D114" s="24"/>
      <c r="E114" s="25">
        <f t="shared" si="9"/>
        <v>-2609.2641662821684</v>
      </c>
      <c r="F114" s="25">
        <f t="shared" si="10"/>
        <v>-2609.5</v>
      </c>
      <c r="G114" s="25">
        <f t="shared" si="11"/>
        <v>8.0501249998633284E-2</v>
      </c>
      <c r="N114" s="25">
        <f>+C114-(C$7+F114*C$8)</f>
        <v>8.0501249998633284E-2</v>
      </c>
      <c r="P114" s="27"/>
      <c r="Q114" s="28">
        <f t="shared" si="12"/>
        <v>31090.945</v>
      </c>
    </row>
    <row r="115" spans="1:17" s="25" customFormat="1">
      <c r="A115" s="33" t="s">
        <v>296</v>
      </c>
      <c r="B115" s="2"/>
      <c r="C115" s="24">
        <v>46114.571000000004</v>
      </c>
      <c r="D115" s="24" t="s">
        <v>264</v>
      </c>
      <c r="E115" s="25">
        <f t="shared" si="9"/>
        <v>-2594.2472114194438</v>
      </c>
      <c r="F115" s="25">
        <f t="shared" si="10"/>
        <v>-2594</v>
      </c>
      <c r="G115" s="25">
        <f t="shared" si="11"/>
        <v>-8.4385000001930166E-2</v>
      </c>
      <c r="I115" s="25">
        <f>+C115-(C$7+F115*C$8)</f>
        <v>-8.4385000001930166E-2</v>
      </c>
      <c r="P115" s="27"/>
      <c r="Q115" s="28">
        <f t="shared" si="12"/>
        <v>31096.071000000004</v>
      </c>
    </row>
    <row r="116" spans="1:17" s="25" customFormat="1">
      <c r="A116" s="33" t="s">
        <v>308</v>
      </c>
      <c r="B116" s="2"/>
      <c r="C116" s="24">
        <v>46119.332999999999</v>
      </c>
      <c r="D116" s="24"/>
      <c r="E116" s="25">
        <f t="shared" si="9"/>
        <v>-2580.2966185485566</v>
      </c>
      <c r="F116" s="25">
        <f t="shared" si="10"/>
        <v>-2580.5</v>
      </c>
      <c r="G116" s="25">
        <f t="shared" si="11"/>
        <v>6.9423749999259599E-2</v>
      </c>
      <c r="J116" s="25">
        <f>+C116-(C$7+F116*C$8)</f>
        <v>6.9423749999259599E-2</v>
      </c>
      <c r="P116" s="27"/>
      <c r="Q116" s="28">
        <f t="shared" si="12"/>
        <v>31100.832999999999</v>
      </c>
    </row>
    <row r="117" spans="1:17" s="25" customFormat="1">
      <c r="A117" s="33" t="s">
        <v>296</v>
      </c>
      <c r="B117" s="2"/>
      <c r="C117" s="24">
        <v>46144.6</v>
      </c>
      <c r="D117" s="24" t="s">
        <v>264</v>
      </c>
      <c r="E117" s="25">
        <f t="shared" si="9"/>
        <v>-2506.2752766608914</v>
      </c>
      <c r="F117" s="25">
        <f t="shared" si="10"/>
        <v>-2506.5</v>
      </c>
      <c r="G117" s="25">
        <f t="shared" si="11"/>
        <v>7.6708749998942949E-2</v>
      </c>
      <c r="I117" s="25">
        <f>+C117-(C$7+F117*C$8)</f>
        <v>7.6708749998942949E-2</v>
      </c>
      <c r="P117" s="27"/>
      <c r="Q117" s="28">
        <f t="shared" si="12"/>
        <v>31126.1</v>
      </c>
    </row>
    <row r="118" spans="1:17" s="25" customFormat="1">
      <c r="A118" s="33" t="s">
        <v>309</v>
      </c>
      <c r="B118" s="2" t="s">
        <v>288</v>
      </c>
      <c r="C118" s="24">
        <v>46321.578000000001</v>
      </c>
      <c r="D118" s="24"/>
      <c r="E118" s="25">
        <f t="shared" si="9"/>
        <v>-1987.8065607628614</v>
      </c>
      <c r="F118" s="25">
        <f t="shared" si="10"/>
        <v>-1988</v>
      </c>
      <c r="G118" s="25">
        <f t="shared" si="11"/>
        <v>6.603000000177417E-2</v>
      </c>
      <c r="J118" s="25">
        <f>+C118-(C$7+F118*C$8)</f>
        <v>6.603000000177417E-2</v>
      </c>
      <c r="P118" s="27"/>
      <c r="Q118" s="28">
        <f t="shared" si="12"/>
        <v>31303.078000000001</v>
      </c>
    </row>
    <row r="119" spans="1:17" s="25" customFormat="1">
      <c r="A119" s="33" t="s">
        <v>309</v>
      </c>
      <c r="B119" s="2" t="s">
        <v>288</v>
      </c>
      <c r="C119" s="24">
        <v>46355.377</v>
      </c>
      <c r="D119" s="24"/>
      <c r="E119" s="25">
        <f t="shared" si="9"/>
        <v>-1888.7901625176742</v>
      </c>
      <c r="F119" s="25">
        <f t="shared" si="10"/>
        <v>-1889</v>
      </c>
      <c r="G119" s="25">
        <f t="shared" si="11"/>
        <v>7.1627500001341105E-2</v>
      </c>
      <c r="J119" s="25">
        <f>+C119-(C$7+F119*C$8)</f>
        <v>7.1627500001341105E-2</v>
      </c>
      <c r="P119" s="27"/>
      <c r="Q119" s="28">
        <f t="shared" si="12"/>
        <v>31336.877</v>
      </c>
    </row>
    <row r="120" spans="1:17" s="25" customFormat="1">
      <c r="A120" s="33" t="s">
        <v>310</v>
      </c>
      <c r="B120"/>
      <c r="C120" s="24">
        <v>46358.629000000001</v>
      </c>
      <c r="D120" s="24"/>
      <c r="E120" s="25">
        <f t="shared" si="9"/>
        <v>-1879.2632141732438</v>
      </c>
      <c r="F120" s="25">
        <f t="shared" si="10"/>
        <v>-1879.5</v>
      </c>
      <c r="G120" s="25">
        <f t="shared" si="11"/>
        <v>8.0826249999518041E-2</v>
      </c>
      <c r="N120" s="25">
        <f>+C120-(C$7+F120*C$8)</f>
        <v>8.0826249999518041E-2</v>
      </c>
      <c r="P120" s="27"/>
      <c r="Q120" s="28">
        <f t="shared" si="12"/>
        <v>31340.129000000001</v>
      </c>
    </row>
    <row r="121" spans="1:17" s="25" customFormat="1">
      <c r="A121" s="33" t="s">
        <v>311</v>
      </c>
      <c r="B121" s="2"/>
      <c r="C121" s="24">
        <v>46373.642</v>
      </c>
      <c r="D121" s="24"/>
      <c r="E121" s="25">
        <f t="shared" si="9"/>
        <v>-1835.2816411428305</v>
      </c>
      <c r="F121" s="25">
        <f t="shared" si="10"/>
        <v>-1835.5</v>
      </c>
      <c r="G121" s="25">
        <f t="shared" si="11"/>
        <v>7.4536249994707759E-2</v>
      </c>
      <c r="J121" s="25">
        <f>+C121-(C$7+F121*C$8)</f>
        <v>7.4536249994707759E-2</v>
      </c>
      <c r="P121" s="27"/>
      <c r="Q121" s="28">
        <f t="shared" si="12"/>
        <v>31355.142</v>
      </c>
    </row>
    <row r="122" spans="1:17" s="25" customFormat="1">
      <c r="A122" s="33" t="s">
        <v>296</v>
      </c>
      <c r="B122" s="2"/>
      <c r="C122" s="24">
        <v>46409.826000000001</v>
      </c>
      <c r="D122" s="24" t="s">
        <v>264</v>
      </c>
      <c r="E122" s="25">
        <f t="shared" si="9"/>
        <v>-1729.2782281985403</v>
      </c>
      <c r="F122" s="25">
        <f t="shared" si="10"/>
        <v>-1729.5</v>
      </c>
      <c r="G122" s="25">
        <f t="shared" si="11"/>
        <v>7.5701249996200204E-2</v>
      </c>
      <c r="I122" s="25">
        <f>+C122-(C$7+F122*C$8)</f>
        <v>7.5701249996200204E-2</v>
      </c>
      <c r="P122" s="27"/>
      <c r="Q122" s="28">
        <f t="shared" si="12"/>
        <v>31391.326000000001</v>
      </c>
    </row>
    <row r="123" spans="1:17" s="25" customFormat="1">
      <c r="A123" s="33" t="s">
        <v>296</v>
      </c>
      <c r="B123" s="2"/>
      <c r="C123" s="24">
        <v>46413.591</v>
      </c>
      <c r="D123" s="24" t="s">
        <v>264</v>
      </c>
      <c r="E123" s="25">
        <f t="shared" si="9"/>
        <v>-1718.2484125414769</v>
      </c>
      <c r="F123" s="25">
        <f t="shared" si="10"/>
        <v>-1718</v>
      </c>
      <c r="G123" s="25">
        <f t="shared" si="11"/>
        <v>-8.4795000002486631E-2</v>
      </c>
      <c r="I123" s="25">
        <f>+C123-(C$7+F123*C$8)</f>
        <v>-8.4795000002486631E-2</v>
      </c>
      <c r="P123" s="27"/>
      <c r="Q123" s="28">
        <f t="shared" si="12"/>
        <v>31395.091</v>
      </c>
    </row>
    <row r="124" spans="1:17" s="25" customFormat="1">
      <c r="A124" s="33" t="s">
        <v>311</v>
      </c>
      <c r="B124" s="2"/>
      <c r="C124" s="24">
        <v>46416.298999999999</v>
      </c>
      <c r="D124" s="24"/>
      <c r="E124" s="25">
        <f t="shared" si="9"/>
        <v>-1710.3151480529464</v>
      </c>
      <c r="F124" s="25">
        <f t="shared" si="10"/>
        <v>-1710.5</v>
      </c>
      <c r="G124" s="25">
        <f t="shared" si="11"/>
        <v>6.3098749997152481E-2</v>
      </c>
      <c r="J124" s="25">
        <f>+C124-(C$7+F124*C$8)</f>
        <v>6.3098749997152481E-2</v>
      </c>
      <c r="P124" s="27"/>
      <c r="Q124" s="28">
        <f t="shared" si="12"/>
        <v>31397.798999999999</v>
      </c>
    </row>
    <row r="125" spans="1:17" s="25" customFormat="1">
      <c r="A125" s="33" t="s">
        <v>296</v>
      </c>
      <c r="B125" s="2"/>
      <c r="C125" s="24">
        <v>46472.631000000001</v>
      </c>
      <c r="D125" s="24" t="s">
        <v>264</v>
      </c>
      <c r="E125" s="25">
        <f t="shared" si="9"/>
        <v>-1545.2868411223194</v>
      </c>
      <c r="F125" s="25">
        <f t="shared" si="10"/>
        <v>-1545.5</v>
      </c>
      <c r="G125" s="25">
        <f t="shared" si="11"/>
        <v>7.2761249997711275E-2</v>
      </c>
      <c r="I125" s="25">
        <f>+C125-(C$7+F125*C$8)</f>
        <v>7.2761249997711275E-2</v>
      </c>
      <c r="P125" s="27"/>
      <c r="Q125" s="28">
        <f t="shared" si="12"/>
        <v>31454.131000000001</v>
      </c>
    </row>
    <row r="126" spans="1:17" s="25" customFormat="1">
      <c r="A126" s="33" t="s">
        <v>312</v>
      </c>
      <c r="B126"/>
      <c r="C126" s="24">
        <v>46737.351999999999</v>
      </c>
      <c r="D126" s="24"/>
      <c r="E126" s="25">
        <f t="shared" si="9"/>
        <v>-769.76922344532545</v>
      </c>
      <c r="F126" s="25">
        <f t="shared" si="10"/>
        <v>-770</v>
      </c>
      <c r="G126" s="25">
        <f t="shared" si="11"/>
        <v>7.8774999994493555E-2</v>
      </c>
      <c r="N126" s="25">
        <f>+C126-(C$7+F126*C$8)</f>
        <v>7.8774999994493555E-2</v>
      </c>
      <c r="P126" s="27"/>
      <c r="Q126" s="28">
        <f t="shared" si="12"/>
        <v>31718.851999999999</v>
      </c>
    </row>
    <row r="127" spans="1:17" s="25" customFormat="1">
      <c r="A127" s="33" t="s">
        <v>313</v>
      </c>
      <c r="B127" s="2"/>
      <c r="C127" s="24">
        <v>46742.303</v>
      </c>
      <c r="D127" s="24"/>
      <c r="E127" s="25">
        <f t="shared" si="9"/>
        <v>-755.26494261713447</v>
      </c>
      <c r="F127" s="25">
        <f t="shared" si="10"/>
        <v>-755.5</v>
      </c>
      <c r="G127" s="25">
        <f t="shared" si="11"/>
        <v>8.02362499962328E-2</v>
      </c>
      <c r="J127" s="25">
        <f>+C127-(C$7+F127*C$8)</f>
        <v>8.02362499962328E-2</v>
      </c>
      <c r="P127" s="27"/>
      <c r="Q127" s="28">
        <f t="shared" si="12"/>
        <v>31723.803</v>
      </c>
    </row>
    <row r="128" spans="1:17" s="25" customFormat="1">
      <c r="A128" s="33" t="s">
        <v>296</v>
      </c>
      <c r="B128" s="2"/>
      <c r="C128" s="24">
        <v>46756.800999999999</v>
      </c>
      <c r="D128" s="24" t="s">
        <v>264</v>
      </c>
      <c r="E128" s="25">
        <f t="shared" si="9"/>
        <v>-712.79209603117852</v>
      </c>
      <c r="F128" s="25">
        <f t="shared" si="10"/>
        <v>-713</v>
      </c>
      <c r="G128" s="25">
        <f t="shared" si="11"/>
        <v>7.0967499996186234E-2</v>
      </c>
      <c r="I128" s="25">
        <f>+C128-(C$7+F128*C$8)</f>
        <v>7.0967499996186234E-2</v>
      </c>
      <c r="P128" s="27"/>
      <c r="Q128" s="28">
        <f t="shared" si="12"/>
        <v>31738.300999999999</v>
      </c>
    </row>
    <row r="129" spans="1:18" s="25" customFormat="1">
      <c r="A129" s="33" t="s">
        <v>313</v>
      </c>
      <c r="B129" s="2" t="s">
        <v>288</v>
      </c>
      <c r="C129" s="24">
        <v>46763.290999999997</v>
      </c>
      <c r="D129" s="24"/>
      <c r="E129" s="25">
        <f t="shared" si="9"/>
        <v>-693.77921326508829</v>
      </c>
      <c r="F129" s="25">
        <f t="shared" si="10"/>
        <v>-694</v>
      </c>
      <c r="G129" s="25">
        <f t="shared" si="11"/>
        <v>7.5364999996963888E-2</v>
      </c>
      <c r="J129" s="25">
        <f>+C129-(C$7+F129*C$8)</f>
        <v>7.5364999996963888E-2</v>
      </c>
      <c r="P129" s="27"/>
      <c r="Q129" s="28">
        <f t="shared" si="12"/>
        <v>31744.790999999997</v>
      </c>
    </row>
    <row r="130" spans="1:18" s="25" customFormat="1">
      <c r="A130" s="33" t="s">
        <v>296</v>
      </c>
      <c r="B130" s="2"/>
      <c r="C130" s="24">
        <v>46769.606</v>
      </c>
      <c r="D130" s="24" t="s">
        <v>264</v>
      </c>
      <c r="E130" s="25">
        <f t="shared" si="9"/>
        <v>-675.27900453351037</v>
      </c>
      <c r="F130" s="25">
        <f t="shared" si="10"/>
        <v>-675.5</v>
      </c>
      <c r="G130" s="25">
        <f t="shared" si="11"/>
        <v>7.5436250001075678E-2</v>
      </c>
      <c r="I130" s="25">
        <f>+C130-(C$7+F130*C$8)</f>
        <v>7.5436250001075678E-2</v>
      </c>
      <c r="P130" s="27"/>
      <c r="Q130" s="28">
        <f t="shared" si="12"/>
        <v>31751.106</v>
      </c>
    </row>
    <row r="131" spans="1:18" s="25" customFormat="1">
      <c r="A131" s="33" t="s">
        <v>313</v>
      </c>
      <c r="B131" s="2"/>
      <c r="C131" s="24">
        <v>46770.29</v>
      </c>
      <c r="D131" s="24"/>
      <c r="E131" s="25">
        <f t="shared" si="9"/>
        <v>-673.27518144999249</v>
      </c>
      <c r="F131" s="25">
        <f t="shared" si="10"/>
        <v>-673.5</v>
      </c>
      <c r="G131" s="25">
        <f t="shared" si="11"/>
        <v>7.6741249999031425E-2</v>
      </c>
      <c r="J131" s="25">
        <f>+C131-(C$7+F131*C$8)</f>
        <v>7.6741249999031425E-2</v>
      </c>
      <c r="P131" s="27"/>
      <c r="Q131" s="28">
        <f t="shared" si="12"/>
        <v>31751.79</v>
      </c>
    </row>
    <row r="132" spans="1:18" s="25" customFormat="1">
      <c r="A132" s="33" t="s">
        <v>313</v>
      </c>
      <c r="B132" s="2"/>
      <c r="C132" s="24">
        <v>46770.292000000001</v>
      </c>
      <c r="D132" s="24"/>
      <c r="E132" s="25">
        <f t="shared" si="9"/>
        <v>-673.26932231816818</v>
      </c>
      <c r="F132" s="25">
        <f t="shared" si="10"/>
        <v>-673.5</v>
      </c>
      <c r="G132" s="25">
        <f t="shared" si="11"/>
        <v>7.8741249999438878E-2</v>
      </c>
      <c r="J132" s="25">
        <f>+C132-(C$7+F132*C$8)</f>
        <v>7.8741249999438878E-2</v>
      </c>
      <c r="P132" s="27"/>
      <c r="Q132" s="28">
        <f t="shared" si="12"/>
        <v>31751.792000000001</v>
      </c>
    </row>
    <row r="133" spans="1:18" s="25" customFormat="1">
      <c r="A133" s="33" t="s">
        <v>313</v>
      </c>
      <c r="B133" s="2"/>
      <c r="C133" s="24">
        <v>46773.364000000001</v>
      </c>
      <c r="D133" s="24"/>
      <c r="E133" s="25">
        <f t="shared" si="9"/>
        <v>-664.26969583782159</v>
      </c>
      <c r="F133" s="25">
        <f t="shared" si="10"/>
        <v>-664.5</v>
      </c>
      <c r="G133" s="25">
        <f t="shared" si="11"/>
        <v>7.8613749996293336E-2</v>
      </c>
      <c r="J133" s="25">
        <f>+C133-(C$7+F133*C$8)</f>
        <v>7.8613749996293336E-2</v>
      </c>
      <c r="P133" s="27"/>
      <c r="Q133" s="28">
        <f t="shared" si="12"/>
        <v>31754.864000000001</v>
      </c>
    </row>
    <row r="134" spans="1:18" s="25" customFormat="1">
      <c r="A134" s="33" t="s">
        <v>296</v>
      </c>
      <c r="B134" s="2"/>
      <c r="C134" s="24">
        <v>46814.665999999997</v>
      </c>
      <c r="D134" s="24" t="s">
        <v>264</v>
      </c>
      <c r="E134" s="25">
        <f t="shared" si="9"/>
        <v>-543.27276455812546</v>
      </c>
      <c r="F134" s="25">
        <f t="shared" si="10"/>
        <v>-543.5</v>
      </c>
      <c r="G134" s="25">
        <f t="shared" si="11"/>
        <v>7.7566249994561076E-2</v>
      </c>
      <c r="I134" s="25">
        <f>+C134-(C$7+F134*C$8)</f>
        <v>7.7566249994561076E-2</v>
      </c>
      <c r="P134" s="27"/>
      <c r="Q134" s="28">
        <f t="shared" si="12"/>
        <v>31796.165999999997</v>
      </c>
    </row>
    <row r="135" spans="1:18" s="25" customFormat="1">
      <c r="A135" s="33" t="s">
        <v>314</v>
      </c>
      <c r="B135" s="2" t="s">
        <v>288</v>
      </c>
      <c r="C135" s="24">
        <v>46821.324999999997</v>
      </c>
      <c r="D135" s="24"/>
      <c r="E135" s="25">
        <f t="shared" si="9"/>
        <v>-523.76478515297492</v>
      </c>
      <c r="F135" s="25">
        <f t="shared" si="10"/>
        <v>-524</v>
      </c>
      <c r="G135" s="25">
        <f t="shared" si="11"/>
        <v>8.0289999998058192E-2</v>
      </c>
      <c r="J135" s="25">
        <f>+C135-(C$7+F135*C$8)</f>
        <v>8.0289999998058192E-2</v>
      </c>
      <c r="P135" s="27"/>
      <c r="Q135" s="28">
        <f t="shared" si="12"/>
        <v>31802.824999999997</v>
      </c>
    </row>
    <row r="136" spans="1:18" s="25" customFormat="1">
      <c r="A136" s="33" t="s">
        <v>314</v>
      </c>
      <c r="B136" s="2"/>
      <c r="C136" s="24">
        <v>46825.249000000003</v>
      </c>
      <c r="D136" s="24"/>
      <c r="E136" s="25">
        <f t="shared" si="9"/>
        <v>-512.26916851595149</v>
      </c>
      <c r="F136" s="25">
        <f t="shared" si="10"/>
        <v>-512.5</v>
      </c>
      <c r="G136" s="25">
        <f t="shared" si="11"/>
        <v>7.8793749999022111E-2</v>
      </c>
      <c r="J136" s="25">
        <f>+C136-(C$7+F136*C$8)</f>
        <v>7.8793749999022111E-2</v>
      </c>
      <c r="P136" s="27"/>
      <c r="Q136" s="28">
        <f t="shared" si="12"/>
        <v>31806.749000000003</v>
      </c>
    </row>
    <row r="137" spans="1:18">
      <c r="A137" s="33" t="s">
        <v>296</v>
      </c>
      <c r="B137" s="2"/>
      <c r="C137" s="24">
        <v>46857.667999999998</v>
      </c>
      <c r="D137" s="24" t="s">
        <v>264</v>
      </c>
      <c r="E137" s="25">
        <f t="shared" si="9"/>
        <v>-417.29557122874593</v>
      </c>
      <c r="F137" s="25">
        <f t="shared" si="10"/>
        <v>-417.5</v>
      </c>
      <c r="G137" s="25">
        <f t="shared" si="11"/>
        <v>6.9781249992956873E-2</v>
      </c>
      <c r="I137" s="25">
        <f>+C137-(C$7+F137*C$8)</f>
        <v>6.9781249992956873E-2</v>
      </c>
      <c r="P137" s="13"/>
      <c r="Q137" s="28">
        <f t="shared" si="12"/>
        <v>31839.167999999998</v>
      </c>
      <c r="R137" s="25"/>
    </row>
    <row r="138" spans="1:18">
      <c r="A138" s="33" t="s">
        <v>315</v>
      </c>
      <c r="C138" s="24">
        <v>47138.428</v>
      </c>
      <c r="D138" s="24"/>
      <c r="E138" s="25">
        <f t="shared" si="9"/>
        <v>405.20935410394884</v>
      </c>
      <c r="F138" s="25">
        <f t="shared" si="10"/>
        <v>405</v>
      </c>
      <c r="G138" s="25">
        <f t="shared" si="11"/>
        <v>7.1462499996414408E-2</v>
      </c>
      <c r="N138" s="25">
        <f>+C138-(C$7+F138*C$8)</f>
        <v>7.1462499996414408E-2</v>
      </c>
      <c r="P138" s="13"/>
      <c r="Q138" s="28">
        <f t="shared" si="12"/>
        <v>32119.928</v>
      </c>
      <c r="R138" s="25"/>
    </row>
    <row r="139" spans="1:18">
      <c r="A139" s="33" t="s">
        <v>315</v>
      </c>
      <c r="C139" s="24">
        <v>47153.45</v>
      </c>
      <c r="D139" s="24"/>
      <c r="E139" s="25">
        <f t="shared" si="9"/>
        <v>449.21729322756102</v>
      </c>
      <c r="F139" s="25">
        <f t="shared" si="10"/>
        <v>449</v>
      </c>
      <c r="G139" s="25">
        <f t="shared" si="11"/>
        <v>7.4172499997075647E-2</v>
      </c>
      <c r="N139" s="25">
        <f>+C139-(C$7+F139*C$8)</f>
        <v>7.4172499997075647E-2</v>
      </c>
      <c r="P139" s="13"/>
      <c r="Q139" s="28">
        <f t="shared" si="12"/>
        <v>32134.949999999997</v>
      </c>
      <c r="R139" s="25"/>
    </row>
    <row r="140" spans="1:18">
      <c r="A140" s="33" t="s">
        <v>316</v>
      </c>
      <c r="B140" s="2" t="s">
        <v>288</v>
      </c>
      <c r="C140" s="24">
        <v>47159.266000000003</v>
      </c>
      <c r="D140" s="24"/>
      <c r="E140" s="25">
        <f t="shared" si="9"/>
        <v>466.25564856927633</v>
      </c>
      <c r="F140" s="25">
        <f t="shared" si="10"/>
        <v>466.5</v>
      </c>
      <c r="G140" s="25">
        <f t="shared" si="11"/>
        <v>-8.3408749997033738E-2</v>
      </c>
      <c r="J140" s="25">
        <f>+C140-(C$7+F140*C$8)</f>
        <v>-8.3408749997033738E-2</v>
      </c>
      <c r="P140" s="13"/>
      <c r="Q140" s="28">
        <f t="shared" si="12"/>
        <v>32140.766000000003</v>
      </c>
      <c r="R140" s="25"/>
    </row>
    <row r="141" spans="1:18">
      <c r="A141" s="33" t="s">
        <v>316</v>
      </c>
      <c r="B141" s="2" t="s">
        <v>288</v>
      </c>
      <c r="C141" s="24">
        <v>47174.279000000002</v>
      </c>
      <c r="D141" s="24"/>
      <c r="E141" s="25">
        <f t="shared" si="9"/>
        <v>510.23722159968963</v>
      </c>
      <c r="F141" s="25">
        <f t="shared" si="10"/>
        <v>510</v>
      </c>
      <c r="G141" s="25">
        <f t="shared" si="11"/>
        <v>8.0974999997124542E-2</v>
      </c>
      <c r="J141" s="25">
        <f>+C141-(C$7+F141*C$8)</f>
        <v>8.0974999997124542E-2</v>
      </c>
      <c r="P141" s="13"/>
      <c r="Q141" s="28">
        <f t="shared" si="12"/>
        <v>32155.779000000002</v>
      </c>
      <c r="R141" s="25"/>
    </row>
    <row r="142" spans="1:18">
      <c r="A142" s="33" t="s">
        <v>316</v>
      </c>
      <c r="B142" s="2" t="s">
        <v>288</v>
      </c>
      <c r="C142" s="24">
        <v>47176.334000000003</v>
      </c>
      <c r="D142" s="24"/>
      <c r="E142" s="25">
        <f t="shared" si="9"/>
        <v>516.25747954796896</v>
      </c>
      <c r="F142" s="25">
        <f t="shared" si="10"/>
        <v>516.5</v>
      </c>
      <c r="G142" s="25">
        <f t="shared" si="11"/>
        <v>-8.2783749996451661E-2</v>
      </c>
      <c r="J142" s="25">
        <f>+C142-(C$7+F142*C$8)</f>
        <v>-8.2783749996451661E-2</v>
      </c>
      <c r="P142" s="13"/>
      <c r="Q142" s="28">
        <f t="shared" si="12"/>
        <v>32157.834000000003</v>
      </c>
      <c r="R142" s="25"/>
    </row>
    <row r="143" spans="1:18">
      <c r="A143" s="33" t="s">
        <v>317</v>
      </c>
      <c r="B143" s="2" t="s">
        <v>288</v>
      </c>
      <c r="C143" s="24">
        <v>47205.341999999997</v>
      </c>
      <c r="D143" s="24"/>
      <c r="E143" s="25">
        <f t="shared" si="9"/>
        <v>601.23832751080556</v>
      </c>
      <c r="F143" s="25">
        <f t="shared" si="10"/>
        <v>601</v>
      </c>
      <c r="G143" s="25">
        <f t="shared" si="11"/>
        <v>8.1352499997592531E-2</v>
      </c>
      <c r="J143" s="25">
        <f>+C143-(C$7+F143*C$8)</f>
        <v>8.1352499997592531E-2</v>
      </c>
      <c r="P143" s="13"/>
      <c r="Q143" s="28">
        <f t="shared" si="12"/>
        <v>32186.841999999997</v>
      </c>
      <c r="R143" s="25"/>
    </row>
    <row r="144" spans="1:18">
      <c r="A144" s="33" t="s">
        <v>296</v>
      </c>
      <c r="B144" s="2"/>
      <c r="C144" s="24">
        <v>47212.673999999999</v>
      </c>
      <c r="D144" s="24" t="s">
        <v>264</v>
      </c>
      <c r="E144" s="25">
        <f t="shared" si="9"/>
        <v>622.71790477445086</v>
      </c>
      <c r="F144" s="25">
        <f t="shared" si="10"/>
        <v>622.5</v>
      </c>
      <c r="G144" s="25">
        <f t="shared" si="11"/>
        <v>7.4381250000442378E-2</v>
      </c>
      <c r="I144" s="25">
        <f>+C144-(C$7+F144*C$8)</f>
        <v>7.4381250000442378E-2</v>
      </c>
      <c r="P144" s="13"/>
      <c r="Q144" s="28">
        <f t="shared" si="12"/>
        <v>32194.173999999999</v>
      </c>
      <c r="R144" s="25"/>
    </row>
    <row r="145" spans="1:18">
      <c r="A145" s="33" t="s">
        <v>318</v>
      </c>
      <c r="C145" s="24">
        <v>47436.597000000002</v>
      </c>
      <c r="D145" s="24"/>
      <c r="E145" s="25">
        <f t="shared" si="9"/>
        <v>1278.7150923911829</v>
      </c>
      <c r="F145" s="25">
        <f t="shared" si="10"/>
        <v>1278.5</v>
      </c>
      <c r="G145" s="25">
        <f t="shared" si="11"/>
        <v>7.3421250002866145E-2</v>
      </c>
      <c r="N145" s="25">
        <f>+C145-(C$7+F145*C$8)</f>
        <v>7.3421250002866145E-2</v>
      </c>
      <c r="P145" s="13"/>
      <c r="Q145" s="28">
        <f t="shared" si="12"/>
        <v>32418.097000000002</v>
      </c>
      <c r="R145" s="25"/>
    </row>
    <row r="146" spans="1:18">
      <c r="A146" s="33" t="s">
        <v>319</v>
      </c>
      <c r="C146" s="24">
        <v>47469.366000000002</v>
      </c>
      <c r="D146" s="24"/>
      <c r="E146" s="25">
        <f t="shared" si="9"/>
        <v>1374.7140377474554</v>
      </c>
      <c r="F146" s="25">
        <f t="shared" si="10"/>
        <v>1374.5</v>
      </c>
      <c r="G146" s="25">
        <f t="shared" si="11"/>
        <v>7.3061249997408595E-2</v>
      </c>
      <c r="N146" s="25">
        <f>+C146-(C$7+F146*C$8)</f>
        <v>7.3061249997408595E-2</v>
      </c>
      <c r="P146" s="13"/>
      <c r="Q146" s="28">
        <f t="shared" si="12"/>
        <v>32450.866000000002</v>
      </c>
      <c r="R146" s="25"/>
    </row>
    <row r="147" spans="1:18">
      <c r="A147" s="33" t="s">
        <v>319</v>
      </c>
      <c r="C147" s="24">
        <v>47470.39</v>
      </c>
      <c r="D147" s="24"/>
      <c r="E147" s="25">
        <f t="shared" si="9"/>
        <v>1377.7139132408972</v>
      </c>
      <c r="F147" s="25">
        <f t="shared" si="10"/>
        <v>1377.5</v>
      </c>
      <c r="G147" s="25">
        <f t="shared" si="11"/>
        <v>7.3018749993934762E-2</v>
      </c>
      <c r="N147" s="25">
        <f>+C147-(C$7+F147*C$8)</f>
        <v>7.3018749993934762E-2</v>
      </c>
      <c r="P147" s="13"/>
      <c r="Q147" s="28">
        <f t="shared" si="12"/>
        <v>32451.89</v>
      </c>
      <c r="R147" s="25"/>
    </row>
    <row r="148" spans="1:18">
      <c r="A148" s="33" t="s">
        <v>320</v>
      </c>
      <c r="B148" s="2" t="s">
        <v>288</v>
      </c>
      <c r="C148" s="24">
        <v>47481.493999999999</v>
      </c>
      <c r="D148" s="24"/>
      <c r="E148" s="25">
        <f t="shared" si="9"/>
        <v>1410.2438131229803</v>
      </c>
      <c r="F148" s="25">
        <f t="shared" si="10"/>
        <v>1410</v>
      </c>
      <c r="G148" s="25">
        <f t="shared" si="11"/>
        <v>8.3224999994854443E-2</v>
      </c>
      <c r="J148" s="25">
        <f>+C148-(C$7+F148*C$8)</f>
        <v>8.3224999994854443E-2</v>
      </c>
      <c r="P148" s="13"/>
      <c r="Q148" s="28">
        <f t="shared" si="12"/>
        <v>32462.993999999999</v>
      </c>
      <c r="R148" s="25"/>
    </row>
    <row r="149" spans="1:18">
      <c r="A149" s="33" t="s">
        <v>320</v>
      </c>
      <c r="B149" s="2" t="s">
        <v>288</v>
      </c>
      <c r="C149" s="24">
        <v>47530.302100000001</v>
      </c>
      <c r="D149" s="24"/>
      <c r="E149" s="25">
        <f t="shared" ref="E149:E214" si="13">+(C149-C$7)/C$8</f>
        <v>1553.2303590915374</v>
      </c>
      <c r="F149" s="25">
        <f t="shared" ref="F149:F214" si="14">ROUND(2*E149,0)/2</f>
        <v>1553</v>
      </c>
      <c r="G149" s="25">
        <f t="shared" ref="G149:G214" si="15">+C149-(C$7+F149*C$8)</f>
        <v>7.8632500000821892E-2</v>
      </c>
      <c r="J149" s="25">
        <f>+C149-(C$7+F149*C$8)</f>
        <v>7.8632500000821892E-2</v>
      </c>
      <c r="P149" s="13"/>
      <c r="Q149" s="28">
        <f t="shared" ref="Q149:Q214" si="16">+C149-15018.5</f>
        <v>32511.802100000001</v>
      </c>
      <c r="R149" s="25"/>
    </row>
    <row r="150" spans="1:18">
      <c r="A150" s="33" t="s">
        <v>296</v>
      </c>
      <c r="B150" s="2"/>
      <c r="C150" s="24">
        <v>47539.682000000001</v>
      </c>
      <c r="D150" s="24" t="s">
        <v>264</v>
      </c>
      <c r="E150" s="25">
        <f t="shared" si="13"/>
        <v>1580.7093943854825</v>
      </c>
      <c r="F150" s="25">
        <f t="shared" si="14"/>
        <v>1580.5</v>
      </c>
      <c r="G150" s="25">
        <f t="shared" si="15"/>
        <v>7.1476249999250285E-2</v>
      </c>
      <c r="I150" s="25">
        <f>+C150-(C$7+F150*C$8)</f>
        <v>7.1476249999250285E-2</v>
      </c>
      <c r="P150" s="13"/>
      <c r="Q150" s="28">
        <f t="shared" si="16"/>
        <v>32521.182000000001</v>
      </c>
      <c r="R150" s="25"/>
    </row>
    <row r="151" spans="1:18">
      <c r="A151" s="33" t="s">
        <v>321</v>
      </c>
      <c r="B151" s="2" t="s">
        <v>288</v>
      </c>
      <c r="C151" s="24">
        <v>47558.292000000001</v>
      </c>
      <c r="D151" s="24"/>
      <c r="E151" s="25">
        <f t="shared" si="13"/>
        <v>1635.2286159998214</v>
      </c>
      <c r="F151" s="25">
        <f t="shared" si="14"/>
        <v>1635</v>
      </c>
      <c r="G151" s="25">
        <f t="shared" si="15"/>
        <v>7.8037499995843973E-2</v>
      </c>
      <c r="J151" s="25">
        <f>+C151-(C$7+F151*C$8)</f>
        <v>7.8037499995843973E-2</v>
      </c>
      <c r="P151" s="13"/>
      <c r="Q151" s="28">
        <f t="shared" si="16"/>
        <v>32539.792000000001</v>
      </c>
      <c r="R151" s="25"/>
    </row>
    <row r="152" spans="1:18">
      <c r="A152" s="33" t="s">
        <v>321</v>
      </c>
      <c r="B152" s="2" t="s">
        <v>288</v>
      </c>
      <c r="C152" s="24">
        <v>47615.3</v>
      </c>
      <c r="D152" s="24"/>
      <c r="E152" s="25">
        <f t="shared" si="13"/>
        <v>1802.2373094866687</v>
      </c>
      <c r="F152" s="25">
        <f t="shared" si="14"/>
        <v>1802</v>
      </c>
      <c r="G152" s="25">
        <f t="shared" si="15"/>
        <v>8.1005000000004657E-2</v>
      </c>
      <c r="J152" s="25">
        <f>+C152-(C$7+F152*C$8)</f>
        <v>8.1005000000004657E-2</v>
      </c>
      <c r="P152" s="13"/>
      <c r="Q152" s="28">
        <f t="shared" si="16"/>
        <v>32596.800000000003</v>
      </c>
      <c r="R152" s="25"/>
    </row>
    <row r="153" spans="1:18">
      <c r="A153" s="33" t="s">
        <v>296</v>
      </c>
      <c r="B153" s="2"/>
      <c r="C153" s="24">
        <v>47847.584000000003</v>
      </c>
      <c r="D153" s="24" t="s">
        <v>264</v>
      </c>
      <c r="E153" s="25">
        <f t="shared" si="13"/>
        <v>2482.728597690038</v>
      </c>
      <c r="F153" s="25">
        <f t="shared" si="14"/>
        <v>2482.5</v>
      </c>
      <c r="G153" s="25">
        <f t="shared" si="15"/>
        <v>7.8031249999185093E-2</v>
      </c>
      <c r="I153" s="25">
        <f>+C153-(C$7+F153*C$8)</f>
        <v>7.8031249999185093E-2</v>
      </c>
      <c r="P153" s="13"/>
      <c r="Q153" s="28">
        <f t="shared" si="16"/>
        <v>32829.084000000003</v>
      </c>
      <c r="R153" s="25"/>
    </row>
    <row r="154" spans="1:18">
      <c r="A154" s="33" t="s">
        <v>322</v>
      </c>
      <c r="C154" s="24">
        <v>47849.283000000003</v>
      </c>
      <c r="D154" s="24"/>
      <c r="E154" s="25">
        <f t="shared" si="13"/>
        <v>2487.7059301737991</v>
      </c>
      <c r="F154" s="25">
        <f t="shared" si="14"/>
        <v>2487.5</v>
      </c>
      <c r="G154" s="25">
        <f t="shared" si="15"/>
        <v>7.0293750002747402E-2</v>
      </c>
      <c r="N154" s="25">
        <f>+C154-(C$7+F154*C$8)</f>
        <v>7.0293750002747402E-2</v>
      </c>
      <c r="P154" s="13"/>
      <c r="Q154" s="28">
        <f t="shared" si="16"/>
        <v>32830.783000000003</v>
      </c>
      <c r="R154" s="25"/>
    </row>
    <row r="155" spans="1:18">
      <c r="A155" s="33" t="s">
        <v>323</v>
      </c>
      <c r="C155" s="24">
        <v>47880.345600000001</v>
      </c>
      <c r="D155" s="24"/>
      <c r="E155" s="25">
        <f t="shared" si="13"/>
        <v>2578.7058642585584</v>
      </c>
      <c r="F155" s="25">
        <f t="shared" si="14"/>
        <v>2578.5</v>
      </c>
      <c r="G155" s="25">
        <f t="shared" si="15"/>
        <v>7.0271249998768326E-2</v>
      </c>
      <c r="N155" s="25">
        <f>+C155-(C$7+F155*C$8)</f>
        <v>7.0271249998768326E-2</v>
      </c>
      <c r="P155" s="13"/>
      <c r="Q155" s="28">
        <f t="shared" si="16"/>
        <v>32861.845600000001</v>
      </c>
      <c r="R155" s="25"/>
    </row>
    <row r="156" spans="1:18">
      <c r="A156" s="33" t="s">
        <v>296</v>
      </c>
      <c r="B156" s="2"/>
      <c r="C156" s="24">
        <v>47919.762999999999</v>
      </c>
      <c r="D156" s="24" t="s">
        <v>264</v>
      </c>
      <c r="E156" s="25">
        <f t="shared" si="13"/>
        <v>2694.1817356213146</v>
      </c>
      <c r="F156" s="25">
        <f t="shared" si="14"/>
        <v>2694</v>
      </c>
      <c r="G156" s="25">
        <f t="shared" si="15"/>
        <v>6.2034999995375983E-2</v>
      </c>
      <c r="I156" s="25">
        <f>+C156-(C$7+F156*C$8)</f>
        <v>6.2034999995375983E-2</v>
      </c>
      <c r="P156" s="13"/>
      <c r="Q156" s="28">
        <f t="shared" si="16"/>
        <v>32901.262999999999</v>
      </c>
      <c r="R156" s="25"/>
    </row>
    <row r="157" spans="1:18">
      <c r="A157" s="33" t="s">
        <v>296</v>
      </c>
      <c r="B157" s="2"/>
      <c r="C157" s="24">
        <v>47950.665000000001</v>
      </c>
      <c r="D157" s="24" t="s">
        <v>264</v>
      </c>
      <c r="E157" s="25">
        <f t="shared" si="13"/>
        <v>2784.7111814206887</v>
      </c>
      <c r="F157" s="25">
        <f t="shared" si="14"/>
        <v>2784.5</v>
      </c>
      <c r="G157" s="25">
        <f t="shared" si="15"/>
        <v>7.2086250002030283E-2</v>
      </c>
      <c r="I157" s="25">
        <f>+C157-(C$7+F157*C$8)</f>
        <v>7.2086250002030283E-2</v>
      </c>
      <c r="P157" s="13"/>
      <c r="Q157" s="28">
        <f t="shared" si="16"/>
        <v>32932.165000000001</v>
      </c>
      <c r="R157" s="25"/>
    </row>
    <row r="158" spans="1:18">
      <c r="A158" s="33" t="s">
        <v>296</v>
      </c>
      <c r="B158" s="2"/>
      <c r="C158" s="24">
        <v>48135.851999999999</v>
      </c>
      <c r="D158" s="24" t="s">
        <v>264</v>
      </c>
      <c r="E158" s="25">
        <f t="shared" si="13"/>
        <v>3327.2287038867917</v>
      </c>
      <c r="F158" s="25">
        <f t="shared" si="14"/>
        <v>3327</v>
      </c>
      <c r="G158" s="25">
        <f t="shared" si="15"/>
        <v>7.8067499998724088E-2</v>
      </c>
      <c r="I158" s="25">
        <f>+C158-(C$7+F158*C$8)</f>
        <v>7.8067499998724088E-2</v>
      </c>
      <c r="P158" s="13"/>
      <c r="Q158" s="28">
        <f t="shared" si="16"/>
        <v>33117.351999999999</v>
      </c>
      <c r="R158" s="25"/>
    </row>
    <row r="159" spans="1:18">
      <c r="A159" s="33" t="s">
        <v>324</v>
      </c>
      <c r="C159" s="24">
        <v>48176.639000000003</v>
      </c>
      <c r="D159" s="24"/>
      <c r="E159" s="25">
        <f t="shared" si="13"/>
        <v>3446.7169087220518</v>
      </c>
      <c r="F159" s="25">
        <f t="shared" si="14"/>
        <v>3446.5</v>
      </c>
      <c r="G159" s="25">
        <f t="shared" si="15"/>
        <v>7.4041250001755543E-2</v>
      </c>
      <c r="N159" s="25">
        <f>+C159-(C$7+F159*C$8)</f>
        <v>7.4041250001755543E-2</v>
      </c>
      <c r="P159" s="13"/>
      <c r="Q159" s="28">
        <f t="shared" si="16"/>
        <v>33158.139000000003</v>
      </c>
      <c r="R159" s="25"/>
    </row>
    <row r="160" spans="1:18">
      <c r="A160" s="33" t="s">
        <v>296</v>
      </c>
      <c r="B160" s="2"/>
      <c r="C160" s="24">
        <v>48210.597999999998</v>
      </c>
      <c r="D160" s="24" t="s">
        <v>264</v>
      </c>
      <c r="E160" s="25">
        <f t="shared" si="13"/>
        <v>3546.2020375130792</v>
      </c>
      <c r="F160" s="25">
        <f t="shared" si="14"/>
        <v>3546</v>
      </c>
      <c r="G160" s="25">
        <f t="shared" si="15"/>
        <v>6.896499999857042E-2</v>
      </c>
      <c r="I160" s="25">
        <f>+C160-(C$7+F160*C$8)</f>
        <v>6.896499999857042E-2</v>
      </c>
      <c r="P160" s="13"/>
      <c r="Q160" s="28">
        <f t="shared" si="16"/>
        <v>33192.097999999998</v>
      </c>
      <c r="R160" s="25"/>
    </row>
    <row r="161" spans="1:18">
      <c r="A161" s="33" t="s">
        <v>296</v>
      </c>
      <c r="B161" s="2"/>
      <c r="C161" s="24">
        <v>48232.614999999998</v>
      </c>
      <c r="D161" s="24" t="s">
        <v>264</v>
      </c>
      <c r="E161" s="25">
        <f t="shared" si="13"/>
        <v>3610.7022901881387</v>
      </c>
      <c r="F161" s="25">
        <f t="shared" si="14"/>
        <v>3610.5</v>
      </c>
      <c r="G161" s="25">
        <f t="shared" si="15"/>
        <v>6.905124999320833E-2</v>
      </c>
      <c r="I161" s="25">
        <f>+C161-(C$7+F161*C$8)</f>
        <v>6.905124999320833E-2</v>
      </c>
      <c r="P161" s="13"/>
      <c r="Q161" s="28">
        <f t="shared" si="16"/>
        <v>33214.114999999998</v>
      </c>
      <c r="R161" s="25"/>
    </row>
    <row r="162" spans="1:18">
      <c r="A162" s="33" t="s">
        <v>296</v>
      </c>
      <c r="B162" s="2"/>
      <c r="C162" s="24">
        <v>48251.561999999998</v>
      </c>
      <c r="D162" s="24" t="s">
        <v>264</v>
      </c>
      <c r="E162" s="25">
        <f t="shared" si="13"/>
        <v>3666.2087755146758</v>
      </c>
      <c r="F162" s="25">
        <f t="shared" si="14"/>
        <v>3666</v>
      </c>
      <c r="G162" s="25">
        <f t="shared" si="15"/>
        <v>7.1264999998675194E-2</v>
      </c>
      <c r="I162" s="25">
        <f>+C162-(C$7+F162*C$8)</f>
        <v>7.1264999998675194E-2</v>
      </c>
      <c r="P162" s="13"/>
      <c r="Q162" s="28">
        <f t="shared" si="16"/>
        <v>33233.061999999998</v>
      </c>
      <c r="R162" s="25"/>
    </row>
    <row r="163" spans="1:18">
      <c r="A163" s="33" t="s">
        <v>296</v>
      </c>
      <c r="B163" s="2"/>
      <c r="C163" s="24">
        <v>48295.591</v>
      </c>
      <c r="D163" s="24" t="s">
        <v>264</v>
      </c>
      <c r="E163" s="25">
        <f t="shared" si="13"/>
        <v>3795.1946330352444</v>
      </c>
      <c r="F163" s="25">
        <f t="shared" si="14"/>
        <v>3795</v>
      </c>
      <c r="G163" s="25">
        <f t="shared" si="15"/>
        <v>6.6437499997846317E-2</v>
      </c>
      <c r="I163" s="25">
        <f>+C163-(C$7+F163*C$8)</f>
        <v>6.6437499997846317E-2</v>
      </c>
      <c r="P163" s="13"/>
      <c r="Q163" s="28">
        <f t="shared" si="16"/>
        <v>33277.091</v>
      </c>
      <c r="R163" s="25"/>
    </row>
    <row r="164" spans="1:18">
      <c r="A164" s="33" t="s">
        <v>324</v>
      </c>
      <c r="C164" s="24">
        <v>48312.322999999997</v>
      </c>
      <c r="D164" s="24"/>
      <c r="E164" s="25">
        <f t="shared" si="13"/>
        <v>3844.2121298676402</v>
      </c>
      <c r="F164" s="25">
        <f t="shared" si="14"/>
        <v>3844</v>
      </c>
      <c r="G164" s="25">
        <f t="shared" si="15"/>
        <v>7.2409999993396923E-2</v>
      </c>
      <c r="N164" s="25">
        <f>+C164-(C$7+F164*C$8)</f>
        <v>7.2409999993396923E-2</v>
      </c>
      <c r="P164" s="13"/>
      <c r="Q164" s="28">
        <f t="shared" si="16"/>
        <v>33293.822999999997</v>
      </c>
      <c r="R164" s="25"/>
    </row>
    <row r="165" spans="1:18">
      <c r="A165" s="33" t="s">
        <v>325</v>
      </c>
      <c r="C165" s="24">
        <v>48558.600599999998</v>
      </c>
      <c r="D165" s="24"/>
      <c r="E165" s="25">
        <f t="shared" si="13"/>
        <v>4565.6985916111753</v>
      </c>
      <c r="F165" s="25">
        <f t="shared" si="14"/>
        <v>4565.5</v>
      </c>
      <c r="G165" s="25">
        <f t="shared" si="15"/>
        <v>6.7788749998726416E-2</v>
      </c>
      <c r="N165" s="25">
        <f>+C165-(C$7+F165*C$8)</f>
        <v>6.7788749998726416E-2</v>
      </c>
      <c r="P165" s="13"/>
      <c r="Q165" s="28">
        <f t="shared" si="16"/>
        <v>33540.100599999998</v>
      </c>
      <c r="R165" s="25"/>
    </row>
    <row r="166" spans="1:18">
      <c r="A166" s="33" t="s">
        <v>325</v>
      </c>
      <c r="C166" s="24">
        <v>48558.601000000002</v>
      </c>
      <c r="D166" s="24"/>
      <c r="E166" s="25">
        <f t="shared" si="13"/>
        <v>4565.699763437553</v>
      </c>
      <c r="F166" s="25">
        <f t="shared" si="14"/>
        <v>4565.5</v>
      </c>
      <c r="G166" s="25">
        <f t="shared" si="15"/>
        <v>6.8188750003173482E-2</v>
      </c>
      <c r="N166" s="25">
        <f>+C166-(C$7+F166*C$8)</f>
        <v>6.8188750003173482E-2</v>
      </c>
      <c r="P166" s="13"/>
      <c r="Q166" s="28">
        <f t="shared" si="16"/>
        <v>33540.101000000002</v>
      </c>
      <c r="R166" s="25"/>
    </row>
    <row r="167" spans="1:18">
      <c r="A167" s="33" t="s">
        <v>296</v>
      </c>
      <c r="B167" s="2"/>
      <c r="C167" s="24">
        <v>48568.68</v>
      </c>
      <c r="D167" s="24" t="s">
        <v>264</v>
      </c>
      <c r="E167" s="25">
        <f t="shared" si="13"/>
        <v>4595.226858260271</v>
      </c>
      <c r="F167" s="25">
        <f t="shared" si="14"/>
        <v>4595</v>
      </c>
      <c r="G167" s="25">
        <f t="shared" si="15"/>
        <v>7.7437499996449333E-2</v>
      </c>
      <c r="I167" s="25">
        <f t="shared" ref="I167:I174" si="17">+C167-(C$7+F167*C$8)</f>
        <v>7.7437499996449333E-2</v>
      </c>
      <c r="P167" s="13"/>
      <c r="Q167" s="28">
        <f t="shared" si="16"/>
        <v>33550.18</v>
      </c>
      <c r="R167" s="25"/>
    </row>
    <row r="168" spans="1:18">
      <c r="A168" s="33" t="s">
        <v>296</v>
      </c>
      <c r="B168" s="2"/>
      <c r="C168" s="24">
        <v>48679.612999999998</v>
      </c>
      <c r="D168" s="24" t="s">
        <v>264</v>
      </c>
      <c r="E168" s="25">
        <f t="shared" si="13"/>
        <v>4920.2123935285745</v>
      </c>
      <c r="F168" s="25">
        <f t="shared" si="14"/>
        <v>4920</v>
      </c>
      <c r="G168" s="25">
        <f t="shared" si="15"/>
        <v>7.2499999994761311E-2</v>
      </c>
      <c r="I168" s="25">
        <f t="shared" si="17"/>
        <v>7.2499999994761311E-2</v>
      </c>
      <c r="P168" s="13"/>
      <c r="Q168" s="28">
        <f t="shared" si="16"/>
        <v>33661.112999999998</v>
      </c>
      <c r="R168" s="25"/>
    </row>
    <row r="169" spans="1:18">
      <c r="A169" s="33" t="s">
        <v>296</v>
      </c>
      <c r="B169" s="2"/>
      <c r="C169" s="24">
        <v>48694.629000000001</v>
      </c>
      <c r="D169" s="24" t="s">
        <v>264</v>
      </c>
      <c r="E169" s="25">
        <f t="shared" si="13"/>
        <v>4964.2027552567351</v>
      </c>
      <c r="F169" s="25">
        <f t="shared" si="14"/>
        <v>4964</v>
      </c>
      <c r="G169" s="25">
        <f t="shared" si="15"/>
        <v>6.9210000001476146E-2</v>
      </c>
      <c r="I169" s="25">
        <f t="shared" si="17"/>
        <v>6.9210000001476146E-2</v>
      </c>
      <c r="P169" s="13"/>
      <c r="Q169" s="28">
        <f t="shared" si="16"/>
        <v>33676.129000000001</v>
      </c>
      <c r="R169" s="25"/>
    </row>
    <row r="170" spans="1:18">
      <c r="A170" s="33" t="s">
        <v>326</v>
      </c>
      <c r="B170" s="2"/>
      <c r="C170" s="24">
        <v>48922.656000000003</v>
      </c>
      <c r="D170" s="24" t="s">
        <v>264</v>
      </c>
      <c r="E170" s="25">
        <f t="shared" si="13"/>
        <v>5632.2228813745533</v>
      </c>
      <c r="F170" s="25">
        <f t="shared" si="14"/>
        <v>5632</v>
      </c>
      <c r="G170" s="25">
        <f t="shared" si="15"/>
        <v>7.6079999998910353E-2</v>
      </c>
      <c r="I170" s="25">
        <f t="shared" si="17"/>
        <v>7.6079999998910353E-2</v>
      </c>
      <c r="P170" s="13"/>
      <c r="Q170" s="28">
        <f t="shared" si="16"/>
        <v>33904.156000000003</v>
      </c>
      <c r="R170" s="25"/>
    </row>
    <row r="171" spans="1:18">
      <c r="A171" s="33" t="s">
        <v>326</v>
      </c>
      <c r="B171" s="2"/>
      <c r="C171" s="24">
        <v>48976.754000000001</v>
      </c>
      <c r="D171" s="24" t="s">
        <v>264</v>
      </c>
      <c r="E171" s="25">
        <f t="shared" si="13"/>
        <v>5790.7065380587183</v>
      </c>
      <c r="F171" s="25">
        <f t="shared" si="14"/>
        <v>5790.5</v>
      </c>
      <c r="G171" s="25">
        <f t="shared" si="15"/>
        <v>7.0501249996596016E-2</v>
      </c>
      <c r="I171" s="25">
        <f t="shared" si="17"/>
        <v>7.0501249996596016E-2</v>
      </c>
      <c r="P171" s="13"/>
      <c r="Q171" s="28">
        <f t="shared" si="16"/>
        <v>33958.254000000001</v>
      </c>
      <c r="R171" s="25"/>
    </row>
    <row r="172" spans="1:18">
      <c r="A172" s="33" t="s">
        <v>326</v>
      </c>
      <c r="B172" s="2"/>
      <c r="C172" s="24">
        <v>49005.601000000002</v>
      </c>
      <c r="D172" s="24" t="s">
        <v>264</v>
      </c>
      <c r="E172" s="25">
        <f t="shared" si="13"/>
        <v>5875.215725909813</v>
      </c>
      <c r="F172" s="25">
        <f t="shared" si="14"/>
        <v>5875</v>
      </c>
      <c r="G172" s="25">
        <f t="shared" si="15"/>
        <v>7.3637499997857958E-2</v>
      </c>
      <c r="I172" s="25">
        <f t="shared" si="17"/>
        <v>7.3637499997857958E-2</v>
      </c>
      <c r="P172" s="13"/>
      <c r="Q172" s="28">
        <f t="shared" si="16"/>
        <v>33987.101000000002</v>
      </c>
      <c r="R172" s="25"/>
    </row>
    <row r="173" spans="1:18">
      <c r="A173" s="33" t="s">
        <v>326</v>
      </c>
      <c r="B173" s="2"/>
      <c r="C173" s="24">
        <v>49007.644999999997</v>
      </c>
      <c r="D173" s="24" t="s">
        <v>264</v>
      </c>
      <c r="E173" s="25">
        <f t="shared" si="13"/>
        <v>5881.203758633048</v>
      </c>
      <c r="F173" s="25">
        <f t="shared" si="14"/>
        <v>5881</v>
      </c>
      <c r="G173" s="25">
        <f t="shared" si="15"/>
        <v>6.9552499997371342E-2</v>
      </c>
      <c r="I173" s="25">
        <f t="shared" si="17"/>
        <v>6.9552499997371342E-2</v>
      </c>
      <c r="P173" s="13"/>
      <c r="Q173" s="28">
        <f t="shared" si="16"/>
        <v>33989.144999999997</v>
      </c>
      <c r="R173" s="25"/>
    </row>
    <row r="174" spans="1:18">
      <c r="A174" s="33" t="s">
        <v>326</v>
      </c>
      <c r="B174" s="2"/>
      <c r="C174" s="24">
        <v>49012.589</v>
      </c>
      <c r="D174" s="24" t="s">
        <v>264</v>
      </c>
      <c r="E174" s="25">
        <f t="shared" si="13"/>
        <v>5895.6875324998646</v>
      </c>
      <c r="F174" s="25">
        <f t="shared" si="14"/>
        <v>5895.5</v>
      </c>
      <c r="G174" s="25">
        <f t="shared" si="15"/>
        <v>6.401374999404652E-2</v>
      </c>
      <c r="I174" s="25">
        <f t="shared" si="17"/>
        <v>6.401374999404652E-2</v>
      </c>
      <c r="P174" s="13"/>
      <c r="Q174" s="28">
        <f t="shared" si="16"/>
        <v>33994.089</v>
      </c>
      <c r="R174" s="25"/>
    </row>
    <row r="175" spans="1:18">
      <c r="A175" s="33" t="s">
        <v>327</v>
      </c>
      <c r="C175" s="24">
        <v>49028.292999999998</v>
      </c>
      <c r="D175" s="24"/>
      <c r="E175" s="25">
        <f t="shared" si="13"/>
        <v>5941.69343557517</v>
      </c>
      <c r="F175" s="25">
        <f t="shared" si="14"/>
        <v>5941.5</v>
      </c>
      <c r="G175" s="25">
        <f t="shared" si="15"/>
        <v>6.6028749992256053E-2</v>
      </c>
      <c r="N175" s="25">
        <f>+C175-(C$7+F175*C$8)</f>
        <v>6.6028749992256053E-2</v>
      </c>
      <c r="P175" s="13"/>
      <c r="Q175" s="28">
        <f t="shared" si="16"/>
        <v>34009.792999999998</v>
      </c>
      <c r="R175" s="25"/>
    </row>
    <row r="176" spans="1:18">
      <c r="A176" s="33" t="s">
        <v>326</v>
      </c>
      <c r="B176" s="2"/>
      <c r="C176" s="24">
        <v>49036.656999999999</v>
      </c>
      <c r="D176" s="24" t="s">
        <v>264</v>
      </c>
      <c r="E176" s="25">
        <f t="shared" si="13"/>
        <v>5966.1963248595548</v>
      </c>
      <c r="F176" s="25">
        <f t="shared" si="14"/>
        <v>5966</v>
      </c>
      <c r="G176" s="25">
        <f t="shared" si="15"/>
        <v>6.7015000000537839E-2</v>
      </c>
      <c r="I176" s="25">
        <f t="shared" ref="I176:I183" si="18">+C176-(C$7+F176*C$8)</f>
        <v>6.7015000000537839E-2</v>
      </c>
      <c r="P176" s="13"/>
      <c r="Q176" s="28">
        <f t="shared" si="16"/>
        <v>34018.156999999999</v>
      </c>
      <c r="R176" s="25"/>
    </row>
    <row r="177" spans="1:18">
      <c r="A177" s="33" t="s">
        <v>326</v>
      </c>
      <c r="B177" s="2"/>
      <c r="C177" s="24">
        <v>49270.811999999998</v>
      </c>
      <c r="D177" s="24" t="s">
        <v>264</v>
      </c>
      <c r="E177" s="25">
        <f t="shared" si="13"/>
        <v>6652.1688308834709</v>
      </c>
      <c r="F177" s="25">
        <f t="shared" si="14"/>
        <v>6652</v>
      </c>
      <c r="G177" s="25">
        <f t="shared" si="15"/>
        <v>5.762999999569729E-2</v>
      </c>
      <c r="I177" s="25">
        <f t="shared" si="18"/>
        <v>5.762999999569729E-2</v>
      </c>
      <c r="P177" s="13"/>
      <c r="Q177" s="28">
        <f t="shared" si="16"/>
        <v>34252.311999999998</v>
      </c>
      <c r="R177" s="25"/>
    </row>
    <row r="178" spans="1:18">
      <c r="A178" s="33" t="s">
        <v>326</v>
      </c>
      <c r="B178" s="2"/>
      <c r="C178" s="24">
        <v>49283.788</v>
      </c>
      <c r="D178" s="24" t="s">
        <v>264</v>
      </c>
      <c r="E178" s="25">
        <f t="shared" si="13"/>
        <v>6690.1828781520244</v>
      </c>
      <c r="F178" s="25">
        <f t="shared" si="14"/>
        <v>6690</v>
      </c>
      <c r="G178" s="25">
        <f t="shared" si="15"/>
        <v>6.2424999996437691E-2</v>
      </c>
      <c r="I178" s="25">
        <f t="shared" si="18"/>
        <v>6.2424999996437691E-2</v>
      </c>
      <c r="P178" s="13"/>
      <c r="Q178" s="28">
        <f t="shared" si="16"/>
        <v>34265.288</v>
      </c>
      <c r="R178" s="25"/>
    </row>
    <row r="179" spans="1:18">
      <c r="A179" s="33" t="s">
        <v>326</v>
      </c>
      <c r="B179" s="2"/>
      <c r="C179" s="24">
        <v>49311.612000000001</v>
      </c>
      <c r="D179" s="24" t="s">
        <v>264</v>
      </c>
      <c r="E179" s="25">
        <f t="shared" si="13"/>
        <v>6771.6951200755784</v>
      </c>
      <c r="F179" s="25">
        <f t="shared" si="14"/>
        <v>6771.5</v>
      </c>
      <c r="G179" s="25">
        <f t="shared" si="15"/>
        <v>6.6603749997739214E-2</v>
      </c>
      <c r="I179" s="25">
        <f t="shared" si="18"/>
        <v>6.6603749997739214E-2</v>
      </c>
      <c r="P179" s="13"/>
      <c r="Q179" s="28">
        <f t="shared" si="16"/>
        <v>34293.112000000001</v>
      </c>
      <c r="R179" s="25"/>
    </row>
    <row r="180" spans="1:18">
      <c r="A180" s="33" t="s">
        <v>326</v>
      </c>
      <c r="B180" s="2"/>
      <c r="C180" s="24">
        <v>49311.792999999998</v>
      </c>
      <c r="D180" s="24" t="s">
        <v>264</v>
      </c>
      <c r="E180" s="25">
        <f t="shared" si="13"/>
        <v>6772.225371505564</v>
      </c>
      <c r="F180" s="25">
        <f t="shared" si="14"/>
        <v>6772</v>
      </c>
      <c r="G180" s="25">
        <f t="shared" si="15"/>
        <v>7.6929999995627441E-2</v>
      </c>
      <c r="I180" s="25">
        <f t="shared" si="18"/>
        <v>7.6929999995627441E-2</v>
      </c>
      <c r="P180" s="13"/>
      <c r="Q180" s="28">
        <f t="shared" si="16"/>
        <v>34293.292999999998</v>
      </c>
      <c r="R180" s="25"/>
    </row>
    <row r="181" spans="1:18">
      <c r="A181" s="33" t="s">
        <v>326</v>
      </c>
      <c r="B181" s="2"/>
      <c r="C181" s="24">
        <v>49333.798999999999</v>
      </c>
      <c r="D181" s="24" t="s">
        <v>264</v>
      </c>
      <c r="E181" s="25">
        <f t="shared" si="13"/>
        <v>6836.6933989556001</v>
      </c>
      <c r="F181" s="25">
        <f t="shared" si="14"/>
        <v>6836.5</v>
      </c>
      <c r="G181" s="25">
        <f t="shared" si="15"/>
        <v>6.6016249998938292E-2</v>
      </c>
      <c r="I181" s="25">
        <f t="shared" si="18"/>
        <v>6.6016249998938292E-2</v>
      </c>
      <c r="P181" s="13"/>
      <c r="Q181" s="28">
        <f t="shared" si="16"/>
        <v>34315.298999999999</v>
      </c>
      <c r="R181" s="25"/>
    </row>
    <row r="182" spans="1:18">
      <c r="A182" s="33" t="s">
        <v>326</v>
      </c>
      <c r="B182" s="2"/>
      <c r="C182" s="24">
        <v>49397.625</v>
      </c>
      <c r="D182" s="24" t="s">
        <v>264</v>
      </c>
      <c r="E182" s="25">
        <f t="shared" si="13"/>
        <v>7023.6758728275372</v>
      </c>
      <c r="F182" s="25">
        <f t="shared" si="14"/>
        <v>7023.5</v>
      </c>
      <c r="G182" s="25">
        <f t="shared" si="15"/>
        <v>6.0033750000002328E-2</v>
      </c>
      <c r="I182" s="25">
        <f t="shared" si="18"/>
        <v>6.0033750000002328E-2</v>
      </c>
      <c r="P182" s="13"/>
      <c r="Q182" s="28">
        <f t="shared" si="16"/>
        <v>34379.125</v>
      </c>
      <c r="R182" s="25"/>
    </row>
    <row r="183" spans="1:18">
      <c r="A183" s="33" t="s">
        <v>326</v>
      </c>
      <c r="B183" s="2"/>
      <c r="C183" s="24">
        <v>49679.584999999999</v>
      </c>
      <c r="D183" s="24" t="s">
        <v>264</v>
      </c>
      <c r="E183" s="25">
        <f t="shared" si="13"/>
        <v>7849.6962772541083</v>
      </c>
      <c r="F183" s="25">
        <f t="shared" si="14"/>
        <v>7849.5</v>
      </c>
      <c r="G183" s="25">
        <f t="shared" si="15"/>
        <v>6.6998749993217643E-2</v>
      </c>
      <c r="I183" s="25">
        <f t="shared" si="18"/>
        <v>6.6998749993217643E-2</v>
      </c>
      <c r="P183" s="13"/>
      <c r="Q183" s="28">
        <f t="shared" si="16"/>
        <v>34661.084999999999</v>
      </c>
      <c r="R183" s="25"/>
    </row>
    <row r="184" spans="1:18">
      <c r="A184" s="33" t="s">
        <v>328</v>
      </c>
      <c r="B184" s="2" t="s">
        <v>288</v>
      </c>
      <c r="C184" s="24">
        <v>49687.607000000004</v>
      </c>
      <c r="D184" s="24"/>
      <c r="E184" s="25">
        <f t="shared" si="13"/>
        <v>7873.1972549967441</v>
      </c>
      <c r="F184" s="25">
        <f t="shared" si="14"/>
        <v>7873</v>
      </c>
      <c r="G184" s="25">
        <f t="shared" si="15"/>
        <v>6.7332500002521556E-2</v>
      </c>
      <c r="K184" s="25">
        <f>+C184-(C$7+F184*C$8)</f>
        <v>6.7332500002521556E-2</v>
      </c>
      <c r="P184" s="13"/>
      <c r="Q184" s="28">
        <f t="shared" si="16"/>
        <v>34669.107000000004</v>
      </c>
      <c r="R184" s="25"/>
    </row>
    <row r="185" spans="1:18">
      <c r="A185" s="33" t="s">
        <v>326</v>
      </c>
      <c r="B185" s="2" t="s">
        <v>288</v>
      </c>
      <c r="C185" s="24">
        <v>49713.542999999998</v>
      </c>
      <c r="D185" s="24"/>
      <c r="E185" s="25">
        <f t="shared" si="13"/>
        <v>7949.1784764792346</v>
      </c>
      <c r="F185" s="25">
        <f t="shared" si="14"/>
        <v>7949</v>
      </c>
      <c r="G185" s="25">
        <f t="shared" si="15"/>
        <v>6.0922499993466772E-2</v>
      </c>
      <c r="I185" s="25">
        <f t="shared" ref="I185:I190" si="19">+C185-(C$7+F185*C$8)</f>
        <v>6.0922499993466772E-2</v>
      </c>
      <c r="P185" s="13"/>
      <c r="Q185" s="28">
        <f t="shared" si="16"/>
        <v>34695.042999999998</v>
      </c>
      <c r="R185" s="25"/>
    </row>
    <row r="186" spans="1:18">
      <c r="A186" s="33" t="s">
        <v>326</v>
      </c>
      <c r="B186" s="2"/>
      <c r="C186" s="24">
        <v>49725.667200000004</v>
      </c>
      <c r="D186" s="24">
        <v>4.0000000000000002E-4</v>
      </c>
      <c r="E186" s="25">
        <f t="shared" si="13"/>
        <v>7984.6971195043207</v>
      </c>
      <c r="F186" s="25">
        <f t="shared" si="14"/>
        <v>7984.5</v>
      </c>
      <c r="G186" s="25">
        <f t="shared" si="15"/>
        <v>6.7286249999597203E-2</v>
      </c>
      <c r="I186" s="25">
        <f t="shared" si="19"/>
        <v>6.7286249999597203E-2</v>
      </c>
      <c r="P186" s="13"/>
      <c r="Q186" s="28">
        <f t="shared" si="16"/>
        <v>34707.167200000004</v>
      </c>
      <c r="R186" s="25"/>
    </row>
    <row r="187" spans="1:18">
      <c r="A187" s="33" t="s">
        <v>326</v>
      </c>
      <c r="B187" s="2" t="s">
        <v>288</v>
      </c>
      <c r="C187" s="24">
        <v>49743.589</v>
      </c>
      <c r="D187" s="24"/>
      <c r="E187" s="25">
        <f t="shared" si="13"/>
        <v>8037.2002138583039</v>
      </c>
      <c r="F187" s="25">
        <f t="shared" si="14"/>
        <v>8037</v>
      </c>
      <c r="G187" s="25">
        <f t="shared" si="15"/>
        <v>6.8342499995196704E-2</v>
      </c>
      <c r="I187" s="25">
        <f t="shared" si="19"/>
        <v>6.8342499995196704E-2</v>
      </c>
      <c r="P187" s="13"/>
      <c r="Q187" s="28">
        <f t="shared" si="16"/>
        <v>34725.089</v>
      </c>
      <c r="R187" s="25"/>
    </row>
    <row r="188" spans="1:18">
      <c r="A188" s="33" t="s">
        <v>326</v>
      </c>
      <c r="B188" s="2"/>
      <c r="C188" s="24">
        <v>49779.607000000004</v>
      </c>
      <c r="D188" s="24"/>
      <c r="E188" s="25">
        <f t="shared" si="13"/>
        <v>8142.7173188612815</v>
      </c>
      <c r="F188" s="25">
        <f t="shared" si="14"/>
        <v>8142.5</v>
      </c>
      <c r="G188" s="25">
        <f t="shared" si="15"/>
        <v>7.4181249998218846E-2</v>
      </c>
      <c r="I188" s="25">
        <f t="shared" si="19"/>
        <v>7.4181249998218846E-2</v>
      </c>
      <c r="P188" s="13"/>
      <c r="Q188" s="28">
        <f t="shared" si="16"/>
        <v>34761.107000000004</v>
      </c>
      <c r="R188" s="25"/>
    </row>
    <row r="189" spans="1:18">
      <c r="A189" s="33" t="s">
        <v>326</v>
      </c>
      <c r="B189" s="2" t="s">
        <v>288</v>
      </c>
      <c r="C189" s="24">
        <v>50043.639000000003</v>
      </c>
      <c r="D189" s="24"/>
      <c r="E189" s="25">
        <f t="shared" si="13"/>
        <v>8916.216465625208</v>
      </c>
      <c r="F189" s="25">
        <f t="shared" si="14"/>
        <v>8916</v>
      </c>
      <c r="G189" s="25">
        <f t="shared" si="15"/>
        <v>7.3889999999664724E-2</v>
      </c>
      <c r="I189" s="25">
        <f t="shared" si="19"/>
        <v>7.3889999999664724E-2</v>
      </c>
      <c r="P189" s="13"/>
      <c r="Q189" s="28">
        <f t="shared" si="16"/>
        <v>35025.139000000003</v>
      </c>
      <c r="R189" s="25"/>
    </row>
    <row r="190" spans="1:18">
      <c r="A190" s="33" t="s">
        <v>326</v>
      </c>
      <c r="B190" s="2" t="s">
        <v>288</v>
      </c>
      <c r="C190" s="24">
        <v>50044.661999999997</v>
      </c>
      <c r="D190" s="24"/>
      <c r="E190" s="25">
        <f t="shared" si="13"/>
        <v>8919.213411552726</v>
      </c>
      <c r="F190" s="25">
        <f t="shared" si="14"/>
        <v>8919</v>
      </c>
      <c r="G190" s="25">
        <f t="shared" si="15"/>
        <v>7.2847499992349185E-2</v>
      </c>
      <c r="I190" s="25">
        <f t="shared" si="19"/>
        <v>7.2847499992349185E-2</v>
      </c>
      <c r="P190" s="13"/>
      <c r="Q190" s="28">
        <f t="shared" si="16"/>
        <v>35026.161999999997</v>
      </c>
      <c r="R190" s="25"/>
    </row>
    <row r="191" spans="1:18">
      <c r="A191" s="33" t="s">
        <v>329</v>
      </c>
      <c r="B191" s="2"/>
      <c r="C191" s="24">
        <v>50396.925000000003</v>
      </c>
      <c r="D191" s="24">
        <v>5.0000000000000001E-4</v>
      </c>
      <c r="E191" s="25">
        <f t="shared" si="13"/>
        <v>9951.1910882604989</v>
      </c>
      <c r="F191" s="25">
        <f t="shared" si="14"/>
        <v>9951</v>
      </c>
      <c r="G191" s="25">
        <f t="shared" si="15"/>
        <v>6.5227500002947636E-2</v>
      </c>
      <c r="K191" s="25">
        <f>+C191-(C$7+F191*C$8)</f>
        <v>6.5227500002947636E-2</v>
      </c>
      <c r="P191" s="13"/>
      <c r="Q191" s="28">
        <f t="shared" si="16"/>
        <v>35378.425000000003</v>
      </c>
      <c r="R191" s="25"/>
    </row>
    <row r="192" spans="1:18">
      <c r="A192" s="33" t="s">
        <v>363</v>
      </c>
      <c r="B192" s="2" t="s">
        <v>288</v>
      </c>
      <c r="C192" s="24">
        <v>51166.322399999997</v>
      </c>
      <c r="D192" s="24"/>
      <c r="E192" s="25">
        <f t="shared" si="13"/>
        <v>12205.19148375188</v>
      </c>
      <c r="F192" s="25">
        <f t="shared" si="14"/>
        <v>12205</v>
      </c>
      <c r="G192" s="25">
        <f t="shared" si="15"/>
        <v>6.536249999771826E-2</v>
      </c>
      <c r="K192" s="25"/>
      <c r="P192" s="13"/>
      <c r="Q192" s="28">
        <f t="shared" si="16"/>
        <v>36147.822399999997</v>
      </c>
      <c r="R192" s="25"/>
    </row>
    <row r="193" spans="1:18">
      <c r="A193" s="33" t="s">
        <v>363</v>
      </c>
      <c r="B193" s="2"/>
      <c r="C193" s="24">
        <v>51166.4931</v>
      </c>
      <c r="D193" s="24"/>
      <c r="E193" s="25">
        <f t="shared" si="13"/>
        <v>12205.691560652993</v>
      </c>
      <c r="F193" s="25">
        <f t="shared" si="14"/>
        <v>12205.5</v>
      </c>
      <c r="G193" s="25">
        <f t="shared" si="15"/>
        <v>6.5388750001147855E-2</v>
      </c>
      <c r="K193" s="25"/>
      <c r="P193" s="13"/>
      <c r="Q193" s="28">
        <f t="shared" si="16"/>
        <v>36147.9931</v>
      </c>
      <c r="R193" s="25"/>
    </row>
    <row r="194" spans="1:18">
      <c r="A194" s="33" t="s">
        <v>364</v>
      </c>
      <c r="B194" s="2"/>
      <c r="C194" s="24">
        <v>51183.902999999998</v>
      </c>
      <c r="D194" s="24"/>
      <c r="E194" s="25">
        <f t="shared" si="13"/>
        <v>12256.695010216848</v>
      </c>
      <c r="F194" s="25">
        <f t="shared" si="14"/>
        <v>12256.5</v>
      </c>
      <c r="G194" s="25">
        <f t="shared" si="15"/>
        <v>6.656624999595806E-2</v>
      </c>
      <c r="K194" s="25"/>
      <c r="P194" s="13"/>
      <c r="Q194" s="28">
        <f t="shared" si="16"/>
        <v>36165.402999999998</v>
      </c>
      <c r="R194" s="25"/>
    </row>
    <row r="195" spans="1:18">
      <c r="A195" s="33" t="s">
        <v>363</v>
      </c>
      <c r="B195" s="2"/>
      <c r="C195" s="24">
        <v>51184.242299999998</v>
      </c>
      <c r="D195" s="24"/>
      <c r="E195" s="25">
        <f t="shared" si="13"/>
        <v>12257.689011930644</v>
      </c>
      <c r="F195" s="25">
        <f t="shared" si="14"/>
        <v>12257.5</v>
      </c>
      <c r="G195" s="25">
        <f t="shared" si="15"/>
        <v>6.4518749997660052E-2</v>
      </c>
      <c r="K195" s="25"/>
      <c r="P195" s="13"/>
      <c r="Q195" s="28">
        <f t="shared" si="16"/>
        <v>36165.742299999998</v>
      </c>
      <c r="R195" s="25"/>
    </row>
    <row r="196" spans="1:18">
      <c r="A196" s="39" t="s">
        <v>334</v>
      </c>
      <c r="B196" s="40"/>
      <c r="C196" s="24">
        <v>51498.283799999997</v>
      </c>
      <c r="D196" s="24">
        <v>1E-3</v>
      </c>
      <c r="E196" s="25">
        <f t="shared" si="13"/>
        <v>13177.694285149282</v>
      </c>
      <c r="F196" s="25">
        <f t="shared" si="14"/>
        <v>13177.5</v>
      </c>
      <c r="G196" s="25">
        <f t="shared" si="15"/>
        <v>6.6318749995843973E-2</v>
      </c>
      <c r="K196" s="25">
        <f>+C196-(C$7+F196*C$8)</f>
        <v>6.6318749995843973E-2</v>
      </c>
      <c r="P196" s="27">
        <f t="shared" ref="P196:P229" si="20">+D$11+D$12*F196+D$13*F196^2</f>
        <v>6.4446541680610855E-2</v>
      </c>
      <c r="Q196" s="28">
        <f t="shared" si="16"/>
        <v>36479.783799999997</v>
      </c>
      <c r="R196" s="25">
        <f t="shared" ref="R196:R229" si="21">+(P196-G196)^2</f>
        <v>3.5051639756280286E-6</v>
      </c>
    </row>
    <row r="197" spans="1:18">
      <c r="A197" s="34" t="s">
        <v>330</v>
      </c>
      <c r="B197" s="2" t="s">
        <v>292</v>
      </c>
      <c r="C197" s="24">
        <v>51822.9035</v>
      </c>
      <c r="D197" s="35">
        <v>9.0000000000000006E-5</v>
      </c>
      <c r="E197" s="25">
        <f t="shared" si="13"/>
        <v>14128.689092493712</v>
      </c>
      <c r="F197" s="25">
        <f t="shared" si="14"/>
        <v>14128.5</v>
      </c>
      <c r="G197" s="25">
        <f t="shared" si="15"/>
        <v>6.4546249996055849E-2</v>
      </c>
      <c r="K197" s="25">
        <f>+C197-(C$7+F197*C$8)</f>
        <v>6.4546249996055849E-2</v>
      </c>
      <c r="P197" s="27">
        <f t="shared" si="20"/>
        <v>6.4186694211332579E-2</v>
      </c>
      <c r="Q197" s="28">
        <f t="shared" si="16"/>
        <v>36804.4035</v>
      </c>
      <c r="R197" s="25">
        <f t="shared" si="21"/>
        <v>1.2928036232796647E-7</v>
      </c>
    </row>
    <row r="198" spans="1:18">
      <c r="A198" s="33" t="s">
        <v>331</v>
      </c>
      <c r="B198" s="2" t="s">
        <v>292</v>
      </c>
      <c r="C198" s="24">
        <v>51896.2932</v>
      </c>
      <c r="D198" s="24">
        <v>1E-4</v>
      </c>
      <c r="E198" s="25">
        <f t="shared" si="13"/>
        <v>14343.689055874138</v>
      </c>
      <c r="F198" s="25">
        <f t="shared" si="14"/>
        <v>14343.5</v>
      </c>
      <c r="G198" s="25">
        <f t="shared" si="15"/>
        <v>6.4533749995462131E-2</v>
      </c>
      <c r="K198" s="25">
        <f>+C198-(C$7+F198*C$8)</f>
        <v>6.4533749995462131E-2</v>
      </c>
      <c r="P198" s="27">
        <f t="shared" si="20"/>
        <v>6.416225324891757E-2</v>
      </c>
      <c r="Q198" s="28">
        <f t="shared" si="16"/>
        <v>36877.7932</v>
      </c>
      <c r="R198" s="25">
        <f t="shared" si="21"/>
        <v>1.3800983269319395E-7</v>
      </c>
    </row>
    <row r="199" spans="1:18">
      <c r="A199" s="33" t="s">
        <v>331</v>
      </c>
      <c r="B199" s="2" t="s">
        <v>292</v>
      </c>
      <c r="C199" s="24">
        <v>51896.293239999999</v>
      </c>
      <c r="D199" s="24"/>
      <c r="E199" s="25">
        <f t="shared" si="13"/>
        <v>14343.689173056771</v>
      </c>
      <c r="F199" s="25">
        <f t="shared" si="14"/>
        <v>14343.5</v>
      </c>
      <c r="G199" s="25">
        <f t="shared" si="15"/>
        <v>6.4573749994451646E-2</v>
      </c>
      <c r="K199" s="25"/>
      <c r="P199" s="27">
        <f t="shared" si="20"/>
        <v>6.416225324891757E-2</v>
      </c>
      <c r="Q199" s="28">
        <f t="shared" si="16"/>
        <v>36877.793239999999</v>
      </c>
      <c r="R199" s="25">
        <f t="shared" si="21"/>
        <v>1.6932957158513629E-7</v>
      </c>
    </row>
    <row r="200" spans="1:18">
      <c r="A200" s="36" t="s">
        <v>332</v>
      </c>
      <c r="B200" s="37" t="s">
        <v>292</v>
      </c>
      <c r="C200" s="23">
        <v>51899.365599999997</v>
      </c>
      <c r="D200" s="23">
        <v>4.0000000000000002E-4</v>
      </c>
      <c r="E200" s="25">
        <f t="shared" si="13"/>
        <v>14352.689854180842</v>
      </c>
      <c r="F200" s="25">
        <f t="shared" si="14"/>
        <v>14352.5</v>
      </c>
      <c r="G200" s="25">
        <f t="shared" si="15"/>
        <v>6.4806249996763654E-2</v>
      </c>
      <c r="K200" s="25">
        <f t="shared" ref="K200:K209" si="22">+C200-(C$7+F200*C$8)</f>
        <v>6.4806249996763654E-2</v>
      </c>
      <c r="P200" s="27">
        <f t="shared" si="20"/>
        <v>6.416150601124232E-2</v>
      </c>
      <c r="Q200" s="28">
        <f t="shared" si="16"/>
        <v>36880.865599999997</v>
      </c>
      <c r="R200" s="25">
        <f t="shared" si="21"/>
        <v>4.1569480686593465E-7</v>
      </c>
    </row>
    <row r="201" spans="1:18">
      <c r="A201" s="33" t="s">
        <v>331</v>
      </c>
      <c r="B201" s="2" t="s">
        <v>292</v>
      </c>
      <c r="C201" s="24">
        <v>51911.3122</v>
      </c>
      <c r="D201" s="24">
        <v>2.0000000000000001E-4</v>
      </c>
      <c r="E201" s="25">
        <f t="shared" si="13"/>
        <v>14387.688206300025</v>
      </c>
      <c r="F201" s="25">
        <f t="shared" si="14"/>
        <v>14387.5</v>
      </c>
      <c r="G201" s="25">
        <f t="shared" si="15"/>
        <v>6.4243749999150168E-2</v>
      </c>
      <c r="K201" s="25">
        <f t="shared" si="22"/>
        <v>6.4243749999150168E-2</v>
      </c>
      <c r="P201" s="27">
        <f t="shared" si="20"/>
        <v>6.4158810822795079E-2</v>
      </c>
      <c r="Q201" s="28">
        <f t="shared" si="16"/>
        <v>36892.8122</v>
      </c>
      <c r="R201" s="25">
        <f t="shared" si="21"/>
        <v>7.2146636798809797E-9</v>
      </c>
    </row>
    <row r="202" spans="1:18">
      <c r="A202" s="33" t="s">
        <v>331</v>
      </c>
      <c r="B202" s="2" t="s">
        <v>292</v>
      </c>
      <c r="C202" s="24">
        <v>51911.312790000004</v>
      </c>
      <c r="D202" s="24">
        <v>6.0000000000000002E-5</v>
      </c>
      <c r="E202" s="25">
        <f t="shared" si="13"/>
        <v>14387.689934743923</v>
      </c>
      <c r="F202" s="25">
        <f t="shared" si="14"/>
        <v>14387.5</v>
      </c>
      <c r="G202" s="25">
        <f t="shared" si="15"/>
        <v>6.4833750002435409E-2</v>
      </c>
      <c r="K202" s="25">
        <f t="shared" si="22"/>
        <v>6.4833750002435409E-2</v>
      </c>
      <c r="P202" s="27">
        <f t="shared" si="20"/>
        <v>6.4158810822795079E-2</v>
      </c>
      <c r="Q202" s="28">
        <f t="shared" si="16"/>
        <v>36892.812790000004</v>
      </c>
      <c r="R202" s="25">
        <f t="shared" si="21"/>
        <v>4.5554289621356134E-7</v>
      </c>
    </row>
    <row r="203" spans="1:18">
      <c r="A203" s="36" t="s">
        <v>331</v>
      </c>
      <c r="B203" s="7" t="s">
        <v>288</v>
      </c>
      <c r="C203" s="23">
        <v>51930.254999999997</v>
      </c>
      <c r="D203" s="23">
        <v>5.0000000000000001E-3</v>
      </c>
      <c r="E203" s="25">
        <f t="shared" si="13"/>
        <v>14443.182387449724</v>
      </c>
      <c r="F203" s="25">
        <f t="shared" si="14"/>
        <v>14443</v>
      </c>
      <c r="G203" s="25">
        <f t="shared" si="15"/>
        <v>6.2257499994302634E-2</v>
      </c>
      <c r="K203" s="25">
        <f t="shared" si="22"/>
        <v>6.2257499994302634E-2</v>
      </c>
      <c r="P203" s="27">
        <f t="shared" si="20"/>
        <v>6.4155224344404821E-2</v>
      </c>
      <c r="Q203" s="28">
        <f t="shared" si="16"/>
        <v>36911.754999999997</v>
      </c>
      <c r="R203" s="25">
        <f t="shared" si="21"/>
        <v>3.6013577089707669E-6</v>
      </c>
    </row>
    <row r="204" spans="1:18">
      <c r="A204" s="36" t="s">
        <v>331</v>
      </c>
      <c r="B204" s="7" t="s">
        <v>288</v>
      </c>
      <c r="C204" s="23">
        <v>51930.256500000003</v>
      </c>
      <c r="D204" s="23">
        <v>1E-4</v>
      </c>
      <c r="E204" s="25">
        <f t="shared" si="13"/>
        <v>14443.186781798609</v>
      </c>
      <c r="F204" s="25">
        <f t="shared" si="14"/>
        <v>14443</v>
      </c>
      <c r="G204" s="25">
        <f t="shared" si="15"/>
        <v>6.3757500000065193E-2</v>
      </c>
      <c r="K204" s="25">
        <f t="shared" si="22"/>
        <v>6.3757500000065193E-2</v>
      </c>
      <c r="P204" s="27">
        <f t="shared" si="20"/>
        <v>6.4155224344404821E-2</v>
      </c>
      <c r="Q204" s="28">
        <f t="shared" si="16"/>
        <v>36911.756500000003</v>
      </c>
      <c r="R204" s="25">
        <f t="shared" si="21"/>
        <v>1.5818465408038724E-7</v>
      </c>
    </row>
    <row r="205" spans="1:18">
      <c r="A205" s="36" t="s">
        <v>287</v>
      </c>
      <c r="B205" s="7"/>
      <c r="C205" s="23">
        <v>51958.245499999997</v>
      </c>
      <c r="D205" s="23"/>
      <c r="E205" s="25">
        <f t="shared" si="13"/>
        <v>14525.182402097553</v>
      </c>
      <c r="F205" s="25">
        <f t="shared" si="14"/>
        <v>14525</v>
      </c>
      <c r="G205" s="25">
        <f t="shared" si="15"/>
        <v>6.2262499995995313E-2</v>
      </c>
      <c r="K205" s="25">
        <f t="shared" si="22"/>
        <v>6.2262499995995313E-2</v>
      </c>
      <c r="P205" s="27">
        <f t="shared" si="20"/>
        <v>6.4151468290798791E-2</v>
      </c>
      <c r="Q205" s="28">
        <f t="shared" si="16"/>
        <v>36939.745499999997</v>
      </c>
      <c r="R205" s="25">
        <f t="shared" si="21"/>
        <v>3.5682012187727596E-6</v>
      </c>
    </row>
    <row r="206" spans="1:18">
      <c r="A206" s="36" t="s">
        <v>287</v>
      </c>
      <c r="B206" s="7"/>
      <c r="C206" s="23">
        <v>52185.585099999997</v>
      </c>
      <c r="D206" s="23"/>
      <c r="E206" s="25">
        <f t="shared" si="13"/>
        <v>15191.188744607751</v>
      </c>
      <c r="F206" s="25">
        <f t="shared" si="14"/>
        <v>15191</v>
      </c>
      <c r="G206" s="25">
        <f t="shared" si="15"/>
        <v>6.4427499994053505E-2</v>
      </c>
      <c r="K206" s="25">
        <f t="shared" si="22"/>
        <v>6.4427499994053505E-2</v>
      </c>
      <c r="P206" s="27">
        <f t="shared" si="20"/>
        <v>6.4189131842086605E-2</v>
      </c>
      <c r="Q206" s="28">
        <f t="shared" si="16"/>
        <v>37167.085099999997</v>
      </c>
      <c r="R206" s="25">
        <f t="shared" si="21"/>
        <v>5.6819375872115172E-8</v>
      </c>
    </row>
    <row r="207" spans="1:18">
      <c r="A207" s="36" t="s">
        <v>363</v>
      </c>
      <c r="B207" s="2" t="s">
        <v>292</v>
      </c>
      <c r="C207" s="23">
        <v>52185.414100000002</v>
      </c>
      <c r="E207" s="25">
        <f t="shared" si="13"/>
        <v>15190.687788836887</v>
      </c>
      <c r="F207" s="25">
        <f t="shared" si="14"/>
        <v>15190.5</v>
      </c>
      <c r="G207" s="25">
        <f t="shared" si="15"/>
        <v>6.4101249998202547E-2</v>
      </c>
      <c r="K207" s="25">
        <f t="shared" si="22"/>
        <v>6.4101249998202547E-2</v>
      </c>
      <c r="P207" s="27">
        <f t="shared" si="20"/>
        <v>6.4189058032152052E-2</v>
      </c>
      <c r="Q207" s="28">
        <f t="shared" si="16"/>
        <v>37166.914100000002</v>
      </c>
      <c r="R207" s="25">
        <f t="shared" si="21"/>
        <v>7.7102508260773616E-9</v>
      </c>
    </row>
    <row r="208" spans="1:18">
      <c r="A208" s="36" t="s">
        <v>333</v>
      </c>
      <c r="B208" s="37" t="s">
        <v>288</v>
      </c>
      <c r="C208" s="38">
        <v>52185.58167</v>
      </c>
      <c r="D208" s="38">
        <v>3.0000000000000001E-5</v>
      </c>
      <c r="E208" s="25">
        <f t="shared" si="13"/>
        <v>15191.178696196683</v>
      </c>
      <c r="F208" s="25">
        <f t="shared" si="14"/>
        <v>15191</v>
      </c>
      <c r="G208" s="25">
        <f t="shared" si="15"/>
        <v>6.0997499997029081E-2</v>
      </c>
      <c r="K208" s="25">
        <f t="shared" si="22"/>
        <v>6.0997499997029081E-2</v>
      </c>
      <c r="P208" s="27">
        <f t="shared" si="20"/>
        <v>6.4189131842086605E-2</v>
      </c>
      <c r="Q208" s="28">
        <f t="shared" si="16"/>
        <v>37167.08167</v>
      </c>
      <c r="R208" s="25">
        <f t="shared" si="21"/>
        <v>1.0186513834385297E-5</v>
      </c>
    </row>
    <row r="209" spans="1:18">
      <c r="A209" s="36" t="s">
        <v>363</v>
      </c>
      <c r="B209" s="37" t="s">
        <v>288</v>
      </c>
      <c r="C209" s="38">
        <v>52185.585500000001</v>
      </c>
      <c r="D209" s="38">
        <v>1.00003</v>
      </c>
      <c r="E209" s="25">
        <f t="shared" si="13"/>
        <v>15191.189916434128</v>
      </c>
      <c r="F209" s="25">
        <f t="shared" si="14"/>
        <v>15191</v>
      </c>
      <c r="G209" s="25">
        <f t="shared" si="15"/>
        <v>6.4827499998500571E-2</v>
      </c>
      <c r="K209" s="25">
        <f t="shared" si="22"/>
        <v>6.4827499998500571E-2</v>
      </c>
      <c r="P209" s="27">
        <f t="shared" si="20"/>
        <v>6.4189131842086605E-2</v>
      </c>
      <c r="Q209" s="28">
        <f t="shared" si="16"/>
        <v>37167.085500000001</v>
      </c>
      <c r="R209" s="25">
        <f t="shared" si="21"/>
        <v>4.0751390312336495E-7</v>
      </c>
    </row>
    <row r="210" spans="1:18">
      <c r="A210" s="56" t="s">
        <v>361</v>
      </c>
      <c r="B210" s="57" t="s">
        <v>292</v>
      </c>
      <c r="C210" s="58">
        <v>52219.548540000003</v>
      </c>
      <c r="D210" s="58">
        <v>2.0000000000000001E-4</v>
      </c>
      <c r="E210" s="25">
        <f t="shared" si="13"/>
        <v>15290.686880671459</v>
      </c>
      <c r="F210" s="25">
        <f t="shared" si="14"/>
        <v>15290.5</v>
      </c>
      <c r="G210" s="25">
        <f t="shared" si="15"/>
        <v>6.3791250002395827E-2</v>
      </c>
      <c r="M210" s="25">
        <f>+C210-(C$7+F210*C$8)</f>
        <v>6.3791250002395827E-2</v>
      </c>
      <c r="O210" s="25">
        <f ca="1">+C$11+C$12*F210</f>
        <v>6.3315852102820508E-2</v>
      </c>
      <c r="P210" s="27">
        <f t="shared" si="20"/>
        <v>6.4205181591570848E-2</v>
      </c>
      <c r="Q210" s="28">
        <f t="shared" si="16"/>
        <v>37201.048540000003</v>
      </c>
      <c r="R210" s="25">
        <f t="shared" si="21"/>
        <v>1.7133936051695803E-7</v>
      </c>
    </row>
    <row r="211" spans="1:18">
      <c r="A211" s="56" t="s">
        <v>361</v>
      </c>
      <c r="B211" s="57" t="s">
        <v>292</v>
      </c>
      <c r="C211" s="58">
        <v>52219.548609999998</v>
      </c>
      <c r="D211" s="58">
        <v>2.0000000000000001E-4</v>
      </c>
      <c r="E211" s="25">
        <f t="shared" si="13"/>
        <v>15290.687085741058</v>
      </c>
      <c r="F211" s="25">
        <f t="shared" si="14"/>
        <v>15290.5</v>
      </c>
      <c r="G211" s="25">
        <f t="shared" si="15"/>
        <v>6.38612499969895E-2</v>
      </c>
      <c r="M211" s="25">
        <f>+C211-(C$7+F211*C$8)</f>
        <v>6.38612499969895E-2</v>
      </c>
      <c r="O211" s="25">
        <f ca="1">+C$11+C$12*F211</f>
        <v>6.3315852102820508E-2</v>
      </c>
      <c r="P211" s="27">
        <f t="shared" si="20"/>
        <v>6.4205181591570848E-2</v>
      </c>
      <c r="Q211" s="28">
        <f t="shared" si="16"/>
        <v>37201.048609999998</v>
      </c>
      <c r="R211" s="25">
        <f t="shared" si="21"/>
        <v>1.1828894175126882E-7</v>
      </c>
    </row>
    <row r="212" spans="1:18">
      <c r="A212" s="56" t="s">
        <v>361</v>
      </c>
      <c r="B212" s="57" t="s">
        <v>292</v>
      </c>
      <c r="C212" s="58">
        <v>52219.54898</v>
      </c>
      <c r="D212" s="58">
        <v>2.0000000000000001E-4</v>
      </c>
      <c r="E212" s="25">
        <f t="shared" si="13"/>
        <v>15290.688169680448</v>
      </c>
      <c r="F212" s="25">
        <f t="shared" si="14"/>
        <v>15290.5</v>
      </c>
      <c r="G212" s="25">
        <f t="shared" si="15"/>
        <v>6.423124999855645E-2</v>
      </c>
      <c r="M212" s="25">
        <f>+C212-(C$7+F212*C$8)</f>
        <v>6.423124999855645E-2</v>
      </c>
      <c r="O212" s="25">
        <f ca="1">+C$11+C$12*F212</f>
        <v>6.3315852102820508E-2</v>
      </c>
      <c r="P212" s="27">
        <f t="shared" si="20"/>
        <v>6.4205181591570848E-2</v>
      </c>
      <c r="Q212" s="28">
        <f t="shared" si="16"/>
        <v>37201.04898</v>
      </c>
      <c r="R212" s="25">
        <f t="shared" si="21"/>
        <v>6.7956184276698771E-10</v>
      </c>
    </row>
    <row r="213" spans="1:18">
      <c r="A213" s="36" t="s">
        <v>332</v>
      </c>
      <c r="B213" s="37"/>
      <c r="C213" s="23">
        <v>52225.352200000001</v>
      </c>
      <c r="D213" s="23">
        <v>4.0000000000000002E-4</v>
      </c>
      <c r="E213" s="25">
        <f t="shared" si="13"/>
        <v>15307.689085169801</v>
      </c>
      <c r="F213" s="25">
        <f t="shared" si="14"/>
        <v>15307.5</v>
      </c>
      <c r="G213" s="25">
        <f t="shared" si="15"/>
        <v>6.4543749998847488E-2</v>
      </c>
      <c r="K213" s="25">
        <f>+C213-(C$7+F213*C$8)</f>
        <v>6.4543749998847488E-2</v>
      </c>
      <c r="P213" s="27">
        <f t="shared" si="20"/>
        <v>6.4208194774332025E-2</v>
      </c>
      <c r="Q213" s="28">
        <f t="shared" si="16"/>
        <v>37206.852200000001</v>
      </c>
      <c r="R213" s="25">
        <f t="shared" si="21"/>
        <v>1.1259730869962282E-7</v>
      </c>
    </row>
    <row r="214" spans="1:18">
      <c r="A214" s="36" t="s">
        <v>332</v>
      </c>
      <c r="B214" s="7" t="s">
        <v>288</v>
      </c>
      <c r="C214" s="23">
        <v>52225.523500000003</v>
      </c>
      <c r="D214" s="23">
        <v>2.0000000000000001E-4</v>
      </c>
      <c r="E214" s="25">
        <f t="shared" si="13"/>
        <v>15308.190919810459</v>
      </c>
      <c r="F214" s="25">
        <f t="shared" si="14"/>
        <v>15308</v>
      </c>
      <c r="G214" s="25">
        <f t="shared" si="15"/>
        <v>6.5170000001671724E-2</v>
      </c>
      <c r="K214" s="25">
        <f>+C214-(C$7+F214*C$8)</f>
        <v>6.5170000001671724E-2</v>
      </c>
      <c r="P214" s="27">
        <f t="shared" si="20"/>
        <v>6.4208284594717169E-2</v>
      </c>
      <c r="Q214" s="28">
        <f t="shared" si="16"/>
        <v>37207.023500000003</v>
      </c>
      <c r="R214" s="25">
        <f t="shared" si="21"/>
        <v>9.2489652397376582E-7</v>
      </c>
    </row>
    <row r="215" spans="1:18">
      <c r="A215" s="36" t="s">
        <v>365</v>
      </c>
      <c r="B215" s="7"/>
      <c r="C215" s="23">
        <v>52230.130499999999</v>
      </c>
      <c r="D215" s="23"/>
      <c r="E215" s="25">
        <f t="shared" ref="E215:E272" si="23">+(C215-C$7)/C$8</f>
        <v>15321.687429965055</v>
      </c>
      <c r="F215" s="25">
        <f t="shared" ref="F215:F272" si="24">ROUND(2*E215,0)/2</f>
        <v>15321.5</v>
      </c>
      <c r="G215" s="25">
        <f t="shared" ref="G215:G272" si="25">+C215-(C$7+F215*C$8)</f>
        <v>6.3978749996749684E-2</v>
      </c>
      <c r="K215" s="25"/>
      <c r="P215" s="27">
        <f t="shared" si="20"/>
        <v>6.4210735608151659E-2</v>
      </c>
      <c r="Q215" s="28">
        <f t="shared" ref="Q215:Q272" si="26">+C215-15018.5</f>
        <v>37211.630499999999</v>
      </c>
      <c r="R215" s="25">
        <f t="shared" si="21"/>
        <v>5.3817323897548019E-8</v>
      </c>
    </row>
    <row r="216" spans="1:18">
      <c r="A216" s="33" t="s">
        <v>335</v>
      </c>
      <c r="B216" s="2" t="s">
        <v>288</v>
      </c>
      <c r="C216" s="24">
        <v>52232.348400000003</v>
      </c>
      <c r="D216" s="24">
        <v>5.9999999999999995E-4</v>
      </c>
      <c r="E216" s="25">
        <f t="shared" si="23"/>
        <v>15328.184914200338</v>
      </c>
      <c r="F216" s="25">
        <f t="shared" si="24"/>
        <v>15328</v>
      </c>
      <c r="G216" s="25">
        <f t="shared" si="25"/>
        <v>6.3119999998889398E-2</v>
      </c>
      <c r="K216" s="25">
        <f t="shared" ref="K216:K247" si="27">+C216-(C$7+F216*C$8)</f>
        <v>6.3119999998889398E-2</v>
      </c>
      <c r="P216" s="27">
        <f t="shared" si="20"/>
        <v>6.421193351512075E-2</v>
      </c>
      <c r="Q216" s="28">
        <f t="shared" si="26"/>
        <v>37213.848400000003</v>
      </c>
      <c r="R216" s="25">
        <f t="shared" si="21"/>
        <v>1.1923188038693655E-6</v>
      </c>
    </row>
    <row r="217" spans="1:18">
      <c r="A217" s="33" t="s">
        <v>335</v>
      </c>
      <c r="B217" s="2" t="s">
        <v>292</v>
      </c>
      <c r="C217" s="24">
        <v>52232.519200000002</v>
      </c>
      <c r="D217" s="24">
        <v>2.9999999999999997E-4</v>
      </c>
      <c r="E217" s="25">
        <f t="shared" si="23"/>
        <v>15328.685284058034</v>
      </c>
      <c r="F217" s="25">
        <f t="shared" si="24"/>
        <v>15328.5</v>
      </c>
      <c r="G217" s="25">
        <f t="shared" si="25"/>
        <v>6.3246249999792781E-2</v>
      </c>
      <c r="K217" s="25">
        <f t="shared" si="27"/>
        <v>6.3246249999792781E-2</v>
      </c>
      <c r="P217" s="27">
        <f t="shared" si="20"/>
        <v>6.4212026140755801E-2</v>
      </c>
      <c r="Q217" s="28">
        <f t="shared" si="26"/>
        <v>37214.019200000002</v>
      </c>
      <c r="R217" s="25">
        <f t="shared" si="21"/>
        <v>9.3272355445342413E-7</v>
      </c>
    </row>
    <row r="218" spans="1:18">
      <c r="A218" s="33" t="s">
        <v>335</v>
      </c>
      <c r="B218" s="2" t="s">
        <v>288</v>
      </c>
      <c r="C218" s="24">
        <v>52247.367899999997</v>
      </c>
      <c r="D218" s="24">
        <v>2.0000000000000001E-4</v>
      </c>
      <c r="E218" s="25">
        <f t="shared" si="23"/>
        <v>15372.185529409166</v>
      </c>
      <c r="F218" s="25">
        <f t="shared" si="24"/>
        <v>15372</v>
      </c>
      <c r="G218" s="25">
        <f t="shared" si="25"/>
        <v>6.332999999722233E-2</v>
      </c>
      <c r="K218" s="25">
        <f t="shared" si="27"/>
        <v>6.332999999722233E-2</v>
      </c>
      <c r="P218" s="27">
        <f t="shared" si="20"/>
        <v>6.4220346485554414E-2</v>
      </c>
      <c r="Q218" s="28">
        <f t="shared" si="26"/>
        <v>37228.867899999997</v>
      </c>
      <c r="R218" s="25">
        <f t="shared" si="21"/>
        <v>7.9271686928527259E-7</v>
      </c>
    </row>
    <row r="219" spans="1:18">
      <c r="A219" s="36" t="s">
        <v>365</v>
      </c>
      <c r="B219" s="2"/>
      <c r="C219" s="24">
        <v>52250.100200000001</v>
      </c>
      <c r="D219" s="24"/>
      <c r="E219" s="25">
        <f t="shared" si="23"/>
        <v>15380.18998234936</v>
      </c>
      <c r="F219" s="25">
        <f t="shared" si="24"/>
        <v>15380</v>
      </c>
      <c r="G219" s="25">
        <f t="shared" si="25"/>
        <v>6.4849999995203689E-2</v>
      </c>
      <c r="K219" s="25">
        <f t="shared" si="27"/>
        <v>6.4849999995203689E-2</v>
      </c>
      <c r="P219" s="27">
        <f t="shared" si="20"/>
        <v>6.4221933042588886E-2</v>
      </c>
      <c r="Q219" s="28">
        <f t="shared" si="26"/>
        <v>37231.600200000001</v>
      </c>
      <c r="R219" s="25">
        <f t="shared" si="21"/>
        <v>3.9446809696684527E-7</v>
      </c>
    </row>
    <row r="220" spans="1:18">
      <c r="A220" s="36" t="s">
        <v>365</v>
      </c>
      <c r="B220" s="2"/>
      <c r="C220" s="24">
        <v>52250.270799999998</v>
      </c>
      <c r="D220" s="24"/>
      <c r="E220" s="25">
        <f t="shared" si="23"/>
        <v>15380.689766293866</v>
      </c>
      <c r="F220" s="25">
        <f t="shared" si="24"/>
        <v>15380.5</v>
      </c>
      <c r="G220" s="25">
        <f t="shared" si="25"/>
        <v>6.4776249993883539E-2</v>
      </c>
      <c r="K220" s="25">
        <f t="shared" si="27"/>
        <v>6.4776249993883539E-2</v>
      </c>
      <c r="P220" s="27">
        <f t="shared" si="20"/>
        <v>6.4222032783979727E-2</v>
      </c>
      <c r="Q220" s="28">
        <f t="shared" si="26"/>
        <v>37231.770799999998</v>
      </c>
      <c r="R220" s="25">
        <f t="shared" si="21"/>
        <v>3.0715671575356636E-7</v>
      </c>
    </row>
    <row r="221" spans="1:18">
      <c r="A221" s="36" t="s">
        <v>332</v>
      </c>
      <c r="B221" s="37"/>
      <c r="C221" s="23">
        <v>52252.317999999999</v>
      </c>
      <c r="D221" s="23">
        <v>2.9999999999999997E-4</v>
      </c>
      <c r="E221" s="25">
        <f t="shared" si="23"/>
        <v>15386.687173628037</v>
      </c>
      <c r="F221" s="25">
        <f t="shared" si="24"/>
        <v>15386.5</v>
      </c>
      <c r="G221" s="25">
        <f t="shared" si="25"/>
        <v>6.3891249999869615E-2</v>
      </c>
      <c r="K221" s="25">
        <f t="shared" si="27"/>
        <v>6.3891249999869615E-2</v>
      </c>
      <c r="P221" s="27">
        <f t="shared" si="20"/>
        <v>6.4223235017486807E-2</v>
      </c>
      <c r="Q221" s="28">
        <f t="shared" si="26"/>
        <v>37233.817999999999</v>
      </c>
      <c r="R221" s="25">
        <f t="shared" si="21"/>
        <v>1.1021405192228751E-7</v>
      </c>
    </row>
    <row r="222" spans="1:18">
      <c r="A222" s="33" t="s">
        <v>336</v>
      </c>
      <c r="B222" s="2"/>
      <c r="C222" s="24">
        <v>52338.339599999999</v>
      </c>
      <c r="D222" s="24">
        <v>2.9999999999999997E-4</v>
      </c>
      <c r="E222" s="25">
        <f t="shared" si="23"/>
        <v>15638.693120646838</v>
      </c>
      <c r="F222" s="25">
        <f t="shared" si="24"/>
        <v>15638.5</v>
      </c>
      <c r="G222" s="25">
        <f t="shared" si="25"/>
        <v>6.5921249995881226E-2</v>
      </c>
      <c r="K222" s="25">
        <f t="shared" si="27"/>
        <v>6.5921249995881226E-2</v>
      </c>
      <c r="P222" s="27">
        <f t="shared" si="20"/>
        <v>6.4282625709017813E-2</v>
      </c>
      <c r="Q222" s="28">
        <f t="shared" si="26"/>
        <v>37319.839599999999</v>
      </c>
      <c r="R222" s="25">
        <f t="shared" si="21"/>
        <v>2.6850895534986297E-6</v>
      </c>
    </row>
    <row r="223" spans="1:18">
      <c r="A223" s="33" t="s">
        <v>337</v>
      </c>
      <c r="C223" s="24">
        <v>52548.608999999997</v>
      </c>
      <c r="D223" s="24">
        <v>3.0000000000000001E-3</v>
      </c>
      <c r="E223" s="25">
        <f t="shared" si="23"/>
        <v>16254.691187133329</v>
      </c>
      <c r="F223" s="25">
        <f t="shared" si="24"/>
        <v>16254.5</v>
      </c>
      <c r="G223" s="25">
        <f t="shared" si="25"/>
        <v>6.5261249998002313E-2</v>
      </c>
      <c r="K223" s="25">
        <f t="shared" si="27"/>
        <v>6.5261249998002313E-2</v>
      </c>
      <c r="P223" s="27">
        <f t="shared" si="20"/>
        <v>6.4500970440482808E-2</v>
      </c>
      <c r="Q223" s="28">
        <f t="shared" si="26"/>
        <v>37530.108999999997</v>
      </c>
      <c r="R223" s="25">
        <f t="shared" si="21"/>
        <v>5.7802500558205487E-7</v>
      </c>
    </row>
    <row r="224" spans="1:18">
      <c r="A224" s="20" t="s">
        <v>337</v>
      </c>
      <c r="B224" s="21" t="s">
        <v>292</v>
      </c>
      <c r="C224" s="22">
        <v>52548.608999999997</v>
      </c>
      <c r="D224" s="22">
        <v>3.0000000000000001E-3</v>
      </c>
      <c r="E224" s="25">
        <f t="shared" si="23"/>
        <v>16254.691187133329</v>
      </c>
      <c r="F224" s="25">
        <f t="shared" si="24"/>
        <v>16254.5</v>
      </c>
      <c r="G224" s="25">
        <f t="shared" si="25"/>
        <v>6.5261249998002313E-2</v>
      </c>
      <c r="K224" s="25">
        <f t="shared" si="27"/>
        <v>6.5261249998002313E-2</v>
      </c>
      <c r="P224" s="27">
        <f t="shared" si="20"/>
        <v>6.4500970440482808E-2</v>
      </c>
      <c r="Q224" s="28">
        <f t="shared" si="26"/>
        <v>37530.108999999997</v>
      </c>
      <c r="R224" s="25">
        <f t="shared" si="21"/>
        <v>5.7802500558205487E-7</v>
      </c>
    </row>
    <row r="225" spans="1:18">
      <c r="A225" s="33" t="s">
        <v>338</v>
      </c>
      <c r="B225" s="2" t="s">
        <v>292</v>
      </c>
      <c r="C225" s="24">
        <v>52592.300499999998</v>
      </c>
      <c r="D225" s="24">
        <v>1E-3</v>
      </c>
      <c r="E225" s="25">
        <f t="shared" si="23"/>
        <v>16382.688316158738</v>
      </c>
      <c r="F225" s="25">
        <f t="shared" si="24"/>
        <v>16382.5</v>
      </c>
      <c r="G225" s="25">
        <f t="shared" si="25"/>
        <v>6.4281249993655365E-2</v>
      </c>
      <c r="K225" s="25">
        <f t="shared" si="27"/>
        <v>6.4281249993655365E-2</v>
      </c>
      <c r="P225" s="27">
        <f t="shared" si="20"/>
        <v>6.4559372460022899E-2</v>
      </c>
      <c r="Q225" s="28">
        <f t="shared" si="26"/>
        <v>37573.800499999998</v>
      </c>
      <c r="R225" s="25">
        <f t="shared" si="21"/>
        <v>7.7352106298359842E-8</v>
      </c>
    </row>
    <row r="226" spans="1:18">
      <c r="A226" s="33" t="s">
        <v>338</v>
      </c>
      <c r="B226" s="2" t="s">
        <v>288</v>
      </c>
      <c r="C226" s="24">
        <v>52592.472199999997</v>
      </c>
      <c r="D226" s="24">
        <v>5.0000000000000001E-4</v>
      </c>
      <c r="E226" s="25">
        <f t="shared" si="23"/>
        <v>16383.191322625753</v>
      </c>
      <c r="F226" s="25">
        <f t="shared" si="24"/>
        <v>16383</v>
      </c>
      <c r="G226" s="25">
        <f t="shared" si="25"/>
        <v>6.5307499993650708E-2</v>
      </c>
      <c r="K226" s="25">
        <f t="shared" si="27"/>
        <v>6.5307499993650708E-2</v>
      </c>
      <c r="P226" s="27">
        <f t="shared" si="20"/>
        <v>6.4559609384975403E-2</v>
      </c>
      <c r="Q226" s="28">
        <f t="shared" si="26"/>
        <v>37573.972199999997</v>
      </c>
      <c r="R226" s="25">
        <f t="shared" si="21"/>
        <v>5.5934036254471923E-7</v>
      </c>
    </row>
    <row r="227" spans="1:18">
      <c r="A227" s="33" t="s">
        <v>338</v>
      </c>
      <c r="B227" s="2" t="s">
        <v>292</v>
      </c>
      <c r="C227" s="24">
        <v>52593.324999999997</v>
      </c>
      <c r="D227" s="24">
        <v>2.9999999999999997E-4</v>
      </c>
      <c r="E227" s="25">
        <f t="shared" si="23"/>
        <v>16385.689656435141</v>
      </c>
      <c r="F227" s="25">
        <f t="shared" si="24"/>
        <v>16385.5</v>
      </c>
      <c r="G227" s="25">
        <f t="shared" si="25"/>
        <v>6.4738749992102385E-2</v>
      </c>
      <c r="K227" s="25">
        <f t="shared" si="27"/>
        <v>6.4738749992102385E-2</v>
      </c>
      <c r="P227" s="27">
        <f t="shared" si="20"/>
        <v>6.4560795036048876E-2</v>
      </c>
      <c r="Q227" s="28">
        <f t="shared" si="26"/>
        <v>37574.824999999997</v>
      </c>
      <c r="R227" s="25">
        <f t="shared" si="21"/>
        <v>3.1667966384006031E-8</v>
      </c>
    </row>
    <row r="228" spans="1:18">
      <c r="A228" s="34" t="s">
        <v>339</v>
      </c>
      <c r="B228" s="2"/>
      <c r="C228" s="24">
        <v>52608.6852</v>
      </c>
      <c r="D228" s="24">
        <v>2.0000000000000001E-4</v>
      </c>
      <c r="E228" s="25">
        <f t="shared" si="23"/>
        <v>16430.688374750065</v>
      </c>
      <c r="F228" s="25">
        <f t="shared" si="24"/>
        <v>16430.5</v>
      </c>
      <c r="G228" s="25">
        <f t="shared" si="25"/>
        <v>6.430125000042608E-2</v>
      </c>
      <c r="K228" s="25">
        <f t="shared" si="27"/>
        <v>6.430125000042608E-2</v>
      </c>
      <c r="P228" s="27">
        <f t="shared" si="20"/>
        <v>6.4582429253987716E-2</v>
      </c>
      <c r="Q228" s="28">
        <f t="shared" si="26"/>
        <v>37590.1852</v>
      </c>
      <c r="R228" s="25">
        <f t="shared" si="21"/>
        <v>7.9061772633479031E-8</v>
      </c>
    </row>
    <row r="229" spans="1:18">
      <c r="A229" s="41" t="s">
        <v>340</v>
      </c>
      <c r="B229" s="40"/>
      <c r="C229" s="24">
        <v>52618.244200000001</v>
      </c>
      <c r="D229" s="24">
        <v>2.0000000000000001E-4</v>
      </c>
      <c r="E229" s="25">
        <f t="shared" si="23"/>
        <v>16458.692095298775</v>
      </c>
      <c r="F229" s="25">
        <f t="shared" si="24"/>
        <v>16458.5</v>
      </c>
      <c r="G229" s="25">
        <f t="shared" si="25"/>
        <v>6.5571250001084991E-2</v>
      </c>
      <c r="K229" s="25">
        <f t="shared" si="27"/>
        <v>6.5571250001084991E-2</v>
      </c>
      <c r="P229" s="27">
        <f t="shared" si="20"/>
        <v>6.4596170249089813E-2</v>
      </c>
      <c r="Q229" s="28">
        <f t="shared" si="26"/>
        <v>37599.744200000001</v>
      </c>
      <c r="R229" s="25">
        <f t="shared" si="21"/>
        <v>9.5078052275097818E-7</v>
      </c>
    </row>
    <row r="230" spans="1:18">
      <c r="A230" s="33" t="s">
        <v>336</v>
      </c>
      <c r="B230" s="42"/>
      <c r="C230" s="24">
        <v>52620.291599999997</v>
      </c>
      <c r="D230" s="24">
        <v>2.0000000000000001E-4</v>
      </c>
      <c r="E230" s="25">
        <f t="shared" si="23"/>
        <v>16464.690088546111</v>
      </c>
      <c r="F230" s="25">
        <f t="shared" si="24"/>
        <v>16464.5</v>
      </c>
      <c r="G230" s="25">
        <f t="shared" si="25"/>
        <v>6.4886249994742684E-2</v>
      </c>
      <c r="K230" s="25">
        <f t="shared" si="27"/>
        <v>6.4886249994742684E-2</v>
      </c>
      <c r="P230" s="27">
        <f t="shared" ref="P230:P261" si="28">+D$11+D$12*F230+D$13*F230^2</f>
        <v>6.4599142663697706E-2</v>
      </c>
      <c r="Q230" s="28">
        <f t="shared" si="26"/>
        <v>37601.791599999997</v>
      </c>
      <c r="R230" s="25">
        <f t="shared" ref="R230:R261" si="29">+(P230-G230)^2</f>
        <v>8.2430619539770515E-8</v>
      </c>
    </row>
    <row r="231" spans="1:18">
      <c r="A231" s="43" t="s">
        <v>341</v>
      </c>
      <c r="B231" s="42" t="s">
        <v>292</v>
      </c>
      <c r="C231" s="44">
        <v>52902.586199999998</v>
      </c>
      <c r="D231" s="44">
        <v>1E-4</v>
      </c>
      <c r="E231" s="25">
        <f t="shared" si="23"/>
        <v>17291.690725726701</v>
      </c>
      <c r="F231" s="25">
        <f t="shared" si="24"/>
        <v>17291.5</v>
      </c>
      <c r="G231" s="25">
        <f t="shared" si="25"/>
        <v>6.5103749999252614E-2</v>
      </c>
      <c r="K231" s="25">
        <f t="shared" si="27"/>
        <v>6.5103749999252614E-2</v>
      </c>
      <c r="P231" s="27">
        <f t="shared" si="28"/>
        <v>6.5103109326001177E-2</v>
      </c>
      <c r="Q231" s="28">
        <f t="shared" si="26"/>
        <v>37884.086199999998</v>
      </c>
      <c r="R231" s="25">
        <f t="shared" si="29"/>
        <v>4.104622151067387E-13</v>
      </c>
    </row>
    <row r="232" spans="1:18">
      <c r="A232" s="44" t="s">
        <v>341</v>
      </c>
      <c r="B232" s="42" t="s">
        <v>292</v>
      </c>
      <c r="C232" s="44">
        <v>52902.586199999998</v>
      </c>
      <c r="D232" s="44">
        <v>1E-4</v>
      </c>
      <c r="E232" s="25">
        <f t="shared" si="23"/>
        <v>17291.690725726701</v>
      </c>
      <c r="F232" s="25">
        <f t="shared" si="24"/>
        <v>17291.5</v>
      </c>
      <c r="G232" s="25">
        <f t="shared" si="25"/>
        <v>6.5103749999252614E-2</v>
      </c>
      <c r="K232" s="25">
        <f t="shared" si="27"/>
        <v>6.5103749999252614E-2</v>
      </c>
      <c r="P232" s="27">
        <f t="shared" si="28"/>
        <v>6.5103109326001177E-2</v>
      </c>
      <c r="Q232" s="28">
        <f t="shared" si="26"/>
        <v>37884.086199999998</v>
      </c>
      <c r="R232" s="25">
        <f t="shared" si="29"/>
        <v>4.104622151067387E-13</v>
      </c>
    </row>
    <row r="233" spans="1:18">
      <c r="A233" s="36" t="s">
        <v>342</v>
      </c>
      <c r="B233" s="37" t="s">
        <v>288</v>
      </c>
      <c r="C233" s="38">
        <v>52922.552900000002</v>
      </c>
      <c r="D233" s="38">
        <v>5.0000000000000001E-4</v>
      </c>
      <c r="E233" s="25">
        <f t="shared" si="23"/>
        <v>17350.184489413281</v>
      </c>
      <c r="F233" s="25">
        <f t="shared" si="24"/>
        <v>17350</v>
      </c>
      <c r="G233" s="25">
        <f t="shared" si="25"/>
        <v>6.2975000000733417E-2</v>
      </c>
      <c r="K233" s="25">
        <f t="shared" si="27"/>
        <v>6.2975000000733417E-2</v>
      </c>
      <c r="P233" s="27">
        <f t="shared" si="28"/>
        <v>6.5145847348095073E-2</v>
      </c>
      <c r="Q233" s="28">
        <f t="shared" si="26"/>
        <v>37904.052900000002</v>
      </c>
      <c r="R233" s="25">
        <f t="shared" si="29"/>
        <v>4.7125782055471418E-6</v>
      </c>
    </row>
    <row r="234" spans="1:18">
      <c r="A234" s="36" t="s">
        <v>343</v>
      </c>
      <c r="B234" s="37" t="s">
        <v>292</v>
      </c>
      <c r="C234" s="38">
        <v>52923.408300000003</v>
      </c>
      <c r="D234" s="24">
        <v>1E-4</v>
      </c>
      <c r="E234" s="25">
        <f t="shared" si="23"/>
        <v>17352.69044009404</v>
      </c>
      <c r="F234" s="25">
        <f t="shared" si="24"/>
        <v>17352.5</v>
      </c>
      <c r="G234" s="25">
        <f t="shared" si="25"/>
        <v>6.5006249998987187E-2</v>
      </c>
      <c r="K234" s="25">
        <f t="shared" si="27"/>
        <v>6.5006249998987187E-2</v>
      </c>
      <c r="P234" s="27">
        <f t="shared" si="28"/>
        <v>6.5147694627618005E-2</v>
      </c>
      <c r="Q234" s="28">
        <f t="shared" si="26"/>
        <v>37904.908300000003</v>
      </c>
      <c r="R234" s="25">
        <f t="shared" si="29"/>
        <v>2.0006582968510168E-8</v>
      </c>
    </row>
    <row r="235" spans="1:18">
      <c r="A235" s="36" t="s">
        <v>366</v>
      </c>
      <c r="B235" s="37"/>
      <c r="C235" s="38">
        <v>52939.7935</v>
      </c>
      <c r="D235" s="24"/>
      <c r="E235" s="25">
        <f t="shared" si="23"/>
        <v>17400.691963468304</v>
      </c>
      <c r="F235" s="25">
        <f t="shared" si="24"/>
        <v>17400.5</v>
      </c>
      <c r="G235" s="25">
        <f t="shared" si="25"/>
        <v>6.5526249993126839E-2</v>
      </c>
      <c r="K235" s="25">
        <f t="shared" si="27"/>
        <v>6.5526249993126839E-2</v>
      </c>
      <c r="P235" s="27">
        <f t="shared" si="28"/>
        <v>6.5183494098152675E-2</v>
      </c>
      <c r="Q235" s="28">
        <f t="shared" si="26"/>
        <v>37921.2935</v>
      </c>
      <c r="R235" s="25">
        <f t="shared" si="29"/>
        <v>1.174816035395404E-7</v>
      </c>
    </row>
    <row r="236" spans="1:18">
      <c r="A236" s="41" t="s">
        <v>340</v>
      </c>
      <c r="B236" s="40"/>
      <c r="C236" s="24">
        <v>52956.518600000003</v>
      </c>
      <c r="D236" s="24">
        <v>2.3999999999999998E-3</v>
      </c>
      <c r="E236" s="25">
        <f t="shared" si="23"/>
        <v>17449.689246295933</v>
      </c>
      <c r="F236" s="25">
        <f t="shared" si="24"/>
        <v>17449.5</v>
      </c>
      <c r="G236" s="25">
        <f t="shared" si="25"/>
        <v>6.459875000291504E-2</v>
      </c>
      <c r="K236" s="25">
        <f t="shared" si="27"/>
        <v>6.459875000291504E-2</v>
      </c>
      <c r="P236" s="27">
        <f t="shared" si="28"/>
        <v>6.5220689798440062E-2</v>
      </c>
      <c r="Q236" s="28">
        <f t="shared" si="26"/>
        <v>37938.018600000003</v>
      </c>
      <c r="R236" s="25">
        <f t="shared" si="29"/>
        <v>3.8680910925770713E-7</v>
      </c>
    </row>
    <row r="237" spans="1:18">
      <c r="A237" s="34" t="s">
        <v>344</v>
      </c>
      <c r="B237" s="2"/>
      <c r="C237" s="24">
        <v>52964.7111</v>
      </c>
      <c r="D237" s="24">
        <v>1E-4</v>
      </c>
      <c r="E237" s="25">
        <f t="shared" si="23"/>
        <v>17473.68971502647</v>
      </c>
      <c r="F237" s="25">
        <f t="shared" si="24"/>
        <v>17473.5</v>
      </c>
      <c r="G237" s="25">
        <f t="shared" si="25"/>
        <v>6.47587499988731E-2</v>
      </c>
      <c r="K237" s="25">
        <f t="shared" si="27"/>
        <v>6.47587499988731E-2</v>
      </c>
      <c r="P237" s="27">
        <f t="shared" si="28"/>
        <v>6.5239147846856083E-2</v>
      </c>
      <c r="Q237" s="28">
        <f t="shared" si="26"/>
        <v>37946.2111</v>
      </c>
      <c r="R237" s="25">
        <f t="shared" si="29"/>
        <v>2.3078209234668116E-7</v>
      </c>
    </row>
    <row r="238" spans="1:18">
      <c r="A238" s="41" t="s">
        <v>340</v>
      </c>
      <c r="B238" s="40"/>
      <c r="C238" s="24">
        <v>52982.462200000002</v>
      </c>
      <c r="D238" s="24">
        <v>2.3999999999999998E-3</v>
      </c>
      <c r="E238" s="25">
        <f t="shared" si="23"/>
        <v>17525.692732479361</v>
      </c>
      <c r="F238" s="25">
        <f t="shared" si="24"/>
        <v>17525.5</v>
      </c>
      <c r="G238" s="25">
        <f t="shared" si="25"/>
        <v>6.5788749998318963E-2</v>
      </c>
      <c r="K238" s="25">
        <f t="shared" si="27"/>
        <v>6.5788749998318963E-2</v>
      </c>
      <c r="P238" s="27">
        <f t="shared" si="28"/>
        <v>6.527968108253282E-2</v>
      </c>
      <c r="Q238" s="28">
        <f t="shared" si="26"/>
        <v>37963.962200000002</v>
      </c>
      <c r="R238" s="25">
        <f t="shared" si="29"/>
        <v>2.5915116101967892E-7</v>
      </c>
    </row>
    <row r="239" spans="1:18">
      <c r="A239" s="41" t="s">
        <v>340</v>
      </c>
      <c r="B239" s="40"/>
      <c r="C239" s="24">
        <v>52983.485399999998</v>
      </c>
      <c r="D239" s="24">
        <v>2E-3</v>
      </c>
      <c r="E239" s="25">
        <f t="shared" si="23"/>
        <v>17528.69026432007</v>
      </c>
      <c r="F239" s="25">
        <f t="shared" si="24"/>
        <v>17528.5</v>
      </c>
      <c r="G239" s="25">
        <f t="shared" si="25"/>
        <v>6.4946249993226957E-2</v>
      </c>
      <c r="K239" s="25">
        <f t="shared" si="27"/>
        <v>6.4946249993226957E-2</v>
      </c>
      <c r="P239" s="27">
        <f t="shared" si="28"/>
        <v>6.5282042117277825E-2</v>
      </c>
      <c r="Q239" s="28">
        <f t="shared" si="26"/>
        <v>37964.985399999998</v>
      </c>
      <c r="R239" s="25">
        <f t="shared" si="29"/>
        <v>1.1275635057459367E-7</v>
      </c>
    </row>
    <row r="240" spans="1:18">
      <c r="A240" s="41" t="s">
        <v>366</v>
      </c>
      <c r="B240" s="40"/>
      <c r="C240" s="24">
        <v>53014.889799999997</v>
      </c>
      <c r="D240" s="24"/>
      <c r="E240" s="25">
        <f t="shared" si="23"/>
        <v>17620.691524033409</v>
      </c>
      <c r="F240" s="25">
        <f t="shared" si="24"/>
        <v>17620.5</v>
      </c>
      <c r="G240" s="25">
        <f t="shared" si="25"/>
        <v>6.5376249993278179E-2</v>
      </c>
      <c r="K240" s="25">
        <f t="shared" si="27"/>
        <v>6.5376249993278179E-2</v>
      </c>
      <c r="P240" s="27">
        <f t="shared" si="28"/>
        <v>6.5355643177134159E-2</v>
      </c>
      <c r="Q240" s="28">
        <f t="shared" si="26"/>
        <v>37996.389799999997</v>
      </c>
      <c r="R240" s="25">
        <f t="shared" si="29"/>
        <v>4.2464087159343606E-10</v>
      </c>
    </row>
    <row r="241" spans="1:19">
      <c r="A241" s="41" t="s">
        <v>366</v>
      </c>
      <c r="B241" s="40"/>
      <c r="C241" s="24">
        <v>53017.620699999999</v>
      </c>
      <c r="D241" s="24"/>
      <c r="E241" s="25">
        <f t="shared" si="23"/>
        <v>17628.691875581328</v>
      </c>
      <c r="F241" s="25">
        <f t="shared" si="24"/>
        <v>17628.5</v>
      </c>
      <c r="G241" s="25">
        <f t="shared" si="25"/>
        <v>6.5496249997522682E-2</v>
      </c>
      <c r="K241" s="25">
        <f t="shared" si="27"/>
        <v>6.5496249997522682E-2</v>
      </c>
      <c r="P241" s="27">
        <f t="shared" si="28"/>
        <v>6.5362152742461974E-2</v>
      </c>
      <c r="Q241" s="28">
        <f t="shared" si="26"/>
        <v>37999.120699999999</v>
      </c>
      <c r="R241" s="25">
        <f t="shared" si="29"/>
        <v>1.7982073814816673E-8</v>
      </c>
    </row>
    <row r="242" spans="1:19">
      <c r="A242" s="41" t="s">
        <v>366</v>
      </c>
      <c r="B242" s="40"/>
      <c r="C242" s="24">
        <v>53017.792300000001</v>
      </c>
      <c r="D242" s="24"/>
      <c r="E242" s="25">
        <f t="shared" si="23"/>
        <v>17629.194589091756</v>
      </c>
      <c r="F242" s="25">
        <f t="shared" si="24"/>
        <v>17629</v>
      </c>
      <c r="G242" s="25">
        <f t="shared" si="25"/>
        <v>6.6422500000044238E-2</v>
      </c>
      <c r="K242" s="25">
        <f t="shared" si="27"/>
        <v>6.6422500000044238E-2</v>
      </c>
      <c r="P242" s="27">
        <f t="shared" si="28"/>
        <v>6.536256017187117E-2</v>
      </c>
      <c r="Q242" s="28">
        <f t="shared" si="26"/>
        <v>37999.292300000001</v>
      </c>
      <c r="R242" s="25">
        <f t="shared" si="29"/>
        <v>1.1234724393475522E-6</v>
      </c>
    </row>
    <row r="243" spans="1:19">
      <c r="A243" s="43" t="s">
        <v>345</v>
      </c>
      <c r="B243" s="42"/>
      <c r="C243" s="24">
        <v>53287.626700000001</v>
      </c>
      <c r="D243" s="24">
        <v>5.1999999999999998E-3</v>
      </c>
      <c r="E243" s="25">
        <f t="shared" si="23"/>
        <v>18419.692249100983</v>
      </c>
      <c r="F243" s="25">
        <f t="shared" si="24"/>
        <v>18419.5</v>
      </c>
      <c r="G243" s="25">
        <f t="shared" si="25"/>
        <v>6.5623750000668224E-2</v>
      </c>
      <c r="K243" s="25">
        <f t="shared" si="27"/>
        <v>6.5623750000668224E-2</v>
      </c>
      <c r="O243" s="25">
        <f ca="1">+C$11+C$12*F243</f>
        <v>6.6577846124403733E-2</v>
      </c>
      <c r="P243" s="27">
        <f t="shared" si="28"/>
        <v>6.6092271047286155E-2</v>
      </c>
      <c r="Q243" s="28">
        <f t="shared" si="26"/>
        <v>38269.126700000001</v>
      </c>
      <c r="R243" s="25">
        <f t="shared" si="29"/>
        <v>2.1951197112396172E-7</v>
      </c>
    </row>
    <row r="244" spans="1:19">
      <c r="A244" s="43" t="s">
        <v>366</v>
      </c>
      <c r="B244" s="42"/>
      <c r="C244" s="24">
        <v>53292.7474</v>
      </c>
      <c r="D244" s="24"/>
      <c r="E244" s="25">
        <f t="shared" si="23"/>
        <v>18434.693677264364</v>
      </c>
      <c r="F244" s="25">
        <f t="shared" si="24"/>
        <v>18434.5</v>
      </c>
      <c r="G244" s="25">
        <f t="shared" si="25"/>
        <v>6.6111249994719401E-2</v>
      </c>
      <c r="K244" s="25">
        <f t="shared" si="27"/>
        <v>6.6111249994719401E-2</v>
      </c>
      <c r="O244" s="25"/>
      <c r="P244" s="27">
        <f t="shared" si="28"/>
        <v>6.6107770940377425E-2</v>
      </c>
      <c r="Q244" s="28">
        <f t="shared" si="26"/>
        <v>38274.2474</v>
      </c>
      <c r="R244" s="25">
        <f t="shared" si="29"/>
        <v>1.2103819114422337E-11</v>
      </c>
    </row>
    <row r="245" spans="1:19">
      <c r="A245" s="43" t="s">
        <v>366</v>
      </c>
      <c r="B245" s="42"/>
      <c r="C245" s="24">
        <v>53294.7958</v>
      </c>
      <c r="D245" s="24"/>
      <c r="E245" s="25">
        <f t="shared" si="23"/>
        <v>18440.694600077626</v>
      </c>
      <c r="F245" s="25">
        <f t="shared" si="24"/>
        <v>18440.5</v>
      </c>
      <c r="G245" s="25">
        <f t="shared" si="25"/>
        <v>6.6426249999494758E-2</v>
      </c>
      <c r="K245" s="25">
        <f t="shared" si="27"/>
        <v>6.6426249999494758E-2</v>
      </c>
      <c r="O245" s="25"/>
      <c r="P245" s="27">
        <f t="shared" si="28"/>
        <v>6.6113988139637633E-2</v>
      </c>
      <c r="Q245" s="28">
        <f t="shared" si="26"/>
        <v>38276.2958</v>
      </c>
      <c r="R245" s="25">
        <f t="shared" si="29"/>
        <v>9.7507469121430268E-8</v>
      </c>
    </row>
    <row r="246" spans="1:19">
      <c r="A246" s="43" t="s">
        <v>366</v>
      </c>
      <c r="B246" s="42"/>
      <c r="C246" s="24">
        <v>53297.867599999998</v>
      </c>
      <c r="D246" s="24"/>
      <c r="E246" s="25">
        <f t="shared" si="23"/>
        <v>18449.693640644782</v>
      </c>
      <c r="F246" s="25">
        <f t="shared" si="24"/>
        <v>18449.5</v>
      </c>
      <c r="G246" s="25">
        <f t="shared" si="25"/>
        <v>6.6098749994125683E-2</v>
      </c>
      <c r="K246" s="25">
        <f t="shared" si="27"/>
        <v>6.6098749994125683E-2</v>
      </c>
      <c r="O246" s="25"/>
      <c r="P246" s="27">
        <f t="shared" si="28"/>
        <v>6.6123332412124786E-2</v>
      </c>
      <c r="Q246" s="28">
        <f t="shared" si="26"/>
        <v>38279.367599999998</v>
      </c>
      <c r="R246" s="25">
        <f t="shared" si="29"/>
        <v>6.0429527468261175E-10</v>
      </c>
    </row>
    <row r="247" spans="1:19">
      <c r="A247" s="43" t="s">
        <v>345</v>
      </c>
      <c r="B247" s="2" t="s">
        <v>288</v>
      </c>
      <c r="C247" s="24">
        <v>53349.2405</v>
      </c>
      <c r="D247" s="24">
        <v>2.0000000000000001E-4</v>
      </c>
      <c r="E247" s="25">
        <f t="shared" si="23"/>
        <v>18600.193937263339</v>
      </c>
      <c r="F247" s="25">
        <f t="shared" si="24"/>
        <v>18600</v>
      </c>
      <c r="G247" s="25">
        <f t="shared" si="25"/>
        <v>6.6200000001117587E-2</v>
      </c>
      <c r="K247" s="25">
        <f t="shared" si="27"/>
        <v>6.6200000001117587E-2</v>
      </c>
      <c r="O247" s="25">
        <f t="shared" ref="O247:O272" ca="1" si="30">+C$11+C$12*F247</f>
        <v>6.6766018039039643E-2</v>
      </c>
      <c r="P247" s="27">
        <f t="shared" si="28"/>
        <v>6.6282874258149077E-2</v>
      </c>
      <c r="Q247" s="28">
        <f t="shared" si="26"/>
        <v>38330.7405</v>
      </c>
      <c r="R247" s="25">
        <f t="shared" si="29"/>
        <v>6.8681424785214669E-9</v>
      </c>
    </row>
    <row r="248" spans="1:19">
      <c r="A248" s="43" t="s">
        <v>345</v>
      </c>
      <c r="B248" s="42"/>
      <c r="C248" s="24">
        <v>53349.410600000003</v>
      </c>
      <c r="D248" s="24">
        <v>5.9999999999999995E-4</v>
      </c>
      <c r="E248" s="25">
        <f t="shared" si="23"/>
        <v>18600.692256424903</v>
      </c>
      <c r="F248" s="25">
        <f t="shared" si="24"/>
        <v>18600.5</v>
      </c>
      <c r="G248" s="25">
        <f t="shared" si="25"/>
        <v>6.5626249997876585E-2</v>
      </c>
      <c r="K248" s="25">
        <f t="shared" ref="K248:K266" si="31">+C248-(C$7+F248*C$8)</f>
        <v>6.5626249997876585E-2</v>
      </c>
      <c r="O248" s="25">
        <f t="shared" ca="1" si="30"/>
        <v>6.6766539290880736E-2</v>
      </c>
      <c r="P248" s="27">
        <f t="shared" si="28"/>
        <v>6.6283414629034726E-2</v>
      </c>
      <c r="Q248" s="28">
        <f t="shared" si="26"/>
        <v>38330.910600000003</v>
      </c>
      <c r="R248" s="25">
        <f t="shared" si="29"/>
        <v>4.3186535244521602E-7</v>
      </c>
    </row>
    <row r="249" spans="1:19">
      <c r="A249" s="43" t="s">
        <v>345</v>
      </c>
      <c r="B249" s="2" t="s">
        <v>288</v>
      </c>
      <c r="C249" s="24">
        <v>53349.582900000001</v>
      </c>
      <c r="D249" s="24">
        <v>6.9999999999999999E-4</v>
      </c>
      <c r="E249" s="25">
        <f t="shared" si="23"/>
        <v>18601.197020631465</v>
      </c>
      <c r="F249" s="25">
        <f t="shared" si="24"/>
        <v>18601</v>
      </c>
      <c r="G249" s="25">
        <f t="shared" si="25"/>
        <v>6.7252499997266568E-2</v>
      </c>
      <c r="K249" s="25">
        <f t="shared" si="31"/>
        <v>6.7252499997266568E-2</v>
      </c>
      <c r="O249" s="25">
        <f t="shared" ca="1" si="30"/>
        <v>6.6767060542721829E-2</v>
      </c>
      <c r="P249" s="27">
        <f t="shared" si="28"/>
        <v>6.6283955068341088E-2</v>
      </c>
      <c r="Q249" s="28">
        <f t="shared" si="26"/>
        <v>38331.082900000001</v>
      </c>
      <c r="R249" s="25">
        <f t="shared" si="29"/>
        <v>9.3807927934726305E-7</v>
      </c>
    </row>
    <row r="250" spans="1:19">
      <c r="A250" s="39" t="s">
        <v>334</v>
      </c>
      <c r="B250" s="40"/>
      <c r="C250" s="55">
        <v>53652.528599999998</v>
      </c>
      <c r="D250" s="24">
        <v>2.0000000000000001E-4</v>
      </c>
      <c r="E250" s="25">
        <f t="shared" si="23"/>
        <v>19488.696416408486</v>
      </c>
      <c r="F250" s="25">
        <f t="shared" si="24"/>
        <v>19488.5</v>
      </c>
      <c r="G250" s="25">
        <f t="shared" si="25"/>
        <v>6.7046249991108198E-2</v>
      </c>
      <c r="K250" s="25">
        <f t="shared" si="31"/>
        <v>6.7046249991108198E-2</v>
      </c>
      <c r="O250" s="25">
        <f t="shared" ca="1" si="30"/>
        <v>6.7692282560668504E-2</v>
      </c>
      <c r="P250" s="27">
        <f t="shared" si="28"/>
        <v>6.7351079590207447E-2</v>
      </c>
      <c r="Q250" s="28">
        <f t="shared" si="26"/>
        <v>38634.028599999998</v>
      </c>
      <c r="R250" s="25">
        <f t="shared" si="29"/>
        <v>9.2921084487008808E-8</v>
      </c>
    </row>
    <row r="251" spans="1:19">
      <c r="A251" s="39" t="s">
        <v>334</v>
      </c>
      <c r="B251" s="2" t="s">
        <v>288</v>
      </c>
      <c r="C251" s="24">
        <v>53683.420599999998</v>
      </c>
      <c r="D251" s="24">
        <v>5.9999999999999995E-4</v>
      </c>
      <c r="E251" s="25">
        <f t="shared" si="23"/>
        <v>19579.196566548737</v>
      </c>
      <c r="F251" s="25">
        <f t="shared" si="24"/>
        <v>19579</v>
      </c>
      <c r="G251" s="25">
        <f t="shared" si="25"/>
        <v>6.7097499995725229E-2</v>
      </c>
      <c r="K251" s="25">
        <f t="shared" si="31"/>
        <v>6.7097499995725229E-2</v>
      </c>
      <c r="O251" s="25">
        <f t="shared" ca="1" si="30"/>
        <v>6.7786629143907012E-2</v>
      </c>
      <c r="P251" s="27">
        <f t="shared" si="28"/>
        <v>6.747200793219911E-2</v>
      </c>
      <c r="Q251" s="28">
        <f t="shared" si="26"/>
        <v>38664.920599999998</v>
      </c>
      <c r="R251" s="25">
        <f t="shared" si="29"/>
        <v>1.4025619448192426E-7</v>
      </c>
    </row>
    <row r="252" spans="1:19">
      <c r="A252" s="39" t="s">
        <v>334</v>
      </c>
      <c r="B252" s="40"/>
      <c r="C252" s="24">
        <v>53683.591200000003</v>
      </c>
      <c r="D252" s="24">
        <v>5.0000000000000001E-4</v>
      </c>
      <c r="E252" s="25">
        <f t="shared" si="23"/>
        <v>19579.696350493265</v>
      </c>
      <c r="F252" s="25">
        <f t="shared" si="24"/>
        <v>19579.5</v>
      </c>
      <c r="G252" s="25">
        <f t="shared" si="25"/>
        <v>6.7023750001681037E-2</v>
      </c>
      <c r="K252" s="25">
        <f t="shared" si="31"/>
        <v>6.7023750001681037E-2</v>
      </c>
      <c r="O252" s="25">
        <f t="shared" ca="1" si="30"/>
        <v>6.7787150395748105E-2</v>
      </c>
      <c r="P252" s="27">
        <f t="shared" si="28"/>
        <v>6.7472682270872136E-2</v>
      </c>
      <c r="Q252" s="28">
        <f t="shared" si="26"/>
        <v>38665.091200000003</v>
      </c>
      <c r="R252" s="25">
        <f t="shared" si="29"/>
        <v>2.0154018232106944E-7</v>
      </c>
    </row>
    <row r="253" spans="1:19">
      <c r="A253" s="43" t="s">
        <v>368</v>
      </c>
      <c r="C253" s="24">
        <v>53724.553899999999</v>
      </c>
      <c r="E253" s="25">
        <f t="shared" si="23"/>
        <v>19699.699280059165</v>
      </c>
      <c r="F253" s="25">
        <f t="shared" si="24"/>
        <v>19699.5</v>
      </c>
      <c r="G253" s="25">
        <f t="shared" si="25"/>
        <v>6.8023749998246785E-2</v>
      </c>
      <c r="K253" s="25">
        <f t="shared" si="31"/>
        <v>6.8023749998246785E-2</v>
      </c>
      <c r="O253" s="25">
        <f t="shared" ca="1" si="30"/>
        <v>6.7912250837611307E-2</v>
      </c>
      <c r="P253" s="27">
        <f t="shared" si="28"/>
        <v>6.7636502279883062E-2</v>
      </c>
      <c r="Q253" s="28">
        <f t="shared" si="26"/>
        <v>38706.053899999999</v>
      </c>
      <c r="R253" s="25">
        <f t="shared" si="29"/>
        <v>1.4996079537790931E-7</v>
      </c>
      <c r="S253" t="s">
        <v>367</v>
      </c>
    </row>
    <row r="254" spans="1:19">
      <c r="A254" s="43" t="s">
        <v>368</v>
      </c>
      <c r="C254" s="24">
        <v>53748.618600000002</v>
      </c>
      <c r="E254" s="25">
        <f t="shared" si="23"/>
        <v>19770.198404851359</v>
      </c>
      <c r="F254" s="25">
        <f t="shared" si="24"/>
        <v>19770</v>
      </c>
      <c r="G254" s="25">
        <f t="shared" si="25"/>
        <v>6.7725000000791624E-2</v>
      </c>
      <c r="K254" s="25">
        <f t="shared" si="31"/>
        <v>6.7725000000791624E-2</v>
      </c>
      <c r="O254" s="25">
        <f t="shared" ca="1" si="30"/>
        <v>6.7985747347205944E-2</v>
      </c>
      <c r="P254" s="27">
        <f t="shared" si="28"/>
        <v>6.7734584350168409E-2</v>
      </c>
      <c r="Q254" s="28">
        <f t="shared" si="26"/>
        <v>38730.118600000002</v>
      </c>
      <c r="R254" s="25">
        <f t="shared" si="29"/>
        <v>9.1859752976268071E-11</v>
      </c>
    </row>
    <row r="255" spans="1:19">
      <c r="A255" s="43" t="s">
        <v>368</v>
      </c>
      <c r="C255" s="24">
        <v>53762.614099999999</v>
      </c>
      <c r="E255" s="25">
        <f t="shared" si="23"/>
        <v>19811.199144566741</v>
      </c>
      <c r="F255" s="25">
        <f t="shared" si="24"/>
        <v>19811</v>
      </c>
      <c r="G255" s="25">
        <f t="shared" si="25"/>
        <v>6.7977499995322432E-2</v>
      </c>
      <c r="K255" s="25">
        <f t="shared" si="31"/>
        <v>6.7977499995322432E-2</v>
      </c>
      <c r="O255" s="25">
        <f t="shared" ca="1" si="30"/>
        <v>6.8028489998175873E-2</v>
      </c>
      <c r="P255" s="27">
        <f t="shared" si="28"/>
        <v>6.7792250557513534E-2</v>
      </c>
      <c r="Q255" s="28">
        <f t="shared" si="26"/>
        <v>38744.114099999999</v>
      </c>
      <c r="R255" s="25">
        <f t="shared" si="29"/>
        <v>3.4317354208513024E-8</v>
      </c>
    </row>
    <row r="256" spans="1:19">
      <c r="A256" s="43" t="s">
        <v>368</v>
      </c>
      <c r="C256" s="24">
        <v>53776.609700000001</v>
      </c>
      <c r="E256" s="25">
        <f t="shared" si="23"/>
        <v>19852.200177238734</v>
      </c>
      <c r="F256" s="25">
        <f t="shared" si="24"/>
        <v>19852</v>
      </c>
      <c r="G256" s="25">
        <f t="shared" si="25"/>
        <v>6.8329999994602986E-2</v>
      </c>
      <c r="K256" s="25">
        <f t="shared" si="31"/>
        <v>6.8329999994602986E-2</v>
      </c>
      <c r="O256" s="25">
        <f t="shared" ca="1" si="30"/>
        <v>6.8071232649145802E-2</v>
      </c>
      <c r="P256" s="27">
        <f t="shared" si="28"/>
        <v>6.7850376825840497E-2</v>
      </c>
      <c r="Q256" s="28">
        <f t="shared" si="26"/>
        <v>38758.109700000001</v>
      </c>
      <c r="R256" s="25">
        <f t="shared" si="29"/>
        <v>2.3003838401377059E-7</v>
      </c>
    </row>
    <row r="257" spans="1:19">
      <c r="A257" s="43" t="s">
        <v>368</v>
      </c>
      <c r="C257" s="24">
        <v>53788.555200000003</v>
      </c>
      <c r="E257" s="25">
        <f t="shared" si="23"/>
        <v>19887.195306835409</v>
      </c>
      <c r="F257" s="25">
        <f t="shared" si="24"/>
        <v>19887</v>
      </c>
      <c r="G257" s="25">
        <f t="shared" si="25"/>
        <v>6.6667500002949964E-2</v>
      </c>
      <c r="K257" s="25">
        <f t="shared" si="31"/>
        <v>6.6667500002949964E-2</v>
      </c>
      <c r="O257" s="25">
        <f t="shared" ca="1" si="30"/>
        <v>6.8107720278022574E-2</v>
      </c>
      <c r="P257" s="27">
        <f t="shared" si="28"/>
        <v>6.7900360809276E-2</v>
      </c>
      <c r="Q257" s="28">
        <f t="shared" si="26"/>
        <v>38770.055200000003</v>
      </c>
      <c r="R257" s="25">
        <f t="shared" si="29"/>
        <v>1.5199457677748837E-6</v>
      </c>
    </row>
    <row r="258" spans="1:19">
      <c r="A258" s="43" t="s">
        <v>368</v>
      </c>
      <c r="C258" s="24">
        <v>53795.554199999999</v>
      </c>
      <c r="E258" s="25">
        <f t="shared" si="23"/>
        <v>19907.699338650484</v>
      </c>
      <c r="F258" s="25">
        <f t="shared" si="24"/>
        <v>19907.5</v>
      </c>
      <c r="G258" s="25">
        <f t="shared" si="25"/>
        <v>6.8043749997741543E-2</v>
      </c>
      <c r="K258" s="25">
        <f t="shared" si="31"/>
        <v>6.8043749997741543E-2</v>
      </c>
      <c r="O258" s="25">
        <f t="shared" ca="1" si="30"/>
        <v>6.8129091603507552E-2</v>
      </c>
      <c r="P258" s="27">
        <f t="shared" si="28"/>
        <v>6.7929792833799893E-2</v>
      </c>
      <c r="Q258" s="28">
        <f t="shared" si="26"/>
        <v>38777.054199999999</v>
      </c>
      <c r="R258" s="25">
        <f t="shared" si="29"/>
        <v>1.2986235213624047E-8</v>
      </c>
    </row>
    <row r="259" spans="1:19">
      <c r="A259" s="43" t="s">
        <v>368</v>
      </c>
      <c r="C259" s="24">
        <v>53796.577899999997</v>
      </c>
      <c r="E259" s="25">
        <f t="shared" si="23"/>
        <v>19910.698335274152</v>
      </c>
      <c r="F259" s="25">
        <f t="shared" si="24"/>
        <v>19910.5</v>
      </c>
      <c r="G259" s="25">
        <f t="shared" si="25"/>
        <v>6.7701249994570389E-2</v>
      </c>
      <c r="K259" s="25">
        <f t="shared" si="31"/>
        <v>6.7701249994570389E-2</v>
      </c>
      <c r="O259" s="25">
        <f t="shared" ca="1" si="30"/>
        <v>6.8132219114554124E-2</v>
      </c>
      <c r="P259" s="27">
        <f t="shared" si="28"/>
        <v>6.7934109606662768E-2</v>
      </c>
      <c r="Q259" s="28">
        <f t="shared" si="26"/>
        <v>38778.077899999997</v>
      </c>
      <c r="R259" s="25">
        <f t="shared" si="29"/>
        <v>5.4223598943813086E-8</v>
      </c>
    </row>
    <row r="260" spans="1:19">
      <c r="A260" s="22" t="s">
        <v>347</v>
      </c>
      <c r="B260" s="42" t="s">
        <v>292</v>
      </c>
      <c r="C260" s="46">
        <v>53802.381099999999</v>
      </c>
      <c r="D260" s="24">
        <v>4.0000000000000002E-4</v>
      </c>
      <c r="E260" s="25">
        <f t="shared" si="23"/>
        <v>19927.699192172189</v>
      </c>
      <c r="F260" s="25">
        <f t="shared" si="24"/>
        <v>19927.5</v>
      </c>
      <c r="G260" s="25">
        <f t="shared" si="25"/>
        <v>6.799374999536667E-2</v>
      </c>
      <c r="K260" s="25">
        <f t="shared" si="31"/>
        <v>6.799374999536667E-2</v>
      </c>
      <c r="O260" s="25">
        <f t="shared" ca="1" si="30"/>
        <v>6.814994167715141E-2</v>
      </c>
      <c r="P260" s="27">
        <f t="shared" si="28"/>
        <v>6.795861784564812E-2</v>
      </c>
      <c r="Q260" s="28">
        <f t="shared" si="26"/>
        <v>38783.881099999999</v>
      </c>
      <c r="R260" s="25">
        <f t="shared" si="29"/>
        <v>1.2342679438466323E-9</v>
      </c>
    </row>
    <row r="261" spans="1:19">
      <c r="A261" s="22" t="s">
        <v>347</v>
      </c>
      <c r="B261" s="42" t="s">
        <v>292</v>
      </c>
      <c r="C261" s="46">
        <v>53815.352500000001</v>
      </c>
      <c r="D261" s="24">
        <v>2.0000000000000001E-4</v>
      </c>
      <c r="E261" s="25">
        <f t="shared" si="23"/>
        <v>19965.699763437548</v>
      </c>
      <c r="F261" s="25">
        <f t="shared" si="24"/>
        <v>19965.5</v>
      </c>
      <c r="G261" s="25">
        <f t="shared" si="25"/>
        <v>6.8188749995897524E-2</v>
      </c>
      <c r="K261" s="25">
        <f t="shared" si="31"/>
        <v>6.8188749995897524E-2</v>
      </c>
      <c r="O261" s="25">
        <f t="shared" ca="1" si="30"/>
        <v>6.8189556817074767E-2</v>
      </c>
      <c r="P261" s="27">
        <f t="shared" si="28"/>
        <v>6.8013686966733183E-2</v>
      </c>
      <c r="Q261" s="28">
        <f t="shared" si="26"/>
        <v>38796.852500000001</v>
      </c>
      <c r="R261" s="25">
        <f t="shared" si="29"/>
        <v>3.0647064180194802E-8</v>
      </c>
    </row>
    <row r="262" spans="1:19">
      <c r="A262" s="47" t="s">
        <v>349</v>
      </c>
      <c r="B262" s="48" t="s">
        <v>292</v>
      </c>
      <c r="C262" s="38">
        <v>54022.550799999997</v>
      </c>
      <c r="D262" s="49">
        <v>1E-4</v>
      </c>
      <c r="E262" s="25">
        <f t="shared" si="23"/>
        <v>20572.70084005301</v>
      </c>
      <c r="F262" s="25">
        <f t="shared" si="24"/>
        <v>20572.5</v>
      </c>
      <c r="G262" s="25">
        <f t="shared" si="25"/>
        <v>6.8556249992980156E-2</v>
      </c>
      <c r="K262" s="25">
        <f t="shared" si="31"/>
        <v>6.8556249992980156E-2</v>
      </c>
      <c r="O262" s="25">
        <f t="shared" ca="1" si="30"/>
        <v>6.8822356552166175E-2</v>
      </c>
      <c r="P262" s="27">
        <f t="shared" ref="P262:P272" si="32">+D$11+D$12*F262+D$13*F262^2</f>
        <v>6.8946919200130047E-2</v>
      </c>
      <c r="Q262" s="28">
        <f t="shared" si="26"/>
        <v>39004.050799999997</v>
      </c>
      <c r="R262" s="25">
        <f t="shared" ref="R262:R271" si="33">+(P262-G262)^2</f>
        <v>1.5262242941512423E-7</v>
      </c>
    </row>
    <row r="263" spans="1:19">
      <c r="A263" s="39" t="s">
        <v>346</v>
      </c>
      <c r="B263" s="42" t="s">
        <v>288</v>
      </c>
      <c r="C263" s="44">
        <v>54026.4781</v>
      </c>
      <c r="D263" s="24">
        <v>2.0000000000000001E-4</v>
      </c>
      <c r="E263" s="25">
        <f t="shared" si="23"/>
        <v>20584.206124257529</v>
      </c>
      <c r="F263" s="25">
        <f t="shared" si="24"/>
        <v>20584</v>
      </c>
      <c r="G263" s="25">
        <f t="shared" si="25"/>
        <v>7.0359999997890554E-2</v>
      </c>
      <c r="K263" s="25">
        <f t="shared" si="31"/>
        <v>7.0359999997890554E-2</v>
      </c>
      <c r="O263" s="25">
        <f t="shared" ca="1" si="30"/>
        <v>6.8834345344511397E-2</v>
      </c>
      <c r="P263" s="27">
        <f t="shared" si="32"/>
        <v>6.8965573195790525E-2</v>
      </c>
      <c r="Q263" s="28">
        <f t="shared" si="26"/>
        <v>39007.9781</v>
      </c>
      <c r="R263" s="25">
        <f t="shared" si="33"/>
        <v>1.9444261064149149E-6</v>
      </c>
    </row>
    <row r="264" spans="1:19">
      <c r="A264" s="22" t="s">
        <v>348</v>
      </c>
      <c r="B264" s="2" t="s">
        <v>288</v>
      </c>
      <c r="C264" s="29">
        <v>54084.507100000003</v>
      </c>
      <c r="D264" s="24">
        <v>5.9999999999999995E-4</v>
      </c>
      <c r="E264" s="25">
        <f t="shared" si="23"/>
        <v>20754.205904540093</v>
      </c>
      <c r="F264" s="25">
        <f t="shared" si="24"/>
        <v>20754</v>
      </c>
      <c r="G264" s="25">
        <f t="shared" si="25"/>
        <v>7.0285000001604203E-2</v>
      </c>
      <c r="K264" s="25">
        <f t="shared" si="31"/>
        <v>7.0285000001604203E-2</v>
      </c>
      <c r="O264" s="25">
        <f t="shared" ca="1" si="30"/>
        <v>6.9011570970484271E-2</v>
      </c>
      <c r="P264" s="27">
        <f t="shared" si="32"/>
        <v>6.924555015743647E-2</v>
      </c>
      <c r="Q264" s="28">
        <f t="shared" si="26"/>
        <v>39066.007100000003</v>
      </c>
      <c r="R264" s="25">
        <f t="shared" si="33"/>
        <v>1.0804559785403255E-6</v>
      </c>
    </row>
    <row r="265" spans="1:19">
      <c r="A265" s="53" t="s">
        <v>359</v>
      </c>
      <c r="B265" s="54" t="s">
        <v>292</v>
      </c>
      <c r="C265" s="53">
        <v>54108.2304</v>
      </c>
      <c r="D265" s="53">
        <v>1E-4</v>
      </c>
      <c r="E265" s="25">
        <f t="shared" si="23"/>
        <v>20823.70487553006</v>
      </c>
      <c r="F265" s="25">
        <f t="shared" si="24"/>
        <v>20823.5</v>
      </c>
      <c r="G265" s="25">
        <f t="shared" si="25"/>
        <v>6.9933749997289851E-2</v>
      </c>
      <c r="K265" s="25">
        <f t="shared" si="31"/>
        <v>6.9933749997289851E-2</v>
      </c>
      <c r="O265" s="25">
        <f t="shared" ca="1" si="30"/>
        <v>6.9084024976396721E-2</v>
      </c>
      <c r="P265" s="27">
        <f t="shared" si="32"/>
        <v>6.9362289087329471E-2</v>
      </c>
      <c r="Q265" s="28">
        <f t="shared" si="26"/>
        <v>39089.7304</v>
      </c>
      <c r="R265" s="25">
        <f t="shared" si="33"/>
        <v>3.265675716127463E-7</v>
      </c>
    </row>
    <row r="266" spans="1:19">
      <c r="A266" s="50" t="s">
        <v>350</v>
      </c>
      <c r="B266" s="42" t="s">
        <v>292</v>
      </c>
      <c r="C266" s="46">
        <v>54116.422200000001</v>
      </c>
      <c r="D266" s="44">
        <v>2.9999999999999997E-4</v>
      </c>
      <c r="E266" s="25">
        <f t="shared" si="23"/>
        <v>20847.703293564471</v>
      </c>
      <c r="F266" s="25">
        <f t="shared" si="24"/>
        <v>20847.5</v>
      </c>
      <c r="G266" s="25">
        <f t="shared" si="25"/>
        <v>6.9393749996379483E-2</v>
      </c>
      <c r="K266" s="25">
        <f t="shared" si="31"/>
        <v>6.9393749996379483E-2</v>
      </c>
      <c r="O266" s="25">
        <f t="shared" ca="1" si="30"/>
        <v>6.9109045064769364E-2</v>
      </c>
      <c r="P266" s="27">
        <f t="shared" si="32"/>
        <v>6.9402908883553077E-2</v>
      </c>
      <c r="Q266" s="28">
        <f t="shared" si="26"/>
        <v>39097.922200000001</v>
      </c>
      <c r="R266" s="25">
        <f t="shared" si="33"/>
        <v>8.3885214258619179E-11</v>
      </c>
    </row>
    <row r="267" spans="1:19">
      <c r="A267" s="45" t="s">
        <v>357</v>
      </c>
      <c r="C267" s="24">
        <v>54355.878900000003</v>
      </c>
      <c r="D267" s="24">
        <v>2.0000000000000001E-4</v>
      </c>
      <c r="E267" s="25">
        <f t="shared" si="23"/>
        <v>21549.207479181772</v>
      </c>
      <c r="F267" s="25">
        <f t="shared" si="24"/>
        <v>21549</v>
      </c>
      <c r="G267" s="25">
        <f t="shared" si="25"/>
        <v>7.0822499998030253E-2</v>
      </c>
      <c r="L267" s="25">
        <f>+C267-(C$7+F267*C$8)</f>
        <v>7.0822499998030253E-2</v>
      </c>
      <c r="O267" s="25">
        <f t="shared" ca="1" si="30"/>
        <v>6.9840361397828052E-2</v>
      </c>
      <c r="P267" s="27">
        <f t="shared" si="32"/>
        <v>7.0659835529505804E-2</v>
      </c>
      <c r="Q267" s="28">
        <f t="shared" si="26"/>
        <v>39337.378900000003</v>
      </c>
      <c r="R267" s="25">
        <f t="shared" si="33"/>
        <v>2.6459729320341223E-8</v>
      </c>
    </row>
    <row r="268" spans="1:19">
      <c r="A268" s="53" t="s">
        <v>360</v>
      </c>
      <c r="B268" s="54" t="s">
        <v>292</v>
      </c>
      <c r="C268" s="53">
        <v>54508.290300000001</v>
      </c>
      <c r="D268" s="53">
        <v>4.0000000000000002E-4</v>
      </c>
      <c r="E268" s="25">
        <f t="shared" si="23"/>
        <v>21995.706721156585</v>
      </c>
      <c r="F268" s="25">
        <f t="shared" si="24"/>
        <v>21995.5</v>
      </c>
      <c r="G268" s="25">
        <f t="shared" si="25"/>
        <v>7.0563749999564607E-2</v>
      </c>
      <c r="K268" s="25">
        <f>+C268-(C$7+F268*C$8)</f>
        <v>7.0563749999564607E-2</v>
      </c>
      <c r="O268" s="25">
        <f t="shared" ca="1" si="30"/>
        <v>7.0305839291927408E-2</v>
      </c>
      <c r="P268" s="27">
        <f t="shared" si="32"/>
        <v>7.1530003296976827E-2</v>
      </c>
      <c r="Q268" s="28">
        <f t="shared" si="26"/>
        <v>39489.790300000001</v>
      </c>
      <c r="R268" s="25">
        <f t="shared" si="33"/>
        <v>9.3364543475998825E-7</v>
      </c>
    </row>
    <row r="269" spans="1:19">
      <c r="A269" s="53" t="s">
        <v>360</v>
      </c>
      <c r="B269" s="54" t="s">
        <v>288</v>
      </c>
      <c r="C269" s="53">
        <v>54803.389000000003</v>
      </c>
      <c r="D269" s="53">
        <v>4.0000000000000002E-4</v>
      </c>
      <c r="E269" s="25">
        <f t="shared" si="23"/>
        <v>22860.217813225525</v>
      </c>
      <c r="F269" s="25">
        <f t="shared" si="24"/>
        <v>22860</v>
      </c>
      <c r="G269" s="25">
        <f t="shared" si="25"/>
        <v>7.4350000002596062E-2</v>
      </c>
      <c r="K269" s="25">
        <f>+C269-(C$7+F269*C$8)</f>
        <v>7.4350000002596062E-2</v>
      </c>
      <c r="O269" s="25">
        <f t="shared" ca="1" si="30"/>
        <v>7.1207083725183626E-2</v>
      </c>
      <c r="P269" s="27">
        <f t="shared" si="32"/>
        <v>7.3369886774892451E-2</v>
      </c>
      <c r="Q269" s="28">
        <f t="shared" si="26"/>
        <v>39784.889000000003</v>
      </c>
      <c r="R269" s="25">
        <f t="shared" si="33"/>
        <v>9.6062193911958964E-7</v>
      </c>
    </row>
    <row r="270" spans="1:19">
      <c r="A270" s="22" t="s">
        <v>356</v>
      </c>
      <c r="B270" s="21" t="s">
        <v>288</v>
      </c>
      <c r="C270" s="22">
        <v>54829.673900000002</v>
      </c>
      <c r="D270" s="22">
        <v>5.0000000000000001E-4</v>
      </c>
      <c r="E270" s="25">
        <f t="shared" si="23"/>
        <v>22937.221160254576</v>
      </c>
      <c r="F270" s="25">
        <f t="shared" si="24"/>
        <v>22937</v>
      </c>
      <c r="G270" s="25">
        <f t="shared" si="25"/>
        <v>7.549250000010943E-2</v>
      </c>
      <c r="K270" s="25">
        <f>+C270-(C$7+F270*C$8)</f>
        <v>7.549250000010943E-2</v>
      </c>
      <c r="O270" s="25">
        <f t="shared" ca="1" si="30"/>
        <v>7.1287356508712513E-2</v>
      </c>
      <c r="P270" s="27">
        <f t="shared" si="32"/>
        <v>7.3543683426002454E-2</v>
      </c>
      <c r="Q270" s="28">
        <f t="shared" si="26"/>
        <v>39811.173900000002</v>
      </c>
      <c r="R270" s="25">
        <f t="shared" si="33"/>
        <v>3.797886039514052E-6</v>
      </c>
    </row>
    <row r="271" spans="1:19">
      <c r="A271" s="4" t="s">
        <v>369</v>
      </c>
      <c r="C271" s="24">
        <v>55171.872499999998</v>
      </c>
      <c r="D271" s="24">
        <v>2.0000000000000001E-4</v>
      </c>
      <c r="E271" s="25">
        <f t="shared" si="23"/>
        <v>23939.714513801904</v>
      </c>
      <c r="F271" s="25">
        <f t="shared" si="24"/>
        <v>23939.5</v>
      </c>
      <c r="G271" s="25">
        <f t="shared" si="25"/>
        <v>7.3223749997850973E-2</v>
      </c>
      <c r="L271" s="25">
        <f>+C271-(C$7+F271*C$8)</f>
        <v>7.3223749997850973E-2</v>
      </c>
      <c r="O271" s="25">
        <f t="shared" ca="1" si="30"/>
        <v>7.2332466450111432E-2</v>
      </c>
      <c r="P271" s="27">
        <f t="shared" si="32"/>
        <v>7.5954515194286504E-2</v>
      </c>
      <c r="Q271" s="28">
        <f t="shared" si="26"/>
        <v>40153.372499999998</v>
      </c>
      <c r="R271" s="25">
        <f t="shared" si="33"/>
        <v>7.4570785580635822E-6</v>
      </c>
    </row>
    <row r="272" spans="1:19">
      <c r="A272" s="45" t="s">
        <v>1430</v>
      </c>
      <c r="B272" s="13"/>
      <c r="C272" s="58">
        <v>56929.812299999998</v>
      </c>
      <c r="D272" s="58">
        <v>2.9999999999999997E-4</v>
      </c>
      <c r="E272" s="33">
        <f t="shared" si="23"/>
        <v>29089.715026475937</v>
      </c>
      <c r="F272" s="25">
        <f t="shared" si="24"/>
        <v>29089.5</v>
      </c>
      <c r="G272" s="25">
        <f t="shared" si="25"/>
        <v>7.3398749991611112E-2</v>
      </c>
      <c r="K272">
        <f>G272</f>
        <v>7.3398749991611112E-2</v>
      </c>
      <c r="L272" s="25"/>
      <c r="O272" s="25">
        <f t="shared" ca="1" si="30"/>
        <v>7.7701360413407555E-2</v>
      </c>
      <c r="P272" s="27">
        <f t="shared" si="32"/>
        <v>9.2675209659652522E-2</v>
      </c>
      <c r="Q272" s="28">
        <f t="shared" si="26"/>
        <v>41911.312299999998</v>
      </c>
      <c r="S272" s="25">
        <f>+(P272-G272)^2</f>
        <v>3.7158189733362711E-4</v>
      </c>
    </row>
    <row r="273" spans="3:16">
      <c r="C273" s="24"/>
      <c r="D273" s="24"/>
      <c r="P273" s="13"/>
    </row>
    <row r="274" spans="3:16">
      <c r="C274" s="24"/>
      <c r="D274" s="24"/>
      <c r="P274" s="13"/>
    </row>
    <row r="275" spans="3:16">
      <c r="C275" s="24"/>
      <c r="D275" s="24"/>
      <c r="P275" s="13"/>
    </row>
    <row r="276" spans="3:16">
      <c r="C276" s="24"/>
      <c r="D276" s="24"/>
      <c r="P276" s="13"/>
    </row>
    <row r="277" spans="3:16">
      <c r="C277" s="24"/>
      <c r="D277" s="24"/>
      <c r="P277" s="13"/>
    </row>
    <row r="278" spans="3:16">
      <c r="C278" s="24"/>
      <c r="D278" s="24"/>
      <c r="P278" s="13"/>
    </row>
    <row r="279" spans="3:16">
      <c r="C279" s="24"/>
      <c r="D279" s="24"/>
      <c r="P279" s="13"/>
    </row>
    <row r="280" spans="3:16">
      <c r="C280" s="24"/>
      <c r="D280" s="24"/>
      <c r="P280" s="13"/>
    </row>
    <row r="281" spans="3:16">
      <c r="C281" s="24"/>
      <c r="D281" s="24"/>
      <c r="P281" s="13"/>
    </row>
    <row r="282" spans="3:16">
      <c r="C282" s="24"/>
      <c r="D282" s="24"/>
      <c r="P282" s="13"/>
    </row>
    <row r="283" spans="3:16">
      <c r="C283" s="24"/>
      <c r="D283" s="24"/>
      <c r="P283" s="13"/>
    </row>
    <row r="284" spans="3:16">
      <c r="C284" s="24"/>
      <c r="D284" s="24"/>
      <c r="P284" s="13"/>
    </row>
    <row r="285" spans="3:16">
      <c r="C285" s="24"/>
      <c r="D285" s="24"/>
      <c r="P285" s="13"/>
    </row>
    <row r="286" spans="3:16">
      <c r="C286" s="24"/>
      <c r="D286" s="24"/>
      <c r="P286" s="13"/>
    </row>
    <row r="287" spans="3:16">
      <c r="C287" s="24"/>
      <c r="D287" s="24"/>
      <c r="P287" s="13"/>
    </row>
    <row r="288" spans="3:16">
      <c r="C288" s="24"/>
      <c r="D288" s="24"/>
      <c r="P288" s="13"/>
    </row>
    <row r="289" spans="3:16">
      <c r="C289" s="24"/>
      <c r="D289" s="24"/>
      <c r="P289" s="13"/>
    </row>
    <row r="290" spans="3:16">
      <c r="C290" s="24"/>
      <c r="D290" s="24"/>
      <c r="P290" s="13"/>
    </row>
    <row r="291" spans="3:16">
      <c r="C291" s="24"/>
      <c r="D291" s="24"/>
      <c r="P291" s="13"/>
    </row>
    <row r="292" spans="3:16">
      <c r="C292" s="24"/>
      <c r="D292" s="24"/>
      <c r="P292" s="13"/>
    </row>
    <row r="293" spans="3:16">
      <c r="C293" s="24"/>
      <c r="D293" s="24"/>
      <c r="P293" s="13"/>
    </row>
    <row r="294" spans="3:16">
      <c r="C294" s="24"/>
      <c r="D294" s="24"/>
      <c r="P294" s="13"/>
    </row>
    <row r="295" spans="3:16">
      <c r="C295" s="24"/>
      <c r="D295" s="24"/>
      <c r="P295" s="13"/>
    </row>
    <row r="296" spans="3:16">
      <c r="P296" s="13"/>
    </row>
    <row r="297" spans="3:16">
      <c r="P297" s="13"/>
    </row>
    <row r="298" spans="3:16">
      <c r="P298" s="13"/>
    </row>
    <row r="299" spans="3:16">
      <c r="P299" s="13"/>
    </row>
    <row r="300" spans="3:16">
      <c r="P300" s="13"/>
    </row>
    <row r="301" spans="3:16">
      <c r="P301" s="13"/>
    </row>
    <row r="302" spans="3:16">
      <c r="P302" s="13"/>
    </row>
    <row r="303" spans="3:16">
      <c r="P303" s="13"/>
    </row>
    <row r="304" spans="3:16">
      <c r="P304" s="13"/>
    </row>
    <row r="305" spans="16:16">
      <c r="P305" s="13"/>
    </row>
    <row r="306" spans="16:16">
      <c r="P306" s="13"/>
    </row>
    <row r="307" spans="16:16">
      <c r="P307" s="13"/>
    </row>
    <row r="308" spans="16:16">
      <c r="P308" s="13"/>
    </row>
    <row r="309" spans="16:16">
      <c r="P309" s="13"/>
    </row>
    <row r="310" spans="16:16">
      <c r="P310" s="13"/>
    </row>
    <row r="311" spans="16:16">
      <c r="P311" s="13"/>
    </row>
    <row r="312" spans="16:16">
      <c r="P312" s="13"/>
    </row>
    <row r="313" spans="16:16">
      <c r="P313" s="13"/>
    </row>
    <row r="314" spans="16:16">
      <c r="P314" s="13"/>
    </row>
    <row r="315" spans="16:16">
      <c r="P315" s="13"/>
    </row>
    <row r="316" spans="16:16">
      <c r="P316" s="13"/>
    </row>
    <row r="317" spans="16:16">
      <c r="P317" s="13"/>
    </row>
    <row r="318" spans="16:16">
      <c r="P318" s="13"/>
    </row>
    <row r="319" spans="16:16">
      <c r="P319" s="13"/>
    </row>
    <row r="320" spans="16:16">
      <c r="P320" s="13"/>
    </row>
    <row r="321" spans="16:16">
      <c r="P321" s="13"/>
    </row>
    <row r="322" spans="16:16">
      <c r="P322" s="13"/>
    </row>
    <row r="323" spans="16:16">
      <c r="P323" s="13"/>
    </row>
    <row r="324" spans="16:16">
      <c r="P324" s="13"/>
    </row>
    <row r="325" spans="16:16">
      <c r="P325" s="13"/>
    </row>
    <row r="326" spans="16:16">
      <c r="P326" s="13"/>
    </row>
    <row r="327" spans="16:16">
      <c r="P327" s="13"/>
    </row>
    <row r="328" spans="16:16">
      <c r="P328" s="13"/>
    </row>
    <row r="329" spans="16:16">
      <c r="P329" s="13"/>
    </row>
    <row r="330" spans="16:16">
      <c r="P330" s="13"/>
    </row>
    <row r="331" spans="16:16">
      <c r="P331" s="13"/>
    </row>
    <row r="332" spans="16:16">
      <c r="P332" s="13"/>
    </row>
    <row r="333" spans="16:16">
      <c r="P333" s="13"/>
    </row>
    <row r="334" spans="16:16">
      <c r="P334" s="13"/>
    </row>
    <row r="335" spans="16:16">
      <c r="P335" s="13"/>
    </row>
    <row r="336" spans="16:16">
      <c r="P336" s="13"/>
    </row>
    <row r="337" spans="16:16">
      <c r="P337" s="13"/>
    </row>
    <row r="338" spans="16:16">
      <c r="P338" s="13"/>
    </row>
  </sheetData>
  <sheetProtection sheet="1"/>
  <phoneticPr fontId="8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632"/>
  <sheetViews>
    <sheetView workbookViewId="0">
      <selection activeCell="D44" sqref="D44"/>
    </sheetView>
  </sheetViews>
  <sheetFormatPr defaultRowHeight="12.75"/>
  <cols>
    <col min="1" max="1" width="24.85546875" style="134" customWidth="1"/>
    <col min="2" max="2" width="6" style="129" customWidth="1"/>
    <col min="3" max="3" width="13" customWidth="1"/>
    <col min="4" max="4" width="7" style="129" customWidth="1"/>
    <col min="5" max="5" width="15.140625" style="129" customWidth="1"/>
    <col min="6" max="8" width="24.85546875" style="129" customWidth="1"/>
    <col min="10" max="10" width="24.85546875" style="129" customWidth="1"/>
    <col min="12" max="12" width="27.140625" style="129" customWidth="1"/>
    <col min="13" max="16384" width="9.140625" style="129"/>
  </cols>
  <sheetData>
    <row r="1" spans="1:12" ht="15.75">
      <c r="A1" s="137" t="s">
        <v>1225</v>
      </c>
    </row>
    <row r="3" spans="1:12">
      <c r="A3" s="138" t="s">
        <v>1226</v>
      </c>
    </row>
    <row r="10" spans="1:12">
      <c r="C10" s="129"/>
      <c r="I10" s="129"/>
      <c r="K10" s="129"/>
    </row>
    <row r="11" spans="1:12" ht="12.75" customHeight="1">
      <c r="A11" s="136" t="s">
        <v>511</v>
      </c>
      <c r="B11" s="135" t="s">
        <v>288</v>
      </c>
      <c r="C11" s="134">
        <v>30647.238000000001</v>
      </c>
      <c r="D11" s="131" t="s">
        <v>503</v>
      </c>
      <c r="E11" s="131">
        <v>-28024.401924977068</v>
      </c>
      <c r="F11" s="131" t="s">
        <v>509</v>
      </c>
      <c r="G11" s="130">
        <v>-28024.5</v>
      </c>
      <c r="H11" s="130" t="s">
        <v>510</v>
      </c>
      <c r="I11" s="129"/>
      <c r="J11" s="131"/>
      <c r="K11" s="129"/>
      <c r="L11" s="132" t="s">
        <v>512</v>
      </c>
    </row>
    <row r="12" spans="1:12" ht="12.75" customHeight="1">
      <c r="A12" s="136" t="s">
        <v>511</v>
      </c>
      <c r="B12" s="135" t="s">
        <v>292</v>
      </c>
      <c r="C12" s="134">
        <v>30647.411</v>
      </c>
      <c r="D12" s="131" t="s">
        <v>503</v>
      </c>
      <c r="E12" s="131">
        <v>-28023.895111529415</v>
      </c>
      <c r="F12" s="131" t="s">
        <v>513</v>
      </c>
      <c r="G12" s="130">
        <v>-28024</v>
      </c>
      <c r="H12" s="130" t="s">
        <v>514</v>
      </c>
      <c r="I12" s="129"/>
      <c r="J12" s="131"/>
      <c r="K12" s="129"/>
      <c r="L12" s="132" t="s">
        <v>512</v>
      </c>
    </row>
    <row r="13" spans="1:12" ht="12.75" customHeight="1">
      <c r="A13" s="136" t="s">
        <v>517</v>
      </c>
      <c r="B13" s="135" t="s">
        <v>292</v>
      </c>
      <c r="C13" s="134">
        <v>34389.235000000001</v>
      </c>
      <c r="D13" s="131" t="s">
        <v>289</v>
      </c>
      <c r="E13" s="131">
        <v>-17062.006545334541</v>
      </c>
      <c r="F13" s="131" t="s">
        <v>515</v>
      </c>
      <c r="G13" s="130">
        <v>-17062</v>
      </c>
      <c r="H13" s="130" t="s">
        <v>516</v>
      </c>
      <c r="I13" s="129"/>
      <c r="J13" s="131"/>
      <c r="K13" s="129"/>
      <c r="L13" s="132" t="s">
        <v>518</v>
      </c>
    </row>
    <row r="14" spans="1:12" ht="12.75" customHeight="1">
      <c r="A14" s="136" t="s">
        <v>517</v>
      </c>
      <c r="B14" s="135" t="s">
        <v>288</v>
      </c>
      <c r="C14" s="134">
        <v>35093.275000000001</v>
      </c>
      <c r="D14" s="131" t="s">
        <v>289</v>
      </c>
      <c r="E14" s="131">
        <v>-14999.48088241083</v>
      </c>
      <c r="F14" s="131" t="s">
        <v>519</v>
      </c>
      <c r="G14" s="130">
        <v>-14999.5</v>
      </c>
      <c r="H14" s="130" t="s">
        <v>520</v>
      </c>
      <c r="I14" s="129"/>
      <c r="J14" s="131"/>
      <c r="K14" s="129"/>
      <c r="L14" s="132" t="s">
        <v>518</v>
      </c>
    </row>
    <row r="15" spans="1:12" ht="12.75" customHeight="1">
      <c r="A15" s="136" t="s">
        <v>517</v>
      </c>
      <c r="B15" s="135" t="s">
        <v>292</v>
      </c>
      <c r="C15" s="134">
        <v>35093.455000000002</v>
      </c>
      <c r="D15" s="131" t="s">
        <v>289</v>
      </c>
      <c r="E15" s="131">
        <v>-14998.953562060669</v>
      </c>
      <c r="F15" s="131" t="s">
        <v>521</v>
      </c>
      <c r="G15" s="130">
        <v>-14999</v>
      </c>
      <c r="H15" s="130" t="s">
        <v>522</v>
      </c>
      <c r="I15" s="129"/>
      <c r="J15" s="131"/>
      <c r="K15" s="129"/>
      <c r="L15" s="132" t="s">
        <v>518</v>
      </c>
    </row>
    <row r="16" spans="1:12" ht="12.75" customHeight="1">
      <c r="A16" s="136" t="s">
        <v>517</v>
      </c>
      <c r="B16" s="135" t="s">
        <v>292</v>
      </c>
      <c r="C16" s="134">
        <v>35429.339</v>
      </c>
      <c r="D16" s="131" t="s">
        <v>289</v>
      </c>
      <c r="E16" s="131">
        <v>-14014.962070433116</v>
      </c>
      <c r="F16" s="131" t="s">
        <v>523</v>
      </c>
      <c r="G16" s="130">
        <v>-14015</v>
      </c>
      <c r="H16" s="130" t="s">
        <v>524</v>
      </c>
      <c r="I16" s="129"/>
      <c r="J16" s="131"/>
      <c r="K16" s="129"/>
      <c r="L16" s="132" t="s">
        <v>518</v>
      </c>
    </row>
    <row r="17" spans="1:12" ht="12.75" customHeight="1">
      <c r="A17" s="136" t="s">
        <v>517</v>
      </c>
      <c r="B17" s="135" t="s">
        <v>292</v>
      </c>
      <c r="C17" s="134">
        <v>35476.421000000002</v>
      </c>
      <c r="D17" s="131" t="s">
        <v>289</v>
      </c>
      <c r="E17" s="131">
        <v>-13877.032644176399</v>
      </c>
      <c r="F17" s="131" t="s">
        <v>525</v>
      </c>
      <c r="G17" s="130">
        <v>-13877</v>
      </c>
      <c r="H17" s="130" t="s">
        <v>526</v>
      </c>
      <c r="I17" s="129"/>
      <c r="J17" s="131"/>
      <c r="K17" s="129"/>
      <c r="L17" s="132" t="s">
        <v>518</v>
      </c>
    </row>
    <row r="18" spans="1:12" ht="12.75" customHeight="1">
      <c r="A18" s="136" t="s">
        <v>517</v>
      </c>
      <c r="B18" s="135" t="s">
        <v>292</v>
      </c>
      <c r="C18" s="134">
        <v>35832.362000000001</v>
      </c>
      <c r="D18" s="131" t="s">
        <v>289</v>
      </c>
      <c r="E18" s="131">
        <v>-12834.283017753576</v>
      </c>
      <c r="F18" s="131" t="s">
        <v>527</v>
      </c>
      <c r="G18" s="130">
        <v>-12834</v>
      </c>
      <c r="H18" s="130" t="s">
        <v>528</v>
      </c>
      <c r="I18" s="129"/>
      <c r="J18" s="131"/>
      <c r="K18" s="129"/>
      <c r="L18" s="132" t="s">
        <v>518</v>
      </c>
    </row>
    <row r="19" spans="1:12" ht="12.75" customHeight="1">
      <c r="A19" s="136" t="s">
        <v>517</v>
      </c>
      <c r="B19" s="135" t="s">
        <v>288</v>
      </c>
      <c r="C19" s="134">
        <v>36491.408000000003</v>
      </c>
      <c r="D19" s="131" t="s">
        <v>289</v>
      </c>
      <c r="E19" s="131">
        <v>-10903.569865024721</v>
      </c>
      <c r="F19" s="131" t="s">
        <v>529</v>
      </c>
      <c r="G19" s="130">
        <v>-10903.5</v>
      </c>
      <c r="H19" s="130" t="s">
        <v>530</v>
      </c>
      <c r="I19" s="129"/>
      <c r="J19" s="131"/>
      <c r="K19" s="129"/>
      <c r="L19" s="132" t="s">
        <v>518</v>
      </c>
    </row>
    <row r="20" spans="1:12" ht="12.75" customHeight="1">
      <c r="A20" s="136" t="s">
        <v>517</v>
      </c>
      <c r="B20" s="135" t="s">
        <v>292</v>
      </c>
      <c r="C20" s="134">
        <v>36541.362000000001</v>
      </c>
      <c r="D20" s="131" t="s">
        <v>289</v>
      </c>
      <c r="E20" s="131">
        <v>-10757.226749625474</v>
      </c>
      <c r="F20" s="131" t="s">
        <v>531</v>
      </c>
      <c r="G20" s="130">
        <v>-10757</v>
      </c>
      <c r="H20" s="130" t="s">
        <v>532</v>
      </c>
      <c r="I20" s="129"/>
      <c r="J20" s="131"/>
      <c r="K20" s="129"/>
      <c r="L20" s="132" t="s">
        <v>518</v>
      </c>
    </row>
    <row r="21" spans="1:12" ht="12.75" customHeight="1">
      <c r="A21" s="136" t="s">
        <v>517</v>
      </c>
      <c r="B21" s="135" t="s">
        <v>288</v>
      </c>
      <c r="C21" s="134">
        <v>36596.232000000004</v>
      </c>
      <c r="D21" s="131" t="s">
        <v>289</v>
      </c>
      <c r="E21" s="131">
        <v>-10596.481929551857</v>
      </c>
      <c r="F21" s="131" t="s">
        <v>533</v>
      </c>
      <c r="G21" s="130">
        <v>-10596.5</v>
      </c>
      <c r="H21" s="130" t="s">
        <v>534</v>
      </c>
      <c r="I21" s="129"/>
      <c r="J21" s="131"/>
      <c r="K21" s="129"/>
      <c r="L21" s="132" t="s">
        <v>518</v>
      </c>
    </row>
    <row r="22" spans="1:12" ht="12.75" customHeight="1">
      <c r="A22" s="136" t="s">
        <v>517</v>
      </c>
      <c r="B22" s="135" t="s">
        <v>288</v>
      </c>
      <c r="C22" s="134">
        <v>36598.281999999999</v>
      </c>
      <c r="D22" s="131" t="s">
        <v>289</v>
      </c>
      <c r="E22" s="131">
        <v>-10590.476336675054</v>
      </c>
      <c r="F22" s="131" t="s">
        <v>535</v>
      </c>
      <c r="G22" s="130">
        <v>-10590.5</v>
      </c>
      <c r="H22" s="130" t="s">
        <v>536</v>
      </c>
      <c r="I22" s="129"/>
      <c r="J22" s="131"/>
      <c r="K22" s="129"/>
      <c r="L22" s="132" t="s">
        <v>518</v>
      </c>
    </row>
    <row r="23" spans="1:12" ht="12.75" customHeight="1">
      <c r="A23" s="136" t="s">
        <v>517</v>
      </c>
      <c r="B23" s="135" t="s">
        <v>288</v>
      </c>
      <c r="C23" s="134">
        <v>36599.281000000003</v>
      </c>
      <c r="D23" s="131" t="s">
        <v>289</v>
      </c>
      <c r="E23" s="131">
        <v>-10587.549708731658</v>
      </c>
      <c r="F23" s="131" t="s">
        <v>537</v>
      </c>
      <c r="G23" s="130">
        <v>-10587.5</v>
      </c>
      <c r="H23" s="130" t="s">
        <v>538</v>
      </c>
      <c r="I23" s="129"/>
      <c r="J23" s="131"/>
      <c r="K23" s="129"/>
      <c r="L23" s="132" t="s">
        <v>518</v>
      </c>
    </row>
    <row r="24" spans="1:12" ht="12.75" customHeight="1">
      <c r="A24" s="136" t="s">
        <v>517</v>
      </c>
      <c r="B24" s="135" t="s">
        <v>292</v>
      </c>
      <c r="C24" s="134">
        <v>36605.26</v>
      </c>
      <c r="D24" s="131" t="s">
        <v>289</v>
      </c>
      <c r="E24" s="131">
        <v>-10570.033884433864</v>
      </c>
      <c r="F24" s="131" t="s">
        <v>539</v>
      </c>
      <c r="G24" s="130">
        <v>-10570</v>
      </c>
      <c r="H24" s="130" t="s">
        <v>540</v>
      </c>
      <c r="I24" s="129"/>
      <c r="J24" s="131"/>
      <c r="K24" s="129"/>
      <c r="L24" s="132" t="s">
        <v>518</v>
      </c>
    </row>
    <row r="25" spans="1:12" ht="12.75" customHeight="1">
      <c r="A25" s="136" t="s">
        <v>517</v>
      </c>
      <c r="B25" s="135" t="s">
        <v>292</v>
      </c>
      <c r="C25" s="134">
        <v>36606.269999999997</v>
      </c>
      <c r="D25" s="131" t="s">
        <v>289</v>
      </c>
      <c r="E25" s="131">
        <v>-10567.075031357985</v>
      </c>
      <c r="F25" s="131" t="s">
        <v>541</v>
      </c>
      <c r="G25" s="130">
        <v>-10567</v>
      </c>
      <c r="H25" s="130" t="s">
        <v>542</v>
      </c>
      <c r="I25" s="129"/>
      <c r="J25" s="131"/>
      <c r="K25" s="129"/>
      <c r="L25" s="132" t="s">
        <v>518</v>
      </c>
    </row>
    <row r="26" spans="1:12" ht="12.75" customHeight="1">
      <c r="A26" s="136" t="s">
        <v>517</v>
      </c>
      <c r="B26" s="135" t="s">
        <v>292</v>
      </c>
      <c r="C26" s="134">
        <v>36608.351000000002</v>
      </c>
      <c r="D26" s="131" t="s">
        <v>289</v>
      </c>
      <c r="E26" s="131">
        <v>-10560.978622198623</v>
      </c>
      <c r="F26" s="131" t="s">
        <v>543</v>
      </c>
      <c r="G26" s="130">
        <v>-10561</v>
      </c>
      <c r="H26" s="130" t="s">
        <v>520</v>
      </c>
      <c r="I26" s="129"/>
      <c r="J26" s="131"/>
      <c r="K26" s="129"/>
      <c r="L26" s="132" t="s">
        <v>518</v>
      </c>
    </row>
    <row r="27" spans="1:12" ht="12.75" customHeight="1">
      <c r="A27" s="136" t="s">
        <v>517</v>
      </c>
      <c r="B27" s="135" t="s">
        <v>292</v>
      </c>
      <c r="C27" s="134">
        <v>36609.339</v>
      </c>
      <c r="D27" s="131" t="s">
        <v>289</v>
      </c>
      <c r="E27" s="131">
        <v>-10558.084219387756</v>
      </c>
      <c r="F27" s="131" t="s">
        <v>544</v>
      </c>
      <c r="G27" s="130">
        <v>-10558</v>
      </c>
      <c r="H27" s="130" t="s">
        <v>545</v>
      </c>
      <c r="I27" s="129"/>
      <c r="J27" s="131"/>
      <c r="K27" s="129"/>
      <c r="L27" s="132" t="s">
        <v>518</v>
      </c>
    </row>
    <row r="28" spans="1:12" ht="12.75" customHeight="1">
      <c r="A28" s="136" t="s">
        <v>517</v>
      </c>
      <c r="B28" s="135" t="s">
        <v>288</v>
      </c>
      <c r="C28" s="134">
        <v>36627.277000000002</v>
      </c>
      <c r="D28" s="131" t="s">
        <v>289</v>
      </c>
      <c r="E28" s="131">
        <v>-10505.533816936859</v>
      </c>
      <c r="F28" s="131" t="s">
        <v>546</v>
      </c>
      <c r="G28" s="130">
        <v>-10505.5</v>
      </c>
      <c r="H28" s="130" t="s">
        <v>540</v>
      </c>
      <c r="I28" s="129"/>
      <c r="J28" s="131"/>
      <c r="K28" s="129"/>
      <c r="L28" s="132" t="s">
        <v>518</v>
      </c>
    </row>
    <row r="29" spans="1:12" ht="12.75" customHeight="1">
      <c r="A29" s="136" t="s">
        <v>517</v>
      </c>
      <c r="B29" s="135" t="s">
        <v>288</v>
      </c>
      <c r="C29" s="134">
        <v>36629.286</v>
      </c>
      <c r="D29" s="131" t="s">
        <v>289</v>
      </c>
      <c r="E29" s="131">
        <v>-10499.648335917585</v>
      </c>
      <c r="F29" s="131" t="s">
        <v>547</v>
      </c>
      <c r="G29" s="130">
        <v>-10499.5</v>
      </c>
      <c r="H29" s="130" t="s">
        <v>548</v>
      </c>
      <c r="I29" s="129"/>
      <c r="J29" s="131"/>
      <c r="K29" s="129"/>
      <c r="L29" s="132" t="s">
        <v>518</v>
      </c>
    </row>
    <row r="30" spans="1:12" ht="12.75" customHeight="1">
      <c r="A30" s="136" t="s">
        <v>551</v>
      </c>
      <c r="B30" s="135" t="s">
        <v>292</v>
      </c>
      <c r="C30" s="134">
        <v>36646.567999999999</v>
      </c>
      <c r="D30" s="131" t="s">
        <v>289</v>
      </c>
      <c r="E30" s="131">
        <v>-10449.019723187277</v>
      </c>
      <c r="F30" s="131" t="s">
        <v>549</v>
      </c>
      <c r="G30" s="130">
        <v>-10449</v>
      </c>
      <c r="H30" s="130" t="s">
        <v>550</v>
      </c>
      <c r="I30" s="129"/>
      <c r="J30" s="131"/>
      <c r="K30" s="129"/>
      <c r="L30" s="133" t="s">
        <v>552</v>
      </c>
    </row>
    <row r="31" spans="1:12" ht="12.75" customHeight="1">
      <c r="A31" s="136" t="s">
        <v>551</v>
      </c>
      <c r="B31" s="135" t="s">
        <v>292</v>
      </c>
      <c r="C31" s="134">
        <v>36905.652999999998</v>
      </c>
      <c r="D31" s="131" t="s">
        <v>289</v>
      </c>
      <c r="E31" s="131">
        <v>-9690.0153180702564</v>
      </c>
      <c r="F31" s="131" t="s">
        <v>553</v>
      </c>
      <c r="G31" s="130">
        <v>-9690</v>
      </c>
      <c r="H31" s="130" t="s">
        <v>554</v>
      </c>
      <c r="I31" s="129"/>
      <c r="J31" s="131"/>
      <c r="K31" s="129"/>
      <c r="L31" s="133" t="s">
        <v>552</v>
      </c>
    </row>
    <row r="32" spans="1:12" ht="12.75" customHeight="1">
      <c r="A32" s="136" t="s">
        <v>551</v>
      </c>
      <c r="B32" s="135" t="s">
        <v>288</v>
      </c>
      <c r="C32" s="134">
        <v>36910.601999999999</v>
      </c>
      <c r="D32" s="131" t="s">
        <v>289</v>
      </c>
      <c r="E32" s="131">
        <v>-9675.5169379983708</v>
      </c>
      <c r="F32" s="131" t="s">
        <v>555</v>
      </c>
      <c r="G32" s="130">
        <v>-9675.5</v>
      </c>
      <c r="H32" s="130" t="s">
        <v>556</v>
      </c>
      <c r="I32" s="129"/>
      <c r="J32" s="131"/>
      <c r="K32" s="129"/>
      <c r="L32" s="133" t="s">
        <v>552</v>
      </c>
    </row>
    <row r="33" spans="1:12" ht="12.75" customHeight="1">
      <c r="A33" s="136" t="s">
        <v>551</v>
      </c>
      <c r="B33" s="135" t="s">
        <v>292</v>
      </c>
      <c r="C33" s="134">
        <v>36946.616000000002</v>
      </c>
      <c r="D33" s="131" t="s">
        <v>289</v>
      </c>
      <c r="E33" s="131">
        <v>-9570.0118541614574</v>
      </c>
      <c r="F33" s="131" t="s">
        <v>557</v>
      </c>
      <c r="G33" s="130">
        <v>-9570</v>
      </c>
      <c r="H33" s="130" t="s">
        <v>558</v>
      </c>
      <c r="I33" s="129"/>
      <c r="J33" s="131"/>
      <c r="K33" s="129"/>
      <c r="L33" s="133" t="s">
        <v>552</v>
      </c>
    </row>
    <row r="34" spans="1:12" ht="12.75" customHeight="1">
      <c r="A34" s="136" t="s">
        <v>551</v>
      </c>
      <c r="B34" s="135" t="s">
        <v>292</v>
      </c>
      <c r="C34" s="134">
        <v>37257.584000000003</v>
      </c>
      <c r="D34" s="131" t="s">
        <v>289</v>
      </c>
      <c r="E34" s="131">
        <v>-8659.0132172259691</v>
      </c>
      <c r="F34" s="131" t="s">
        <v>559</v>
      </c>
      <c r="G34" s="130">
        <v>-8659</v>
      </c>
      <c r="H34" s="130" t="s">
        <v>554</v>
      </c>
      <c r="I34" s="129"/>
      <c r="J34" s="131"/>
      <c r="K34" s="129"/>
      <c r="L34" s="133" t="s">
        <v>552</v>
      </c>
    </row>
    <row r="35" spans="1:12" ht="12.75" customHeight="1">
      <c r="A35" s="136" t="s">
        <v>551</v>
      </c>
      <c r="B35" s="135" t="s">
        <v>288</v>
      </c>
      <c r="C35" s="134">
        <v>37267.658000000003</v>
      </c>
      <c r="D35" s="131" t="s">
        <v>289</v>
      </c>
      <c r="E35" s="131">
        <v>-8629.5008549620434</v>
      </c>
      <c r="F35" s="131" t="s">
        <v>560</v>
      </c>
      <c r="G35" s="130">
        <v>-8629.5</v>
      </c>
      <c r="H35" s="130" t="s">
        <v>561</v>
      </c>
      <c r="I35" s="129"/>
      <c r="J35" s="131"/>
      <c r="K35" s="129"/>
      <c r="L35" s="133" t="s">
        <v>552</v>
      </c>
    </row>
    <row r="36" spans="1:12" ht="12.75" customHeight="1">
      <c r="A36" s="136" t="s">
        <v>517</v>
      </c>
      <c r="B36" s="135" t="s">
        <v>288</v>
      </c>
      <c r="C36" s="134">
        <v>37285.411999999997</v>
      </c>
      <c r="D36" s="131" t="s">
        <v>289</v>
      </c>
      <c r="E36" s="131">
        <v>-8577.4894910913335</v>
      </c>
      <c r="F36" s="131" t="s">
        <v>562</v>
      </c>
      <c r="G36" s="130">
        <v>-8577.5</v>
      </c>
      <c r="H36" s="130" t="s">
        <v>563</v>
      </c>
      <c r="I36" s="129"/>
      <c r="J36" s="131"/>
      <c r="K36" s="129"/>
      <c r="L36" s="132" t="s">
        <v>518</v>
      </c>
    </row>
    <row r="37" spans="1:12" ht="12.75" customHeight="1">
      <c r="A37" s="136" t="s">
        <v>517</v>
      </c>
      <c r="B37" s="135" t="s">
        <v>292</v>
      </c>
      <c r="C37" s="134">
        <v>37290.355000000003</v>
      </c>
      <c r="D37" s="131" t="s">
        <v>289</v>
      </c>
      <c r="E37" s="131">
        <v>-8563.0086883644362</v>
      </c>
      <c r="F37" s="131" t="s">
        <v>564</v>
      </c>
      <c r="G37" s="130">
        <v>-8563</v>
      </c>
      <c r="H37" s="130" t="s">
        <v>565</v>
      </c>
      <c r="I37" s="129"/>
      <c r="J37" s="131"/>
      <c r="K37" s="129"/>
      <c r="L37" s="132" t="s">
        <v>518</v>
      </c>
    </row>
    <row r="38" spans="1:12" ht="12.75" customHeight="1">
      <c r="A38" s="136" t="s">
        <v>551</v>
      </c>
      <c r="B38" s="135" t="s">
        <v>288</v>
      </c>
      <c r="C38" s="134">
        <v>37295.650999999998</v>
      </c>
      <c r="D38" s="131" t="s">
        <v>289</v>
      </c>
      <c r="E38" s="131">
        <v>-8547.4937518397583</v>
      </c>
      <c r="F38" s="131" t="s">
        <v>566</v>
      </c>
      <c r="G38" s="130">
        <v>-8547.5</v>
      </c>
      <c r="H38" s="130" t="s">
        <v>567</v>
      </c>
      <c r="I38" s="129"/>
      <c r="J38" s="131"/>
      <c r="K38" s="129"/>
      <c r="L38" s="133" t="s">
        <v>552</v>
      </c>
    </row>
    <row r="39" spans="1:12" ht="12.75" customHeight="1">
      <c r="A39" s="136" t="s">
        <v>517</v>
      </c>
      <c r="B39" s="135" t="s">
        <v>292</v>
      </c>
      <c r="C39" s="134">
        <v>37314.237999999998</v>
      </c>
      <c r="D39" s="131" t="s">
        <v>289</v>
      </c>
      <c r="E39" s="131">
        <v>-8493.0420665707952</v>
      </c>
      <c r="F39" s="131" t="s">
        <v>568</v>
      </c>
      <c r="G39" s="130">
        <v>-8493</v>
      </c>
      <c r="H39" s="130" t="s">
        <v>569</v>
      </c>
      <c r="I39" s="129"/>
      <c r="J39" s="131"/>
      <c r="K39" s="129"/>
      <c r="L39" s="132" t="s">
        <v>518</v>
      </c>
    </row>
    <row r="40" spans="1:12" ht="12.75" customHeight="1">
      <c r="A40" s="136" t="s">
        <v>517</v>
      </c>
      <c r="B40" s="135" t="s">
        <v>292</v>
      </c>
      <c r="C40" s="134">
        <v>37316.288</v>
      </c>
      <c r="D40" s="131" t="s">
        <v>289</v>
      </c>
      <c r="E40" s="131">
        <v>-8487.03647369397</v>
      </c>
      <c r="F40" s="131" t="s">
        <v>570</v>
      </c>
      <c r="G40" s="130">
        <v>-8487</v>
      </c>
      <c r="H40" s="130" t="s">
        <v>540</v>
      </c>
      <c r="I40" s="129"/>
      <c r="J40" s="131"/>
      <c r="K40" s="129"/>
      <c r="L40" s="132" t="s">
        <v>518</v>
      </c>
    </row>
    <row r="41" spans="1:12" ht="12.75" customHeight="1">
      <c r="A41" s="136" t="s">
        <v>551</v>
      </c>
      <c r="B41" s="135" t="s">
        <v>292</v>
      </c>
      <c r="C41" s="134">
        <v>37355.553999999996</v>
      </c>
      <c r="D41" s="131" t="s">
        <v>289</v>
      </c>
      <c r="E41" s="131">
        <v>-8372.0044688641956</v>
      </c>
      <c r="F41" s="131" t="s">
        <v>571</v>
      </c>
      <c r="G41" s="130">
        <v>-8372</v>
      </c>
      <c r="H41" s="130" t="s">
        <v>516</v>
      </c>
      <c r="I41" s="129"/>
      <c r="J41" s="131"/>
      <c r="K41" s="129"/>
      <c r="L41" s="133" t="s">
        <v>552</v>
      </c>
    </row>
    <row r="42" spans="1:12" ht="12.75" customHeight="1">
      <c r="A42" s="136" t="s">
        <v>551</v>
      </c>
      <c r="B42" s="135" t="s">
        <v>292</v>
      </c>
      <c r="C42" s="134">
        <v>37357.607000000004</v>
      </c>
      <c r="D42" s="131" t="s">
        <v>289</v>
      </c>
      <c r="E42" s="131">
        <v>-8365.9900873148563</v>
      </c>
      <c r="F42" s="131" t="s">
        <v>572</v>
      </c>
      <c r="G42" s="130">
        <v>-8366</v>
      </c>
      <c r="H42" s="130" t="s">
        <v>573</v>
      </c>
      <c r="I42" s="129"/>
      <c r="J42" s="131"/>
      <c r="K42" s="129"/>
      <c r="L42" s="133" t="s">
        <v>552</v>
      </c>
    </row>
    <row r="43" spans="1:12" ht="12.75" customHeight="1">
      <c r="A43" s="136" t="s">
        <v>551</v>
      </c>
      <c r="B43" s="135" t="s">
        <v>288</v>
      </c>
      <c r="C43" s="134">
        <v>37367.675999999999</v>
      </c>
      <c r="D43" s="131" t="s">
        <v>289</v>
      </c>
      <c r="E43" s="131">
        <v>-8336.4923728384474</v>
      </c>
      <c r="F43" s="131" t="s">
        <v>574</v>
      </c>
      <c r="G43" s="130">
        <v>-8336.5</v>
      </c>
      <c r="H43" s="130" t="s">
        <v>573</v>
      </c>
      <c r="I43" s="129"/>
      <c r="J43" s="131"/>
      <c r="K43" s="129"/>
      <c r="L43" s="133" t="s">
        <v>552</v>
      </c>
    </row>
    <row r="44" spans="1:12" ht="12.75" customHeight="1">
      <c r="A44" s="136" t="s">
        <v>551</v>
      </c>
      <c r="B44" s="135" t="s">
        <v>292</v>
      </c>
      <c r="C44" s="134">
        <v>37371.595999999998</v>
      </c>
      <c r="D44" s="131" t="s">
        <v>289</v>
      </c>
      <c r="E44" s="131">
        <v>-8325.0085074349809</v>
      </c>
      <c r="F44" s="131" t="s">
        <v>575</v>
      </c>
      <c r="G44" s="130">
        <v>-8325</v>
      </c>
      <c r="H44" s="130" t="s">
        <v>565</v>
      </c>
      <c r="I44" s="129"/>
      <c r="J44" s="131"/>
      <c r="K44" s="129"/>
      <c r="L44" s="133" t="s">
        <v>552</v>
      </c>
    </row>
    <row r="45" spans="1:12" ht="12.75" customHeight="1">
      <c r="A45" s="136" t="s">
        <v>551</v>
      </c>
      <c r="B45" s="135" t="s">
        <v>288</v>
      </c>
      <c r="C45" s="134">
        <v>37706.633000000002</v>
      </c>
      <c r="D45" s="131" t="s">
        <v>289</v>
      </c>
      <c r="E45" s="131">
        <v>-7343.4983510106604</v>
      </c>
      <c r="F45" s="131" t="s">
        <v>576</v>
      </c>
      <c r="G45" s="130">
        <v>-7343.5</v>
      </c>
      <c r="H45" s="130" t="s">
        <v>577</v>
      </c>
      <c r="I45" s="129"/>
      <c r="J45" s="131"/>
      <c r="K45" s="129"/>
      <c r="L45" s="133" t="s">
        <v>552</v>
      </c>
    </row>
    <row r="46" spans="1:12" ht="12.75" customHeight="1">
      <c r="A46" s="136" t="s">
        <v>591</v>
      </c>
      <c r="B46" s="135" t="s">
        <v>288</v>
      </c>
      <c r="C46" s="134">
        <v>41932.525000000001</v>
      </c>
      <c r="D46" s="131" t="s">
        <v>503</v>
      </c>
      <c r="E46" s="131">
        <v>5036.4952555230484</v>
      </c>
      <c r="F46" s="131" t="s">
        <v>590</v>
      </c>
      <c r="G46" s="130">
        <v>5036.5</v>
      </c>
      <c r="H46" s="130" t="s">
        <v>516</v>
      </c>
      <c r="I46" s="129"/>
      <c r="J46" s="131"/>
      <c r="K46" s="129"/>
      <c r="L46" s="132" t="s">
        <v>592</v>
      </c>
    </row>
    <row r="47" spans="1:12" ht="12.75" customHeight="1">
      <c r="A47" s="136" t="s">
        <v>591</v>
      </c>
      <c r="B47" s="135" t="s">
        <v>288</v>
      </c>
      <c r="C47" s="134">
        <v>41972.508999999998</v>
      </c>
      <c r="D47" s="131" t="s">
        <v>503</v>
      </c>
      <c r="E47" s="131">
        <v>5153.6306826384607</v>
      </c>
      <c r="F47" s="131" t="s">
        <v>593</v>
      </c>
      <c r="G47" s="130">
        <v>5153.5</v>
      </c>
      <c r="H47" s="130" t="s">
        <v>594</v>
      </c>
      <c r="I47" s="129"/>
      <c r="J47" s="131"/>
      <c r="K47" s="129"/>
      <c r="L47" s="132" t="s">
        <v>595</v>
      </c>
    </row>
    <row r="48" spans="1:12" ht="12.75" customHeight="1">
      <c r="A48" s="136" t="s">
        <v>591</v>
      </c>
      <c r="B48" s="135" t="s">
        <v>292</v>
      </c>
      <c r="C48" s="134">
        <v>41972.629000000001</v>
      </c>
      <c r="D48" s="131" t="s">
        <v>503</v>
      </c>
      <c r="E48" s="131">
        <v>5153.9822295385748</v>
      </c>
      <c r="F48" s="131" t="s">
        <v>596</v>
      </c>
      <c r="G48" s="130">
        <v>5154</v>
      </c>
      <c r="H48" s="130" t="s">
        <v>556</v>
      </c>
      <c r="I48" s="129"/>
      <c r="J48" s="131"/>
      <c r="K48" s="129"/>
      <c r="L48" s="132" t="s">
        <v>595</v>
      </c>
    </row>
    <row r="49" spans="1:12" ht="12.75" customHeight="1">
      <c r="A49" s="136" t="s">
        <v>591</v>
      </c>
      <c r="B49" s="135" t="s">
        <v>292</v>
      </c>
      <c r="C49" s="134">
        <v>41974.671999999999</v>
      </c>
      <c r="D49" s="131" t="s">
        <v>503</v>
      </c>
      <c r="E49" s="131">
        <v>5159.9673155128785</v>
      </c>
      <c r="F49" s="131" t="s">
        <v>597</v>
      </c>
      <c r="G49" s="130">
        <v>5160</v>
      </c>
      <c r="H49" s="130" t="s">
        <v>526</v>
      </c>
      <c r="I49" s="129"/>
      <c r="J49" s="131"/>
      <c r="K49" s="129"/>
      <c r="L49" s="132" t="s">
        <v>595</v>
      </c>
    </row>
    <row r="50" spans="1:12" ht="12.75" customHeight="1">
      <c r="A50" s="136" t="s">
        <v>600</v>
      </c>
      <c r="B50" s="135" t="s">
        <v>288</v>
      </c>
      <c r="C50" s="134">
        <v>42832.677000000003</v>
      </c>
      <c r="D50" s="131" t="s">
        <v>503</v>
      </c>
      <c r="E50" s="131">
        <v>7673.5422990604975</v>
      </c>
      <c r="F50" s="131" t="s">
        <v>598</v>
      </c>
      <c r="G50" s="130">
        <v>7673.5</v>
      </c>
      <c r="H50" s="130" t="s">
        <v>599</v>
      </c>
      <c r="I50" s="129"/>
      <c r="J50" s="131"/>
      <c r="K50" s="129"/>
      <c r="L50" s="132" t="s">
        <v>601</v>
      </c>
    </row>
    <row r="51" spans="1:12" ht="12.75" customHeight="1">
      <c r="A51" s="136" t="s">
        <v>600</v>
      </c>
      <c r="B51" s="135" t="s">
        <v>288</v>
      </c>
      <c r="C51" s="134">
        <v>42844.614000000001</v>
      </c>
      <c r="D51" s="131" t="s">
        <v>503</v>
      </c>
      <c r="E51" s="131">
        <v>7708.5124269485668</v>
      </c>
      <c r="F51" s="131" t="s">
        <v>602</v>
      </c>
      <c r="G51" s="130">
        <v>7708.5</v>
      </c>
      <c r="H51" s="130" t="s">
        <v>563</v>
      </c>
      <c r="I51" s="129"/>
      <c r="J51" s="131"/>
      <c r="K51" s="129"/>
      <c r="L51" s="132" t="s">
        <v>601</v>
      </c>
    </row>
    <row r="52" spans="1:12" ht="12.75" customHeight="1">
      <c r="A52" s="136" t="s">
        <v>605</v>
      </c>
      <c r="B52" s="135" t="s">
        <v>288</v>
      </c>
      <c r="C52" s="134">
        <v>42844.620999999999</v>
      </c>
      <c r="D52" s="131" t="s">
        <v>503</v>
      </c>
      <c r="E52" s="131">
        <v>7708.5329338510664</v>
      </c>
      <c r="F52" s="131" t="s">
        <v>603</v>
      </c>
      <c r="G52" s="130">
        <v>7708.5</v>
      </c>
      <c r="H52" s="130" t="s">
        <v>604</v>
      </c>
      <c r="I52" s="129"/>
      <c r="J52" s="131"/>
      <c r="K52" s="129"/>
      <c r="L52" s="132" t="s">
        <v>601</v>
      </c>
    </row>
    <row r="53" spans="1:12" ht="12.75" customHeight="1">
      <c r="A53" s="136" t="s">
        <v>600</v>
      </c>
      <c r="B53" s="135" t="s">
        <v>292</v>
      </c>
      <c r="C53" s="134">
        <v>43045.847000000002</v>
      </c>
      <c r="D53" s="131" t="s">
        <v>503</v>
      </c>
      <c r="E53" s="131">
        <v>8298.0360715243387</v>
      </c>
      <c r="F53" s="131" t="s">
        <v>606</v>
      </c>
      <c r="G53" s="130">
        <v>8298</v>
      </c>
      <c r="H53" s="130" t="s">
        <v>607</v>
      </c>
      <c r="I53" s="129"/>
      <c r="J53" s="131"/>
      <c r="K53" s="129"/>
      <c r="L53" s="132" t="s">
        <v>601</v>
      </c>
    </row>
    <row r="54" spans="1:12" ht="12.75" customHeight="1">
      <c r="A54" s="136" t="s">
        <v>610</v>
      </c>
      <c r="B54" s="135" t="s">
        <v>292</v>
      </c>
      <c r="C54" s="134">
        <v>43045.85</v>
      </c>
      <c r="D54" s="131" t="s">
        <v>503</v>
      </c>
      <c r="E54" s="131">
        <v>8298.0448601968328</v>
      </c>
      <c r="F54" s="131" t="s">
        <v>608</v>
      </c>
      <c r="G54" s="130">
        <v>8298</v>
      </c>
      <c r="H54" s="130" t="s">
        <v>609</v>
      </c>
      <c r="I54" s="129"/>
      <c r="J54" s="131"/>
      <c r="K54" s="129"/>
      <c r="L54" s="132" t="s">
        <v>601</v>
      </c>
    </row>
    <row r="55" spans="1:12" ht="12.75" customHeight="1">
      <c r="A55" s="136" t="s">
        <v>600</v>
      </c>
      <c r="B55" s="135" t="s">
        <v>288</v>
      </c>
      <c r="C55" s="134">
        <v>43066.828000000001</v>
      </c>
      <c r="D55" s="131" t="s">
        <v>503</v>
      </c>
      <c r="E55" s="131">
        <v>8359.5011174504252</v>
      </c>
      <c r="F55" s="131" t="s">
        <v>611</v>
      </c>
      <c r="G55" s="130">
        <v>8359.5</v>
      </c>
      <c r="H55" s="130" t="s">
        <v>589</v>
      </c>
      <c r="I55" s="129"/>
      <c r="J55" s="131"/>
      <c r="K55" s="129"/>
      <c r="L55" s="132" t="s">
        <v>601</v>
      </c>
    </row>
    <row r="56" spans="1:12" ht="12.75" customHeight="1">
      <c r="A56" s="136" t="s">
        <v>600</v>
      </c>
      <c r="B56" s="135" t="s">
        <v>292</v>
      </c>
      <c r="C56" s="134">
        <v>43085.779000000002</v>
      </c>
      <c r="D56" s="131" t="s">
        <v>503</v>
      </c>
      <c r="E56" s="131">
        <v>8415.0191616497159</v>
      </c>
      <c r="F56" s="131" t="s">
        <v>612</v>
      </c>
      <c r="G56" s="130">
        <v>8415</v>
      </c>
      <c r="H56" s="130" t="s">
        <v>520</v>
      </c>
      <c r="I56" s="129"/>
      <c r="J56" s="131"/>
      <c r="K56" s="129"/>
      <c r="L56" s="132" t="s">
        <v>601</v>
      </c>
    </row>
    <row r="57" spans="1:12" ht="12.75" customHeight="1">
      <c r="A57" s="136" t="s">
        <v>600</v>
      </c>
      <c r="B57" s="135" t="s">
        <v>288</v>
      </c>
      <c r="C57" s="134">
        <v>43098.925000000003</v>
      </c>
      <c r="D57" s="131" t="s">
        <v>503</v>
      </c>
      <c r="E57" s="131">
        <v>8453.5311245563644</v>
      </c>
      <c r="F57" s="131" t="s">
        <v>613</v>
      </c>
      <c r="G57" s="130">
        <v>8453.5</v>
      </c>
      <c r="H57" s="130" t="s">
        <v>604</v>
      </c>
      <c r="I57" s="129"/>
      <c r="J57" s="131"/>
      <c r="K57" s="129"/>
      <c r="L57" s="132" t="s">
        <v>601</v>
      </c>
    </row>
    <row r="58" spans="1:12" ht="12.75" customHeight="1">
      <c r="A58" s="136" t="s">
        <v>600</v>
      </c>
      <c r="B58" s="135" t="s">
        <v>292</v>
      </c>
      <c r="C58" s="134">
        <v>43154.739000000001</v>
      </c>
      <c r="D58" s="131" t="s">
        <v>503</v>
      </c>
      <c r="E58" s="131">
        <v>8617.0414469108055</v>
      </c>
      <c r="F58" s="131" t="s">
        <v>614</v>
      </c>
      <c r="G58" s="130">
        <v>8617</v>
      </c>
      <c r="H58" s="130" t="s">
        <v>599</v>
      </c>
      <c r="I58" s="129"/>
      <c r="J58" s="131"/>
      <c r="K58" s="129"/>
      <c r="L58" s="132" t="s">
        <v>601</v>
      </c>
    </row>
    <row r="59" spans="1:12" ht="12.75" customHeight="1">
      <c r="A59" s="136" t="s">
        <v>600</v>
      </c>
      <c r="B59" s="135" t="s">
        <v>292</v>
      </c>
      <c r="C59" s="134">
        <v>43165.654999999999</v>
      </c>
      <c r="D59" s="131" t="s">
        <v>503</v>
      </c>
      <c r="E59" s="131">
        <v>8649.0204965904686</v>
      </c>
      <c r="F59" s="131" t="s">
        <v>615</v>
      </c>
      <c r="G59" s="130">
        <v>8649</v>
      </c>
      <c r="H59" s="130" t="s">
        <v>520</v>
      </c>
      <c r="I59" s="129"/>
      <c r="J59" s="131"/>
      <c r="K59" s="129"/>
      <c r="L59" s="132" t="s">
        <v>601</v>
      </c>
    </row>
    <row r="60" spans="1:12" ht="12.75" customHeight="1">
      <c r="A60" s="136" t="s">
        <v>600</v>
      </c>
      <c r="B60" s="135" t="s">
        <v>292</v>
      </c>
      <c r="C60" s="134">
        <v>43190.574000000001</v>
      </c>
      <c r="D60" s="131" t="s">
        <v>503</v>
      </c>
      <c r="E60" s="131">
        <v>8722.0221399550501</v>
      </c>
      <c r="F60" s="131" t="s">
        <v>616</v>
      </c>
      <c r="G60" s="130">
        <v>8722</v>
      </c>
      <c r="H60" s="130" t="s">
        <v>536</v>
      </c>
      <c r="I60" s="129"/>
      <c r="J60" s="131"/>
      <c r="K60" s="129"/>
      <c r="L60" s="132" t="s">
        <v>601</v>
      </c>
    </row>
    <row r="61" spans="1:12" ht="12.75" customHeight="1">
      <c r="A61" s="136" t="s">
        <v>600</v>
      </c>
      <c r="B61" s="135" t="s">
        <v>288</v>
      </c>
      <c r="C61" s="134">
        <v>43420.807000000001</v>
      </c>
      <c r="D61" s="131" t="s">
        <v>503</v>
      </c>
      <c r="E61" s="131">
        <v>9396.5029520565131</v>
      </c>
      <c r="F61" s="131" t="s">
        <v>617</v>
      </c>
      <c r="G61" s="130">
        <v>9396.5</v>
      </c>
      <c r="H61" s="130" t="s">
        <v>577</v>
      </c>
      <c r="I61" s="129"/>
      <c r="J61" s="131"/>
      <c r="K61" s="129"/>
      <c r="L61" s="132" t="s">
        <v>601</v>
      </c>
    </row>
    <row r="62" spans="1:12" ht="12.75" customHeight="1">
      <c r="A62" s="136" t="s">
        <v>619</v>
      </c>
      <c r="B62" s="135" t="s">
        <v>288</v>
      </c>
      <c r="C62" s="134">
        <v>43483.281000000003</v>
      </c>
      <c r="D62" s="131" t="s">
        <v>503</v>
      </c>
      <c r="E62" s="131">
        <v>9579.5241273668635</v>
      </c>
      <c r="F62" s="131" t="s">
        <v>618</v>
      </c>
      <c r="G62" s="130">
        <v>9579.5</v>
      </c>
      <c r="H62" s="130" t="s">
        <v>536</v>
      </c>
      <c r="I62" s="129"/>
      <c r="J62" s="131"/>
      <c r="K62" s="129"/>
      <c r="L62" s="132" t="s">
        <v>620</v>
      </c>
    </row>
    <row r="63" spans="1:12" ht="12.75" customHeight="1">
      <c r="A63" s="136" t="s">
        <v>600</v>
      </c>
      <c r="B63" s="135" t="s">
        <v>292</v>
      </c>
      <c r="C63" s="134">
        <v>43577.656000000003</v>
      </c>
      <c r="D63" s="131" t="s">
        <v>503</v>
      </c>
      <c r="E63" s="131">
        <v>9856.0011165129708</v>
      </c>
      <c r="F63" s="131" t="s">
        <v>621</v>
      </c>
      <c r="G63" s="130">
        <v>9856</v>
      </c>
      <c r="H63" s="130" t="s">
        <v>589</v>
      </c>
      <c r="I63" s="129"/>
      <c r="J63" s="131"/>
      <c r="K63" s="129"/>
      <c r="L63" s="132" t="s">
        <v>601</v>
      </c>
    </row>
    <row r="64" spans="1:12" ht="12.75" customHeight="1">
      <c r="A64" s="136" t="s">
        <v>600</v>
      </c>
      <c r="B64" s="135" t="s">
        <v>292</v>
      </c>
      <c r="C64" s="134">
        <v>43802.618000000002</v>
      </c>
      <c r="D64" s="131" t="s">
        <v>503</v>
      </c>
      <c r="E64" s="131">
        <v>10515.040231027262</v>
      </c>
      <c r="F64" s="131" t="s">
        <v>622</v>
      </c>
      <c r="G64" s="130">
        <v>10515</v>
      </c>
      <c r="H64" s="130" t="s">
        <v>599</v>
      </c>
      <c r="I64" s="129"/>
      <c r="J64" s="131"/>
      <c r="K64" s="129"/>
      <c r="L64" s="132" t="s">
        <v>601</v>
      </c>
    </row>
    <row r="65" spans="1:12" ht="12.75" customHeight="1">
      <c r="A65" s="136" t="s">
        <v>600</v>
      </c>
      <c r="B65" s="135" t="s">
        <v>292</v>
      </c>
      <c r="C65" s="134">
        <v>43876.682999999997</v>
      </c>
      <c r="D65" s="131" t="s">
        <v>503</v>
      </c>
      <c r="E65" s="131">
        <v>10732.017907330363</v>
      </c>
      <c r="F65" s="131" t="s">
        <v>623</v>
      </c>
      <c r="G65" s="130">
        <v>10732</v>
      </c>
      <c r="H65" s="130" t="s">
        <v>534</v>
      </c>
      <c r="I65" s="129"/>
      <c r="J65" s="131"/>
      <c r="K65" s="129"/>
      <c r="L65" s="132" t="s">
        <v>601</v>
      </c>
    </row>
    <row r="66" spans="1:12" ht="12.75" customHeight="1">
      <c r="A66" s="136" t="s">
        <v>600</v>
      </c>
      <c r="B66" s="135" t="s">
        <v>288</v>
      </c>
      <c r="C66" s="134">
        <v>44132.860999999997</v>
      </c>
      <c r="D66" s="131" t="s">
        <v>503</v>
      </c>
      <c r="E66" s="131">
        <v>11482.50608879231</v>
      </c>
      <c r="F66" s="131" t="s">
        <v>624</v>
      </c>
      <c r="G66" s="130">
        <v>11482.5</v>
      </c>
      <c r="H66" s="130" t="s">
        <v>567</v>
      </c>
      <c r="I66" s="129"/>
      <c r="J66" s="131"/>
      <c r="K66" s="129"/>
      <c r="L66" s="132" t="s">
        <v>601</v>
      </c>
    </row>
    <row r="67" spans="1:12" ht="12.75" customHeight="1">
      <c r="A67" s="136" t="s">
        <v>600</v>
      </c>
      <c r="B67" s="135" t="s">
        <v>292</v>
      </c>
      <c r="C67" s="134">
        <v>44271.623</v>
      </c>
      <c r="D67" s="131" t="s">
        <v>503</v>
      </c>
      <c r="E67" s="131">
        <v>11889.017346730247</v>
      </c>
      <c r="F67" s="131" t="s">
        <v>625</v>
      </c>
      <c r="G67" s="130">
        <v>11889</v>
      </c>
      <c r="H67" s="130" t="s">
        <v>534</v>
      </c>
      <c r="I67" s="129"/>
      <c r="J67" s="131"/>
      <c r="K67" s="129"/>
      <c r="L67" s="132" t="s">
        <v>601</v>
      </c>
    </row>
    <row r="68" spans="1:12" ht="12.75" customHeight="1">
      <c r="A68" s="136" t="s">
        <v>628</v>
      </c>
      <c r="B68" s="135" t="s">
        <v>292</v>
      </c>
      <c r="C68" s="134">
        <v>44300.631000000001</v>
      </c>
      <c r="D68" s="131" t="s">
        <v>503</v>
      </c>
      <c r="E68" s="131">
        <v>11973.99795071595</v>
      </c>
      <c r="F68" s="131" t="s">
        <v>626</v>
      </c>
      <c r="G68" s="130">
        <v>11974</v>
      </c>
      <c r="H68" s="130" t="s">
        <v>627</v>
      </c>
      <c r="I68" s="129"/>
      <c r="J68" s="131"/>
      <c r="K68" s="129"/>
      <c r="L68" s="132" t="s">
        <v>601</v>
      </c>
    </row>
    <row r="69" spans="1:12" ht="12.75" customHeight="1">
      <c r="A69" s="136" t="s">
        <v>628</v>
      </c>
      <c r="B69" s="135" t="s">
        <v>292</v>
      </c>
      <c r="C69" s="134">
        <v>44544.701000000001</v>
      </c>
      <c r="D69" s="131" t="s">
        <v>503</v>
      </c>
      <c r="E69" s="131">
        <v>12689.015049957168</v>
      </c>
      <c r="F69" s="131" t="s">
        <v>629</v>
      </c>
      <c r="G69" s="130">
        <v>12689</v>
      </c>
      <c r="H69" s="130" t="s">
        <v>630</v>
      </c>
      <c r="I69" s="129"/>
      <c r="J69" s="131"/>
      <c r="K69" s="129"/>
      <c r="L69" s="132" t="s">
        <v>601</v>
      </c>
    </row>
    <row r="70" spans="1:12" ht="12.75" customHeight="1">
      <c r="A70" s="136" t="s">
        <v>600</v>
      </c>
      <c r="B70" s="135" t="s">
        <v>292</v>
      </c>
      <c r="C70" s="134">
        <v>44614.675999999999</v>
      </c>
      <c r="D70" s="131" t="s">
        <v>503</v>
      </c>
      <c r="E70" s="131">
        <v>12894.010836081656</v>
      </c>
      <c r="F70" s="131" t="s">
        <v>631</v>
      </c>
      <c r="G70" s="130">
        <v>12894</v>
      </c>
      <c r="H70" s="130" t="s">
        <v>563</v>
      </c>
      <c r="I70" s="129"/>
      <c r="J70" s="131"/>
      <c r="K70" s="129"/>
      <c r="L70" s="132" t="s">
        <v>601</v>
      </c>
    </row>
    <row r="71" spans="1:12" ht="12.75" customHeight="1">
      <c r="A71" s="136" t="s">
        <v>628</v>
      </c>
      <c r="B71" s="135" t="s">
        <v>292</v>
      </c>
      <c r="C71" s="134">
        <v>44623.563999999998</v>
      </c>
      <c r="D71" s="131" t="s">
        <v>503</v>
      </c>
      <c r="E71" s="131">
        <v>12920.048743149526</v>
      </c>
      <c r="F71" s="131" t="s">
        <v>632</v>
      </c>
      <c r="G71" s="130">
        <v>12920</v>
      </c>
      <c r="H71" s="130" t="s">
        <v>633</v>
      </c>
      <c r="I71" s="129"/>
      <c r="J71" s="131"/>
      <c r="K71" s="129"/>
      <c r="L71" s="132" t="s">
        <v>601</v>
      </c>
    </row>
    <row r="72" spans="1:12" ht="12.75" customHeight="1">
      <c r="A72" s="136" t="s">
        <v>600</v>
      </c>
      <c r="B72" s="135" t="s">
        <v>292</v>
      </c>
      <c r="C72" s="134">
        <v>44958.752</v>
      </c>
      <c r="D72" s="131" t="s">
        <v>503</v>
      </c>
      <c r="E72" s="131">
        <v>13902.001262756474</v>
      </c>
      <c r="F72" s="131" t="s">
        <v>634</v>
      </c>
      <c r="G72" s="130">
        <v>13902</v>
      </c>
      <c r="H72" s="130" t="s">
        <v>589</v>
      </c>
      <c r="I72" s="129"/>
      <c r="J72" s="131"/>
      <c r="K72" s="129"/>
      <c r="L72" s="132" t="s">
        <v>601</v>
      </c>
    </row>
    <row r="73" spans="1:12" ht="12.75" customHeight="1">
      <c r="A73" s="136" t="s">
        <v>636</v>
      </c>
      <c r="B73" s="135" t="s">
        <v>292</v>
      </c>
      <c r="C73" s="134">
        <v>44986.398000000001</v>
      </c>
      <c r="D73" s="131" t="s">
        <v>289</v>
      </c>
      <c r="E73" s="131">
        <v>13982.991809425968</v>
      </c>
      <c r="F73" s="131" t="s">
        <v>635</v>
      </c>
      <c r="G73" s="130">
        <v>13983</v>
      </c>
      <c r="H73" s="130" t="s">
        <v>565</v>
      </c>
      <c r="I73" s="129"/>
      <c r="J73" s="131"/>
      <c r="K73" s="129"/>
      <c r="L73" s="133" t="s">
        <v>637</v>
      </c>
    </row>
    <row r="74" spans="1:12" ht="12.75" customHeight="1">
      <c r="A74" s="136" t="s">
        <v>636</v>
      </c>
      <c r="B74" s="135" t="s">
        <v>292</v>
      </c>
      <c r="C74" s="134">
        <v>45011.292000000001</v>
      </c>
      <c r="D74" s="131" t="s">
        <v>289</v>
      </c>
      <c r="E74" s="131">
        <v>14055.920213853022</v>
      </c>
      <c r="F74" s="131" t="s">
        <v>638</v>
      </c>
      <c r="G74" s="130">
        <v>14056</v>
      </c>
      <c r="H74" s="130" t="s">
        <v>639</v>
      </c>
      <c r="I74" s="129"/>
      <c r="J74" s="131"/>
      <c r="K74" s="129"/>
      <c r="L74" s="133" t="s">
        <v>637</v>
      </c>
    </row>
    <row r="75" spans="1:12" ht="12.75" customHeight="1">
      <c r="A75" s="136" t="s">
        <v>642</v>
      </c>
      <c r="B75" s="135" t="s">
        <v>292</v>
      </c>
      <c r="C75" s="134">
        <v>45289.495999999999</v>
      </c>
      <c r="D75" s="131" t="s">
        <v>289</v>
      </c>
      <c r="E75" s="131">
        <v>14870.934828829477</v>
      </c>
      <c r="F75" s="131" t="s">
        <v>640</v>
      </c>
      <c r="G75" s="130">
        <v>14871</v>
      </c>
      <c r="H75" s="130" t="s">
        <v>641</v>
      </c>
      <c r="I75" s="129"/>
      <c r="J75" s="131"/>
      <c r="K75" s="129"/>
      <c r="L75" s="133" t="s">
        <v>643</v>
      </c>
    </row>
    <row r="76" spans="1:12" ht="12.75" customHeight="1">
      <c r="A76" s="136" t="s">
        <v>645</v>
      </c>
      <c r="B76" s="135" t="s">
        <v>292</v>
      </c>
      <c r="C76" s="134">
        <v>45294.303999999996</v>
      </c>
      <c r="D76" s="131" t="s">
        <v>503</v>
      </c>
      <c r="E76" s="131">
        <v>14885.020141293728</v>
      </c>
      <c r="F76" s="131" t="s">
        <v>644</v>
      </c>
      <c r="G76" s="130">
        <v>14885</v>
      </c>
      <c r="H76" s="130" t="s">
        <v>520</v>
      </c>
      <c r="I76" s="129"/>
      <c r="J76" s="131"/>
      <c r="K76" s="129"/>
      <c r="L76" s="132" t="s">
        <v>646</v>
      </c>
    </row>
    <row r="77" spans="1:12" ht="12.75" customHeight="1">
      <c r="A77" s="136" t="s">
        <v>600</v>
      </c>
      <c r="B77" s="135" t="s">
        <v>292</v>
      </c>
      <c r="C77" s="134">
        <v>45298.735999999997</v>
      </c>
      <c r="D77" s="131" t="s">
        <v>503</v>
      </c>
      <c r="E77" s="131">
        <v>14898.003940137656</v>
      </c>
      <c r="F77" s="131" t="s">
        <v>647</v>
      </c>
      <c r="G77" s="130">
        <v>14898</v>
      </c>
      <c r="H77" s="130" t="s">
        <v>577</v>
      </c>
      <c r="I77" s="129"/>
      <c r="J77" s="131"/>
      <c r="K77" s="129"/>
      <c r="L77" s="132" t="s">
        <v>601</v>
      </c>
    </row>
    <row r="78" spans="1:12" ht="12.75" customHeight="1">
      <c r="A78" s="136" t="s">
        <v>649</v>
      </c>
      <c r="B78" s="135" t="s">
        <v>292</v>
      </c>
      <c r="C78" s="134">
        <v>45336.288999999997</v>
      </c>
      <c r="D78" s="131" t="s">
        <v>503</v>
      </c>
      <c r="E78" s="131">
        <v>15008.017612968424</v>
      </c>
      <c r="F78" s="131" t="s">
        <v>648</v>
      </c>
      <c r="G78" s="130">
        <v>15008</v>
      </c>
      <c r="H78" s="130" t="s">
        <v>534</v>
      </c>
      <c r="I78" s="129"/>
      <c r="J78" s="131"/>
      <c r="K78" s="129"/>
      <c r="L78" s="133" t="s">
        <v>643</v>
      </c>
    </row>
    <row r="79" spans="1:12" ht="12.75" customHeight="1">
      <c r="A79" s="136" t="s">
        <v>600</v>
      </c>
      <c r="B79" s="135" t="s">
        <v>288</v>
      </c>
      <c r="C79" s="134">
        <v>45373.667000000001</v>
      </c>
      <c r="D79" s="131" t="s">
        <v>503</v>
      </c>
      <c r="E79" s="131">
        <v>15117.518613236549</v>
      </c>
      <c r="F79" s="131" t="s">
        <v>650</v>
      </c>
      <c r="G79" s="130">
        <v>15117.5</v>
      </c>
      <c r="H79" s="130" t="s">
        <v>534</v>
      </c>
      <c r="I79" s="129"/>
      <c r="J79" s="131"/>
      <c r="K79" s="129"/>
      <c r="L79" s="132" t="s">
        <v>601</v>
      </c>
    </row>
    <row r="80" spans="1:12" ht="12.75" customHeight="1">
      <c r="A80" s="136" t="s">
        <v>645</v>
      </c>
      <c r="B80" s="135" t="s">
        <v>288</v>
      </c>
      <c r="C80" s="134">
        <v>45401.311000000002</v>
      </c>
      <c r="D80" s="131" t="s">
        <v>503</v>
      </c>
      <c r="E80" s="131">
        <v>15198.503300791041</v>
      </c>
      <c r="F80" s="131" t="s">
        <v>651</v>
      </c>
      <c r="G80" s="130">
        <v>15198.5</v>
      </c>
      <c r="H80" s="130" t="s">
        <v>577</v>
      </c>
      <c r="I80" s="129"/>
      <c r="J80" s="131"/>
      <c r="K80" s="129"/>
      <c r="L80" s="132" t="s">
        <v>652</v>
      </c>
    </row>
    <row r="81" spans="1:12" ht="12.75" customHeight="1">
      <c r="A81" s="136" t="s">
        <v>645</v>
      </c>
      <c r="B81" s="135" t="s">
        <v>292</v>
      </c>
      <c r="C81" s="134">
        <v>45407.286</v>
      </c>
      <c r="D81" s="131" t="s">
        <v>503</v>
      </c>
      <c r="E81" s="131">
        <v>15216.007406858829</v>
      </c>
      <c r="F81" s="131" t="s">
        <v>653</v>
      </c>
      <c r="G81" s="130">
        <v>15216</v>
      </c>
      <c r="H81" s="130" t="s">
        <v>573</v>
      </c>
      <c r="I81" s="129"/>
      <c r="J81" s="131"/>
      <c r="K81" s="129"/>
      <c r="L81" s="132" t="s">
        <v>652</v>
      </c>
    </row>
    <row r="82" spans="1:12" ht="12.75" customHeight="1">
      <c r="A82" s="136" t="s">
        <v>645</v>
      </c>
      <c r="B82" s="135" t="s">
        <v>288</v>
      </c>
      <c r="C82" s="134">
        <v>45697.260999999999</v>
      </c>
      <c r="D82" s="131" t="s">
        <v>503</v>
      </c>
      <c r="E82" s="131">
        <v>16065.505843178213</v>
      </c>
      <c r="F82" s="131" t="s">
        <v>654</v>
      </c>
      <c r="G82" s="130">
        <v>16065.5</v>
      </c>
      <c r="H82" s="130" t="s">
        <v>567</v>
      </c>
      <c r="I82" s="129"/>
      <c r="J82" s="131"/>
      <c r="K82" s="129"/>
      <c r="L82" s="132" t="s">
        <v>655</v>
      </c>
    </row>
    <row r="83" spans="1:12" ht="12.75" customHeight="1">
      <c r="A83" s="136" t="s">
        <v>600</v>
      </c>
      <c r="B83" s="135" t="s">
        <v>288</v>
      </c>
      <c r="C83" s="134">
        <v>45753.578999999998</v>
      </c>
      <c r="D83" s="131" t="s">
        <v>503</v>
      </c>
      <c r="E83" s="131">
        <v>16230.492662513103</v>
      </c>
      <c r="F83" s="131" t="s">
        <v>656</v>
      </c>
      <c r="G83" s="130">
        <v>16230.5</v>
      </c>
      <c r="H83" s="130" t="s">
        <v>565</v>
      </c>
      <c r="I83" s="129"/>
      <c r="J83" s="131"/>
      <c r="K83" s="129"/>
      <c r="L83" s="132" t="s">
        <v>601</v>
      </c>
    </row>
    <row r="84" spans="1:12" ht="12.75" customHeight="1">
      <c r="A84" s="136" t="s">
        <v>645</v>
      </c>
      <c r="B84" s="135" t="s">
        <v>292</v>
      </c>
      <c r="C84" s="134">
        <v>45991.343999999997</v>
      </c>
      <c r="D84" s="131" t="s">
        <v>503</v>
      </c>
      <c r="E84" s="131">
        <v>16927.038901711236</v>
      </c>
      <c r="F84" s="131" t="s">
        <v>657</v>
      </c>
      <c r="G84" s="130">
        <v>16927</v>
      </c>
      <c r="H84" s="130" t="s">
        <v>524</v>
      </c>
      <c r="I84" s="129"/>
      <c r="J84" s="131"/>
      <c r="K84" s="129"/>
      <c r="L84" s="132" t="s">
        <v>658</v>
      </c>
    </row>
    <row r="85" spans="1:12" ht="12.75" customHeight="1">
      <c r="A85" s="136" t="s">
        <v>636</v>
      </c>
      <c r="B85" s="135" t="s">
        <v>288</v>
      </c>
      <c r="C85" s="134">
        <v>45991.544000000002</v>
      </c>
      <c r="D85" s="131" t="s">
        <v>289</v>
      </c>
      <c r="E85" s="131">
        <v>16927.624813211427</v>
      </c>
      <c r="F85" s="131" t="s">
        <v>659</v>
      </c>
      <c r="G85" s="130">
        <v>16927.5</v>
      </c>
      <c r="H85" s="130" t="s">
        <v>660</v>
      </c>
      <c r="I85" s="129"/>
      <c r="J85" s="131"/>
      <c r="K85" s="129"/>
      <c r="L85" s="133" t="s">
        <v>637</v>
      </c>
    </row>
    <row r="86" spans="1:12" ht="12.75" customHeight="1">
      <c r="A86" s="136" t="s">
        <v>645</v>
      </c>
      <c r="B86" s="135" t="s">
        <v>292</v>
      </c>
      <c r="C86" s="134">
        <v>46005.332000000002</v>
      </c>
      <c r="D86" s="131" t="s">
        <v>503</v>
      </c>
      <c r="E86" s="131">
        <v>16968.017552033642</v>
      </c>
      <c r="F86" s="131" t="s">
        <v>661</v>
      </c>
      <c r="G86" s="130">
        <v>16968</v>
      </c>
      <c r="H86" s="130" t="s">
        <v>534</v>
      </c>
      <c r="I86" s="129"/>
      <c r="J86" s="131"/>
      <c r="K86" s="129"/>
      <c r="L86" s="132" t="s">
        <v>658</v>
      </c>
    </row>
    <row r="87" spans="1:12" ht="12.75" customHeight="1">
      <c r="A87" s="136" t="s">
        <v>645</v>
      </c>
      <c r="B87" s="135" t="s">
        <v>288</v>
      </c>
      <c r="C87" s="134">
        <v>46023.249000000003</v>
      </c>
      <c r="D87" s="131" t="s">
        <v>503</v>
      </c>
      <c r="E87" s="131">
        <v>17020.50643377702</v>
      </c>
      <c r="F87" s="131" t="s">
        <v>662</v>
      </c>
      <c r="G87" s="130">
        <v>17020.5</v>
      </c>
      <c r="H87" s="130" t="s">
        <v>567</v>
      </c>
      <c r="I87" s="129"/>
      <c r="J87" s="131"/>
      <c r="K87" s="129"/>
      <c r="L87" s="132" t="s">
        <v>663</v>
      </c>
    </row>
    <row r="88" spans="1:12" ht="12.75" customHeight="1">
      <c r="A88" s="136" t="s">
        <v>600</v>
      </c>
      <c r="B88" s="135" t="s">
        <v>292</v>
      </c>
      <c r="C88" s="134">
        <v>46091.692000000003</v>
      </c>
      <c r="D88" s="131" t="s">
        <v>503</v>
      </c>
      <c r="E88" s="131">
        <v>17221.014137810151</v>
      </c>
      <c r="F88" s="131" t="s">
        <v>664</v>
      </c>
      <c r="G88" s="130">
        <v>17221</v>
      </c>
      <c r="H88" s="130" t="s">
        <v>630</v>
      </c>
      <c r="I88" s="129"/>
      <c r="J88" s="131"/>
      <c r="K88" s="129"/>
      <c r="L88" s="132" t="s">
        <v>601</v>
      </c>
    </row>
    <row r="89" spans="1:12" ht="12.75" customHeight="1">
      <c r="A89" s="136" t="s">
        <v>645</v>
      </c>
      <c r="B89" s="135" t="s">
        <v>288</v>
      </c>
      <c r="C89" s="134">
        <v>46095.267</v>
      </c>
      <c r="D89" s="131" t="s">
        <v>503</v>
      </c>
      <c r="E89" s="131">
        <v>17231.487305875809</v>
      </c>
      <c r="F89" s="131" t="s">
        <v>665</v>
      </c>
      <c r="G89" s="130">
        <v>17231.5</v>
      </c>
      <c r="H89" s="130" t="s">
        <v>558</v>
      </c>
      <c r="I89" s="129"/>
      <c r="J89" s="131"/>
      <c r="K89" s="129"/>
      <c r="L89" s="132" t="s">
        <v>663</v>
      </c>
    </row>
    <row r="90" spans="1:12" ht="12.75" customHeight="1">
      <c r="A90" s="136" t="s">
        <v>649</v>
      </c>
      <c r="B90" s="135" t="s">
        <v>292</v>
      </c>
      <c r="C90" s="134">
        <v>46102.28</v>
      </c>
      <c r="D90" s="131" t="s">
        <v>503</v>
      </c>
      <c r="E90" s="131">
        <v>17252.032292629519</v>
      </c>
      <c r="F90" s="131" t="s">
        <v>666</v>
      </c>
      <c r="G90" s="130">
        <v>17252</v>
      </c>
      <c r="H90" s="130" t="s">
        <v>604</v>
      </c>
      <c r="I90" s="129"/>
      <c r="J90" s="131"/>
      <c r="K90" s="129"/>
      <c r="L90" s="133" t="s">
        <v>637</v>
      </c>
    </row>
    <row r="91" spans="1:12" ht="12.75" customHeight="1">
      <c r="A91" s="136" t="s">
        <v>636</v>
      </c>
      <c r="B91" s="135" t="s">
        <v>292</v>
      </c>
      <c r="C91" s="134">
        <v>46109.445</v>
      </c>
      <c r="D91" s="131" t="s">
        <v>289</v>
      </c>
      <c r="E91" s="131">
        <v>17273.022572123369</v>
      </c>
      <c r="F91" s="131" t="s">
        <v>667</v>
      </c>
      <c r="G91" s="130">
        <v>17273</v>
      </c>
      <c r="H91" s="130" t="s">
        <v>536</v>
      </c>
      <c r="I91" s="129"/>
      <c r="J91" s="131"/>
      <c r="K91" s="129"/>
      <c r="L91" s="133" t="s">
        <v>637</v>
      </c>
    </row>
    <row r="92" spans="1:12" ht="12.75" customHeight="1">
      <c r="A92" s="136" t="s">
        <v>600</v>
      </c>
      <c r="B92" s="135" t="s">
        <v>292</v>
      </c>
      <c r="C92" s="134">
        <v>46114.571000000004</v>
      </c>
      <c r="D92" s="131" t="s">
        <v>503</v>
      </c>
      <c r="E92" s="131">
        <v>17288.039483872923</v>
      </c>
      <c r="F92" s="131" t="s">
        <v>668</v>
      </c>
      <c r="G92" s="130">
        <v>17288</v>
      </c>
      <c r="H92" s="130" t="s">
        <v>524</v>
      </c>
      <c r="I92" s="129"/>
      <c r="J92" s="131"/>
      <c r="K92" s="129"/>
      <c r="L92" s="132" t="s">
        <v>601</v>
      </c>
    </row>
    <row r="93" spans="1:12" ht="12.75" customHeight="1">
      <c r="A93" s="136" t="s">
        <v>645</v>
      </c>
      <c r="B93" s="135" t="s">
        <v>292</v>
      </c>
      <c r="C93" s="134">
        <v>46119.332999999999</v>
      </c>
      <c r="D93" s="131" t="s">
        <v>503</v>
      </c>
      <c r="E93" s="131">
        <v>17301.990036692125</v>
      </c>
      <c r="F93" s="131" t="s">
        <v>669</v>
      </c>
      <c r="G93" s="130">
        <v>17302</v>
      </c>
      <c r="H93" s="130" t="s">
        <v>565</v>
      </c>
      <c r="I93" s="129"/>
      <c r="J93" s="131"/>
      <c r="K93" s="129"/>
      <c r="L93" s="132" t="s">
        <v>670</v>
      </c>
    </row>
    <row r="94" spans="1:12" ht="12.75" customHeight="1">
      <c r="A94" s="136" t="s">
        <v>600</v>
      </c>
      <c r="B94" s="135" t="s">
        <v>292</v>
      </c>
      <c r="C94" s="134">
        <v>46144.6</v>
      </c>
      <c r="D94" s="131" t="s">
        <v>503</v>
      </c>
      <c r="E94" s="131">
        <v>17376.011166067008</v>
      </c>
      <c r="F94" s="131" t="s">
        <v>671</v>
      </c>
      <c r="G94" s="130">
        <v>17376</v>
      </c>
      <c r="H94" s="130" t="s">
        <v>563</v>
      </c>
      <c r="I94" s="129"/>
      <c r="J94" s="131"/>
      <c r="K94" s="129"/>
      <c r="L94" s="132" t="s">
        <v>601</v>
      </c>
    </row>
    <row r="95" spans="1:12" ht="12.75" customHeight="1">
      <c r="A95" s="136" t="s">
        <v>645</v>
      </c>
      <c r="B95" s="135" t="s">
        <v>288</v>
      </c>
      <c r="C95" s="134">
        <v>46321.578000000001</v>
      </c>
      <c r="D95" s="131" t="s">
        <v>503</v>
      </c>
      <c r="E95" s="131">
        <v>17894.478393458801</v>
      </c>
      <c r="F95" s="131" t="s">
        <v>672</v>
      </c>
      <c r="G95" s="130">
        <v>17894.5</v>
      </c>
      <c r="H95" s="130" t="s">
        <v>550</v>
      </c>
      <c r="I95" s="129"/>
      <c r="J95" s="131"/>
      <c r="K95" s="129"/>
      <c r="L95" s="132" t="s">
        <v>673</v>
      </c>
    </row>
    <row r="96" spans="1:12" ht="12.75" customHeight="1">
      <c r="A96" s="136" t="s">
        <v>645</v>
      </c>
      <c r="B96" s="135" t="s">
        <v>288</v>
      </c>
      <c r="C96" s="134">
        <v>46355.377</v>
      </c>
      <c r="D96" s="131" t="s">
        <v>503</v>
      </c>
      <c r="E96" s="131">
        <v>17993.494507431242</v>
      </c>
      <c r="F96" s="131" t="s">
        <v>674</v>
      </c>
      <c r="G96" s="130">
        <v>17993.5</v>
      </c>
      <c r="H96" s="130" t="s">
        <v>516</v>
      </c>
      <c r="I96" s="129"/>
      <c r="J96" s="131"/>
      <c r="K96" s="129"/>
      <c r="L96" s="132" t="s">
        <v>673</v>
      </c>
    </row>
    <row r="97" spans="1:12" ht="12.75" customHeight="1">
      <c r="A97" s="136" t="s">
        <v>642</v>
      </c>
      <c r="B97" s="135" t="s">
        <v>292</v>
      </c>
      <c r="C97" s="134">
        <v>46358.629000000001</v>
      </c>
      <c r="D97" s="131" t="s">
        <v>289</v>
      </c>
      <c r="E97" s="131">
        <v>18003.021428424123</v>
      </c>
      <c r="F97" s="131" t="s">
        <v>675</v>
      </c>
      <c r="G97" s="130">
        <v>18003</v>
      </c>
      <c r="H97" s="130" t="s">
        <v>520</v>
      </c>
      <c r="I97" s="129"/>
      <c r="J97" s="131"/>
      <c r="K97" s="129"/>
      <c r="L97" s="133" t="s">
        <v>676</v>
      </c>
    </row>
    <row r="98" spans="1:12" ht="12.75" customHeight="1">
      <c r="A98" s="136" t="s">
        <v>645</v>
      </c>
      <c r="B98" s="135" t="s">
        <v>292</v>
      </c>
      <c r="C98" s="134">
        <v>46373.642</v>
      </c>
      <c r="D98" s="131" t="s">
        <v>503</v>
      </c>
      <c r="E98" s="131">
        <v>18047.00287518492</v>
      </c>
      <c r="F98" s="131" t="s">
        <v>677</v>
      </c>
      <c r="G98" s="130">
        <v>18047</v>
      </c>
      <c r="H98" s="130" t="s">
        <v>577</v>
      </c>
      <c r="I98" s="129"/>
      <c r="J98" s="131"/>
      <c r="K98" s="129"/>
      <c r="L98" s="132" t="s">
        <v>678</v>
      </c>
    </row>
    <row r="99" spans="1:12" ht="12.75" customHeight="1">
      <c r="A99" s="136" t="s">
        <v>680</v>
      </c>
      <c r="B99" s="135" t="s">
        <v>292</v>
      </c>
      <c r="C99" s="134">
        <v>46409.826000000001</v>
      </c>
      <c r="D99" s="131" t="s">
        <v>503</v>
      </c>
      <c r="E99" s="131">
        <v>18153.005983796978</v>
      </c>
      <c r="F99" s="131" t="s">
        <v>679</v>
      </c>
      <c r="G99" s="130">
        <v>18153</v>
      </c>
      <c r="H99" s="130" t="s">
        <v>567</v>
      </c>
      <c r="I99" s="129"/>
      <c r="J99" s="131"/>
      <c r="K99" s="129"/>
      <c r="L99" s="132" t="s">
        <v>601</v>
      </c>
    </row>
    <row r="100" spans="1:12" ht="12.75" customHeight="1">
      <c r="A100" s="136" t="s">
        <v>600</v>
      </c>
      <c r="B100" s="135" t="s">
        <v>292</v>
      </c>
      <c r="C100" s="134">
        <v>46413.591</v>
      </c>
      <c r="D100" s="131" t="s">
        <v>503</v>
      </c>
      <c r="E100" s="131">
        <v>18164.035767787813</v>
      </c>
      <c r="F100" s="131" t="s">
        <v>681</v>
      </c>
      <c r="G100" s="130">
        <v>18164</v>
      </c>
      <c r="H100" s="130" t="s">
        <v>607</v>
      </c>
      <c r="I100" s="129"/>
      <c r="J100" s="131"/>
      <c r="K100" s="129"/>
      <c r="L100" s="132" t="s">
        <v>601</v>
      </c>
    </row>
    <row r="101" spans="1:12" ht="12.75" customHeight="1">
      <c r="A101" s="136" t="s">
        <v>645</v>
      </c>
      <c r="B101" s="135" t="s">
        <v>292</v>
      </c>
      <c r="C101" s="134">
        <v>46416.298999999999</v>
      </c>
      <c r="D101" s="131" t="s">
        <v>503</v>
      </c>
      <c r="E101" s="131">
        <v>18171.969009500208</v>
      </c>
      <c r="F101" s="131" t="s">
        <v>682</v>
      </c>
      <c r="G101" s="130">
        <v>18172</v>
      </c>
      <c r="H101" s="130" t="s">
        <v>526</v>
      </c>
      <c r="I101" s="129"/>
      <c r="J101" s="131"/>
      <c r="K101" s="129"/>
      <c r="L101" s="132" t="s">
        <v>678</v>
      </c>
    </row>
    <row r="102" spans="1:12" ht="12.75" customHeight="1">
      <c r="A102" s="136" t="s">
        <v>600</v>
      </c>
      <c r="B102" s="135" t="s">
        <v>292</v>
      </c>
      <c r="C102" s="134">
        <v>46472.631000000001</v>
      </c>
      <c r="D102" s="131" t="s">
        <v>503</v>
      </c>
      <c r="E102" s="131">
        <v>18336.996842640121</v>
      </c>
      <c r="F102" s="131" t="s">
        <v>683</v>
      </c>
      <c r="G102" s="130">
        <v>18337</v>
      </c>
      <c r="H102" s="130" t="s">
        <v>627</v>
      </c>
      <c r="I102" s="129"/>
      <c r="J102" s="131"/>
      <c r="K102" s="129"/>
      <c r="L102" s="132" t="s">
        <v>601</v>
      </c>
    </row>
    <row r="103" spans="1:12" ht="12.75" customHeight="1">
      <c r="A103" s="136" t="s">
        <v>685</v>
      </c>
      <c r="B103" s="135" t="s">
        <v>288</v>
      </c>
      <c r="C103" s="134">
        <v>46737.351999999999</v>
      </c>
      <c r="D103" s="131" t="s">
        <v>503</v>
      </c>
      <c r="E103" s="131">
        <v>19112.512233832127</v>
      </c>
      <c r="F103" s="131" t="s">
        <v>684</v>
      </c>
      <c r="G103" s="130">
        <v>19112.5</v>
      </c>
      <c r="H103" s="130" t="s">
        <v>563</v>
      </c>
      <c r="I103" s="129"/>
      <c r="J103" s="131"/>
      <c r="K103" s="129"/>
      <c r="L103" s="133" t="s">
        <v>686</v>
      </c>
    </row>
    <row r="104" spans="1:12" ht="12.75" customHeight="1">
      <c r="A104" s="136" t="s">
        <v>645</v>
      </c>
      <c r="B104" s="135" t="s">
        <v>292</v>
      </c>
      <c r="C104" s="134">
        <v>46742.303</v>
      </c>
      <c r="D104" s="131" t="s">
        <v>503</v>
      </c>
      <c r="E104" s="131">
        <v>19127.016473019019</v>
      </c>
      <c r="F104" s="131" t="s">
        <v>687</v>
      </c>
      <c r="G104" s="130">
        <v>19127</v>
      </c>
      <c r="H104" s="130" t="s">
        <v>534</v>
      </c>
      <c r="I104" s="129"/>
      <c r="J104" s="131"/>
      <c r="K104" s="129"/>
      <c r="L104" s="132" t="s">
        <v>688</v>
      </c>
    </row>
    <row r="105" spans="1:12" ht="12.75" customHeight="1">
      <c r="A105" s="136" t="s">
        <v>600</v>
      </c>
      <c r="B105" s="135" t="s">
        <v>288</v>
      </c>
      <c r="C105" s="134">
        <v>46756.800999999999</v>
      </c>
      <c r="D105" s="131" t="s">
        <v>503</v>
      </c>
      <c r="E105" s="131">
        <v>19169.489197666859</v>
      </c>
      <c r="F105" s="131" t="s">
        <v>689</v>
      </c>
      <c r="G105" s="130">
        <v>19169.5</v>
      </c>
      <c r="H105" s="130" t="s">
        <v>558</v>
      </c>
      <c r="I105" s="129"/>
      <c r="J105" s="131"/>
      <c r="K105" s="129"/>
      <c r="L105" s="132" t="s">
        <v>601</v>
      </c>
    </row>
    <row r="106" spans="1:12" ht="12.75" customHeight="1">
      <c r="A106" s="136" t="s">
        <v>645</v>
      </c>
      <c r="B106" s="135" t="s">
        <v>288</v>
      </c>
      <c r="C106" s="134">
        <v>46763.290999999997</v>
      </c>
      <c r="D106" s="131" t="s">
        <v>503</v>
      </c>
      <c r="E106" s="131">
        <v>19188.502025847603</v>
      </c>
      <c r="F106" s="131" t="s">
        <v>690</v>
      </c>
      <c r="G106" s="130">
        <v>19188.5</v>
      </c>
      <c r="H106" s="130" t="s">
        <v>577</v>
      </c>
      <c r="I106" s="129"/>
      <c r="J106" s="131"/>
      <c r="K106" s="129"/>
      <c r="L106" s="132" t="s">
        <v>688</v>
      </c>
    </row>
    <row r="107" spans="1:12" ht="12.75" customHeight="1">
      <c r="A107" s="136" t="s">
        <v>600</v>
      </c>
      <c r="B107" s="135" t="s">
        <v>292</v>
      </c>
      <c r="C107" s="134">
        <v>46769.606</v>
      </c>
      <c r="D107" s="131" t="s">
        <v>503</v>
      </c>
      <c r="E107" s="131">
        <v>19207.002181465705</v>
      </c>
      <c r="F107" s="131" t="s">
        <v>691</v>
      </c>
      <c r="G107" s="130">
        <v>19207</v>
      </c>
      <c r="H107" s="130" t="s">
        <v>577</v>
      </c>
      <c r="I107" s="129"/>
      <c r="J107" s="131"/>
      <c r="K107" s="129"/>
      <c r="L107" s="132" t="s">
        <v>601</v>
      </c>
    </row>
    <row r="108" spans="1:12" ht="12.75" customHeight="1">
      <c r="A108" s="136" t="s">
        <v>693</v>
      </c>
      <c r="B108" s="135" t="s">
        <v>292</v>
      </c>
      <c r="C108" s="134">
        <v>46770.29</v>
      </c>
      <c r="D108" s="131" t="s">
        <v>503</v>
      </c>
      <c r="E108" s="131">
        <v>19209.005998796314</v>
      </c>
      <c r="F108" s="131" t="s">
        <v>692</v>
      </c>
      <c r="G108" s="130">
        <v>19209</v>
      </c>
      <c r="H108" s="130" t="s">
        <v>567</v>
      </c>
      <c r="I108" s="129"/>
      <c r="J108" s="131"/>
      <c r="K108" s="129"/>
      <c r="L108" s="132" t="s">
        <v>688</v>
      </c>
    </row>
    <row r="109" spans="1:12" ht="12.75" customHeight="1">
      <c r="A109" s="136" t="s">
        <v>645</v>
      </c>
      <c r="B109" s="135" t="s">
        <v>292</v>
      </c>
      <c r="C109" s="134">
        <v>46770.292000000001</v>
      </c>
      <c r="D109" s="131" t="s">
        <v>503</v>
      </c>
      <c r="E109" s="131">
        <v>19209.011857911319</v>
      </c>
      <c r="F109" s="131" t="s">
        <v>694</v>
      </c>
      <c r="G109" s="130">
        <v>19209</v>
      </c>
      <c r="H109" s="130" t="s">
        <v>563</v>
      </c>
      <c r="I109" s="129"/>
      <c r="J109" s="131"/>
      <c r="K109" s="129"/>
      <c r="L109" s="132" t="s">
        <v>688</v>
      </c>
    </row>
    <row r="110" spans="1:12" ht="12.75" customHeight="1">
      <c r="A110" s="136" t="s">
        <v>645</v>
      </c>
      <c r="B110" s="135" t="s">
        <v>292</v>
      </c>
      <c r="C110" s="134">
        <v>46773.364000000001</v>
      </c>
      <c r="D110" s="131" t="s">
        <v>503</v>
      </c>
      <c r="E110" s="131">
        <v>19218.01145855404</v>
      </c>
      <c r="F110" s="131" t="s">
        <v>695</v>
      </c>
      <c r="G110" s="130">
        <v>19218</v>
      </c>
      <c r="H110" s="130" t="s">
        <v>563</v>
      </c>
      <c r="I110" s="129"/>
      <c r="J110" s="131"/>
      <c r="K110" s="129"/>
      <c r="L110" s="132" t="s">
        <v>688</v>
      </c>
    </row>
    <row r="111" spans="1:12" ht="12.75" customHeight="1">
      <c r="A111" s="136" t="s">
        <v>600</v>
      </c>
      <c r="B111" s="135" t="s">
        <v>292</v>
      </c>
      <c r="C111" s="134">
        <v>46814.665999999997</v>
      </c>
      <c r="D111" s="131" t="s">
        <v>503</v>
      </c>
      <c r="E111" s="131">
        <v>19339.008042455618</v>
      </c>
      <c r="F111" s="131" t="s">
        <v>696</v>
      </c>
      <c r="G111" s="130">
        <v>19339</v>
      </c>
      <c r="H111" s="130" t="s">
        <v>573</v>
      </c>
      <c r="I111" s="129"/>
      <c r="J111" s="131"/>
      <c r="K111" s="129"/>
      <c r="L111" s="132" t="s">
        <v>601</v>
      </c>
    </row>
    <row r="112" spans="1:12" ht="12.75" customHeight="1">
      <c r="A112" s="136" t="s">
        <v>693</v>
      </c>
      <c r="B112" s="135" t="s">
        <v>288</v>
      </c>
      <c r="C112" s="134">
        <v>46821.324999999997</v>
      </c>
      <c r="D112" s="131" t="s">
        <v>503</v>
      </c>
      <c r="E112" s="131">
        <v>19358.515965854014</v>
      </c>
      <c r="F112" s="131" t="s">
        <v>697</v>
      </c>
      <c r="G112" s="130">
        <v>19358.5</v>
      </c>
      <c r="H112" s="130" t="s">
        <v>630</v>
      </c>
      <c r="I112" s="129"/>
      <c r="J112" s="131"/>
      <c r="K112" s="129"/>
      <c r="L112" s="132" t="s">
        <v>698</v>
      </c>
    </row>
    <row r="113" spans="1:12" ht="12.75" customHeight="1">
      <c r="A113" s="136" t="s">
        <v>693</v>
      </c>
      <c r="B113" s="135" t="s">
        <v>292</v>
      </c>
      <c r="C113" s="134">
        <v>46825.249000000003</v>
      </c>
      <c r="D113" s="131" t="s">
        <v>503</v>
      </c>
      <c r="E113" s="131">
        <v>19370.01154948751</v>
      </c>
      <c r="F113" s="131" t="s">
        <v>699</v>
      </c>
      <c r="G113" s="130">
        <v>19370</v>
      </c>
      <c r="H113" s="130" t="s">
        <v>563</v>
      </c>
      <c r="I113" s="129"/>
      <c r="J113" s="131"/>
      <c r="K113" s="129"/>
      <c r="L113" s="132" t="s">
        <v>698</v>
      </c>
    </row>
    <row r="114" spans="1:12" ht="12.75" customHeight="1">
      <c r="A114" s="136" t="s">
        <v>600</v>
      </c>
      <c r="B114" s="135" t="s">
        <v>292</v>
      </c>
      <c r="C114" s="134">
        <v>46857.667999999998</v>
      </c>
      <c r="D114" s="131" t="s">
        <v>503</v>
      </c>
      <c r="E114" s="131">
        <v>19464.984874108712</v>
      </c>
      <c r="F114" s="131" t="s">
        <v>700</v>
      </c>
      <c r="G114" s="130">
        <v>19465</v>
      </c>
      <c r="H114" s="130" t="s">
        <v>554</v>
      </c>
      <c r="I114" s="129"/>
      <c r="J114" s="131"/>
      <c r="K114" s="129"/>
      <c r="L114" s="132" t="s">
        <v>601</v>
      </c>
    </row>
    <row r="115" spans="1:12" ht="12.75" customHeight="1">
      <c r="A115" s="136" t="s">
        <v>702</v>
      </c>
      <c r="B115" s="135" t="s">
        <v>288</v>
      </c>
      <c r="C115" s="134">
        <v>47138.428</v>
      </c>
      <c r="D115" s="131" t="s">
        <v>289</v>
      </c>
      <c r="E115" s="131">
        <v>20287.487438057444</v>
      </c>
      <c r="F115" s="131" t="s">
        <v>701</v>
      </c>
      <c r="G115" s="130">
        <v>20287.5</v>
      </c>
      <c r="H115" s="130" t="s">
        <v>558</v>
      </c>
      <c r="I115" s="129"/>
      <c r="J115" s="131"/>
      <c r="K115" s="129"/>
      <c r="L115" s="133" t="s">
        <v>703</v>
      </c>
    </row>
    <row r="116" spans="1:12" ht="12.75" customHeight="1">
      <c r="A116" s="136" t="s">
        <v>702</v>
      </c>
      <c r="B116" s="135" t="s">
        <v>288</v>
      </c>
      <c r="C116" s="134">
        <v>47153.45</v>
      </c>
      <c r="D116" s="131" t="s">
        <v>289</v>
      </c>
      <c r="E116" s="131">
        <v>20331.495250835742</v>
      </c>
      <c r="F116" s="131" t="s">
        <v>704</v>
      </c>
      <c r="G116" s="130">
        <v>20331.5</v>
      </c>
      <c r="H116" s="130" t="s">
        <v>516</v>
      </c>
      <c r="I116" s="129"/>
      <c r="J116" s="131"/>
      <c r="K116" s="129"/>
      <c r="L116" s="133" t="s">
        <v>703</v>
      </c>
    </row>
    <row r="117" spans="1:12" ht="12.75" customHeight="1">
      <c r="A117" s="136" t="s">
        <v>645</v>
      </c>
      <c r="B117" s="135" t="s">
        <v>288</v>
      </c>
      <c r="C117" s="134">
        <v>47159.266000000003</v>
      </c>
      <c r="D117" s="131" t="s">
        <v>503</v>
      </c>
      <c r="E117" s="131">
        <v>20348.533557260915</v>
      </c>
      <c r="F117" s="131" t="s">
        <v>705</v>
      </c>
      <c r="G117" s="130">
        <v>20348.5</v>
      </c>
      <c r="H117" s="130" t="s">
        <v>604</v>
      </c>
      <c r="I117" s="129"/>
      <c r="J117" s="131"/>
      <c r="K117" s="129"/>
      <c r="L117" s="132" t="s">
        <v>706</v>
      </c>
    </row>
    <row r="118" spans="1:12" ht="12.75" customHeight="1">
      <c r="A118" s="136" t="s">
        <v>645</v>
      </c>
      <c r="B118" s="135" t="s">
        <v>288</v>
      </c>
      <c r="C118" s="134">
        <v>47174.279000000002</v>
      </c>
      <c r="D118" s="131" t="s">
        <v>503</v>
      </c>
      <c r="E118" s="131">
        <v>20392.515004021712</v>
      </c>
      <c r="F118" s="131" t="s">
        <v>707</v>
      </c>
      <c r="G118" s="130">
        <v>20392.5</v>
      </c>
      <c r="H118" s="130" t="s">
        <v>630</v>
      </c>
      <c r="I118" s="129"/>
      <c r="J118" s="131"/>
      <c r="K118" s="129"/>
      <c r="L118" s="132" t="s">
        <v>706</v>
      </c>
    </row>
    <row r="119" spans="1:12" ht="12.75" customHeight="1">
      <c r="A119" s="136" t="s">
        <v>645</v>
      </c>
      <c r="B119" s="135" t="s">
        <v>288</v>
      </c>
      <c r="C119" s="134">
        <v>47176.334000000003</v>
      </c>
      <c r="D119" s="131" t="s">
        <v>503</v>
      </c>
      <c r="E119" s="131">
        <v>20398.535244686034</v>
      </c>
      <c r="F119" s="131" t="s">
        <v>708</v>
      </c>
      <c r="G119" s="130">
        <v>20398.5</v>
      </c>
      <c r="H119" s="130" t="s">
        <v>607</v>
      </c>
      <c r="I119" s="129"/>
      <c r="J119" s="131"/>
      <c r="K119" s="129"/>
      <c r="L119" s="132" t="s">
        <v>706</v>
      </c>
    </row>
    <row r="120" spans="1:12" ht="12.75" customHeight="1">
      <c r="A120" s="136" t="s">
        <v>693</v>
      </c>
      <c r="B120" s="135" t="s">
        <v>288</v>
      </c>
      <c r="C120" s="134">
        <v>47205.341999999997</v>
      </c>
      <c r="D120" s="131" t="s">
        <v>503</v>
      </c>
      <c r="E120" s="131">
        <v>20483.515848671716</v>
      </c>
      <c r="F120" s="131" t="s">
        <v>709</v>
      </c>
      <c r="G120" s="130">
        <v>20483.5</v>
      </c>
      <c r="H120" s="130" t="s">
        <v>630</v>
      </c>
      <c r="I120" s="129"/>
      <c r="J120" s="131"/>
      <c r="K120" s="129"/>
      <c r="L120" s="132" t="s">
        <v>710</v>
      </c>
    </row>
    <row r="121" spans="1:12" ht="12.75" customHeight="1">
      <c r="A121" s="136" t="s">
        <v>600</v>
      </c>
      <c r="B121" s="135" t="s">
        <v>292</v>
      </c>
      <c r="C121" s="134">
        <v>47212.673999999999</v>
      </c>
      <c r="D121" s="131" t="s">
        <v>503</v>
      </c>
      <c r="E121" s="131">
        <v>20504.995364268216</v>
      </c>
      <c r="F121" s="131" t="s">
        <v>711</v>
      </c>
      <c r="G121" s="130">
        <v>20505</v>
      </c>
      <c r="H121" s="130" t="s">
        <v>516</v>
      </c>
      <c r="I121" s="129"/>
      <c r="J121" s="131"/>
      <c r="K121" s="129"/>
      <c r="L121" s="132" t="s">
        <v>601</v>
      </c>
    </row>
    <row r="122" spans="1:12" ht="12.75" customHeight="1">
      <c r="A122" s="136" t="s">
        <v>702</v>
      </c>
      <c r="B122" s="135" t="s">
        <v>292</v>
      </c>
      <c r="C122" s="134">
        <v>47436.597000000002</v>
      </c>
      <c r="D122" s="131" t="s">
        <v>289</v>
      </c>
      <c r="E122" s="131">
        <v>21160.990668539096</v>
      </c>
      <c r="F122" s="131" t="s">
        <v>712</v>
      </c>
      <c r="G122" s="130">
        <v>21161</v>
      </c>
      <c r="H122" s="130" t="s">
        <v>565</v>
      </c>
      <c r="I122" s="129"/>
      <c r="J122" s="131"/>
      <c r="K122" s="129"/>
      <c r="L122" s="133" t="s">
        <v>713</v>
      </c>
    </row>
    <row r="123" spans="1:12" ht="12.75" customHeight="1">
      <c r="A123" s="136" t="s">
        <v>715</v>
      </c>
      <c r="B123" s="135" t="s">
        <v>292</v>
      </c>
      <c r="C123" s="134">
        <v>47469.366000000002</v>
      </c>
      <c r="D123" s="131" t="s">
        <v>289</v>
      </c>
      <c r="E123" s="131">
        <v>21256.989338285628</v>
      </c>
      <c r="F123" s="131" t="s">
        <v>714</v>
      </c>
      <c r="G123" s="130">
        <v>21257</v>
      </c>
      <c r="H123" s="130" t="s">
        <v>558</v>
      </c>
      <c r="I123" s="129"/>
      <c r="J123" s="131"/>
      <c r="K123" s="129"/>
      <c r="L123" s="133" t="s">
        <v>713</v>
      </c>
    </row>
    <row r="124" spans="1:12" ht="12.75" customHeight="1">
      <c r="A124" s="136" t="s">
        <v>715</v>
      </c>
      <c r="B124" s="135" t="s">
        <v>292</v>
      </c>
      <c r="C124" s="134">
        <v>47470.39</v>
      </c>
      <c r="D124" s="131" t="s">
        <v>289</v>
      </c>
      <c r="E124" s="131">
        <v>21259.989205166527</v>
      </c>
      <c r="F124" s="131" t="s">
        <v>716</v>
      </c>
      <c r="G124" s="130">
        <v>21260</v>
      </c>
      <c r="H124" s="130" t="s">
        <v>558</v>
      </c>
      <c r="I124" s="129"/>
      <c r="J124" s="131"/>
      <c r="K124" s="129"/>
      <c r="L124" s="133" t="s">
        <v>713</v>
      </c>
    </row>
    <row r="125" spans="1:12" ht="12.75" customHeight="1">
      <c r="A125" s="136" t="s">
        <v>718</v>
      </c>
      <c r="B125" s="135" t="s">
        <v>288</v>
      </c>
      <c r="C125" s="134">
        <v>47481.493999999999</v>
      </c>
      <c r="D125" s="131" t="s">
        <v>503</v>
      </c>
      <c r="E125" s="131">
        <v>21292.519011656361</v>
      </c>
      <c r="F125" s="131" t="s">
        <v>717</v>
      </c>
      <c r="G125" s="130">
        <v>21292.5</v>
      </c>
      <c r="H125" s="130" t="s">
        <v>534</v>
      </c>
      <c r="I125" s="129"/>
      <c r="J125" s="131"/>
      <c r="K125" s="129"/>
      <c r="L125" s="132" t="s">
        <v>719</v>
      </c>
    </row>
    <row r="126" spans="1:12" ht="12.75" customHeight="1">
      <c r="A126" s="136" t="s">
        <v>722</v>
      </c>
      <c r="B126" s="135" t="s">
        <v>288</v>
      </c>
      <c r="C126" s="134">
        <v>47530.302100000001</v>
      </c>
      <c r="D126" s="131" t="s">
        <v>465</v>
      </c>
      <c r="E126" s="131">
        <v>21435.505147115357</v>
      </c>
      <c r="F126" s="131" t="s">
        <v>720</v>
      </c>
      <c r="G126" s="130">
        <v>21435.5</v>
      </c>
      <c r="H126" s="130" t="s">
        <v>721</v>
      </c>
      <c r="I126" s="129"/>
      <c r="J126" s="131" t="s">
        <v>579</v>
      </c>
      <c r="K126" s="129"/>
      <c r="L126" s="132" t="s">
        <v>719</v>
      </c>
    </row>
    <row r="127" spans="1:12" ht="12.75" customHeight="1">
      <c r="A127" s="136" t="s">
        <v>600</v>
      </c>
      <c r="B127" s="135" t="s">
        <v>292</v>
      </c>
      <c r="C127" s="134">
        <v>47539.682000000001</v>
      </c>
      <c r="D127" s="131" t="s">
        <v>503</v>
      </c>
      <c r="E127" s="131">
        <v>21462.984103517916</v>
      </c>
      <c r="F127" s="131" t="s">
        <v>723</v>
      </c>
      <c r="G127" s="130">
        <v>21463</v>
      </c>
      <c r="H127" s="130" t="s">
        <v>554</v>
      </c>
      <c r="I127" s="129"/>
      <c r="J127" s="131"/>
      <c r="K127" s="129"/>
      <c r="L127" s="132" t="s">
        <v>601</v>
      </c>
    </row>
    <row r="128" spans="1:12" ht="12.75" customHeight="1">
      <c r="A128" s="136" t="s">
        <v>718</v>
      </c>
      <c r="B128" s="135" t="s">
        <v>288</v>
      </c>
      <c r="C128" s="134">
        <v>47558.292000000001</v>
      </c>
      <c r="D128" s="131" t="s">
        <v>503</v>
      </c>
      <c r="E128" s="131">
        <v>21517.503168609404</v>
      </c>
      <c r="F128" s="131" t="s">
        <v>724</v>
      </c>
      <c r="G128" s="130">
        <v>21517.5</v>
      </c>
      <c r="H128" s="130" t="s">
        <v>577</v>
      </c>
      <c r="I128" s="129"/>
      <c r="J128" s="131"/>
      <c r="K128" s="129"/>
      <c r="L128" s="132" t="s">
        <v>725</v>
      </c>
    </row>
    <row r="129" spans="1:12" ht="12.75" customHeight="1">
      <c r="A129" s="136" t="s">
        <v>718</v>
      </c>
      <c r="B129" s="135" t="s">
        <v>288</v>
      </c>
      <c r="C129" s="134">
        <v>47615.3</v>
      </c>
      <c r="D129" s="131" t="s">
        <v>503</v>
      </c>
      <c r="E129" s="131">
        <v>21684.511382619912</v>
      </c>
      <c r="F129" s="131" t="s">
        <v>726</v>
      </c>
      <c r="G129" s="130">
        <v>21684.5</v>
      </c>
      <c r="H129" s="130" t="s">
        <v>563</v>
      </c>
      <c r="I129" s="129"/>
      <c r="J129" s="131"/>
      <c r="K129" s="129"/>
      <c r="L129" s="132" t="s">
        <v>725</v>
      </c>
    </row>
    <row r="130" spans="1:12" ht="12.75" customHeight="1">
      <c r="A130" s="136" t="s">
        <v>600</v>
      </c>
      <c r="B130" s="135" t="s">
        <v>292</v>
      </c>
      <c r="C130" s="134">
        <v>47847.584000000003</v>
      </c>
      <c r="D130" s="131" t="s">
        <v>503</v>
      </c>
      <c r="E130" s="131">
        <v>22365.00071715569</v>
      </c>
      <c r="F130" s="131" t="s">
        <v>727</v>
      </c>
      <c r="G130" s="130">
        <v>22365</v>
      </c>
      <c r="H130" s="130" t="s">
        <v>589</v>
      </c>
      <c r="I130" s="129"/>
      <c r="J130" s="131"/>
      <c r="K130" s="129"/>
      <c r="L130" s="132" t="s">
        <v>601</v>
      </c>
    </row>
    <row r="131" spans="1:12" ht="12.75" customHeight="1">
      <c r="A131" s="136" t="s">
        <v>715</v>
      </c>
      <c r="B131" s="135" t="s">
        <v>292</v>
      </c>
      <c r="C131" s="134">
        <v>47849.283000000003</v>
      </c>
      <c r="D131" s="131" t="s">
        <v>289</v>
      </c>
      <c r="E131" s="131">
        <v>22369.978035349697</v>
      </c>
      <c r="F131" s="131" t="s">
        <v>728</v>
      </c>
      <c r="G131" s="130">
        <v>22370</v>
      </c>
      <c r="H131" s="130" t="s">
        <v>550</v>
      </c>
      <c r="I131" s="129"/>
      <c r="J131" s="131"/>
      <c r="K131" s="129"/>
      <c r="L131" s="133" t="s">
        <v>729</v>
      </c>
    </row>
    <row r="132" spans="1:12" ht="12.75" customHeight="1">
      <c r="A132" s="136" t="s">
        <v>733</v>
      </c>
      <c r="B132" s="135" t="s">
        <v>292</v>
      </c>
      <c r="C132" s="134">
        <v>47880.345600000001</v>
      </c>
      <c r="D132" s="131" t="s">
        <v>465</v>
      </c>
      <c r="E132" s="131">
        <v>22460.97770817671</v>
      </c>
      <c r="F132" s="131" t="s">
        <v>730</v>
      </c>
      <c r="G132" s="130">
        <v>22461</v>
      </c>
      <c r="H132" s="130" t="s">
        <v>731</v>
      </c>
      <c r="I132" s="129"/>
      <c r="J132" s="131" t="s">
        <v>732</v>
      </c>
      <c r="K132" s="129"/>
      <c r="L132" s="133" t="s">
        <v>729</v>
      </c>
    </row>
    <row r="133" spans="1:12" ht="12.75" customHeight="1">
      <c r="A133" s="136" t="s">
        <v>600</v>
      </c>
      <c r="B133" s="135" t="s">
        <v>288</v>
      </c>
      <c r="C133" s="134">
        <v>47919.762999999999</v>
      </c>
      <c r="D133" s="131" t="s">
        <v>503</v>
      </c>
      <c r="E133" s="131">
        <v>22576.453248012123</v>
      </c>
      <c r="F133" s="131" t="s">
        <v>734</v>
      </c>
      <c r="G133" s="130">
        <v>22576.5</v>
      </c>
      <c r="H133" s="130" t="s">
        <v>735</v>
      </c>
      <c r="I133" s="129"/>
      <c r="J133" s="131"/>
      <c r="K133" s="129"/>
      <c r="L133" s="132" t="s">
        <v>601</v>
      </c>
    </row>
    <row r="134" spans="1:12" ht="12.75" customHeight="1">
      <c r="A134" s="136" t="s">
        <v>600</v>
      </c>
      <c r="B134" s="135" t="s">
        <v>292</v>
      </c>
      <c r="C134" s="134">
        <v>47950.665000000001</v>
      </c>
      <c r="D134" s="131" t="s">
        <v>503</v>
      </c>
      <c r="E134" s="131">
        <v>22666.982433904504</v>
      </c>
      <c r="F134" s="131" t="s">
        <v>736</v>
      </c>
      <c r="G134" s="130">
        <v>22667</v>
      </c>
      <c r="H134" s="130" t="s">
        <v>556</v>
      </c>
      <c r="I134" s="129"/>
      <c r="J134" s="131"/>
      <c r="K134" s="129"/>
      <c r="L134" s="132" t="s">
        <v>601</v>
      </c>
    </row>
    <row r="135" spans="1:12" ht="12.75" customHeight="1">
      <c r="A135" s="136" t="s">
        <v>600</v>
      </c>
      <c r="B135" s="135" t="s">
        <v>288</v>
      </c>
      <c r="C135" s="134">
        <v>48135.851999999999</v>
      </c>
      <c r="D135" s="131" t="s">
        <v>503</v>
      </c>
      <c r="E135" s="131">
        <v>23209.498398821059</v>
      </c>
      <c r="F135" s="131" t="s">
        <v>737</v>
      </c>
      <c r="G135" s="130">
        <v>23209.5</v>
      </c>
      <c r="H135" s="130" t="s">
        <v>627</v>
      </c>
      <c r="I135" s="129"/>
      <c r="J135" s="131"/>
      <c r="K135" s="129"/>
      <c r="L135" s="132" t="s">
        <v>601</v>
      </c>
    </row>
    <row r="136" spans="1:12" ht="12.75" customHeight="1">
      <c r="A136" s="136" t="s">
        <v>715</v>
      </c>
      <c r="B136" s="135" t="s">
        <v>292</v>
      </c>
      <c r="C136" s="134">
        <v>48176.639000000003</v>
      </c>
      <c r="D136" s="131" t="s">
        <v>289</v>
      </c>
      <c r="E136" s="131">
        <v>23328.986260609701</v>
      </c>
      <c r="F136" s="131" t="s">
        <v>738</v>
      </c>
      <c r="G136" s="130">
        <v>23329</v>
      </c>
      <c r="H136" s="130" t="s">
        <v>554</v>
      </c>
      <c r="I136" s="129"/>
      <c r="J136" s="131"/>
      <c r="K136" s="129"/>
      <c r="L136" s="133" t="s">
        <v>739</v>
      </c>
    </row>
    <row r="137" spans="1:12" ht="12.75" customHeight="1">
      <c r="A137" s="136" t="s">
        <v>600</v>
      </c>
      <c r="B137" s="135" t="s">
        <v>288</v>
      </c>
      <c r="C137" s="134">
        <v>48210.597999999998</v>
      </c>
      <c r="D137" s="131" t="s">
        <v>503</v>
      </c>
      <c r="E137" s="131">
        <v>23428.471103782271</v>
      </c>
      <c r="F137" s="131" t="s">
        <v>740</v>
      </c>
      <c r="G137" s="130">
        <v>23428.5</v>
      </c>
      <c r="H137" s="130" t="s">
        <v>741</v>
      </c>
      <c r="I137" s="129"/>
      <c r="J137" s="131"/>
      <c r="K137" s="129"/>
      <c r="L137" s="132" t="s">
        <v>601</v>
      </c>
    </row>
    <row r="138" spans="1:12" ht="12.75" customHeight="1">
      <c r="A138" s="136" t="s">
        <v>600</v>
      </c>
      <c r="B138" s="135" t="s">
        <v>292</v>
      </c>
      <c r="C138" s="134">
        <v>48232.614999999998</v>
      </c>
      <c r="D138" s="131" t="s">
        <v>503</v>
      </c>
      <c r="E138" s="131">
        <v>23492.971171279278</v>
      </c>
      <c r="F138" s="131" t="s">
        <v>742</v>
      </c>
      <c r="G138" s="130">
        <v>23493</v>
      </c>
      <c r="H138" s="130" t="s">
        <v>741</v>
      </c>
      <c r="I138" s="129"/>
      <c r="J138" s="131"/>
      <c r="K138" s="129"/>
      <c r="L138" s="132" t="s">
        <v>601</v>
      </c>
    </row>
    <row r="139" spans="1:12" ht="12.75" customHeight="1">
      <c r="A139" s="136" t="s">
        <v>600</v>
      </c>
      <c r="B139" s="135" t="s">
        <v>288</v>
      </c>
      <c r="C139" s="134">
        <v>48251.561999999998</v>
      </c>
      <c r="D139" s="131" t="s">
        <v>503</v>
      </c>
      <c r="E139" s="131">
        <v>23548.477497248561</v>
      </c>
      <c r="F139" s="131" t="s">
        <v>743</v>
      </c>
      <c r="G139" s="130">
        <v>23548.5</v>
      </c>
      <c r="H139" s="130" t="s">
        <v>744</v>
      </c>
      <c r="I139" s="129"/>
      <c r="J139" s="131"/>
      <c r="K139" s="129"/>
      <c r="L139" s="132" t="s">
        <v>601</v>
      </c>
    </row>
    <row r="140" spans="1:12" ht="12.75" customHeight="1">
      <c r="A140" s="136" t="s">
        <v>600</v>
      </c>
      <c r="B140" s="135" t="s">
        <v>288</v>
      </c>
      <c r="C140" s="134">
        <v>48295.591</v>
      </c>
      <c r="D140" s="131" t="s">
        <v>503</v>
      </c>
      <c r="E140" s="131">
        <v>23677.462984455073</v>
      </c>
      <c r="F140" s="131" t="s">
        <v>745</v>
      </c>
      <c r="G140" s="130">
        <v>23677.5</v>
      </c>
      <c r="H140" s="130" t="s">
        <v>746</v>
      </c>
      <c r="I140" s="129"/>
      <c r="J140" s="131"/>
      <c r="K140" s="129"/>
      <c r="L140" s="132" t="s">
        <v>601</v>
      </c>
    </row>
    <row r="141" spans="1:12" ht="12.75" customHeight="1">
      <c r="A141" s="136" t="s">
        <v>715</v>
      </c>
      <c r="B141" s="135" t="s">
        <v>288</v>
      </c>
      <c r="C141" s="134">
        <v>48312.322999999997</v>
      </c>
      <c r="D141" s="131" t="s">
        <v>289</v>
      </c>
      <c r="E141" s="131">
        <v>23726.480340559887</v>
      </c>
      <c r="F141" s="131" t="s">
        <v>747</v>
      </c>
      <c r="G141" s="130">
        <v>23726.5</v>
      </c>
      <c r="H141" s="130" t="s">
        <v>550</v>
      </c>
      <c r="I141" s="129"/>
      <c r="J141" s="131"/>
      <c r="K141" s="129"/>
      <c r="L141" s="133" t="s">
        <v>739</v>
      </c>
    </row>
    <row r="142" spans="1:12" ht="12.75" customHeight="1">
      <c r="A142" s="136" t="s">
        <v>733</v>
      </c>
      <c r="B142" s="135" t="s">
        <v>292</v>
      </c>
      <c r="C142" s="134">
        <v>48558.600599999998</v>
      </c>
      <c r="D142" s="131" t="s">
        <v>465</v>
      </c>
      <c r="E142" s="131">
        <v>24447.964730940068</v>
      </c>
      <c r="F142" s="131" t="s">
        <v>748</v>
      </c>
      <c r="G142" s="130">
        <v>24448</v>
      </c>
      <c r="H142" s="130" t="s">
        <v>749</v>
      </c>
      <c r="I142" s="129"/>
      <c r="J142" s="131" t="s">
        <v>277</v>
      </c>
      <c r="K142" s="129"/>
      <c r="L142" s="133" t="s">
        <v>750</v>
      </c>
    </row>
    <row r="143" spans="1:12" ht="12.75" customHeight="1">
      <c r="A143" s="136" t="s">
        <v>733</v>
      </c>
      <c r="B143" s="135" t="s">
        <v>292</v>
      </c>
      <c r="C143" s="134">
        <v>48558.601000000002</v>
      </c>
      <c r="D143" s="131" t="s">
        <v>465</v>
      </c>
      <c r="E143" s="131">
        <v>24447.965902763081</v>
      </c>
      <c r="F143" s="131" t="s">
        <v>751</v>
      </c>
      <c r="G143" s="130">
        <v>24448</v>
      </c>
      <c r="H143" s="130" t="s">
        <v>752</v>
      </c>
      <c r="I143" s="129"/>
      <c r="J143" s="131" t="s">
        <v>732</v>
      </c>
      <c r="K143" s="129"/>
      <c r="L143" s="133" t="s">
        <v>750</v>
      </c>
    </row>
    <row r="144" spans="1:12" ht="12.75" customHeight="1">
      <c r="A144" s="136" t="s">
        <v>600</v>
      </c>
      <c r="B144" s="135" t="s">
        <v>288</v>
      </c>
      <c r="C144" s="134">
        <v>48568.68</v>
      </c>
      <c r="D144" s="131" t="s">
        <v>503</v>
      </c>
      <c r="E144" s="131">
        <v>24477.492912814501</v>
      </c>
      <c r="F144" s="131" t="s">
        <v>753</v>
      </c>
      <c r="G144" s="130">
        <v>24477.5</v>
      </c>
      <c r="H144" s="130" t="s">
        <v>516</v>
      </c>
      <c r="I144" s="129"/>
      <c r="J144" s="131"/>
      <c r="K144" s="129"/>
      <c r="L144" s="132" t="s">
        <v>601</v>
      </c>
    </row>
    <row r="145" spans="1:12" ht="12.75" customHeight="1">
      <c r="A145" s="136" t="s">
        <v>600</v>
      </c>
      <c r="B145" s="135" t="s">
        <v>288</v>
      </c>
      <c r="C145" s="134">
        <v>48679.612999999998</v>
      </c>
      <c r="D145" s="131" t="s">
        <v>503</v>
      </c>
      <c r="E145" s="131">
        <v>24802.477515060269</v>
      </c>
      <c r="F145" s="131" t="s">
        <v>754</v>
      </c>
      <c r="G145" s="130">
        <v>24802.5</v>
      </c>
      <c r="H145" s="130" t="s">
        <v>744</v>
      </c>
      <c r="I145" s="129"/>
      <c r="J145" s="131"/>
      <c r="K145" s="129"/>
      <c r="L145" s="132" t="s">
        <v>601</v>
      </c>
    </row>
    <row r="146" spans="1:12" ht="12.75" customHeight="1">
      <c r="A146" s="136" t="s">
        <v>600</v>
      </c>
      <c r="B146" s="135" t="s">
        <v>288</v>
      </c>
      <c r="C146" s="134">
        <v>48694.629000000001</v>
      </c>
      <c r="D146" s="131" t="s">
        <v>503</v>
      </c>
      <c r="E146" s="131">
        <v>24846.467750493583</v>
      </c>
      <c r="F146" s="131" t="s">
        <v>755</v>
      </c>
      <c r="G146" s="130">
        <v>24846.5</v>
      </c>
      <c r="H146" s="130" t="s">
        <v>526</v>
      </c>
      <c r="I146" s="129"/>
      <c r="J146" s="131"/>
      <c r="K146" s="129"/>
      <c r="L146" s="132" t="s">
        <v>601</v>
      </c>
    </row>
    <row r="147" spans="1:12" ht="12.75" customHeight="1">
      <c r="A147" s="136" t="s">
        <v>600</v>
      </c>
      <c r="B147" s="135" t="s">
        <v>288</v>
      </c>
      <c r="C147" s="134">
        <v>48922.656000000003</v>
      </c>
      <c r="D147" s="131" t="s">
        <v>503</v>
      </c>
      <c r="E147" s="131">
        <v>25514.485958748097</v>
      </c>
      <c r="F147" s="131" t="s">
        <v>756</v>
      </c>
      <c r="G147" s="130">
        <v>25514.5</v>
      </c>
      <c r="H147" s="130" t="s">
        <v>554</v>
      </c>
      <c r="I147" s="129"/>
      <c r="J147" s="131"/>
      <c r="K147" s="129"/>
      <c r="L147" s="132" t="s">
        <v>757</v>
      </c>
    </row>
    <row r="148" spans="1:12" ht="12.75" customHeight="1">
      <c r="A148" s="136" t="s">
        <v>600</v>
      </c>
      <c r="B148" s="135" t="s">
        <v>292</v>
      </c>
      <c r="C148" s="134">
        <v>48976.754000000001</v>
      </c>
      <c r="D148" s="131" t="s">
        <v>503</v>
      </c>
      <c r="E148" s="131">
        <v>25672.969160431017</v>
      </c>
      <c r="F148" s="131" t="s">
        <v>758</v>
      </c>
      <c r="G148" s="130">
        <v>25673</v>
      </c>
      <c r="H148" s="130" t="s">
        <v>526</v>
      </c>
      <c r="I148" s="129"/>
      <c r="J148" s="131"/>
      <c r="K148" s="129"/>
      <c r="L148" s="132" t="s">
        <v>757</v>
      </c>
    </row>
    <row r="149" spans="1:12" ht="12.75" customHeight="1">
      <c r="A149" s="136" t="s">
        <v>600</v>
      </c>
      <c r="B149" s="135" t="s">
        <v>288</v>
      </c>
      <c r="C149" s="134">
        <v>49005.601000000002</v>
      </c>
      <c r="D149" s="131" t="s">
        <v>503</v>
      </c>
      <c r="E149" s="131">
        <v>25757.478105659076</v>
      </c>
      <c r="F149" s="131" t="s">
        <v>759</v>
      </c>
      <c r="G149" s="130">
        <v>25757.5</v>
      </c>
      <c r="H149" s="130" t="s">
        <v>550</v>
      </c>
      <c r="I149" s="129"/>
      <c r="J149" s="131"/>
      <c r="K149" s="129"/>
      <c r="L149" s="132" t="s">
        <v>757</v>
      </c>
    </row>
    <row r="150" spans="1:12" ht="12.75" customHeight="1">
      <c r="A150" s="136" t="s">
        <v>600</v>
      </c>
      <c r="B150" s="135" t="s">
        <v>288</v>
      </c>
      <c r="C150" s="134">
        <v>49007.644999999997</v>
      </c>
      <c r="D150" s="131" t="s">
        <v>503</v>
      </c>
      <c r="E150" s="131">
        <v>25763.466121190871</v>
      </c>
      <c r="F150" s="131" t="s">
        <v>760</v>
      </c>
      <c r="G150" s="130">
        <v>25763.5</v>
      </c>
      <c r="H150" s="130" t="s">
        <v>540</v>
      </c>
      <c r="I150" s="129"/>
      <c r="J150" s="131"/>
      <c r="K150" s="129"/>
      <c r="L150" s="132" t="s">
        <v>757</v>
      </c>
    </row>
    <row r="151" spans="1:12" ht="12.75" customHeight="1">
      <c r="A151" s="136" t="s">
        <v>600</v>
      </c>
      <c r="B151" s="135" t="s">
        <v>292</v>
      </c>
      <c r="C151" s="134">
        <v>49012.589</v>
      </c>
      <c r="D151" s="131" t="s">
        <v>503</v>
      </c>
      <c r="E151" s="131">
        <v>25777.94985347526</v>
      </c>
      <c r="F151" s="131" t="s">
        <v>761</v>
      </c>
      <c r="G151" s="130">
        <v>25778</v>
      </c>
      <c r="H151" s="130" t="s">
        <v>538</v>
      </c>
      <c r="I151" s="129"/>
      <c r="J151" s="131"/>
      <c r="K151" s="129"/>
      <c r="L151" s="132" t="s">
        <v>757</v>
      </c>
    </row>
    <row r="152" spans="1:12" ht="12.75" customHeight="1">
      <c r="A152" s="136" t="s">
        <v>715</v>
      </c>
      <c r="B152" s="135" t="s">
        <v>292</v>
      </c>
      <c r="C152" s="134">
        <v>49028.292999999998</v>
      </c>
      <c r="D152" s="131" t="s">
        <v>289</v>
      </c>
      <c r="E152" s="131">
        <v>25823.955624469167</v>
      </c>
      <c r="F152" s="131" t="s">
        <v>762</v>
      </c>
      <c r="G152" s="130">
        <v>25824</v>
      </c>
      <c r="H152" s="130" t="s">
        <v>763</v>
      </c>
      <c r="I152" s="129"/>
      <c r="J152" s="131"/>
      <c r="K152" s="129"/>
      <c r="L152" s="133" t="s">
        <v>764</v>
      </c>
    </row>
    <row r="153" spans="1:12" ht="12.75" customHeight="1">
      <c r="A153" s="136" t="s">
        <v>600</v>
      </c>
      <c r="B153" s="135" t="s">
        <v>288</v>
      </c>
      <c r="C153" s="134">
        <v>49036.656999999999</v>
      </c>
      <c r="D153" s="131" t="s">
        <v>503</v>
      </c>
      <c r="E153" s="131">
        <v>25848.45844340658</v>
      </c>
      <c r="F153" s="131" t="s">
        <v>765</v>
      </c>
      <c r="G153" s="130">
        <v>25848.5</v>
      </c>
      <c r="H153" s="130" t="s">
        <v>569</v>
      </c>
      <c r="I153" s="129"/>
      <c r="J153" s="131"/>
      <c r="K153" s="129"/>
      <c r="L153" s="132" t="s">
        <v>757</v>
      </c>
    </row>
    <row r="154" spans="1:12" ht="12.75" customHeight="1">
      <c r="A154" s="136" t="s">
        <v>600</v>
      </c>
      <c r="B154" s="135" t="s">
        <v>288</v>
      </c>
      <c r="C154" s="134">
        <v>49270.811999999998</v>
      </c>
      <c r="D154" s="131" t="s">
        <v>503</v>
      </c>
      <c r="E154" s="131">
        <v>26534.428980026514</v>
      </c>
      <c r="F154" s="131" t="s">
        <v>766</v>
      </c>
      <c r="G154" s="130">
        <v>26534.5</v>
      </c>
      <c r="H154" s="130" t="s">
        <v>530</v>
      </c>
      <c r="I154" s="129"/>
      <c r="J154" s="131"/>
      <c r="K154" s="129"/>
      <c r="L154" s="132" t="s">
        <v>757</v>
      </c>
    </row>
    <row r="155" spans="1:12" ht="12.75" customHeight="1">
      <c r="A155" s="136" t="s">
        <v>600</v>
      </c>
      <c r="B155" s="135" t="s">
        <v>288</v>
      </c>
      <c r="C155" s="134">
        <v>49283.788</v>
      </c>
      <c r="D155" s="131" t="s">
        <v>503</v>
      </c>
      <c r="E155" s="131">
        <v>26572.442918158016</v>
      </c>
      <c r="F155" s="131" t="s">
        <v>767</v>
      </c>
      <c r="G155" s="130">
        <v>26572.5</v>
      </c>
      <c r="H155" s="130" t="s">
        <v>768</v>
      </c>
      <c r="I155" s="129"/>
      <c r="J155" s="131"/>
      <c r="K155" s="129"/>
      <c r="L155" s="132" t="s">
        <v>757</v>
      </c>
    </row>
    <row r="156" spans="1:12" ht="12.75" customHeight="1">
      <c r="A156" s="136" t="s">
        <v>600</v>
      </c>
      <c r="B156" s="135" t="s">
        <v>292</v>
      </c>
      <c r="C156" s="134">
        <v>49311.612000000001</v>
      </c>
      <c r="D156" s="131" t="s">
        <v>503</v>
      </c>
      <c r="E156" s="131">
        <v>26653.954926062666</v>
      </c>
      <c r="F156" s="131" t="s">
        <v>769</v>
      </c>
      <c r="G156" s="130">
        <v>26654</v>
      </c>
      <c r="H156" s="130" t="s">
        <v>763</v>
      </c>
      <c r="I156" s="129"/>
      <c r="J156" s="131"/>
      <c r="K156" s="129"/>
      <c r="L156" s="132" t="s">
        <v>757</v>
      </c>
    </row>
    <row r="157" spans="1:12" ht="12.75" customHeight="1">
      <c r="A157" s="136" t="s">
        <v>600</v>
      </c>
      <c r="B157" s="135" t="s">
        <v>288</v>
      </c>
      <c r="C157" s="134">
        <v>49311.792999999998</v>
      </c>
      <c r="D157" s="131" t="s">
        <v>503</v>
      </c>
      <c r="E157" s="131">
        <v>26654.485175970316</v>
      </c>
      <c r="F157" s="131" t="s">
        <v>770</v>
      </c>
      <c r="G157" s="130">
        <v>26654.5</v>
      </c>
      <c r="H157" s="130" t="s">
        <v>554</v>
      </c>
      <c r="I157" s="129"/>
      <c r="J157" s="131"/>
      <c r="K157" s="129"/>
      <c r="L157" s="132" t="s">
        <v>757</v>
      </c>
    </row>
    <row r="158" spans="1:12" ht="12.75" customHeight="1">
      <c r="A158" s="136" t="s">
        <v>600</v>
      </c>
      <c r="B158" s="135" t="s">
        <v>292</v>
      </c>
      <c r="C158" s="134">
        <v>49333.798999999999</v>
      </c>
      <c r="D158" s="131" t="s">
        <v>503</v>
      </c>
      <c r="E158" s="131">
        <v>26718.953018334818</v>
      </c>
      <c r="F158" s="131" t="s">
        <v>771</v>
      </c>
      <c r="G158" s="130">
        <v>26719</v>
      </c>
      <c r="H158" s="130" t="s">
        <v>735</v>
      </c>
      <c r="I158" s="129"/>
      <c r="J158" s="131"/>
      <c r="K158" s="129"/>
      <c r="L158" s="132" t="s">
        <v>757</v>
      </c>
    </row>
    <row r="159" spans="1:12" ht="12.75" customHeight="1">
      <c r="A159" s="136" t="s">
        <v>600</v>
      </c>
      <c r="B159" s="135" t="s">
        <v>292</v>
      </c>
      <c r="C159" s="134">
        <v>49397.625</v>
      </c>
      <c r="D159" s="131" t="s">
        <v>503</v>
      </c>
      <c r="E159" s="131">
        <v>26905.934955386361</v>
      </c>
      <c r="F159" s="131" t="s">
        <v>772</v>
      </c>
      <c r="G159" s="130">
        <v>26906</v>
      </c>
      <c r="H159" s="130" t="s">
        <v>641</v>
      </c>
      <c r="I159" s="129"/>
      <c r="J159" s="131"/>
      <c r="K159" s="129"/>
      <c r="L159" s="132" t="s">
        <v>757</v>
      </c>
    </row>
    <row r="160" spans="1:12" ht="12.75" customHeight="1">
      <c r="A160" s="136" t="s">
        <v>600</v>
      </c>
      <c r="B160" s="135" t="s">
        <v>292</v>
      </c>
      <c r="C160" s="134">
        <v>49679.584999999999</v>
      </c>
      <c r="D160" s="131" t="s">
        <v>503</v>
      </c>
      <c r="E160" s="131">
        <v>27731.952988336147</v>
      </c>
      <c r="F160" s="131" t="s">
        <v>773</v>
      </c>
      <c r="G160" s="130">
        <v>27732</v>
      </c>
      <c r="H160" s="130" t="s">
        <v>735</v>
      </c>
      <c r="I160" s="129"/>
      <c r="J160" s="131"/>
      <c r="K160" s="129"/>
      <c r="L160" s="132" t="s">
        <v>757</v>
      </c>
    </row>
    <row r="161" spans="1:12" ht="12.75" customHeight="1">
      <c r="A161" s="136" t="s">
        <v>775</v>
      </c>
      <c r="B161" s="135" t="s">
        <v>288</v>
      </c>
      <c r="C161" s="134">
        <v>49687.607000000004</v>
      </c>
      <c r="D161" s="131" t="s">
        <v>465</v>
      </c>
      <c r="E161" s="131">
        <v>27755.453898608266</v>
      </c>
      <c r="F161" s="131" t="s">
        <v>774</v>
      </c>
      <c r="G161" s="130">
        <v>27755.5</v>
      </c>
      <c r="H161" s="130" t="s">
        <v>735</v>
      </c>
      <c r="I161" s="129"/>
      <c r="J161" s="131" t="s">
        <v>579</v>
      </c>
      <c r="K161" s="129"/>
      <c r="L161" s="133" t="s">
        <v>776</v>
      </c>
    </row>
    <row r="162" spans="1:12" ht="12.75" customHeight="1">
      <c r="A162" s="136" t="s">
        <v>600</v>
      </c>
      <c r="B162" s="135" t="s">
        <v>288</v>
      </c>
      <c r="C162" s="134">
        <v>49713.542999999998</v>
      </c>
      <c r="D162" s="131" t="s">
        <v>503</v>
      </c>
      <c r="E162" s="131">
        <v>27831.434901951226</v>
      </c>
      <c r="F162" s="131" t="s">
        <v>777</v>
      </c>
      <c r="G162" s="130">
        <v>27831.5</v>
      </c>
      <c r="H162" s="130" t="s">
        <v>641</v>
      </c>
      <c r="I162" s="129"/>
      <c r="J162" s="131"/>
      <c r="K162" s="129"/>
      <c r="L162" s="132" t="s">
        <v>757</v>
      </c>
    </row>
    <row r="163" spans="1:12" ht="12.75" customHeight="1">
      <c r="A163" s="136" t="s">
        <v>781</v>
      </c>
      <c r="B163" s="135" t="s">
        <v>292</v>
      </c>
      <c r="C163" s="134">
        <v>49725.667200000004</v>
      </c>
      <c r="D163" s="131" t="s">
        <v>485</v>
      </c>
      <c r="E163" s="131">
        <v>27866.953443003484</v>
      </c>
      <c r="F163" s="131" t="s">
        <v>778</v>
      </c>
      <c r="G163" s="130">
        <v>27867</v>
      </c>
      <c r="H163" s="130" t="s">
        <v>779</v>
      </c>
      <c r="I163" s="129"/>
      <c r="J163" s="131" t="s">
        <v>780</v>
      </c>
      <c r="K163" s="129"/>
      <c r="L163" s="132" t="s">
        <v>757</v>
      </c>
    </row>
    <row r="164" spans="1:12" ht="12.75" customHeight="1">
      <c r="A164" s="136" t="s">
        <v>600</v>
      </c>
      <c r="B164" s="135" t="s">
        <v>288</v>
      </c>
      <c r="C164" s="134">
        <v>49743.589</v>
      </c>
      <c r="D164" s="131" t="s">
        <v>503</v>
      </c>
      <c r="E164" s="131">
        <v>27919.456386622853</v>
      </c>
      <c r="F164" s="131" t="s">
        <v>782</v>
      </c>
      <c r="G164" s="130">
        <v>27919.5</v>
      </c>
      <c r="H164" s="130" t="s">
        <v>763</v>
      </c>
      <c r="I164" s="129"/>
      <c r="J164" s="131"/>
      <c r="K164" s="129"/>
      <c r="L164" s="132" t="s">
        <v>757</v>
      </c>
    </row>
    <row r="165" spans="1:12" ht="12.75" customHeight="1">
      <c r="A165" s="136" t="s">
        <v>600</v>
      </c>
      <c r="B165" s="135" t="s">
        <v>292</v>
      </c>
      <c r="C165" s="134">
        <v>49779.607000000004</v>
      </c>
      <c r="D165" s="131" t="s">
        <v>503</v>
      </c>
      <c r="E165" s="131">
        <v>28024.973188689772</v>
      </c>
      <c r="F165" s="131" t="s">
        <v>783</v>
      </c>
      <c r="G165" s="130">
        <v>28025</v>
      </c>
      <c r="H165" s="130" t="s">
        <v>784</v>
      </c>
      <c r="I165" s="129"/>
      <c r="J165" s="131"/>
      <c r="K165" s="129"/>
      <c r="L165" s="132" t="s">
        <v>757</v>
      </c>
    </row>
    <row r="166" spans="1:12" ht="12.75" customHeight="1">
      <c r="A166" s="136" t="s">
        <v>600</v>
      </c>
      <c r="B166" s="135" t="s">
        <v>288</v>
      </c>
      <c r="C166" s="134">
        <v>50043.639000000003</v>
      </c>
      <c r="D166" s="131" t="s">
        <v>503</v>
      </c>
      <c r="E166" s="131">
        <v>28798.470114763673</v>
      </c>
      <c r="F166" s="131" t="s">
        <v>785</v>
      </c>
      <c r="G166" s="130">
        <v>28798.5</v>
      </c>
      <c r="H166" s="130" t="s">
        <v>741</v>
      </c>
      <c r="I166" s="129"/>
      <c r="J166" s="131"/>
      <c r="K166" s="129"/>
      <c r="L166" s="132" t="s">
        <v>757</v>
      </c>
    </row>
    <row r="167" spans="1:12" ht="12.75" customHeight="1">
      <c r="A167" s="136" t="s">
        <v>600</v>
      </c>
      <c r="B167" s="135" t="s">
        <v>288</v>
      </c>
      <c r="C167" s="134">
        <v>50044.661999999997</v>
      </c>
      <c r="D167" s="131" t="s">
        <v>503</v>
      </c>
      <c r="E167" s="131">
        <v>28801.46705208706</v>
      </c>
      <c r="F167" s="131" t="s">
        <v>786</v>
      </c>
      <c r="G167" s="130">
        <v>28801.5</v>
      </c>
      <c r="H167" s="130" t="s">
        <v>526</v>
      </c>
      <c r="I167" s="129"/>
      <c r="J167" s="131"/>
      <c r="K167" s="129"/>
      <c r="L167" s="132" t="s">
        <v>757</v>
      </c>
    </row>
    <row r="168" spans="1:12" ht="12.75" customHeight="1">
      <c r="A168" s="136" t="s">
        <v>792</v>
      </c>
      <c r="B168" s="135" t="s">
        <v>288</v>
      </c>
      <c r="C168" s="134">
        <v>50396.925000000003</v>
      </c>
      <c r="D168" s="131" t="s">
        <v>465</v>
      </c>
      <c r="E168" s="131">
        <v>29833.44176602165</v>
      </c>
      <c r="F168" s="131" t="s">
        <v>790</v>
      </c>
      <c r="G168" s="130">
        <v>29833.5</v>
      </c>
      <c r="H168" s="130" t="s">
        <v>791</v>
      </c>
      <c r="I168" s="129"/>
      <c r="J168" s="131" t="s">
        <v>579</v>
      </c>
      <c r="K168" s="129"/>
      <c r="L168" s="133" t="s">
        <v>793</v>
      </c>
    </row>
    <row r="169" spans="1:12" ht="12.75" customHeight="1">
      <c r="A169" s="136" t="s">
        <v>810</v>
      </c>
      <c r="B169" s="135" t="s">
        <v>292</v>
      </c>
      <c r="C169" s="134">
        <v>51498.283799999997</v>
      </c>
      <c r="D169" s="131" t="s">
        <v>485</v>
      </c>
      <c r="E169" s="131">
        <v>33059.935699728325</v>
      </c>
      <c r="F169" s="131" t="s">
        <v>807</v>
      </c>
      <c r="G169" s="130">
        <v>33060</v>
      </c>
      <c r="H169" s="130" t="s">
        <v>808</v>
      </c>
      <c r="I169" s="129"/>
      <c r="J169" s="131" t="s">
        <v>809</v>
      </c>
      <c r="K169" s="129"/>
      <c r="L169" s="133" t="s">
        <v>811</v>
      </c>
    </row>
    <row r="170" spans="1:12" ht="12.75" customHeight="1">
      <c r="A170" s="136" t="s">
        <v>821</v>
      </c>
      <c r="B170" s="135" t="s">
        <v>292</v>
      </c>
      <c r="C170" s="134">
        <v>51822.9035</v>
      </c>
      <c r="D170" s="131" t="s">
        <v>465</v>
      </c>
      <c r="E170" s="131">
        <v>34010.927776798664</v>
      </c>
      <c r="F170" s="131" t="s">
        <v>819</v>
      </c>
      <c r="G170" s="130">
        <v>34011</v>
      </c>
      <c r="H170" s="130" t="s">
        <v>820</v>
      </c>
      <c r="I170" s="129"/>
      <c r="J170" s="131" t="s">
        <v>579</v>
      </c>
      <c r="K170" s="129"/>
      <c r="L170" s="133" t="s">
        <v>822</v>
      </c>
    </row>
    <row r="171" spans="1:12" ht="12.75" customHeight="1">
      <c r="A171" s="136" t="s">
        <v>827</v>
      </c>
      <c r="B171" s="135" t="s">
        <v>292</v>
      </c>
      <c r="C171" s="134">
        <v>51896.2932</v>
      </c>
      <c r="D171" s="131" t="s">
        <v>465</v>
      </c>
      <c r="E171" s="131">
        <v>34225.927122921428</v>
      </c>
      <c r="F171" s="131" t="s">
        <v>825</v>
      </c>
      <c r="G171" s="130">
        <v>34226</v>
      </c>
      <c r="H171" s="130" t="s">
        <v>826</v>
      </c>
      <c r="I171" s="129"/>
      <c r="J171" s="131" t="s">
        <v>277</v>
      </c>
      <c r="K171" s="129"/>
      <c r="L171" s="133" t="s">
        <v>828</v>
      </c>
    </row>
    <row r="172" spans="1:12" ht="12.75" customHeight="1">
      <c r="A172" s="136" t="s">
        <v>827</v>
      </c>
      <c r="B172" s="135" t="s">
        <v>292</v>
      </c>
      <c r="C172" s="134">
        <v>51896.2932</v>
      </c>
      <c r="D172" s="131" t="s">
        <v>465</v>
      </c>
      <c r="E172" s="131">
        <v>34225.927122921428</v>
      </c>
      <c r="F172" s="131" t="s">
        <v>825</v>
      </c>
      <c r="G172" s="130">
        <v>34226</v>
      </c>
      <c r="H172" s="130" t="s">
        <v>826</v>
      </c>
      <c r="I172" s="129"/>
      <c r="J172" s="131" t="s">
        <v>405</v>
      </c>
      <c r="K172" s="129"/>
      <c r="L172" s="133" t="s">
        <v>828</v>
      </c>
    </row>
    <row r="173" spans="1:12" ht="12.75" customHeight="1">
      <c r="A173" s="136" t="s">
        <v>832</v>
      </c>
      <c r="B173" s="135" t="s">
        <v>292</v>
      </c>
      <c r="C173" s="134">
        <v>51899.365599999997</v>
      </c>
      <c r="D173" s="131" t="s">
        <v>465</v>
      </c>
      <c r="E173" s="131">
        <v>34234.92789538714</v>
      </c>
      <c r="F173" s="131" t="s">
        <v>829</v>
      </c>
      <c r="G173" s="130">
        <v>34235</v>
      </c>
      <c r="H173" s="130" t="s">
        <v>830</v>
      </c>
      <c r="I173" s="129"/>
      <c r="J173" s="131" t="s">
        <v>831</v>
      </c>
      <c r="K173" s="129"/>
      <c r="L173" s="133" t="s">
        <v>833</v>
      </c>
    </row>
    <row r="174" spans="1:12" ht="12.75" customHeight="1">
      <c r="A174" s="136" t="s">
        <v>827</v>
      </c>
      <c r="B174" s="135" t="s">
        <v>288</v>
      </c>
      <c r="C174" s="134">
        <v>51911.3122</v>
      </c>
      <c r="D174" s="131" t="s">
        <v>465</v>
      </c>
      <c r="E174" s="131">
        <v>34269.926147027232</v>
      </c>
      <c r="F174" s="131" t="s">
        <v>834</v>
      </c>
      <c r="G174" s="130" t="s">
        <v>835</v>
      </c>
      <c r="H174" s="130" t="s">
        <v>836</v>
      </c>
      <c r="I174" s="129"/>
      <c r="J174" s="131" t="s">
        <v>405</v>
      </c>
      <c r="K174" s="129"/>
      <c r="L174" s="133" t="s">
        <v>828</v>
      </c>
    </row>
    <row r="175" spans="1:12" ht="12.75" customHeight="1">
      <c r="A175" s="136" t="s">
        <v>827</v>
      </c>
      <c r="B175" s="135" t="s">
        <v>288</v>
      </c>
      <c r="C175" s="134">
        <v>51930.254999999997</v>
      </c>
      <c r="D175" s="131" t="s">
        <v>465</v>
      </c>
      <c r="E175" s="131">
        <v>34325.420168855009</v>
      </c>
      <c r="F175" s="131" t="s">
        <v>838</v>
      </c>
      <c r="G175" s="130" t="s">
        <v>839</v>
      </c>
      <c r="H175" s="130" t="s">
        <v>840</v>
      </c>
      <c r="I175" s="129"/>
      <c r="J175" s="131" t="s">
        <v>405</v>
      </c>
      <c r="K175" s="129"/>
      <c r="L175" s="133" t="s">
        <v>828</v>
      </c>
    </row>
    <row r="176" spans="1:12" ht="12.75" customHeight="1">
      <c r="A176" s="136" t="s">
        <v>827</v>
      </c>
      <c r="B176" s="135" t="s">
        <v>288</v>
      </c>
      <c r="C176" s="134">
        <v>51930.256500000003</v>
      </c>
      <c r="D176" s="131" t="s">
        <v>465</v>
      </c>
      <c r="E176" s="131">
        <v>34325.424563191278</v>
      </c>
      <c r="F176" s="131" t="s">
        <v>841</v>
      </c>
      <c r="G176" s="130" t="s">
        <v>839</v>
      </c>
      <c r="H176" s="130" t="s">
        <v>842</v>
      </c>
      <c r="I176" s="129"/>
      <c r="J176" s="131" t="s">
        <v>277</v>
      </c>
      <c r="K176" s="129"/>
      <c r="L176" s="133" t="s">
        <v>828</v>
      </c>
    </row>
    <row r="177" spans="1:12" ht="12.75" customHeight="1">
      <c r="A177" s="136" t="s">
        <v>636</v>
      </c>
      <c r="B177" s="135" t="s">
        <v>288</v>
      </c>
      <c r="C177" s="134">
        <v>52225.352200000001</v>
      </c>
      <c r="D177" s="131" t="s">
        <v>465</v>
      </c>
      <c r="E177" s="131">
        <v>35189.924384605445</v>
      </c>
      <c r="F177" s="131" t="s">
        <v>875</v>
      </c>
      <c r="G177" s="130" t="s">
        <v>876</v>
      </c>
      <c r="H177" s="130" t="s">
        <v>842</v>
      </c>
      <c r="I177" s="129"/>
      <c r="J177" s="131" t="e">
        <f>-#NAME?</f>
        <v>#NAME?</v>
      </c>
      <c r="K177" s="129"/>
      <c r="L177" s="133" t="s">
        <v>833</v>
      </c>
    </row>
    <row r="178" spans="1:12" ht="12.75" customHeight="1">
      <c r="A178" s="136" t="s">
        <v>636</v>
      </c>
      <c r="B178" s="135" t="s">
        <v>288</v>
      </c>
      <c r="C178" s="134">
        <v>52225.523500000003</v>
      </c>
      <c r="D178" s="131" t="s">
        <v>465</v>
      </c>
      <c r="E178" s="131">
        <v>35190.426217805354</v>
      </c>
      <c r="F178" s="131" t="s">
        <v>877</v>
      </c>
      <c r="G178" s="130">
        <v>35190.5</v>
      </c>
      <c r="H178" s="130" t="s">
        <v>836</v>
      </c>
      <c r="I178" s="129"/>
      <c r="J178" s="131" t="e">
        <f>-#NAME?</f>
        <v>#NAME?</v>
      </c>
      <c r="K178" s="129"/>
      <c r="L178" s="133" t="s">
        <v>833</v>
      </c>
    </row>
    <row r="179" spans="1:12" ht="12.75" customHeight="1">
      <c r="A179" s="136" t="s">
        <v>879</v>
      </c>
      <c r="B179" s="135" t="s">
        <v>288</v>
      </c>
      <c r="C179" s="134">
        <v>52232.348400000003</v>
      </c>
      <c r="D179" s="131" t="s">
        <v>465</v>
      </c>
      <c r="E179" s="131">
        <v>35210.420154793144</v>
      </c>
      <c r="F179" s="131" t="s">
        <v>878</v>
      </c>
      <c r="G179" s="130">
        <v>35210.5</v>
      </c>
      <c r="H179" s="130" t="s">
        <v>840</v>
      </c>
      <c r="I179" s="129"/>
      <c r="J179" s="131" t="s">
        <v>405</v>
      </c>
      <c r="K179" s="129"/>
      <c r="L179" s="133" t="s">
        <v>880</v>
      </c>
    </row>
    <row r="180" spans="1:12" ht="12.75" customHeight="1">
      <c r="A180" s="136" t="s">
        <v>879</v>
      </c>
      <c r="B180" s="135" t="s">
        <v>292</v>
      </c>
      <c r="C180" s="134">
        <v>52232.519200000002</v>
      </c>
      <c r="D180" s="131" t="s">
        <v>465</v>
      </c>
      <c r="E180" s="131">
        <v>35210.920523214299</v>
      </c>
      <c r="F180" s="131" t="s">
        <v>881</v>
      </c>
      <c r="G180" s="130">
        <v>35211</v>
      </c>
      <c r="H180" s="130" t="s">
        <v>882</v>
      </c>
      <c r="I180" s="129"/>
      <c r="J180" s="131" t="s">
        <v>405</v>
      </c>
      <c r="K180" s="129"/>
      <c r="L180" s="133" t="s">
        <v>880</v>
      </c>
    </row>
    <row r="181" spans="1:12" ht="12.75" customHeight="1">
      <c r="A181" s="136" t="s">
        <v>879</v>
      </c>
      <c r="B181" s="135" t="s">
        <v>288</v>
      </c>
      <c r="C181" s="134">
        <v>52247.367899999997</v>
      </c>
      <c r="D181" s="131" t="s">
        <v>465</v>
      </c>
      <c r="E181" s="131">
        <v>35254.420643677688</v>
      </c>
      <c r="F181" s="131" t="s">
        <v>884</v>
      </c>
      <c r="G181" s="130">
        <v>35254.5</v>
      </c>
      <c r="H181" s="130" t="s">
        <v>882</v>
      </c>
      <c r="I181" s="129"/>
      <c r="J181" s="131" t="s">
        <v>579</v>
      </c>
      <c r="K181" s="129"/>
      <c r="L181" s="133" t="s">
        <v>880</v>
      </c>
    </row>
    <row r="182" spans="1:12" ht="12.75" customHeight="1">
      <c r="A182" s="136" t="s">
        <v>636</v>
      </c>
      <c r="B182" s="135" t="s">
        <v>292</v>
      </c>
      <c r="C182" s="134">
        <v>52252.317999999999</v>
      </c>
      <c r="D182" s="131" t="s">
        <v>465</v>
      </c>
      <c r="E182" s="131">
        <v>35268.922246262824</v>
      </c>
      <c r="F182" s="131" t="s">
        <v>885</v>
      </c>
      <c r="G182" s="130">
        <v>35269</v>
      </c>
      <c r="H182" s="130" t="s">
        <v>870</v>
      </c>
      <c r="I182" s="129"/>
      <c r="J182" s="131" t="e">
        <f>-#NAME?</f>
        <v>#NAME?</v>
      </c>
      <c r="K182" s="129"/>
      <c r="L182" s="133" t="s">
        <v>833</v>
      </c>
    </row>
    <row r="183" spans="1:12" ht="12.75" customHeight="1">
      <c r="A183" s="136" t="s">
        <v>893</v>
      </c>
      <c r="B183" s="135" t="s">
        <v>292</v>
      </c>
      <c r="C183" s="134">
        <v>52296.693399999996</v>
      </c>
      <c r="D183" s="131" t="s">
        <v>465</v>
      </c>
      <c r="E183" s="131">
        <v>35398.922532187629</v>
      </c>
      <c r="F183" s="131" t="s">
        <v>891</v>
      </c>
      <c r="G183" s="130">
        <v>35399</v>
      </c>
      <c r="H183" s="130" t="s">
        <v>892</v>
      </c>
      <c r="I183" s="129"/>
      <c r="J183" s="131" t="s">
        <v>579</v>
      </c>
      <c r="K183" s="129"/>
      <c r="L183" s="132" t="s">
        <v>894</v>
      </c>
    </row>
    <row r="184" spans="1:12" ht="12.75" customHeight="1">
      <c r="A184" s="136" t="s">
        <v>903</v>
      </c>
      <c r="B184" s="135" t="s">
        <v>292</v>
      </c>
      <c r="C184" s="134">
        <v>52338.339599999999</v>
      </c>
      <c r="D184" s="131" t="s">
        <v>465</v>
      </c>
      <c r="E184" s="131">
        <v>35520.927469781032</v>
      </c>
      <c r="F184" s="131" t="s">
        <v>901</v>
      </c>
      <c r="G184" s="130">
        <v>35521</v>
      </c>
      <c r="H184" s="130" t="s">
        <v>902</v>
      </c>
      <c r="I184" s="129"/>
      <c r="J184" s="131" t="e">
        <f>-#NAME?</f>
        <v>#NAME?</v>
      </c>
      <c r="K184" s="129"/>
      <c r="L184" s="133" t="s">
        <v>904</v>
      </c>
    </row>
    <row r="185" spans="1:12" ht="12.75" customHeight="1">
      <c r="A185" s="136" t="s">
        <v>908</v>
      </c>
      <c r="B185" s="135" t="s">
        <v>292</v>
      </c>
      <c r="C185" s="134">
        <v>52548.608999999997</v>
      </c>
      <c r="D185" s="131" t="s">
        <v>465</v>
      </c>
      <c r="E185" s="131">
        <v>36136.923767757806</v>
      </c>
      <c r="F185" s="131" t="s">
        <v>907</v>
      </c>
      <c r="G185" s="130">
        <v>36137</v>
      </c>
      <c r="H185" s="130" t="s">
        <v>542</v>
      </c>
      <c r="I185" s="129"/>
      <c r="J185" s="131" t="s">
        <v>579</v>
      </c>
      <c r="K185" s="129"/>
      <c r="L185" s="132" t="s">
        <v>909</v>
      </c>
    </row>
    <row r="186" spans="1:12" ht="12.75" customHeight="1">
      <c r="A186" s="136" t="s">
        <v>912</v>
      </c>
      <c r="B186" s="135" t="s">
        <v>292</v>
      </c>
      <c r="C186" s="134">
        <v>52592.300499999998</v>
      </c>
      <c r="D186" s="131" t="s">
        <v>465</v>
      </c>
      <c r="E186" s="131">
        <v>36264.920529307761</v>
      </c>
      <c r="F186" s="131" t="s">
        <v>911</v>
      </c>
      <c r="G186" s="130">
        <v>36265</v>
      </c>
      <c r="H186" s="130" t="s">
        <v>882</v>
      </c>
      <c r="I186" s="129"/>
      <c r="J186" s="131" t="s">
        <v>579</v>
      </c>
      <c r="K186" s="129"/>
      <c r="L186" s="133" t="s">
        <v>913</v>
      </c>
    </row>
    <row r="187" spans="1:12" ht="12.75" customHeight="1">
      <c r="A187" s="136" t="s">
        <v>912</v>
      </c>
      <c r="B187" s="135" t="s">
        <v>288</v>
      </c>
      <c r="C187" s="134">
        <v>52592.472199999997</v>
      </c>
      <c r="D187" s="131" t="s">
        <v>465</v>
      </c>
      <c r="E187" s="131">
        <v>36265.423534330665</v>
      </c>
      <c r="F187" s="131" t="s">
        <v>914</v>
      </c>
      <c r="G187" s="130">
        <v>36265.5</v>
      </c>
      <c r="H187" s="130" t="s">
        <v>906</v>
      </c>
      <c r="I187" s="129"/>
      <c r="J187" s="131" t="s">
        <v>579</v>
      </c>
      <c r="K187" s="129"/>
      <c r="L187" s="133" t="s">
        <v>913</v>
      </c>
    </row>
    <row r="188" spans="1:12" ht="12.75" customHeight="1">
      <c r="A188" s="136" t="s">
        <v>912</v>
      </c>
      <c r="B188" s="135" t="s">
        <v>292</v>
      </c>
      <c r="C188" s="134">
        <v>52593.324999999997</v>
      </c>
      <c r="D188" s="131" t="s">
        <v>465</v>
      </c>
      <c r="E188" s="131">
        <v>36267.921860967421</v>
      </c>
      <c r="F188" s="131" t="s">
        <v>915</v>
      </c>
      <c r="G188" s="130">
        <v>36268</v>
      </c>
      <c r="H188" s="130" t="s">
        <v>916</v>
      </c>
      <c r="I188" s="129"/>
      <c r="J188" s="131" t="s">
        <v>579</v>
      </c>
      <c r="K188" s="129"/>
      <c r="L188" s="133" t="s">
        <v>913</v>
      </c>
    </row>
    <row r="189" spans="1:12" ht="12.75" customHeight="1">
      <c r="A189" s="136" t="s">
        <v>920</v>
      </c>
      <c r="B189" s="135" t="s">
        <v>292</v>
      </c>
      <c r="C189" s="134">
        <v>52608.6852</v>
      </c>
      <c r="D189" s="131" t="s">
        <v>465</v>
      </c>
      <c r="E189" s="131">
        <v>36312.920450092533</v>
      </c>
      <c r="F189" s="131" t="s">
        <v>918</v>
      </c>
      <c r="G189" s="130">
        <v>36313</v>
      </c>
      <c r="H189" s="130" t="s">
        <v>919</v>
      </c>
      <c r="I189" s="129"/>
      <c r="J189" s="131" t="s">
        <v>579</v>
      </c>
      <c r="K189" s="129"/>
      <c r="L189" s="133" t="s">
        <v>921</v>
      </c>
    </row>
    <row r="190" spans="1:12" ht="12.75" customHeight="1">
      <c r="A190" s="136" t="s">
        <v>893</v>
      </c>
      <c r="B190" s="135" t="s">
        <v>288</v>
      </c>
      <c r="C190" s="134">
        <v>52614.659699999997</v>
      </c>
      <c r="D190" s="131" t="s">
        <v>465</v>
      </c>
      <c r="E190" s="131">
        <v>36330.42309138157</v>
      </c>
      <c r="F190" s="131" t="s">
        <v>922</v>
      </c>
      <c r="G190" s="130">
        <v>36330.5</v>
      </c>
      <c r="H190" s="130" t="s">
        <v>923</v>
      </c>
      <c r="I190" s="129"/>
      <c r="J190" s="131" t="s">
        <v>579</v>
      </c>
      <c r="K190" s="129"/>
      <c r="L190" s="132" t="s">
        <v>894</v>
      </c>
    </row>
    <row r="191" spans="1:12" ht="12.75" customHeight="1">
      <c r="A191" s="136" t="s">
        <v>702</v>
      </c>
      <c r="B191" s="135" t="s">
        <v>292</v>
      </c>
      <c r="C191" s="134">
        <v>52618.244200000001</v>
      </c>
      <c r="D191" s="131" t="s">
        <v>465</v>
      </c>
      <c r="E191" s="131">
        <v>36340.924090243505</v>
      </c>
      <c r="F191" s="131" t="s">
        <v>924</v>
      </c>
      <c r="G191" s="130">
        <v>36341</v>
      </c>
      <c r="H191" s="130" t="s">
        <v>925</v>
      </c>
      <c r="I191" s="129"/>
      <c r="J191" s="131" t="s">
        <v>809</v>
      </c>
      <c r="K191" s="129"/>
      <c r="L191" s="133" t="s">
        <v>926</v>
      </c>
    </row>
    <row r="192" spans="1:12" ht="12.75" customHeight="1">
      <c r="A192" s="136" t="s">
        <v>928</v>
      </c>
      <c r="B192" s="135" t="s">
        <v>292</v>
      </c>
      <c r="C192" s="134">
        <v>52620.291599999997</v>
      </c>
      <c r="D192" s="131" t="s">
        <v>465</v>
      </c>
      <c r="E192" s="131">
        <v>36346.92206627081</v>
      </c>
      <c r="F192" s="131" t="s">
        <v>927</v>
      </c>
      <c r="G192" s="130">
        <v>36347</v>
      </c>
      <c r="H192" s="130" t="s">
        <v>867</v>
      </c>
      <c r="I192" s="129"/>
      <c r="J192" s="131" t="e">
        <f>-#NAME?</f>
        <v>#NAME?</v>
      </c>
      <c r="K192" s="129"/>
      <c r="L192" s="133" t="s">
        <v>904</v>
      </c>
    </row>
    <row r="193" spans="1:12" ht="12.75" customHeight="1">
      <c r="A193" s="136" t="s">
        <v>893</v>
      </c>
      <c r="B193" s="135" t="s">
        <v>292</v>
      </c>
      <c r="C193" s="134">
        <v>52620.633000000002</v>
      </c>
      <c r="D193" s="131" t="s">
        <v>465</v>
      </c>
      <c r="E193" s="131">
        <v>36347.922217201623</v>
      </c>
      <c r="F193" s="131" t="s">
        <v>929</v>
      </c>
      <c r="G193" s="130">
        <v>36348</v>
      </c>
      <c r="H193" s="130" t="s">
        <v>867</v>
      </c>
      <c r="I193" s="129"/>
      <c r="J193" s="131" t="s">
        <v>579</v>
      </c>
      <c r="K193" s="129"/>
      <c r="L193" s="132" t="s">
        <v>894</v>
      </c>
    </row>
    <row r="194" spans="1:12" ht="12.75" customHeight="1">
      <c r="A194" s="136" t="s">
        <v>893</v>
      </c>
      <c r="B194" s="135" t="s">
        <v>288</v>
      </c>
      <c r="C194" s="134">
        <v>52684.635999999999</v>
      </c>
      <c r="D194" s="131" t="s">
        <v>465</v>
      </c>
      <c r="E194" s="131">
        <v>36535.422685930818</v>
      </c>
      <c r="F194" s="131" t="s">
        <v>941</v>
      </c>
      <c r="G194" s="130">
        <v>36535.5</v>
      </c>
      <c r="H194" s="130" t="s">
        <v>892</v>
      </c>
      <c r="I194" s="129"/>
      <c r="J194" s="131" t="s">
        <v>579</v>
      </c>
      <c r="K194" s="129"/>
      <c r="L194" s="132" t="s">
        <v>894</v>
      </c>
    </row>
    <row r="195" spans="1:12" ht="12.75" customHeight="1">
      <c r="A195" s="136" t="s">
        <v>827</v>
      </c>
      <c r="B195" s="135" t="s">
        <v>292</v>
      </c>
      <c r="C195" s="134">
        <v>52902.586199999998</v>
      </c>
      <c r="D195" s="131" t="s">
        <v>465</v>
      </c>
      <c r="E195" s="131">
        <v>37173.920329160392</v>
      </c>
      <c r="F195" s="131" t="s">
        <v>942</v>
      </c>
      <c r="G195" s="130">
        <v>37174</v>
      </c>
      <c r="H195" s="130" t="s">
        <v>919</v>
      </c>
      <c r="I195" s="129"/>
      <c r="J195" s="131" t="s">
        <v>579</v>
      </c>
      <c r="K195" s="129"/>
      <c r="L195" s="133" t="s">
        <v>943</v>
      </c>
    </row>
    <row r="196" spans="1:12" ht="12.75" customHeight="1">
      <c r="A196" s="136" t="s">
        <v>946</v>
      </c>
      <c r="B196" s="135" t="s">
        <v>288</v>
      </c>
      <c r="C196" s="134">
        <v>52922.552900000002</v>
      </c>
      <c r="D196" s="131" t="s">
        <v>465</v>
      </c>
      <c r="E196" s="131">
        <v>37232.413924913344</v>
      </c>
      <c r="F196" s="131" t="s">
        <v>944</v>
      </c>
      <c r="G196" s="130">
        <v>37232.5</v>
      </c>
      <c r="H196" s="130" t="s">
        <v>945</v>
      </c>
      <c r="I196" s="129"/>
      <c r="J196" s="131" t="s">
        <v>579</v>
      </c>
      <c r="K196" s="129"/>
      <c r="L196" s="133" t="s">
        <v>947</v>
      </c>
    </row>
    <row r="197" spans="1:12" ht="12.75" customHeight="1">
      <c r="A197" s="136" t="s">
        <v>950</v>
      </c>
      <c r="B197" s="135" t="s">
        <v>292</v>
      </c>
      <c r="C197" s="134">
        <v>52923.408300000003</v>
      </c>
      <c r="D197" s="131" t="s">
        <v>465</v>
      </c>
      <c r="E197" s="131">
        <v>37234.919868399607</v>
      </c>
      <c r="F197" s="131" t="s">
        <v>948</v>
      </c>
      <c r="G197" s="130">
        <v>37235</v>
      </c>
      <c r="H197" s="130" t="s">
        <v>949</v>
      </c>
      <c r="I197" s="129"/>
      <c r="J197" s="131" t="s">
        <v>579</v>
      </c>
      <c r="K197" s="129"/>
      <c r="L197" s="133" t="s">
        <v>951</v>
      </c>
    </row>
    <row r="198" spans="1:12" ht="12.75" customHeight="1">
      <c r="A198" s="136" t="s">
        <v>955</v>
      </c>
      <c r="B198" s="135" t="s">
        <v>292</v>
      </c>
      <c r="C198" s="134">
        <v>52939.7935</v>
      </c>
      <c r="D198" s="131" t="s">
        <v>465</v>
      </c>
      <c r="E198" s="131">
        <v>37282.921253963112</v>
      </c>
      <c r="F198" s="131" t="s">
        <v>953</v>
      </c>
      <c r="G198" s="130">
        <v>37283</v>
      </c>
      <c r="H198" s="130" t="s">
        <v>954</v>
      </c>
      <c r="I198" s="129"/>
      <c r="J198" s="131" t="s">
        <v>420</v>
      </c>
      <c r="K198" s="129"/>
      <c r="L198" s="133" t="s">
        <v>956</v>
      </c>
    </row>
    <row r="199" spans="1:12" ht="12.75" customHeight="1">
      <c r="A199" s="136" t="s">
        <v>959</v>
      </c>
      <c r="B199" s="135" t="s">
        <v>292</v>
      </c>
      <c r="C199" s="134">
        <v>52956.518600000003</v>
      </c>
      <c r="D199" s="131" t="s">
        <v>465</v>
      </c>
      <c r="E199" s="131">
        <v>37331.918396121189</v>
      </c>
      <c r="F199" s="131" t="s">
        <v>957</v>
      </c>
      <c r="G199" s="130">
        <v>37332</v>
      </c>
      <c r="H199" s="130" t="s">
        <v>958</v>
      </c>
      <c r="I199" s="129"/>
      <c r="J199" s="131" t="e">
        <f>-#NAME?</f>
        <v>#NAME?</v>
      </c>
      <c r="K199" s="129"/>
      <c r="L199" s="133" t="s">
        <v>926</v>
      </c>
    </row>
    <row r="200" spans="1:12" ht="12.75" customHeight="1">
      <c r="A200" s="136" t="s">
        <v>920</v>
      </c>
      <c r="B200" s="135" t="s">
        <v>292</v>
      </c>
      <c r="C200" s="134">
        <v>52964.7111</v>
      </c>
      <c r="D200" s="131" t="s">
        <v>465</v>
      </c>
      <c r="E200" s="131">
        <v>37355.918795947189</v>
      </c>
      <c r="F200" s="131" t="s">
        <v>960</v>
      </c>
      <c r="G200" s="130">
        <v>37356</v>
      </c>
      <c r="H200" s="130" t="s">
        <v>961</v>
      </c>
      <c r="I200" s="129"/>
      <c r="J200" s="131" t="s">
        <v>579</v>
      </c>
      <c r="K200" s="129"/>
      <c r="L200" s="133" t="s">
        <v>962</v>
      </c>
    </row>
    <row r="201" spans="1:12" ht="12.75" customHeight="1">
      <c r="A201" s="136" t="s">
        <v>959</v>
      </c>
      <c r="B201" s="135" t="s">
        <v>292</v>
      </c>
      <c r="C201" s="134">
        <v>52982.462200000002</v>
      </c>
      <c r="D201" s="131" t="s">
        <v>465</v>
      </c>
      <c r="E201" s="131">
        <v>37407.921664101166</v>
      </c>
      <c r="F201" s="131" t="s">
        <v>963</v>
      </c>
      <c r="G201" s="130">
        <v>37408</v>
      </c>
      <c r="H201" s="130" t="s">
        <v>916</v>
      </c>
      <c r="I201" s="129"/>
      <c r="J201" s="131" t="e">
        <f>-#NAME?</f>
        <v>#NAME?</v>
      </c>
      <c r="K201" s="129"/>
      <c r="L201" s="133" t="s">
        <v>926</v>
      </c>
    </row>
    <row r="202" spans="1:12" ht="12.75" customHeight="1">
      <c r="A202" s="136" t="s">
        <v>959</v>
      </c>
      <c r="B202" s="135" t="s">
        <v>292</v>
      </c>
      <c r="C202" s="134">
        <v>52983.485399999998</v>
      </c>
      <c r="D202" s="131" t="s">
        <v>465</v>
      </c>
      <c r="E202" s="131">
        <v>37410.919187336061</v>
      </c>
      <c r="F202" s="131" t="s">
        <v>964</v>
      </c>
      <c r="G202" s="130">
        <v>37411</v>
      </c>
      <c r="H202" s="130" t="s">
        <v>965</v>
      </c>
      <c r="I202" s="129"/>
      <c r="J202" s="131" t="e">
        <f>-#NAME?</f>
        <v>#NAME?</v>
      </c>
      <c r="K202" s="129"/>
      <c r="L202" s="133" t="s">
        <v>926</v>
      </c>
    </row>
    <row r="203" spans="1:12" ht="12.75" customHeight="1">
      <c r="A203" s="136" t="s">
        <v>955</v>
      </c>
      <c r="B203" s="135" t="s">
        <v>292</v>
      </c>
      <c r="C203" s="134">
        <v>53014.889799999997</v>
      </c>
      <c r="D203" s="131" t="s">
        <v>465</v>
      </c>
      <c r="E203" s="131">
        <v>37502.920182916881</v>
      </c>
      <c r="F203" s="131" t="s">
        <v>969</v>
      </c>
      <c r="G203" s="130">
        <v>37503</v>
      </c>
      <c r="H203" s="130" t="s">
        <v>919</v>
      </c>
      <c r="I203" s="129"/>
      <c r="J203" s="131" t="s">
        <v>579</v>
      </c>
      <c r="K203" s="129"/>
      <c r="L203" s="133" t="s">
        <v>956</v>
      </c>
    </row>
    <row r="204" spans="1:12" ht="12.75" customHeight="1">
      <c r="A204" s="136" t="s">
        <v>955</v>
      </c>
      <c r="B204" s="135" t="s">
        <v>292</v>
      </c>
      <c r="C204" s="134">
        <v>53017.620699999999</v>
      </c>
      <c r="D204" s="131" t="s">
        <v>465</v>
      </c>
      <c r="E204" s="131">
        <v>37510.920511496057</v>
      </c>
      <c r="F204" s="131" t="s">
        <v>970</v>
      </c>
      <c r="G204" s="130">
        <v>37511</v>
      </c>
      <c r="H204" s="130" t="s">
        <v>882</v>
      </c>
      <c r="I204" s="129"/>
      <c r="J204" s="131" t="s">
        <v>579</v>
      </c>
      <c r="K204" s="129"/>
      <c r="L204" s="133" t="s">
        <v>956</v>
      </c>
    </row>
    <row r="205" spans="1:12" ht="12.75" customHeight="1">
      <c r="A205" s="136" t="s">
        <v>955</v>
      </c>
      <c r="B205" s="135" t="s">
        <v>288</v>
      </c>
      <c r="C205" s="134">
        <v>53017.792300000001</v>
      </c>
      <c r="D205" s="131" t="s">
        <v>465</v>
      </c>
      <c r="E205" s="131">
        <v>37511.423223563215</v>
      </c>
      <c r="F205" s="131" t="s">
        <v>971</v>
      </c>
      <c r="G205" s="130">
        <v>37511.5</v>
      </c>
      <c r="H205" s="130" t="s">
        <v>872</v>
      </c>
      <c r="I205" s="129"/>
      <c r="J205" s="131" t="s">
        <v>579</v>
      </c>
      <c r="K205" s="129"/>
      <c r="L205" s="133" t="s">
        <v>956</v>
      </c>
    </row>
    <row r="206" spans="1:12" ht="12.75" customHeight="1">
      <c r="A206" s="136" t="s">
        <v>959</v>
      </c>
      <c r="B206" s="135" t="s">
        <v>292</v>
      </c>
      <c r="C206" s="134">
        <v>53287.626700000001</v>
      </c>
      <c r="D206" s="131" t="s">
        <v>465</v>
      </c>
      <c r="E206" s="131">
        <v>38301.918614080263</v>
      </c>
      <c r="F206" s="131" t="s">
        <v>972</v>
      </c>
      <c r="G206" s="130">
        <v>38302</v>
      </c>
      <c r="H206" s="130" t="s">
        <v>973</v>
      </c>
      <c r="I206" s="129"/>
      <c r="J206" s="131" t="e">
        <f>-#NAME?</f>
        <v>#NAME?</v>
      </c>
      <c r="K206" s="129"/>
      <c r="L206" s="133" t="s">
        <v>974</v>
      </c>
    </row>
    <row r="207" spans="1:12" ht="12.75" customHeight="1">
      <c r="A207" s="136" t="s">
        <v>955</v>
      </c>
      <c r="B207" s="135" t="s">
        <v>292</v>
      </c>
      <c r="C207" s="134">
        <v>53292.7474</v>
      </c>
      <c r="D207" s="131" t="s">
        <v>465</v>
      </c>
      <c r="E207" s="131">
        <v>38316.919999175043</v>
      </c>
      <c r="F207" s="131" t="s">
        <v>975</v>
      </c>
      <c r="G207" s="130">
        <v>38317</v>
      </c>
      <c r="H207" s="130" t="s">
        <v>840</v>
      </c>
      <c r="I207" s="129"/>
      <c r="J207" s="131" t="s">
        <v>420</v>
      </c>
      <c r="K207" s="129"/>
      <c r="L207" s="133" t="s">
        <v>956</v>
      </c>
    </row>
    <row r="208" spans="1:12" ht="12.75" customHeight="1">
      <c r="A208" s="136" t="s">
        <v>955</v>
      </c>
      <c r="B208" s="135" t="s">
        <v>292</v>
      </c>
      <c r="C208" s="134">
        <v>53294.7958</v>
      </c>
      <c r="D208" s="131" t="s">
        <v>465</v>
      </c>
      <c r="E208" s="131">
        <v>38322.920904759856</v>
      </c>
      <c r="F208" s="131" t="s">
        <v>976</v>
      </c>
      <c r="G208" s="130">
        <v>38323</v>
      </c>
      <c r="H208" s="130" t="s">
        <v>977</v>
      </c>
      <c r="I208" s="129"/>
      <c r="J208" s="131" t="s">
        <v>420</v>
      </c>
      <c r="K208" s="129"/>
      <c r="L208" s="133" t="s">
        <v>956</v>
      </c>
    </row>
    <row r="209" spans="1:12" ht="12.75" customHeight="1">
      <c r="A209" s="136" t="s">
        <v>955</v>
      </c>
      <c r="B209" s="135" t="s">
        <v>292</v>
      </c>
      <c r="C209" s="134">
        <v>53297.867599999998</v>
      </c>
      <c r="D209" s="131" t="s">
        <v>465</v>
      </c>
      <c r="E209" s="131">
        <v>38331.919919491076</v>
      </c>
      <c r="F209" s="131" t="s">
        <v>978</v>
      </c>
      <c r="G209" s="130">
        <v>38332</v>
      </c>
      <c r="H209" s="130" t="s">
        <v>840</v>
      </c>
      <c r="I209" s="129"/>
      <c r="J209" s="131" t="s">
        <v>420</v>
      </c>
      <c r="K209" s="129"/>
      <c r="L209" s="133" t="s">
        <v>956</v>
      </c>
    </row>
    <row r="210" spans="1:12" ht="12.75" customHeight="1">
      <c r="A210" s="136" t="s">
        <v>733</v>
      </c>
      <c r="B210" s="135" t="s">
        <v>288</v>
      </c>
      <c r="C210" s="134">
        <v>53349.2405</v>
      </c>
      <c r="D210" s="131" t="s">
        <v>465</v>
      </c>
      <c r="E210" s="131">
        <v>38482.419784028338</v>
      </c>
      <c r="F210" s="131" t="s">
        <v>982</v>
      </c>
      <c r="G210" s="130">
        <v>38482.5</v>
      </c>
      <c r="H210" s="130" t="s">
        <v>949</v>
      </c>
      <c r="I210" s="129"/>
      <c r="J210" s="131" t="e">
        <f>-#NAME?</f>
        <v>#NAME?</v>
      </c>
      <c r="K210" s="129"/>
      <c r="L210" s="133" t="s">
        <v>974</v>
      </c>
    </row>
    <row r="211" spans="1:12" ht="12.75" customHeight="1">
      <c r="A211" s="136" t="s">
        <v>733</v>
      </c>
      <c r="B211" s="135" t="s">
        <v>292</v>
      </c>
      <c r="C211" s="134">
        <v>53349.410600000003</v>
      </c>
      <c r="D211" s="131" t="s">
        <v>465</v>
      </c>
      <c r="E211" s="131">
        <v>38482.918101759249</v>
      </c>
      <c r="F211" s="131" t="s">
        <v>983</v>
      </c>
      <c r="G211" s="130">
        <v>38483</v>
      </c>
      <c r="H211" s="130" t="s">
        <v>984</v>
      </c>
      <c r="I211" s="129"/>
      <c r="J211" s="131" t="e">
        <f>-#NAME?</f>
        <v>#NAME?</v>
      </c>
      <c r="K211" s="129"/>
      <c r="L211" s="133" t="s">
        <v>974</v>
      </c>
    </row>
    <row r="212" spans="1:12" ht="12.75" customHeight="1">
      <c r="A212" s="136" t="s">
        <v>733</v>
      </c>
      <c r="B212" s="135" t="s">
        <v>288</v>
      </c>
      <c r="C212" s="134">
        <v>53349.582900000001</v>
      </c>
      <c r="D212" s="131" t="s">
        <v>465</v>
      </c>
      <c r="E212" s="131">
        <v>38483.422864516651</v>
      </c>
      <c r="F212" s="131" t="s">
        <v>985</v>
      </c>
      <c r="G212" s="130">
        <v>38483.5</v>
      </c>
      <c r="H212" s="130" t="s">
        <v>923</v>
      </c>
      <c r="I212" s="129"/>
      <c r="J212" s="131" t="e">
        <f>-#NAME?</f>
        <v>#NAME?</v>
      </c>
      <c r="K212" s="129"/>
      <c r="L212" s="133" t="s">
        <v>974</v>
      </c>
    </row>
    <row r="213" spans="1:12" ht="12.75" customHeight="1">
      <c r="A213" s="136" t="s">
        <v>928</v>
      </c>
      <c r="B213" s="135" t="s">
        <v>292</v>
      </c>
      <c r="C213" s="134">
        <v>53652.528599999998</v>
      </c>
      <c r="D213" s="131" t="s">
        <v>485</v>
      </c>
      <c r="E213" s="131">
        <v>39370.919712312767</v>
      </c>
      <c r="F213" s="131" t="s">
        <v>992</v>
      </c>
      <c r="G213" s="130">
        <v>39371</v>
      </c>
      <c r="H213" s="130" t="s">
        <v>949</v>
      </c>
      <c r="I213" s="129"/>
      <c r="J213" s="131" t="e">
        <f>-#NAME?</f>
        <v>#NAME?</v>
      </c>
      <c r="K213" s="129"/>
      <c r="L213" s="133" t="s">
        <v>811</v>
      </c>
    </row>
    <row r="214" spans="1:12" ht="12.75" customHeight="1">
      <c r="A214" s="136" t="s">
        <v>733</v>
      </c>
      <c r="B214" s="135" t="s">
        <v>288</v>
      </c>
      <c r="C214" s="134">
        <v>53683.420599999998</v>
      </c>
      <c r="D214" s="131" t="s">
        <v>485</v>
      </c>
      <c r="E214" s="131">
        <v>39461.419602630136</v>
      </c>
      <c r="F214" s="131" t="s">
        <v>993</v>
      </c>
      <c r="G214" s="130">
        <v>39461.5</v>
      </c>
      <c r="H214" s="130" t="s">
        <v>949</v>
      </c>
      <c r="I214" s="129"/>
      <c r="J214" s="131" t="e">
        <f>-#NAME?</f>
        <v>#NAME?</v>
      </c>
      <c r="K214" s="129"/>
      <c r="L214" s="133" t="s">
        <v>811</v>
      </c>
    </row>
    <row r="215" spans="1:12" ht="12.75" customHeight="1">
      <c r="A215" s="136" t="s">
        <v>733</v>
      </c>
      <c r="B215" s="135" t="s">
        <v>292</v>
      </c>
      <c r="C215" s="134">
        <v>53683.591200000003</v>
      </c>
      <c r="D215" s="131" t="s">
        <v>485</v>
      </c>
      <c r="E215" s="131">
        <v>39461.919385139801</v>
      </c>
      <c r="F215" s="131" t="s">
        <v>994</v>
      </c>
      <c r="G215" s="130">
        <v>39462</v>
      </c>
      <c r="H215" s="130" t="s">
        <v>995</v>
      </c>
      <c r="I215" s="129"/>
      <c r="J215" s="131" t="e">
        <f>-#NAME?</f>
        <v>#NAME?</v>
      </c>
      <c r="K215" s="129"/>
      <c r="L215" s="133" t="s">
        <v>811</v>
      </c>
    </row>
    <row r="216" spans="1:12" ht="12.75" customHeight="1">
      <c r="A216" s="136" t="s">
        <v>1000</v>
      </c>
      <c r="B216" s="135" t="s">
        <v>292</v>
      </c>
      <c r="C216" s="134">
        <v>53724.553899999999</v>
      </c>
      <c r="D216" s="131" t="s">
        <v>485</v>
      </c>
      <c r="E216" s="131">
        <v>39581.921970181327</v>
      </c>
      <c r="F216" s="131" t="s">
        <v>999</v>
      </c>
      <c r="G216" s="130">
        <v>39582</v>
      </c>
      <c r="H216" s="130" t="s">
        <v>867</v>
      </c>
      <c r="I216" s="129"/>
      <c r="J216" s="131" t="s">
        <v>420</v>
      </c>
      <c r="K216" s="129"/>
      <c r="L216" s="133" t="s">
        <v>1001</v>
      </c>
    </row>
    <row r="217" spans="1:12" ht="12.75" customHeight="1">
      <c r="A217" s="136" t="s">
        <v>1000</v>
      </c>
      <c r="B217" s="135" t="s">
        <v>288</v>
      </c>
      <c r="C217" s="134">
        <v>53748.618600000002</v>
      </c>
      <c r="D217" s="131" t="s">
        <v>485</v>
      </c>
      <c r="E217" s="131">
        <v>39652.420892572904</v>
      </c>
      <c r="F217" s="131" t="s">
        <v>1002</v>
      </c>
      <c r="G217" s="130">
        <v>39652.5</v>
      </c>
      <c r="H217" s="130" t="s">
        <v>977</v>
      </c>
      <c r="I217" s="129"/>
      <c r="J217" s="131" t="s">
        <v>420</v>
      </c>
      <c r="K217" s="129"/>
      <c r="L217" s="133" t="s">
        <v>1001</v>
      </c>
    </row>
    <row r="218" spans="1:12" ht="12.75" customHeight="1">
      <c r="A218" s="136" t="s">
        <v>1000</v>
      </c>
      <c r="B218" s="135" t="s">
        <v>288</v>
      </c>
      <c r="C218" s="134">
        <v>53762.614099999999</v>
      </c>
      <c r="D218" s="131" t="s">
        <v>485</v>
      </c>
      <c r="E218" s="131">
        <v>39693.421514576548</v>
      </c>
      <c r="F218" s="131" t="s">
        <v>1005</v>
      </c>
      <c r="G218" s="130">
        <v>39693.5</v>
      </c>
      <c r="H218" s="130" t="s">
        <v>990</v>
      </c>
      <c r="I218" s="129"/>
      <c r="J218" s="131" t="s">
        <v>445</v>
      </c>
      <c r="K218" s="129"/>
      <c r="L218" s="133" t="s">
        <v>1001</v>
      </c>
    </row>
    <row r="219" spans="1:12" ht="12.75" customHeight="1">
      <c r="A219" s="136" t="s">
        <v>1000</v>
      </c>
      <c r="B219" s="135" t="s">
        <v>288</v>
      </c>
      <c r="C219" s="134">
        <v>53776.609700000001</v>
      </c>
      <c r="D219" s="131" t="s">
        <v>485</v>
      </c>
      <c r="E219" s="131">
        <v>39734.422429535953</v>
      </c>
      <c r="F219" s="131" t="s">
        <v>1006</v>
      </c>
      <c r="G219" s="130">
        <v>39734.5</v>
      </c>
      <c r="H219" s="130" t="s">
        <v>870</v>
      </c>
      <c r="I219" s="129"/>
      <c r="J219" s="131" t="s">
        <v>445</v>
      </c>
      <c r="K219" s="129"/>
      <c r="L219" s="133" t="s">
        <v>1001</v>
      </c>
    </row>
    <row r="220" spans="1:12" ht="12.75" customHeight="1">
      <c r="A220" s="136" t="s">
        <v>1000</v>
      </c>
      <c r="B220" s="135" t="s">
        <v>288</v>
      </c>
      <c r="C220" s="134">
        <v>53788.555200000003</v>
      </c>
      <c r="D220" s="131" t="s">
        <v>485</v>
      </c>
      <c r="E220" s="131">
        <v>39769.417458662785</v>
      </c>
      <c r="F220" s="131" t="s">
        <v>1007</v>
      </c>
      <c r="G220" s="130">
        <v>39769.5</v>
      </c>
      <c r="H220" s="130" t="s">
        <v>1008</v>
      </c>
      <c r="I220" s="129"/>
      <c r="J220" s="131" t="s">
        <v>420</v>
      </c>
      <c r="K220" s="129"/>
      <c r="L220" s="133" t="s">
        <v>1001</v>
      </c>
    </row>
    <row r="221" spans="1:12" ht="12.75" customHeight="1">
      <c r="A221" s="136" t="s">
        <v>1000</v>
      </c>
      <c r="B221" s="135" t="s">
        <v>292</v>
      </c>
      <c r="C221" s="134">
        <v>53795.554199999999</v>
      </c>
      <c r="D221" s="131" t="s">
        <v>485</v>
      </c>
      <c r="E221" s="131">
        <v>39789.921431611474</v>
      </c>
      <c r="F221" s="131" t="s">
        <v>1009</v>
      </c>
      <c r="G221" s="130">
        <v>39790</v>
      </c>
      <c r="H221" s="130" t="s">
        <v>990</v>
      </c>
      <c r="I221" s="129"/>
      <c r="J221" s="131" t="s">
        <v>445</v>
      </c>
      <c r="K221" s="129"/>
      <c r="L221" s="133" t="s">
        <v>1001</v>
      </c>
    </row>
    <row r="222" spans="1:12" ht="12.75" customHeight="1">
      <c r="A222" s="136" t="s">
        <v>1000</v>
      </c>
      <c r="B222" s="135" t="s">
        <v>292</v>
      </c>
      <c r="C222" s="134">
        <v>53796.577899999997</v>
      </c>
      <c r="D222" s="131" t="s">
        <v>485</v>
      </c>
      <c r="E222" s="131">
        <v>39792.920419625123</v>
      </c>
      <c r="F222" s="131" t="s">
        <v>1010</v>
      </c>
      <c r="G222" s="130">
        <v>39793</v>
      </c>
      <c r="H222" s="130" t="s">
        <v>919</v>
      </c>
      <c r="I222" s="129"/>
      <c r="J222" s="131" t="s">
        <v>445</v>
      </c>
      <c r="K222" s="129"/>
      <c r="L222" s="133" t="s">
        <v>1001</v>
      </c>
    </row>
    <row r="223" spans="1:12" ht="12.75" customHeight="1">
      <c r="A223" s="136" t="s">
        <v>1012</v>
      </c>
      <c r="B223" s="135" t="s">
        <v>292</v>
      </c>
      <c r="C223" s="134">
        <v>53802.381099999999</v>
      </c>
      <c r="D223" s="131" t="s">
        <v>465</v>
      </c>
      <c r="E223" s="131">
        <v>39809.921227714272</v>
      </c>
      <c r="F223" s="131" t="s">
        <v>1011</v>
      </c>
      <c r="G223" s="130">
        <v>39810</v>
      </c>
      <c r="H223" s="130" t="s">
        <v>954</v>
      </c>
      <c r="I223" s="129"/>
      <c r="J223" s="131" t="s">
        <v>579</v>
      </c>
      <c r="K223" s="129"/>
      <c r="L223" s="133" t="s">
        <v>1013</v>
      </c>
    </row>
    <row r="224" spans="1:12" ht="12.75" customHeight="1">
      <c r="A224" s="136" t="s">
        <v>1012</v>
      </c>
      <c r="B224" s="135" t="s">
        <v>292</v>
      </c>
      <c r="C224" s="134">
        <v>53815.352500000001</v>
      </c>
      <c r="D224" s="131" t="s">
        <v>465</v>
      </c>
      <c r="E224" s="131">
        <v>39847.921689881274</v>
      </c>
      <c r="F224" s="131" t="s">
        <v>1014</v>
      </c>
      <c r="G224" s="130">
        <v>39848</v>
      </c>
      <c r="H224" s="130" t="s">
        <v>916</v>
      </c>
      <c r="I224" s="129"/>
      <c r="J224" s="131" t="s">
        <v>579</v>
      </c>
      <c r="K224" s="129"/>
      <c r="L224" s="133" t="s">
        <v>1013</v>
      </c>
    </row>
    <row r="225" spans="1:12" ht="12.75" customHeight="1">
      <c r="A225" s="136" t="s">
        <v>1017</v>
      </c>
      <c r="B225" s="135" t="s">
        <v>292</v>
      </c>
      <c r="C225" s="134">
        <v>54022.550799999997</v>
      </c>
      <c r="D225" s="131" t="s">
        <v>485</v>
      </c>
      <c r="E225" s="131">
        <v>40454.921023817071</v>
      </c>
      <c r="F225" s="131" t="s">
        <v>1016</v>
      </c>
      <c r="G225" s="130">
        <v>40455</v>
      </c>
      <c r="H225" s="130" t="s">
        <v>977</v>
      </c>
      <c r="I225" s="129"/>
      <c r="J225" s="131" t="s">
        <v>445</v>
      </c>
      <c r="K225" s="129"/>
      <c r="L225" s="133" t="s">
        <v>1018</v>
      </c>
    </row>
    <row r="226" spans="1:12" ht="12.75" customHeight="1">
      <c r="A226" s="136" t="s">
        <v>1020</v>
      </c>
      <c r="B226" s="135" t="s">
        <v>288</v>
      </c>
      <c r="C226" s="134">
        <v>54026.4781</v>
      </c>
      <c r="D226" s="131" t="s">
        <v>465</v>
      </c>
      <c r="E226" s="131">
        <v>40466.426274990306</v>
      </c>
      <c r="F226" s="131" t="s">
        <v>1019</v>
      </c>
      <c r="G226" s="130">
        <v>40466.5</v>
      </c>
      <c r="H226" s="130" t="s">
        <v>836</v>
      </c>
      <c r="I226" s="129"/>
      <c r="J226" s="131" t="s">
        <v>579</v>
      </c>
      <c r="K226" s="129"/>
      <c r="L226" s="133" t="s">
        <v>1021</v>
      </c>
    </row>
    <row r="227" spans="1:12" ht="12.75" customHeight="1">
      <c r="A227" s="136" t="s">
        <v>1024</v>
      </c>
      <c r="B227" s="135" t="s">
        <v>292</v>
      </c>
      <c r="C227" s="134">
        <v>54035.522400000002</v>
      </c>
      <c r="D227" s="131" t="s">
        <v>485</v>
      </c>
      <c r="E227" s="131">
        <v>40492.922071895569</v>
      </c>
      <c r="F227" s="131" t="s">
        <v>1022</v>
      </c>
      <c r="G227" s="130">
        <v>40493</v>
      </c>
      <c r="H227" s="130" t="s">
        <v>1023</v>
      </c>
      <c r="I227" s="129"/>
      <c r="J227" s="131" t="s">
        <v>420</v>
      </c>
      <c r="K227" s="129"/>
      <c r="L227" s="133" t="s">
        <v>1025</v>
      </c>
    </row>
    <row r="228" spans="1:12" ht="12.75" customHeight="1">
      <c r="A228" s="136" t="s">
        <v>733</v>
      </c>
      <c r="B228" s="135" t="s">
        <v>288</v>
      </c>
      <c r="C228" s="134">
        <v>54084.507100000003</v>
      </c>
      <c r="D228" s="131" t="s">
        <v>485</v>
      </c>
      <c r="E228" s="131">
        <v>40636.425567209219</v>
      </c>
      <c r="F228" s="131" t="s">
        <v>1026</v>
      </c>
      <c r="G228" s="130">
        <v>40636.5</v>
      </c>
      <c r="H228" s="130" t="s">
        <v>1027</v>
      </c>
      <c r="I228" s="129"/>
      <c r="J228" s="131" t="e">
        <f>-#NAME?</f>
        <v>#NAME?</v>
      </c>
      <c r="K228" s="129"/>
      <c r="L228" s="133" t="s">
        <v>1028</v>
      </c>
    </row>
    <row r="229" spans="1:12" ht="12.75" customHeight="1">
      <c r="A229" s="136" t="s">
        <v>1032</v>
      </c>
      <c r="B229" s="135" t="s">
        <v>292</v>
      </c>
      <c r="C229" s="134">
        <v>54108.2304</v>
      </c>
      <c r="D229" s="131" t="s">
        <v>485</v>
      </c>
      <c r="E229" s="131">
        <v>40705.924338669982</v>
      </c>
      <c r="F229" s="131" t="s">
        <v>1031</v>
      </c>
      <c r="G229" s="130">
        <v>40706</v>
      </c>
      <c r="H229" s="130" t="s">
        <v>842</v>
      </c>
      <c r="I229" s="129"/>
      <c r="J229" s="131" t="s">
        <v>420</v>
      </c>
      <c r="K229" s="129"/>
      <c r="L229" s="133" t="s">
        <v>1033</v>
      </c>
    </row>
    <row r="230" spans="1:12" ht="12.75" customHeight="1">
      <c r="A230" s="136" t="s">
        <v>1035</v>
      </c>
      <c r="B230" s="135" t="s">
        <v>292</v>
      </c>
      <c r="C230" s="134">
        <v>54116.422200000001</v>
      </c>
      <c r="D230" s="131" t="s">
        <v>485</v>
      </c>
      <c r="E230" s="131">
        <v>40729.922687805738</v>
      </c>
      <c r="F230" s="131" t="s">
        <v>1034</v>
      </c>
      <c r="G230" s="130">
        <v>40730</v>
      </c>
      <c r="H230" s="130" t="s">
        <v>892</v>
      </c>
      <c r="I230" s="129"/>
      <c r="J230" s="131" t="s">
        <v>809</v>
      </c>
      <c r="K230" s="129"/>
      <c r="L230" s="133" t="s">
        <v>1036</v>
      </c>
    </row>
    <row r="231" spans="1:12" ht="12.75" customHeight="1">
      <c r="A231" s="136" t="s">
        <v>600</v>
      </c>
      <c r="B231" s="135" t="s">
        <v>288</v>
      </c>
      <c r="C231" s="134">
        <v>54338.811699999998</v>
      </c>
      <c r="D231" s="131" t="s">
        <v>485</v>
      </c>
      <c r="E231" s="131">
        <v>41381.425515648996</v>
      </c>
      <c r="F231" s="131" t="s">
        <v>1038</v>
      </c>
      <c r="G231" s="130">
        <v>41381.5</v>
      </c>
      <c r="H231" s="130" t="s">
        <v>1027</v>
      </c>
      <c r="I231" s="129"/>
      <c r="J231" s="131" t="s">
        <v>780</v>
      </c>
      <c r="K231" s="129"/>
      <c r="L231" s="133" t="s">
        <v>1039</v>
      </c>
    </row>
    <row r="232" spans="1:12" ht="12.75" customHeight="1">
      <c r="A232" s="136" t="s">
        <v>920</v>
      </c>
      <c r="B232" s="135" t="s">
        <v>288</v>
      </c>
      <c r="C232" s="134">
        <v>54355.878900000003</v>
      </c>
      <c r="D232" s="131" t="s">
        <v>485</v>
      </c>
      <c r="E232" s="131">
        <v>41431.424859428131</v>
      </c>
      <c r="F232" s="131" t="s">
        <v>1040</v>
      </c>
      <c r="G232" s="130">
        <v>41431.5</v>
      </c>
      <c r="H232" s="130" t="s">
        <v>888</v>
      </c>
      <c r="I232" s="129"/>
      <c r="J232" s="131" t="s">
        <v>420</v>
      </c>
      <c r="K232" s="129"/>
      <c r="L232" s="133" t="s">
        <v>1041</v>
      </c>
    </row>
    <row r="233" spans="1:12" ht="12.75" customHeight="1">
      <c r="A233" s="136" t="s">
        <v>1043</v>
      </c>
      <c r="B233" s="135" t="s">
        <v>292</v>
      </c>
      <c r="C233" s="134">
        <v>54389.500699999997</v>
      </c>
      <c r="D233" s="131" t="s">
        <v>485</v>
      </c>
      <c r="E233" s="131">
        <v>41529.921855811393</v>
      </c>
      <c r="F233" s="131" t="s">
        <v>1042</v>
      </c>
      <c r="G233" s="130">
        <v>41530</v>
      </c>
      <c r="H233" s="130" t="s">
        <v>916</v>
      </c>
      <c r="I233" s="129"/>
      <c r="J233" s="131" t="s">
        <v>445</v>
      </c>
      <c r="K233" s="129"/>
      <c r="L233" s="133" t="s">
        <v>1044</v>
      </c>
    </row>
    <row r="234" spans="1:12" ht="12.75" customHeight="1">
      <c r="A234" s="136" t="s">
        <v>1043</v>
      </c>
      <c r="B234" s="135" t="s">
        <v>292</v>
      </c>
      <c r="C234" s="134">
        <v>54389.500699999997</v>
      </c>
      <c r="D234" s="131" t="s">
        <v>485</v>
      </c>
      <c r="E234" s="131">
        <v>41529.921855811393</v>
      </c>
      <c r="F234" s="131" t="s">
        <v>1042</v>
      </c>
      <c r="G234" s="130">
        <v>41530</v>
      </c>
      <c r="H234" s="130" t="s">
        <v>916</v>
      </c>
      <c r="I234" s="129"/>
      <c r="J234" s="131" t="s">
        <v>292</v>
      </c>
      <c r="K234" s="129"/>
      <c r="L234" s="133" t="s">
        <v>1044</v>
      </c>
    </row>
    <row r="235" spans="1:12" ht="12.75" customHeight="1">
      <c r="A235" s="136" t="s">
        <v>1043</v>
      </c>
      <c r="B235" s="135" t="s">
        <v>292</v>
      </c>
      <c r="C235" s="134">
        <v>54389.500899999999</v>
      </c>
      <c r="D235" s="131" t="s">
        <v>485</v>
      </c>
      <c r="E235" s="131">
        <v>41529.922441722905</v>
      </c>
      <c r="F235" s="131" t="s">
        <v>1042</v>
      </c>
      <c r="G235" s="130">
        <v>41530</v>
      </c>
      <c r="H235" s="130" t="s">
        <v>870</v>
      </c>
      <c r="I235" s="129"/>
      <c r="J235" s="131" t="s">
        <v>420</v>
      </c>
      <c r="K235" s="129"/>
      <c r="L235" s="133" t="s">
        <v>1044</v>
      </c>
    </row>
    <row r="236" spans="1:12" ht="12.75" customHeight="1">
      <c r="A236" s="136" t="s">
        <v>1047</v>
      </c>
      <c r="B236" s="135" t="s">
        <v>288</v>
      </c>
      <c r="C236" s="134">
        <v>54421.758800000003</v>
      </c>
      <c r="D236" s="131" t="s">
        <v>485</v>
      </c>
      <c r="E236" s="131">
        <v>41624.42381463074</v>
      </c>
      <c r="F236" s="131" t="s">
        <v>1045</v>
      </c>
      <c r="G236" s="130">
        <v>41624.5</v>
      </c>
      <c r="H236" s="130" t="s">
        <v>1046</v>
      </c>
      <c r="I236" s="129"/>
      <c r="J236" s="131" t="s">
        <v>780</v>
      </c>
      <c r="K236" s="129"/>
      <c r="L236" s="133" t="s">
        <v>1039</v>
      </c>
    </row>
    <row r="237" spans="1:12" ht="12.75" customHeight="1">
      <c r="A237" s="136" t="s">
        <v>600</v>
      </c>
      <c r="B237" s="135" t="s">
        <v>292</v>
      </c>
      <c r="C237" s="134">
        <v>54462.550199999998</v>
      </c>
      <c r="D237" s="131" t="s">
        <v>485</v>
      </c>
      <c r="E237" s="131">
        <v>41743.924566472364</v>
      </c>
      <c r="F237" s="131" t="s">
        <v>1048</v>
      </c>
      <c r="G237" s="130">
        <v>41744</v>
      </c>
      <c r="H237" s="130" t="s">
        <v>1049</v>
      </c>
      <c r="I237" s="129"/>
      <c r="J237" s="131" t="s">
        <v>780</v>
      </c>
      <c r="K237" s="129"/>
      <c r="L237" s="133" t="s">
        <v>1039</v>
      </c>
    </row>
    <row r="238" spans="1:12" ht="12.75" customHeight="1">
      <c r="A238" s="136" t="s">
        <v>1017</v>
      </c>
      <c r="B238" s="135" t="s">
        <v>292</v>
      </c>
      <c r="C238" s="134">
        <v>54508.290300000001</v>
      </c>
      <c r="D238" s="131" t="s">
        <v>485</v>
      </c>
      <c r="E238" s="131">
        <v>41877.922819518644</v>
      </c>
      <c r="F238" s="131" t="s">
        <v>1052</v>
      </c>
      <c r="G238" s="130">
        <v>41878</v>
      </c>
      <c r="H238" s="130" t="s">
        <v>923</v>
      </c>
      <c r="I238" s="129"/>
      <c r="J238" s="131" t="s">
        <v>809</v>
      </c>
      <c r="K238" s="129"/>
      <c r="L238" s="133" t="s">
        <v>1053</v>
      </c>
    </row>
    <row r="239" spans="1:12" ht="12.75" customHeight="1">
      <c r="A239" s="136" t="s">
        <v>600</v>
      </c>
      <c r="B239" s="135" t="s">
        <v>288</v>
      </c>
      <c r="C239" s="134">
        <v>54708.833500000001</v>
      </c>
      <c r="D239" s="131" t="s">
        <v>485</v>
      </c>
      <c r="E239" s="131">
        <v>42465.425655330306</v>
      </c>
      <c r="F239" s="131" t="s">
        <v>1056</v>
      </c>
      <c r="G239" s="130">
        <v>42465.5</v>
      </c>
      <c r="H239" s="130" t="s">
        <v>1027</v>
      </c>
      <c r="I239" s="129"/>
      <c r="J239" s="131" t="s">
        <v>809</v>
      </c>
      <c r="K239" s="129"/>
      <c r="L239" s="133" t="s">
        <v>1057</v>
      </c>
    </row>
    <row r="240" spans="1:12" ht="12.75" customHeight="1">
      <c r="A240" s="136" t="s">
        <v>1059</v>
      </c>
      <c r="B240" s="135" t="s">
        <v>292</v>
      </c>
      <c r="C240" s="134">
        <v>54781.710899999998</v>
      </c>
      <c r="D240" s="131" t="s">
        <v>485</v>
      </c>
      <c r="E240" s="131">
        <v>42678.924189145357</v>
      </c>
      <c r="F240" s="131" t="s">
        <v>1058</v>
      </c>
      <c r="G240" s="130">
        <v>42679</v>
      </c>
      <c r="H240" s="130" t="s">
        <v>925</v>
      </c>
      <c r="I240" s="129"/>
      <c r="J240" s="131" t="s">
        <v>780</v>
      </c>
      <c r="K240" s="129"/>
      <c r="L240" s="133" t="s">
        <v>1060</v>
      </c>
    </row>
    <row r="241" spans="1:12" ht="12.75" customHeight="1">
      <c r="A241" s="136" t="s">
        <v>600</v>
      </c>
      <c r="B241" s="135" t="s">
        <v>292</v>
      </c>
      <c r="C241" s="134">
        <v>54797.753799999999</v>
      </c>
      <c r="D241" s="131" t="s">
        <v>485</v>
      </c>
      <c r="E241" s="131">
        <v>42725.922787176321</v>
      </c>
      <c r="F241" s="131" t="s">
        <v>1061</v>
      </c>
      <c r="G241" s="130">
        <v>42726</v>
      </c>
      <c r="H241" s="130" t="s">
        <v>892</v>
      </c>
      <c r="I241" s="129"/>
      <c r="J241" s="131" t="s">
        <v>780</v>
      </c>
      <c r="K241" s="129"/>
      <c r="L241" s="133" t="s">
        <v>1060</v>
      </c>
    </row>
    <row r="242" spans="1:12" ht="12.75" customHeight="1">
      <c r="A242" s="136" t="s">
        <v>1017</v>
      </c>
      <c r="B242" s="135" t="s">
        <v>288</v>
      </c>
      <c r="C242" s="134">
        <v>54803.389000000003</v>
      </c>
      <c r="D242" s="131" t="s">
        <v>485</v>
      </c>
      <c r="E242" s="131">
        <v>42742.431429605327</v>
      </c>
      <c r="F242" s="131" t="s">
        <v>1062</v>
      </c>
      <c r="G242" s="130">
        <v>42742.5</v>
      </c>
      <c r="H242" s="130" t="s">
        <v>1063</v>
      </c>
      <c r="I242" s="129"/>
      <c r="J242" s="131" t="s">
        <v>809</v>
      </c>
      <c r="K242" s="129"/>
      <c r="L242" s="133" t="s">
        <v>1053</v>
      </c>
    </row>
    <row r="243" spans="1:12" ht="12.75" customHeight="1">
      <c r="A243" s="136" t="s">
        <v>722</v>
      </c>
      <c r="B243" s="135" t="s">
        <v>288</v>
      </c>
      <c r="C243" s="134">
        <v>54829.673900000002</v>
      </c>
      <c r="D243" s="131" t="s">
        <v>485</v>
      </c>
      <c r="E243" s="131">
        <v>42819.434555560358</v>
      </c>
      <c r="F243" s="131" t="s">
        <v>1067</v>
      </c>
      <c r="G243" s="130">
        <v>42819.5</v>
      </c>
      <c r="H243" s="130" t="s">
        <v>1068</v>
      </c>
      <c r="I243" s="129"/>
      <c r="J243" s="131" t="s">
        <v>445</v>
      </c>
      <c r="K243" s="129"/>
      <c r="L243" s="133" t="s">
        <v>1069</v>
      </c>
    </row>
    <row r="244" spans="1:12" ht="12.75" customHeight="1">
      <c r="A244" s="136" t="s">
        <v>1071</v>
      </c>
      <c r="B244" s="135" t="s">
        <v>288</v>
      </c>
      <c r="C244" s="134">
        <v>54830.353799999997</v>
      </c>
      <c r="D244" s="131" t="s">
        <v>485</v>
      </c>
      <c r="E244" s="131">
        <v>42821.426361705198</v>
      </c>
      <c r="F244" s="131" t="s">
        <v>1070</v>
      </c>
      <c r="G244" s="130">
        <v>42821.5</v>
      </c>
      <c r="H244" s="130" t="s">
        <v>897</v>
      </c>
      <c r="I244" s="129"/>
      <c r="J244" s="131" t="s">
        <v>780</v>
      </c>
      <c r="K244" s="129"/>
      <c r="L244" s="133" t="s">
        <v>1060</v>
      </c>
    </row>
    <row r="245" spans="1:12" ht="12.75" customHeight="1">
      <c r="A245" s="136" t="s">
        <v>1017</v>
      </c>
      <c r="B245" s="135" t="s">
        <v>288</v>
      </c>
      <c r="C245" s="134">
        <v>55094.554300000003</v>
      </c>
      <c r="D245" s="131" t="s">
        <v>485</v>
      </c>
      <c r="E245" s="131">
        <v>43595.416918218019</v>
      </c>
      <c r="F245" s="131" t="s">
        <v>1072</v>
      </c>
      <c r="G245" s="130">
        <v>43595.5</v>
      </c>
      <c r="H245" s="130" t="s">
        <v>1073</v>
      </c>
      <c r="I245" s="129"/>
      <c r="J245" s="131" t="s">
        <v>445</v>
      </c>
      <c r="K245" s="129"/>
      <c r="L245" s="133" t="s">
        <v>1074</v>
      </c>
    </row>
    <row r="246" spans="1:12" ht="12.75" customHeight="1">
      <c r="A246" s="136" t="s">
        <v>1017</v>
      </c>
      <c r="B246" s="135" t="s">
        <v>292</v>
      </c>
      <c r="C246" s="134">
        <v>55101.555200000003</v>
      </c>
      <c r="D246" s="131" t="s">
        <v>485</v>
      </c>
      <c r="E246" s="131">
        <v>43615.926457325972</v>
      </c>
      <c r="F246" s="131" t="s">
        <v>1075</v>
      </c>
      <c r="G246" s="130">
        <v>43616</v>
      </c>
      <c r="H246" s="130" t="s">
        <v>897</v>
      </c>
      <c r="I246" s="129"/>
      <c r="J246" s="131" t="s">
        <v>445</v>
      </c>
      <c r="K246" s="129"/>
      <c r="L246" s="133" t="s">
        <v>1074</v>
      </c>
    </row>
    <row r="247" spans="1:12" ht="12.75" customHeight="1">
      <c r="A247" s="136" t="s">
        <v>1059</v>
      </c>
      <c r="B247" s="135" t="s">
        <v>288</v>
      </c>
      <c r="C247" s="134">
        <v>55116.7448</v>
      </c>
      <c r="D247" s="131" t="s">
        <v>485</v>
      </c>
      <c r="E247" s="131">
        <v>43660.425263941419</v>
      </c>
      <c r="F247" s="131" t="s">
        <v>1076</v>
      </c>
      <c r="G247" s="130">
        <v>43660.5</v>
      </c>
      <c r="H247" s="130" t="s">
        <v>933</v>
      </c>
      <c r="I247" s="129"/>
      <c r="J247" s="131" t="s">
        <v>780</v>
      </c>
      <c r="K247" s="129"/>
      <c r="L247" s="132" t="s">
        <v>1077</v>
      </c>
    </row>
    <row r="248" spans="1:12" ht="12.75" customHeight="1">
      <c r="A248" s="136" t="s">
        <v>1079</v>
      </c>
      <c r="B248" s="135" t="s">
        <v>292</v>
      </c>
      <c r="C248" s="134">
        <v>55116.9156</v>
      </c>
      <c r="D248" s="131" t="s">
        <v>485</v>
      </c>
      <c r="E248" s="131">
        <v>43660.925632362574</v>
      </c>
      <c r="F248" s="131" t="s">
        <v>1078</v>
      </c>
      <c r="G248" s="130">
        <v>43661</v>
      </c>
      <c r="H248" s="130" t="s">
        <v>1027</v>
      </c>
      <c r="I248" s="129"/>
      <c r="J248" s="131" t="s">
        <v>780</v>
      </c>
      <c r="K248" s="129"/>
      <c r="L248" s="132" t="s">
        <v>1077</v>
      </c>
    </row>
    <row r="249" spans="1:12" ht="12.75" customHeight="1">
      <c r="A249" s="136" t="s">
        <v>920</v>
      </c>
      <c r="B249" s="135" t="s">
        <v>292</v>
      </c>
      <c r="C249" s="134">
        <v>55171.872499999998</v>
      </c>
      <c r="D249" s="131" t="s">
        <v>485</v>
      </c>
      <c r="E249" s="131">
        <v>43821.925030983002</v>
      </c>
      <c r="F249" s="131" t="s">
        <v>1086</v>
      </c>
      <c r="G249" s="130">
        <v>43822</v>
      </c>
      <c r="H249" s="130" t="s">
        <v>888</v>
      </c>
      <c r="I249" s="129"/>
      <c r="J249" s="131" t="s">
        <v>386</v>
      </c>
      <c r="K249" s="129"/>
      <c r="L249" s="133" t="s">
        <v>1087</v>
      </c>
    </row>
    <row r="250" spans="1:12" ht="12.75" customHeight="1">
      <c r="A250" s="136" t="s">
        <v>733</v>
      </c>
      <c r="B250" s="135" t="s">
        <v>288</v>
      </c>
      <c r="C250" s="134">
        <v>55175.458400000003</v>
      </c>
      <c r="D250" s="131" t="s">
        <v>485</v>
      </c>
      <c r="E250" s="131">
        <v>43832.430131225447</v>
      </c>
      <c r="F250" s="131" t="s">
        <v>1090</v>
      </c>
      <c r="G250" s="130">
        <v>43832.5</v>
      </c>
      <c r="H250" s="130" t="s">
        <v>1091</v>
      </c>
      <c r="I250" s="129"/>
      <c r="J250" s="131" t="s">
        <v>277</v>
      </c>
      <c r="K250" s="129"/>
      <c r="L250" s="133" t="s">
        <v>1089</v>
      </c>
    </row>
    <row r="251" spans="1:12" ht="12.75" customHeight="1">
      <c r="A251" s="136" t="s">
        <v>733</v>
      </c>
      <c r="B251" s="135" t="s">
        <v>288</v>
      </c>
      <c r="C251" s="134">
        <v>55175.4594</v>
      </c>
      <c r="D251" s="131" t="s">
        <v>485</v>
      </c>
      <c r="E251" s="131">
        <v>43832.433060782932</v>
      </c>
      <c r="F251" s="131" t="s">
        <v>1092</v>
      </c>
      <c r="G251" s="130">
        <v>43832.5</v>
      </c>
      <c r="H251" s="130" t="s">
        <v>1093</v>
      </c>
      <c r="I251" s="129"/>
      <c r="J251" s="131" t="s">
        <v>420</v>
      </c>
      <c r="K251" s="129"/>
      <c r="L251" s="133" t="s">
        <v>1089</v>
      </c>
    </row>
    <row r="252" spans="1:12" ht="12.75" customHeight="1">
      <c r="A252" s="136" t="s">
        <v>733</v>
      </c>
      <c r="B252" s="135" t="s">
        <v>288</v>
      </c>
      <c r="C252" s="134">
        <v>55175.4594</v>
      </c>
      <c r="D252" s="131" t="s">
        <v>485</v>
      </c>
      <c r="E252" s="131">
        <v>43832.433060782932</v>
      </c>
      <c r="F252" s="131" t="s">
        <v>1092</v>
      </c>
      <c r="G252" s="130">
        <v>43832.5</v>
      </c>
      <c r="H252" s="130" t="s">
        <v>1093</v>
      </c>
      <c r="I252" s="129"/>
      <c r="J252" s="131" t="s">
        <v>445</v>
      </c>
      <c r="K252" s="129"/>
      <c r="L252" s="133" t="s">
        <v>1089</v>
      </c>
    </row>
    <row r="253" spans="1:12" ht="12.75" customHeight="1">
      <c r="A253" s="136" t="s">
        <v>733</v>
      </c>
      <c r="B253" s="135" t="s">
        <v>292</v>
      </c>
      <c r="C253" s="134">
        <v>55175.627</v>
      </c>
      <c r="D253" s="131" t="s">
        <v>485</v>
      </c>
      <c r="E253" s="131">
        <v>43832.924054620082</v>
      </c>
      <c r="F253" s="131" t="s">
        <v>1094</v>
      </c>
      <c r="G253" s="130">
        <v>43833</v>
      </c>
      <c r="H253" s="130" t="s">
        <v>925</v>
      </c>
      <c r="I253" s="129"/>
      <c r="J253" s="131" t="s">
        <v>420</v>
      </c>
      <c r="K253" s="129"/>
      <c r="L253" s="133" t="s">
        <v>1089</v>
      </c>
    </row>
    <row r="254" spans="1:12" ht="12.75" customHeight="1">
      <c r="A254" s="136" t="s">
        <v>733</v>
      </c>
      <c r="B254" s="135" t="s">
        <v>292</v>
      </c>
      <c r="C254" s="134">
        <v>55175.628599999996</v>
      </c>
      <c r="D254" s="131" t="s">
        <v>485</v>
      </c>
      <c r="E254" s="131">
        <v>43832.928741912074</v>
      </c>
      <c r="F254" s="131" t="s">
        <v>1095</v>
      </c>
      <c r="G254" s="130">
        <v>43833</v>
      </c>
      <c r="H254" s="130" t="s">
        <v>1096</v>
      </c>
      <c r="I254" s="129"/>
      <c r="J254" s="131" t="s">
        <v>1097</v>
      </c>
      <c r="K254" s="129"/>
      <c r="L254" s="133" t="s">
        <v>1089</v>
      </c>
    </row>
    <row r="255" spans="1:12" ht="12.75" customHeight="1">
      <c r="A255" s="136" t="s">
        <v>1017</v>
      </c>
      <c r="B255" s="135" t="s">
        <v>288</v>
      </c>
      <c r="C255" s="134">
        <v>55186.380700000002</v>
      </c>
      <c r="D255" s="131" t="s">
        <v>485</v>
      </c>
      <c r="E255" s="131">
        <v>43864.427637117362</v>
      </c>
      <c r="F255" s="131" t="s">
        <v>1098</v>
      </c>
      <c r="G255" s="130" t="s">
        <v>1099</v>
      </c>
      <c r="H255" s="130" t="s">
        <v>820</v>
      </c>
      <c r="I255" s="129"/>
      <c r="J255" s="131" t="s">
        <v>445</v>
      </c>
      <c r="K255" s="129"/>
      <c r="L255" s="133" t="s">
        <v>1074</v>
      </c>
    </row>
    <row r="256" spans="1:12" ht="12.75" customHeight="1">
      <c r="A256" s="136" t="s">
        <v>722</v>
      </c>
      <c r="B256" s="135" t="s">
        <v>288</v>
      </c>
      <c r="C256" s="134">
        <v>55192.695</v>
      </c>
      <c r="D256" s="131" t="s">
        <v>485</v>
      </c>
      <c r="E256" s="131">
        <v>43882.925742045205</v>
      </c>
      <c r="F256" s="131" t="s">
        <v>1100</v>
      </c>
      <c r="G256" s="130" t="s">
        <v>1101</v>
      </c>
      <c r="H256" s="130" t="s">
        <v>1102</v>
      </c>
      <c r="I256" s="129"/>
      <c r="J256" s="131" t="s">
        <v>445</v>
      </c>
      <c r="K256" s="129"/>
      <c r="L256" s="133" t="s">
        <v>1103</v>
      </c>
    </row>
    <row r="257" spans="1:12" ht="12.75" customHeight="1">
      <c r="A257" s="136" t="s">
        <v>1017</v>
      </c>
      <c r="B257" s="135" t="s">
        <v>288</v>
      </c>
      <c r="C257" s="134">
        <v>55219.320200000002</v>
      </c>
      <c r="D257" s="131" t="s">
        <v>485</v>
      </c>
      <c r="E257" s="131">
        <v>43960.925796417796</v>
      </c>
      <c r="F257" s="131" t="s">
        <v>1104</v>
      </c>
      <c r="G257" s="130" t="s">
        <v>1105</v>
      </c>
      <c r="H257" s="130" t="s">
        <v>1106</v>
      </c>
      <c r="I257" s="129"/>
      <c r="J257" s="131" t="s">
        <v>445</v>
      </c>
      <c r="K257" s="129"/>
      <c r="L257" s="133" t="s">
        <v>1074</v>
      </c>
    </row>
    <row r="258" spans="1:12" ht="12.75" customHeight="1">
      <c r="A258" s="136" t="s">
        <v>600</v>
      </c>
      <c r="B258" s="135" t="s">
        <v>288</v>
      </c>
      <c r="C258" s="134">
        <v>55259.599099999999</v>
      </c>
      <c r="D258" s="131" t="s">
        <v>485</v>
      </c>
      <c r="E258" s="131">
        <v>44078.925150040224</v>
      </c>
      <c r="F258" s="131" t="s">
        <v>1107</v>
      </c>
      <c r="G258" s="130" t="s">
        <v>1108</v>
      </c>
      <c r="H258" s="130" t="s">
        <v>933</v>
      </c>
      <c r="I258" s="129"/>
      <c r="J258" s="131" t="s">
        <v>780</v>
      </c>
      <c r="K258" s="129"/>
      <c r="L258" s="132" t="s">
        <v>1109</v>
      </c>
    </row>
    <row r="259" spans="1:12" ht="12.75" customHeight="1">
      <c r="A259" s="136" t="s">
        <v>1017</v>
      </c>
      <c r="B259" s="135" t="s">
        <v>288</v>
      </c>
      <c r="C259" s="134">
        <v>55453.485000000001</v>
      </c>
      <c r="D259" s="131" t="s">
        <v>485</v>
      </c>
      <c r="E259" s="131">
        <v>44646.925042701238</v>
      </c>
      <c r="F259" s="131" t="s">
        <v>1110</v>
      </c>
      <c r="G259" s="130" t="s">
        <v>1111</v>
      </c>
      <c r="H259" s="130" t="s">
        <v>888</v>
      </c>
      <c r="I259" s="129"/>
      <c r="J259" s="131" t="s">
        <v>420</v>
      </c>
      <c r="K259" s="129"/>
      <c r="L259" s="133" t="s">
        <v>1074</v>
      </c>
    </row>
    <row r="260" spans="1:12" ht="12.75" customHeight="1">
      <c r="A260" s="136" t="s">
        <v>1114</v>
      </c>
      <c r="B260" s="135" t="s">
        <v>288</v>
      </c>
      <c r="C260" s="134">
        <v>55480.4519</v>
      </c>
      <c r="D260" s="131" t="s">
        <v>485</v>
      </c>
      <c r="E260" s="131">
        <v>44725.926126871876</v>
      </c>
      <c r="F260" s="131" t="s">
        <v>1112</v>
      </c>
      <c r="G260" s="130" t="s">
        <v>1113</v>
      </c>
      <c r="H260" s="130" t="s">
        <v>836</v>
      </c>
      <c r="I260" s="129"/>
      <c r="J260" s="131" t="s">
        <v>809</v>
      </c>
      <c r="K260" s="129"/>
      <c r="L260" s="133" t="s">
        <v>1115</v>
      </c>
    </row>
    <row r="261" spans="1:12" ht="12.75" customHeight="1">
      <c r="A261" s="136" t="s">
        <v>600</v>
      </c>
      <c r="B261" s="135" t="s">
        <v>288</v>
      </c>
      <c r="C261" s="134">
        <v>55485.744299999998</v>
      </c>
      <c r="D261" s="131" t="s">
        <v>485</v>
      </c>
      <c r="E261" s="131">
        <v>44741.43051698956</v>
      </c>
      <c r="F261" s="131" t="s">
        <v>1116</v>
      </c>
      <c r="G261" s="130" t="s">
        <v>1117</v>
      </c>
      <c r="H261" s="130" t="s">
        <v>1118</v>
      </c>
      <c r="I261" s="129"/>
      <c r="J261" s="131" t="s">
        <v>445</v>
      </c>
      <c r="K261" s="129"/>
      <c r="L261" s="132" t="s">
        <v>1119</v>
      </c>
    </row>
    <row r="262" spans="1:12" ht="12.75" customHeight="1">
      <c r="A262" s="136" t="s">
        <v>722</v>
      </c>
      <c r="B262" s="135" t="s">
        <v>288</v>
      </c>
      <c r="C262" s="134">
        <v>55498.884599999998</v>
      </c>
      <c r="D262" s="131" t="s">
        <v>485</v>
      </c>
      <c r="E262" s="131">
        <v>44779.925781418453</v>
      </c>
      <c r="F262" s="131" t="s">
        <v>1120</v>
      </c>
      <c r="G262" s="130" t="s">
        <v>1121</v>
      </c>
      <c r="H262" s="130" t="s">
        <v>1106</v>
      </c>
      <c r="I262" s="129"/>
      <c r="J262" s="131" t="s">
        <v>445</v>
      </c>
      <c r="K262" s="129"/>
      <c r="L262" s="133" t="s">
        <v>1122</v>
      </c>
    </row>
    <row r="263" spans="1:12" ht="12.75" customHeight="1">
      <c r="A263" s="136" t="s">
        <v>1017</v>
      </c>
      <c r="B263" s="135" t="s">
        <v>288</v>
      </c>
      <c r="C263" s="134">
        <v>55499.397900000004</v>
      </c>
      <c r="D263" s="131" t="s">
        <v>485</v>
      </c>
      <c r="E263" s="131">
        <v>44781.429523283674</v>
      </c>
      <c r="F263" s="131" t="s">
        <v>1123</v>
      </c>
      <c r="G263" s="130" t="s">
        <v>1124</v>
      </c>
      <c r="H263" s="130" t="s">
        <v>1125</v>
      </c>
      <c r="I263" s="129"/>
      <c r="J263" s="131" t="s">
        <v>420</v>
      </c>
      <c r="K263" s="129"/>
      <c r="L263" s="133" t="s">
        <v>1074</v>
      </c>
    </row>
    <row r="264" spans="1:12" ht="12.75" customHeight="1">
      <c r="A264" s="136" t="s">
        <v>998</v>
      </c>
      <c r="B264" s="135" t="s">
        <v>288</v>
      </c>
      <c r="C264" s="134">
        <v>55511.686999999998</v>
      </c>
      <c r="D264" s="131" t="s">
        <v>485</v>
      </c>
      <c r="E264" s="131">
        <v>44817.431148367796</v>
      </c>
      <c r="F264" s="131" t="s">
        <v>1126</v>
      </c>
      <c r="G264" s="130" t="s">
        <v>1127</v>
      </c>
      <c r="H264" s="130" t="s">
        <v>1128</v>
      </c>
      <c r="I264" s="129"/>
      <c r="J264" s="131" t="s">
        <v>445</v>
      </c>
      <c r="K264" s="129"/>
      <c r="L264" s="132" t="s">
        <v>1119</v>
      </c>
    </row>
    <row r="265" spans="1:12" ht="12.75" customHeight="1">
      <c r="A265" s="136" t="s">
        <v>920</v>
      </c>
      <c r="B265" s="135" t="s">
        <v>288</v>
      </c>
      <c r="C265" s="134">
        <v>55520.731</v>
      </c>
      <c r="D265" s="131" t="s">
        <v>485</v>
      </c>
      <c r="E265" s="131">
        <v>44843.926066405809</v>
      </c>
      <c r="F265" s="131" t="s">
        <v>1129</v>
      </c>
      <c r="G265" s="130" t="s">
        <v>1130</v>
      </c>
      <c r="H265" s="130" t="s">
        <v>1102</v>
      </c>
      <c r="I265" s="129"/>
      <c r="J265" s="131" t="s">
        <v>420</v>
      </c>
      <c r="K265" s="129"/>
      <c r="L265" s="133" t="s">
        <v>1131</v>
      </c>
    </row>
    <row r="266" spans="1:12" ht="12.75" customHeight="1">
      <c r="A266" s="136" t="s">
        <v>1135</v>
      </c>
      <c r="B266" s="135" t="s">
        <v>288</v>
      </c>
      <c r="C266" s="134">
        <v>55539.677100000001</v>
      </c>
      <c r="D266" s="131" t="s">
        <v>485</v>
      </c>
      <c r="E266" s="131">
        <v>44899.429755773344</v>
      </c>
      <c r="F266" s="131" t="s">
        <v>1132</v>
      </c>
      <c r="G266" s="130" t="s">
        <v>1133</v>
      </c>
      <c r="H266" s="130" t="s">
        <v>1134</v>
      </c>
      <c r="I266" s="129"/>
      <c r="J266" s="131" t="s">
        <v>445</v>
      </c>
      <c r="K266" s="129"/>
      <c r="L266" s="132" t="s">
        <v>1119</v>
      </c>
    </row>
    <row r="267" spans="1:12" ht="12.75" customHeight="1">
      <c r="A267" s="136" t="s">
        <v>1043</v>
      </c>
      <c r="B267" s="135" t="s">
        <v>288</v>
      </c>
      <c r="C267" s="134">
        <v>55643.275549999998</v>
      </c>
      <c r="D267" s="131" t="s">
        <v>485</v>
      </c>
      <c r="E267" s="131">
        <v>45202.927372050995</v>
      </c>
      <c r="F267" s="131" t="s">
        <v>1146</v>
      </c>
      <c r="G267" s="130" t="s">
        <v>1147</v>
      </c>
      <c r="H267" s="130" t="s">
        <v>1148</v>
      </c>
      <c r="I267" s="129"/>
      <c r="J267" s="131" t="s">
        <v>420</v>
      </c>
      <c r="K267" s="129"/>
      <c r="L267" s="133" t="s">
        <v>1149</v>
      </c>
    </row>
    <row r="268" spans="1:12" ht="12.75" customHeight="1">
      <c r="A268" s="136" t="s">
        <v>1043</v>
      </c>
      <c r="B268" s="135" t="s">
        <v>288</v>
      </c>
      <c r="C268" s="134">
        <v>55643.275650000003</v>
      </c>
      <c r="D268" s="131" t="s">
        <v>485</v>
      </c>
      <c r="E268" s="131">
        <v>45202.927665006755</v>
      </c>
      <c r="F268" s="131" t="s">
        <v>1146</v>
      </c>
      <c r="G268" s="130" t="s">
        <v>1147</v>
      </c>
      <c r="H268" s="130" t="s">
        <v>1150</v>
      </c>
      <c r="I268" s="129"/>
      <c r="J268" s="131" t="s">
        <v>445</v>
      </c>
      <c r="K268" s="129"/>
      <c r="L268" s="133" t="s">
        <v>1149</v>
      </c>
    </row>
    <row r="269" spans="1:12" ht="12.75" customHeight="1">
      <c r="A269" s="136" t="s">
        <v>1043</v>
      </c>
      <c r="B269" s="135" t="s">
        <v>288</v>
      </c>
      <c r="C269" s="134">
        <v>55643.275849999998</v>
      </c>
      <c r="D269" s="131" t="s">
        <v>485</v>
      </c>
      <c r="E269" s="131">
        <v>45202.928250918245</v>
      </c>
      <c r="F269" s="131" t="s">
        <v>1151</v>
      </c>
      <c r="G269" s="130" t="s">
        <v>1147</v>
      </c>
      <c r="H269" s="130" t="s">
        <v>1152</v>
      </c>
      <c r="I269" s="129"/>
      <c r="J269" s="131" t="s">
        <v>292</v>
      </c>
      <c r="K269" s="129"/>
      <c r="L269" s="133" t="s">
        <v>1149</v>
      </c>
    </row>
    <row r="270" spans="1:12" ht="12.75" customHeight="1">
      <c r="A270" s="136" t="s">
        <v>1079</v>
      </c>
      <c r="B270" s="135" t="s">
        <v>288</v>
      </c>
      <c r="C270" s="134">
        <v>55826.919800000003</v>
      </c>
      <c r="D270" s="131" t="s">
        <v>485</v>
      </c>
      <c r="E270" s="131">
        <v>45740.923762133076</v>
      </c>
      <c r="F270" s="131" t="s">
        <v>1153</v>
      </c>
      <c r="G270" s="130" t="s">
        <v>1154</v>
      </c>
      <c r="H270" s="130" t="s">
        <v>1046</v>
      </c>
      <c r="I270" s="129"/>
      <c r="J270" s="131" t="s">
        <v>445</v>
      </c>
      <c r="K270" s="129"/>
      <c r="L270" s="132" t="s">
        <v>1155</v>
      </c>
    </row>
    <row r="271" spans="1:12" ht="12.75" customHeight="1">
      <c r="A271" s="136" t="s">
        <v>600</v>
      </c>
      <c r="B271" s="135" t="s">
        <v>288</v>
      </c>
      <c r="C271" s="134">
        <v>55844.841099999998</v>
      </c>
      <c r="D271" s="131" t="s">
        <v>485</v>
      </c>
      <c r="E271" s="131">
        <v>45793.42524097368</v>
      </c>
      <c r="F271" s="131" t="s">
        <v>1156</v>
      </c>
      <c r="G271" s="130" t="s">
        <v>1157</v>
      </c>
      <c r="H271" s="130" t="s">
        <v>933</v>
      </c>
      <c r="I271" s="129"/>
      <c r="J271" s="131" t="s">
        <v>445</v>
      </c>
      <c r="K271" s="129"/>
      <c r="L271" s="132" t="s">
        <v>1155</v>
      </c>
    </row>
    <row r="272" spans="1:12" ht="12.75" customHeight="1">
      <c r="A272" s="136" t="s">
        <v>722</v>
      </c>
      <c r="B272" s="135" t="s">
        <v>288</v>
      </c>
      <c r="C272" s="134">
        <v>55846.888599999998</v>
      </c>
      <c r="D272" s="131" t="s">
        <v>485</v>
      </c>
      <c r="E272" s="131">
        <v>45799.423509956745</v>
      </c>
      <c r="F272" s="131" t="s">
        <v>1158</v>
      </c>
      <c r="G272" s="130" t="s">
        <v>1159</v>
      </c>
      <c r="H272" s="130" t="s">
        <v>906</v>
      </c>
      <c r="I272" s="129"/>
      <c r="J272" s="131" t="s">
        <v>445</v>
      </c>
      <c r="K272" s="129"/>
      <c r="L272" s="133" t="s">
        <v>1160</v>
      </c>
    </row>
    <row r="273" spans="1:12" ht="12.75" customHeight="1">
      <c r="A273" s="136" t="s">
        <v>1059</v>
      </c>
      <c r="B273" s="135" t="s">
        <v>288</v>
      </c>
      <c r="C273" s="134">
        <v>55865.6639</v>
      </c>
      <c r="D273" s="131" t="s">
        <v>485</v>
      </c>
      <c r="E273" s="131">
        <v>45854.426830903132</v>
      </c>
      <c r="F273" s="131" t="s">
        <v>1161</v>
      </c>
      <c r="G273" s="130" t="s">
        <v>1162</v>
      </c>
      <c r="H273" s="130" t="s">
        <v>937</v>
      </c>
      <c r="I273" s="129"/>
      <c r="J273" s="131" t="s">
        <v>445</v>
      </c>
      <c r="K273" s="129"/>
      <c r="L273" s="132" t="s">
        <v>1155</v>
      </c>
    </row>
    <row r="274" spans="1:12" ht="12.75" customHeight="1">
      <c r="A274" s="136" t="s">
        <v>920</v>
      </c>
      <c r="B274" s="135" t="s">
        <v>288</v>
      </c>
      <c r="C274" s="134">
        <v>55901.675000000003</v>
      </c>
      <c r="D274" s="131" t="s">
        <v>485</v>
      </c>
      <c r="E274" s="131">
        <v>45959.923419023296</v>
      </c>
      <c r="F274" s="131" t="s">
        <v>1166</v>
      </c>
      <c r="G274" s="130" t="s">
        <v>1167</v>
      </c>
      <c r="H274" s="130" t="s">
        <v>542</v>
      </c>
      <c r="I274" s="129"/>
      <c r="J274" s="131" t="s">
        <v>386</v>
      </c>
      <c r="K274" s="129"/>
      <c r="L274" s="133" t="s">
        <v>1168</v>
      </c>
    </row>
    <row r="275" spans="1:12" ht="12.75" customHeight="1">
      <c r="A275" s="136" t="s">
        <v>600</v>
      </c>
      <c r="B275" s="135" t="s">
        <v>288</v>
      </c>
      <c r="C275" s="134">
        <v>55921.644500000002</v>
      </c>
      <c r="D275" s="131" t="s">
        <v>485</v>
      </c>
      <c r="E275" s="131">
        <v>46018.425217537238</v>
      </c>
      <c r="F275" s="131" t="s">
        <v>1173</v>
      </c>
      <c r="G275" s="130" t="s">
        <v>1174</v>
      </c>
      <c r="H275" s="130" t="s">
        <v>933</v>
      </c>
      <c r="I275" s="129"/>
      <c r="J275" s="131" t="s">
        <v>445</v>
      </c>
      <c r="K275" s="129"/>
      <c r="L275" s="132" t="s">
        <v>1155</v>
      </c>
    </row>
    <row r="276" spans="1:12" ht="12.75" customHeight="1">
      <c r="A276" s="136" t="s">
        <v>600</v>
      </c>
      <c r="B276" s="135" t="s">
        <v>288</v>
      </c>
      <c r="C276" s="134">
        <v>55937.516600000003</v>
      </c>
      <c r="D276" s="131" t="s">
        <v>485</v>
      </c>
      <c r="E276" s="131">
        <v>46064.923447147048</v>
      </c>
      <c r="F276" s="131" t="s">
        <v>1175</v>
      </c>
      <c r="G276" s="130" t="s">
        <v>1176</v>
      </c>
      <c r="H276" s="130" t="s">
        <v>906</v>
      </c>
      <c r="I276" s="129"/>
      <c r="J276" s="131" t="s">
        <v>445</v>
      </c>
      <c r="K276" s="129"/>
      <c r="L276" s="132" t="s">
        <v>1177</v>
      </c>
    </row>
    <row r="277" spans="1:12" ht="12.75" customHeight="1">
      <c r="A277" s="136" t="s">
        <v>1079</v>
      </c>
      <c r="B277" s="135" t="s">
        <v>288</v>
      </c>
      <c r="C277" s="134">
        <v>55963.628900000003</v>
      </c>
      <c r="D277" s="131" t="s">
        <v>485</v>
      </c>
      <c r="E277" s="131">
        <v>46141.420931477434</v>
      </c>
      <c r="F277" s="131" t="s">
        <v>1180</v>
      </c>
      <c r="G277" s="130" t="s">
        <v>1181</v>
      </c>
      <c r="H277" s="130" t="s">
        <v>977</v>
      </c>
      <c r="I277" s="129"/>
      <c r="J277" s="131" t="s">
        <v>445</v>
      </c>
      <c r="K277" s="129"/>
      <c r="L277" s="132" t="s">
        <v>1177</v>
      </c>
    </row>
    <row r="278" spans="1:12" ht="12.75" customHeight="1">
      <c r="A278" s="136" t="s">
        <v>1059</v>
      </c>
      <c r="B278" s="135" t="s">
        <v>288</v>
      </c>
      <c r="C278" s="134">
        <v>56182.774700000002</v>
      </c>
      <c r="D278" s="131" t="s">
        <v>485</v>
      </c>
      <c r="E278" s="131">
        <v>46783.421153655072</v>
      </c>
      <c r="F278" s="131" t="s">
        <v>1182</v>
      </c>
      <c r="G278" s="130" t="s">
        <v>1183</v>
      </c>
      <c r="H278" s="130" t="s">
        <v>954</v>
      </c>
      <c r="I278" s="129"/>
      <c r="J278" s="131" t="s">
        <v>445</v>
      </c>
      <c r="K278" s="129"/>
      <c r="L278" s="132" t="s">
        <v>1177</v>
      </c>
    </row>
    <row r="279" spans="1:12" ht="12.75" customHeight="1">
      <c r="A279" s="136" t="s">
        <v>1017</v>
      </c>
      <c r="B279" s="135" t="s">
        <v>288</v>
      </c>
      <c r="C279" s="134">
        <v>56222.371899999998</v>
      </c>
      <c r="D279" s="131" t="s">
        <v>485</v>
      </c>
      <c r="E279" s="131">
        <v>46899.423427929141</v>
      </c>
      <c r="F279" s="131" t="s">
        <v>1184</v>
      </c>
      <c r="G279" s="130" t="s">
        <v>1185</v>
      </c>
      <c r="H279" s="130" t="s">
        <v>906</v>
      </c>
      <c r="I279" s="129"/>
      <c r="J279" s="131" t="s">
        <v>445</v>
      </c>
      <c r="K279" s="129"/>
      <c r="L279" s="133" t="s">
        <v>1186</v>
      </c>
    </row>
    <row r="280" spans="1:12" ht="12.75" customHeight="1">
      <c r="A280" s="136" t="s">
        <v>1059</v>
      </c>
      <c r="B280" s="135" t="s">
        <v>288</v>
      </c>
      <c r="C280" s="134">
        <v>56243.705399999999</v>
      </c>
      <c r="D280" s="131" t="s">
        <v>485</v>
      </c>
      <c r="E280" s="131">
        <v>46961.921142874286</v>
      </c>
      <c r="F280" s="131" t="s">
        <v>1187</v>
      </c>
      <c r="G280" s="130" t="s">
        <v>1188</v>
      </c>
      <c r="H280" s="130" t="s">
        <v>954</v>
      </c>
      <c r="I280" s="129"/>
      <c r="J280" s="131" t="s">
        <v>445</v>
      </c>
      <c r="K280" s="129"/>
      <c r="L280" s="132" t="s">
        <v>1177</v>
      </c>
    </row>
    <row r="281" spans="1:12" ht="12.75" customHeight="1">
      <c r="A281" s="136" t="s">
        <v>1191</v>
      </c>
      <c r="B281" s="135" t="s">
        <v>288</v>
      </c>
      <c r="C281" s="134">
        <v>56247.801200000002</v>
      </c>
      <c r="D281" s="131" t="s">
        <v>485</v>
      </c>
      <c r="E281" s="131">
        <v>46973.920024486426</v>
      </c>
      <c r="F281" s="131" t="s">
        <v>1189</v>
      </c>
      <c r="G281" s="130" t="s">
        <v>1190</v>
      </c>
      <c r="H281" s="130" t="s">
        <v>840</v>
      </c>
      <c r="I281" s="129"/>
      <c r="J281" s="131" t="s">
        <v>445</v>
      </c>
      <c r="K281" s="129"/>
      <c r="L281" s="132" t="s">
        <v>1177</v>
      </c>
    </row>
    <row r="282" spans="1:12" ht="12.75" customHeight="1">
      <c r="A282" s="136" t="s">
        <v>1194</v>
      </c>
      <c r="B282" s="135" t="s">
        <v>288</v>
      </c>
      <c r="C282" s="134">
        <v>56251.385999999999</v>
      </c>
      <c r="D282" s="131" t="s">
        <v>485</v>
      </c>
      <c r="E282" s="131">
        <v>46984.421902215596</v>
      </c>
      <c r="F282" s="131" t="s">
        <v>1192</v>
      </c>
      <c r="G282" s="130" t="s">
        <v>1193</v>
      </c>
      <c r="H282" s="130" t="s">
        <v>916</v>
      </c>
      <c r="I282" s="129"/>
      <c r="J282" s="131" t="s">
        <v>420</v>
      </c>
      <c r="K282" s="129"/>
      <c r="L282" s="133" t="s">
        <v>1195</v>
      </c>
    </row>
    <row r="283" spans="1:12" ht="12.75" customHeight="1">
      <c r="A283" s="136" t="s">
        <v>1059</v>
      </c>
      <c r="B283" s="135" t="s">
        <v>288</v>
      </c>
      <c r="C283" s="134">
        <v>56276.645799999998</v>
      </c>
      <c r="D283" s="131" t="s">
        <v>485</v>
      </c>
      <c r="E283" s="131">
        <v>47058.421938776468</v>
      </c>
      <c r="F283" s="131" t="s">
        <v>1196</v>
      </c>
      <c r="G283" s="130" t="s">
        <v>1197</v>
      </c>
      <c r="H283" s="130" t="s">
        <v>867</v>
      </c>
      <c r="I283" s="129"/>
      <c r="J283" s="131" t="s">
        <v>445</v>
      </c>
      <c r="K283" s="129"/>
      <c r="L283" s="132" t="s">
        <v>1198</v>
      </c>
    </row>
    <row r="284" spans="1:12" ht="12.75" customHeight="1">
      <c r="A284" s="136" t="s">
        <v>722</v>
      </c>
      <c r="B284" s="135" t="s">
        <v>288</v>
      </c>
      <c r="C284" s="134">
        <v>56290.6423</v>
      </c>
      <c r="D284" s="131" t="s">
        <v>485</v>
      </c>
      <c r="E284" s="131">
        <v>47099.42549033762</v>
      </c>
      <c r="F284" s="131" t="s">
        <v>1203</v>
      </c>
      <c r="G284" s="130" t="s">
        <v>1204</v>
      </c>
      <c r="H284" s="130" t="s">
        <v>1027</v>
      </c>
      <c r="I284" s="129"/>
      <c r="J284" s="131" t="s">
        <v>445</v>
      </c>
      <c r="K284" s="129"/>
      <c r="L284" s="133" t="s">
        <v>1205</v>
      </c>
    </row>
    <row r="285" spans="1:12" ht="12.75" customHeight="1">
      <c r="A285" s="136" t="s">
        <v>1209</v>
      </c>
      <c r="B285" s="135" t="s">
        <v>288</v>
      </c>
      <c r="C285" s="134">
        <v>56291.495349999997</v>
      </c>
      <c r="D285" s="131" t="s">
        <v>485</v>
      </c>
      <c r="E285" s="131">
        <v>47101.92454936375</v>
      </c>
      <c r="F285" s="131" t="s">
        <v>1206</v>
      </c>
      <c r="G285" s="130" t="s">
        <v>1207</v>
      </c>
      <c r="H285" s="130" t="s">
        <v>1208</v>
      </c>
      <c r="I285" s="129"/>
      <c r="J285" s="131" t="s">
        <v>445</v>
      </c>
      <c r="K285" s="129"/>
      <c r="L285" s="133" t="s">
        <v>1149</v>
      </c>
    </row>
    <row r="286" spans="1:12" ht="12.75" customHeight="1">
      <c r="A286" s="136" t="s">
        <v>1217</v>
      </c>
      <c r="B286" s="135" t="s">
        <v>288</v>
      </c>
      <c r="C286" s="134">
        <v>56549.551579999999</v>
      </c>
      <c r="D286" s="131" t="s">
        <v>485</v>
      </c>
      <c r="E286" s="131">
        <v>47857.915113610587</v>
      </c>
      <c r="F286" s="131" t="s">
        <v>1214</v>
      </c>
      <c r="G286" s="130" t="s">
        <v>1215</v>
      </c>
      <c r="H286" s="130" t="s">
        <v>1216</v>
      </c>
      <c r="I286" s="129"/>
      <c r="J286" s="131" t="s">
        <v>445</v>
      </c>
      <c r="K286" s="129"/>
      <c r="L286" s="133" t="s">
        <v>1149</v>
      </c>
    </row>
    <row r="287" spans="1:12" ht="12.75" customHeight="1">
      <c r="A287" s="136" t="s">
        <v>1217</v>
      </c>
      <c r="B287" s="135" t="s">
        <v>288</v>
      </c>
      <c r="C287" s="134">
        <v>56556.550170000002</v>
      </c>
      <c r="D287" s="131" t="s">
        <v>485</v>
      </c>
      <c r="E287" s="131">
        <v>47878.417885440722</v>
      </c>
      <c r="F287" s="131" t="s">
        <v>1218</v>
      </c>
      <c r="G287" s="130" t="s">
        <v>1219</v>
      </c>
      <c r="H287" s="130" t="s">
        <v>1220</v>
      </c>
      <c r="I287" s="129"/>
      <c r="J287" s="131" t="s">
        <v>445</v>
      </c>
      <c r="K287" s="129"/>
      <c r="L287" s="133" t="s">
        <v>1149</v>
      </c>
    </row>
    <row r="288" spans="1:12" ht="12.75" customHeight="1">
      <c r="A288" s="136" t="s">
        <v>1082</v>
      </c>
      <c r="B288" s="135" t="s">
        <v>288</v>
      </c>
      <c r="C288" s="134">
        <v>55142.345000000001</v>
      </c>
      <c r="D288" s="131" t="s">
        <v>485</v>
      </c>
      <c r="E288" s="131" t="e">
        <v>#N/A</v>
      </c>
      <c r="F288" s="131" t="s">
        <v>1085</v>
      </c>
      <c r="G288" s="130">
        <v>43735.5</v>
      </c>
      <c r="H288" s="130" t="s">
        <v>542</v>
      </c>
      <c r="I288" s="129"/>
      <c r="J288" s="131" t="s">
        <v>1081</v>
      </c>
      <c r="K288" s="129"/>
      <c r="L288" s="133" t="s">
        <v>1083</v>
      </c>
    </row>
    <row r="289" spans="1:12" ht="12.75" customHeight="1">
      <c r="A289" s="136" t="s">
        <v>850</v>
      </c>
      <c r="B289" s="135" t="s">
        <v>288</v>
      </c>
      <c r="C289" s="134">
        <v>51946.641799999998</v>
      </c>
      <c r="D289" s="131" t="s">
        <v>485</v>
      </c>
      <c r="E289" s="131" t="e">
        <v>#N/A</v>
      </c>
      <c r="F289" s="131" t="s">
        <v>848</v>
      </c>
      <c r="G289" s="130" t="s">
        <v>849</v>
      </c>
      <c r="H289" s="130" t="s">
        <v>836</v>
      </c>
      <c r="I289" s="129"/>
      <c r="J289" s="131" t="s">
        <v>780</v>
      </c>
      <c r="K289" s="129"/>
      <c r="L289" s="132" t="s">
        <v>824</v>
      </c>
    </row>
    <row r="290" spans="1:12" ht="12.75" customHeight="1">
      <c r="A290" s="136" t="s">
        <v>868</v>
      </c>
      <c r="B290" s="135" t="s">
        <v>288</v>
      </c>
      <c r="C290" s="134">
        <v>52219.548499999997</v>
      </c>
      <c r="D290" s="131" t="s">
        <v>485</v>
      </c>
      <c r="E290" s="131" t="e">
        <v>#N/A</v>
      </c>
      <c r="F290" s="131" t="s">
        <v>865</v>
      </c>
      <c r="G290" s="130" t="s">
        <v>866</v>
      </c>
      <c r="H290" s="130" t="s">
        <v>867</v>
      </c>
      <c r="I290" s="129"/>
      <c r="J290" s="131" t="s">
        <v>292</v>
      </c>
      <c r="K290" s="129"/>
      <c r="L290" s="133" t="s">
        <v>869</v>
      </c>
    </row>
    <row r="291" spans="1:12" ht="12.75" customHeight="1">
      <c r="A291" s="136" t="s">
        <v>868</v>
      </c>
      <c r="B291" s="135" t="s">
        <v>288</v>
      </c>
      <c r="C291" s="134">
        <v>52219.548600000002</v>
      </c>
      <c r="D291" s="131" t="s">
        <v>485</v>
      </c>
      <c r="E291" s="131" t="e">
        <v>#N/A</v>
      </c>
      <c r="F291" s="131" t="s">
        <v>865</v>
      </c>
      <c r="G291" s="130" t="s">
        <v>866</v>
      </c>
      <c r="H291" s="130" t="s">
        <v>870</v>
      </c>
      <c r="I291" s="129"/>
      <c r="J291" s="131" t="s">
        <v>445</v>
      </c>
      <c r="K291" s="129"/>
      <c r="L291" s="133" t="s">
        <v>869</v>
      </c>
    </row>
    <row r="292" spans="1:12" ht="12.75" customHeight="1">
      <c r="A292" s="136" t="s">
        <v>868</v>
      </c>
      <c r="B292" s="135" t="s">
        <v>288</v>
      </c>
      <c r="C292" s="134">
        <v>52219.548900000002</v>
      </c>
      <c r="D292" s="131" t="s">
        <v>485</v>
      </c>
      <c r="E292" s="131" t="e">
        <v>#N/A</v>
      </c>
      <c r="F292" s="131" t="s">
        <v>871</v>
      </c>
      <c r="G292" s="130" t="s">
        <v>866</v>
      </c>
      <c r="H292" s="130" t="s">
        <v>872</v>
      </c>
      <c r="I292" s="129"/>
      <c r="J292" s="131" t="s">
        <v>420</v>
      </c>
      <c r="K292" s="129"/>
      <c r="L292" s="133" t="s">
        <v>869</v>
      </c>
    </row>
    <row r="293" spans="1:12" ht="12.75" customHeight="1">
      <c r="A293" s="136" t="s">
        <v>850</v>
      </c>
      <c r="B293" s="135" t="s">
        <v>288</v>
      </c>
      <c r="C293" s="134">
        <v>52224.841099999998</v>
      </c>
      <c r="D293" s="131" t="s">
        <v>485</v>
      </c>
      <c r="E293" s="131" t="e">
        <v>#N/A</v>
      </c>
      <c r="F293" s="131" t="s">
        <v>873</v>
      </c>
      <c r="G293" s="130" t="s">
        <v>874</v>
      </c>
      <c r="H293" s="130" t="s">
        <v>826</v>
      </c>
      <c r="I293" s="129"/>
      <c r="J293" s="131" t="s">
        <v>780</v>
      </c>
      <c r="K293" s="129"/>
      <c r="L293" s="132" t="s">
        <v>824</v>
      </c>
    </row>
    <row r="294" spans="1:12" ht="12.75" customHeight="1">
      <c r="A294" s="136" t="s">
        <v>850</v>
      </c>
      <c r="B294" s="135" t="s">
        <v>288</v>
      </c>
      <c r="C294" s="134">
        <v>52256.585800000001</v>
      </c>
      <c r="D294" s="131" t="s">
        <v>485</v>
      </c>
      <c r="E294" s="131" t="e">
        <v>#N/A</v>
      </c>
      <c r="F294" s="131" t="s">
        <v>887</v>
      </c>
      <c r="G294" s="130">
        <v>35281.5</v>
      </c>
      <c r="H294" s="130" t="s">
        <v>888</v>
      </c>
      <c r="I294" s="129"/>
      <c r="J294" s="131" t="s">
        <v>780</v>
      </c>
      <c r="K294" s="129"/>
      <c r="L294" s="132" t="s">
        <v>824</v>
      </c>
    </row>
    <row r="295" spans="1:12" ht="12.75" customHeight="1">
      <c r="A295" s="136" t="s">
        <v>850</v>
      </c>
      <c r="B295" s="135" t="s">
        <v>288</v>
      </c>
      <c r="C295" s="134">
        <v>52265.802600000003</v>
      </c>
      <c r="D295" s="131" t="s">
        <v>485</v>
      </c>
      <c r="E295" s="131" t="e">
        <v>#N/A</v>
      </c>
      <c r="F295" s="131" t="s">
        <v>890</v>
      </c>
      <c r="G295" s="130">
        <v>35308.5</v>
      </c>
      <c r="H295" s="130" t="s">
        <v>836</v>
      </c>
      <c r="I295" s="129"/>
      <c r="J295" s="131" t="s">
        <v>780</v>
      </c>
      <c r="K295" s="129"/>
      <c r="L295" s="132" t="s">
        <v>824</v>
      </c>
    </row>
    <row r="296" spans="1:12" ht="12.75" customHeight="1">
      <c r="A296" s="136" t="s">
        <v>850</v>
      </c>
      <c r="B296" s="135" t="s">
        <v>288</v>
      </c>
      <c r="C296" s="134">
        <v>52310.519399999997</v>
      </c>
      <c r="D296" s="131" t="s">
        <v>485</v>
      </c>
      <c r="E296" s="131" t="e">
        <v>#N/A</v>
      </c>
      <c r="F296" s="131" t="s">
        <v>896</v>
      </c>
      <c r="G296" s="130">
        <v>35439.5</v>
      </c>
      <c r="H296" s="130" t="s">
        <v>897</v>
      </c>
      <c r="I296" s="129"/>
      <c r="J296" s="131" t="s">
        <v>780</v>
      </c>
      <c r="K296" s="129"/>
      <c r="L296" s="132" t="s">
        <v>898</v>
      </c>
    </row>
    <row r="297" spans="1:12" ht="12.75" customHeight="1">
      <c r="A297" s="136" t="s">
        <v>850</v>
      </c>
      <c r="B297" s="135" t="s">
        <v>288</v>
      </c>
      <c r="C297" s="134">
        <v>52496.8946</v>
      </c>
      <c r="D297" s="131" t="s">
        <v>485</v>
      </c>
      <c r="E297" s="131" t="e">
        <v>#N/A</v>
      </c>
      <c r="F297" s="131" t="s">
        <v>905</v>
      </c>
      <c r="G297" s="130">
        <v>35985.5</v>
      </c>
      <c r="H297" s="130" t="s">
        <v>906</v>
      </c>
      <c r="I297" s="129"/>
      <c r="J297" s="131" t="s">
        <v>780</v>
      </c>
      <c r="K297" s="129"/>
      <c r="L297" s="132" t="s">
        <v>898</v>
      </c>
    </row>
    <row r="298" spans="1:12" ht="12.75" customHeight="1">
      <c r="A298" s="136" t="s">
        <v>600</v>
      </c>
      <c r="B298" s="135" t="s">
        <v>292</v>
      </c>
      <c r="C298" s="134">
        <v>52606.637000000002</v>
      </c>
      <c r="D298" s="131" t="s">
        <v>485</v>
      </c>
      <c r="E298" s="131" t="e">
        <v>#N/A</v>
      </c>
      <c r="F298" s="131" t="s">
        <v>917</v>
      </c>
      <c r="G298" s="130">
        <v>36307</v>
      </c>
      <c r="H298" s="130" t="s">
        <v>840</v>
      </c>
      <c r="I298" s="129"/>
      <c r="J298" s="131" t="s">
        <v>780</v>
      </c>
      <c r="K298" s="129"/>
      <c r="L298" s="132" t="s">
        <v>898</v>
      </c>
    </row>
    <row r="299" spans="1:12" ht="12.75" customHeight="1">
      <c r="A299" s="136" t="s">
        <v>931</v>
      </c>
      <c r="B299" s="135" t="s">
        <v>292</v>
      </c>
      <c r="C299" s="134">
        <v>52645.550799999997</v>
      </c>
      <c r="D299" s="131" t="s">
        <v>485</v>
      </c>
      <c r="E299" s="131" t="e">
        <v>#N/A</v>
      </c>
      <c r="F299" s="131" t="s">
        <v>930</v>
      </c>
      <c r="G299" s="130">
        <v>36421</v>
      </c>
      <c r="H299" s="130" t="s">
        <v>919</v>
      </c>
      <c r="I299" s="129"/>
      <c r="J299" s="131" t="s">
        <v>780</v>
      </c>
      <c r="K299" s="129"/>
      <c r="L299" s="132" t="s">
        <v>898</v>
      </c>
    </row>
    <row r="300" spans="1:12" ht="12.75" customHeight="1">
      <c r="A300" s="136" t="s">
        <v>940</v>
      </c>
      <c r="B300" s="135" t="s">
        <v>288</v>
      </c>
      <c r="C300" s="134">
        <v>52672.692300000002</v>
      </c>
      <c r="D300" s="131" t="s">
        <v>485</v>
      </c>
      <c r="E300" s="131" t="e">
        <v>#N/A</v>
      </c>
      <c r="F300" s="131" t="s">
        <v>938</v>
      </c>
      <c r="G300" s="130">
        <v>36500.5</v>
      </c>
      <c r="H300" s="130" t="s">
        <v>939</v>
      </c>
      <c r="I300" s="129"/>
      <c r="J300" s="131" t="s">
        <v>780</v>
      </c>
      <c r="K300" s="129"/>
      <c r="L300" s="132" t="s">
        <v>898</v>
      </c>
    </row>
    <row r="301" spans="1:12" ht="12.75" customHeight="1">
      <c r="A301" s="136" t="s">
        <v>850</v>
      </c>
      <c r="B301" s="135" t="s">
        <v>288</v>
      </c>
      <c r="C301" s="134">
        <v>52928.699399999998</v>
      </c>
      <c r="D301" s="131" t="s">
        <v>485</v>
      </c>
      <c r="E301" s="131" t="e">
        <v>#N/A</v>
      </c>
      <c r="F301" s="131" t="s">
        <v>952</v>
      </c>
      <c r="G301" s="130">
        <v>37250.5</v>
      </c>
      <c r="H301" s="130" t="s">
        <v>919</v>
      </c>
      <c r="I301" s="129"/>
      <c r="J301" s="131" t="s">
        <v>780</v>
      </c>
      <c r="K301" s="129"/>
      <c r="L301" s="132" t="s">
        <v>898</v>
      </c>
    </row>
    <row r="302" spans="1:12" ht="12.75" customHeight="1">
      <c r="A302" s="136" t="s">
        <v>850</v>
      </c>
      <c r="B302" s="135" t="s">
        <v>288</v>
      </c>
      <c r="C302" s="134">
        <v>53302.817799999997</v>
      </c>
      <c r="D302" s="131" t="s">
        <v>485</v>
      </c>
      <c r="E302" s="131" t="e">
        <v>#N/A</v>
      </c>
      <c r="F302" s="131" t="s">
        <v>979</v>
      </c>
      <c r="G302" s="130">
        <v>38346.5</v>
      </c>
      <c r="H302" s="130" t="s">
        <v>916</v>
      </c>
      <c r="I302" s="129"/>
      <c r="J302" s="131" t="s">
        <v>780</v>
      </c>
      <c r="K302" s="129"/>
      <c r="L302" s="132" t="s">
        <v>898</v>
      </c>
    </row>
    <row r="303" spans="1:12" ht="12.75" customHeight="1">
      <c r="A303" s="136" t="s">
        <v>600</v>
      </c>
      <c r="B303" s="135" t="s">
        <v>292</v>
      </c>
      <c r="C303" s="134">
        <v>53341.558900000004</v>
      </c>
      <c r="D303" s="131" t="s">
        <v>485</v>
      </c>
      <c r="E303" s="131" t="e">
        <v>#N/A</v>
      </c>
      <c r="F303" s="131" t="s">
        <v>980</v>
      </c>
      <c r="G303" s="130">
        <v>38460</v>
      </c>
      <c r="H303" s="130" t="s">
        <v>981</v>
      </c>
      <c r="I303" s="129"/>
      <c r="J303" s="131" t="s">
        <v>780</v>
      </c>
      <c r="K303" s="129"/>
      <c r="L303" s="132" t="s">
        <v>898</v>
      </c>
    </row>
    <row r="304" spans="1:12" ht="12.75" customHeight="1">
      <c r="A304" s="136" t="s">
        <v>988</v>
      </c>
      <c r="B304" s="135" t="s">
        <v>292</v>
      </c>
      <c r="C304" s="134">
        <v>53392.419699999999</v>
      </c>
      <c r="D304" s="131" t="s">
        <v>485</v>
      </c>
      <c r="E304" s="131" t="e">
        <v>#N/A</v>
      </c>
      <c r="F304" s="131" t="s">
        <v>986</v>
      </c>
      <c r="G304" s="130">
        <v>38609</v>
      </c>
      <c r="H304" s="130" t="s">
        <v>987</v>
      </c>
      <c r="I304" s="129"/>
      <c r="J304" s="131" t="s">
        <v>780</v>
      </c>
      <c r="K304" s="129"/>
      <c r="L304" s="132" t="s">
        <v>898</v>
      </c>
    </row>
    <row r="305" spans="1:12" ht="12.75" customHeight="1">
      <c r="A305" s="136" t="s">
        <v>600</v>
      </c>
      <c r="B305" s="135" t="s">
        <v>288</v>
      </c>
      <c r="C305" s="134">
        <v>53645.872900000002</v>
      </c>
      <c r="D305" s="131" t="s">
        <v>485</v>
      </c>
      <c r="E305" s="131" t="e">
        <v>#N/A</v>
      </c>
      <c r="F305" s="131" t="s">
        <v>989</v>
      </c>
      <c r="G305" s="130">
        <v>39351.5</v>
      </c>
      <c r="H305" s="130" t="s">
        <v>990</v>
      </c>
      <c r="I305" s="129"/>
      <c r="J305" s="131" t="s">
        <v>780</v>
      </c>
      <c r="K305" s="129"/>
      <c r="L305" s="132" t="s">
        <v>991</v>
      </c>
    </row>
    <row r="306" spans="1:12" ht="12.75" customHeight="1">
      <c r="A306" s="136" t="s">
        <v>600</v>
      </c>
      <c r="B306" s="135" t="s">
        <v>292</v>
      </c>
      <c r="C306" s="134">
        <v>53686.663699999997</v>
      </c>
      <c r="D306" s="131" t="s">
        <v>485</v>
      </c>
      <c r="E306" s="131" t="e">
        <v>#N/A</v>
      </c>
      <c r="F306" s="131" t="s">
        <v>996</v>
      </c>
      <c r="G306" s="130">
        <v>39471</v>
      </c>
      <c r="H306" s="130" t="s">
        <v>919</v>
      </c>
      <c r="I306" s="129"/>
      <c r="J306" s="131" t="s">
        <v>780</v>
      </c>
      <c r="K306" s="129"/>
      <c r="L306" s="132" t="s">
        <v>991</v>
      </c>
    </row>
    <row r="307" spans="1:12" ht="12.75" customHeight="1">
      <c r="A307" s="136" t="s">
        <v>998</v>
      </c>
      <c r="B307" s="135" t="s">
        <v>292</v>
      </c>
      <c r="C307" s="134">
        <v>53702.707300000002</v>
      </c>
      <c r="D307" s="131" t="s">
        <v>485</v>
      </c>
      <c r="E307" s="131" t="e">
        <v>#N/A</v>
      </c>
      <c r="F307" s="131" t="s">
        <v>997</v>
      </c>
      <c r="G307" s="130">
        <v>39518</v>
      </c>
      <c r="H307" s="130" t="s">
        <v>954</v>
      </c>
      <c r="I307" s="129"/>
      <c r="J307" s="131" t="s">
        <v>780</v>
      </c>
      <c r="K307" s="129"/>
      <c r="L307" s="132" t="s">
        <v>991</v>
      </c>
    </row>
    <row r="308" spans="1:12" ht="12.75" customHeight="1">
      <c r="A308" s="136" t="s">
        <v>1004</v>
      </c>
      <c r="B308" s="135" t="s">
        <v>292</v>
      </c>
      <c r="C308" s="134">
        <v>53758.347500000003</v>
      </c>
      <c r="D308" s="131" t="s">
        <v>485</v>
      </c>
      <c r="E308" s="131" t="e">
        <v>#N/A</v>
      </c>
      <c r="F308" s="131" t="s">
        <v>1003</v>
      </c>
      <c r="G308" s="130">
        <v>39681</v>
      </c>
      <c r="H308" s="130" t="s">
        <v>870</v>
      </c>
      <c r="I308" s="129"/>
      <c r="J308" s="131" t="s">
        <v>780</v>
      </c>
      <c r="K308" s="129"/>
      <c r="L308" s="132" t="s">
        <v>991</v>
      </c>
    </row>
    <row r="309" spans="1:12" ht="12.75" customHeight="1">
      <c r="A309" s="136" t="s">
        <v>600</v>
      </c>
      <c r="B309" s="135" t="s">
        <v>292</v>
      </c>
      <c r="C309" s="134">
        <v>54015.724300000002</v>
      </c>
      <c r="D309" s="131" t="s">
        <v>485</v>
      </c>
      <c r="E309" s="131" t="e">
        <v>#N/A</v>
      </c>
      <c r="F309" s="131" t="s">
        <v>1015</v>
      </c>
      <c r="G309" s="130">
        <v>40435</v>
      </c>
      <c r="H309" s="130" t="s">
        <v>870</v>
      </c>
      <c r="I309" s="129"/>
      <c r="J309" s="131" t="s">
        <v>780</v>
      </c>
      <c r="K309" s="129"/>
      <c r="L309" s="132" t="s">
        <v>991</v>
      </c>
    </row>
    <row r="310" spans="1:12" ht="12.75" customHeight="1">
      <c r="A310" s="136" t="s">
        <v>600</v>
      </c>
      <c r="B310" s="135" t="s">
        <v>292</v>
      </c>
      <c r="C310" s="134">
        <v>54095.6005</v>
      </c>
      <c r="D310" s="131" t="s">
        <v>485</v>
      </c>
      <c r="E310" s="131" t="e">
        <v>#N/A</v>
      </c>
      <c r="F310" s="131" t="s">
        <v>1029</v>
      </c>
      <c r="G310" s="130">
        <v>40669</v>
      </c>
      <c r="H310" s="130" t="s">
        <v>842</v>
      </c>
      <c r="I310" s="129"/>
      <c r="J310" s="131" t="s">
        <v>780</v>
      </c>
      <c r="K310" s="129"/>
      <c r="L310" s="132" t="s">
        <v>991</v>
      </c>
    </row>
    <row r="311" spans="1:12" ht="12.75" customHeight="1">
      <c r="A311" s="136" t="s">
        <v>600</v>
      </c>
      <c r="B311" s="135" t="s">
        <v>292</v>
      </c>
      <c r="C311" s="134">
        <v>54135.537400000001</v>
      </c>
      <c r="D311" s="131" t="s">
        <v>485</v>
      </c>
      <c r="E311" s="131" t="e">
        <v>#N/A</v>
      </c>
      <c r="F311" s="131" t="s">
        <v>1037</v>
      </c>
      <c r="G311" s="130">
        <v>40786</v>
      </c>
      <c r="H311" s="130" t="s">
        <v>916</v>
      </c>
      <c r="I311" s="129"/>
      <c r="J311" s="131" t="s">
        <v>780</v>
      </c>
      <c r="K311" s="129"/>
      <c r="L311" s="132" t="s">
        <v>991</v>
      </c>
    </row>
    <row r="312" spans="1:12" ht="12.75" customHeight="1">
      <c r="A312" s="136" t="s">
        <v>1043</v>
      </c>
      <c r="B312" s="135" t="s">
        <v>292</v>
      </c>
      <c r="C312" s="134">
        <v>54506.242700000003</v>
      </c>
      <c r="D312" s="131" t="s">
        <v>485</v>
      </c>
      <c r="E312" s="131" t="e">
        <v>#N/A</v>
      </c>
      <c r="F312" s="131" t="s">
        <v>1050</v>
      </c>
      <c r="G312" s="130">
        <v>41872</v>
      </c>
      <c r="H312" s="130" t="s">
        <v>925</v>
      </c>
      <c r="I312" s="129"/>
      <c r="J312" s="131" t="s">
        <v>292</v>
      </c>
      <c r="K312" s="129"/>
      <c r="L312" s="133" t="s">
        <v>1044</v>
      </c>
    </row>
    <row r="313" spans="1:12" ht="12.75" customHeight="1">
      <c r="A313" s="136" t="s">
        <v>1043</v>
      </c>
      <c r="B313" s="135" t="s">
        <v>292</v>
      </c>
      <c r="C313" s="134">
        <v>54506.243399999999</v>
      </c>
      <c r="D313" s="131" t="s">
        <v>485</v>
      </c>
      <c r="E313" s="131" t="e">
        <v>#N/A</v>
      </c>
      <c r="F313" s="131" t="s">
        <v>1051</v>
      </c>
      <c r="G313" s="130">
        <v>41872</v>
      </c>
      <c r="H313" s="130" t="s">
        <v>836</v>
      </c>
      <c r="I313" s="129"/>
      <c r="J313" s="131" t="s">
        <v>420</v>
      </c>
      <c r="K313" s="129"/>
      <c r="L313" s="133" t="s">
        <v>1044</v>
      </c>
    </row>
    <row r="314" spans="1:12" ht="12.75" customHeight="1">
      <c r="A314" s="136" t="s">
        <v>1043</v>
      </c>
      <c r="B314" s="135" t="s">
        <v>292</v>
      </c>
      <c r="C314" s="134">
        <v>54509.3145</v>
      </c>
      <c r="D314" s="131" t="s">
        <v>485</v>
      </c>
      <c r="E314" s="131" t="e">
        <v>#N/A</v>
      </c>
      <c r="F314" s="131" t="s">
        <v>1054</v>
      </c>
      <c r="G314" s="130">
        <v>41881</v>
      </c>
      <c r="H314" s="130" t="s">
        <v>872</v>
      </c>
      <c r="I314" s="129"/>
      <c r="J314" s="131" t="s">
        <v>445</v>
      </c>
      <c r="K314" s="129"/>
      <c r="L314" s="133" t="s">
        <v>1044</v>
      </c>
    </row>
    <row r="315" spans="1:12" ht="12.75" customHeight="1">
      <c r="A315" s="136" t="s">
        <v>1043</v>
      </c>
      <c r="B315" s="135" t="s">
        <v>292</v>
      </c>
      <c r="C315" s="134">
        <v>54509.314599999998</v>
      </c>
      <c r="D315" s="131" t="s">
        <v>485</v>
      </c>
      <c r="E315" s="131" t="e">
        <v>#N/A</v>
      </c>
      <c r="F315" s="131" t="s">
        <v>1055</v>
      </c>
      <c r="G315" s="130">
        <v>41881</v>
      </c>
      <c r="H315" s="130" t="s">
        <v>906</v>
      </c>
      <c r="I315" s="129"/>
      <c r="J315" s="131" t="s">
        <v>420</v>
      </c>
      <c r="K315" s="129"/>
      <c r="L315" s="133" t="s">
        <v>1044</v>
      </c>
    </row>
    <row r="316" spans="1:12" ht="12.75" customHeight="1">
      <c r="A316" s="136" t="s">
        <v>1043</v>
      </c>
      <c r="B316" s="135" t="s">
        <v>292</v>
      </c>
      <c r="C316" s="134">
        <v>54509.314599999998</v>
      </c>
      <c r="D316" s="131" t="s">
        <v>485</v>
      </c>
      <c r="E316" s="131" t="e">
        <v>#N/A</v>
      </c>
      <c r="F316" s="131" t="s">
        <v>1055</v>
      </c>
      <c r="G316" s="130">
        <v>41881</v>
      </c>
      <c r="H316" s="130" t="s">
        <v>906</v>
      </c>
      <c r="I316" s="129"/>
      <c r="J316" s="131" t="s">
        <v>292</v>
      </c>
      <c r="K316" s="129"/>
      <c r="L316" s="133" t="s">
        <v>1044</v>
      </c>
    </row>
    <row r="317" spans="1:12" ht="12.75" customHeight="1">
      <c r="A317" s="136" t="s">
        <v>1065</v>
      </c>
      <c r="B317" s="135" t="s">
        <v>292</v>
      </c>
      <c r="C317" s="134">
        <v>54824.037799999998</v>
      </c>
      <c r="D317" s="131" t="s">
        <v>485</v>
      </c>
      <c r="E317" s="131" t="e">
        <v>#N/A</v>
      </c>
      <c r="F317" s="131" t="s">
        <v>1064</v>
      </c>
      <c r="G317" s="130">
        <v>42803</v>
      </c>
      <c r="H317" s="130" t="s">
        <v>872</v>
      </c>
      <c r="I317" s="129"/>
      <c r="J317" s="131" t="s">
        <v>445</v>
      </c>
      <c r="K317" s="129"/>
      <c r="L317" s="133" t="s">
        <v>1066</v>
      </c>
    </row>
    <row r="318" spans="1:12" ht="12.75" customHeight="1">
      <c r="A318" s="136" t="s">
        <v>1082</v>
      </c>
      <c r="B318" s="135" t="s">
        <v>288</v>
      </c>
      <c r="C318" s="134">
        <v>55142.0049</v>
      </c>
      <c r="D318" s="131" t="s">
        <v>485</v>
      </c>
      <c r="E318" s="131" t="e">
        <v>#N/A</v>
      </c>
      <c r="F318" s="131" t="s">
        <v>1080</v>
      </c>
      <c r="G318" s="130">
        <v>43734.5</v>
      </c>
      <c r="H318" s="130" t="s">
        <v>836</v>
      </c>
      <c r="I318" s="129"/>
      <c r="J318" s="131" t="s">
        <v>1081</v>
      </c>
      <c r="K318" s="129"/>
      <c r="L318" s="133" t="s">
        <v>1083</v>
      </c>
    </row>
    <row r="319" spans="1:12" ht="12.75" customHeight="1">
      <c r="A319" s="136" t="s">
        <v>1082</v>
      </c>
      <c r="B319" s="135" t="s">
        <v>292</v>
      </c>
      <c r="C319" s="134">
        <v>55142.1754</v>
      </c>
      <c r="D319" s="131" t="s">
        <v>485</v>
      </c>
      <c r="E319" s="131" t="e">
        <v>#N/A</v>
      </c>
      <c r="F319" s="131" t="s">
        <v>1084</v>
      </c>
      <c r="G319" s="130">
        <v>43735</v>
      </c>
      <c r="H319" s="130" t="s">
        <v>1027</v>
      </c>
      <c r="I319" s="129"/>
      <c r="J319" s="131" t="s">
        <v>1081</v>
      </c>
      <c r="K319" s="129"/>
      <c r="L319" s="133" t="s">
        <v>1083</v>
      </c>
    </row>
    <row r="320" spans="1:12" ht="12.75" customHeight="1">
      <c r="A320" s="136" t="s">
        <v>733</v>
      </c>
      <c r="B320" s="135" t="s">
        <v>288</v>
      </c>
      <c r="C320" s="134">
        <v>55175.457399999999</v>
      </c>
      <c r="D320" s="131" t="s">
        <v>485</v>
      </c>
      <c r="E320" s="131" t="e">
        <v>#N/A</v>
      </c>
      <c r="F320" s="131" t="s">
        <v>1088</v>
      </c>
      <c r="G320" s="130">
        <v>43832.5</v>
      </c>
      <c r="H320" s="130" t="s">
        <v>902</v>
      </c>
      <c r="I320" s="129"/>
      <c r="J320" s="131" t="s">
        <v>831</v>
      </c>
      <c r="K320" s="129"/>
      <c r="L320" s="133" t="s">
        <v>1089</v>
      </c>
    </row>
    <row r="321" spans="1:12" ht="12.75" customHeight="1">
      <c r="A321" s="136" t="s">
        <v>1065</v>
      </c>
      <c r="B321" s="135" t="s">
        <v>288</v>
      </c>
      <c r="C321" s="134">
        <v>55551.111599999997</v>
      </c>
      <c r="D321" s="131" t="s">
        <v>485</v>
      </c>
      <c r="E321" s="131" t="e">
        <v>#N/A</v>
      </c>
      <c r="F321" s="131" t="s">
        <v>1136</v>
      </c>
      <c r="G321" s="130" t="s">
        <v>1137</v>
      </c>
      <c r="H321" s="130" t="s">
        <v>820</v>
      </c>
      <c r="I321" s="129"/>
      <c r="J321" s="131" t="s">
        <v>445</v>
      </c>
      <c r="K321" s="129"/>
      <c r="L321" s="133" t="s">
        <v>1138</v>
      </c>
    </row>
    <row r="322" spans="1:12" ht="12.75" customHeight="1">
      <c r="A322" s="136" t="s">
        <v>1065</v>
      </c>
      <c r="B322" s="135" t="s">
        <v>288</v>
      </c>
      <c r="C322" s="134">
        <v>55554.012499999997</v>
      </c>
      <c r="D322" s="131" t="s">
        <v>485</v>
      </c>
      <c r="E322" s="131" t="e">
        <v>#N/A</v>
      </c>
      <c r="F322" s="131" t="s">
        <v>1139</v>
      </c>
      <c r="G322" s="130" t="s">
        <v>1140</v>
      </c>
      <c r="H322" s="130" t="s">
        <v>836</v>
      </c>
      <c r="I322" s="129"/>
      <c r="J322" s="131" t="s">
        <v>445</v>
      </c>
      <c r="K322" s="129"/>
      <c r="L322" s="133" t="s">
        <v>1138</v>
      </c>
    </row>
    <row r="323" spans="1:12" ht="12.75" customHeight="1">
      <c r="A323" s="136" t="s">
        <v>1065</v>
      </c>
      <c r="B323" s="135" t="s">
        <v>288</v>
      </c>
      <c r="C323" s="134">
        <v>55554.183499999999</v>
      </c>
      <c r="D323" s="131" t="s">
        <v>485</v>
      </c>
      <c r="E323" s="131" t="e">
        <v>#N/A</v>
      </c>
      <c r="F323" s="131" t="s">
        <v>1141</v>
      </c>
      <c r="G323" s="130" t="s">
        <v>1142</v>
      </c>
      <c r="H323" s="130" t="s">
        <v>826</v>
      </c>
      <c r="I323" s="129"/>
      <c r="J323" s="131" t="s">
        <v>445</v>
      </c>
      <c r="K323" s="129"/>
      <c r="L323" s="133" t="s">
        <v>1138</v>
      </c>
    </row>
    <row r="324" spans="1:12" ht="12.75" customHeight="1">
      <c r="A324" s="136" t="s">
        <v>1082</v>
      </c>
      <c r="B324" s="135" t="s">
        <v>288</v>
      </c>
      <c r="C324" s="134">
        <v>55910.038699999997</v>
      </c>
      <c r="D324" s="131" t="s">
        <v>485</v>
      </c>
      <c r="E324" s="131" t="e">
        <v>#N/A</v>
      </c>
      <c r="F324" s="131" t="s">
        <v>1169</v>
      </c>
      <c r="G324" s="130" t="s">
        <v>1170</v>
      </c>
      <c r="H324" s="130" t="s">
        <v>933</v>
      </c>
      <c r="I324" s="129"/>
      <c r="J324" s="131" t="s">
        <v>1081</v>
      </c>
      <c r="K324" s="129"/>
      <c r="L324" s="133" t="s">
        <v>1145</v>
      </c>
    </row>
    <row r="325" spans="1:12" ht="12.75" customHeight="1">
      <c r="A325" s="136" t="s">
        <v>1082</v>
      </c>
      <c r="B325" s="135" t="s">
        <v>288</v>
      </c>
      <c r="C325" s="134">
        <v>55910.2091</v>
      </c>
      <c r="D325" s="131" t="s">
        <v>485</v>
      </c>
      <c r="E325" s="131" t="e">
        <v>#N/A</v>
      </c>
      <c r="F325" s="131" t="s">
        <v>1171</v>
      </c>
      <c r="G325" s="130" t="s">
        <v>1172</v>
      </c>
      <c r="H325" s="130" t="s">
        <v>842</v>
      </c>
      <c r="I325" s="129"/>
      <c r="J325" s="131" t="s">
        <v>1081</v>
      </c>
      <c r="K325" s="129"/>
      <c r="L325" s="133" t="s">
        <v>1145</v>
      </c>
    </row>
    <row r="326" spans="1:12" ht="12.75" customHeight="1">
      <c r="A326" s="136" t="s">
        <v>1135</v>
      </c>
      <c r="B326" s="135" t="s">
        <v>288</v>
      </c>
      <c r="C326" s="134">
        <v>55962.776700000002</v>
      </c>
      <c r="D326" s="131" t="s">
        <v>485</v>
      </c>
      <c r="E326" s="131" t="e">
        <v>#N/A</v>
      </c>
      <c r="F326" s="131" t="s">
        <v>1178</v>
      </c>
      <c r="G326" s="130" t="s">
        <v>1179</v>
      </c>
      <c r="H326" s="130" t="s">
        <v>842</v>
      </c>
      <c r="I326" s="129"/>
      <c r="J326" s="131" t="s">
        <v>445</v>
      </c>
      <c r="K326" s="129"/>
      <c r="L326" s="132" t="s">
        <v>1177</v>
      </c>
    </row>
    <row r="327" spans="1:12" ht="12.75" customHeight="1">
      <c r="A327" s="136" t="s">
        <v>1201</v>
      </c>
      <c r="B327" s="135" t="s">
        <v>288</v>
      </c>
      <c r="C327" s="134">
        <v>56290.469700000001</v>
      </c>
      <c r="D327" s="131" t="s">
        <v>485</v>
      </c>
      <c r="E327" s="131" t="e">
        <v>#N/A</v>
      </c>
      <c r="F327" s="131" t="s">
        <v>1199</v>
      </c>
      <c r="G327" s="130" t="s">
        <v>1200</v>
      </c>
      <c r="H327" s="130" t="s">
        <v>949</v>
      </c>
      <c r="I327" s="129"/>
      <c r="J327" s="131" t="s">
        <v>445</v>
      </c>
      <c r="K327" s="129"/>
      <c r="L327" s="133" t="s">
        <v>1202</v>
      </c>
    </row>
    <row r="328" spans="1:12" ht="12.75" customHeight="1">
      <c r="A328" s="136" t="s">
        <v>920</v>
      </c>
      <c r="B328" s="135" t="s">
        <v>288</v>
      </c>
      <c r="C328" s="134">
        <v>56613.724199999997</v>
      </c>
      <c r="D328" s="131" t="s">
        <v>485</v>
      </c>
      <c r="E328" s="131" t="e">
        <v>#N/A</v>
      </c>
      <c r="F328" s="131" t="s">
        <v>1221</v>
      </c>
      <c r="G328" s="130" t="s">
        <v>1222</v>
      </c>
      <c r="H328" s="130" t="s">
        <v>1223</v>
      </c>
      <c r="I328" s="129"/>
      <c r="J328" s="131" t="s">
        <v>420</v>
      </c>
      <c r="K328" s="129"/>
      <c r="L328" s="133" t="s">
        <v>1224</v>
      </c>
    </row>
    <row r="329" spans="1:12" ht="12.75" customHeight="1">
      <c r="A329" s="136" t="s">
        <v>580</v>
      </c>
      <c r="B329" s="135" t="s">
        <v>288</v>
      </c>
      <c r="C329" s="134">
        <v>40212.472999999998</v>
      </c>
      <c r="D329" s="131" t="s">
        <v>465</v>
      </c>
      <c r="E329" s="131" t="e">
        <v>#N/A</v>
      </c>
      <c r="F329" s="131" t="s">
        <v>578</v>
      </c>
      <c r="G329" s="130">
        <v>-2.5</v>
      </c>
      <c r="H329" s="130" t="s">
        <v>577</v>
      </c>
      <c r="I329" s="129"/>
      <c r="J329" s="131" t="s">
        <v>579</v>
      </c>
      <c r="K329" s="129"/>
      <c r="L329" s="133" t="s">
        <v>552</v>
      </c>
    </row>
    <row r="330" spans="1:12" ht="12.75" customHeight="1">
      <c r="A330" s="136" t="s">
        <v>580</v>
      </c>
      <c r="B330" s="135" t="s">
        <v>292</v>
      </c>
      <c r="C330" s="134">
        <v>40213.326999999997</v>
      </c>
      <c r="D330" s="131" t="s">
        <v>465</v>
      </c>
      <c r="E330" s="131" t="e">
        <v>#N/A</v>
      </c>
      <c r="F330" s="131" t="s">
        <v>581</v>
      </c>
      <c r="G330" s="130">
        <v>0</v>
      </c>
      <c r="H330" s="130" t="s">
        <v>567</v>
      </c>
      <c r="I330" s="129"/>
      <c r="J330" s="131" t="s">
        <v>579</v>
      </c>
      <c r="K330" s="129"/>
      <c r="L330" s="133" t="s">
        <v>552</v>
      </c>
    </row>
    <row r="331" spans="1:12" ht="12.75" customHeight="1">
      <c r="A331" s="136" t="s">
        <v>580</v>
      </c>
      <c r="B331" s="135" t="s">
        <v>288</v>
      </c>
      <c r="C331" s="134">
        <v>40229.201999999997</v>
      </c>
      <c r="D331" s="131" t="s">
        <v>465</v>
      </c>
      <c r="E331" s="131" t="e">
        <v>#N/A</v>
      </c>
      <c r="F331" s="131" t="s">
        <v>582</v>
      </c>
      <c r="G331" s="130">
        <v>46.5</v>
      </c>
      <c r="H331" s="130" t="s">
        <v>563</v>
      </c>
      <c r="I331" s="129"/>
      <c r="J331" s="131" t="s">
        <v>579</v>
      </c>
      <c r="K331" s="129"/>
      <c r="L331" s="133" t="s">
        <v>552</v>
      </c>
    </row>
    <row r="332" spans="1:12" ht="12.75" customHeight="1">
      <c r="A332" s="136" t="s">
        <v>580</v>
      </c>
      <c r="B332" s="135" t="s">
        <v>292</v>
      </c>
      <c r="C332" s="134">
        <v>40504.495000000003</v>
      </c>
      <c r="D332" s="131" t="s">
        <v>465</v>
      </c>
      <c r="E332" s="131" t="e">
        <v>#N/A</v>
      </c>
      <c r="F332" s="131" t="s">
        <v>583</v>
      </c>
      <c r="G332" s="130">
        <v>853</v>
      </c>
      <c r="H332" s="130" t="s">
        <v>561</v>
      </c>
      <c r="I332" s="129"/>
      <c r="J332" s="131" t="s">
        <v>579</v>
      </c>
      <c r="K332" s="129"/>
      <c r="L332" s="133" t="s">
        <v>552</v>
      </c>
    </row>
    <row r="333" spans="1:12" ht="12.75" customHeight="1">
      <c r="A333" s="136" t="s">
        <v>580</v>
      </c>
      <c r="B333" s="135" t="s">
        <v>288</v>
      </c>
      <c r="C333" s="134">
        <v>40508.421999999999</v>
      </c>
      <c r="D333" s="131" t="s">
        <v>465</v>
      </c>
      <c r="E333" s="131" t="e">
        <v>#N/A</v>
      </c>
      <c r="F333" s="131" t="s">
        <v>584</v>
      </c>
      <c r="G333" s="130">
        <v>864.5</v>
      </c>
      <c r="H333" s="130" t="s">
        <v>577</v>
      </c>
      <c r="I333" s="129"/>
      <c r="J333" s="131" t="s">
        <v>579</v>
      </c>
      <c r="K333" s="129"/>
      <c r="L333" s="133" t="s">
        <v>552</v>
      </c>
    </row>
    <row r="334" spans="1:12" ht="12.75" customHeight="1">
      <c r="A334" s="136" t="s">
        <v>580</v>
      </c>
      <c r="B334" s="135" t="s">
        <v>288</v>
      </c>
      <c r="C334" s="134">
        <v>40509.446000000004</v>
      </c>
      <c r="D334" s="131" t="s">
        <v>465</v>
      </c>
      <c r="E334" s="131" t="e">
        <v>#N/A</v>
      </c>
      <c r="F334" s="131" t="s">
        <v>585</v>
      </c>
      <c r="G334" s="130">
        <v>867.5</v>
      </c>
      <c r="H334" s="130" t="s">
        <v>577</v>
      </c>
      <c r="I334" s="129"/>
      <c r="J334" s="131" t="s">
        <v>579</v>
      </c>
      <c r="K334" s="129"/>
      <c r="L334" s="133" t="s">
        <v>552</v>
      </c>
    </row>
    <row r="335" spans="1:12" ht="12.75" customHeight="1">
      <c r="A335" s="136" t="s">
        <v>580</v>
      </c>
      <c r="B335" s="135" t="s">
        <v>288</v>
      </c>
      <c r="C335" s="134">
        <v>40510.47</v>
      </c>
      <c r="D335" s="131" t="s">
        <v>465</v>
      </c>
      <c r="E335" s="131" t="e">
        <v>#N/A</v>
      </c>
      <c r="F335" s="131" t="s">
        <v>586</v>
      </c>
      <c r="G335" s="130">
        <v>870.5</v>
      </c>
      <c r="H335" s="130" t="s">
        <v>577</v>
      </c>
      <c r="I335" s="129"/>
      <c r="J335" s="131" t="s">
        <v>579</v>
      </c>
      <c r="K335" s="129"/>
      <c r="L335" s="133" t="s">
        <v>552</v>
      </c>
    </row>
    <row r="336" spans="1:12" ht="12.75" customHeight="1">
      <c r="A336" s="136" t="s">
        <v>580</v>
      </c>
      <c r="B336" s="135" t="s">
        <v>288</v>
      </c>
      <c r="C336" s="134">
        <v>40511.495000000003</v>
      </c>
      <c r="D336" s="131" t="s">
        <v>465</v>
      </c>
      <c r="E336" s="131" t="e">
        <v>#N/A</v>
      </c>
      <c r="F336" s="131" t="s">
        <v>587</v>
      </c>
      <c r="G336" s="130">
        <v>873.5</v>
      </c>
      <c r="H336" s="130" t="s">
        <v>567</v>
      </c>
      <c r="I336" s="129"/>
      <c r="J336" s="131" t="s">
        <v>579</v>
      </c>
      <c r="K336" s="129"/>
      <c r="L336" s="133" t="s">
        <v>552</v>
      </c>
    </row>
    <row r="337" spans="1:12" ht="12.75" customHeight="1">
      <c r="A337" s="136" t="s">
        <v>580</v>
      </c>
      <c r="B337" s="135" t="s">
        <v>288</v>
      </c>
      <c r="C337" s="134">
        <v>40512.517</v>
      </c>
      <c r="D337" s="131" t="s">
        <v>465</v>
      </c>
      <c r="E337" s="131" t="e">
        <v>#N/A</v>
      </c>
      <c r="F337" s="131" t="s">
        <v>588</v>
      </c>
      <c r="G337" s="130">
        <v>876.5</v>
      </c>
      <c r="H337" s="130" t="s">
        <v>589</v>
      </c>
      <c r="I337" s="129"/>
      <c r="J337" s="131" t="s">
        <v>579</v>
      </c>
      <c r="K337" s="129"/>
      <c r="L337" s="133" t="s">
        <v>552</v>
      </c>
    </row>
    <row r="338" spans="1:12" ht="12.75" customHeight="1">
      <c r="A338" s="136" t="s">
        <v>827</v>
      </c>
      <c r="B338" s="135" t="s">
        <v>288</v>
      </c>
      <c r="C338" s="134">
        <v>51911.3128</v>
      </c>
      <c r="D338" s="131" t="s">
        <v>465</v>
      </c>
      <c r="E338" s="131" t="e">
        <v>#N/A</v>
      </c>
      <c r="F338" s="131" t="s">
        <v>837</v>
      </c>
      <c r="G338" s="130" t="s">
        <v>835</v>
      </c>
      <c r="H338" s="130" t="s">
        <v>830</v>
      </c>
      <c r="I338" s="129"/>
      <c r="J338" s="131" t="s">
        <v>277</v>
      </c>
      <c r="K338" s="129"/>
      <c r="L338" s="133" t="s">
        <v>828</v>
      </c>
    </row>
    <row r="339" spans="1:12" ht="12.75" customHeight="1">
      <c r="A339" s="136" t="s">
        <v>863</v>
      </c>
      <c r="B339" s="135" t="s">
        <v>288</v>
      </c>
      <c r="C339" s="134">
        <v>52185.581700000002</v>
      </c>
      <c r="D339" s="131" t="s">
        <v>465</v>
      </c>
      <c r="E339" s="131" t="e">
        <v>#N/A</v>
      </c>
      <c r="F339" s="131" t="s">
        <v>860</v>
      </c>
      <c r="G339" s="130" t="s">
        <v>861</v>
      </c>
      <c r="H339" s="130" t="s">
        <v>862</v>
      </c>
      <c r="I339" s="129"/>
      <c r="J339" s="131" t="s">
        <v>579</v>
      </c>
      <c r="K339" s="129"/>
      <c r="L339" s="133" t="s">
        <v>864</v>
      </c>
    </row>
    <row r="340" spans="1:12" ht="12.75" customHeight="1">
      <c r="A340" s="136" t="s">
        <v>934</v>
      </c>
      <c r="B340" s="135" t="s">
        <v>292</v>
      </c>
      <c r="C340" s="134">
        <v>52647.941899999998</v>
      </c>
      <c r="D340" s="131" t="s">
        <v>465</v>
      </c>
      <c r="E340" s="131" t="e">
        <v>#N/A</v>
      </c>
      <c r="F340" s="131" t="s">
        <v>932</v>
      </c>
      <c r="G340" s="130">
        <v>36428</v>
      </c>
      <c r="H340" s="130" t="s">
        <v>933</v>
      </c>
      <c r="I340" s="129"/>
      <c r="J340" s="131" t="s">
        <v>579</v>
      </c>
      <c r="K340" s="129"/>
      <c r="L340" s="133" t="s">
        <v>935</v>
      </c>
    </row>
    <row r="341" spans="1:12" ht="12.75" customHeight="1">
      <c r="A341" s="136" t="s">
        <v>934</v>
      </c>
      <c r="B341" s="135" t="s">
        <v>288</v>
      </c>
      <c r="C341" s="134">
        <v>52648.113100000002</v>
      </c>
      <c r="D341" s="131" t="s">
        <v>465</v>
      </c>
      <c r="E341" s="131" t="e">
        <v>#N/A</v>
      </c>
      <c r="F341" s="131" t="s">
        <v>936</v>
      </c>
      <c r="G341" s="130">
        <v>36428.5</v>
      </c>
      <c r="H341" s="130" t="s">
        <v>937</v>
      </c>
      <c r="I341" s="129"/>
      <c r="J341" s="131" t="s">
        <v>579</v>
      </c>
      <c r="K341" s="129"/>
      <c r="L341" s="133" t="s">
        <v>935</v>
      </c>
    </row>
    <row r="342" spans="1:12" ht="12.75" customHeight="1">
      <c r="A342" s="136" t="s">
        <v>600</v>
      </c>
      <c r="B342" s="135" t="s">
        <v>288</v>
      </c>
      <c r="C342" s="134">
        <v>50320.811999999998</v>
      </c>
      <c r="D342" s="131" t="s">
        <v>503</v>
      </c>
      <c r="E342" s="131" t="e">
        <v>#N/A</v>
      </c>
      <c r="F342" s="131" t="s">
        <v>787</v>
      </c>
      <c r="G342" s="130">
        <v>29610.5</v>
      </c>
      <c r="H342" s="130" t="s">
        <v>540</v>
      </c>
      <c r="I342" s="129"/>
      <c r="J342" s="131"/>
      <c r="K342" s="129"/>
      <c r="L342" s="132" t="s">
        <v>788</v>
      </c>
    </row>
    <row r="343" spans="1:12" ht="12.75" customHeight="1">
      <c r="A343" s="136" t="s">
        <v>600</v>
      </c>
      <c r="B343" s="135" t="s">
        <v>288</v>
      </c>
      <c r="C343" s="134">
        <v>50376.788999999997</v>
      </c>
      <c r="D343" s="131" t="s">
        <v>503</v>
      </c>
      <c r="E343" s="131" t="e">
        <v>#N/A</v>
      </c>
      <c r="F343" s="131" t="s">
        <v>789</v>
      </c>
      <c r="G343" s="130">
        <v>29774.5</v>
      </c>
      <c r="H343" s="130" t="s">
        <v>735</v>
      </c>
      <c r="I343" s="129"/>
      <c r="J343" s="131"/>
      <c r="K343" s="129"/>
      <c r="L343" s="132" t="s">
        <v>788</v>
      </c>
    </row>
    <row r="344" spans="1:12" ht="12.75" customHeight="1">
      <c r="A344" s="136" t="s">
        <v>600</v>
      </c>
      <c r="B344" s="135" t="s">
        <v>292</v>
      </c>
      <c r="C344" s="134">
        <v>50474.584999999999</v>
      </c>
      <c r="D344" s="131" t="s">
        <v>503</v>
      </c>
      <c r="E344" s="131" t="e">
        <v>#N/A</v>
      </c>
      <c r="F344" s="131" t="s">
        <v>794</v>
      </c>
      <c r="G344" s="130">
        <v>30061</v>
      </c>
      <c r="H344" s="130" t="s">
        <v>538</v>
      </c>
      <c r="I344" s="129"/>
      <c r="J344" s="131"/>
      <c r="K344" s="129"/>
      <c r="L344" s="132" t="s">
        <v>788</v>
      </c>
    </row>
    <row r="345" spans="1:12" ht="12.75" customHeight="1">
      <c r="A345" s="136" t="s">
        <v>600</v>
      </c>
      <c r="B345" s="135" t="s">
        <v>292</v>
      </c>
      <c r="C345" s="134">
        <v>50488.586000000003</v>
      </c>
      <c r="D345" s="131" t="s">
        <v>503</v>
      </c>
      <c r="E345" s="131" t="e">
        <v>#N/A</v>
      </c>
      <c r="F345" s="131" t="s">
        <v>795</v>
      </c>
      <c r="G345" s="130">
        <v>30102</v>
      </c>
      <c r="H345" s="130" t="s">
        <v>526</v>
      </c>
      <c r="I345" s="129"/>
      <c r="J345" s="131"/>
      <c r="K345" s="129"/>
      <c r="L345" s="132" t="s">
        <v>788</v>
      </c>
    </row>
    <row r="346" spans="1:12" ht="12.75" customHeight="1">
      <c r="A346" s="136" t="s">
        <v>600</v>
      </c>
      <c r="B346" s="135" t="s">
        <v>292</v>
      </c>
      <c r="C346" s="134">
        <v>50503.610999999997</v>
      </c>
      <c r="D346" s="131" t="s">
        <v>503</v>
      </c>
      <c r="E346" s="131" t="e">
        <v>#N/A</v>
      </c>
      <c r="F346" s="131" t="s">
        <v>796</v>
      </c>
      <c r="G346" s="130">
        <v>30146</v>
      </c>
      <c r="H346" s="130" t="s">
        <v>554</v>
      </c>
      <c r="I346" s="129"/>
      <c r="J346" s="131"/>
      <c r="K346" s="129"/>
      <c r="L346" s="132" t="s">
        <v>788</v>
      </c>
    </row>
    <row r="347" spans="1:12" ht="12.75" customHeight="1">
      <c r="A347" s="136" t="s">
        <v>600</v>
      </c>
      <c r="B347" s="135" t="s">
        <v>292</v>
      </c>
      <c r="C347" s="134">
        <v>50517.601000000002</v>
      </c>
      <c r="D347" s="131" t="s">
        <v>503</v>
      </c>
      <c r="E347" s="131" t="e">
        <v>#N/A</v>
      </c>
      <c r="F347" s="131" t="s">
        <v>797</v>
      </c>
      <c r="G347" s="130">
        <v>30187</v>
      </c>
      <c r="H347" s="130" t="s">
        <v>526</v>
      </c>
      <c r="I347" s="129"/>
      <c r="J347" s="131"/>
      <c r="K347" s="129"/>
      <c r="L347" s="132" t="s">
        <v>788</v>
      </c>
    </row>
    <row r="348" spans="1:12" ht="12.75" customHeight="1">
      <c r="A348" s="136" t="s">
        <v>600</v>
      </c>
      <c r="B348" s="135" t="s">
        <v>288</v>
      </c>
      <c r="C348" s="134">
        <v>50779.584000000003</v>
      </c>
      <c r="D348" s="131" t="s">
        <v>503</v>
      </c>
      <c r="E348" s="131" t="e">
        <v>#N/A</v>
      </c>
      <c r="F348" s="131" t="s">
        <v>798</v>
      </c>
      <c r="G348" s="130">
        <v>30954.5</v>
      </c>
      <c r="H348" s="130" t="s">
        <v>746</v>
      </c>
      <c r="I348" s="129"/>
      <c r="J348" s="131"/>
      <c r="K348" s="129"/>
      <c r="L348" s="132" t="s">
        <v>788</v>
      </c>
    </row>
    <row r="349" spans="1:12" ht="12.75" customHeight="1">
      <c r="A349" s="136" t="s">
        <v>600</v>
      </c>
      <c r="B349" s="135" t="s">
        <v>292</v>
      </c>
      <c r="C349" s="134">
        <v>51141.580999999998</v>
      </c>
      <c r="D349" s="131" t="s">
        <v>503</v>
      </c>
      <c r="E349" s="131" t="e">
        <v>#N/A</v>
      </c>
      <c r="F349" s="131" t="s">
        <v>799</v>
      </c>
      <c r="G349" s="130">
        <v>32015</v>
      </c>
      <c r="H349" s="130" t="s">
        <v>735</v>
      </c>
      <c r="I349" s="129"/>
      <c r="J349" s="131"/>
      <c r="K349" s="129"/>
      <c r="L349" s="132" t="s">
        <v>788</v>
      </c>
    </row>
    <row r="350" spans="1:12" ht="12.75" customHeight="1">
      <c r="A350" s="136" t="s">
        <v>600</v>
      </c>
      <c r="B350" s="135" t="s">
        <v>288</v>
      </c>
      <c r="C350" s="134">
        <v>51144.830999999998</v>
      </c>
      <c r="D350" s="131" t="s">
        <v>503</v>
      </c>
      <c r="E350" s="131" t="e">
        <v>#N/A</v>
      </c>
      <c r="F350" s="131" t="s">
        <v>800</v>
      </c>
      <c r="G350" s="130">
        <v>32024.5</v>
      </c>
      <c r="H350" s="130" t="s">
        <v>744</v>
      </c>
      <c r="I350" s="129"/>
      <c r="J350" s="131"/>
      <c r="K350" s="129"/>
      <c r="L350" s="132" t="s">
        <v>788</v>
      </c>
    </row>
    <row r="351" spans="1:12" ht="12.75" customHeight="1">
      <c r="A351" s="136" t="s">
        <v>600</v>
      </c>
      <c r="B351" s="135" t="s">
        <v>292</v>
      </c>
      <c r="C351" s="134">
        <v>51156.595999999998</v>
      </c>
      <c r="D351" s="131" t="s">
        <v>503</v>
      </c>
      <c r="E351" s="131" t="e">
        <v>#N/A</v>
      </c>
      <c r="F351" s="131" t="s">
        <v>801</v>
      </c>
      <c r="G351" s="130">
        <v>32059</v>
      </c>
      <c r="H351" s="130" t="s">
        <v>802</v>
      </c>
      <c r="I351" s="129"/>
      <c r="J351" s="131"/>
      <c r="K351" s="129"/>
      <c r="L351" s="132" t="s">
        <v>788</v>
      </c>
    </row>
    <row r="352" spans="1:12" ht="12.75" customHeight="1">
      <c r="A352" s="136" t="s">
        <v>600</v>
      </c>
      <c r="B352" s="135" t="s">
        <v>288</v>
      </c>
      <c r="C352" s="134">
        <v>51189.542999999998</v>
      </c>
      <c r="D352" s="131" t="s">
        <v>503</v>
      </c>
      <c r="E352" s="131" t="e">
        <v>#N/A</v>
      </c>
      <c r="F352" s="131" t="s">
        <v>803</v>
      </c>
      <c r="G352" s="130">
        <v>32155.5</v>
      </c>
      <c r="H352" s="130" t="s">
        <v>746</v>
      </c>
      <c r="I352" s="129"/>
      <c r="J352" s="131"/>
      <c r="K352" s="129"/>
      <c r="L352" s="132" t="s">
        <v>788</v>
      </c>
    </row>
    <row r="353" spans="1:12" ht="12.75" customHeight="1">
      <c r="A353" s="136" t="s">
        <v>600</v>
      </c>
      <c r="B353" s="135" t="s">
        <v>288</v>
      </c>
      <c r="C353" s="134">
        <v>51223.673999999999</v>
      </c>
      <c r="D353" s="131" t="s">
        <v>503</v>
      </c>
      <c r="E353" s="131" t="e">
        <v>#N/A</v>
      </c>
      <c r="F353" s="131" t="s">
        <v>804</v>
      </c>
      <c r="G353" s="130">
        <v>32255.5</v>
      </c>
      <c r="H353" s="130" t="s">
        <v>538</v>
      </c>
      <c r="I353" s="129"/>
      <c r="J353" s="131"/>
      <c r="K353" s="129"/>
      <c r="L353" s="132" t="s">
        <v>788</v>
      </c>
    </row>
    <row r="354" spans="1:12" ht="12.75" customHeight="1">
      <c r="A354" s="136" t="s">
        <v>600</v>
      </c>
      <c r="B354" s="135" t="s">
        <v>292</v>
      </c>
      <c r="C354" s="134">
        <v>51256.616999999998</v>
      </c>
      <c r="D354" s="131" t="s">
        <v>503</v>
      </c>
      <c r="E354" s="131" t="e">
        <v>#N/A</v>
      </c>
      <c r="F354" s="131" t="s">
        <v>805</v>
      </c>
      <c r="G354" s="130">
        <v>32352</v>
      </c>
      <c r="H354" s="130" t="s">
        <v>569</v>
      </c>
      <c r="I354" s="129"/>
      <c r="J354" s="131"/>
      <c r="K354" s="129"/>
      <c r="L354" s="132" t="s">
        <v>788</v>
      </c>
    </row>
    <row r="355" spans="1:12" ht="12.75" customHeight="1">
      <c r="A355" s="136" t="s">
        <v>600</v>
      </c>
      <c r="B355" s="135" t="s">
        <v>288</v>
      </c>
      <c r="C355" s="134">
        <v>51488.904999999999</v>
      </c>
      <c r="D355" s="131" t="s">
        <v>503</v>
      </c>
      <c r="E355" s="131" t="e">
        <v>#N/A</v>
      </c>
      <c r="F355" s="131" t="s">
        <v>806</v>
      </c>
      <c r="G355" s="130">
        <v>33032.5</v>
      </c>
      <c r="H355" s="130" t="s">
        <v>569</v>
      </c>
      <c r="I355" s="129"/>
      <c r="J355" s="131"/>
      <c r="K355" s="129"/>
      <c r="L355" s="132" t="s">
        <v>788</v>
      </c>
    </row>
    <row r="356" spans="1:12" ht="12.75" customHeight="1">
      <c r="A356" s="136" t="s">
        <v>600</v>
      </c>
      <c r="B356" s="135" t="s">
        <v>292</v>
      </c>
      <c r="C356" s="134">
        <v>51538.563000000002</v>
      </c>
      <c r="D356" s="131" t="s">
        <v>503</v>
      </c>
      <c r="E356" s="131" t="e">
        <v>#N/A</v>
      </c>
      <c r="F356" s="131" t="s">
        <v>812</v>
      </c>
      <c r="G356" s="130">
        <v>33178</v>
      </c>
      <c r="H356" s="130" t="s">
        <v>641</v>
      </c>
      <c r="I356" s="129"/>
      <c r="J356" s="131"/>
      <c r="K356" s="129"/>
      <c r="L356" s="132" t="s">
        <v>788</v>
      </c>
    </row>
    <row r="357" spans="1:12" ht="12.75" customHeight="1">
      <c r="A357" s="136" t="s">
        <v>600</v>
      </c>
      <c r="B357" s="135" t="s">
        <v>292</v>
      </c>
      <c r="C357" s="134">
        <v>51544.701000000001</v>
      </c>
      <c r="D357" s="131" t="s">
        <v>503</v>
      </c>
      <c r="E357" s="131" t="e">
        <v>#N/A</v>
      </c>
      <c r="F357" s="131" t="s">
        <v>813</v>
      </c>
      <c r="G357" s="130">
        <v>33196</v>
      </c>
      <c r="H357" s="130" t="s">
        <v>814</v>
      </c>
      <c r="I357" s="129"/>
      <c r="J357" s="131"/>
      <c r="K357" s="129"/>
      <c r="L357" s="132" t="s">
        <v>788</v>
      </c>
    </row>
    <row r="358" spans="1:12" ht="12.75" customHeight="1">
      <c r="A358" s="136" t="s">
        <v>600</v>
      </c>
      <c r="B358" s="135" t="s">
        <v>292</v>
      </c>
      <c r="C358" s="134">
        <v>51567.576000000001</v>
      </c>
      <c r="D358" s="131" t="s">
        <v>503</v>
      </c>
      <c r="E358" s="131" t="e">
        <v>#N/A</v>
      </c>
      <c r="F358" s="131" t="s">
        <v>815</v>
      </c>
      <c r="G358" s="130">
        <v>33263</v>
      </c>
      <c r="H358" s="130" t="s">
        <v>816</v>
      </c>
      <c r="I358" s="129"/>
      <c r="J358" s="131"/>
      <c r="K358" s="129"/>
      <c r="L358" s="132" t="s">
        <v>788</v>
      </c>
    </row>
    <row r="359" spans="1:12" ht="12.75" customHeight="1">
      <c r="A359" s="136" t="s">
        <v>600</v>
      </c>
      <c r="B359" s="135" t="s">
        <v>288</v>
      </c>
      <c r="C359" s="134">
        <v>51576.63</v>
      </c>
      <c r="D359" s="131" t="s">
        <v>503</v>
      </c>
      <c r="E359" s="131" t="e">
        <v>#N/A</v>
      </c>
      <c r="F359" s="131" t="s">
        <v>817</v>
      </c>
      <c r="G359" s="130">
        <v>33289.5</v>
      </c>
      <c r="H359" s="130" t="s">
        <v>763</v>
      </c>
      <c r="I359" s="129"/>
      <c r="J359" s="131"/>
      <c r="K359" s="129"/>
      <c r="L359" s="132" t="s">
        <v>788</v>
      </c>
    </row>
    <row r="360" spans="1:12" ht="12.75" customHeight="1">
      <c r="A360" s="136" t="s">
        <v>600</v>
      </c>
      <c r="B360" s="135" t="s">
        <v>288</v>
      </c>
      <c r="C360" s="134">
        <v>51579.707000000002</v>
      </c>
      <c r="D360" s="131" t="s">
        <v>503</v>
      </c>
      <c r="E360" s="131" t="e">
        <v>#N/A</v>
      </c>
      <c r="F360" s="131" t="s">
        <v>818</v>
      </c>
      <c r="G360" s="130">
        <v>33298.5</v>
      </c>
      <c r="H360" s="130" t="s">
        <v>741</v>
      </c>
      <c r="I360" s="129"/>
      <c r="J360" s="131"/>
      <c r="K360" s="129"/>
      <c r="L360" s="132" t="s">
        <v>788</v>
      </c>
    </row>
    <row r="361" spans="1:12" ht="12.75" customHeight="1">
      <c r="A361" s="136" t="s">
        <v>600</v>
      </c>
      <c r="B361" s="135" t="s">
        <v>288</v>
      </c>
      <c r="C361" s="134">
        <v>51873.605000000003</v>
      </c>
      <c r="D361" s="131" t="s">
        <v>503</v>
      </c>
      <c r="E361" s="131" t="e">
        <v>#N/A</v>
      </c>
      <c r="F361" s="131" t="s">
        <v>823</v>
      </c>
      <c r="G361" s="130">
        <v>34159.5</v>
      </c>
      <c r="H361" s="130" t="s">
        <v>746</v>
      </c>
      <c r="I361" s="129"/>
      <c r="J361" s="131"/>
      <c r="K361" s="129"/>
      <c r="L361" s="132" t="s">
        <v>824</v>
      </c>
    </row>
    <row r="362" spans="1:12" ht="12.75" customHeight="1">
      <c r="A362" s="136" t="s">
        <v>600</v>
      </c>
      <c r="B362" s="135" t="s">
        <v>288</v>
      </c>
      <c r="C362" s="134">
        <v>51930.595000000001</v>
      </c>
      <c r="D362" s="131" t="s">
        <v>503</v>
      </c>
      <c r="E362" s="131" t="e">
        <v>#N/A</v>
      </c>
      <c r="F362" s="131" t="s">
        <v>843</v>
      </c>
      <c r="G362" s="130" t="s">
        <v>844</v>
      </c>
      <c r="H362" s="130" t="s">
        <v>545</v>
      </c>
      <c r="I362" s="129"/>
      <c r="J362" s="131"/>
      <c r="K362" s="129"/>
      <c r="L362" s="132" t="s">
        <v>824</v>
      </c>
    </row>
    <row r="363" spans="1:12" ht="12.75" customHeight="1">
      <c r="A363" s="136" t="s">
        <v>600</v>
      </c>
      <c r="B363" s="135" t="s">
        <v>288</v>
      </c>
      <c r="C363" s="134">
        <v>51937.603000000003</v>
      </c>
      <c r="D363" s="131" t="s">
        <v>503</v>
      </c>
      <c r="E363" s="131" t="e">
        <v>#N/A</v>
      </c>
      <c r="F363" s="131" t="s">
        <v>845</v>
      </c>
      <c r="G363" s="130" t="s">
        <v>846</v>
      </c>
      <c r="H363" s="130" t="s">
        <v>847</v>
      </c>
      <c r="I363" s="129"/>
      <c r="J363" s="131"/>
      <c r="K363" s="129"/>
      <c r="L363" s="132" t="s">
        <v>824</v>
      </c>
    </row>
    <row r="364" spans="1:12" ht="12.75" customHeight="1">
      <c r="A364" s="136" t="s">
        <v>600</v>
      </c>
      <c r="B364" s="135" t="s">
        <v>288</v>
      </c>
      <c r="C364" s="134">
        <v>51951.597000000002</v>
      </c>
      <c r="D364" s="131" t="s">
        <v>503</v>
      </c>
      <c r="E364" s="131" t="e">
        <v>#N/A</v>
      </c>
      <c r="F364" s="131" t="s">
        <v>851</v>
      </c>
      <c r="G364" s="130" t="s">
        <v>852</v>
      </c>
      <c r="H364" s="130" t="s">
        <v>802</v>
      </c>
      <c r="I364" s="129"/>
      <c r="J364" s="131"/>
      <c r="K364" s="129"/>
      <c r="L364" s="132" t="s">
        <v>824</v>
      </c>
    </row>
    <row r="365" spans="1:12" ht="12.75" customHeight="1">
      <c r="A365" s="136" t="s">
        <v>600</v>
      </c>
      <c r="B365" s="135" t="s">
        <v>288</v>
      </c>
      <c r="C365" s="134">
        <v>51957.58</v>
      </c>
      <c r="D365" s="131" t="s">
        <v>503</v>
      </c>
      <c r="E365" s="131" t="e">
        <v>#N/A</v>
      </c>
      <c r="F365" s="131" t="s">
        <v>853</v>
      </c>
      <c r="G365" s="130" t="s">
        <v>854</v>
      </c>
      <c r="H365" s="130" t="s">
        <v>741</v>
      </c>
      <c r="I365" s="129"/>
      <c r="J365" s="131"/>
      <c r="K365" s="129"/>
      <c r="L365" s="132" t="s">
        <v>824</v>
      </c>
    </row>
    <row r="366" spans="1:12" ht="12.75" customHeight="1">
      <c r="A366" s="136" t="s">
        <v>600</v>
      </c>
      <c r="B366" s="135" t="s">
        <v>288</v>
      </c>
      <c r="C366" s="134">
        <v>51958.601000000002</v>
      </c>
      <c r="D366" s="131" t="s">
        <v>503</v>
      </c>
      <c r="E366" s="131" t="e">
        <v>#N/A</v>
      </c>
      <c r="F366" s="131" t="s">
        <v>855</v>
      </c>
      <c r="G366" s="130" t="s">
        <v>856</v>
      </c>
      <c r="H366" s="130" t="s">
        <v>746</v>
      </c>
      <c r="I366" s="129"/>
      <c r="J366" s="131"/>
      <c r="K366" s="129"/>
      <c r="L366" s="132" t="s">
        <v>824</v>
      </c>
    </row>
    <row r="367" spans="1:12" ht="12.75" customHeight="1">
      <c r="A367" s="136" t="s">
        <v>600</v>
      </c>
      <c r="B367" s="135" t="s">
        <v>288</v>
      </c>
      <c r="C367" s="134">
        <v>51987.599000000002</v>
      </c>
      <c r="D367" s="131" t="s">
        <v>503</v>
      </c>
      <c r="E367" s="131" t="e">
        <v>#N/A</v>
      </c>
      <c r="F367" s="131" t="s">
        <v>857</v>
      </c>
      <c r="G367" s="130" t="s">
        <v>858</v>
      </c>
      <c r="H367" s="130" t="s">
        <v>859</v>
      </c>
      <c r="I367" s="129"/>
      <c r="J367" s="131"/>
      <c r="K367" s="129"/>
      <c r="L367" s="132" t="s">
        <v>824</v>
      </c>
    </row>
    <row r="368" spans="1:12" ht="12.75" customHeight="1">
      <c r="A368" s="136" t="s">
        <v>600</v>
      </c>
      <c r="B368" s="135" t="s">
        <v>292</v>
      </c>
      <c r="C368" s="134">
        <v>52235.601999999999</v>
      </c>
      <c r="D368" s="131" t="s">
        <v>503</v>
      </c>
      <c r="E368" s="131" t="e">
        <v>#N/A</v>
      </c>
      <c r="F368" s="131" t="s">
        <v>883</v>
      </c>
      <c r="G368" s="130">
        <v>35220</v>
      </c>
      <c r="H368" s="130" t="s">
        <v>735</v>
      </c>
      <c r="I368" s="129"/>
      <c r="J368" s="131"/>
      <c r="K368" s="129"/>
      <c r="L368" s="132" t="s">
        <v>824</v>
      </c>
    </row>
    <row r="369" spans="1:12" ht="12.75" customHeight="1">
      <c r="A369" s="136" t="s">
        <v>600</v>
      </c>
      <c r="B369" s="135" t="s">
        <v>292</v>
      </c>
      <c r="C369" s="134">
        <v>52252.66</v>
      </c>
      <c r="D369" s="131" t="s">
        <v>503</v>
      </c>
      <c r="E369" s="131" t="e">
        <v>#N/A</v>
      </c>
      <c r="F369" s="131" t="s">
        <v>886</v>
      </c>
      <c r="G369" s="130">
        <v>35270</v>
      </c>
      <c r="H369" s="130" t="s">
        <v>542</v>
      </c>
      <c r="I369" s="129"/>
      <c r="J369" s="131"/>
      <c r="K369" s="129"/>
      <c r="L369" s="132" t="s">
        <v>824</v>
      </c>
    </row>
    <row r="370" spans="1:12" ht="12.75" customHeight="1">
      <c r="A370" s="136" t="s">
        <v>600</v>
      </c>
      <c r="B370" s="135" t="s">
        <v>292</v>
      </c>
      <c r="C370" s="134">
        <v>52263.591</v>
      </c>
      <c r="D370" s="131" t="s">
        <v>503</v>
      </c>
      <c r="E370" s="131" t="e">
        <v>#N/A</v>
      </c>
      <c r="F370" s="131" t="s">
        <v>889</v>
      </c>
      <c r="G370" s="130">
        <v>35302</v>
      </c>
      <c r="H370" s="130" t="s">
        <v>847</v>
      </c>
      <c r="I370" s="129"/>
      <c r="J370" s="131"/>
      <c r="K370" s="129"/>
      <c r="L370" s="132" t="s">
        <v>824</v>
      </c>
    </row>
    <row r="371" spans="1:12" ht="12.75" customHeight="1">
      <c r="A371" s="136" t="s">
        <v>600</v>
      </c>
      <c r="B371" s="135" t="s">
        <v>292</v>
      </c>
      <c r="C371" s="134">
        <v>52307.620999999999</v>
      </c>
      <c r="D371" s="131" t="s">
        <v>503</v>
      </c>
      <c r="E371" s="131" t="e">
        <v>#N/A</v>
      </c>
      <c r="F371" s="131" t="s">
        <v>895</v>
      </c>
      <c r="G371" s="130">
        <v>35431</v>
      </c>
      <c r="H371" s="130" t="s">
        <v>641</v>
      </c>
      <c r="I371" s="129"/>
      <c r="J371" s="131"/>
      <c r="K371" s="129"/>
      <c r="L371" s="132" t="s">
        <v>824</v>
      </c>
    </row>
    <row r="372" spans="1:12" ht="12.75" customHeight="1">
      <c r="A372" s="136" t="s">
        <v>600</v>
      </c>
      <c r="B372" s="135" t="s">
        <v>288</v>
      </c>
      <c r="C372" s="134">
        <v>52311.548999999999</v>
      </c>
      <c r="D372" s="131" t="s">
        <v>503</v>
      </c>
      <c r="E372" s="131" t="e">
        <v>#N/A</v>
      </c>
      <c r="F372" s="131" t="s">
        <v>899</v>
      </c>
      <c r="G372" s="130">
        <v>35442.5</v>
      </c>
      <c r="H372" s="130" t="s">
        <v>802</v>
      </c>
      <c r="I372" s="129"/>
      <c r="J372" s="131"/>
      <c r="K372" s="129"/>
      <c r="L372" s="132" t="s">
        <v>824</v>
      </c>
    </row>
    <row r="373" spans="1:12" ht="12.75" customHeight="1">
      <c r="A373" s="136" t="s">
        <v>600</v>
      </c>
      <c r="B373" s="135" t="s">
        <v>292</v>
      </c>
      <c r="C373" s="134">
        <v>52319.576000000001</v>
      </c>
      <c r="D373" s="131" t="s">
        <v>503</v>
      </c>
      <c r="E373" s="131" t="e">
        <v>#N/A</v>
      </c>
      <c r="F373" s="131" t="s">
        <v>900</v>
      </c>
      <c r="G373" s="130">
        <v>35466</v>
      </c>
      <c r="H373" s="130" t="s">
        <v>569</v>
      </c>
      <c r="I373" s="129"/>
      <c r="J373" s="131"/>
      <c r="K373" s="129"/>
      <c r="L373" s="132" t="s">
        <v>824</v>
      </c>
    </row>
    <row r="374" spans="1:12" ht="12.75" customHeight="1">
      <c r="A374" s="136" t="s">
        <v>600</v>
      </c>
      <c r="B374" s="135" t="s">
        <v>292</v>
      </c>
      <c r="C374" s="134">
        <v>52558.857000000004</v>
      </c>
      <c r="D374" s="131" t="s">
        <v>503</v>
      </c>
      <c r="E374" s="131" t="e">
        <v>#N/A</v>
      </c>
      <c r="F374" s="131" t="s">
        <v>910</v>
      </c>
      <c r="G374" s="130">
        <v>36167</v>
      </c>
      <c r="H374" s="130" t="s">
        <v>847</v>
      </c>
      <c r="I374" s="129"/>
      <c r="J374" s="131"/>
      <c r="K374" s="129"/>
      <c r="L374" s="132" t="s">
        <v>898</v>
      </c>
    </row>
    <row r="375" spans="1:12" ht="12.75" customHeight="1">
      <c r="A375" s="136" t="s">
        <v>968</v>
      </c>
      <c r="B375" s="135" t="s">
        <v>292</v>
      </c>
      <c r="C375" s="134">
        <v>52991.684000000001</v>
      </c>
      <c r="D375" s="131" t="s">
        <v>503</v>
      </c>
      <c r="E375" s="131" t="e">
        <v>#N/A</v>
      </c>
      <c r="F375" s="131" t="s">
        <v>966</v>
      </c>
      <c r="G375" s="130">
        <v>37435</v>
      </c>
      <c r="H375" s="130" t="s">
        <v>967</v>
      </c>
      <c r="I375" s="129"/>
      <c r="J375" s="131"/>
      <c r="K375" s="129"/>
      <c r="L375" s="132" t="s">
        <v>898</v>
      </c>
    </row>
    <row r="376" spans="1:12" ht="12.75" customHeight="1">
      <c r="A376" s="136" t="s">
        <v>968</v>
      </c>
      <c r="B376" s="135" t="s">
        <v>292</v>
      </c>
      <c r="C376" s="134">
        <v>54097.652000000002</v>
      </c>
      <c r="D376" s="131" t="s">
        <v>503</v>
      </c>
      <c r="E376" s="131" t="e">
        <v>#N/A</v>
      </c>
      <c r="F376" s="131" t="s">
        <v>1030</v>
      </c>
      <c r="G376" s="130">
        <v>40675</v>
      </c>
      <c r="H376" s="130" t="s">
        <v>641</v>
      </c>
      <c r="I376" s="129"/>
      <c r="J376" s="131"/>
      <c r="K376" s="129"/>
      <c r="L376" s="132" t="s">
        <v>991</v>
      </c>
    </row>
    <row r="377" spans="1:12" ht="12.75" customHeight="1">
      <c r="A377" s="136" t="s">
        <v>968</v>
      </c>
      <c r="B377" s="135" t="s">
        <v>288</v>
      </c>
      <c r="C377" s="134">
        <v>55570.569000000003</v>
      </c>
      <c r="D377" s="131" t="s">
        <v>503</v>
      </c>
      <c r="E377" s="131" t="e">
        <v>#N/A</v>
      </c>
      <c r="F377" s="131" t="s">
        <v>1143</v>
      </c>
      <c r="G377" s="130" t="s">
        <v>1144</v>
      </c>
      <c r="H377" s="130" t="s">
        <v>530</v>
      </c>
      <c r="I377" s="129"/>
      <c r="J377" s="131"/>
      <c r="K377" s="129"/>
      <c r="L377" s="133" t="s">
        <v>1145</v>
      </c>
    </row>
    <row r="378" spans="1:12" ht="12.75" customHeight="1">
      <c r="A378" s="136" t="s">
        <v>968</v>
      </c>
      <c r="B378" s="135" t="s">
        <v>288</v>
      </c>
      <c r="C378" s="134">
        <v>55885.627</v>
      </c>
      <c r="D378" s="131" t="s">
        <v>503</v>
      </c>
      <c r="E378" s="131" t="e">
        <v>#N/A</v>
      </c>
      <c r="F378" s="131" t="s">
        <v>1163</v>
      </c>
      <c r="G378" s="130" t="s">
        <v>1164</v>
      </c>
      <c r="H378" s="130" t="s">
        <v>1165</v>
      </c>
      <c r="I378" s="129"/>
      <c r="J378" s="131"/>
      <c r="K378" s="129"/>
      <c r="L378" s="133" t="s">
        <v>1145</v>
      </c>
    </row>
    <row r="379" spans="1:12" ht="12.75" customHeight="1">
      <c r="A379" s="136" t="s">
        <v>968</v>
      </c>
      <c r="B379" s="135" t="s">
        <v>288</v>
      </c>
      <c r="C379" s="134">
        <v>56365.56</v>
      </c>
      <c r="D379" s="131" t="s">
        <v>503</v>
      </c>
      <c r="E379" s="131" t="e">
        <v>#N/A</v>
      </c>
      <c r="F379" s="131" t="s">
        <v>1210</v>
      </c>
      <c r="G379" s="130" t="s">
        <v>1211</v>
      </c>
      <c r="H379" s="130" t="s">
        <v>1212</v>
      </c>
      <c r="I379" s="129"/>
      <c r="J379" s="131"/>
      <c r="K379" s="129"/>
      <c r="L379" s="133" t="s">
        <v>1213</v>
      </c>
    </row>
    <row r="380" spans="1:12" ht="12.75" customHeight="1">
      <c r="B380" s="135"/>
      <c r="C380" s="129"/>
      <c r="I380" s="129"/>
      <c r="K380" s="129"/>
    </row>
    <row r="381" spans="1:12" ht="12.75" customHeight="1">
      <c r="B381" s="135"/>
      <c r="C381" s="129"/>
      <c r="I381" s="129"/>
      <c r="K381" s="129"/>
    </row>
    <row r="382" spans="1:12" ht="12.75" customHeight="1">
      <c r="B382" s="135"/>
      <c r="C382" s="129"/>
      <c r="I382" s="129"/>
      <c r="K382" s="129"/>
    </row>
    <row r="383" spans="1:12" ht="12.75" customHeight="1">
      <c r="B383" s="135"/>
      <c r="C383" s="129"/>
      <c r="I383" s="129"/>
      <c r="K383" s="129"/>
    </row>
    <row r="384" spans="1:12" ht="12.75" customHeight="1">
      <c r="B384" s="135"/>
      <c r="C384" s="129"/>
      <c r="I384" s="129"/>
      <c r="K384" s="129"/>
    </row>
    <row r="385" spans="2:11" ht="12.75" customHeight="1">
      <c r="B385" s="135"/>
      <c r="C385" s="129"/>
      <c r="I385" s="129"/>
      <c r="K385" s="129"/>
    </row>
    <row r="386" spans="2:11" ht="12.75" customHeight="1">
      <c r="B386" s="135"/>
      <c r="C386" s="129"/>
      <c r="I386" s="129"/>
      <c r="K386" s="129"/>
    </row>
    <row r="387" spans="2:11" ht="12.75" customHeight="1">
      <c r="B387" s="135"/>
      <c r="C387" s="129"/>
      <c r="I387" s="129"/>
      <c r="K387" s="129"/>
    </row>
    <row r="388" spans="2:11" ht="12.75" customHeight="1">
      <c r="B388" s="135"/>
      <c r="C388" s="129"/>
      <c r="I388" s="129"/>
      <c r="K388" s="129"/>
    </row>
    <row r="389" spans="2:11" ht="12.75" customHeight="1">
      <c r="B389" s="135"/>
      <c r="C389" s="129"/>
      <c r="I389" s="129"/>
      <c r="K389" s="129"/>
    </row>
    <row r="390" spans="2:11" ht="12.75" customHeight="1">
      <c r="B390" s="135"/>
      <c r="C390" s="129"/>
      <c r="I390" s="129"/>
      <c r="K390" s="129"/>
    </row>
    <row r="391" spans="2:11" ht="12.75" customHeight="1">
      <c r="B391" s="135"/>
      <c r="C391" s="129"/>
      <c r="I391" s="129"/>
      <c r="K391" s="129"/>
    </row>
    <row r="392" spans="2:11" ht="12.75" customHeight="1">
      <c r="B392" s="135"/>
      <c r="C392" s="129"/>
      <c r="I392" s="129"/>
      <c r="K392" s="129"/>
    </row>
    <row r="393" spans="2:11" ht="12.75" customHeight="1">
      <c r="B393" s="135"/>
      <c r="C393" s="129"/>
      <c r="I393" s="129"/>
      <c r="K393" s="129"/>
    </row>
    <row r="394" spans="2:11" ht="12.75" customHeight="1">
      <c r="B394" s="135"/>
      <c r="C394" s="129"/>
      <c r="I394" s="129"/>
      <c r="K394" s="129"/>
    </row>
    <row r="395" spans="2:11" ht="12.75" customHeight="1">
      <c r="B395" s="135"/>
      <c r="C395" s="129"/>
      <c r="I395" s="129"/>
      <c r="K395" s="129"/>
    </row>
    <row r="396" spans="2:11" ht="12.75" customHeight="1">
      <c r="B396" s="135"/>
      <c r="C396" s="129"/>
      <c r="I396" s="129"/>
      <c r="K396" s="129"/>
    </row>
    <row r="397" spans="2:11" ht="12.75" customHeight="1">
      <c r="B397" s="135"/>
      <c r="C397" s="129"/>
      <c r="I397" s="129"/>
      <c r="K397" s="129"/>
    </row>
    <row r="398" spans="2:11" ht="12.75" customHeight="1">
      <c r="B398" s="135"/>
      <c r="C398" s="129"/>
      <c r="I398" s="129"/>
      <c r="K398" s="129"/>
    </row>
    <row r="399" spans="2:11" ht="12.75" customHeight="1">
      <c r="B399" s="135"/>
      <c r="C399" s="129"/>
      <c r="I399" s="129"/>
      <c r="K399" s="129"/>
    </row>
    <row r="400" spans="2:11" ht="12.75" customHeight="1">
      <c r="B400" s="135"/>
      <c r="C400" s="129"/>
      <c r="I400" s="129"/>
      <c r="K400" s="129"/>
    </row>
    <row r="401" spans="2:11" ht="12.75" customHeight="1">
      <c r="B401" s="135"/>
      <c r="C401" s="129"/>
      <c r="I401" s="129"/>
      <c r="K401" s="129"/>
    </row>
    <row r="402" spans="2:11" ht="12.75" customHeight="1">
      <c r="B402" s="135"/>
      <c r="C402" s="129"/>
      <c r="I402" s="129"/>
      <c r="K402" s="129"/>
    </row>
    <row r="403" spans="2:11" ht="12.75" customHeight="1">
      <c r="B403" s="135"/>
      <c r="C403" s="129"/>
      <c r="I403" s="129"/>
      <c r="K403" s="129"/>
    </row>
    <row r="404" spans="2:11" ht="12.75" customHeight="1">
      <c r="B404" s="135"/>
      <c r="C404" s="129"/>
      <c r="I404" s="129"/>
      <c r="K404" s="129"/>
    </row>
    <row r="405" spans="2:11" ht="12.75" customHeight="1">
      <c r="B405" s="135"/>
      <c r="C405" s="129"/>
      <c r="I405" s="129"/>
      <c r="K405" s="129"/>
    </row>
    <row r="406" spans="2:11" ht="12.75" customHeight="1">
      <c r="B406" s="135"/>
      <c r="C406" s="129"/>
      <c r="I406" s="129"/>
      <c r="K406" s="129"/>
    </row>
    <row r="407" spans="2:11" ht="12.75" customHeight="1">
      <c r="B407" s="135"/>
      <c r="C407" s="129"/>
      <c r="I407" s="129"/>
      <c r="K407" s="129"/>
    </row>
    <row r="408" spans="2:11" ht="12.75" customHeight="1">
      <c r="B408" s="135"/>
      <c r="C408" s="129"/>
      <c r="I408" s="129"/>
      <c r="K408" s="129"/>
    </row>
    <row r="409" spans="2:11" ht="12.75" customHeight="1">
      <c r="B409" s="135"/>
      <c r="C409" s="129"/>
      <c r="I409" s="129"/>
      <c r="K409" s="129"/>
    </row>
    <row r="410" spans="2:11" ht="12.75" customHeight="1">
      <c r="B410" s="135"/>
      <c r="C410" s="129"/>
      <c r="I410" s="129"/>
      <c r="K410" s="129"/>
    </row>
    <row r="411" spans="2:11" ht="12.75" customHeight="1">
      <c r="B411" s="135"/>
      <c r="C411" s="129"/>
      <c r="I411" s="129"/>
      <c r="K411" s="129"/>
    </row>
    <row r="412" spans="2:11" ht="12.75" customHeight="1">
      <c r="B412" s="135"/>
      <c r="C412" s="129"/>
      <c r="I412" s="129"/>
      <c r="K412" s="129"/>
    </row>
    <row r="413" spans="2:11" ht="12.75" customHeight="1">
      <c r="B413" s="135"/>
      <c r="C413" s="129"/>
      <c r="I413" s="129"/>
      <c r="K413" s="129"/>
    </row>
    <row r="414" spans="2:11" ht="12.75" customHeight="1">
      <c r="B414" s="135"/>
      <c r="C414" s="129"/>
      <c r="I414" s="129"/>
      <c r="K414" s="129"/>
    </row>
    <row r="415" spans="2:11" ht="12.75" customHeight="1">
      <c r="B415" s="135"/>
      <c r="C415" s="129"/>
      <c r="I415" s="129"/>
      <c r="K415" s="129"/>
    </row>
    <row r="416" spans="2:11" ht="12.75" customHeight="1">
      <c r="B416" s="135"/>
      <c r="C416" s="129"/>
      <c r="I416" s="129"/>
      <c r="K416" s="129"/>
    </row>
    <row r="417" spans="2:11" ht="12.75" customHeight="1">
      <c r="B417" s="135"/>
      <c r="C417" s="129"/>
      <c r="I417" s="129"/>
      <c r="K417" s="129"/>
    </row>
    <row r="418" spans="2:11" ht="12.75" customHeight="1">
      <c r="B418" s="135"/>
      <c r="C418" s="129"/>
      <c r="I418" s="129"/>
      <c r="K418" s="129"/>
    </row>
    <row r="419" spans="2:11" ht="12.75" customHeight="1">
      <c r="B419" s="135"/>
      <c r="C419" s="129"/>
      <c r="I419" s="129"/>
      <c r="K419" s="129"/>
    </row>
    <row r="420" spans="2:11" ht="12.75" customHeight="1">
      <c r="B420" s="135"/>
      <c r="C420" s="129"/>
      <c r="I420" s="129"/>
      <c r="K420" s="129"/>
    </row>
    <row r="421" spans="2:11" ht="12.75" customHeight="1">
      <c r="B421" s="135"/>
      <c r="C421" s="129"/>
      <c r="I421" s="129"/>
      <c r="K421" s="129"/>
    </row>
    <row r="422" spans="2:11" ht="12.75" customHeight="1">
      <c r="B422" s="135"/>
      <c r="C422" s="129"/>
      <c r="I422" s="129"/>
      <c r="K422" s="129"/>
    </row>
    <row r="423" spans="2:11" ht="12.75" customHeight="1">
      <c r="B423" s="135"/>
      <c r="C423" s="129"/>
      <c r="I423" s="129"/>
      <c r="K423" s="129"/>
    </row>
    <row r="424" spans="2:11" ht="12.75" customHeight="1">
      <c r="B424" s="135"/>
      <c r="C424" s="129"/>
      <c r="I424" s="129"/>
      <c r="K424" s="129"/>
    </row>
    <row r="425" spans="2:11" ht="12.75" customHeight="1">
      <c r="B425" s="135"/>
      <c r="C425" s="129"/>
      <c r="I425" s="129"/>
      <c r="K425" s="129"/>
    </row>
    <row r="426" spans="2:11" ht="12.75" customHeight="1">
      <c r="B426" s="135"/>
      <c r="C426" s="129"/>
      <c r="I426" s="129"/>
      <c r="K426" s="129"/>
    </row>
    <row r="427" spans="2:11" ht="12.75" customHeight="1">
      <c r="B427" s="135"/>
      <c r="C427" s="129"/>
      <c r="I427" s="129"/>
      <c r="K427" s="129"/>
    </row>
    <row r="428" spans="2:11" ht="12.75" customHeight="1">
      <c r="B428" s="135"/>
      <c r="C428" s="129"/>
      <c r="I428" s="129"/>
      <c r="K428" s="129"/>
    </row>
    <row r="429" spans="2:11" ht="12.75" customHeight="1">
      <c r="B429" s="135"/>
      <c r="C429" s="129"/>
      <c r="I429" s="129"/>
      <c r="K429" s="129"/>
    </row>
    <row r="430" spans="2:11" ht="12.75" customHeight="1">
      <c r="B430" s="135"/>
      <c r="C430" s="129"/>
      <c r="I430" s="129"/>
      <c r="K430" s="129"/>
    </row>
    <row r="431" spans="2:11" ht="12.75" customHeight="1">
      <c r="B431" s="135"/>
      <c r="C431" s="129"/>
      <c r="I431" s="129"/>
      <c r="K431" s="129"/>
    </row>
    <row r="432" spans="2:11" ht="12.75" customHeight="1">
      <c r="B432" s="135"/>
      <c r="C432" s="129"/>
      <c r="I432" s="129"/>
      <c r="K432" s="129"/>
    </row>
    <row r="433" spans="2:11" ht="12.75" customHeight="1">
      <c r="B433" s="135"/>
      <c r="C433" s="129"/>
      <c r="I433" s="129"/>
      <c r="K433" s="129"/>
    </row>
    <row r="434" spans="2:11" ht="12.75" customHeight="1">
      <c r="B434" s="135"/>
      <c r="C434" s="129"/>
      <c r="I434" s="129"/>
      <c r="K434" s="129"/>
    </row>
    <row r="435" spans="2:11" ht="12.75" customHeight="1">
      <c r="B435" s="135"/>
      <c r="C435" s="129"/>
      <c r="I435" s="129"/>
      <c r="K435" s="129"/>
    </row>
    <row r="436" spans="2:11" ht="12.75" customHeight="1">
      <c r="B436" s="135"/>
      <c r="C436" s="129"/>
      <c r="I436" s="129"/>
      <c r="K436" s="129"/>
    </row>
    <row r="437" spans="2:11" ht="12.75" customHeight="1">
      <c r="B437" s="135"/>
      <c r="C437" s="129"/>
      <c r="I437" s="129"/>
      <c r="K437" s="129"/>
    </row>
    <row r="438" spans="2:11" ht="12.75" customHeight="1">
      <c r="B438" s="135"/>
      <c r="C438" s="129"/>
      <c r="I438" s="129"/>
      <c r="K438" s="129"/>
    </row>
    <row r="439" spans="2:11" ht="12.75" customHeight="1">
      <c r="B439" s="135"/>
      <c r="C439" s="129"/>
      <c r="I439" s="129"/>
      <c r="K439" s="129"/>
    </row>
    <row r="440" spans="2:11" ht="12.75" customHeight="1">
      <c r="B440" s="135"/>
      <c r="C440" s="129"/>
      <c r="I440" s="129"/>
      <c r="K440" s="129"/>
    </row>
    <row r="441" spans="2:11" ht="12.75" customHeight="1">
      <c r="B441" s="135"/>
      <c r="C441" s="129"/>
      <c r="I441" s="129"/>
      <c r="K441" s="129"/>
    </row>
    <row r="442" spans="2:11" ht="12.75" customHeight="1">
      <c r="B442" s="135"/>
      <c r="C442" s="129"/>
      <c r="I442" s="129"/>
      <c r="K442" s="129"/>
    </row>
    <row r="443" spans="2:11" ht="12.75" customHeight="1">
      <c r="B443" s="135"/>
      <c r="C443" s="129"/>
      <c r="I443" s="129"/>
      <c r="K443" s="129"/>
    </row>
    <row r="444" spans="2:11" ht="12.75" customHeight="1">
      <c r="B444" s="135"/>
      <c r="C444" s="129"/>
      <c r="I444" s="129"/>
      <c r="K444" s="129"/>
    </row>
    <row r="445" spans="2:11" ht="12.75" customHeight="1">
      <c r="B445" s="135"/>
      <c r="C445" s="129"/>
      <c r="I445" s="129"/>
      <c r="K445" s="129"/>
    </row>
    <row r="446" spans="2:11" ht="12.75" customHeight="1">
      <c r="B446" s="135"/>
      <c r="C446" s="129"/>
      <c r="I446" s="129"/>
      <c r="K446" s="129"/>
    </row>
    <row r="447" spans="2:11" ht="12.75" customHeight="1">
      <c r="B447" s="135"/>
      <c r="C447" s="129"/>
      <c r="I447" s="129"/>
      <c r="K447" s="129"/>
    </row>
    <row r="448" spans="2:11" ht="12.75" customHeight="1">
      <c r="B448" s="135"/>
      <c r="C448" s="129"/>
      <c r="I448" s="129"/>
      <c r="K448" s="129"/>
    </row>
    <row r="449" spans="2:11" ht="12.75" customHeight="1">
      <c r="B449" s="135"/>
      <c r="C449" s="129"/>
      <c r="I449" s="129"/>
      <c r="K449" s="129"/>
    </row>
    <row r="450" spans="2:11" ht="12.75" customHeight="1">
      <c r="B450" s="135"/>
      <c r="C450" s="129"/>
      <c r="I450" s="129"/>
      <c r="K450" s="129"/>
    </row>
    <row r="451" spans="2:11" ht="12.75" customHeight="1">
      <c r="B451" s="135"/>
      <c r="C451" s="129"/>
      <c r="I451" s="129"/>
      <c r="K451" s="129"/>
    </row>
    <row r="452" spans="2:11" ht="12.75" customHeight="1">
      <c r="B452" s="135"/>
      <c r="C452" s="129"/>
      <c r="I452" s="129"/>
      <c r="K452" s="129"/>
    </row>
    <row r="453" spans="2:11" ht="12.75" customHeight="1">
      <c r="B453" s="135"/>
      <c r="C453" s="129"/>
      <c r="I453" s="129"/>
      <c r="K453" s="129"/>
    </row>
    <row r="454" spans="2:11" ht="12.75" customHeight="1">
      <c r="B454" s="135"/>
      <c r="C454" s="129"/>
      <c r="I454" s="129"/>
      <c r="K454" s="129"/>
    </row>
    <row r="455" spans="2:11" ht="12.75" customHeight="1">
      <c r="B455" s="135"/>
      <c r="C455" s="129"/>
      <c r="I455" s="129"/>
      <c r="K455" s="129"/>
    </row>
    <row r="456" spans="2:11" ht="12.75" customHeight="1">
      <c r="B456" s="135"/>
      <c r="C456" s="129"/>
      <c r="I456" s="129"/>
      <c r="K456" s="129"/>
    </row>
    <row r="457" spans="2:11" ht="12.75" customHeight="1">
      <c r="B457" s="135"/>
      <c r="C457" s="129"/>
      <c r="I457" s="129"/>
      <c r="K457" s="129"/>
    </row>
    <row r="458" spans="2:11" ht="12.75" customHeight="1">
      <c r="B458" s="135"/>
      <c r="C458" s="129"/>
      <c r="I458" s="129"/>
      <c r="K458" s="129"/>
    </row>
    <row r="459" spans="2:11" ht="12.75" customHeight="1">
      <c r="B459" s="135"/>
      <c r="C459" s="129"/>
      <c r="I459" s="129"/>
      <c r="K459" s="129"/>
    </row>
    <row r="460" spans="2:11" ht="12.75" customHeight="1">
      <c r="B460" s="135"/>
      <c r="C460" s="129"/>
      <c r="I460" s="129"/>
      <c r="K460" s="129"/>
    </row>
    <row r="461" spans="2:11" ht="12.75" customHeight="1">
      <c r="B461" s="135"/>
      <c r="C461" s="129"/>
      <c r="I461" s="129"/>
      <c r="K461" s="129"/>
    </row>
    <row r="462" spans="2:11" ht="12.75" customHeight="1">
      <c r="B462" s="135"/>
      <c r="C462" s="129"/>
      <c r="I462" s="129"/>
      <c r="K462" s="129"/>
    </row>
    <row r="463" spans="2:11" ht="12.75" customHeight="1">
      <c r="B463" s="135"/>
      <c r="C463" s="129"/>
      <c r="I463" s="129"/>
      <c r="K463" s="129"/>
    </row>
    <row r="464" spans="2:11" ht="12.75" customHeight="1">
      <c r="B464" s="135"/>
      <c r="C464" s="129"/>
      <c r="I464" s="129"/>
      <c r="K464" s="129"/>
    </row>
    <row r="465" spans="2:11" ht="12.75" customHeight="1">
      <c r="B465" s="135"/>
      <c r="C465" s="129"/>
      <c r="I465" s="129"/>
      <c r="K465" s="129"/>
    </row>
    <row r="466" spans="2:11" ht="12.75" customHeight="1">
      <c r="B466" s="135"/>
      <c r="C466" s="129"/>
      <c r="I466" s="129"/>
      <c r="K466" s="129"/>
    </row>
    <row r="467" spans="2:11" ht="12.75" customHeight="1">
      <c r="B467" s="135"/>
      <c r="C467" s="129"/>
      <c r="I467" s="129"/>
      <c r="K467" s="129"/>
    </row>
    <row r="468" spans="2:11" ht="12.75" customHeight="1">
      <c r="B468" s="135"/>
      <c r="C468" s="129"/>
      <c r="I468" s="129"/>
      <c r="K468" s="129"/>
    </row>
    <row r="469" spans="2:11" ht="12.75" customHeight="1">
      <c r="B469" s="135"/>
      <c r="C469" s="129"/>
      <c r="I469" s="129"/>
      <c r="K469" s="129"/>
    </row>
    <row r="470" spans="2:11" ht="12.75" customHeight="1">
      <c r="B470" s="135"/>
      <c r="C470" s="129"/>
      <c r="I470" s="129"/>
      <c r="K470" s="129"/>
    </row>
    <row r="471" spans="2:11" ht="12.75" customHeight="1">
      <c r="B471" s="135"/>
      <c r="C471" s="129"/>
      <c r="I471" s="129"/>
      <c r="K471" s="129"/>
    </row>
    <row r="472" spans="2:11" ht="12.75" customHeight="1">
      <c r="B472" s="135"/>
      <c r="C472" s="129"/>
      <c r="I472" s="129"/>
      <c r="K472" s="129"/>
    </row>
    <row r="473" spans="2:11" ht="12.75" customHeight="1">
      <c r="B473" s="135"/>
      <c r="C473" s="129"/>
      <c r="I473" s="129"/>
      <c r="K473" s="129"/>
    </row>
    <row r="474" spans="2:11" ht="12.75" customHeight="1">
      <c r="B474" s="135"/>
      <c r="C474" s="129"/>
      <c r="I474" s="129"/>
      <c r="K474" s="129"/>
    </row>
    <row r="475" spans="2:11" ht="12.75" customHeight="1">
      <c r="B475" s="135"/>
      <c r="C475" s="129"/>
      <c r="I475" s="129"/>
      <c r="K475" s="129"/>
    </row>
    <row r="476" spans="2:11" ht="12.75" customHeight="1">
      <c r="B476" s="135"/>
      <c r="C476" s="129"/>
      <c r="I476" s="129"/>
      <c r="K476" s="129"/>
    </row>
    <row r="477" spans="2:11" ht="12.75" customHeight="1">
      <c r="B477" s="135"/>
      <c r="C477" s="129"/>
      <c r="I477" s="129"/>
      <c r="K477" s="129"/>
    </row>
    <row r="478" spans="2:11" ht="12.75" customHeight="1">
      <c r="B478" s="135"/>
      <c r="C478" s="129"/>
      <c r="I478" s="129"/>
      <c r="K478" s="129"/>
    </row>
    <row r="479" spans="2:11" ht="12.75" customHeight="1">
      <c r="B479" s="135"/>
      <c r="C479" s="129"/>
      <c r="I479" s="129"/>
      <c r="K479" s="129"/>
    </row>
    <row r="480" spans="2:11" ht="12.75" customHeight="1">
      <c r="B480" s="135"/>
      <c r="C480" s="129"/>
      <c r="I480" s="129"/>
      <c r="K480" s="129"/>
    </row>
    <row r="481" spans="2:11" ht="12.75" customHeight="1">
      <c r="B481" s="135"/>
      <c r="C481" s="129"/>
      <c r="I481" s="129"/>
      <c r="K481" s="129"/>
    </row>
    <row r="482" spans="2:11" ht="12.75" customHeight="1">
      <c r="B482" s="135"/>
      <c r="C482" s="129"/>
      <c r="I482" s="129"/>
      <c r="K482" s="129"/>
    </row>
    <row r="483" spans="2:11" ht="12.75" customHeight="1">
      <c r="B483" s="135"/>
      <c r="C483" s="129"/>
      <c r="I483" s="129"/>
      <c r="K483" s="129"/>
    </row>
    <row r="484" spans="2:11" ht="12.75" customHeight="1">
      <c r="B484" s="135"/>
      <c r="C484" s="129"/>
      <c r="I484" s="129"/>
      <c r="K484" s="129"/>
    </row>
    <row r="485" spans="2:11" ht="12.75" customHeight="1">
      <c r="B485" s="135"/>
      <c r="C485" s="129"/>
      <c r="I485" s="129"/>
      <c r="K485" s="129"/>
    </row>
    <row r="486" spans="2:11" ht="12.75" customHeight="1">
      <c r="B486" s="135"/>
      <c r="C486" s="129"/>
      <c r="I486" s="129"/>
      <c r="K486" s="129"/>
    </row>
    <row r="487" spans="2:11" ht="12.75" customHeight="1">
      <c r="B487" s="135"/>
      <c r="C487" s="129"/>
      <c r="I487" s="129"/>
      <c r="K487" s="129"/>
    </row>
    <row r="488" spans="2:11" ht="12.75" customHeight="1">
      <c r="B488" s="135"/>
      <c r="C488" s="129"/>
      <c r="I488" s="129"/>
      <c r="K488" s="129"/>
    </row>
    <row r="489" spans="2:11" ht="12.75" customHeight="1">
      <c r="B489" s="135"/>
      <c r="C489" s="129"/>
      <c r="I489" s="129"/>
      <c r="K489" s="129"/>
    </row>
    <row r="490" spans="2:11" ht="12.75" customHeight="1">
      <c r="B490" s="135"/>
      <c r="C490" s="129"/>
      <c r="I490" s="129"/>
      <c r="K490" s="129"/>
    </row>
    <row r="491" spans="2:11" ht="12.75" customHeight="1">
      <c r="B491" s="135"/>
      <c r="C491" s="129"/>
      <c r="I491" s="129"/>
      <c r="K491" s="129"/>
    </row>
    <row r="492" spans="2:11" ht="12.75" customHeight="1">
      <c r="B492" s="135"/>
      <c r="C492" s="129"/>
      <c r="I492" s="129"/>
      <c r="K492" s="129"/>
    </row>
    <row r="493" spans="2:11" ht="12.75" customHeight="1">
      <c r="B493" s="135"/>
      <c r="C493" s="129"/>
      <c r="I493" s="129"/>
      <c r="K493" s="129"/>
    </row>
    <row r="494" spans="2:11" ht="12.75" customHeight="1">
      <c r="B494" s="135"/>
      <c r="C494" s="129"/>
      <c r="I494" s="129"/>
      <c r="K494" s="129"/>
    </row>
    <row r="495" spans="2:11" ht="12.75" customHeight="1">
      <c r="B495" s="135"/>
      <c r="C495" s="129"/>
      <c r="I495" s="129"/>
      <c r="K495" s="129"/>
    </row>
    <row r="496" spans="2:11" ht="12.75" customHeight="1">
      <c r="B496" s="135"/>
      <c r="C496" s="129"/>
      <c r="I496" s="129"/>
      <c r="K496" s="129"/>
    </row>
    <row r="497" spans="2:11" ht="12.75" customHeight="1">
      <c r="B497" s="135"/>
      <c r="C497" s="129"/>
      <c r="I497" s="129"/>
      <c r="K497" s="129"/>
    </row>
    <row r="498" spans="2:11" ht="12.75" customHeight="1">
      <c r="B498" s="135"/>
      <c r="C498" s="129"/>
      <c r="I498" s="129"/>
      <c r="K498" s="129"/>
    </row>
    <row r="499" spans="2:11" ht="12.75" customHeight="1">
      <c r="B499" s="135"/>
      <c r="C499" s="129"/>
      <c r="I499" s="129"/>
      <c r="K499" s="129"/>
    </row>
    <row r="500" spans="2:11" ht="12.75" customHeight="1">
      <c r="B500" s="135"/>
      <c r="C500" s="129"/>
      <c r="I500" s="129"/>
      <c r="K500" s="129"/>
    </row>
    <row r="501" spans="2:11" ht="12.75" customHeight="1">
      <c r="B501" s="135"/>
      <c r="C501" s="129"/>
      <c r="I501" s="129"/>
      <c r="K501" s="129"/>
    </row>
    <row r="502" spans="2:11" ht="12.75" customHeight="1">
      <c r="B502" s="135"/>
      <c r="C502" s="129"/>
      <c r="I502" s="129"/>
      <c r="K502" s="129"/>
    </row>
    <row r="503" spans="2:11" ht="12.75" customHeight="1">
      <c r="B503" s="135"/>
      <c r="C503" s="129"/>
      <c r="I503" s="129"/>
      <c r="K503" s="129"/>
    </row>
    <row r="504" spans="2:11" ht="12.75" customHeight="1">
      <c r="B504" s="135"/>
      <c r="C504" s="129"/>
      <c r="I504" s="129"/>
      <c r="K504" s="129"/>
    </row>
    <row r="505" spans="2:11" ht="12.75" customHeight="1">
      <c r="B505" s="135"/>
      <c r="C505" s="129"/>
      <c r="I505" s="129"/>
      <c r="K505" s="129"/>
    </row>
    <row r="506" spans="2:11" ht="12.75" customHeight="1">
      <c r="B506" s="135"/>
      <c r="C506" s="129"/>
      <c r="I506" s="129"/>
      <c r="K506" s="129"/>
    </row>
    <row r="507" spans="2:11" ht="12.75" customHeight="1">
      <c r="B507" s="135"/>
      <c r="C507" s="129"/>
      <c r="I507" s="129"/>
      <c r="K507" s="129"/>
    </row>
    <row r="508" spans="2:11" ht="12.75" customHeight="1">
      <c r="B508" s="135"/>
      <c r="C508" s="129"/>
      <c r="I508" s="129"/>
      <c r="K508" s="129"/>
    </row>
    <row r="509" spans="2:11" ht="12.75" customHeight="1">
      <c r="B509" s="135"/>
      <c r="C509" s="129"/>
      <c r="I509" s="129"/>
      <c r="K509" s="129"/>
    </row>
    <row r="510" spans="2:11" ht="12.75" customHeight="1">
      <c r="B510" s="135"/>
      <c r="C510" s="129"/>
      <c r="I510" s="129"/>
      <c r="K510" s="129"/>
    </row>
    <row r="511" spans="2:11" ht="12.75" customHeight="1">
      <c r="B511" s="135"/>
      <c r="C511" s="129"/>
      <c r="I511" s="129"/>
      <c r="K511" s="129"/>
    </row>
    <row r="512" spans="2:11" ht="12.75" customHeight="1">
      <c r="B512" s="135"/>
      <c r="C512" s="129"/>
      <c r="I512" s="129"/>
      <c r="K512" s="129"/>
    </row>
    <row r="513" spans="2:11" ht="12.75" customHeight="1">
      <c r="B513" s="135"/>
      <c r="C513" s="129"/>
      <c r="I513" s="129"/>
      <c r="K513" s="129"/>
    </row>
    <row r="514" spans="2:11" ht="12.75" customHeight="1">
      <c r="B514" s="135"/>
      <c r="C514" s="129"/>
      <c r="I514" s="129"/>
      <c r="K514" s="129"/>
    </row>
    <row r="515" spans="2:11" ht="12.75" customHeight="1">
      <c r="B515" s="135"/>
      <c r="C515" s="129"/>
      <c r="I515" s="129"/>
      <c r="K515" s="129"/>
    </row>
    <row r="516" spans="2:11" ht="12.75" customHeight="1">
      <c r="B516" s="135"/>
      <c r="C516" s="129"/>
      <c r="I516" s="129"/>
      <c r="K516" s="129"/>
    </row>
    <row r="517" spans="2:11" ht="12.75" customHeight="1">
      <c r="B517" s="135"/>
      <c r="C517" s="129"/>
      <c r="I517" s="129"/>
      <c r="K517" s="129"/>
    </row>
    <row r="518" spans="2:11" ht="12.75" customHeight="1">
      <c r="B518" s="135"/>
      <c r="C518" s="129"/>
      <c r="I518" s="129"/>
      <c r="K518" s="129"/>
    </row>
    <row r="519" spans="2:11" ht="12.75" customHeight="1">
      <c r="B519" s="135"/>
      <c r="C519" s="129"/>
      <c r="I519" s="129"/>
      <c r="K519" s="129"/>
    </row>
    <row r="520" spans="2:11" ht="12.75" customHeight="1">
      <c r="B520" s="135"/>
      <c r="C520" s="129"/>
      <c r="I520" s="129"/>
      <c r="K520" s="129"/>
    </row>
    <row r="521" spans="2:11" ht="12.75" customHeight="1">
      <c r="B521" s="135"/>
      <c r="C521" s="129"/>
      <c r="I521" s="129"/>
      <c r="K521" s="129"/>
    </row>
    <row r="522" spans="2:11" ht="12.75" customHeight="1">
      <c r="B522" s="135"/>
      <c r="C522" s="129"/>
      <c r="I522" s="129"/>
      <c r="K522" s="129"/>
    </row>
    <row r="523" spans="2:11" ht="12.75" customHeight="1">
      <c r="B523" s="135"/>
      <c r="C523" s="129"/>
      <c r="I523" s="129"/>
      <c r="K523" s="129"/>
    </row>
    <row r="524" spans="2:11" ht="12.75" customHeight="1">
      <c r="B524" s="135"/>
      <c r="C524" s="129"/>
      <c r="I524" s="129"/>
      <c r="K524" s="129"/>
    </row>
    <row r="525" spans="2:11" ht="12.75" customHeight="1">
      <c r="B525" s="135"/>
      <c r="C525" s="129"/>
      <c r="I525" s="129"/>
      <c r="K525" s="129"/>
    </row>
    <row r="526" spans="2:11" ht="12.75" customHeight="1">
      <c r="B526" s="135"/>
      <c r="C526" s="129"/>
      <c r="I526" s="129"/>
      <c r="K526" s="129"/>
    </row>
    <row r="527" spans="2:11" ht="12.75" customHeight="1">
      <c r="B527" s="135"/>
      <c r="C527" s="129"/>
      <c r="I527" s="129"/>
      <c r="K527" s="129"/>
    </row>
    <row r="528" spans="2:11" ht="12.75" customHeight="1">
      <c r="B528" s="135"/>
      <c r="C528" s="129"/>
      <c r="I528" s="129"/>
      <c r="K528" s="129"/>
    </row>
    <row r="529" spans="2:11" ht="12.75" customHeight="1">
      <c r="B529" s="135"/>
      <c r="C529" s="129"/>
      <c r="I529" s="129"/>
      <c r="K529" s="129"/>
    </row>
    <row r="530" spans="2:11" ht="12.75" customHeight="1">
      <c r="B530" s="135"/>
      <c r="C530" s="129"/>
      <c r="I530" s="129"/>
      <c r="K530" s="129"/>
    </row>
    <row r="531" spans="2:11" ht="12.75" customHeight="1">
      <c r="B531" s="135"/>
      <c r="C531" s="129"/>
      <c r="I531" s="129"/>
      <c r="K531" s="129"/>
    </row>
    <row r="532" spans="2:11" ht="12.75" customHeight="1">
      <c r="B532" s="135"/>
      <c r="C532" s="129"/>
      <c r="I532" s="129"/>
      <c r="K532" s="129"/>
    </row>
    <row r="533" spans="2:11" ht="12.75" customHeight="1">
      <c r="B533" s="135"/>
      <c r="C533" s="129"/>
      <c r="I533" s="129"/>
      <c r="K533" s="129"/>
    </row>
    <row r="534" spans="2:11" ht="12.75" customHeight="1">
      <c r="B534" s="135"/>
      <c r="C534" s="129"/>
      <c r="I534" s="129"/>
      <c r="K534" s="129"/>
    </row>
    <row r="535" spans="2:11" ht="12.75" customHeight="1">
      <c r="B535" s="135"/>
      <c r="C535" s="129"/>
      <c r="I535" s="129"/>
      <c r="K535" s="129"/>
    </row>
    <row r="536" spans="2:11" ht="12.75" customHeight="1">
      <c r="B536" s="135"/>
      <c r="C536" s="129"/>
      <c r="I536" s="129"/>
      <c r="K536" s="129"/>
    </row>
    <row r="537" spans="2:11" ht="12.75" customHeight="1">
      <c r="B537" s="135"/>
      <c r="C537" s="129"/>
      <c r="I537" s="129"/>
      <c r="K537" s="129"/>
    </row>
    <row r="538" spans="2:11" ht="12.75" customHeight="1">
      <c r="B538" s="135"/>
      <c r="C538" s="129"/>
      <c r="I538" s="129"/>
      <c r="K538" s="129"/>
    </row>
    <row r="539" spans="2:11" ht="12.75" customHeight="1">
      <c r="B539" s="135"/>
      <c r="C539" s="129"/>
      <c r="I539" s="129"/>
      <c r="K539" s="129"/>
    </row>
    <row r="540" spans="2:11" ht="12.75" customHeight="1">
      <c r="B540" s="135"/>
      <c r="C540" s="129"/>
      <c r="I540" s="129"/>
      <c r="K540" s="129"/>
    </row>
    <row r="541" spans="2:11" ht="12.75" customHeight="1">
      <c r="B541" s="135"/>
      <c r="C541" s="129"/>
      <c r="I541" s="129"/>
      <c r="K541" s="129"/>
    </row>
    <row r="542" spans="2:11" ht="12.75" customHeight="1">
      <c r="B542" s="135"/>
      <c r="C542" s="129"/>
      <c r="I542" s="129"/>
      <c r="K542" s="129"/>
    </row>
    <row r="543" spans="2:11" ht="12.75" customHeight="1">
      <c r="B543" s="135"/>
      <c r="C543" s="129"/>
      <c r="I543" s="129"/>
      <c r="K543" s="129"/>
    </row>
    <row r="544" spans="2:11" ht="12.75" customHeight="1">
      <c r="B544" s="135"/>
      <c r="C544" s="129"/>
      <c r="I544" s="129"/>
      <c r="K544" s="129"/>
    </row>
    <row r="545" spans="2:11" ht="12.75" customHeight="1">
      <c r="B545" s="135"/>
      <c r="C545" s="129"/>
      <c r="I545" s="129"/>
      <c r="K545" s="129"/>
    </row>
    <row r="546" spans="2:11" ht="12.75" customHeight="1">
      <c r="B546" s="135"/>
      <c r="C546" s="129"/>
      <c r="I546" s="129"/>
      <c r="K546" s="129"/>
    </row>
    <row r="547" spans="2:11" ht="12.75" customHeight="1">
      <c r="B547" s="135"/>
      <c r="C547" s="129"/>
      <c r="I547" s="129"/>
      <c r="K547" s="129"/>
    </row>
    <row r="548" spans="2:11" ht="12.75" customHeight="1">
      <c r="B548" s="135"/>
      <c r="C548" s="129"/>
      <c r="I548" s="129"/>
      <c r="K548" s="129"/>
    </row>
    <row r="549" spans="2:11" ht="12.75" customHeight="1">
      <c r="B549" s="135"/>
      <c r="C549" s="129"/>
      <c r="I549" s="129"/>
      <c r="K549" s="129"/>
    </row>
    <row r="550" spans="2:11" ht="12.75" customHeight="1">
      <c r="B550" s="135"/>
      <c r="C550" s="129"/>
      <c r="I550" s="129"/>
      <c r="K550" s="129"/>
    </row>
    <row r="551" spans="2:11" ht="12.75" customHeight="1">
      <c r="B551" s="135"/>
      <c r="C551" s="129"/>
      <c r="I551" s="129"/>
      <c r="K551" s="129"/>
    </row>
    <row r="552" spans="2:11" ht="12.75" customHeight="1">
      <c r="B552" s="135"/>
      <c r="C552" s="129"/>
      <c r="I552" s="129"/>
      <c r="K552" s="129"/>
    </row>
    <row r="553" spans="2:11" ht="12.75" customHeight="1">
      <c r="B553" s="135"/>
      <c r="C553" s="129"/>
      <c r="I553" s="129"/>
      <c r="K553" s="129"/>
    </row>
    <row r="554" spans="2:11" ht="12.75" customHeight="1">
      <c r="B554" s="135"/>
      <c r="C554" s="129"/>
      <c r="I554" s="129"/>
      <c r="K554" s="129"/>
    </row>
    <row r="555" spans="2:11" ht="12.75" customHeight="1">
      <c r="B555" s="135"/>
      <c r="C555" s="129"/>
      <c r="I555" s="129"/>
      <c r="K555" s="129"/>
    </row>
    <row r="556" spans="2:11" ht="12.75" customHeight="1">
      <c r="B556" s="135"/>
      <c r="C556" s="129"/>
      <c r="I556" s="129"/>
      <c r="K556" s="129"/>
    </row>
    <row r="557" spans="2:11" ht="12.75" customHeight="1">
      <c r="B557" s="135"/>
      <c r="C557" s="129"/>
      <c r="I557" s="129"/>
      <c r="K557" s="129"/>
    </row>
    <row r="558" spans="2:11" ht="12.75" customHeight="1">
      <c r="B558" s="135"/>
      <c r="C558" s="129"/>
      <c r="I558" s="129"/>
      <c r="K558" s="129"/>
    </row>
    <row r="559" spans="2:11" ht="12.75" customHeight="1">
      <c r="B559" s="135"/>
      <c r="C559" s="129"/>
      <c r="I559" s="129"/>
      <c r="K559" s="129"/>
    </row>
    <row r="560" spans="2:11" ht="12.75" customHeight="1">
      <c r="B560" s="135"/>
      <c r="C560" s="129"/>
      <c r="I560" s="129"/>
      <c r="K560" s="129"/>
    </row>
    <row r="561" spans="2:11" ht="12.75" customHeight="1">
      <c r="B561" s="135"/>
      <c r="C561" s="129"/>
      <c r="I561" s="129"/>
      <c r="K561" s="129"/>
    </row>
    <row r="562" spans="2:11" ht="12.75" customHeight="1">
      <c r="B562" s="135"/>
      <c r="C562" s="129"/>
      <c r="I562" s="129"/>
      <c r="K562" s="129"/>
    </row>
    <row r="563" spans="2:11" ht="12.75" customHeight="1">
      <c r="B563" s="135"/>
      <c r="C563" s="129"/>
      <c r="I563" s="129"/>
      <c r="K563" s="129"/>
    </row>
    <row r="564" spans="2:11" ht="12.75" customHeight="1">
      <c r="B564" s="135"/>
      <c r="C564" s="129"/>
      <c r="I564" s="129"/>
      <c r="K564" s="129"/>
    </row>
    <row r="565" spans="2:11" ht="12.75" customHeight="1">
      <c r="B565" s="135"/>
      <c r="C565" s="129"/>
      <c r="I565" s="129"/>
      <c r="K565" s="129"/>
    </row>
    <row r="566" spans="2:11" ht="12.75" customHeight="1">
      <c r="B566" s="135"/>
      <c r="C566" s="129"/>
      <c r="I566" s="129"/>
      <c r="K566" s="129"/>
    </row>
    <row r="567" spans="2:11" ht="12.75" customHeight="1">
      <c r="B567" s="135"/>
      <c r="C567" s="129"/>
      <c r="I567" s="129"/>
      <c r="K567" s="129"/>
    </row>
    <row r="568" spans="2:11" ht="12.75" customHeight="1">
      <c r="B568" s="135"/>
      <c r="C568" s="129"/>
      <c r="I568" s="129"/>
      <c r="K568" s="129"/>
    </row>
    <row r="569" spans="2:11" ht="12.75" customHeight="1">
      <c r="B569" s="135"/>
      <c r="C569" s="129"/>
      <c r="I569" s="129"/>
      <c r="K569" s="129"/>
    </row>
    <row r="570" spans="2:11" ht="12.75" customHeight="1">
      <c r="B570" s="135"/>
      <c r="C570" s="129"/>
      <c r="I570" s="129"/>
      <c r="K570" s="129"/>
    </row>
    <row r="571" spans="2:11" ht="12.75" customHeight="1">
      <c r="B571" s="135"/>
      <c r="C571" s="129"/>
      <c r="I571" s="129"/>
      <c r="K571" s="129"/>
    </row>
    <row r="572" spans="2:11" ht="12.75" customHeight="1">
      <c r="B572" s="135"/>
      <c r="C572" s="129"/>
      <c r="I572" s="129"/>
      <c r="K572" s="129"/>
    </row>
    <row r="573" spans="2:11" ht="12.75" customHeight="1">
      <c r="B573" s="135"/>
      <c r="C573" s="129"/>
      <c r="I573" s="129"/>
      <c r="K573" s="129"/>
    </row>
    <row r="574" spans="2:11" ht="12.75" customHeight="1">
      <c r="B574" s="135"/>
      <c r="C574" s="129"/>
      <c r="I574" s="129"/>
      <c r="K574" s="129"/>
    </row>
    <row r="575" spans="2:11" ht="12.75" customHeight="1">
      <c r="B575" s="135"/>
      <c r="C575" s="129"/>
      <c r="I575" s="129"/>
      <c r="K575" s="129"/>
    </row>
    <row r="576" spans="2:11" ht="12.75" customHeight="1">
      <c r="B576" s="135"/>
      <c r="C576" s="129"/>
      <c r="I576" s="129"/>
      <c r="K576" s="129"/>
    </row>
    <row r="577" spans="2:11" ht="12.75" customHeight="1">
      <c r="B577" s="135"/>
      <c r="C577" s="129"/>
      <c r="I577" s="129"/>
      <c r="K577" s="129"/>
    </row>
    <row r="578" spans="2:11" ht="12.75" customHeight="1">
      <c r="B578" s="135"/>
      <c r="C578" s="129"/>
      <c r="I578" s="129"/>
      <c r="K578" s="129"/>
    </row>
    <row r="579" spans="2:11" ht="12.75" customHeight="1">
      <c r="B579" s="135"/>
      <c r="C579" s="129"/>
      <c r="I579" s="129"/>
      <c r="K579" s="129"/>
    </row>
    <row r="580" spans="2:11" ht="12.75" customHeight="1">
      <c r="B580" s="135"/>
      <c r="C580" s="129"/>
      <c r="I580" s="129"/>
      <c r="K580" s="129"/>
    </row>
    <row r="581" spans="2:11" ht="12.75" customHeight="1">
      <c r="B581" s="135"/>
      <c r="C581" s="129"/>
      <c r="I581" s="129"/>
      <c r="K581" s="129"/>
    </row>
    <row r="582" spans="2:11" ht="12.75" customHeight="1">
      <c r="B582" s="135"/>
      <c r="C582" s="129"/>
      <c r="I582" s="129"/>
      <c r="K582" s="129"/>
    </row>
    <row r="583" spans="2:11" ht="12.75" customHeight="1">
      <c r="B583" s="135"/>
      <c r="C583" s="129"/>
      <c r="I583" s="129"/>
      <c r="K583" s="129"/>
    </row>
    <row r="584" spans="2:11" ht="12.75" customHeight="1">
      <c r="B584" s="135"/>
      <c r="C584" s="129"/>
      <c r="I584" s="129"/>
      <c r="K584" s="129"/>
    </row>
    <row r="585" spans="2:11" ht="12.75" customHeight="1">
      <c r="B585" s="135"/>
      <c r="C585" s="129"/>
      <c r="I585" s="129"/>
      <c r="K585" s="129"/>
    </row>
    <row r="586" spans="2:11" ht="12.75" customHeight="1">
      <c r="B586" s="135"/>
      <c r="C586" s="129"/>
      <c r="I586" s="129"/>
      <c r="K586" s="129"/>
    </row>
    <row r="587" spans="2:11" ht="12.75" customHeight="1">
      <c r="B587" s="135"/>
      <c r="C587" s="129"/>
      <c r="I587" s="129"/>
      <c r="K587" s="129"/>
    </row>
    <row r="588" spans="2:11" ht="12.75" customHeight="1">
      <c r="B588" s="135"/>
      <c r="C588" s="129"/>
      <c r="I588" s="129"/>
      <c r="K588" s="129"/>
    </row>
    <row r="589" spans="2:11" ht="12.75" customHeight="1">
      <c r="B589" s="135"/>
      <c r="C589" s="129"/>
      <c r="I589" s="129"/>
      <c r="K589" s="129"/>
    </row>
    <row r="590" spans="2:11" ht="12.75" customHeight="1">
      <c r="B590" s="135"/>
      <c r="C590" s="129"/>
      <c r="I590" s="129"/>
      <c r="K590" s="129"/>
    </row>
    <row r="591" spans="2:11" ht="12.75" customHeight="1">
      <c r="B591" s="135"/>
      <c r="C591" s="129"/>
      <c r="I591" s="129"/>
      <c r="K591" s="129"/>
    </row>
    <row r="592" spans="2:11" ht="12.75" customHeight="1">
      <c r="B592" s="135"/>
      <c r="C592" s="129"/>
      <c r="I592" s="129"/>
      <c r="K592" s="129"/>
    </row>
    <row r="593" spans="2:11" ht="12.75" customHeight="1">
      <c r="B593" s="135"/>
      <c r="C593" s="129"/>
      <c r="I593" s="129"/>
      <c r="K593" s="129"/>
    </row>
    <row r="594" spans="2:11" ht="12.75" customHeight="1">
      <c r="B594" s="135"/>
      <c r="C594" s="129"/>
      <c r="I594" s="129"/>
      <c r="K594" s="129"/>
    </row>
    <row r="595" spans="2:11" ht="12.75" customHeight="1">
      <c r="B595" s="135"/>
      <c r="C595" s="129"/>
      <c r="I595" s="129"/>
      <c r="K595" s="129"/>
    </row>
    <row r="596" spans="2:11" ht="12.75" customHeight="1">
      <c r="B596" s="135"/>
      <c r="C596" s="129"/>
      <c r="I596" s="129"/>
      <c r="K596" s="129"/>
    </row>
    <row r="597" spans="2:11" ht="12.75" customHeight="1">
      <c r="B597" s="135"/>
      <c r="C597" s="129"/>
      <c r="I597" s="129"/>
      <c r="K597" s="129"/>
    </row>
    <row r="598" spans="2:11" ht="12.75" customHeight="1">
      <c r="B598" s="135"/>
      <c r="C598" s="129"/>
      <c r="I598" s="129"/>
      <c r="K598" s="129"/>
    </row>
    <row r="599" spans="2:11" ht="12.75" customHeight="1">
      <c r="B599" s="135"/>
      <c r="C599" s="129"/>
      <c r="I599" s="129"/>
      <c r="K599" s="129"/>
    </row>
    <row r="600" spans="2:11" ht="12.75" customHeight="1">
      <c r="B600" s="135"/>
      <c r="C600" s="129"/>
      <c r="I600" s="129"/>
      <c r="K600" s="129"/>
    </row>
    <row r="601" spans="2:11" ht="12.75" customHeight="1">
      <c r="B601" s="135"/>
      <c r="C601" s="129"/>
      <c r="I601" s="129"/>
      <c r="K601" s="129"/>
    </row>
    <row r="602" spans="2:11" ht="12.75" customHeight="1">
      <c r="B602" s="135"/>
      <c r="C602" s="129"/>
      <c r="I602" s="129"/>
      <c r="K602" s="129"/>
    </row>
    <row r="603" spans="2:11" ht="12.75" customHeight="1">
      <c r="B603" s="135"/>
      <c r="C603" s="129"/>
      <c r="I603" s="129"/>
      <c r="K603" s="129"/>
    </row>
    <row r="604" spans="2:11" ht="12.75" customHeight="1">
      <c r="B604" s="135"/>
      <c r="C604" s="129"/>
      <c r="I604" s="129"/>
      <c r="K604" s="129"/>
    </row>
    <row r="605" spans="2:11" ht="12.75" customHeight="1">
      <c r="B605" s="135"/>
      <c r="C605" s="129"/>
      <c r="I605" s="129"/>
      <c r="K605" s="129"/>
    </row>
    <row r="606" spans="2:11" ht="12.75" customHeight="1">
      <c r="B606" s="135"/>
      <c r="C606" s="129"/>
      <c r="I606" s="129"/>
      <c r="K606" s="129"/>
    </row>
    <row r="607" spans="2:11" ht="12.75" customHeight="1">
      <c r="B607" s="135"/>
      <c r="C607" s="129"/>
      <c r="I607" s="129"/>
      <c r="K607" s="129"/>
    </row>
    <row r="608" spans="2:11" ht="12.75" customHeight="1">
      <c r="C608" s="129"/>
      <c r="I608" s="129"/>
      <c r="K608" s="129"/>
    </row>
    <row r="609" spans="3:11" ht="12.75" customHeight="1">
      <c r="C609" s="129"/>
      <c r="I609" s="129"/>
      <c r="K609" s="129"/>
    </row>
    <row r="610" spans="3:11" ht="12.75" customHeight="1">
      <c r="C610" s="129"/>
      <c r="I610" s="129"/>
      <c r="K610" s="129"/>
    </row>
    <row r="611" spans="3:11" ht="12.75" customHeight="1">
      <c r="C611" s="129"/>
      <c r="I611" s="129"/>
      <c r="K611" s="129"/>
    </row>
    <row r="612" spans="3:11" ht="12.75" customHeight="1">
      <c r="C612" s="129"/>
      <c r="I612" s="129"/>
      <c r="K612" s="129"/>
    </row>
    <row r="613" spans="3:11" ht="12.75" customHeight="1">
      <c r="C613" s="129"/>
      <c r="I613" s="129"/>
      <c r="K613" s="129"/>
    </row>
    <row r="614" spans="3:11" ht="12.75" customHeight="1">
      <c r="C614" s="129"/>
      <c r="I614" s="129"/>
      <c r="K614" s="129"/>
    </row>
    <row r="615" spans="3:11" ht="12.75" customHeight="1">
      <c r="C615" s="129"/>
      <c r="I615" s="129"/>
      <c r="K615" s="129"/>
    </row>
    <row r="616" spans="3:11" ht="12.75" customHeight="1">
      <c r="C616" s="129"/>
      <c r="I616" s="129"/>
      <c r="K616" s="129"/>
    </row>
    <row r="617" spans="3:11" ht="12.75" customHeight="1">
      <c r="C617" s="129"/>
      <c r="I617" s="129"/>
      <c r="K617" s="129"/>
    </row>
    <row r="618" spans="3:11" ht="12.75" customHeight="1">
      <c r="C618" s="129"/>
      <c r="I618" s="129"/>
      <c r="K618" s="129"/>
    </row>
    <row r="619" spans="3:11" ht="12.75" customHeight="1">
      <c r="C619" s="129"/>
      <c r="I619" s="129"/>
      <c r="K619" s="129"/>
    </row>
    <row r="620" spans="3:11" ht="12.75" customHeight="1">
      <c r="C620" s="129"/>
      <c r="I620" s="129"/>
      <c r="K620" s="129"/>
    </row>
    <row r="621" spans="3:11" ht="12.75" customHeight="1">
      <c r="C621" s="129"/>
      <c r="I621" s="129"/>
      <c r="K621" s="129"/>
    </row>
    <row r="622" spans="3:11" ht="12.75" customHeight="1">
      <c r="C622" s="129"/>
      <c r="I622" s="129"/>
      <c r="K622" s="129"/>
    </row>
    <row r="623" spans="3:11" ht="12.75" customHeight="1">
      <c r="C623" s="129"/>
      <c r="I623" s="129"/>
      <c r="K623" s="129"/>
    </row>
    <row r="624" spans="3:11" ht="12.75" customHeight="1">
      <c r="C624" s="129"/>
      <c r="I624" s="129"/>
      <c r="K624" s="129"/>
    </row>
    <row r="625" spans="3:11" ht="12.75" customHeight="1">
      <c r="C625" s="129"/>
      <c r="I625" s="129"/>
      <c r="K625" s="129"/>
    </row>
    <row r="626" spans="3:11" ht="12.75" customHeight="1">
      <c r="C626" s="129"/>
      <c r="I626" s="129"/>
      <c r="K626" s="129"/>
    </row>
    <row r="627" spans="3:11" ht="12.75" customHeight="1">
      <c r="C627" s="129"/>
      <c r="I627" s="129"/>
      <c r="K627" s="129"/>
    </row>
    <row r="628" spans="3:11" ht="12.75" customHeight="1">
      <c r="C628" s="129"/>
      <c r="I628" s="129"/>
      <c r="K628" s="129"/>
    </row>
    <row r="629" spans="3:11" ht="12.75" customHeight="1">
      <c r="C629" s="129"/>
      <c r="I629" s="129"/>
      <c r="K629" s="129"/>
    </row>
    <row r="630" spans="3:11" ht="12.75" customHeight="1">
      <c r="C630" s="129"/>
      <c r="I630" s="129"/>
      <c r="K630" s="129"/>
    </row>
    <row r="631" spans="3:11" ht="12.75" customHeight="1">
      <c r="C631" s="129"/>
      <c r="I631" s="129"/>
      <c r="K631" s="129"/>
    </row>
    <row r="632" spans="3:11" ht="12.75" customHeight="1">
      <c r="C632" s="129"/>
      <c r="I632" s="129"/>
      <c r="K632" s="129"/>
    </row>
  </sheetData>
  <phoneticPr fontId="8" type="noConversion"/>
  <hyperlinks>
    <hyperlink ref="L30" r:id="rId1" display="http://www.konkoly.hu/cgi-bin/IBVS?633" xr:uid="{00000000-0004-0000-0700-000000000000}"/>
    <hyperlink ref="L31" r:id="rId2" display="http://www.konkoly.hu/cgi-bin/IBVS?633" xr:uid="{00000000-0004-0000-0700-000001000000}"/>
    <hyperlink ref="L32" r:id="rId3" display="http://www.konkoly.hu/cgi-bin/IBVS?633" xr:uid="{00000000-0004-0000-0700-000002000000}"/>
    <hyperlink ref="L33" r:id="rId4" display="http://www.konkoly.hu/cgi-bin/IBVS?633" xr:uid="{00000000-0004-0000-0700-000003000000}"/>
    <hyperlink ref="L34" r:id="rId5" display="http://www.konkoly.hu/cgi-bin/IBVS?633" xr:uid="{00000000-0004-0000-0700-000004000000}"/>
    <hyperlink ref="L35" r:id="rId6" display="http://www.konkoly.hu/cgi-bin/IBVS?633" xr:uid="{00000000-0004-0000-0700-000005000000}"/>
    <hyperlink ref="L38" r:id="rId7" display="http://www.konkoly.hu/cgi-bin/IBVS?633" xr:uid="{00000000-0004-0000-0700-000006000000}"/>
    <hyperlink ref="L41" r:id="rId8" display="http://www.konkoly.hu/cgi-bin/IBVS?633" xr:uid="{00000000-0004-0000-0700-000007000000}"/>
    <hyperlink ref="L42" r:id="rId9" display="http://www.konkoly.hu/cgi-bin/IBVS?633" xr:uid="{00000000-0004-0000-0700-000008000000}"/>
    <hyperlink ref="L43" r:id="rId10" display="http://www.konkoly.hu/cgi-bin/IBVS?633" xr:uid="{00000000-0004-0000-0700-000009000000}"/>
    <hyperlink ref="L44" r:id="rId11" display="http://www.konkoly.hu/cgi-bin/IBVS?633" xr:uid="{00000000-0004-0000-0700-00000A000000}"/>
    <hyperlink ref="L45" r:id="rId12" display="http://www.konkoly.hu/cgi-bin/IBVS?633" xr:uid="{00000000-0004-0000-0700-00000B000000}"/>
    <hyperlink ref="L329" r:id="rId13" display="http://www.konkoly.hu/cgi-bin/IBVS?633" xr:uid="{00000000-0004-0000-0700-00000C000000}"/>
    <hyperlink ref="L330" r:id="rId14" display="http://www.konkoly.hu/cgi-bin/IBVS?633" xr:uid="{00000000-0004-0000-0700-00000D000000}"/>
    <hyperlink ref="L331" r:id="rId15" display="http://www.konkoly.hu/cgi-bin/IBVS?633" xr:uid="{00000000-0004-0000-0700-00000E000000}"/>
    <hyperlink ref="L332" r:id="rId16" display="http://www.konkoly.hu/cgi-bin/IBVS?633" xr:uid="{00000000-0004-0000-0700-00000F000000}"/>
    <hyperlink ref="L333" r:id="rId17" display="http://www.konkoly.hu/cgi-bin/IBVS?633" xr:uid="{00000000-0004-0000-0700-000010000000}"/>
    <hyperlink ref="L334" r:id="rId18" display="http://www.konkoly.hu/cgi-bin/IBVS?633" xr:uid="{00000000-0004-0000-0700-000011000000}"/>
    <hyperlink ref="L335" r:id="rId19" display="http://www.konkoly.hu/cgi-bin/IBVS?633" xr:uid="{00000000-0004-0000-0700-000012000000}"/>
    <hyperlink ref="L336" r:id="rId20" display="http://www.konkoly.hu/cgi-bin/IBVS?633" xr:uid="{00000000-0004-0000-0700-000013000000}"/>
    <hyperlink ref="L337" r:id="rId21" display="http://www.konkoly.hu/cgi-bin/IBVS?633" xr:uid="{00000000-0004-0000-0700-000014000000}"/>
    <hyperlink ref="L73" r:id="rId22" display="http://www.bav-astro.de/sfs/BAVM_link.php?BAVMnr=39" xr:uid="{00000000-0004-0000-0700-000015000000}"/>
    <hyperlink ref="L74" r:id="rId23" display="http://www.bav-astro.de/sfs/BAVM_link.php?BAVMnr=39" xr:uid="{00000000-0004-0000-0700-000016000000}"/>
    <hyperlink ref="L75" r:id="rId24" display="http://www.bav-astro.de/sfs/BAVM_link.php?BAVMnr=36" xr:uid="{00000000-0004-0000-0700-000017000000}"/>
    <hyperlink ref="L78" r:id="rId25" display="http://www.bav-astro.de/sfs/BAVM_link.php?BAVMnr=36" xr:uid="{00000000-0004-0000-0700-000018000000}"/>
    <hyperlink ref="L85" r:id="rId26" display="http://www.bav-astro.de/sfs/BAVM_link.php?BAVMnr=39" xr:uid="{00000000-0004-0000-0700-000019000000}"/>
    <hyperlink ref="L90" r:id="rId27" display="http://www.bav-astro.de/sfs/BAVM_link.php?BAVMnr=39" xr:uid="{00000000-0004-0000-0700-00001A000000}"/>
    <hyperlink ref="L91" r:id="rId28" display="http://www.bav-astro.de/sfs/BAVM_link.php?BAVMnr=39" xr:uid="{00000000-0004-0000-0700-00001B000000}"/>
    <hyperlink ref="L97" r:id="rId29" display="http://www.bav-astro.de/sfs/BAVM_link.php?BAVMnr=43" xr:uid="{00000000-0004-0000-0700-00001C000000}"/>
    <hyperlink ref="L103" r:id="rId30" display="http://www.bav-astro.de/sfs/BAVM_link.php?BAVMnr=46" xr:uid="{00000000-0004-0000-0700-00001D000000}"/>
    <hyperlink ref="L115" r:id="rId31" display="http://www.bav-astro.de/sfs/BAVM_link.php?BAVMnr=50" xr:uid="{00000000-0004-0000-0700-00001E000000}"/>
    <hyperlink ref="L116" r:id="rId32" display="http://www.bav-astro.de/sfs/BAVM_link.php?BAVMnr=50" xr:uid="{00000000-0004-0000-0700-00001F000000}"/>
    <hyperlink ref="L122" r:id="rId33" display="http://www.bav-astro.de/sfs/BAVM_link.php?BAVMnr=52" xr:uid="{00000000-0004-0000-0700-000020000000}"/>
    <hyperlink ref="L123" r:id="rId34" display="http://www.bav-astro.de/sfs/BAVM_link.php?BAVMnr=52" xr:uid="{00000000-0004-0000-0700-000021000000}"/>
    <hyperlink ref="L124" r:id="rId35" display="http://www.bav-astro.de/sfs/BAVM_link.php?BAVMnr=52" xr:uid="{00000000-0004-0000-0700-000022000000}"/>
    <hyperlink ref="L131" r:id="rId36" display="http://www.bav-astro.de/sfs/BAVM_link.php?BAVMnr=56" xr:uid="{00000000-0004-0000-0700-000023000000}"/>
    <hyperlink ref="L132" r:id="rId37" display="http://www.bav-astro.de/sfs/BAVM_link.php?BAVMnr=56" xr:uid="{00000000-0004-0000-0700-000024000000}"/>
    <hyperlink ref="L136" r:id="rId38" display="http://www.bav-astro.de/sfs/BAVM_link.php?BAVMnr=59" xr:uid="{00000000-0004-0000-0700-000025000000}"/>
    <hyperlink ref="L141" r:id="rId39" display="http://www.bav-astro.de/sfs/BAVM_link.php?BAVMnr=59" xr:uid="{00000000-0004-0000-0700-000026000000}"/>
    <hyperlink ref="L142" r:id="rId40" display="http://www.bav-astro.de/sfs/BAVM_link.php?BAVMnr=60" xr:uid="{00000000-0004-0000-0700-000027000000}"/>
    <hyperlink ref="L143" r:id="rId41" display="http://www.bav-astro.de/sfs/BAVM_link.php?BAVMnr=60" xr:uid="{00000000-0004-0000-0700-000028000000}"/>
    <hyperlink ref="L152" r:id="rId42" display="http://www.bav-astro.de/sfs/BAVM_link.php?BAVMnr=68" xr:uid="{00000000-0004-0000-0700-000029000000}"/>
    <hyperlink ref="L161" r:id="rId43" display="http://www.konkoly.hu/cgi-bin/IBVS?4187" xr:uid="{00000000-0004-0000-0700-00002A000000}"/>
    <hyperlink ref="L168" r:id="rId44" display="http://www.konkoly.hu/cgi-bin/IBVS?4559" xr:uid="{00000000-0004-0000-0700-00002B000000}"/>
    <hyperlink ref="L169" r:id="rId45" display="http://www.bav-astro.de/sfs/BAVM_link.php?BAVMnr=178" xr:uid="{00000000-0004-0000-0700-00002C000000}"/>
    <hyperlink ref="L170" r:id="rId46" display="http://www.konkoly.hu/cgi-bin/IBVS?5040" xr:uid="{00000000-0004-0000-0700-00002D000000}"/>
    <hyperlink ref="L171" r:id="rId47" display="http://www.konkoly.hu/cgi-bin/IBVS?5056" xr:uid="{00000000-0004-0000-0700-00002E000000}"/>
    <hyperlink ref="L172" r:id="rId48" display="http://www.konkoly.hu/cgi-bin/IBVS?5056" xr:uid="{00000000-0004-0000-0700-00002F000000}"/>
    <hyperlink ref="L173" r:id="rId49" display="http://www.bav-astro.de/sfs/BAVM_link.php?BAVMnr=152" xr:uid="{00000000-0004-0000-0700-000030000000}"/>
    <hyperlink ref="L174" r:id="rId50" display="http://www.konkoly.hu/cgi-bin/IBVS?5056" xr:uid="{00000000-0004-0000-0700-000031000000}"/>
    <hyperlink ref="L338" r:id="rId51" display="http://www.konkoly.hu/cgi-bin/IBVS?5056" xr:uid="{00000000-0004-0000-0700-000032000000}"/>
    <hyperlink ref="L175" r:id="rId52" display="http://www.konkoly.hu/cgi-bin/IBVS?5056" xr:uid="{00000000-0004-0000-0700-000033000000}"/>
    <hyperlink ref="L176" r:id="rId53" display="http://www.konkoly.hu/cgi-bin/IBVS?5056" xr:uid="{00000000-0004-0000-0700-000034000000}"/>
    <hyperlink ref="L339" r:id="rId54" display="http://www.konkoly.hu/cgi-bin/IBVS?5594" xr:uid="{00000000-0004-0000-0700-000035000000}"/>
    <hyperlink ref="L290" r:id="rId55" display="http://var.astro.cz/oejv/issues/oejv0107.pdf" xr:uid="{00000000-0004-0000-0700-000036000000}"/>
    <hyperlink ref="L291" r:id="rId56" display="http://var.astro.cz/oejv/issues/oejv0107.pdf" xr:uid="{00000000-0004-0000-0700-000037000000}"/>
    <hyperlink ref="L292" r:id="rId57" display="http://var.astro.cz/oejv/issues/oejv0107.pdf" xr:uid="{00000000-0004-0000-0700-000038000000}"/>
    <hyperlink ref="L177" r:id="rId58" display="http://www.bav-astro.de/sfs/BAVM_link.php?BAVMnr=152" xr:uid="{00000000-0004-0000-0700-000039000000}"/>
    <hyperlink ref="L178" r:id="rId59" display="http://www.bav-astro.de/sfs/BAVM_link.php?BAVMnr=152" xr:uid="{00000000-0004-0000-0700-00003A000000}"/>
    <hyperlink ref="L179" r:id="rId60" display="http://www.konkoly.hu/cgi-bin/IBVS?5230" xr:uid="{00000000-0004-0000-0700-00003B000000}"/>
    <hyperlink ref="L180" r:id="rId61" display="http://www.konkoly.hu/cgi-bin/IBVS?5230" xr:uid="{00000000-0004-0000-0700-00003C000000}"/>
    <hyperlink ref="L181" r:id="rId62" display="http://www.konkoly.hu/cgi-bin/IBVS?5230" xr:uid="{00000000-0004-0000-0700-00003D000000}"/>
    <hyperlink ref="L182" r:id="rId63" display="http://www.bav-astro.de/sfs/BAVM_link.php?BAVMnr=152" xr:uid="{00000000-0004-0000-0700-00003E000000}"/>
    <hyperlink ref="L184" r:id="rId64" display="http://www.bav-astro.de/sfs/BAVM_link.php?BAVMnr=158" xr:uid="{00000000-0004-0000-0700-00003F000000}"/>
    <hyperlink ref="L186" r:id="rId65" display="http://www.konkoly.hu/cgi-bin/IBVS?5463" xr:uid="{00000000-0004-0000-0700-000040000000}"/>
    <hyperlink ref="L187" r:id="rId66" display="http://www.konkoly.hu/cgi-bin/IBVS?5463" xr:uid="{00000000-0004-0000-0700-000041000000}"/>
    <hyperlink ref="L188" r:id="rId67" display="http://www.konkoly.hu/cgi-bin/IBVS?5463" xr:uid="{00000000-0004-0000-0700-000042000000}"/>
    <hyperlink ref="L189" r:id="rId68" display="http://www.konkoly.hu/cgi-bin/IBVS?5371" xr:uid="{00000000-0004-0000-0700-000043000000}"/>
    <hyperlink ref="L191" r:id="rId69" display="http://www.bav-astro.de/sfs/BAVM_link.php?BAVMnr=172" xr:uid="{00000000-0004-0000-0700-000044000000}"/>
    <hyperlink ref="L192" r:id="rId70" display="http://www.bav-astro.de/sfs/BAVM_link.php?BAVMnr=158" xr:uid="{00000000-0004-0000-0700-000045000000}"/>
    <hyperlink ref="L340" r:id="rId71" display="http://vsolj.cetus-net.org/no42.pdf" xr:uid="{00000000-0004-0000-0700-000046000000}"/>
    <hyperlink ref="L341" r:id="rId72" display="http://vsolj.cetus-net.org/no42.pdf" xr:uid="{00000000-0004-0000-0700-000047000000}"/>
    <hyperlink ref="L195" r:id="rId73" display="http://www.konkoly.hu/cgi-bin/IBVS?5668" xr:uid="{00000000-0004-0000-0700-000048000000}"/>
    <hyperlink ref="L196" r:id="rId74" display="http://www.konkoly.hu/cgi-bin/IBVS?5579" xr:uid="{00000000-0004-0000-0700-000049000000}"/>
    <hyperlink ref="L197" r:id="rId75" display="http://www.konkoly.hu/cgi-bin/IBVS?5592" xr:uid="{00000000-0004-0000-0700-00004A000000}"/>
    <hyperlink ref="L198" r:id="rId76" display="http://www.konkoly.hu/cgi-bin/IBVS?5636" xr:uid="{00000000-0004-0000-0700-00004B000000}"/>
    <hyperlink ref="L199" r:id="rId77" display="http://www.bav-astro.de/sfs/BAVM_link.php?BAVMnr=172" xr:uid="{00000000-0004-0000-0700-00004C000000}"/>
    <hyperlink ref="L200" r:id="rId78" display="http://www.konkoly.hu/cgi-bin/IBVS?5493" xr:uid="{00000000-0004-0000-0700-00004D000000}"/>
    <hyperlink ref="L201" r:id="rId79" display="http://www.bav-astro.de/sfs/BAVM_link.php?BAVMnr=172" xr:uid="{00000000-0004-0000-0700-00004E000000}"/>
    <hyperlink ref="L202" r:id="rId80" display="http://www.bav-astro.de/sfs/BAVM_link.php?BAVMnr=172" xr:uid="{00000000-0004-0000-0700-00004F000000}"/>
    <hyperlink ref="L203" r:id="rId81" display="http://www.konkoly.hu/cgi-bin/IBVS?5636" xr:uid="{00000000-0004-0000-0700-000050000000}"/>
    <hyperlink ref="L204" r:id="rId82" display="http://www.konkoly.hu/cgi-bin/IBVS?5636" xr:uid="{00000000-0004-0000-0700-000051000000}"/>
    <hyperlink ref="L205" r:id="rId83" display="http://www.konkoly.hu/cgi-bin/IBVS?5636" xr:uid="{00000000-0004-0000-0700-000052000000}"/>
    <hyperlink ref="L206" r:id="rId84" display="http://www.bav-astro.de/sfs/BAVM_link.php?BAVMnr=173" xr:uid="{00000000-0004-0000-0700-000053000000}"/>
    <hyperlink ref="L207" r:id="rId85" display="http://www.konkoly.hu/cgi-bin/IBVS?5636" xr:uid="{00000000-0004-0000-0700-000054000000}"/>
    <hyperlink ref="L208" r:id="rId86" display="http://www.konkoly.hu/cgi-bin/IBVS?5636" xr:uid="{00000000-0004-0000-0700-000055000000}"/>
    <hyperlink ref="L209" r:id="rId87" display="http://www.konkoly.hu/cgi-bin/IBVS?5636" xr:uid="{00000000-0004-0000-0700-000056000000}"/>
    <hyperlink ref="L210" r:id="rId88" display="http://www.bav-astro.de/sfs/BAVM_link.php?BAVMnr=173" xr:uid="{00000000-0004-0000-0700-000057000000}"/>
    <hyperlink ref="L211" r:id="rId89" display="http://www.bav-astro.de/sfs/BAVM_link.php?BAVMnr=173" xr:uid="{00000000-0004-0000-0700-000058000000}"/>
    <hyperlink ref="L212" r:id="rId90" display="http://www.bav-astro.de/sfs/BAVM_link.php?BAVMnr=173" xr:uid="{00000000-0004-0000-0700-000059000000}"/>
    <hyperlink ref="L213" r:id="rId91" display="http://www.bav-astro.de/sfs/BAVM_link.php?BAVMnr=178" xr:uid="{00000000-0004-0000-0700-00005A000000}"/>
    <hyperlink ref="L214" r:id="rId92" display="http://www.bav-astro.de/sfs/BAVM_link.php?BAVMnr=178" xr:uid="{00000000-0004-0000-0700-00005B000000}"/>
    <hyperlink ref="L215" r:id="rId93" display="http://www.bav-astro.de/sfs/BAVM_link.php?BAVMnr=178" xr:uid="{00000000-0004-0000-0700-00005C000000}"/>
    <hyperlink ref="L216" r:id="rId94" display="http://var.astro.cz/oejv/issues/oejv0039.pdf" xr:uid="{00000000-0004-0000-0700-00005D000000}"/>
    <hyperlink ref="L217" r:id="rId95" display="http://var.astro.cz/oejv/issues/oejv0039.pdf" xr:uid="{00000000-0004-0000-0700-00005E000000}"/>
    <hyperlink ref="L218" r:id="rId96" display="http://var.astro.cz/oejv/issues/oejv0039.pdf" xr:uid="{00000000-0004-0000-0700-00005F000000}"/>
    <hyperlink ref="L219" r:id="rId97" display="http://var.astro.cz/oejv/issues/oejv0039.pdf" xr:uid="{00000000-0004-0000-0700-000060000000}"/>
    <hyperlink ref="L220" r:id="rId98" display="http://var.astro.cz/oejv/issues/oejv0039.pdf" xr:uid="{00000000-0004-0000-0700-000061000000}"/>
    <hyperlink ref="L221" r:id="rId99" display="http://var.astro.cz/oejv/issues/oejv0039.pdf" xr:uid="{00000000-0004-0000-0700-000062000000}"/>
    <hyperlink ref="L222" r:id="rId100" display="http://var.astro.cz/oejv/issues/oejv0039.pdf" xr:uid="{00000000-0004-0000-0700-000063000000}"/>
    <hyperlink ref="L223" r:id="rId101" display="http://www.konkoly.hu/cgi-bin/IBVS?5753" xr:uid="{00000000-0004-0000-0700-000064000000}"/>
    <hyperlink ref="L224" r:id="rId102" display="http://www.konkoly.hu/cgi-bin/IBVS?5753" xr:uid="{00000000-0004-0000-0700-000065000000}"/>
    <hyperlink ref="L225" r:id="rId103" display="http://www.konkoly.hu/cgi-bin/IBVS?5777" xr:uid="{00000000-0004-0000-0700-000066000000}"/>
    <hyperlink ref="L226" r:id="rId104" display="http://www.konkoly.hu/cgi-bin/IBVS?5736" xr:uid="{00000000-0004-0000-0700-000067000000}"/>
    <hyperlink ref="L227" r:id="rId105" display="http://www.konkoly.hu/cgi-bin/IBVS?6007" xr:uid="{00000000-0004-0000-0700-000068000000}"/>
    <hyperlink ref="L228" r:id="rId106" display="http://www.bav-astro.de/sfs/BAVM_link.php?BAVMnr=183" xr:uid="{00000000-0004-0000-0700-000069000000}"/>
    <hyperlink ref="L229" r:id="rId107" display="http://www.konkoly.hu/cgi-bin/IBVS?5897" xr:uid="{00000000-0004-0000-0700-00006A000000}"/>
    <hyperlink ref="L230" r:id="rId108" display="http://www.konkoly.hu/cgi-bin/IBVS?5795" xr:uid="{00000000-0004-0000-0700-00006B000000}"/>
    <hyperlink ref="L231" r:id="rId109" display="http://www.aavso.org/sites/default/files/jaavso/v36n2/171.pdf" xr:uid="{00000000-0004-0000-0700-00006C000000}"/>
    <hyperlink ref="L232" r:id="rId110" display="http://www.konkoly.hu/cgi-bin/IBVS?5820" xr:uid="{00000000-0004-0000-0700-00006D000000}"/>
    <hyperlink ref="L233" r:id="rId111" display="http://var.astro.cz/oejv/issues/oejv0094.pdf" xr:uid="{00000000-0004-0000-0700-00006E000000}"/>
    <hyperlink ref="L234" r:id="rId112" display="http://var.astro.cz/oejv/issues/oejv0094.pdf" xr:uid="{00000000-0004-0000-0700-00006F000000}"/>
    <hyperlink ref="L235" r:id="rId113" display="http://var.astro.cz/oejv/issues/oejv0094.pdf" xr:uid="{00000000-0004-0000-0700-000070000000}"/>
    <hyperlink ref="L236" r:id="rId114" display="http://www.aavso.org/sites/default/files/jaavso/v36n2/171.pdf" xr:uid="{00000000-0004-0000-0700-000071000000}"/>
    <hyperlink ref="L237" r:id="rId115" display="http://www.aavso.org/sites/default/files/jaavso/v36n2/171.pdf" xr:uid="{00000000-0004-0000-0700-000072000000}"/>
    <hyperlink ref="L312" r:id="rId116" display="http://var.astro.cz/oejv/issues/oejv0094.pdf" xr:uid="{00000000-0004-0000-0700-000073000000}"/>
    <hyperlink ref="L313" r:id="rId117" display="http://var.astro.cz/oejv/issues/oejv0094.pdf" xr:uid="{00000000-0004-0000-0700-000074000000}"/>
    <hyperlink ref="L238" r:id="rId118" display="http://www.konkoly.hu/cgi-bin/IBVS?5898" xr:uid="{00000000-0004-0000-0700-000075000000}"/>
    <hyperlink ref="L314" r:id="rId119" display="http://var.astro.cz/oejv/issues/oejv0094.pdf" xr:uid="{00000000-0004-0000-0700-000076000000}"/>
    <hyperlink ref="L315" r:id="rId120" display="http://var.astro.cz/oejv/issues/oejv0094.pdf" xr:uid="{00000000-0004-0000-0700-000077000000}"/>
    <hyperlink ref="L316" r:id="rId121" display="http://var.astro.cz/oejv/issues/oejv0094.pdf" xr:uid="{00000000-0004-0000-0700-000078000000}"/>
    <hyperlink ref="L239" r:id="rId122" display="http://www.aavso.org/sites/default/files/jaavso/v36n2/186.pdf" xr:uid="{00000000-0004-0000-0700-000079000000}"/>
    <hyperlink ref="L240" r:id="rId123" display="http://www.aavso.org/sites/default/files/jaavso/v37n1/44.pdf" xr:uid="{00000000-0004-0000-0700-00007A000000}"/>
    <hyperlink ref="L241" r:id="rId124" display="http://www.aavso.org/sites/default/files/jaavso/v37n1/44.pdf" xr:uid="{00000000-0004-0000-0700-00007B000000}"/>
    <hyperlink ref="L242" r:id="rId125" display="http://www.konkoly.hu/cgi-bin/IBVS?5898" xr:uid="{00000000-0004-0000-0700-00007C000000}"/>
    <hyperlink ref="L317" r:id="rId126" display="http://vsolj.cetus-net.org/no48.pdf" xr:uid="{00000000-0004-0000-0700-00007D000000}"/>
    <hyperlink ref="L243" r:id="rId127" display="http://www.konkoly.hu/cgi-bin/IBVS?5871" xr:uid="{00000000-0004-0000-0700-00007E000000}"/>
    <hyperlink ref="L244" r:id="rId128" display="http://www.aavso.org/sites/default/files/jaavso/v37n1/44.pdf" xr:uid="{00000000-0004-0000-0700-00007F000000}"/>
    <hyperlink ref="L245" r:id="rId129" display="http://www.konkoly.hu/cgi-bin/IBVS?5980" xr:uid="{00000000-0004-0000-0700-000080000000}"/>
    <hyperlink ref="L246" r:id="rId130" display="http://www.konkoly.hu/cgi-bin/IBVS?5980" xr:uid="{00000000-0004-0000-0700-000081000000}"/>
    <hyperlink ref="L318" r:id="rId131" display="http://vsolj.cetus-net.org/vsoljno50.pdf" xr:uid="{00000000-0004-0000-0700-000082000000}"/>
    <hyperlink ref="L319" r:id="rId132" display="http://vsolj.cetus-net.org/vsoljno50.pdf" xr:uid="{00000000-0004-0000-0700-000083000000}"/>
    <hyperlink ref="L288" r:id="rId133" display="http://vsolj.cetus-net.org/vsoljno50.pdf" xr:uid="{00000000-0004-0000-0700-000084000000}"/>
    <hyperlink ref="L249" r:id="rId134" display="http://www.konkoly.hu/cgi-bin/IBVS?5929" xr:uid="{00000000-0004-0000-0700-000085000000}"/>
    <hyperlink ref="L320" r:id="rId135" display="http://www.bav-astro.de/sfs/BAVM_link.php?BAVMnr=214" xr:uid="{00000000-0004-0000-0700-000086000000}"/>
    <hyperlink ref="L250" r:id="rId136" display="http://www.bav-astro.de/sfs/BAVM_link.php?BAVMnr=214" xr:uid="{00000000-0004-0000-0700-000087000000}"/>
    <hyperlink ref="L251" r:id="rId137" display="http://www.bav-astro.de/sfs/BAVM_link.php?BAVMnr=214" xr:uid="{00000000-0004-0000-0700-000088000000}"/>
    <hyperlink ref="L252" r:id="rId138" display="http://www.bav-astro.de/sfs/BAVM_link.php?BAVMnr=214" xr:uid="{00000000-0004-0000-0700-000089000000}"/>
    <hyperlink ref="L253" r:id="rId139" display="http://www.bav-astro.de/sfs/BAVM_link.php?BAVMnr=214" xr:uid="{00000000-0004-0000-0700-00008A000000}"/>
    <hyperlink ref="L254" r:id="rId140" display="http://www.bav-astro.de/sfs/BAVM_link.php?BAVMnr=214" xr:uid="{00000000-0004-0000-0700-00008B000000}"/>
    <hyperlink ref="L255" r:id="rId141" display="http://www.konkoly.hu/cgi-bin/IBVS?5980" xr:uid="{00000000-0004-0000-0700-00008C000000}"/>
    <hyperlink ref="L256" r:id="rId142" display="http://www.konkoly.hu/cgi-bin/IBVS?5920" xr:uid="{00000000-0004-0000-0700-00008D000000}"/>
    <hyperlink ref="L257" r:id="rId143" display="http://www.konkoly.hu/cgi-bin/IBVS?5980" xr:uid="{00000000-0004-0000-0700-00008E000000}"/>
    <hyperlink ref="L259" r:id="rId144" display="http://www.konkoly.hu/cgi-bin/IBVS?5980" xr:uid="{00000000-0004-0000-0700-00008F000000}"/>
    <hyperlink ref="L260" r:id="rId145" display="http://www.bav-astro.de/sfs/BAVM_link.php?BAVMnr=220" xr:uid="{00000000-0004-0000-0700-000090000000}"/>
    <hyperlink ref="L262" r:id="rId146" display="http://www.konkoly.hu/cgi-bin/IBVS?5960" xr:uid="{00000000-0004-0000-0700-000091000000}"/>
    <hyperlink ref="L263" r:id="rId147" display="http://www.konkoly.hu/cgi-bin/IBVS?5980" xr:uid="{00000000-0004-0000-0700-000092000000}"/>
    <hyperlink ref="L265" r:id="rId148" display="http://www.konkoly.hu/cgi-bin/IBVS?5966" xr:uid="{00000000-0004-0000-0700-000093000000}"/>
    <hyperlink ref="L321" r:id="rId149" display="http://vsolj.cetus-net.org/vsoljno51.pdf" xr:uid="{00000000-0004-0000-0700-000094000000}"/>
    <hyperlink ref="L322" r:id="rId150" display="http://vsolj.cetus-net.org/vsoljno51.pdf" xr:uid="{00000000-0004-0000-0700-000095000000}"/>
    <hyperlink ref="L323" r:id="rId151" display="http://vsolj.cetus-net.org/vsoljno51.pdf" xr:uid="{00000000-0004-0000-0700-000096000000}"/>
    <hyperlink ref="L377" r:id="rId152" display="http://vsolj.cetus-net.org/vsoljno53.pdf" xr:uid="{00000000-0004-0000-0700-000097000000}"/>
    <hyperlink ref="L267" r:id="rId153" display="http://var.astro.cz/oejv/issues/oejv0160.pdf" xr:uid="{00000000-0004-0000-0700-000098000000}"/>
    <hyperlink ref="L268" r:id="rId154" display="http://var.astro.cz/oejv/issues/oejv0160.pdf" xr:uid="{00000000-0004-0000-0700-000099000000}"/>
    <hyperlink ref="L269" r:id="rId155" display="http://var.astro.cz/oejv/issues/oejv0160.pdf" xr:uid="{00000000-0004-0000-0700-00009A000000}"/>
    <hyperlink ref="L272" r:id="rId156" display="http://www.konkoly.hu/cgi-bin/IBVS?6011" xr:uid="{00000000-0004-0000-0700-00009B000000}"/>
    <hyperlink ref="L378" r:id="rId157" display="http://vsolj.cetus-net.org/vsoljno53.pdf" xr:uid="{00000000-0004-0000-0700-00009C000000}"/>
    <hyperlink ref="L274" r:id="rId158" display="http://www.konkoly.hu/cgi-bin/IBVS?6018" xr:uid="{00000000-0004-0000-0700-00009D000000}"/>
    <hyperlink ref="L324" r:id="rId159" display="http://vsolj.cetus-net.org/vsoljno53.pdf" xr:uid="{00000000-0004-0000-0700-00009E000000}"/>
    <hyperlink ref="L325" r:id="rId160" display="http://vsolj.cetus-net.org/vsoljno53.pdf" xr:uid="{00000000-0004-0000-0700-00009F000000}"/>
    <hyperlink ref="L279" r:id="rId161" display="http://www.konkoly.hu/cgi-bin/IBVS?6044" xr:uid="{00000000-0004-0000-0700-0000A0000000}"/>
    <hyperlink ref="L282" r:id="rId162" display="http://www.bav-astro.de/sfs/BAVM_link.php?BAVMnr=232" xr:uid="{00000000-0004-0000-0700-0000A1000000}"/>
    <hyperlink ref="L327" r:id="rId163" display="http://www.konkoly.hu/cgi-bin/IBVS?6094" xr:uid="{00000000-0004-0000-0700-0000A2000000}"/>
    <hyperlink ref="L284" r:id="rId164" display="http://www.konkoly.hu/cgi-bin/IBVS?6042" xr:uid="{00000000-0004-0000-0700-0000A3000000}"/>
    <hyperlink ref="L285" r:id="rId165" display="http://var.astro.cz/oejv/issues/oejv0160.pdf" xr:uid="{00000000-0004-0000-0700-0000A4000000}"/>
    <hyperlink ref="L379" r:id="rId166" display="http://vsolj.cetus-net.org/vsoljno56.pdf" xr:uid="{00000000-0004-0000-0700-0000A5000000}"/>
    <hyperlink ref="L286" r:id="rId167" display="http://var.astro.cz/oejv/issues/oejv0160.pdf" xr:uid="{00000000-0004-0000-0700-0000A6000000}"/>
    <hyperlink ref="L287" r:id="rId168" display="http://var.astro.cz/oejv/issues/oejv0160.pdf" xr:uid="{00000000-0004-0000-0700-0000A7000000}"/>
    <hyperlink ref="L328" r:id="rId169" display="http://www.konkoly.hu/cgi-bin/IBVS?6092" xr:uid="{00000000-0004-0000-0700-0000A8000000}"/>
    <hyperlink ref="A3" r:id="rId170" xr:uid="{00000000-0004-0000-0700-0000A9000000}"/>
  </hyperlinks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244"/>
  <sheetViews>
    <sheetView workbookViewId="0">
      <selection activeCell="A3" sqref="A3"/>
    </sheetView>
  </sheetViews>
  <sheetFormatPr defaultRowHeight="12.75"/>
  <cols>
    <col min="1" max="1" width="19.140625" customWidth="1"/>
    <col min="2" max="2" width="9.140625" style="2"/>
    <col min="3" max="3" width="12.85546875" style="24" customWidth="1"/>
    <col min="4" max="4" width="4" customWidth="1"/>
    <col min="5" max="5" width="12.85546875" style="24" customWidth="1"/>
  </cols>
  <sheetData>
    <row r="1" spans="1:14">
      <c r="A1" t="s">
        <v>33</v>
      </c>
    </row>
    <row r="3" spans="1:14">
      <c r="A3" s="147" t="s">
        <v>34</v>
      </c>
    </row>
    <row r="11" spans="1:14">
      <c r="A11" t="s">
        <v>1228</v>
      </c>
      <c r="B11" s="2" t="s">
        <v>288</v>
      </c>
      <c r="C11" s="24">
        <v>30647.238000000001</v>
      </c>
      <c r="D11" t="s">
        <v>503</v>
      </c>
      <c r="E11" s="24">
        <f>VLOOKUP(C11,'Active 1'!C$21:E$440,3,FALSE)</f>
        <v>-28024.401924977068</v>
      </c>
      <c r="F11">
        <v>-28025</v>
      </c>
      <c r="G11">
        <v>1.44E-2</v>
      </c>
      <c r="L11" t="s">
        <v>1229</v>
      </c>
      <c r="M11" t="s">
        <v>1230</v>
      </c>
    </row>
    <row r="12" spans="1:14">
      <c r="A12" t="s">
        <v>1228</v>
      </c>
      <c r="B12" s="2" t="s">
        <v>292</v>
      </c>
      <c r="C12" s="24">
        <v>30647.411</v>
      </c>
      <c r="D12" t="s">
        <v>503</v>
      </c>
      <c r="E12" s="24">
        <f>VLOOKUP(C12,'Active 1'!C$21:E$440,3,FALSE)</f>
        <v>-28023.895111529415</v>
      </c>
      <c r="F12">
        <v>-28024</v>
      </c>
      <c r="G12">
        <v>1.67E-2</v>
      </c>
      <c r="L12" t="s">
        <v>1229</v>
      </c>
      <c r="M12" t="s">
        <v>1230</v>
      </c>
    </row>
    <row r="13" spans="1:14">
      <c r="A13" t="s">
        <v>1232</v>
      </c>
      <c r="B13" s="2" t="s">
        <v>292</v>
      </c>
      <c r="C13" s="24">
        <v>34389.235000000001</v>
      </c>
      <c r="D13" t="s">
        <v>289</v>
      </c>
      <c r="E13" s="24">
        <f>VLOOKUP(C13,'Active 1'!C$21:E$440,3,FALSE)</f>
        <v>-17062.006545334541</v>
      </c>
      <c r="F13">
        <v>-17062</v>
      </c>
      <c r="G13">
        <v>-1.38E-2</v>
      </c>
      <c r="L13" t="s">
        <v>405</v>
      </c>
      <c r="M13" t="s">
        <v>1233</v>
      </c>
      <c r="N13" t="s">
        <v>1234</v>
      </c>
    </row>
    <row r="14" spans="1:14">
      <c r="A14" t="s">
        <v>1232</v>
      </c>
      <c r="B14" s="2" t="s">
        <v>288</v>
      </c>
      <c r="C14" s="24">
        <v>35093.275000000001</v>
      </c>
      <c r="D14" t="s">
        <v>289</v>
      </c>
      <c r="E14" s="24">
        <f>VLOOKUP(C14,'Active 1'!C$21:E$440,3,FALSE)</f>
        <v>-14999.48088241083</v>
      </c>
      <c r="F14">
        <v>-15000</v>
      </c>
      <c r="G14">
        <v>-3.7000000000000002E-3</v>
      </c>
      <c r="L14" t="s">
        <v>405</v>
      </c>
      <c r="M14" t="s">
        <v>1233</v>
      </c>
      <c r="N14" t="s">
        <v>1234</v>
      </c>
    </row>
    <row r="15" spans="1:14">
      <c r="A15" t="s">
        <v>1232</v>
      </c>
      <c r="B15" s="2" t="s">
        <v>292</v>
      </c>
      <c r="C15" s="24">
        <v>35093.455000000002</v>
      </c>
      <c r="D15" t="s">
        <v>289</v>
      </c>
      <c r="E15" s="24">
        <f>VLOOKUP(C15,'Active 1'!C$21:E$440,3,FALSE)</f>
        <v>-14998.953562060669</v>
      </c>
      <c r="F15">
        <v>-14999</v>
      </c>
      <c r="G15">
        <v>5.7000000000000002E-3</v>
      </c>
      <c r="L15" t="s">
        <v>405</v>
      </c>
      <c r="M15" t="s">
        <v>1233</v>
      </c>
      <c r="N15" t="s">
        <v>1234</v>
      </c>
    </row>
    <row r="16" spans="1:14">
      <c r="A16" t="s">
        <v>1232</v>
      </c>
      <c r="B16" s="2" t="s">
        <v>292</v>
      </c>
      <c r="C16" s="24">
        <v>35429.339</v>
      </c>
      <c r="D16" t="s">
        <v>289</v>
      </c>
      <c r="E16" s="24">
        <f>VLOOKUP(C16,'Active 1'!C$21:E$440,3,FALSE)</f>
        <v>-14014.962070433116</v>
      </c>
      <c r="F16">
        <v>-14015</v>
      </c>
      <c r="G16">
        <v>3.3999999999999998E-3</v>
      </c>
      <c r="L16" t="s">
        <v>405</v>
      </c>
      <c r="M16" t="s">
        <v>1233</v>
      </c>
      <c r="N16" t="s">
        <v>1234</v>
      </c>
    </row>
    <row r="17" spans="1:14">
      <c r="A17" t="s">
        <v>1232</v>
      </c>
      <c r="B17" s="2" t="s">
        <v>292</v>
      </c>
      <c r="C17" s="24">
        <v>35476.421000000002</v>
      </c>
      <c r="D17" t="s">
        <v>289</v>
      </c>
      <c r="E17" s="24">
        <f>VLOOKUP(C17,'Active 1'!C$21:E$440,3,FALSE)</f>
        <v>-13877.032644176399</v>
      </c>
      <c r="F17">
        <v>-13877</v>
      </c>
      <c r="G17">
        <v>-2.06E-2</v>
      </c>
      <c r="L17" t="s">
        <v>405</v>
      </c>
      <c r="M17" t="s">
        <v>1233</v>
      </c>
      <c r="N17" t="s">
        <v>1234</v>
      </c>
    </row>
    <row r="18" spans="1:14">
      <c r="A18" t="s">
        <v>1232</v>
      </c>
      <c r="B18" s="2" t="s">
        <v>288</v>
      </c>
      <c r="C18" s="24">
        <v>36596.232000000004</v>
      </c>
      <c r="D18" t="s">
        <v>289</v>
      </c>
      <c r="E18" s="24">
        <f>VLOOKUP(C18,'Active 1'!C$21:E$440,3,FALSE)</f>
        <v>-10596.481929551857</v>
      </c>
      <c r="F18">
        <v>-10597</v>
      </c>
      <c r="G18">
        <v>-1.1000000000000001E-3</v>
      </c>
      <c r="L18" t="s">
        <v>405</v>
      </c>
      <c r="M18" t="s">
        <v>1233</v>
      </c>
      <c r="N18" t="s">
        <v>1234</v>
      </c>
    </row>
    <row r="19" spans="1:14">
      <c r="A19" t="s">
        <v>1232</v>
      </c>
      <c r="B19" s="2" t="s">
        <v>288</v>
      </c>
      <c r="C19" s="24">
        <v>36598.281999999999</v>
      </c>
      <c r="D19" t="s">
        <v>289</v>
      </c>
      <c r="E19" s="24">
        <f>VLOOKUP(C19,'Active 1'!C$21:E$440,3,FALSE)</f>
        <v>-10590.476336675054</v>
      </c>
      <c r="F19">
        <v>-10591</v>
      </c>
      <c r="G19">
        <v>8.0000000000000004E-4</v>
      </c>
      <c r="L19" t="s">
        <v>405</v>
      </c>
      <c r="M19" t="s">
        <v>1233</v>
      </c>
      <c r="N19" t="s">
        <v>1234</v>
      </c>
    </row>
    <row r="20" spans="1:14">
      <c r="A20" t="s">
        <v>1232</v>
      </c>
      <c r="B20" s="2" t="s">
        <v>288</v>
      </c>
      <c r="C20" s="24">
        <v>36599.281000000003</v>
      </c>
      <c r="D20" t="s">
        <v>289</v>
      </c>
      <c r="E20" s="24">
        <f>VLOOKUP(C20,'Active 1'!C$21:E$440,3,FALSE)</f>
        <v>-10587.549708731658</v>
      </c>
      <c r="F20">
        <v>-10588</v>
      </c>
      <c r="G20">
        <v>-2.4199999999999999E-2</v>
      </c>
      <c r="L20" t="s">
        <v>405</v>
      </c>
      <c r="M20" t="s">
        <v>1233</v>
      </c>
      <c r="N20" t="s">
        <v>1234</v>
      </c>
    </row>
    <row r="21" spans="1:14">
      <c r="A21" t="s">
        <v>1232</v>
      </c>
      <c r="B21" s="2" t="s">
        <v>292</v>
      </c>
      <c r="C21" s="24">
        <v>36605.26</v>
      </c>
      <c r="D21" t="s">
        <v>289</v>
      </c>
      <c r="E21" s="24">
        <f>VLOOKUP(C21,'Active 1'!C$21:E$440,3,FALSE)</f>
        <v>-10570.033884433864</v>
      </c>
      <c r="F21">
        <v>-10570</v>
      </c>
      <c r="G21">
        <v>-1.8800000000000001E-2</v>
      </c>
      <c r="L21" t="s">
        <v>405</v>
      </c>
      <c r="M21" t="s">
        <v>1233</v>
      </c>
      <c r="N21" t="s">
        <v>1234</v>
      </c>
    </row>
    <row r="22" spans="1:14">
      <c r="A22" t="s">
        <v>1232</v>
      </c>
      <c r="B22" s="2" t="s">
        <v>292</v>
      </c>
      <c r="C22" s="24">
        <v>36608.351000000002</v>
      </c>
      <c r="D22" t="s">
        <v>289</v>
      </c>
      <c r="E22" s="24">
        <f>VLOOKUP(C22,'Active 1'!C$21:E$440,3,FALSE)</f>
        <v>-10560.978622198623</v>
      </c>
      <c r="F22">
        <v>-10561</v>
      </c>
      <c r="G22">
        <v>1E-4</v>
      </c>
      <c r="L22" t="s">
        <v>405</v>
      </c>
      <c r="M22" t="s">
        <v>1233</v>
      </c>
      <c r="N22" t="s">
        <v>1234</v>
      </c>
    </row>
    <row r="23" spans="1:14">
      <c r="A23" t="s">
        <v>1232</v>
      </c>
      <c r="B23" s="2" t="s">
        <v>288</v>
      </c>
      <c r="C23" s="24">
        <v>36627.277000000002</v>
      </c>
      <c r="D23" t="s">
        <v>289</v>
      </c>
      <c r="E23" s="24">
        <f>VLOOKUP(C23,'Active 1'!C$21:E$440,3,FALSE)</f>
        <v>-10505.533816936859</v>
      </c>
      <c r="F23">
        <v>-10506</v>
      </c>
      <c r="G23">
        <v>-1.8700000000000001E-2</v>
      </c>
      <c r="L23" t="s">
        <v>405</v>
      </c>
      <c r="M23" t="s">
        <v>1233</v>
      </c>
      <c r="N23" t="s">
        <v>1234</v>
      </c>
    </row>
    <row r="24" spans="1:14">
      <c r="A24" t="s">
        <v>1235</v>
      </c>
      <c r="B24" s="2" t="s">
        <v>292</v>
      </c>
      <c r="C24" s="24">
        <v>36646.567999999999</v>
      </c>
      <c r="D24" t="s">
        <v>289</v>
      </c>
      <c r="E24" s="24">
        <f>VLOOKUP(C24,'Active 1'!C$21:E$440,3,FALSE)</f>
        <v>-10449.019723187277</v>
      </c>
      <c r="F24">
        <v>-10449</v>
      </c>
      <c r="G24">
        <v>-1.38E-2</v>
      </c>
      <c r="L24" t="s">
        <v>277</v>
      </c>
      <c r="M24" t="s">
        <v>429</v>
      </c>
      <c r="N24" t="s">
        <v>1236</v>
      </c>
    </row>
    <row r="25" spans="1:14">
      <c r="A25" t="s">
        <v>1235</v>
      </c>
      <c r="B25" s="2" t="s">
        <v>292</v>
      </c>
      <c r="C25" s="24">
        <v>36905.652999999998</v>
      </c>
      <c r="D25" t="s">
        <v>289</v>
      </c>
      <c r="E25" s="24">
        <f>VLOOKUP(C25,'Active 1'!C$21:E$440,3,FALSE)</f>
        <v>-9690.0153180702564</v>
      </c>
      <c r="F25">
        <v>-9690</v>
      </c>
      <c r="G25">
        <v>-1.18E-2</v>
      </c>
      <c r="L25" t="s">
        <v>277</v>
      </c>
      <c r="M25" t="s">
        <v>429</v>
      </c>
      <c r="N25" t="s">
        <v>1236</v>
      </c>
    </row>
    <row r="26" spans="1:14">
      <c r="A26" t="s">
        <v>1235</v>
      </c>
      <c r="B26" s="2" t="s">
        <v>288</v>
      </c>
      <c r="C26" s="24">
        <v>36910.601999999999</v>
      </c>
      <c r="D26" t="s">
        <v>289</v>
      </c>
      <c r="E26" s="24">
        <f>VLOOKUP(C26,'Active 1'!C$21:E$440,3,FALSE)</f>
        <v>-9675.5169379983708</v>
      </c>
      <c r="F26">
        <v>-9676</v>
      </c>
      <c r="G26">
        <v>-1.24E-2</v>
      </c>
      <c r="L26" t="s">
        <v>277</v>
      </c>
      <c r="M26" t="s">
        <v>429</v>
      </c>
      <c r="N26" t="s">
        <v>1236</v>
      </c>
    </row>
    <row r="27" spans="1:14">
      <c r="A27" t="s">
        <v>1235</v>
      </c>
      <c r="B27" s="2" t="s">
        <v>292</v>
      </c>
      <c r="C27" s="24">
        <v>36946.616000000002</v>
      </c>
      <c r="D27" t="s">
        <v>289</v>
      </c>
      <c r="E27" s="24">
        <f>VLOOKUP(C27,'Active 1'!C$21:E$440,3,FALSE)</f>
        <v>-9570.0118541614574</v>
      </c>
      <c r="F27">
        <v>-9570</v>
      </c>
      <c r="G27">
        <v>-1.06E-2</v>
      </c>
      <c r="L27" t="s">
        <v>277</v>
      </c>
      <c r="M27" t="s">
        <v>429</v>
      </c>
      <c r="N27" t="s">
        <v>1236</v>
      </c>
    </row>
    <row r="28" spans="1:14">
      <c r="A28" t="s">
        <v>1235</v>
      </c>
      <c r="B28" s="2" t="s">
        <v>292</v>
      </c>
      <c r="C28" s="24">
        <v>37257.584000000003</v>
      </c>
      <c r="D28" t="s">
        <v>289</v>
      </c>
      <c r="E28" s="24">
        <f>VLOOKUP(C28,'Active 1'!C$21:E$440,3,FALSE)</f>
        <v>-8659.0132172259691</v>
      </c>
      <c r="F28">
        <v>-8659</v>
      </c>
      <c r="G28">
        <v>-1.04E-2</v>
      </c>
      <c r="L28" t="s">
        <v>277</v>
      </c>
      <c r="M28" t="s">
        <v>429</v>
      </c>
      <c r="N28" t="s">
        <v>1236</v>
      </c>
    </row>
    <row r="29" spans="1:14">
      <c r="A29" t="s">
        <v>1235</v>
      </c>
      <c r="B29" s="2" t="s">
        <v>288</v>
      </c>
      <c r="C29" s="24">
        <v>37267.658000000003</v>
      </c>
      <c r="D29" t="s">
        <v>289</v>
      </c>
      <c r="E29" s="24">
        <f>VLOOKUP(C29,'Active 1'!C$21:E$440,3,FALSE)</f>
        <v>-8629.5008549620434</v>
      </c>
      <c r="F29">
        <v>-8630</v>
      </c>
      <c r="G29">
        <v>-6.1999999999999998E-3</v>
      </c>
      <c r="L29" t="s">
        <v>277</v>
      </c>
      <c r="M29" t="s">
        <v>429</v>
      </c>
      <c r="N29" t="s">
        <v>1236</v>
      </c>
    </row>
    <row r="30" spans="1:14">
      <c r="A30" t="s">
        <v>1232</v>
      </c>
      <c r="B30" s="2" t="s">
        <v>288</v>
      </c>
      <c r="C30" s="24">
        <v>37285.411999999997</v>
      </c>
      <c r="D30" t="s">
        <v>289</v>
      </c>
      <c r="E30" s="24">
        <f>VLOOKUP(C30,'Active 1'!C$21:E$440,3,FALSE)</f>
        <v>-8577.4894910913335</v>
      </c>
      <c r="F30">
        <v>-8578</v>
      </c>
      <c r="G30">
        <v>-2.3E-3</v>
      </c>
      <c r="L30" t="s">
        <v>405</v>
      </c>
      <c r="M30" t="s">
        <v>1233</v>
      </c>
      <c r="N30" t="s">
        <v>1234</v>
      </c>
    </row>
    <row r="31" spans="1:14">
      <c r="A31" t="s">
        <v>1232</v>
      </c>
      <c r="B31" s="2" t="s">
        <v>292</v>
      </c>
      <c r="C31" s="24">
        <v>37290.355000000003</v>
      </c>
      <c r="D31" t="s">
        <v>289</v>
      </c>
      <c r="E31" s="24">
        <f>VLOOKUP(C31,'Active 1'!C$21:E$440,3,FALSE)</f>
        <v>-8563.0086883644362</v>
      </c>
      <c r="F31">
        <v>-8563</v>
      </c>
      <c r="G31">
        <v>-8.8000000000000005E-3</v>
      </c>
      <c r="L31" t="s">
        <v>405</v>
      </c>
      <c r="M31" t="s">
        <v>1233</v>
      </c>
      <c r="N31" t="s">
        <v>1234</v>
      </c>
    </row>
    <row r="32" spans="1:14">
      <c r="A32" t="s">
        <v>1235</v>
      </c>
      <c r="B32" s="2" t="s">
        <v>288</v>
      </c>
      <c r="C32" s="24">
        <v>37295.650999999998</v>
      </c>
      <c r="D32" t="s">
        <v>289</v>
      </c>
      <c r="E32" s="24">
        <f>VLOOKUP(C32,'Active 1'!C$21:E$440,3,FALSE)</f>
        <v>-8547.4937518397583</v>
      </c>
      <c r="F32">
        <v>-8548</v>
      </c>
      <c r="G32">
        <v>-3.7000000000000002E-3</v>
      </c>
      <c r="L32" t="s">
        <v>277</v>
      </c>
      <c r="M32" t="s">
        <v>429</v>
      </c>
      <c r="N32" t="s">
        <v>1236</v>
      </c>
    </row>
    <row r="33" spans="1:14">
      <c r="A33" t="s">
        <v>1232</v>
      </c>
      <c r="B33" s="2" t="s">
        <v>292</v>
      </c>
      <c r="C33" s="24">
        <v>37314.237999999998</v>
      </c>
      <c r="D33" t="s">
        <v>289</v>
      </c>
      <c r="E33" s="24">
        <f>VLOOKUP(C33,'Active 1'!C$21:E$440,3,FALSE)</f>
        <v>-8493.0420665707952</v>
      </c>
      <c r="F33">
        <v>-8493</v>
      </c>
      <c r="G33">
        <v>-2.01E-2</v>
      </c>
      <c r="L33" t="s">
        <v>405</v>
      </c>
      <c r="M33" t="s">
        <v>1233</v>
      </c>
      <c r="N33" t="s">
        <v>1234</v>
      </c>
    </row>
    <row r="34" spans="1:14">
      <c r="A34" t="s">
        <v>1232</v>
      </c>
      <c r="B34" s="2" t="s">
        <v>292</v>
      </c>
      <c r="C34" s="24">
        <v>37316.288</v>
      </c>
      <c r="D34" t="s">
        <v>289</v>
      </c>
      <c r="E34" s="24">
        <f>VLOOKUP(C34,'Active 1'!C$21:E$440,3,FALSE)</f>
        <v>-8487.03647369397</v>
      </c>
      <c r="F34">
        <v>-8487</v>
      </c>
      <c r="G34">
        <v>-1.8200000000000001E-2</v>
      </c>
      <c r="L34" t="s">
        <v>405</v>
      </c>
      <c r="M34" t="s">
        <v>1233</v>
      </c>
      <c r="N34" t="s">
        <v>1234</v>
      </c>
    </row>
    <row r="35" spans="1:14">
      <c r="A35" t="s">
        <v>1235</v>
      </c>
      <c r="B35" s="2" t="s">
        <v>292</v>
      </c>
      <c r="C35" s="24">
        <v>37355.553999999996</v>
      </c>
      <c r="D35" t="s">
        <v>289</v>
      </c>
      <c r="E35" s="24">
        <f>VLOOKUP(C35,'Active 1'!C$21:E$440,3,FALSE)</f>
        <v>-8372.0044688641956</v>
      </c>
      <c r="F35">
        <v>-8372</v>
      </c>
      <c r="G35">
        <v>-7.1999999999999998E-3</v>
      </c>
      <c r="L35" t="s">
        <v>277</v>
      </c>
      <c r="M35" t="s">
        <v>429</v>
      </c>
      <c r="N35" t="s">
        <v>1236</v>
      </c>
    </row>
    <row r="36" spans="1:14">
      <c r="A36" t="s">
        <v>1235</v>
      </c>
      <c r="B36" s="2" t="s">
        <v>292</v>
      </c>
      <c r="C36" s="24">
        <v>37357.607000000004</v>
      </c>
      <c r="D36" t="s">
        <v>289</v>
      </c>
      <c r="E36" s="24">
        <f>VLOOKUP(C36,'Active 1'!C$21:E$440,3,FALSE)</f>
        <v>-8365.9900873148563</v>
      </c>
      <c r="F36">
        <v>-8366</v>
      </c>
      <c r="G36">
        <v>-2.3E-3</v>
      </c>
      <c r="L36" t="s">
        <v>277</v>
      </c>
      <c r="M36" t="s">
        <v>429</v>
      </c>
      <c r="N36" t="s">
        <v>1236</v>
      </c>
    </row>
    <row r="37" spans="1:14">
      <c r="A37" t="s">
        <v>1235</v>
      </c>
      <c r="B37" s="2" t="s">
        <v>288</v>
      </c>
      <c r="C37" s="24">
        <v>37367.675999999999</v>
      </c>
      <c r="D37" t="s">
        <v>289</v>
      </c>
      <c r="E37" s="24">
        <f>VLOOKUP(C37,'Active 1'!C$21:E$440,3,FALSE)</f>
        <v>-8336.4923728384474</v>
      </c>
      <c r="F37">
        <v>-8337</v>
      </c>
      <c r="G37">
        <v>-3.0999999999999999E-3</v>
      </c>
      <c r="L37" t="s">
        <v>277</v>
      </c>
      <c r="M37" t="s">
        <v>429</v>
      </c>
      <c r="N37" t="s">
        <v>1236</v>
      </c>
    </row>
    <row r="38" spans="1:14">
      <c r="A38" t="s">
        <v>1235</v>
      </c>
      <c r="B38" s="2" t="s">
        <v>292</v>
      </c>
      <c r="C38" s="24">
        <v>37371.595999999998</v>
      </c>
      <c r="D38" t="s">
        <v>289</v>
      </c>
      <c r="E38" s="24">
        <f>VLOOKUP(C38,'Active 1'!C$21:E$440,3,FALSE)</f>
        <v>-8325.0085074349809</v>
      </c>
      <c r="F38">
        <v>-8325</v>
      </c>
      <c r="G38">
        <v>-8.6E-3</v>
      </c>
      <c r="L38" t="s">
        <v>277</v>
      </c>
      <c r="M38" t="s">
        <v>429</v>
      </c>
      <c r="N38" t="s">
        <v>1236</v>
      </c>
    </row>
    <row r="39" spans="1:14">
      <c r="A39" t="s">
        <v>1235</v>
      </c>
      <c r="B39" s="2" t="s">
        <v>288</v>
      </c>
      <c r="C39" s="24">
        <v>37706.633000000002</v>
      </c>
      <c r="D39" t="s">
        <v>289</v>
      </c>
      <c r="E39" s="24">
        <f>VLOOKUP(C39,'Active 1'!C$21:E$440,3,FALSE)</f>
        <v>-7343.4983510106604</v>
      </c>
      <c r="F39">
        <v>-7344</v>
      </c>
      <c r="G39">
        <v>-4.4999999999999997E-3</v>
      </c>
      <c r="L39" t="s">
        <v>277</v>
      </c>
      <c r="M39" t="s">
        <v>429</v>
      </c>
      <c r="N39" t="s">
        <v>1236</v>
      </c>
    </row>
    <row r="40" spans="1:14">
      <c r="A40" t="s">
        <v>1242</v>
      </c>
      <c r="B40" s="2" t="s">
        <v>288</v>
      </c>
      <c r="C40" s="24">
        <v>41932.525000000001</v>
      </c>
      <c r="D40" t="s">
        <v>503</v>
      </c>
      <c r="E40" s="24">
        <f>VLOOKUP(C40,'Active 1'!C$21:E$440,3,FALSE)</f>
        <v>5036.4952555230484</v>
      </c>
      <c r="F40">
        <v>5036</v>
      </c>
      <c r="G40">
        <v>1.8E-3</v>
      </c>
      <c r="L40" t="s">
        <v>1243</v>
      </c>
      <c r="M40" t="s">
        <v>1244</v>
      </c>
    </row>
    <row r="41" spans="1:14">
      <c r="A41" t="s">
        <v>1242</v>
      </c>
      <c r="B41" s="2" t="s">
        <v>292</v>
      </c>
      <c r="C41" s="24">
        <v>41972.629000000001</v>
      </c>
      <c r="D41" t="s">
        <v>503</v>
      </c>
      <c r="E41" s="24">
        <f>VLOOKUP(C41,'Active 1'!C$21:E$440,3,FALSE)</f>
        <v>5153.9822295385748</v>
      </c>
      <c r="F41">
        <v>5154</v>
      </c>
      <c r="G41">
        <v>-2.5999999999999999E-3</v>
      </c>
      <c r="L41" t="s">
        <v>1243</v>
      </c>
      <c r="M41" t="s">
        <v>1245</v>
      </c>
    </row>
    <row r="42" spans="1:14">
      <c r="A42" t="s">
        <v>1242</v>
      </c>
      <c r="B42" s="2" t="s">
        <v>292</v>
      </c>
      <c r="C42" s="24">
        <v>41974.671999999999</v>
      </c>
      <c r="D42" t="s">
        <v>503</v>
      </c>
      <c r="E42" s="24">
        <f>VLOOKUP(C42,'Active 1'!C$21:E$440,3,FALSE)</f>
        <v>5159.9673155128785</v>
      </c>
      <c r="F42">
        <v>5160</v>
      </c>
      <c r="G42">
        <v>-7.6E-3</v>
      </c>
      <c r="L42" t="s">
        <v>1243</v>
      </c>
      <c r="M42" t="s">
        <v>1245</v>
      </c>
    </row>
    <row r="43" spans="1:14">
      <c r="A43" t="s">
        <v>1246</v>
      </c>
      <c r="B43" s="2" t="s">
        <v>288</v>
      </c>
      <c r="C43" s="24">
        <v>43483.281000000003</v>
      </c>
      <c r="D43" t="s">
        <v>503</v>
      </c>
      <c r="E43" s="24">
        <f>VLOOKUP(C43,'Active 1'!C$21:E$440,3,FALSE)</f>
        <v>9579.5241273668635</v>
      </c>
      <c r="F43">
        <v>9579</v>
      </c>
      <c r="G43">
        <v>1.47E-2</v>
      </c>
      <c r="L43" t="s">
        <v>375</v>
      </c>
      <c r="M43" t="s">
        <v>1247</v>
      </c>
    </row>
    <row r="44" spans="1:14">
      <c r="A44" t="s">
        <v>1248</v>
      </c>
      <c r="B44" s="2" t="s">
        <v>292</v>
      </c>
      <c r="C44" s="24">
        <v>44986.398000000001</v>
      </c>
      <c r="D44" t="s">
        <v>503</v>
      </c>
      <c r="E44" s="24">
        <f>VLOOKUP(C44,'Active 1'!C$21:E$440,3,FALSE)</f>
        <v>13982.991809425968</v>
      </c>
      <c r="F44">
        <v>13983</v>
      </c>
      <c r="G44">
        <v>6.7000000000000002E-3</v>
      </c>
      <c r="L44" t="s">
        <v>1249</v>
      </c>
      <c r="M44" t="s">
        <v>1250</v>
      </c>
    </row>
    <row r="45" spans="1:14">
      <c r="A45" t="s">
        <v>1248</v>
      </c>
      <c r="B45" s="2" t="s">
        <v>292</v>
      </c>
      <c r="C45" s="24">
        <v>45011.292000000001</v>
      </c>
      <c r="D45" t="s">
        <v>503</v>
      </c>
      <c r="E45" s="24">
        <f>VLOOKUP(C45,'Active 1'!C$21:E$440,3,FALSE)</f>
        <v>14055.920213853022</v>
      </c>
      <c r="F45">
        <v>14056</v>
      </c>
      <c r="G45">
        <v>-1.77E-2</v>
      </c>
      <c r="L45" t="s">
        <v>1249</v>
      </c>
      <c r="M45" t="s">
        <v>1250</v>
      </c>
    </row>
    <row r="46" spans="1:14">
      <c r="A46" t="s">
        <v>1251</v>
      </c>
      <c r="B46" s="2" t="s">
        <v>292</v>
      </c>
      <c r="C46" s="24">
        <v>45289.495999999999</v>
      </c>
      <c r="D46" t="s">
        <v>503</v>
      </c>
      <c r="E46" s="24">
        <f>VLOOKUP(C46,'Active 1'!C$21:E$440,3,FALSE)</f>
        <v>14870.934828829477</v>
      </c>
      <c r="F46">
        <v>14871</v>
      </c>
      <c r="G46">
        <v>-1.21E-2</v>
      </c>
      <c r="L46" t="s">
        <v>407</v>
      </c>
      <c r="M46" t="s">
        <v>1252</v>
      </c>
    </row>
    <row r="47" spans="1:14">
      <c r="A47" t="s">
        <v>1253</v>
      </c>
      <c r="B47" s="2" t="s">
        <v>292</v>
      </c>
      <c r="C47" s="24">
        <v>45294.303999999996</v>
      </c>
      <c r="D47" t="s">
        <v>503</v>
      </c>
      <c r="E47" s="24">
        <f>VLOOKUP(C47,'Active 1'!C$21:E$440,3,FALSE)</f>
        <v>14885.020141293728</v>
      </c>
      <c r="F47">
        <v>14885</v>
      </c>
      <c r="G47">
        <v>1.7000000000000001E-2</v>
      </c>
      <c r="L47" t="s">
        <v>420</v>
      </c>
      <c r="M47" t="s">
        <v>1254</v>
      </c>
    </row>
    <row r="48" spans="1:14">
      <c r="A48" t="s">
        <v>1255</v>
      </c>
      <c r="B48" s="2" t="s">
        <v>292</v>
      </c>
      <c r="C48" s="24">
        <v>45336.288999999997</v>
      </c>
      <c r="D48" t="s">
        <v>503</v>
      </c>
      <c r="E48" s="24">
        <f>VLOOKUP(C48,'Active 1'!C$21:E$440,3,FALSE)</f>
        <v>15008.017612968424</v>
      </c>
      <c r="F48">
        <v>15008</v>
      </c>
      <c r="G48">
        <v>1.6199999999999999E-2</v>
      </c>
      <c r="L48" t="s">
        <v>407</v>
      </c>
      <c r="M48" t="s">
        <v>1252</v>
      </c>
    </row>
    <row r="49" spans="1:14">
      <c r="A49" t="s">
        <v>1253</v>
      </c>
      <c r="B49" s="2" t="s">
        <v>288</v>
      </c>
      <c r="C49" s="24">
        <v>45401.311000000002</v>
      </c>
      <c r="D49" t="s">
        <v>503</v>
      </c>
      <c r="E49" s="24">
        <f>VLOOKUP(C49,'Active 1'!C$21:E$440,3,FALSE)</f>
        <v>15198.503300791041</v>
      </c>
      <c r="F49">
        <v>15198</v>
      </c>
      <c r="G49">
        <v>1.14E-2</v>
      </c>
      <c r="L49" t="s">
        <v>420</v>
      </c>
      <c r="M49" t="s">
        <v>1256</v>
      </c>
    </row>
    <row r="50" spans="1:14">
      <c r="A50" t="s">
        <v>1253</v>
      </c>
      <c r="B50" s="2" t="s">
        <v>292</v>
      </c>
      <c r="C50" s="24">
        <v>45407.286</v>
      </c>
      <c r="D50" t="s">
        <v>503</v>
      </c>
      <c r="E50" s="24">
        <f>VLOOKUP(C50,'Active 1'!C$21:E$440,3,FALSE)</f>
        <v>15216.007406858829</v>
      </c>
      <c r="F50">
        <v>15216</v>
      </c>
      <c r="G50">
        <v>1.29E-2</v>
      </c>
      <c r="L50" t="s">
        <v>420</v>
      </c>
      <c r="M50" t="s">
        <v>1256</v>
      </c>
    </row>
    <row r="51" spans="1:14">
      <c r="A51" t="s">
        <v>1253</v>
      </c>
      <c r="B51" s="2" t="s">
        <v>288</v>
      </c>
      <c r="C51" s="24">
        <v>45697.260999999999</v>
      </c>
      <c r="D51" t="s">
        <v>503</v>
      </c>
      <c r="E51" s="24">
        <f>VLOOKUP(C51,'Active 1'!C$21:E$440,3,FALSE)</f>
        <v>16065.505843178213</v>
      </c>
      <c r="F51">
        <v>16065</v>
      </c>
      <c r="G51">
        <v>1.29E-2</v>
      </c>
      <c r="L51" t="s">
        <v>420</v>
      </c>
      <c r="M51" t="s">
        <v>1257</v>
      </c>
    </row>
    <row r="52" spans="1:14">
      <c r="A52" t="s">
        <v>1253</v>
      </c>
      <c r="B52" s="2" t="s">
        <v>292</v>
      </c>
      <c r="C52" s="24">
        <v>45991.343999999997</v>
      </c>
      <c r="D52" t="s">
        <v>503</v>
      </c>
      <c r="E52" s="24">
        <f>VLOOKUP(C52,'Active 1'!C$21:E$440,3,FALSE)</f>
        <v>16927.038901711236</v>
      </c>
      <c r="F52">
        <v>16927</v>
      </c>
      <c r="G52">
        <v>2.4799999999999999E-2</v>
      </c>
      <c r="L52" t="s">
        <v>420</v>
      </c>
      <c r="M52" t="s">
        <v>1258</v>
      </c>
    </row>
    <row r="53" spans="1:14">
      <c r="A53" t="s">
        <v>1253</v>
      </c>
      <c r="B53" s="2" t="s">
        <v>292</v>
      </c>
      <c r="C53" s="24">
        <v>46005.332000000002</v>
      </c>
      <c r="D53" t="s">
        <v>503</v>
      </c>
      <c r="E53" s="24">
        <f>VLOOKUP(C53,'Active 1'!C$21:E$440,3,FALSE)</f>
        <v>16968.017552033642</v>
      </c>
      <c r="F53">
        <v>16968</v>
      </c>
      <c r="G53">
        <v>1.7500000000000002E-2</v>
      </c>
      <c r="L53" t="s">
        <v>420</v>
      </c>
      <c r="M53" t="s">
        <v>1258</v>
      </c>
    </row>
    <row r="54" spans="1:14">
      <c r="A54" t="s">
        <v>1259</v>
      </c>
      <c r="B54" s="2" t="s">
        <v>288</v>
      </c>
      <c r="C54" s="24">
        <v>46006.525999999998</v>
      </c>
      <c r="D54" t="s">
        <v>503</v>
      </c>
      <c r="E54" s="24">
        <f>VLOOKUP(C54,'Active 1'!C$21:E$440,3,FALSE)</f>
        <v>16971.515443689688</v>
      </c>
      <c r="F54">
        <v>16971</v>
      </c>
      <c r="G54">
        <v>1.6799999999999999E-2</v>
      </c>
      <c r="L54" t="s">
        <v>277</v>
      </c>
      <c r="M54" t="s">
        <v>386</v>
      </c>
      <c r="N54" t="s">
        <v>1260</v>
      </c>
    </row>
    <row r="55" spans="1:14">
      <c r="A55" t="s">
        <v>1253</v>
      </c>
      <c r="B55" s="2" t="s">
        <v>288</v>
      </c>
      <c r="C55" s="24">
        <v>46023.249000000003</v>
      </c>
      <c r="D55" t="s">
        <v>503</v>
      </c>
      <c r="E55" s="24">
        <f>VLOOKUP(C55,'Active 1'!C$21:E$440,3,FALSE)</f>
        <v>17020.50643377702</v>
      </c>
      <c r="F55">
        <v>17020</v>
      </c>
      <c r="G55">
        <v>1.37E-2</v>
      </c>
      <c r="L55" t="s">
        <v>420</v>
      </c>
      <c r="M55" t="s">
        <v>1261</v>
      </c>
    </row>
    <row r="56" spans="1:14">
      <c r="A56" t="s">
        <v>1259</v>
      </c>
      <c r="B56" s="2" t="s">
        <v>288</v>
      </c>
      <c r="C56" s="24">
        <v>46036.563999999998</v>
      </c>
      <c r="D56" t="s">
        <v>503</v>
      </c>
      <c r="E56" s="24">
        <f>VLOOKUP(C56,'Active 1'!C$21:E$440,3,FALSE)</f>
        <v>17059.5134919013</v>
      </c>
      <c r="F56">
        <v>17059</v>
      </c>
      <c r="G56">
        <v>1.6199999999999999E-2</v>
      </c>
      <c r="L56" t="s">
        <v>277</v>
      </c>
      <c r="M56" t="s">
        <v>386</v>
      </c>
      <c r="N56" t="s">
        <v>1260</v>
      </c>
    </row>
    <row r="57" spans="1:14">
      <c r="A57" t="s">
        <v>1253</v>
      </c>
      <c r="B57" s="2" t="s">
        <v>288</v>
      </c>
      <c r="C57" s="24">
        <v>46095.267</v>
      </c>
      <c r="D57" t="s">
        <v>503</v>
      </c>
      <c r="E57" s="24">
        <f>VLOOKUP(C57,'Active 1'!C$21:E$440,3,FALSE)</f>
        <v>17231.487305875809</v>
      </c>
      <c r="F57">
        <v>17231</v>
      </c>
      <c r="G57">
        <v>7.4000000000000003E-3</v>
      </c>
      <c r="L57" t="s">
        <v>420</v>
      </c>
      <c r="M57" t="s">
        <v>1261</v>
      </c>
    </row>
    <row r="58" spans="1:14">
      <c r="A58" t="s">
        <v>1255</v>
      </c>
      <c r="B58" s="2" t="s">
        <v>292</v>
      </c>
      <c r="C58" s="24">
        <v>46102.28</v>
      </c>
      <c r="D58" t="s">
        <v>503</v>
      </c>
      <c r="E58" s="24">
        <f>VLOOKUP(C58,'Active 1'!C$21:E$440,3,FALSE)</f>
        <v>17252.032292629519</v>
      </c>
      <c r="F58">
        <v>17252</v>
      </c>
      <c r="G58">
        <v>2.2800000000000001E-2</v>
      </c>
      <c r="L58" t="s">
        <v>407</v>
      </c>
      <c r="M58" t="s">
        <v>1250</v>
      </c>
    </row>
    <row r="59" spans="1:14">
      <c r="A59" t="s">
        <v>1248</v>
      </c>
      <c r="B59" s="2" t="s">
        <v>292</v>
      </c>
      <c r="C59" s="24">
        <v>46109.445</v>
      </c>
      <c r="D59" t="s">
        <v>503</v>
      </c>
      <c r="E59" s="24">
        <f>VLOOKUP(C59,'Active 1'!C$21:E$440,3,FALSE)</f>
        <v>17273.022572123369</v>
      </c>
      <c r="F59">
        <v>17273</v>
      </c>
      <c r="G59">
        <v>1.95E-2</v>
      </c>
      <c r="L59" t="s">
        <v>1249</v>
      </c>
      <c r="M59" t="s">
        <v>1250</v>
      </c>
    </row>
    <row r="60" spans="1:14">
      <c r="A60" t="s">
        <v>1253</v>
      </c>
      <c r="B60" s="2" t="s">
        <v>292</v>
      </c>
      <c r="C60" s="24">
        <v>46119.332999999999</v>
      </c>
      <c r="D60" t="s">
        <v>503</v>
      </c>
      <c r="E60" s="24">
        <f>VLOOKUP(C60,'Active 1'!C$21:E$440,3,FALSE)</f>
        <v>17301.990036692125</v>
      </c>
      <c r="F60">
        <v>17302</v>
      </c>
      <c r="G60">
        <v>8.3999999999999995E-3</v>
      </c>
      <c r="L60" t="s">
        <v>420</v>
      </c>
      <c r="M60" t="s">
        <v>1262</v>
      </c>
    </row>
    <row r="61" spans="1:14">
      <c r="A61" t="s">
        <v>1253</v>
      </c>
      <c r="B61" s="2" t="s">
        <v>288</v>
      </c>
      <c r="C61" s="24">
        <v>46321.578000000001</v>
      </c>
      <c r="D61" t="s">
        <v>503</v>
      </c>
      <c r="E61" s="24">
        <f>VLOOKUP(C61,'Active 1'!C$21:E$440,3,FALSE)</f>
        <v>17894.478393458801</v>
      </c>
      <c r="F61">
        <v>17894</v>
      </c>
      <c r="G61">
        <v>4.7999999999999996E-3</v>
      </c>
      <c r="L61" t="s">
        <v>420</v>
      </c>
      <c r="M61" t="s">
        <v>1263</v>
      </c>
    </row>
    <row r="62" spans="1:14">
      <c r="A62" t="s">
        <v>1253</v>
      </c>
      <c r="B62" s="2" t="s">
        <v>288</v>
      </c>
      <c r="C62" s="24">
        <v>46355.377</v>
      </c>
      <c r="D62" t="s">
        <v>503</v>
      </c>
      <c r="E62" s="24">
        <f>VLOOKUP(C62,'Active 1'!C$21:E$440,3,FALSE)</f>
        <v>17993.494507431242</v>
      </c>
      <c r="F62">
        <v>17993</v>
      </c>
      <c r="G62">
        <v>1.03E-2</v>
      </c>
      <c r="L62" t="s">
        <v>420</v>
      </c>
      <c r="M62" t="s">
        <v>1263</v>
      </c>
    </row>
    <row r="63" spans="1:14">
      <c r="A63" t="s">
        <v>1251</v>
      </c>
      <c r="B63" s="2" t="s">
        <v>292</v>
      </c>
      <c r="C63" s="24">
        <v>46358.629000000001</v>
      </c>
      <c r="D63" t="s">
        <v>289</v>
      </c>
      <c r="E63" s="24">
        <f>VLOOKUP(C63,'Active 1'!C$21:E$440,3,FALSE)</f>
        <v>18003.021428424123</v>
      </c>
      <c r="F63">
        <v>18003</v>
      </c>
      <c r="G63">
        <v>1.9599999999999999E-2</v>
      </c>
      <c r="L63" t="s">
        <v>407</v>
      </c>
      <c r="M63" t="s">
        <v>1264</v>
      </c>
    </row>
    <row r="64" spans="1:14">
      <c r="A64" t="s">
        <v>1253</v>
      </c>
      <c r="B64" s="2" t="s">
        <v>292</v>
      </c>
      <c r="C64" s="24">
        <v>46373.642</v>
      </c>
      <c r="D64" t="s">
        <v>503</v>
      </c>
      <c r="E64" s="24">
        <f>VLOOKUP(C64,'Active 1'!C$21:E$440,3,FALSE)</f>
        <v>18047.00287518492</v>
      </c>
      <c r="F64">
        <v>18047</v>
      </c>
      <c r="G64">
        <v>1.3299999999999999E-2</v>
      </c>
      <c r="L64" t="s">
        <v>420</v>
      </c>
      <c r="M64" t="s">
        <v>1265</v>
      </c>
    </row>
    <row r="65" spans="1:13">
      <c r="A65" t="s">
        <v>1253</v>
      </c>
      <c r="B65" s="2" t="s">
        <v>292</v>
      </c>
      <c r="C65" s="24">
        <v>46416.298999999999</v>
      </c>
      <c r="D65" t="s">
        <v>503</v>
      </c>
      <c r="E65" s="24">
        <f>VLOOKUP(C65,'Active 1'!C$21:E$440,3,FALSE)</f>
        <v>18171.969009500208</v>
      </c>
      <c r="F65">
        <v>18172</v>
      </c>
      <c r="G65">
        <v>1.8E-3</v>
      </c>
      <c r="L65" t="s">
        <v>420</v>
      </c>
      <c r="M65" t="s">
        <v>1265</v>
      </c>
    </row>
    <row r="66" spans="1:13">
      <c r="A66" t="s">
        <v>1266</v>
      </c>
      <c r="B66" s="2" t="s">
        <v>288</v>
      </c>
      <c r="C66" s="24">
        <v>46737.351999999999</v>
      </c>
      <c r="D66" t="s">
        <v>503</v>
      </c>
      <c r="E66" s="24">
        <f>VLOOKUP(C66,'Active 1'!C$21:E$440,3,FALSE)</f>
        <v>19112.512233832127</v>
      </c>
      <c r="F66">
        <v>19112</v>
      </c>
      <c r="G66">
        <v>1.7100000000000001E-2</v>
      </c>
      <c r="L66" t="s">
        <v>446</v>
      </c>
      <c r="M66" t="s">
        <v>1267</v>
      </c>
    </row>
    <row r="67" spans="1:13">
      <c r="A67" t="s">
        <v>1253</v>
      </c>
      <c r="B67" s="2" t="s">
        <v>292</v>
      </c>
      <c r="C67" s="24">
        <v>46742.303</v>
      </c>
      <c r="D67" t="s">
        <v>503</v>
      </c>
      <c r="E67" s="24">
        <f>VLOOKUP(C67,'Active 1'!C$21:E$440,3,FALSE)</f>
        <v>19127.016473019019</v>
      </c>
      <c r="F67">
        <v>19127</v>
      </c>
      <c r="G67">
        <v>1.8599999999999998E-2</v>
      </c>
      <c r="L67" t="s">
        <v>420</v>
      </c>
      <c r="M67" t="s">
        <v>1268</v>
      </c>
    </row>
    <row r="68" spans="1:13">
      <c r="A68" t="s">
        <v>1253</v>
      </c>
      <c r="B68" s="2" t="s">
        <v>288</v>
      </c>
      <c r="C68" s="24">
        <v>46763.290999999997</v>
      </c>
      <c r="D68" t="s">
        <v>503</v>
      </c>
      <c r="E68" s="24">
        <f>VLOOKUP(C68,'Active 1'!C$21:E$440,3,FALSE)</f>
        <v>19188.502025847603</v>
      </c>
      <c r="F68">
        <v>19188</v>
      </c>
      <c r="G68">
        <v>1.37E-2</v>
      </c>
      <c r="L68" t="s">
        <v>420</v>
      </c>
      <c r="M68" t="s">
        <v>1268</v>
      </c>
    </row>
    <row r="69" spans="1:13">
      <c r="A69" t="s">
        <v>1269</v>
      </c>
      <c r="B69" s="2" t="s">
        <v>292</v>
      </c>
      <c r="C69" s="24">
        <v>46770.29</v>
      </c>
      <c r="D69" t="s">
        <v>503</v>
      </c>
      <c r="E69" s="24">
        <f>VLOOKUP(C69,'Active 1'!C$21:E$440,3,FALSE)</f>
        <v>19209.005998796314</v>
      </c>
      <c r="F69">
        <v>19209</v>
      </c>
      <c r="G69">
        <v>1.5100000000000001E-2</v>
      </c>
      <c r="L69" t="s">
        <v>1270</v>
      </c>
      <c r="M69" t="s">
        <v>1268</v>
      </c>
    </row>
    <row r="70" spans="1:13">
      <c r="A70" t="s">
        <v>1253</v>
      </c>
      <c r="B70" s="2" t="s">
        <v>292</v>
      </c>
      <c r="C70" s="24">
        <v>46770.292000000001</v>
      </c>
      <c r="D70" t="s">
        <v>503</v>
      </c>
      <c r="E70" s="24">
        <f>VLOOKUP(C70,'Active 1'!C$21:E$440,3,FALSE)</f>
        <v>19209.011857911319</v>
      </c>
      <c r="F70">
        <v>19209</v>
      </c>
      <c r="G70">
        <v>1.7100000000000001E-2</v>
      </c>
      <c r="L70" t="s">
        <v>420</v>
      </c>
      <c r="M70" t="s">
        <v>1268</v>
      </c>
    </row>
    <row r="71" spans="1:13">
      <c r="A71" t="s">
        <v>1253</v>
      </c>
      <c r="B71" s="2" t="s">
        <v>292</v>
      </c>
      <c r="C71" s="24">
        <v>46773.364000000001</v>
      </c>
      <c r="D71" t="s">
        <v>503</v>
      </c>
      <c r="E71" s="24">
        <f>VLOOKUP(C71,'Active 1'!C$21:E$440,3,FALSE)</f>
        <v>19218.01145855404</v>
      </c>
      <c r="F71">
        <v>19218</v>
      </c>
      <c r="G71">
        <v>1.7000000000000001E-2</v>
      </c>
      <c r="L71" t="s">
        <v>420</v>
      </c>
      <c r="M71" t="s">
        <v>1268</v>
      </c>
    </row>
    <row r="72" spans="1:13">
      <c r="A72" t="s">
        <v>1269</v>
      </c>
      <c r="B72" s="2" t="s">
        <v>288</v>
      </c>
      <c r="C72" s="24">
        <v>46821.324999999997</v>
      </c>
      <c r="D72" t="s">
        <v>503</v>
      </c>
      <c r="E72" s="24">
        <f>VLOOKUP(C72,'Active 1'!C$21:E$440,3,FALSE)</f>
        <v>19358.515965854014</v>
      </c>
      <c r="F72">
        <v>19358</v>
      </c>
      <c r="G72">
        <v>1.8599999999999998E-2</v>
      </c>
      <c r="L72" t="s">
        <v>1270</v>
      </c>
      <c r="M72" t="s">
        <v>1271</v>
      </c>
    </row>
    <row r="73" spans="1:13">
      <c r="A73" t="s">
        <v>1269</v>
      </c>
      <c r="B73" s="2" t="s">
        <v>292</v>
      </c>
      <c r="C73" s="24">
        <v>46825.249000000003</v>
      </c>
      <c r="D73" t="s">
        <v>503</v>
      </c>
      <c r="E73" s="24">
        <f>VLOOKUP(C73,'Active 1'!C$21:E$440,3,FALSE)</f>
        <v>19370.01154948751</v>
      </c>
      <c r="F73">
        <v>19370</v>
      </c>
      <c r="G73">
        <v>1.7100000000000001E-2</v>
      </c>
      <c r="L73" t="s">
        <v>1270</v>
      </c>
      <c r="M73" t="s">
        <v>1271</v>
      </c>
    </row>
    <row r="74" spans="1:13">
      <c r="A74" t="s">
        <v>1272</v>
      </c>
      <c r="B74" s="2" t="s">
        <v>288</v>
      </c>
      <c r="C74" s="24">
        <v>47138.428</v>
      </c>
      <c r="D74" t="s">
        <v>503</v>
      </c>
      <c r="E74" s="24">
        <f>VLOOKUP(C74,'Active 1'!C$21:E$440,3,FALSE)</f>
        <v>20287.487438057444</v>
      </c>
      <c r="F74">
        <v>20287</v>
      </c>
      <c r="G74">
        <v>9.4999999999999998E-3</v>
      </c>
      <c r="L74" t="s">
        <v>1273</v>
      </c>
      <c r="M74" t="s">
        <v>1274</v>
      </c>
    </row>
    <row r="75" spans="1:13">
      <c r="A75" t="s">
        <v>1272</v>
      </c>
      <c r="B75" s="2" t="s">
        <v>288</v>
      </c>
      <c r="C75" s="24">
        <v>47153.45</v>
      </c>
      <c r="D75" t="s">
        <v>503</v>
      </c>
      <c r="E75" s="24">
        <f>VLOOKUP(C75,'Active 1'!C$21:E$440,3,FALSE)</f>
        <v>20331.495250835742</v>
      </c>
      <c r="F75">
        <v>20331</v>
      </c>
      <c r="G75">
        <v>1.2200000000000001E-2</v>
      </c>
      <c r="L75" t="s">
        <v>1273</v>
      </c>
      <c r="M75" t="s">
        <v>1274</v>
      </c>
    </row>
    <row r="76" spans="1:13">
      <c r="A76" t="s">
        <v>1253</v>
      </c>
      <c r="B76" s="2" t="s">
        <v>288</v>
      </c>
      <c r="C76" s="24">
        <v>47159.266000000003</v>
      </c>
      <c r="D76" t="s">
        <v>503</v>
      </c>
      <c r="E76" s="24">
        <f>VLOOKUP(C76,'Active 1'!C$21:E$440,3,FALSE)</f>
        <v>20348.533557260915</v>
      </c>
      <c r="F76">
        <v>20348</v>
      </c>
      <c r="G76">
        <v>2.53E-2</v>
      </c>
      <c r="L76" t="s">
        <v>420</v>
      </c>
      <c r="M76" t="s">
        <v>1275</v>
      </c>
    </row>
    <row r="77" spans="1:13">
      <c r="A77" t="s">
        <v>1253</v>
      </c>
      <c r="B77" s="2" t="s">
        <v>288</v>
      </c>
      <c r="C77" s="24">
        <v>47174.279000000002</v>
      </c>
      <c r="D77" t="s">
        <v>503</v>
      </c>
      <c r="E77" s="24">
        <f>VLOOKUP(C77,'Active 1'!C$21:E$440,3,FALSE)</f>
        <v>20392.515004021712</v>
      </c>
      <c r="F77">
        <v>20392</v>
      </c>
      <c r="G77">
        <v>1.9E-2</v>
      </c>
      <c r="L77" t="s">
        <v>420</v>
      </c>
      <c r="M77" t="s">
        <v>1275</v>
      </c>
    </row>
    <row r="78" spans="1:13">
      <c r="A78" t="s">
        <v>1253</v>
      </c>
      <c r="B78" s="2" t="s">
        <v>288</v>
      </c>
      <c r="C78" s="24">
        <v>47176.334000000003</v>
      </c>
      <c r="D78" t="s">
        <v>503</v>
      </c>
      <c r="E78" s="24">
        <f>VLOOKUP(C78,'Active 1'!C$21:E$440,3,FALSE)</f>
        <v>20398.535244686034</v>
      </c>
      <c r="F78">
        <v>20398</v>
      </c>
      <c r="G78">
        <v>2.5899999999999999E-2</v>
      </c>
      <c r="L78" t="s">
        <v>420</v>
      </c>
      <c r="M78" t="s">
        <v>1275</v>
      </c>
    </row>
    <row r="79" spans="1:13">
      <c r="A79" t="s">
        <v>1269</v>
      </c>
      <c r="B79" s="2" t="s">
        <v>288</v>
      </c>
      <c r="C79" s="24">
        <v>47205.341999999997</v>
      </c>
      <c r="D79" t="s">
        <v>503</v>
      </c>
      <c r="E79" s="24">
        <f>VLOOKUP(C79,'Active 1'!C$21:E$440,3,FALSE)</f>
        <v>20483.515848671716</v>
      </c>
      <c r="F79">
        <v>20483</v>
      </c>
      <c r="G79">
        <v>1.9300000000000001E-2</v>
      </c>
      <c r="L79" t="s">
        <v>1270</v>
      </c>
      <c r="M79" t="s">
        <v>1276</v>
      </c>
    </row>
    <row r="80" spans="1:13">
      <c r="A80" t="s">
        <v>1272</v>
      </c>
      <c r="B80" s="2" t="s">
        <v>292</v>
      </c>
      <c r="C80" s="24">
        <v>47436.597000000002</v>
      </c>
      <c r="D80" t="s">
        <v>503</v>
      </c>
      <c r="E80" s="24">
        <f>VLOOKUP(C80,'Active 1'!C$21:E$440,3,FALSE)</f>
        <v>21160.990668539096</v>
      </c>
      <c r="F80">
        <v>21161</v>
      </c>
      <c r="G80">
        <v>1.12E-2</v>
      </c>
      <c r="L80" t="s">
        <v>1273</v>
      </c>
      <c r="M80" t="s">
        <v>1277</v>
      </c>
    </row>
    <row r="81" spans="1:14">
      <c r="A81" t="s">
        <v>1272</v>
      </c>
      <c r="B81" s="2" t="s">
        <v>292</v>
      </c>
      <c r="C81" s="24">
        <v>47469.366000000002</v>
      </c>
      <c r="D81" t="s">
        <v>503</v>
      </c>
      <c r="E81" s="24">
        <f>VLOOKUP(C81,'Active 1'!C$21:E$440,3,FALSE)</f>
        <v>21256.989338285628</v>
      </c>
      <c r="F81">
        <v>21257</v>
      </c>
      <c r="G81">
        <v>1.0800000000000001E-2</v>
      </c>
      <c r="L81" t="s">
        <v>1273</v>
      </c>
      <c r="M81" t="s">
        <v>1277</v>
      </c>
    </row>
    <row r="82" spans="1:14">
      <c r="A82" t="s">
        <v>1272</v>
      </c>
      <c r="B82" s="2" t="s">
        <v>292</v>
      </c>
      <c r="C82" s="24">
        <v>47470.39</v>
      </c>
      <c r="D82" t="s">
        <v>503</v>
      </c>
      <c r="E82" s="24">
        <f>VLOOKUP(C82,'Active 1'!C$21:E$440,3,FALSE)</f>
        <v>21259.989205166527</v>
      </c>
      <c r="F82">
        <v>21260</v>
      </c>
      <c r="G82">
        <v>1.0800000000000001E-2</v>
      </c>
      <c r="L82" t="s">
        <v>1273</v>
      </c>
      <c r="M82" t="s">
        <v>1277</v>
      </c>
    </row>
    <row r="83" spans="1:14">
      <c r="A83" t="s">
        <v>1278</v>
      </c>
      <c r="B83" s="2" t="s">
        <v>288</v>
      </c>
      <c r="C83" s="24">
        <v>47481.493999999999</v>
      </c>
      <c r="D83" t="s">
        <v>503</v>
      </c>
      <c r="E83" s="24">
        <f>VLOOKUP(C83,'Active 1'!C$21:E$440,3,FALSE)</f>
        <v>21292.519011656361</v>
      </c>
      <c r="F83">
        <v>21292</v>
      </c>
      <c r="G83">
        <v>2.0899999999999998E-2</v>
      </c>
      <c r="L83" t="s">
        <v>1279</v>
      </c>
      <c r="M83" t="s">
        <v>1280</v>
      </c>
    </row>
    <row r="84" spans="1:14">
      <c r="A84" t="s">
        <v>1281</v>
      </c>
      <c r="B84" s="2" t="s">
        <v>288</v>
      </c>
      <c r="C84" s="24">
        <v>47530.302100000001</v>
      </c>
      <c r="D84" t="s">
        <v>1237</v>
      </c>
      <c r="E84" s="24">
        <f>VLOOKUP(C84,'Active 1'!C$21:E$440,3,FALSE)</f>
        <v>21435.505147115357</v>
      </c>
      <c r="F84">
        <v>21435</v>
      </c>
      <c r="G84">
        <v>1.6299999999999999E-2</v>
      </c>
      <c r="L84" t="s">
        <v>1282</v>
      </c>
      <c r="M84" t="s">
        <v>1280</v>
      </c>
    </row>
    <row r="85" spans="1:14">
      <c r="A85" t="s">
        <v>1278</v>
      </c>
      <c r="B85" s="2" t="s">
        <v>288</v>
      </c>
      <c r="C85" s="24">
        <v>47558.292000000001</v>
      </c>
      <c r="D85" t="s">
        <v>503</v>
      </c>
      <c r="E85" s="24">
        <f>VLOOKUP(C85,'Active 1'!C$21:E$440,3,FALSE)</f>
        <v>21517.503168609404</v>
      </c>
      <c r="F85">
        <v>21517</v>
      </c>
      <c r="G85">
        <v>1.5699999999999999E-2</v>
      </c>
      <c r="L85" t="s">
        <v>1279</v>
      </c>
      <c r="M85" t="s">
        <v>1283</v>
      </c>
    </row>
    <row r="86" spans="1:14">
      <c r="A86" t="s">
        <v>1269</v>
      </c>
      <c r="B86" s="2" t="s">
        <v>288</v>
      </c>
      <c r="C86" s="24">
        <v>47615.3</v>
      </c>
      <c r="D86" t="s">
        <v>503</v>
      </c>
      <c r="E86" s="24">
        <f>VLOOKUP(C86,'Active 1'!C$21:E$440,3,FALSE)</f>
        <v>21684.511382619912</v>
      </c>
      <c r="F86">
        <v>21684</v>
      </c>
      <c r="G86">
        <v>1.8599999999999998E-2</v>
      </c>
      <c r="L86" t="s">
        <v>1270</v>
      </c>
      <c r="M86" t="s">
        <v>1283</v>
      </c>
    </row>
    <row r="87" spans="1:14">
      <c r="A87" t="s">
        <v>1272</v>
      </c>
      <c r="B87" s="2" t="s">
        <v>292</v>
      </c>
      <c r="C87" s="24">
        <v>47849.283000000003</v>
      </c>
      <c r="D87" t="s">
        <v>503</v>
      </c>
      <c r="E87" s="24">
        <f>VLOOKUP(C87,'Active 1'!C$21:E$440,3,FALSE)</f>
        <v>22369.978035349697</v>
      </c>
      <c r="F87">
        <v>22370</v>
      </c>
      <c r="G87">
        <v>7.7000000000000002E-3</v>
      </c>
      <c r="L87" t="s">
        <v>1273</v>
      </c>
      <c r="M87" t="s">
        <v>1284</v>
      </c>
    </row>
    <row r="88" spans="1:14">
      <c r="A88" t="s">
        <v>1285</v>
      </c>
      <c r="B88" s="2" t="s">
        <v>292</v>
      </c>
      <c r="C88" s="24">
        <v>47880.345300000001</v>
      </c>
      <c r="D88" t="s">
        <v>445</v>
      </c>
      <c r="E88" s="24">
        <f>VLOOKUP(C88,'Active 1'!C$21:E$440,3,FALSE)</f>
        <v>22460.97682930946</v>
      </c>
      <c r="F88">
        <v>22461</v>
      </c>
      <c r="G88">
        <v>7.4000000000000003E-3</v>
      </c>
      <c r="L88" t="s">
        <v>1286</v>
      </c>
      <c r="M88" t="s">
        <v>1284</v>
      </c>
    </row>
    <row r="89" spans="1:14">
      <c r="A89" t="s">
        <v>1285</v>
      </c>
      <c r="B89" s="2" t="s">
        <v>292</v>
      </c>
      <c r="C89" s="24">
        <v>47880.3459</v>
      </c>
      <c r="D89" t="s">
        <v>277</v>
      </c>
      <c r="E89" s="24">
        <f>VLOOKUP(C89,'Active 1'!C$21:E$440,3,FALSE)</f>
        <v>22460.978587043959</v>
      </c>
      <c r="F89">
        <v>22461</v>
      </c>
      <c r="G89">
        <v>8.0000000000000002E-3</v>
      </c>
      <c r="L89" t="s">
        <v>1286</v>
      </c>
      <c r="M89" t="s">
        <v>1284</v>
      </c>
    </row>
    <row r="90" spans="1:14">
      <c r="A90" t="s">
        <v>1272</v>
      </c>
      <c r="B90" s="2" t="s">
        <v>292</v>
      </c>
      <c r="C90" s="24">
        <v>48176.639000000003</v>
      </c>
      <c r="D90" t="s">
        <v>503</v>
      </c>
      <c r="E90" s="24">
        <f>VLOOKUP(C90,'Active 1'!C$21:E$440,3,FALSE)</f>
        <v>23328.986260609701</v>
      </c>
      <c r="F90">
        <v>23329</v>
      </c>
      <c r="G90">
        <v>1.12E-2</v>
      </c>
      <c r="L90" t="s">
        <v>1273</v>
      </c>
      <c r="M90" t="s">
        <v>1287</v>
      </c>
    </row>
    <row r="91" spans="1:14">
      <c r="A91" t="s">
        <v>1272</v>
      </c>
      <c r="B91" s="2" t="s">
        <v>288</v>
      </c>
      <c r="C91" s="24">
        <v>48312.322999999997</v>
      </c>
      <c r="D91" t="s">
        <v>503</v>
      </c>
      <c r="E91" s="24">
        <f>VLOOKUP(C91,'Active 1'!C$21:E$440,3,FALSE)</f>
        <v>23726.480340559887</v>
      </c>
      <c r="F91">
        <v>23726</v>
      </c>
      <c r="G91">
        <v>9.4000000000000004E-3</v>
      </c>
      <c r="L91" t="s">
        <v>1273</v>
      </c>
      <c r="M91" t="s">
        <v>1287</v>
      </c>
    </row>
    <row r="92" spans="1:14">
      <c r="A92" t="s">
        <v>1285</v>
      </c>
      <c r="B92" s="2" t="s">
        <v>292</v>
      </c>
      <c r="C92" s="24">
        <v>48558.600599999998</v>
      </c>
      <c r="D92" t="s">
        <v>277</v>
      </c>
      <c r="E92" s="24">
        <f>VLOOKUP(C92,'Active 1'!C$21:E$440,3,FALSE)</f>
        <v>24447.964730940068</v>
      </c>
      <c r="F92">
        <v>24448</v>
      </c>
      <c r="G92">
        <v>4.5999999999999999E-3</v>
      </c>
      <c r="L92" t="s">
        <v>1286</v>
      </c>
      <c r="M92" t="s">
        <v>1288</v>
      </c>
    </row>
    <row r="93" spans="1:14">
      <c r="A93" t="s">
        <v>1285</v>
      </c>
      <c r="B93" s="2" t="s">
        <v>292</v>
      </c>
      <c r="C93" s="24">
        <v>48558.601000000002</v>
      </c>
      <c r="D93" t="s">
        <v>445</v>
      </c>
      <c r="E93" s="24">
        <f>VLOOKUP(C93,'Active 1'!C$21:E$440,3,FALSE)</f>
        <v>24447.965902763081</v>
      </c>
      <c r="F93">
        <v>24448</v>
      </c>
      <c r="G93">
        <v>5.0000000000000001E-3</v>
      </c>
      <c r="L93" t="s">
        <v>1286</v>
      </c>
      <c r="M93" t="s">
        <v>1288</v>
      </c>
    </row>
    <row r="94" spans="1:14">
      <c r="A94" t="s">
        <v>1272</v>
      </c>
      <c r="B94" s="2" t="s">
        <v>292</v>
      </c>
      <c r="C94" s="24">
        <v>49028.292999999998</v>
      </c>
      <c r="D94" t="s">
        <v>503</v>
      </c>
      <c r="E94" s="24">
        <f>VLOOKUP(C94,'Active 1'!C$21:E$440,3,FALSE)</f>
        <v>25823.955624469167</v>
      </c>
      <c r="F94">
        <v>25824</v>
      </c>
      <c r="G94">
        <v>2.3999999999999998E-3</v>
      </c>
      <c r="L94" t="s">
        <v>1273</v>
      </c>
      <c r="M94" t="s">
        <v>1289</v>
      </c>
    </row>
    <row r="95" spans="1:14">
      <c r="A95" t="s">
        <v>1291</v>
      </c>
      <c r="B95" s="2" t="s">
        <v>288</v>
      </c>
      <c r="C95" s="24">
        <v>49687.607000000004</v>
      </c>
      <c r="D95" t="s">
        <v>1290</v>
      </c>
      <c r="E95" s="24">
        <f>VLOOKUP(C95,'Active 1'!C$21:E$440,3,FALSE)</f>
        <v>27755.453898608266</v>
      </c>
      <c r="F95">
        <v>27755</v>
      </c>
      <c r="G95">
        <v>3.0999999999999999E-3</v>
      </c>
      <c r="L95" t="s">
        <v>1292</v>
      </c>
    </row>
    <row r="96" spans="1:14">
      <c r="A96" t="s">
        <v>1293</v>
      </c>
      <c r="B96" s="2" t="s">
        <v>288</v>
      </c>
      <c r="C96" s="24">
        <v>50396.925000000003</v>
      </c>
      <c r="D96" t="s">
        <v>420</v>
      </c>
      <c r="E96" s="24">
        <f>VLOOKUP(C96,'Active 1'!C$21:E$440,3,FALSE)</f>
        <v>29833.44176602165</v>
      </c>
      <c r="F96">
        <v>29833</v>
      </c>
      <c r="G96">
        <v>4.0000000000000002E-4</v>
      </c>
      <c r="L96" t="s">
        <v>412</v>
      </c>
      <c r="M96" t="s">
        <v>1294</v>
      </c>
      <c r="N96" t="s">
        <v>1295</v>
      </c>
    </row>
    <row r="97" spans="1:14">
      <c r="A97" t="s">
        <v>1302</v>
      </c>
      <c r="B97" s="2" t="s">
        <v>292</v>
      </c>
      <c r="C97" s="24">
        <v>51498.283799999997</v>
      </c>
      <c r="D97" t="s">
        <v>1290</v>
      </c>
      <c r="E97" s="24">
        <f>VLOOKUP(C97,'Active 1'!C$21:E$440,3,FALSE)</f>
        <v>33059.935699728325</v>
      </c>
      <c r="F97">
        <v>33060</v>
      </c>
      <c r="G97">
        <v>5.0000000000000001E-4</v>
      </c>
      <c r="L97" t="s">
        <v>392</v>
      </c>
      <c r="M97" t="s">
        <v>1303</v>
      </c>
    </row>
    <row r="98" spans="1:14">
      <c r="A98" t="s">
        <v>354</v>
      </c>
      <c r="B98" s="2" t="s">
        <v>292</v>
      </c>
      <c r="C98" s="24">
        <v>51822.9035</v>
      </c>
      <c r="D98" t="s">
        <v>1290</v>
      </c>
      <c r="E98" s="24">
        <f>VLOOKUP(C98,'Active 1'!C$21:E$440,3,FALSE)</f>
        <v>34010.927776798664</v>
      </c>
      <c r="F98">
        <v>34011</v>
      </c>
      <c r="G98">
        <v>-1.5E-3</v>
      </c>
      <c r="L98" t="s">
        <v>1304</v>
      </c>
      <c r="M98" t="s">
        <v>1305</v>
      </c>
    </row>
    <row r="99" spans="1:14">
      <c r="A99" t="s">
        <v>1306</v>
      </c>
      <c r="B99" s="2" t="s">
        <v>292</v>
      </c>
      <c r="C99" s="24">
        <v>51896.2932</v>
      </c>
      <c r="D99" t="s">
        <v>277</v>
      </c>
      <c r="E99" s="24">
        <f>VLOOKUP(C99,'Active 1'!C$21:E$440,3,FALSE)</f>
        <v>34225.927122921428</v>
      </c>
      <c r="F99">
        <v>34226</v>
      </c>
      <c r="G99">
        <v>-1.6000000000000001E-3</v>
      </c>
      <c r="L99" t="s">
        <v>1307</v>
      </c>
      <c r="M99" t="s">
        <v>1308</v>
      </c>
      <c r="N99" t="s">
        <v>1309</v>
      </c>
    </row>
    <row r="100" spans="1:14">
      <c r="A100" t="s">
        <v>1306</v>
      </c>
      <c r="B100" s="2" t="s">
        <v>292</v>
      </c>
      <c r="C100" s="24">
        <v>51896.2932</v>
      </c>
      <c r="D100" t="s">
        <v>445</v>
      </c>
      <c r="E100" s="24">
        <f>VLOOKUP(C100,'Active 1'!C$21:E$440,3,FALSE)</f>
        <v>34225.927122921428</v>
      </c>
      <c r="F100">
        <v>34226</v>
      </c>
      <c r="G100">
        <v>-1.6000000000000001E-3</v>
      </c>
      <c r="L100" t="s">
        <v>1307</v>
      </c>
      <c r="M100" t="s">
        <v>1308</v>
      </c>
      <c r="N100" t="s">
        <v>1309</v>
      </c>
    </row>
    <row r="101" spans="1:14">
      <c r="A101" t="s">
        <v>1310</v>
      </c>
      <c r="B101" s="2" t="s">
        <v>292</v>
      </c>
      <c r="C101" s="24">
        <v>51899.365599999997</v>
      </c>
      <c r="D101" t="e">
        <f>-Ir</f>
        <v>#NAME?</v>
      </c>
      <c r="E101" s="24">
        <f>VLOOKUP(C101,'Active 1'!C$21:E$440,3,FALSE)</f>
        <v>34234.92789538714</v>
      </c>
      <c r="F101">
        <v>34235</v>
      </c>
      <c r="G101">
        <v>-1.2999999999999999E-3</v>
      </c>
      <c r="L101" t="s">
        <v>1311</v>
      </c>
      <c r="M101" t="s">
        <v>1312</v>
      </c>
    </row>
    <row r="102" spans="1:14">
      <c r="A102" t="s">
        <v>1306</v>
      </c>
      <c r="B102" s="2" t="s">
        <v>292</v>
      </c>
      <c r="C102" s="24">
        <v>51911.3122</v>
      </c>
      <c r="D102" t="s">
        <v>445</v>
      </c>
      <c r="E102" s="24">
        <f>VLOOKUP(C102,'Active 1'!C$21:E$440,3,FALSE)</f>
        <v>34269.926147027232</v>
      </c>
      <c r="F102">
        <v>34270</v>
      </c>
      <c r="G102">
        <v>-1.9E-3</v>
      </c>
      <c r="L102" t="s">
        <v>1307</v>
      </c>
      <c r="M102" t="s">
        <v>1308</v>
      </c>
      <c r="N102" t="s">
        <v>1309</v>
      </c>
    </row>
    <row r="103" spans="1:14">
      <c r="A103" t="s">
        <v>1306</v>
      </c>
      <c r="B103" s="2" t="s">
        <v>288</v>
      </c>
      <c r="C103" s="24">
        <v>51930.254999999997</v>
      </c>
      <c r="D103" t="s">
        <v>445</v>
      </c>
      <c r="E103" s="24">
        <f>VLOOKUP(C103,'Active 1'!C$21:E$440,3,FALSE)</f>
        <v>34325.420168855009</v>
      </c>
      <c r="F103">
        <v>34325</v>
      </c>
      <c r="G103">
        <v>-3.8999999999999998E-3</v>
      </c>
      <c r="L103" t="s">
        <v>1307</v>
      </c>
      <c r="M103" t="s">
        <v>1308</v>
      </c>
      <c r="N103" t="s">
        <v>1309</v>
      </c>
    </row>
    <row r="104" spans="1:14">
      <c r="A104" t="s">
        <v>1306</v>
      </c>
      <c r="B104" s="2" t="s">
        <v>288</v>
      </c>
      <c r="C104" s="24">
        <v>51930.256500000003</v>
      </c>
      <c r="D104" t="s">
        <v>277</v>
      </c>
      <c r="E104" s="24">
        <f>VLOOKUP(C104,'Active 1'!C$21:E$440,3,FALSE)</f>
        <v>34325.424563191278</v>
      </c>
      <c r="F104">
        <v>34325</v>
      </c>
      <c r="G104">
        <v>-2.3999999999999998E-3</v>
      </c>
      <c r="L104" t="s">
        <v>1307</v>
      </c>
      <c r="M104" t="s">
        <v>1308</v>
      </c>
      <c r="N104" t="s">
        <v>1309</v>
      </c>
    </row>
    <row r="105" spans="1:14">
      <c r="A105" t="s">
        <v>1313</v>
      </c>
      <c r="B105" s="2" t="s">
        <v>288</v>
      </c>
      <c r="C105" s="24">
        <v>52185.581700000002</v>
      </c>
      <c r="D105" t="s">
        <v>445</v>
      </c>
      <c r="E105" s="24" t="e">
        <f>VLOOKUP(C105,'Active 1'!C$21:E$440,3,FALSE)</f>
        <v>#N/A</v>
      </c>
      <c r="F105">
        <v>35073</v>
      </c>
      <c r="G105">
        <v>-5.4000000000000003E-3</v>
      </c>
      <c r="L105" t="s">
        <v>1314</v>
      </c>
      <c r="M105" t="s">
        <v>1315</v>
      </c>
    </row>
    <row r="106" spans="1:14">
      <c r="A106" t="s">
        <v>1248</v>
      </c>
      <c r="B106" s="2" t="s">
        <v>292</v>
      </c>
      <c r="C106" s="24">
        <v>52225.352200000001</v>
      </c>
      <c r="D106" t="e">
        <f>-Ir</f>
        <v>#NAME?</v>
      </c>
      <c r="E106" s="24">
        <f>VLOOKUP(C106,'Active 1'!C$21:E$440,3,FALSE)</f>
        <v>35189.924384605445</v>
      </c>
      <c r="F106">
        <v>35190</v>
      </c>
      <c r="G106">
        <v>-1.9E-3</v>
      </c>
      <c r="L106" t="s">
        <v>1249</v>
      </c>
      <c r="M106" t="s">
        <v>1316</v>
      </c>
    </row>
    <row r="107" spans="1:14">
      <c r="A107" t="s">
        <v>1248</v>
      </c>
      <c r="B107" s="2" t="s">
        <v>288</v>
      </c>
      <c r="C107" s="24">
        <v>52225.523500000003</v>
      </c>
      <c r="D107" t="e">
        <f>-Ir</f>
        <v>#NAME?</v>
      </c>
      <c r="E107" s="24">
        <f>VLOOKUP(C107,'Active 1'!C$21:E$440,3,FALSE)</f>
        <v>35190.426217805354</v>
      </c>
      <c r="F107">
        <v>35190</v>
      </c>
      <c r="G107">
        <v>-1.2999999999999999E-3</v>
      </c>
      <c r="L107" t="s">
        <v>1249</v>
      </c>
      <c r="M107" t="s">
        <v>1316</v>
      </c>
    </row>
    <row r="108" spans="1:14">
      <c r="A108" t="s">
        <v>1317</v>
      </c>
      <c r="B108" s="2" t="s">
        <v>292</v>
      </c>
      <c r="C108" s="24">
        <v>52230.130499999999</v>
      </c>
      <c r="D108" t="s">
        <v>445</v>
      </c>
      <c r="E108" s="24">
        <f>VLOOKUP(C108,'Active 1'!C$21:E$440,3,FALSE)</f>
        <v>35203.922689211919</v>
      </c>
      <c r="F108">
        <v>35204</v>
      </c>
      <c r="G108">
        <v>-2.5000000000000001E-3</v>
      </c>
      <c r="L108" t="s">
        <v>1318</v>
      </c>
      <c r="M108" t="s">
        <v>1319</v>
      </c>
      <c r="N108" t="s">
        <v>1320</v>
      </c>
    </row>
    <row r="109" spans="1:14">
      <c r="A109" t="s">
        <v>1321</v>
      </c>
      <c r="B109" s="2" t="s">
        <v>288</v>
      </c>
      <c r="C109" s="24">
        <v>52232.348400000003</v>
      </c>
      <c r="D109" t="s">
        <v>445</v>
      </c>
      <c r="E109" s="24">
        <f>VLOOKUP(C109,'Active 1'!C$21:E$440,3,FALSE)</f>
        <v>35210.420154793144</v>
      </c>
      <c r="F109">
        <v>35210</v>
      </c>
      <c r="G109">
        <v>-3.3E-3</v>
      </c>
      <c r="L109" t="s">
        <v>1322</v>
      </c>
      <c r="M109" t="s">
        <v>1323</v>
      </c>
    </row>
    <row r="110" spans="1:14">
      <c r="A110" t="s">
        <v>1321</v>
      </c>
      <c r="B110" s="2" t="s">
        <v>292</v>
      </c>
      <c r="C110" s="24">
        <v>52232.519200000002</v>
      </c>
      <c r="D110" t="s">
        <v>445</v>
      </c>
      <c r="E110" s="24">
        <f>VLOOKUP(C110,'Active 1'!C$21:E$440,3,FALSE)</f>
        <v>35210.920523214299</v>
      </c>
      <c r="F110">
        <v>35211</v>
      </c>
      <c r="G110">
        <v>-3.2000000000000002E-3</v>
      </c>
      <c r="L110" t="s">
        <v>1322</v>
      </c>
      <c r="M110" t="s">
        <v>1323</v>
      </c>
    </row>
    <row r="111" spans="1:14">
      <c r="A111" t="s">
        <v>1321</v>
      </c>
      <c r="B111" s="2" t="s">
        <v>288</v>
      </c>
      <c r="C111" s="24">
        <v>52247.367899999997</v>
      </c>
      <c r="D111" t="s">
        <v>1324</v>
      </c>
      <c r="E111" s="24">
        <f>VLOOKUP(C111,'Active 1'!C$21:E$440,3,FALSE)</f>
        <v>35254.420643677688</v>
      </c>
      <c r="F111">
        <v>35254</v>
      </c>
      <c r="G111">
        <v>-3.0999999999999999E-3</v>
      </c>
      <c r="L111" t="s">
        <v>1322</v>
      </c>
      <c r="M111" t="s">
        <v>1323</v>
      </c>
    </row>
    <row r="112" spans="1:14">
      <c r="A112" t="s">
        <v>1317</v>
      </c>
      <c r="B112" s="2" t="s">
        <v>288</v>
      </c>
      <c r="C112" s="24">
        <v>52250.100200000001</v>
      </c>
      <c r="D112" t="s">
        <v>445</v>
      </c>
      <c r="E112" s="24">
        <f>VLOOKUP(C112,'Active 1'!C$21:E$440,3,FALSE)</f>
        <v>35262.425073637365</v>
      </c>
      <c r="F112">
        <v>35262</v>
      </c>
      <c r="G112">
        <v>-1.6000000000000001E-3</v>
      </c>
      <c r="L112" t="s">
        <v>1318</v>
      </c>
      <c r="M112" t="s">
        <v>1319</v>
      </c>
      <c r="N112" t="s">
        <v>1320</v>
      </c>
    </row>
    <row r="113" spans="1:14">
      <c r="A113" t="s">
        <v>1317</v>
      </c>
      <c r="B113" s="2" t="s">
        <v>292</v>
      </c>
      <c r="C113" s="24">
        <v>52250.270799999998</v>
      </c>
      <c r="D113" t="s">
        <v>445</v>
      </c>
      <c r="E113" s="24">
        <f>VLOOKUP(C113,'Active 1'!C$21:E$440,3,FALSE)</f>
        <v>35262.924856147009</v>
      </c>
      <c r="F113">
        <v>35263</v>
      </c>
      <c r="G113">
        <v>-1.6999999999999999E-3</v>
      </c>
      <c r="L113" t="s">
        <v>1318</v>
      </c>
      <c r="M113" t="s">
        <v>1319</v>
      </c>
      <c r="N113" t="s">
        <v>1320</v>
      </c>
    </row>
    <row r="114" spans="1:14">
      <c r="A114" t="s">
        <v>1248</v>
      </c>
      <c r="B114" s="2" t="s">
        <v>292</v>
      </c>
      <c r="C114" s="24">
        <v>52252.317999999999</v>
      </c>
      <c r="D114" t="e">
        <f>-Ir</f>
        <v>#NAME?</v>
      </c>
      <c r="E114" s="24">
        <f>VLOOKUP(C114,'Active 1'!C$21:E$440,3,FALSE)</f>
        <v>35268.922246262824</v>
      </c>
      <c r="F114">
        <v>35269</v>
      </c>
      <c r="G114">
        <v>-2.5999999999999999E-3</v>
      </c>
      <c r="L114" t="s">
        <v>1249</v>
      </c>
      <c r="M114" t="s">
        <v>1316</v>
      </c>
    </row>
    <row r="115" spans="1:14">
      <c r="A115" t="s">
        <v>1325</v>
      </c>
      <c r="B115" s="2" t="s">
        <v>292</v>
      </c>
      <c r="C115" s="24">
        <v>52338.339599999999</v>
      </c>
      <c r="D115" t="e">
        <f>-Ir</f>
        <v>#NAME?</v>
      </c>
      <c r="E115" s="24">
        <f>VLOOKUP(C115,'Active 1'!C$21:E$440,3,FALSE)</f>
        <v>35520.927469781032</v>
      </c>
      <c r="F115">
        <v>35521</v>
      </c>
      <c r="G115">
        <v>-5.9999999999999995E-4</v>
      </c>
      <c r="L115" t="s">
        <v>1326</v>
      </c>
      <c r="M115" t="s">
        <v>1327</v>
      </c>
    </row>
    <row r="116" spans="1:14">
      <c r="A116" t="s">
        <v>1299</v>
      </c>
      <c r="B116" s="2" t="s">
        <v>292</v>
      </c>
      <c r="C116" s="24">
        <v>52548.608999999997</v>
      </c>
      <c r="D116" t="s">
        <v>1290</v>
      </c>
      <c r="E116" s="24">
        <f>VLOOKUP(C116,'Active 1'!C$21:E$440,3,FALSE)</f>
        <v>36136.923767757806</v>
      </c>
      <c r="F116">
        <v>36137</v>
      </c>
      <c r="G116">
        <v>-1.4E-3</v>
      </c>
      <c r="L116" t="s">
        <v>1300</v>
      </c>
      <c r="M116" t="s">
        <v>1328</v>
      </c>
    </row>
    <row r="117" spans="1:14">
      <c r="A117" t="s">
        <v>1329</v>
      </c>
      <c r="B117" s="2" t="s">
        <v>292</v>
      </c>
      <c r="C117" s="24">
        <v>52592.300499999998</v>
      </c>
      <c r="D117" t="s">
        <v>1241</v>
      </c>
      <c r="E117" s="24">
        <f>VLOOKUP(C117,'Active 1'!C$21:E$440,3,FALSE)</f>
        <v>36264.920529307761</v>
      </c>
      <c r="F117">
        <v>36265</v>
      </c>
      <c r="G117">
        <v>-2.5000000000000001E-3</v>
      </c>
      <c r="L117" t="s">
        <v>447</v>
      </c>
      <c r="M117" t="s">
        <v>1330</v>
      </c>
    </row>
    <row r="118" spans="1:14">
      <c r="A118" t="s">
        <v>1329</v>
      </c>
      <c r="B118" s="2" t="s">
        <v>288</v>
      </c>
      <c r="C118" s="24">
        <v>52592.472199999997</v>
      </c>
      <c r="D118" t="s">
        <v>1241</v>
      </c>
      <c r="E118" s="24">
        <f>VLOOKUP(C118,'Active 1'!C$21:E$440,3,FALSE)</f>
        <v>36265.423534330665</v>
      </c>
      <c r="F118">
        <v>36265</v>
      </c>
      <c r="G118">
        <v>-1.5E-3</v>
      </c>
      <c r="L118" t="s">
        <v>447</v>
      </c>
      <c r="M118" t="s">
        <v>1330</v>
      </c>
    </row>
    <row r="119" spans="1:14">
      <c r="A119" t="s">
        <v>1329</v>
      </c>
      <c r="B119" s="2" t="s">
        <v>292</v>
      </c>
      <c r="C119" s="24">
        <v>52593.324999999997</v>
      </c>
      <c r="D119" t="s">
        <v>1241</v>
      </c>
      <c r="E119" s="24">
        <f>VLOOKUP(C119,'Active 1'!C$21:E$440,3,FALSE)</f>
        <v>36267.921860967421</v>
      </c>
      <c r="F119">
        <v>36268</v>
      </c>
      <c r="G119">
        <v>-2E-3</v>
      </c>
      <c r="L119" t="s">
        <v>447</v>
      </c>
      <c r="M119" t="s">
        <v>1330</v>
      </c>
    </row>
    <row r="120" spans="1:14">
      <c r="A120" t="s">
        <v>354</v>
      </c>
      <c r="B120" s="2" t="s">
        <v>292</v>
      </c>
      <c r="C120" s="24">
        <v>52608.6852</v>
      </c>
      <c r="D120" t="s">
        <v>1290</v>
      </c>
      <c r="E120" s="24">
        <f>VLOOKUP(C120,'Active 1'!C$21:E$440,3,FALSE)</f>
        <v>36312.920450092533</v>
      </c>
      <c r="F120">
        <v>36313</v>
      </c>
      <c r="G120">
        <v>-2.5000000000000001E-3</v>
      </c>
      <c r="L120" t="s">
        <v>1304</v>
      </c>
      <c r="M120" t="s">
        <v>1331</v>
      </c>
    </row>
    <row r="121" spans="1:14">
      <c r="A121" t="s">
        <v>1272</v>
      </c>
      <c r="B121" s="2" t="s">
        <v>292</v>
      </c>
      <c r="C121" s="24">
        <v>52618.244200000001</v>
      </c>
      <c r="D121" t="s">
        <v>1290</v>
      </c>
      <c r="E121" s="24">
        <f>VLOOKUP(C121,'Active 1'!C$21:E$440,3,FALSE)</f>
        <v>36340.924090243505</v>
      </c>
      <c r="F121">
        <v>36341</v>
      </c>
      <c r="G121">
        <v>-1.1999999999999999E-3</v>
      </c>
      <c r="L121" t="s">
        <v>1273</v>
      </c>
      <c r="M121" t="s">
        <v>1332</v>
      </c>
    </row>
    <row r="122" spans="1:14">
      <c r="A122" t="s">
        <v>1333</v>
      </c>
      <c r="B122" s="2" t="s">
        <v>292</v>
      </c>
      <c r="C122" s="24">
        <v>52620.291599999997</v>
      </c>
      <c r="D122" t="e">
        <f>-Ir</f>
        <v>#NAME?</v>
      </c>
      <c r="E122" s="24">
        <f>VLOOKUP(C122,'Active 1'!C$21:E$440,3,FALSE)</f>
        <v>36346.92206627081</v>
      </c>
      <c r="F122">
        <v>36347</v>
      </c>
      <c r="G122">
        <v>-1.9E-3</v>
      </c>
      <c r="L122" t="s">
        <v>1334</v>
      </c>
      <c r="M122" t="s">
        <v>1327</v>
      </c>
    </row>
    <row r="123" spans="1:14">
      <c r="A123" t="s">
        <v>1335</v>
      </c>
      <c r="B123" s="2" t="s">
        <v>292</v>
      </c>
      <c r="C123" s="24">
        <v>52647.941899999998</v>
      </c>
      <c r="D123" t="s">
        <v>445</v>
      </c>
      <c r="E123" s="24">
        <f>VLOOKUP(C123,'Active 1'!C$21:E$440,3,FALSE)</f>
        <v>36427.92521003756</v>
      </c>
      <c r="F123">
        <v>36428</v>
      </c>
      <c r="G123">
        <v>-8.0000000000000004E-4</v>
      </c>
      <c r="L123" t="s">
        <v>1336</v>
      </c>
      <c r="M123" t="s">
        <v>1337</v>
      </c>
    </row>
    <row r="124" spans="1:14">
      <c r="A124" t="s">
        <v>1335</v>
      </c>
      <c r="B124" s="2" t="s">
        <v>288</v>
      </c>
      <c r="C124" s="24">
        <v>52648.113100000002</v>
      </c>
      <c r="D124" t="s">
        <v>445</v>
      </c>
      <c r="E124" s="24">
        <f>VLOOKUP(C124,'Active 1'!C$21:E$440,3,FALSE)</f>
        <v>36428.426750281724</v>
      </c>
      <c r="F124">
        <v>36428</v>
      </c>
      <c r="G124">
        <v>-2.9999999999999997E-4</v>
      </c>
      <c r="L124" t="s">
        <v>1336</v>
      </c>
      <c r="M124" t="s">
        <v>1337</v>
      </c>
    </row>
    <row r="125" spans="1:14">
      <c r="A125" t="s">
        <v>1306</v>
      </c>
      <c r="B125" s="2" t="s">
        <v>292</v>
      </c>
      <c r="C125" s="24">
        <v>52902.586199999998</v>
      </c>
      <c r="D125" t="s">
        <v>1338</v>
      </c>
      <c r="E125" s="24">
        <f>VLOOKUP(C125,'Active 1'!C$21:E$440,3,FALSE)</f>
        <v>37173.920329160392</v>
      </c>
      <c r="F125">
        <v>37174</v>
      </c>
      <c r="G125">
        <v>-1.9E-3</v>
      </c>
      <c r="L125" t="s">
        <v>1307</v>
      </c>
      <c r="M125" t="s">
        <v>1339</v>
      </c>
    </row>
    <row r="126" spans="1:14">
      <c r="A126" t="s">
        <v>1341</v>
      </c>
      <c r="B126" s="2" t="s">
        <v>288</v>
      </c>
      <c r="C126" s="24">
        <v>52922.552900000002</v>
      </c>
      <c r="D126" t="s">
        <v>1340</v>
      </c>
      <c r="E126" s="24">
        <f>VLOOKUP(C126,'Active 1'!C$21:E$440,3,FALSE)</f>
        <v>37232.413924913344</v>
      </c>
      <c r="F126">
        <v>37232</v>
      </c>
      <c r="G126">
        <v>-4.1000000000000003E-3</v>
      </c>
      <c r="L126" t="s">
        <v>1342</v>
      </c>
      <c r="M126" t="s">
        <v>1343</v>
      </c>
    </row>
    <row r="127" spans="1:14">
      <c r="A127" t="s">
        <v>1344</v>
      </c>
      <c r="B127" s="2" t="s">
        <v>292</v>
      </c>
      <c r="C127" s="24">
        <v>52923.408300000003</v>
      </c>
      <c r="D127" t="s">
        <v>1290</v>
      </c>
      <c r="E127" s="24">
        <f>VLOOKUP(C127,'Active 1'!C$21:E$440,3,FALSE)</f>
        <v>37234.919868399607</v>
      </c>
      <c r="F127">
        <v>37235</v>
      </c>
      <c r="G127">
        <v>-2E-3</v>
      </c>
      <c r="L127" t="s">
        <v>443</v>
      </c>
      <c r="M127" t="s">
        <v>1345</v>
      </c>
    </row>
    <row r="128" spans="1:14">
      <c r="A128" t="s">
        <v>1346</v>
      </c>
      <c r="B128" s="2" t="s">
        <v>292</v>
      </c>
      <c r="C128" s="24">
        <v>52939.7935</v>
      </c>
      <c r="D128" t="s">
        <v>420</v>
      </c>
      <c r="E128" s="24">
        <f>VLOOKUP(C128,'Active 1'!C$21:E$440,3,FALSE)</f>
        <v>37282.921253963112</v>
      </c>
      <c r="F128">
        <v>37283</v>
      </c>
      <c r="G128">
        <v>-1.5E-3</v>
      </c>
      <c r="L128" t="s">
        <v>408</v>
      </c>
      <c r="M128" t="s">
        <v>1347</v>
      </c>
    </row>
    <row r="129" spans="1:13">
      <c r="A129" t="s">
        <v>1348</v>
      </c>
      <c r="B129" s="2" t="s">
        <v>292</v>
      </c>
      <c r="C129" s="24">
        <v>52956.518600000003</v>
      </c>
      <c r="D129" t="e">
        <f>-Ir</f>
        <v>#NAME?</v>
      </c>
      <c r="E129" s="24">
        <f>VLOOKUP(C129,'Active 1'!C$21:E$440,3,FALSE)</f>
        <v>37331.918396121189</v>
      </c>
      <c r="F129">
        <v>37332</v>
      </c>
      <c r="G129">
        <v>-2.5000000000000001E-3</v>
      </c>
      <c r="L129" t="s">
        <v>280</v>
      </c>
      <c r="M129" t="s">
        <v>1332</v>
      </c>
    </row>
    <row r="130" spans="1:13">
      <c r="A130" t="s">
        <v>354</v>
      </c>
      <c r="B130" s="2" t="s">
        <v>292</v>
      </c>
      <c r="C130" s="24">
        <v>52964.7111</v>
      </c>
      <c r="D130" t="s">
        <v>1290</v>
      </c>
      <c r="E130" s="24">
        <f>VLOOKUP(C130,'Active 1'!C$21:E$440,3,FALSE)</f>
        <v>37355.918795947189</v>
      </c>
      <c r="F130">
        <v>37356</v>
      </c>
      <c r="G130">
        <v>-2.3E-3</v>
      </c>
      <c r="L130" t="s">
        <v>1304</v>
      </c>
      <c r="M130" t="s">
        <v>1349</v>
      </c>
    </row>
    <row r="131" spans="1:13">
      <c r="A131" t="s">
        <v>1348</v>
      </c>
      <c r="B131" s="2" t="s">
        <v>292</v>
      </c>
      <c r="C131" s="24">
        <v>52982.462200000002</v>
      </c>
      <c r="D131" t="e">
        <f>-Ir</f>
        <v>#NAME?</v>
      </c>
      <c r="E131" s="24">
        <f>VLOOKUP(C131,'Active 1'!C$21:E$440,3,FALSE)</f>
        <v>37407.921664101166</v>
      </c>
      <c r="F131">
        <v>37408</v>
      </c>
      <c r="G131">
        <v>-1.2999999999999999E-3</v>
      </c>
      <c r="L131" t="s">
        <v>280</v>
      </c>
      <c r="M131" t="s">
        <v>1332</v>
      </c>
    </row>
    <row r="132" spans="1:13">
      <c r="A132" t="s">
        <v>1348</v>
      </c>
      <c r="B132" s="2" t="s">
        <v>292</v>
      </c>
      <c r="C132" s="24">
        <v>52983.485399999998</v>
      </c>
      <c r="D132" t="e">
        <f>-Ir</f>
        <v>#NAME?</v>
      </c>
      <c r="E132" s="24">
        <f>VLOOKUP(C132,'Active 1'!C$21:E$440,3,FALSE)</f>
        <v>37410.919187336061</v>
      </c>
      <c r="F132">
        <v>37411</v>
      </c>
      <c r="G132">
        <v>-2.0999999999999999E-3</v>
      </c>
      <c r="L132" t="s">
        <v>280</v>
      </c>
      <c r="M132" t="s">
        <v>1332</v>
      </c>
    </row>
    <row r="133" spans="1:13">
      <c r="A133" t="s">
        <v>1346</v>
      </c>
      <c r="B133" s="2" t="s">
        <v>292</v>
      </c>
      <c r="C133" s="24">
        <v>53014.889799999997</v>
      </c>
      <c r="D133" t="s">
        <v>386</v>
      </c>
      <c r="E133" s="24">
        <f>VLOOKUP(C133,'Active 1'!C$21:E$440,3,FALSE)</f>
        <v>37502.920182916881</v>
      </c>
      <c r="F133">
        <v>37503</v>
      </c>
      <c r="G133">
        <v>-1.6999999999999999E-3</v>
      </c>
      <c r="L133" t="s">
        <v>408</v>
      </c>
      <c r="M133" t="s">
        <v>1347</v>
      </c>
    </row>
    <row r="134" spans="1:13">
      <c r="A134" t="s">
        <v>1346</v>
      </c>
      <c r="B134" s="2" t="s">
        <v>292</v>
      </c>
      <c r="C134" s="24">
        <v>53017.620699999999</v>
      </c>
      <c r="D134" t="s">
        <v>386</v>
      </c>
      <c r="E134" s="24">
        <f>VLOOKUP(C134,'Active 1'!C$21:E$440,3,FALSE)</f>
        <v>37510.920511496057</v>
      </c>
      <c r="F134">
        <v>37511</v>
      </c>
      <c r="G134">
        <v>-1.6000000000000001E-3</v>
      </c>
      <c r="L134" t="s">
        <v>408</v>
      </c>
      <c r="M134" t="s">
        <v>1347</v>
      </c>
    </row>
    <row r="135" spans="1:13">
      <c r="A135" t="s">
        <v>1346</v>
      </c>
      <c r="B135" s="2" t="s">
        <v>288</v>
      </c>
      <c r="C135" s="24">
        <v>53017.792300000001</v>
      </c>
      <c r="D135" t="s">
        <v>386</v>
      </c>
      <c r="E135" s="24">
        <f>VLOOKUP(C135,'Active 1'!C$21:E$440,3,FALSE)</f>
        <v>37511.423223563215</v>
      </c>
      <c r="F135">
        <v>37511</v>
      </c>
      <c r="G135">
        <v>-6.9999999999999999E-4</v>
      </c>
      <c r="L135" t="s">
        <v>408</v>
      </c>
      <c r="M135" t="s">
        <v>1347</v>
      </c>
    </row>
    <row r="136" spans="1:13">
      <c r="A136" t="s">
        <v>1348</v>
      </c>
      <c r="B136" s="2" t="s">
        <v>292</v>
      </c>
      <c r="C136" s="24">
        <v>53287.626700000001</v>
      </c>
      <c r="D136" t="s">
        <v>1290</v>
      </c>
      <c r="E136" s="24">
        <f>VLOOKUP(C136,'Active 1'!C$21:E$440,3,FALSE)</f>
        <v>38301.918614080263</v>
      </c>
      <c r="F136">
        <v>38302</v>
      </c>
      <c r="G136">
        <v>-1.6999999999999999E-3</v>
      </c>
      <c r="L136" t="s">
        <v>1353</v>
      </c>
      <c r="M136" t="s">
        <v>1354</v>
      </c>
    </row>
    <row r="137" spans="1:13">
      <c r="A137" t="s">
        <v>1346</v>
      </c>
      <c r="B137" s="2" t="s">
        <v>292</v>
      </c>
      <c r="C137" s="24">
        <v>53292.7474</v>
      </c>
      <c r="D137" t="s">
        <v>420</v>
      </c>
      <c r="E137" s="24">
        <f>VLOOKUP(C137,'Active 1'!C$21:E$440,3,FALSE)</f>
        <v>38316.919999175043</v>
      </c>
      <c r="F137">
        <v>38317</v>
      </c>
      <c r="G137">
        <v>-1.2999999999999999E-3</v>
      </c>
      <c r="L137" t="s">
        <v>408</v>
      </c>
      <c r="M137" t="s">
        <v>1347</v>
      </c>
    </row>
    <row r="138" spans="1:13">
      <c r="A138" t="s">
        <v>1346</v>
      </c>
      <c r="B138" s="2" t="s">
        <v>292</v>
      </c>
      <c r="C138" s="24">
        <v>53294.7958</v>
      </c>
      <c r="D138" t="s">
        <v>420</v>
      </c>
      <c r="E138" s="24">
        <f>VLOOKUP(C138,'Active 1'!C$21:E$440,3,FALSE)</f>
        <v>38322.920904759856</v>
      </c>
      <c r="F138">
        <v>38323</v>
      </c>
      <c r="G138">
        <v>-8.9999999999999998E-4</v>
      </c>
      <c r="L138" t="s">
        <v>408</v>
      </c>
      <c r="M138" t="s">
        <v>1347</v>
      </c>
    </row>
    <row r="139" spans="1:13">
      <c r="A139" t="s">
        <v>1346</v>
      </c>
      <c r="B139" s="2" t="s">
        <v>292</v>
      </c>
      <c r="C139" s="24">
        <v>53297.867599999998</v>
      </c>
      <c r="D139" t="s">
        <v>420</v>
      </c>
      <c r="E139" s="24">
        <f>VLOOKUP(C139,'Active 1'!C$21:E$440,3,FALSE)</f>
        <v>38331.919919491076</v>
      </c>
      <c r="F139">
        <v>38332</v>
      </c>
      <c r="G139">
        <v>-1.2999999999999999E-3</v>
      </c>
      <c r="L139" t="s">
        <v>408</v>
      </c>
      <c r="M139" t="s">
        <v>1347</v>
      </c>
    </row>
    <row r="140" spans="1:13">
      <c r="A140" t="s">
        <v>1285</v>
      </c>
      <c r="B140" s="2" t="s">
        <v>288</v>
      </c>
      <c r="C140" s="24">
        <v>53349.2405</v>
      </c>
      <c r="D140" t="s">
        <v>1290</v>
      </c>
      <c r="E140" s="24">
        <f>VLOOKUP(C140,'Active 1'!C$21:E$440,3,FALSE)</f>
        <v>38482.419784028338</v>
      </c>
      <c r="F140">
        <v>38482</v>
      </c>
      <c r="G140">
        <v>-1.1999999999999999E-3</v>
      </c>
      <c r="L140" t="s">
        <v>1286</v>
      </c>
      <c r="M140" t="s">
        <v>1354</v>
      </c>
    </row>
    <row r="141" spans="1:13">
      <c r="A141" t="s">
        <v>1285</v>
      </c>
      <c r="B141" s="2" t="s">
        <v>292</v>
      </c>
      <c r="C141" s="24">
        <v>53349.410600000003</v>
      </c>
      <c r="D141" t="s">
        <v>1290</v>
      </c>
      <c r="E141" s="24">
        <f>VLOOKUP(C141,'Active 1'!C$21:E$440,3,FALSE)</f>
        <v>38482.918101759249</v>
      </c>
      <c r="F141">
        <v>38483</v>
      </c>
      <c r="G141">
        <v>-1.8E-3</v>
      </c>
      <c r="L141" t="s">
        <v>1286</v>
      </c>
      <c r="M141" t="s">
        <v>1354</v>
      </c>
    </row>
    <row r="142" spans="1:13">
      <c r="A142" t="s">
        <v>1285</v>
      </c>
      <c r="B142" s="2" t="s">
        <v>288</v>
      </c>
      <c r="C142" s="24">
        <v>53349.582900000001</v>
      </c>
      <c r="D142" t="s">
        <v>1290</v>
      </c>
      <c r="E142" s="24">
        <f>VLOOKUP(C142,'Active 1'!C$21:E$440,3,FALSE)</f>
        <v>38483.422864516651</v>
      </c>
      <c r="F142">
        <v>38483</v>
      </c>
      <c r="G142">
        <v>-2.0000000000000001E-4</v>
      </c>
      <c r="L142" t="s">
        <v>1286</v>
      </c>
      <c r="M142" t="s">
        <v>1354</v>
      </c>
    </row>
    <row r="143" spans="1:13">
      <c r="A143" t="s">
        <v>1355</v>
      </c>
      <c r="B143" s="2" t="s">
        <v>288</v>
      </c>
      <c r="C143" s="24">
        <v>53645.872900000002</v>
      </c>
      <c r="D143" t="s">
        <v>1290</v>
      </c>
      <c r="E143" s="24">
        <f>VLOOKUP(C143,'Active 1'!C$21:E$440,3,FALSE)</f>
        <v>39351.421456454133</v>
      </c>
      <c r="F143">
        <v>39351</v>
      </c>
      <c r="G143">
        <v>-1E-4</v>
      </c>
      <c r="L143" t="s">
        <v>405</v>
      </c>
      <c r="M143" t="s">
        <v>1356</v>
      </c>
    </row>
    <row r="144" spans="1:13">
      <c r="A144" t="s">
        <v>1333</v>
      </c>
      <c r="B144" s="2" t="s">
        <v>292</v>
      </c>
      <c r="C144" s="24">
        <v>53652.528599999998</v>
      </c>
      <c r="D144" t="e">
        <f>-Ir</f>
        <v>#NAME?</v>
      </c>
      <c r="E144" s="24">
        <f>VLOOKUP(C144,'Active 1'!C$21:E$440,3,FALSE)</f>
        <v>39370.919712312767</v>
      </c>
      <c r="F144">
        <v>39371</v>
      </c>
      <c r="G144">
        <v>-5.9999999999999995E-4</v>
      </c>
      <c r="L144" t="s">
        <v>1334</v>
      </c>
      <c r="M144" t="s">
        <v>1303</v>
      </c>
    </row>
    <row r="145" spans="1:13">
      <c r="A145" t="s">
        <v>1285</v>
      </c>
      <c r="B145" s="2" t="s">
        <v>288</v>
      </c>
      <c r="C145" s="24">
        <v>53683.420599999998</v>
      </c>
      <c r="D145" t="e">
        <f>-Ir</f>
        <v>#NAME?</v>
      </c>
      <c r="E145" s="24">
        <f>VLOOKUP(C145,'Active 1'!C$21:E$440,3,FALSE)</f>
        <v>39461.419602630136</v>
      </c>
      <c r="F145">
        <v>39461</v>
      </c>
      <c r="G145">
        <v>-5.9999999999999995E-4</v>
      </c>
      <c r="L145" t="s">
        <v>1286</v>
      </c>
      <c r="M145" t="s">
        <v>1303</v>
      </c>
    </row>
    <row r="146" spans="1:13">
      <c r="A146" t="s">
        <v>1285</v>
      </c>
      <c r="B146" s="2" t="s">
        <v>292</v>
      </c>
      <c r="C146" s="24">
        <v>53683.591200000003</v>
      </c>
      <c r="D146" t="e">
        <f>-Ir</f>
        <v>#NAME?</v>
      </c>
      <c r="E146" s="24">
        <f>VLOOKUP(C146,'Active 1'!C$21:E$440,3,FALSE)</f>
        <v>39461.919385139801</v>
      </c>
      <c r="F146">
        <v>39462</v>
      </c>
      <c r="G146">
        <v>-6.9999999999999999E-4</v>
      </c>
      <c r="L146" t="s">
        <v>1286</v>
      </c>
      <c r="M146" t="s">
        <v>1303</v>
      </c>
    </row>
    <row r="147" spans="1:13">
      <c r="A147" t="s">
        <v>1355</v>
      </c>
      <c r="B147" s="2" t="s">
        <v>292</v>
      </c>
      <c r="C147" s="24">
        <v>53686.663699999997</v>
      </c>
      <c r="D147" t="s">
        <v>1290</v>
      </c>
      <c r="E147" s="24">
        <f>VLOOKUP(C147,'Active 1'!C$21:E$440,3,FALSE)</f>
        <v>39470.920450561258</v>
      </c>
      <c r="F147">
        <v>39471</v>
      </c>
      <c r="G147">
        <v>-2.9999999999999997E-4</v>
      </c>
      <c r="L147" t="s">
        <v>405</v>
      </c>
      <c r="M147" t="s">
        <v>1356</v>
      </c>
    </row>
    <row r="148" spans="1:13">
      <c r="A148" t="s">
        <v>1357</v>
      </c>
      <c r="B148" s="2" t="s">
        <v>292</v>
      </c>
      <c r="C148" s="24">
        <v>53702.707300000002</v>
      </c>
      <c r="D148" t="s">
        <v>1290</v>
      </c>
      <c r="E148" s="24">
        <f>VLOOKUP(C148,'Active 1'!C$21:E$440,3,FALSE)</f>
        <v>39517.921099282481</v>
      </c>
      <c r="F148">
        <v>39518</v>
      </c>
      <c r="G148">
        <v>-1E-4</v>
      </c>
      <c r="L148" t="s">
        <v>420</v>
      </c>
      <c r="M148" t="s">
        <v>1356</v>
      </c>
    </row>
    <row r="149" spans="1:13">
      <c r="A149" t="s">
        <v>1358</v>
      </c>
      <c r="B149" s="2" t="s">
        <v>292</v>
      </c>
      <c r="C149" s="24">
        <v>53724.553899999999</v>
      </c>
      <c r="D149" t="s">
        <v>420</v>
      </c>
      <c r="E149" s="24">
        <f>VLOOKUP(C149,'Active 1'!C$21:E$440,3,FALSE)</f>
        <v>39581.921970181327</v>
      </c>
      <c r="F149">
        <v>39582</v>
      </c>
      <c r="G149">
        <v>2.9999999999999997E-4</v>
      </c>
      <c r="L149" t="s">
        <v>1359</v>
      </c>
      <c r="M149" t="s">
        <v>1360</v>
      </c>
    </row>
    <row r="150" spans="1:13">
      <c r="A150" t="s">
        <v>1358</v>
      </c>
      <c r="B150" s="2" t="s">
        <v>288</v>
      </c>
      <c r="C150" s="24">
        <v>53748.618600000002</v>
      </c>
      <c r="D150" t="s">
        <v>420</v>
      </c>
      <c r="E150" s="24">
        <f>VLOOKUP(C150,'Active 1'!C$21:E$440,3,FALSE)</f>
        <v>39652.420892572904</v>
      </c>
      <c r="F150">
        <v>39652</v>
      </c>
      <c r="G150">
        <v>-1E-4</v>
      </c>
      <c r="L150" t="s">
        <v>1359</v>
      </c>
      <c r="M150" t="s">
        <v>1360</v>
      </c>
    </row>
    <row r="151" spans="1:13">
      <c r="A151" t="s">
        <v>1361</v>
      </c>
      <c r="B151" s="2" t="s">
        <v>292</v>
      </c>
      <c r="C151" s="24">
        <v>53758.347500000003</v>
      </c>
      <c r="D151" t="s">
        <v>1290</v>
      </c>
      <c r="E151" s="24">
        <f>VLOOKUP(C151,'Active 1'!C$21:E$440,3,FALSE)</f>
        <v>39680.922264543282</v>
      </c>
      <c r="F151">
        <v>39681</v>
      </c>
      <c r="G151">
        <v>4.0000000000000002E-4</v>
      </c>
      <c r="L151" t="s">
        <v>420</v>
      </c>
      <c r="M151" t="s">
        <v>1356</v>
      </c>
    </row>
    <row r="152" spans="1:13">
      <c r="A152" t="s">
        <v>1358</v>
      </c>
      <c r="B152" s="2" t="s">
        <v>288</v>
      </c>
      <c r="C152" s="24">
        <v>53762.614099999999</v>
      </c>
      <c r="D152" t="s">
        <v>445</v>
      </c>
      <c r="E152" s="24">
        <f>VLOOKUP(C152,'Active 1'!C$21:E$440,3,FALSE)</f>
        <v>39693.421514576548</v>
      </c>
      <c r="F152">
        <v>39693</v>
      </c>
      <c r="G152">
        <v>2.0000000000000001E-4</v>
      </c>
      <c r="L152" t="s">
        <v>1359</v>
      </c>
      <c r="M152" t="s">
        <v>1360</v>
      </c>
    </row>
    <row r="153" spans="1:13">
      <c r="A153" t="s">
        <v>1358</v>
      </c>
      <c r="B153" s="2" t="s">
        <v>288</v>
      </c>
      <c r="C153" s="24">
        <v>53776.609700000001</v>
      </c>
      <c r="D153" t="s">
        <v>445</v>
      </c>
      <c r="E153" s="24">
        <f>VLOOKUP(C153,'Active 1'!C$21:E$440,3,FALSE)</f>
        <v>39734.422429535953</v>
      </c>
      <c r="F153">
        <v>39734</v>
      </c>
      <c r="G153">
        <v>5.0000000000000001E-4</v>
      </c>
      <c r="L153" t="s">
        <v>1359</v>
      </c>
      <c r="M153" t="s">
        <v>1360</v>
      </c>
    </row>
    <row r="154" spans="1:13">
      <c r="A154" t="s">
        <v>1358</v>
      </c>
      <c r="B154" s="2" t="s">
        <v>288</v>
      </c>
      <c r="C154" s="24">
        <v>53788.555200000003</v>
      </c>
      <c r="D154" t="s">
        <v>420</v>
      </c>
      <c r="E154" s="24">
        <f>VLOOKUP(C154,'Active 1'!C$21:E$440,3,FALSE)</f>
        <v>39769.417458662785</v>
      </c>
      <c r="F154">
        <v>39769</v>
      </c>
      <c r="G154">
        <v>-1.1999999999999999E-3</v>
      </c>
      <c r="L154" t="s">
        <v>1359</v>
      </c>
      <c r="M154" t="s">
        <v>1360</v>
      </c>
    </row>
    <row r="155" spans="1:13">
      <c r="A155" t="s">
        <v>1358</v>
      </c>
      <c r="B155" s="2" t="s">
        <v>292</v>
      </c>
      <c r="C155" s="24">
        <v>53795.554199999999</v>
      </c>
      <c r="D155" t="s">
        <v>445</v>
      </c>
      <c r="E155" s="24">
        <f>VLOOKUP(C155,'Active 1'!C$21:E$440,3,FALSE)</f>
        <v>39789.921431611474</v>
      </c>
      <c r="F155">
        <v>39790</v>
      </c>
      <c r="G155">
        <v>2.0000000000000001E-4</v>
      </c>
      <c r="L155" t="s">
        <v>1359</v>
      </c>
      <c r="M155" t="s">
        <v>1360</v>
      </c>
    </row>
    <row r="156" spans="1:13">
      <c r="A156" t="s">
        <v>1358</v>
      </c>
      <c r="B156" s="2" t="s">
        <v>292</v>
      </c>
      <c r="C156" s="24">
        <v>53796.577899999997</v>
      </c>
      <c r="D156" t="s">
        <v>445</v>
      </c>
      <c r="E156" s="24">
        <f>VLOOKUP(C156,'Active 1'!C$21:E$440,3,FALSE)</f>
        <v>39792.920419625123</v>
      </c>
      <c r="F156">
        <v>39793</v>
      </c>
      <c r="G156">
        <v>-1E-4</v>
      </c>
      <c r="L156" t="s">
        <v>1359</v>
      </c>
      <c r="M156" t="s">
        <v>1360</v>
      </c>
    </row>
    <row r="157" spans="1:13">
      <c r="A157" t="s">
        <v>1341</v>
      </c>
      <c r="B157" s="2" t="s">
        <v>292</v>
      </c>
      <c r="C157" s="24">
        <v>53802.381099999999</v>
      </c>
      <c r="D157" t="s">
        <v>1362</v>
      </c>
      <c r="E157" s="24">
        <f>VLOOKUP(C157,'Active 1'!C$21:E$440,3,FALSE)</f>
        <v>39809.921227714272</v>
      </c>
      <c r="F157">
        <v>39810</v>
      </c>
      <c r="G157">
        <v>2.0000000000000001E-4</v>
      </c>
      <c r="L157" t="s">
        <v>1342</v>
      </c>
      <c r="M157" t="s">
        <v>1363</v>
      </c>
    </row>
    <row r="158" spans="1:13">
      <c r="A158" t="s">
        <v>1341</v>
      </c>
      <c r="B158" s="2" t="s">
        <v>292</v>
      </c>
      <c r="C158" s="24">
        <v>53815.352500000001</v>
      </c>
      <c r="D158" t="s">
        <v>420</v>
      </c>
      <c r="E158" s="24">
        <f>VLOOKUP(C158,'Active 1'!C$21:E$440,3,FALSE)</f>
        <v>39847.921689881274</v>
      </c>
      <c r="F158">
        <v>39848</v>
      </c>
      <c r="G158">
        <v>4.0000000000000002E-4</v>
      </c>
      <c r="L158" t="s">
        <v>1342</v>
      </c>
      <c r="M158" t="s">
        <v>1363</v>
      </c>
    </row>
    <row r="159" spans="1:13">
      <c r="A159" t="s">
        <v>1355</v>
      </c>
      <c r="B159" s="2" t="s">
        <v>292</v>
      </c>
      <c r="C159" s="24">
        <v>54015.724300000002</v>
      </c>
      <c r="D159" t="s">
        <v>1290</v>
      </c>
      <c r="E159" s="24">
        <f>VLOOKUP(C159,'Active 1'!C$21:E$440,3,FALSE)</f>
        <v>40434.922399537281</v>
      </c>
      <c r="F159">
        <v>40435</v>
      </c>
      <c r="G159">
        <v>1E-3</v>
      </c>
      <c r="L159" t="s">
        <v>405</v>
      </c>
      <c r="M159" t="s">
        <v>1356</v>
      </c>
    </row>
    <row r="160" spans="1:13">
      <c r="A160" t="s">
        <v>1364</v>
      </c>
      <c r="B160" s="2" t="s">
        <v>292</v>
      </c>
      <c r="C160" s="24">
        <v>54022.550799999997</v>
      </c>
      <c r="D160" t="s">
        <v>445</v>
      </c>
      <c r="E160" s="24">
        <f>VLOOKUP(C160,'Active 1'!C$21:E$440,3,FALSE)</f>
        <v>40454.921023817071</v>
      </c>
      <c r="F160">
        <v>40455</v>
      </c>
      <c r="G160">
        <v>5.9999999999999995E-4</v>
      </c>
      <c r="L160" t="s">
        <v>1365</v>
      </c>
      <c r="M160" t="s">
        <v>1366</v>
      </c>
    </row>
    <row r="161" spans="1:14">
      <c r="A161" t="s">
        <v>1367</v>
      </c>
      <c r="B161" s="2" t="s">
        <v>288</v>
      </c>
      <c r="C161" s="24">
        <v>54026.4781</v>
      </c>
      <c r="D161" t="s">
        <v>292</v>
      </c>
      <c r="E161" s="24">
        <f>VLOOKUP(C161,'Active 1'!C$21:E$440,3,FALSE)</f>
        <v>40466.426274990306</v>
      </c>
      <c r="F161">
        <v>40466</v>
      </c>
      <c r="G161">
        <v>2.3E-3</v>
      </c>
      <c r="L161" t="s">
        <v>429</v>
      </c>
      <c r="M161" t="s">
        <v>1368</v>
      </c>
    </row>
    <row r="162" spans="1:14">
      <c r="A162" t="s">
        <v>1369</v>
      </c>
      <c r="B162" s="2" t="s">
        <v>292</v>
      </c>
      <c r="C162" s="24">
        <v>54035.522400000002</v>
      </c>
      <c r="D162" t="s">
        <v>420</v>
      </c>
      <c r="E162" s="24">
        <f>VLOOKUP(C162,'Active 1'!C$21:E$440,3,FALSE)</f>
        <v>40492.922071895569</v>
      </c>
      <c r="F162">
        <v>40493</v>
      </c>
      <c r="G162">
        <v>8.9999999999999998E-4</v>
      </c>
      <c r="L162" t="s">
        <v>1370</v>
      </c>
      <c r="M162" t="s">
        <v>1371</v>
      </c>
    </row>
    <row r="163" spans="1:14">
      <c r="A163" t="s">
        <v>1285</v>
      </c>
      <c r="B163" s="2" t="s">
        <v>288</v>
      </c>
      <c r="C163" s="24">
        <v>54084.507100000003</v>
      </c>
      <c r="D163" t="e">
        <f>-Ir</f>
        <v>#NAME?</v>
      </c>
      <c r="E163" s="24">
        <f>VLOOKUP(C163,'Active 1'!C$21:E$440,3,FALSE)</f>
        <v>40636.425567209219</v>
      </c>
      <c r="F163">
        <v>40636</v>
      </c>
      <c r="G163">
        <v>2.2000000000000001E-3</v>
      </c>
      <c r="L163" t="s">
        <v>1286</v>
      </c>
      <c r="M163" t="s">
        <v>1372</v>
      </c>
    </row>
    <row r="164" spans="1:14">
      <c r="A164" t="s">
        <v>1355</v>
      </c>
      <c r="B164" s="2" t="s">
        <v>292</v>
      </c>
      <c r="C164" s="24">
        <v>54095.6005</v>
      </c>
      <c r="D164" t="s">
        <v>1290</v>
      </c>
      <c r="E164" s="24">
        <f>VLOOKUP(C164,'Active 1'!C$21:E$440,3,FALSE)</f>
        <v>40668.924320389538</v>
      </c>
      <c r="F164">
        <v>40669</v>
      </c>
      <c r="G164">
        <v>1.8E-3</v>
      </c>
      <c r="L164" t="s">
        <v>405</v>
      </c>
      <c r="M164" t="s">
        <v>1356</v>
      </c>
    </row>
    <row r="165" spans="1:14">
      <c r="A165" t="s">
        <v>1350</v>
      </c>
      <c r="B165" s="2" t="s">
        <v>292</v>
      </c>
      <c r="C165" s="24">
        <v>54097.652000000002</v>
      </c>
      <c r="D165" t="s">
        <v>503</v>
      </c>
      <c r="E165" s="24">
        <f>VLOOKUP(C165,'Active 1'!C$21:E$440,3,FALSE)</f>
        <v>40674.934307602613</v>
      </c>
      <c r="F165">
        <v>40675</v>
      </c>
      <c r="G165">
        <v>5.1999999999999998E-3</v>
      </c>
      <c r="L165" t="s">
        <v>1351</v>
      </c>
      <c r="M165" t="s">
        <v>1356</v>
      </c>
    </row>
    <row r="166" spans="1:14">
      <c r="A166" t="s">
        <v>1373</v>
      </c>
      <c r="B166" s="2" t="s">
        <v>292</v>
      </c>
      <c r="C166" s="24">
        <v>54108.2304</v>
      </c>
      <c r="D166" t="s">
        <v>420</v>
      </c>
      <c r="E166" s="24">
        <f>VLOOKUP(C166,'Active 1'!C$21:E$440,3,FALSE)</f>
        <v>40705.924338669982</v>
      </c>
      <c r="F166">
        <v>40706</v>
      </c>
      <c r="G166">
        <v>1.9E-3</v>
      </c>
      <c r="L166" t="s">
        <v>375</v>
      </c>
      <c r="M166" t="s">
        <v>1374</v>
      </c>
    </row>
    <row r="167" spans="1:14">
      <c r="A167" t="s">
        <v>1375</v>
      </c>
      <c r="B167" s="2" t="s">
        <v>292</v>
      </c>
      <c r="C167" s="24">
        <v>54116.422200000001</v>
      </c>
      <c r="D167" t="s">
        <v>1290</v>
      </c>
      <c r="E167" s="24">
        <f>VLOOKUP(C167,'Active 1'!C$21:E$440,3,FALSE)</f>
        <v>40729.922687805738</v>
      </c>
      <c r="F167">
        <v>40730</v>
      </c>
      <c r="G167">
        <v>1.2999999999999999E-3</v>
      </c>
      <c r="L167" t="s">
        <v>429</v>
      </c>
      <c r="M167" t="s">
        <v>429</v>
      </c>
      <c r="N167" t="s">
        <v>1376</v>
      </c>
    </row>
    <row r="168" spans="1:14">
      <c r="A168" t="s">
        <v>1355</v>
      </c>
      <c r="B168" s="2" t="s">
        <v>292</v>
      </c>
      <c r="C168" s="24">
        <v>54135.537400000001</v>
      </c>
      <c r="D168" t="s">
        <v>1290</v>
      </c>
      <c r="E168" s="24">
        <f>VLOOKUP(C168,'Active 1'!C$21:E$440,3,FALSE)</f>
        <v>40785.921765346677</v>
      </c>
      <c r="F168">
        <v>40786</v>
      </c>
      <c r="G168">
        <v>1E-3</v>
      </c>
      <c r="L168" t="s">
        <v>405</v>
      </c>
      <c r="M168" t="s">
        <v>1356</v>
      </c>
    </row>
    <row r="169" spans="1:14">
      <c r="A169" t="s">
        <v>1355</v>
      </c>
      <c r="B169" s="2" t="s">
        <v>288</v>
      </c>
      <c r="C169" s="24">
        <v>54338.811699999998</v>
      </c>
      <c r="D169" t="s">
        <v>1290</v>
      </c>
      <c r="E169" s="24">
        <f>VLOOKUP(C169,'Active 1'!C$21:E$440,3,FALSE)</f>
        <v>41381.425515648996</v>
      </c>
      <c r="F169">
        <v>41381</v>
      </c>
      <c r="G169">
        <v>2.7000000000000001E-3</v>
      </c>
      <c r="L169" t="s">
        <v>405</v>
      </c>
      <c r="M169" t="s">
        <v>1377</v>
      </c>
    </row>
    <row r="170" spans="1:14">
      <c r="A170" t="s">
        <v>354</v>
      </c>
      <c r="B170" s="2" t="s">
        <v>288</v>
      </c>
      <c r="C170" s="24">
        <v>54355.878900000003</v>
      </c>
      <c r="D170" t="s">
        <v>420</v>
      </c>
      <c r="E170" s="24">
        <f>VLOOKUP(C170,'Active 1'!C$21:E$440,3,FALSE)</f>
        <v>41431.424859428131</v>
      </c>
      <c r="F170">
        <v>41431</v>
      </c>
      <c r="G170">
        <v>2.5000000000000001E-3</v>
      </c>
      <c r="L170" t="s">
        <v>1304</v>
      </c>
      <c r="M170" t="s">
        <v>1378</v>
      </c>
    </row>
    <row r="171" spans="1:14">
      <c r="A171" t="s">
        <v>1419</v>
      </c>
      <c r="B171" s="2" t="s">
        <v>1231</v>
      </c>
      <c r="C171" s="24">
        <v>54389.500699999997</v>
      </c>
      <c r="D171" t="s">
        <v>292</v>
      </c>
      <c r="E171" s="24">
        <f>VLOOKUP(C171,'Active 1'!C$21:E$440,3,FALSE)</f>
        <v>41529.921855811393</v>
      </c>
      <c r="F171">
        <v>41530</v>
      </c>
      <c r="G171">
        <v>1.6000000000000001E-3</v>
      </c>
      <c r="L171" t="s">
        <v>1420</v>
      </c>
      <c r="M171" t="s">
        <v>1421</v>
      </c>
    </row>
    <row r="172" spans="1:14">
      <c r="A172" t="s">
        <v>1419</v>
      </c>
      <c r="B172" s="2" t="s">
        <v>1231</v>
      </c>
      <c r="C172" s="24">
        <v>54389.500699999997</v>
      </c>
      <c r="D172" t="s">
        <v>445</v>
      </c>
      <c r="E172" s="24">
        <f>VLOOKUP(C172,'Active 1'!C$21:E$440,3,FALSE)</f>
        <v>41529.921855811393</v>
      </c>
      <c r="F172">
        <v>41530</v>
      </c>
      <c r="G172">
        <v>1.6000000000000001E-3</v>
      </c>
      <c r="L172" t="s">
        <v>1420</v>
      </c>
      <c r="M172" t="s">
        <v>1421</v>
      </c>
    </row>
    <row r="173" spans="1:14">
      <c r="A173" t="s">
        <v>1419</v>
      </c>
      <c r="B173" s="2" t="s">
        <v>1231</v>
      </c>
      <c r="C173" s="24">
        <v>54389.500899999999</v>
      </c>
      <c r="D173" t="s">
        <v>420</v>
      </c>
      <c r="E173" s="24">
        <f>VLOOKUP(C173,'Active 1'!C$21:E$440,3,FALSE)</f>
        <v>41529.922441722905</v>
      </c>
      <c r="F173">
        <v>41530</v>
      </c>
      <c r="G173">
        <v>1.8E-3</v>
      </c>
      <c r="L173" t="s">
        <v>1420</v>
      </c>
      <c r="M173" t="s">
        <v>1421</v>
      </c>
    </row>
    <row r="174" spans="1:14">
      <c r="A174" t="s">
        <v>1379</v>
      </c>
      <c r="B174" s="2" t="s">
        <v>288</v>
      </c>
      <c r="C174" s="24">
        <v>54421.758800000003</v>
      </c>
      <c r="D174" t="s">
        <v>1290</v>
      </c>
      <c r="E174" s="24">
        <f>VLOOKUP(C174,'Active 1'!C$21:E$440,3,FALSE)</f>
        <v>41624.42381463074</v>
      </c>
      <c r="F174">
        <v>41624</v>
      </c>
      <c r="G174">
        <v>2.3E-3</v>
      </c>
      <c r="L174" t="s">
        <v>408</v>
      </c>
      <c r="M174" t="s">
        <v>1377</v>
      </c>
    </row>
    <row r="175" spans="1:14">
      <c r="A175" t="s">
        <v>1355</v>
      </c>
      <c r="B175" s="2" t="s">
        <v>292</v>
      </c>
      <c r="C175" s="24">
        <v>54462.550199999998</v>
      </c>
      <c r="D175" t="s">
        <v>1290</v>
      </c>
      <c r="E175" s="24">
        <f>VLOOKUP(C175,'Active 1'!C$21:E$440,3,FALSE)</f>
        <v>41743.924566472364</v>
      </c>
      <c r="F175">
        <v>41744</v>
      </c>
      <c r="G175">
        <v>2.5999999999999999E-3</v>
      </c>
      <c r="L175" t="s">
        <v>405</v>
      </c>
      <c r="M175" t="s">
        <v>1377</v>
      </c>
    </row>
    <row r="176" spans="1:14">
      <c r="A176" t="s">
        <v>1380</v>
      </c>
      <c r="B176" s="2" t="s">
        <v>292</v>
      </c>
      <c r="C176" s="24">
        <v>54508.290300000001</v>
      </c>
      <c r="D176" t="s">
        <v>1290</v>
      </c>
      <c r="E176" s="24">
        <f>VLOOKUP(C176,'Active 1'!C$21:E$440,3,FALSE)</f>
        <v>41877.922819518644</v>
      </c>
      <c r="F176">
        <v>41878</v>
      </c>
      <c r="G176">
        <v>2.0999999999999999E-3</v>
      </c>
      <c r="L176" t="s">
        <v>1381</v>
      </c>
      <c r="M176" t="s">
        <v>1382</v>
      </c>
    </row>
    <row r="177" spans="1:14">
      <c r="A177" t="s">
        <v>1355</v>
      </c>
      <c r="B177" s="2" t="s">
        <v>288</v>
      </c>
      <c r="C177" s="24">
        <v>54708.833500000001</v>
      </c>
      <c r="D177" t="s">
        <v>1290</v>
      </c>
      <c r="E177" s="24">
        <f>VLOOKUP(C177,'Active 1'!C$21:E$440,3,FALSE)</f>
        <v>42465.425655330306</v>
      </c>
      <c r="F177">
        <v>42465</v>
      </c>
      <c r="G177">
        <v>3.5000000000000001E-3</v>
      </c>
      <c r="L177" t="s">
        <v>405</v>
      </c>
      <c r="M177" t="s">
        <v>1383</v>
      </c>
    </row>
    <row r="178" spans="1:14">
      <c r="A178" t="s">
        <v>1380</v>
      </c>
      <c r="B178" s="2" t="s">
        <v>288</v>
      </c>
      <c r="C178" s="24">
        <v>54803.389000000003</v>
      </c>
      <c r="D178" t="s">
        <v>1290</v>
      </c>
      <c r="E178" s="24">
        <f>VLOOKUP(C178,'Active 1'!C$21:E$440,3,FALSE)</f>
        <v>42742.431429605327</v>
      </c>
      <c r="F178">
        <v>42742</v>
      </c>
      <c r="G178">
        <v>5.5999999999999999E-3</v>
      </c>
      <c r="L178" t="s">
        <v>1381</v>
      </c>
      <c r="M178" t="s">
        <v>1384</v>
      </c>
    </row>
    <row r="179" spans="1:14">
      <c r="A179" t="s">
        <v>1385</v>
      </c>
      <c r="B179" s="2" t="s">
        <v>292</v>
      </c>
      <c r="C179" s="24">
        <v>54824.037799999998</v>
      </c>
      <c r="D179" t="s">
        <v>445</v>
      </c>
      <c r="E179" s="24">
        <f>VLOOKUP(C179,'Active 1'!C$21:E$440,3,FALSE)</f>
        <v>42802.923276529604</v>
      </c>
      <c r="F179">
        <v>42803</v>
      </c>
      <c r="G179">
        <v>2.8999999999999998E-3</v>
      </c>
      <c r="L179" t="s">
        <v>1386</v>
      </c>
      <c r="M179" t="s">
        <v>1387</v>
      </c>
    </row>
    <row r="180" spans="1:14">
      <c r="A180" t="s">
        <v>1281</v>
      </c>
      <c r="B180" s="2" t="s">
        <v>288</v>
      </c>
      <c r="C180" s="24">
        <v>54829.673900000002</v>
      </c>
      <c r="D180" t="s">
        <v>445</v>
      </c>
      <c r="E180" s="24">
        <f>VLOOKUP(C180,'Active 1'!C$21:E$440,3,FALSE)</f>
        <v>42819.434555560358</v>
      </c>
      <c r="F180">
        <v>42819</v>
      </c>
      <c r="G180">
        <v>6.7999999999999996E-3</v>
      </c>
      <c r="L180" t="s">
        <v>1282</v>
      </c>
      <c r="M180" t="s">
        <v>1388</v>
      </c>
    </row>
    <row r="181" spans="1:14">
      <c r="A181" t="s">
        <v>1364</v>
      </c>
      <c r="B181" s="2" t="s">
        <v>288</v>
      </c>
      <c r="C181" s="24">
        <v>55094.554300000003</v>
      </c>
      <c r="D181" t="s">
        <v>445</v>
      </c>
      <c r="E181" s="24">
        <f>VLOOKUP(C181,'Active 1'!C$21:E$440,3,FALSE)</f>
        <v>43595.416918218019</v>
      </c>
      <c r="F181">
        <v>43595</v>
      </c>
      <c r="G181">
        <v>1.2999999999999999E-3</v>
      </c>
      <c r="L181" t="s">
        <v>1365</v>
      </c>
      <c r="M181" t="s">
        <v>1389</v>
      </c>
    </row>
    <row r="182" spans="1:14">
      <c r="A182" t="s">
        <v>1364</v>
      </c>
      <c r="B182" s="2" t="s">
        <v>292</v>
      </c>
      <c r="C182" s="24">
        <v>55101.555200000003</v>
      </c>
      <c r="D182" t="s">
        <v>445</v>
      </c>
      <c r="E182" s="24">
        <f>VLOOKUP(C182,'Active 1'!C$21:E$440,3,FALSE)</f>
        <v>43615.926457325972</v>
      </c>
      <c r="F182">
        <v>43616</v>
      </c>
      <c r="G182">
        <v>4.5999999999999999E-3</v>
      </c>
      <c r="L182" t="s">
        <v>1365</v>
      </c>
      <c r="M182" t="s">
        <v>1389</v>
      </c>
    </row>
    <row r="183" spans="1:14">
      <c r="A183" t="s">
        <v>354</v>
      </c>
      <c r="B183" s="2" t="s">
        <v>292</v>
      </c>
      <c r="C183" s="24">
        <v>55171.872499999998</v>
      </c>
      <c r="D183" t="s">
        <v>1290</v>
      </c>
      <c r="E183" s="24">
        <f>VLOOKUP(C183,'Active 1'!C$21:E$440,3,FALSE)</f>
        <v>43821.925030983002</v>
      </c>
      <c r="F183">
        <v>43822</v>
      </c>
      <c r="G183">
        <v>4.1999999999999997E-3</v>
      </c>
      <c r="L183" t="s">
        <v>1304</v>
      </c>
      <c r="M183" t="s">
        <v>1390</v>
      </c>
    </row>
    <row r="184" spans="1:14">
      <c r="A184" t="s">
        <v>1285</v>
      </c>
      <c r="B184" s="2" t="s">
        <v>288</v>
      </c>
      <c r="C184" s="24">
        <v>55175.457699999999</v>
      </c>
      <c r="D184" t="e">
        <f>-Ir</f>
        <v>#NAME?</v>
      </c>
      <c r="E184" s="24">
        <f>VLOOKUP(C184,'Active 1'!C$21:E$440,3,FALSE)</f>
        <v>43832.428080535181</v>
      </c>
      <c r="F184">
        <v>43832</v>
      </c>
      <c r="G184">
        <v>5.1999999999999998E-3</v>
      </c>
      <c r="L184" t="s">
        <v>1286</v>
      </c>
      <c r="M184" t="s">
        <v>1391</v>
      </c>
      <c r="N184">
        <v>1603</v>
      </c>
    </row>
    <row r="185" spans="1:14">
      <c r="A185" t="s">
        <v>1285</v>
      </c>
      <c r="B185" s="2" t="s">
        <v>288</v>
      </c>
      <c r="C185" s="24">
        <v>55175.458400000003</v>
      </c>
      <c r="D185" t="s">
        <v>277</v>
      </c>
      <c r="E185" s="24">
        <f>VLOOKUP(C185,'Active 1'!C$21:E$440,3,FALSE)</f>
        <v>43832.430131225447</v>
      </c>
      <c r="F185">
        <v>43832</v>
      </c>
      <c r="G185">
        <v>5.8999999999999999E-3</v>
      </c>
      <c r="L185" t="s">
        <v>1286</v>
      </c>
      <c r="M185" t="s">
        <v>1391</v>
      </c>
      <c r="N185">
        <v>1603</v>
      </c>
    </row>
    <row r="186" spans="1:14">
      <c r="A186" t="s">
        <v>1285</v>
      </c>
      <c r="B186" s="2" t="s">
        <v>288</v>
      </c>
      <c r="C186" s="24">
        <v>55175.4594</v>
      </c>
      <c r="D186" t="s">
        <v>420</v>
      </c>
      <c r="E186" s="24">
        <f>VLOOKUP(C186,'Active 1'!C$21:E$440,3,FALSE)</f>
        <v>43832.433060782932</v>
      </c>
      <c r="F186">
        <v>43832</v>
      </c>
      <c r="G186">
        <v>6.8999999999999999E-3</v>
      </c>
      <c r="L186" t="s">
        <v>1286</v>
      </c>
      <c r="M186" t="s">
        <v>1391</v>
      </c>
      <c r="N186">
        <v>1603</v>
      </c>
    </row>
    <row r="187" spans="1:14">
      <c r="A187" t="s">
        <v>1285</v>
      </c>
      <c r="B187" s="2" t="s">
        <v>288</v>
      </c>
      <c r="C187" s="24">
        <v>55175.4594</v>
      </c>
      <c r="D187" t="s">
        <v>445</v>
      </c>
      <c r="E187" s="24">
        <f>VLOOKUP(C187,'Active 1'!C$21:E$440,3,FALSE)</f>
        <v>43832.433060782932</v>
      </c>
      <c r="F187">
        <v>43832</v>
      </c>
      <c r="G187">
        <v>6.8999999999999999E-3</v>
      </c>
      <c r="L187" t="s">
        <v>1286</v>
      </c>
      <c r="M187" t="s">
        <v>1391</v>
      </c>
      <c r="N187">
        <v>1603</v>
      </c>
    </row>
    <row r="188" spans="1:14">
      <c r="A188" t="s">
        <v>1285</v>
      </c>
      <c r="B188" s="2" t="s">
        <v>292</v>
      </c>
      <c r="C188" s="24">
        <v>55175.627</v>
      </c>
      <c r="D188" t="s">
        <v>420</v>
      </c>
      <c r="E188" s="24">
        <f>VLOOKUP(C188,'Active 1'!C$21:E$440,3,FALSE)</f>
        <v>43832.924054620082</v>
      </c>
      <c r="F188">
        <v>43833</v>
      </c>
      <c r="G188">
        <v>3.8999999999999998E-3</v>
      </c>
      <c r="L188" t="s">
        <v>1286</v>
      </c>
      <c r="M188" t="s">
        <v>1391</v>
      </c>
      <c r="N188">
        <v>1603</v>
      </c>
    </row>
    <row r="189" spans="1:14">
      <c r="A189" t="s">
        <v>1285</v>
      </c>
      <c r="B189" s="2" t="s">
        <v>292</v>
      </c>
      <c r="C189" s="24">
        <v>55175.628599999996</v>
      </c>
      <c r="D189" t="e">
        <f>-Ir</f>
        <v>#NAME?</v>
      </c>
      <c r="E189" s="24">
        <f>VLOOKUP(C189,'Active 1'!C$21:E$440,3,FALSE)</f>
        <v>43832.928741912074</v>
      </c>
      <c r="F189">
        <v>43833</v>
      </c>
      <c r="G189">
        <v>5.4999999999999997E-3</v>
      </c>
      <c r="L189" t="s">
        <v>1286</v>
      </c>
      <c r="M189" t="s">
        <v>1391</v>
      </c>
      <c r="N189">
        <v>1603</v>
      </c>
    </row>
    <row r="190" spans="1:14">
      <c r="A190" t="s">
        <v>1364</v>
      </c>
      <c r="B190" s="2" t="s">
        <v>288</v>
      </c>
      <c r="C190" s="24">
        <v>55186.380700000002</v>
      </c>
      <c r="D190" t="s">
        <v>445</v>
      </c>
      <c r="E190" s="24">
        <f>VLOOKUP(C190,'Active 1'!C$21:E$440,3,FALSE)</f>
        <v>43864.427637117362</v>
      </c>
      <c r="F190">
        <v>43864</v>
      </c>
      <c r="G190">
        <v>5.1000000000000004E-3</v>
      </c>
      <c r="L190" t="s">
        <v>1365</v>
      </c>
      <c r="M190" t="s">
        <v>1389</v>
      </c>
    </row>
    <row r="191" spans="1:14">
      <c r="A191" t="s">
        <v>1281</v>
      </c>
      <c r="B191" s="2" t="s">
        <v>292</v>
      </c>
      <c r="C191" s="24">
        <v>55192.695</v>
      </c>
      <c r="D191" t="s">
        <v>445</v>
      </c>
      <c r="E191" s="24">
        <f>VLOOKUP(C191,'Active 1'!C$21:E$440,3,FALSE)</f>
        <v>43882.925742045205</v>
      </c>
      <c r="F191">
        <v>43883</v>
      </c>
      <c r="G191">
        <v>4.4999999999999997E-3</v>
      </c>
      <c r="L191" t="s">
        <v>1282</v>
      </c>
      <c r="M191" t="s">
        <v>1392</v>
      </c>
    </row>
    <row r="192" spans="1:14">
      <c r="A192" t="s">
        <v>1364</v>
      </c>
      <c r="B192" s="2" t="s">
        <v>292</v>
      </c>
      <c r="C192" s="24">
        <v>55219.320200000002</v>
      </c>
      <c r="D192" t="s">
        <v>445</v>
      </c>
      <c r="E192" s="24">
        <f>VLOOKUP(C192,'Active 1'!C$21:E$440,3,FALSE)</f>
        <v>43960.925796417796</v>
      </c>
      <c r="F192">
        <v>43961</v>
      </c>
      <c r="G192">
        <v>4.5999999999999999E-3</v>
      </c>
      <c r="L192" t="s">
        <v>1365</v>
      </c>
      <c r="M192" t="s">
        <v>1389</v>
      </c>
    </row>
    <row r="193" spans="1:13">
      <c r="A193" t="s">
        <v>1355</v>
      </c>
      <c r="B193" s="2" t="s">
        <v>292</v>
      </c>
      <c r="C193" s="24">
        <v>55259.599099999999</v>
      </c>
      <c r="D193" t="s">
        <v>1290</v>
      </c>
      <c r="E193" s="24">
        <f>VLOOKUP(C193,'Active 1'!C$21:E$440,3,FALSE)</f>
        <v>44078.925150040224</v>
      </c>
      <c r="F193">
        <v>44079</v>
      </c>
      <c r="G193">
        <v>4.4000000000000003E-3</v>
      </c>
      <c r="L193" t="s">
        <v>405</v>
      </c>
      <c r="M193" t="s">
        <v>1393</v>
      </c>
    </row>
    <row r="194" spans="1:13">
      <c r="A194" t="s">
        <v>1364</v>
      </c>
      <c r="B194" s="2" t="s">
        <v>292</v>
      </c>
      <c r="C194" s="24">
        <v>55453.485000000001</v>
      </c>
      <c r="D194" t="s">
        <v>420</v>
      </c>
      <c r="E194" s="24">
        <f>VLOOKUP(C194,'Active 1'!C$21:E$440,3,FALSE)</f>
        <v>44646.925042701238</v>
      </c>
      <c r="F194">
        <v>44647</v>
      </c>
      <c r="G194">
        <v>4.7999999999999996E-3</v>
      </c>
      <c r="L194" t="s">
        <v>1365</v>
      </c>
      <c r="M194" t="s">
        <v>1394</v>
      </c>
    </row>
    <row r="195" spans="1:13">
      <c r="A195" t="s">
        <v>1272</v>
      </c>
      <c r="B195" s="2" t="s">
        <v>292</v>
      </c>
      <c r="C195" s="24">
        <v>55480.4519</v>
      </c>
      <c r="D195" t="s">
        <v>1290</v>
      </c>
      <c r="E195" s="24">
        <f>VLOOKUP(C195,'Active 1'!C$21:E$440,3,FALSE)</f>
        <v>44725.926126871876</v>
      </c>
      <c r="F195">
        <v>44726</v>
      </c>
      <c r="G195">
        <v>5.1999999999999998E-3</v>
      </c>
      <c r="L195" t="s">
        <v>446</v>
      </c>
      <c r="M195" t="s">
        <v>1395</v>
      </c>
    </row>
    <row r="196" spans="1:13">
      <c r="A196" t="s">
        <v>1355</v>
      </c>
      <c r="B196" s="2" t="s">
        <v>288</v>
      </c>
      <c r="C196" s="24">
        <v>55485.744299999998</v>
      </c>
      <c r="D196" t="s">
        <v>445</v>
      </c>
      <c r="E196" s="24">
        <f>VLOOKUP(C196,'Active 1'!C$21:E$440,3,FALSE)</f>
        <v>44741.43051698956</v>
      </c>
      <c r="F196">
        <v>44741</v>
      </c>
      <c r="G196">
        <v>6.7000000000000002E-3</v>
      </c>
      <c r="L196" t="s">
        <v>405</v>
      </c>
      <c r="M196" t="s">
        <v>1396</v>
      </c>
    </row>
    <row r="197" spans="1:13">
      <c r="A197" t="s">
        <v>1281</v>
      </c>
      <c r="B197" s="2" t="s">
        <v>292</v>
      </c>
      <c r="C197" s="24">
        <v>55498.884599999998</v>
      </c>
      <c r="D197" t="s">
        <v>445</v>
      </c>
      <c r="E197" s="24">
        <f>VLOOKUP(C197,'Active 1'!C$21:E$440,3,FALSE)</f>
        <v>44779.925781418453</v>
      </c>
      <c r="F197">
        <v>44780</v>
      </c>
      <c r="G197">
        <v>5.1000000000000004E-3</v>
      </c>
      <c r="L197" t="s">
        <v>1282</v>
      </c>
      <c r="M197" t="s">
        <v>1397</v>
      </c>
    </row>
    <row r="198" spans="1:13">
      <c r="A198" t="s">
        <v>1364</v>
      </c>
      <c r="B198" s="2" t="s">
        <v>288</v>
      </c>
      <c r="C198" s="24">
        <v>55499.397900000004</v>
      </c>
      <c r="D198" t="s">
        <v>420</v>
      </c>
      <c r="E198" s="24">
        <f>VLOOKUP(C198,'Active 1'!C$21:E$440,3,FALSE)</f>
        <v>44781.429523283674</v>
      </c>
      <c r="F198">
        <v>44781</v>
      </c>
      <c r="G198">
        <v>6.4000000000000003E-3</v>
      </c>
      <c r="L198" t="s">
        <v>1365</v>
      </c>
      <c r="M198" t="s">
        <v>1394</v>
      </c>
    </row>
    <row r="199" spans="1:13">
      <c r="A199" t="s">
        <v>1357</v>
      </c>
      <c r="B199" s="2" t="s">
        <v>288</v>
      </c>
      <c r="C199" s="24">
        <v>55511.686999999998</v>
      </c>
      <c r="D199" t="s">
        <v>445</v>
      </c>
      <c r="E199" s="24">
        <f>VLOOKUP(C199,'Active 1'!C$21:E$440,3,FALSE)</f>
        <v>44817.431148367796</v>
      </c>
      <c r="F199">
        <v>44817</v>
      </c>
      <c r="G199">
        <v>6.8999999999999999E-3</v>
      </c>
      <c r="L199" t="s">
        <v>420</v>
      </c>
      <c r="M199" t="s">
        <v>1396</v>
      </c>
    </row>
    <row r="200" spans="1:13">
      <c r="A200" t="s">
        <v>354</v>
      </c>
      <c r="B200" s="2" t="s">
        <v>292</v>
      </c>
      <c r="C200" s="24">
        <v>55520.731</v>
      </c>
      <c r="D200" t="s">
        <v>420</v>
      </c>
      <c r="E200" s="24">
        <f>VLOOKUP(C200,'Active 1'!C$21:E$440,3,FALSE)</f>
        <v>44843.926066405809</v>
      </c>
      <c r="F200">
        <v>44844</v>
      </c>
      <c r="G200">
        <v>5.3E-3</v>
      </c>
      <c r="L200" t="s">
        <v>1304</v>
      </c>
      <c r="M200" t="s">
        <v>1398</v>
      </c>
    </row>
    <row r="201" spans="1:13">
      <c r="A201" t="s">
        <v>1399</v>
      </c>
      <c r="B201" s="2" t="s">
        <v>288</v>
      </c>
      <c r="C201" s="24">
        <v>55539.677100000001</v>
      </c>
      <c r="D201" t="s">
        <v>445</v>
      </c>
      <c r="E201" s="24">
        <f>VLOOKUP(C201,'Active 1'!C$21:E$440,3,FALSE)</f>
        <v>44899.429755773344</v>
      </c>
      <c r="F201">
        <v>44899</v>
      </c>
      <c r="G201">
        <v>6.4999999999999997E-3</v>
      </c>
      <c r="L201" t="s">
        <v>413</v>
      </c>
      <c r="M201" t="s">
        <v>1396</v>
      </c>
    </row>
    <row r="202" spans="1:13">
      <c r="A202" t="s">
        <v>1385</v>
      </c>
      <c r="B202" s="2" t="s">
        <v>292</v>
      </c>
      <c r="C202" s="24">
        <v>55551.111599999997</v>
      </c>
      <c r="D202" t="s">
        <v>445</v>
      </c>
      <c r="E202" s="24">
        <f>VLOOKUP(C202,'Active 1'!C$21:E$440,3,FALSE)</f>
        <v>44932.927781017213</v>
      </c>
      <c r="F202">
        <v>44933</v>
      </c>
      <c r="G202">
        <v>5.8999999999999999E-3</v>
      </c>
      <c r="L202" t="s">
        <v>1386</v>
      </c>
      <c r="M202" t="s">
        <v>1400</v>
      </c>
    </row>
    <row r="203" spans="1:13">
      <c r="A203" t="s">
        <v>1385</v>
      </c>
      <c r="B203" s="2" t="s">
        <v>288</v>
      </c>
      <c r="C203" s="24">
        <v>55554.012499999997</v>
      </c>
      <c r="D203" t="s">
        <v>445</v>
      </c>
      <c r="E203" s="24">
        <f>VLOOKUP(C203,'Active 1'!C$21:E$440,3,FALSE)</f>
        <v>44941.426134371533</v>
      </c>
      <c r="F203">
        <v>44941</v>
      </c>
      <c r="G203">
        <v>5.3E-3</v>
      </c>
      <c r="L203" t="s">
        <v>1386</v>
      </c>
      <c r="M203" t="s">
        <v>1400</v>
      </c>
    </row>
    <row r="204" spans="1:13">
      <c r="A204" t="s">
        <v>1385</v>
      </c>
      <c r="B204" s="2" t="s">
        <v>292</v>
      </c>
      <c r="C204" s="24">
        <v>55554.183499999999</v>
      </c>
      <c r="D204" t="s">
        <v>445</v>
      </c>
      <c r="E204" s="24">
        <f>VLOOKUP(C204,'Active 1'!C$21:E$440,3,FALSE)</f>
        <v>44941.927088704193</v>
      </c>
      <c r="F204">
        <v>44942</v>
      </c>
      <c r="G204">
        <v>5.7000000000000002E-3</v>
      </c>
      <c r="L204" t="s">
        <v>1386</v>
      </c>
      <c r="M204" t="s">
        <v>1400</v>
      </c>
    </row>
    <row r="205" spans="1:13">
      <c r="A205" t="s">
        <v>1350</v>
      </c>
      <c r="B205" s="2" t="s">
        <v>292</v>
      </c>
      <c r="C205" s="24">
        <v>55570.569000000003</v>
      </c>
      <c r="D205" t="s">
        <v>503</v>
      </c>
      <c r="E205" s="24">
        <f>VLOOKUP(C205,'Active 1'!C$21:E$440,3,FALSE)</f>
        <v>44989.929353134969</v>
      </c>
      <c r="F205">
        <v>44990</v>
      </c>
      <c r="G205">
        <v>6.4999999999999997E-3</v>
      </c>
      <c r="L205" t="s">
        <v>1351</v>
      </c>
      <c r="M205" t="s">
        <v>1401</v>
      </c>
    </row>
    <row r="206" spans="1:13">
      <c r="A206" t="s">
        <v>1281</v>
      </c>
      <c r="B206" s="2" t="s">
        <v>288</v>
      </c>
      <c r="C206" s="24">
        <v>55846.888599999998</v>
      </c>
      <c r="D206" t="s">
        <v>1290</v>
      </c>
      <c r="E206" s="24">
        <f>VLOOKUP(C206,'Active 1'!C$21:E$440,3,FALSE)</f>
        <v>45799.423509956745</v>
      </c>
      <c r="F206">
        <v>45799</v>
      </c>
      <c r="G206">
        <v>5.0000000000000001E-3</v>
      </c>
      <c r="L206" t="s">
        <v>1282</v>
      </c>
      <c r="M206" t="s">
        <v>1402</v>
      </c>
    </row>
    <row r="207" spans="1:13">
      <c r="A207" t="s">
        <v>1350</v>
      </c>
      <c r="B207" s="2" t="s">
        <v>292</v>
      </c>
      <c r="C207" s="24">
        <v>55885.627</v>
      </c>
      <c r="D207" t="s">
        <v>503</v>
      </c>
      <c r="E207" s="24">
        <f>VLOOKUP(C207,'Active 1'!C$21:E$440,3,FALSE)</f>
        <v>45912.90988024907</v>
      </c>
      <c r="F207">
        <v>45913</v>
      </c>
      <c r="G207">
        <v>5.0000000000000001E-4</v>
      </c>
      <c r="L207" t="s">
        <v>1351</v>
      </c>
      <c r="M207" t="s">
        <v>1401</v>
      </c>
    </row>
    <row r="208" spans="1:13">
      <c r="A208" t="s">
        <v>354</v>
      </c>
      <c r="B208" s="2" t="s">
        <v>292</v>
      </c>
      <c r="C208" s="24">
        <v>55901.675000000003</v>
      </c>
      <c r="D208" t="s">
        <v>1290</v>
      </c>
      <c r="E208" s="24">
        <f>VLOOKUP(C208,'Active 1'!C$21:E$440,3,FALSE)</f>
        <v>45959.923419023296</v>
      </c>
      <c r="F208">
        <v>45960</v>
      </c>
      <c r="G208">
        <v>5.1000000000000004E-3</v>
      </c>
      <c r="L208" t="s">
        <v>1304</v>
      </c>
      <c r="M208" t="s">
        <v>1403</v>
      </c>
    </row>
    <row r="209" spans="1:14">
      <c r="A209" t="s">
        <v>1404</v>
      </c>
      <c r="B209" s="2" t="s">
        <v>288</v>
      </c>
      <c r="C209" s="24">
        <v>55910.038699999997</v>
      </c>
      <c r="D209" t="s">
        <v>1081</v>
      </c>
      <c r="E209" s="24">
        <f>VLOOKUP(C209,'Active 1'!C$21:E$440,3,FALSE)</f>
        <v>45984.425359093439</v>
      </c>
      <c r="F209">
        <v>45984</v>
      </c>
      <c r="G209">
        <v>5.7999999999999996E-3</v>
      </c>
      <c r="L209" t="s">
        <v>1405</v>
      </c>
      <c r="M209" t="s">
        <v>1406</v>
      </c>
    </row>
    <row r="210" spans="1:14">
      <c r="A210" t="s">
        <v>1404</v>
      </c>
      <c r="B210" s="2" t="s">
        <v>292</v>
      </c>
      <c r="C210" s="24">
        <v>55910.2091</v>
      </c>
      <c r="D210" t="s">
        <v>1081</v>
      </c>
      <c r="E210" s="24">
        <f>VLOOKUP(C210,'Active 1'!C$21:E$440,3,FALSE)</f>
        <v>45984.924555691599</v>
      </c>
      <c r="F210">
        <v>45985</v>
      </c>
      <c r="G210">
        <v>5.4999999999999997E-3</v>
      </c>
      <c r="L210" t="s">
        <v>1405</v>
      </c>
      <c r="M210" t="s">
        <v>1406</v>
      </c>
    </row>
    <row r="211" spans="1:14">
      <c r="A211" t="s">
        <v>1364</v>
      </c>
      <c r="B211" s="2" t="s">
        <v>288</v>
      </c>
      <c r="C211" s="24">
        <v>56222.371899999998</v>
      </c>
      <c r="D211" t="s">
        <v>445</v>
      </c>
      <c r="E211" s="24" t="e">
        <f>VLOOKUP(C211,'Active 1'!C$21:E$440,3,FALSE)</f>
        <v>#N/A</v>
      </c>
      <c r="F211">
        <v>46899</v>
      </c>
      <c r="G211">
        <v>5.7000000000000002E-3</v>
      </c>
      <c r="L211" t="s">
        <v>429</v>
      </c>
      <c r="M211" t="s">
        <v>1407</v>
      </c>
    </row>
    <row r="212" spans="1:14">
      <c r="A212" t="s">
        <v>1333</v>
      </c>
      <c r="B212" s="2" t="s">
        <v>288</v>
      </c>
      <c r="C212" s="24">
        <v>56251.385999999999</v>
      </c>
      <c r="D212" t="s">
        <v>420</v>
      </c>
      <c r="E212" s="24" t="e">
        <f>VLOOKUP(C212,'Active 1'!C$21:E$440,3,FALSE)</f>
        <v>#N/A</v>
      </c>
      <c r="F212">
        <v>46984</v>
      </c>
      <c r="G212">
        <v>5.3E-3</v>
      </c>
      <c r="L212" t="s">
        <v>412</v>
      </c>
      <c r="M212" t="s">
        <v>1408</v>
      </c>
    </row>
    <row r="213" spans="1:14">
      <c r="A213" t="s">
        <v>1409</v>
      </c>
      <c r="B213" s="2" t="s">
        <v>288</v>
      </c>
      <c r="C213" s="24">
        <v>56276.645799999998</v>
      </c>
      <c r="D213" t="s">
        <v>445</v>
      </c>
      <c r="E213" s="24" t="e">
        <f>VLOOKUP(C213,'Active 1'!C$21:E$440,3,FALSE)</f>
        <v>#N/A</v>
      </c>
      <c r="F213">
        <v>47058</v>
      </c>
      <c r="G213">
        <v>5.3E-3</v>
      </c>
      <c r="L213" t="s">
        <v>280</v>
      </c>
      <c r="M213" t="s">
        <v>1410</v>
      </c>
      <c r="N213" t="s">
        <v>1411</v>
      </c>
    </row>
    <row r="214" spans="1:14">
      <c r="A214" t="s">
        <v>1281</v>
      </c>
      <c r="B214" s="2" t="s">
        <v>288</v>
      </c>
      <c r="C214" s="24">
        <v>56290.6423</v>
      </c>
      <c r="D214" t="s">
        <v>445</v>
      </c>
      <c r="E214" s="24" t="e">
        <f>VLOOKUP(C214,'Active 1'!C$21:E$440,3,FALSE)</f>
        <v>#N/A</v>
      </c>
      <c r="F214">
        <v>47099</v>
      </c>
      <c r="G214">
        <v>6.6E-3</v>
      </c>
      <c r="L214" t="s">
        <v>1282</v>
      </c>
      <c r="M214" t="s">
        <v>1412</v>
      </c>
    </row>
    <row r="215" spans="1:14">
      <c r="A215" t="s">
        <v>1351</v>
      </c>
      <c r="B215" s="2" t="s">
        <v>292</v>
      </c>
      <c r="C215" s="24">
        <v>56365.56</v>
      </c>
      <c r="D215" t="s">
        <v>503</v>
      </c>
      <c r="E215" s="24" t="e">
        <f>VLOOKUP(C215,'Active 1'!C$21:E$440,3,FALSE)</f>
        <v>#N/A</v>
      </c>
      <c r="F215">
        <v>47319</v>
      </c>
      <c r="G215">
        <v>-1.5E-3</v>
      </c>
      <c r="L215" t="s">
        <v>1350</v>
      </c>
      <c r="M215" t="s">
        <v>1413</v>
      </c>
    </row>
    <row r="216" spans="1:14">
      <c r="A216" t="s">
        <v>1306</v>
      </c>
      <c r="B216" s="2" t="s">
        <v>292</v>
      </c>
      <c r="C216" s="24">
        <v>51911.3128</v>
      </c>
      <c r="D216" t="s">
        <v>277</v>
      </c>
      <c r="E216" s="24">
        <f>VLOOKUP(C216,'Active 1'!C$21:E$440,3,FALSE)</f>
        <v>34269.927904761731</v>
      </c>
      <c r="F216">
        <v>34270</v>
      </c>
      <c r="G216">
        <v>-1.2999999999999999E-3</v>
      </c>
      <c r="L216" t="s">
        <v>1307</v>
      </c>
      <c r="M216" t="s">
        <v>1308</v>
      </c>
      <c r="N216" t="s">
        <v>1309</v>
      </c>
    </row>
    <row r="217" spans="1:14">
      <c r="A217" t="s">
        <v>1238</v>
      </c>
      <c r="B217" s="2" t="s">
        <v>292</v>
      </c>
      <c r="C217" s="24">
        <v>40504.495000000003</v>
      </c>
      <c r="D217" t="s">
        <v>1241</v>
      </c>
      <c r="E217" s="24" t="e">
        <f>VLOOKUP(C217,'Active 1'!C$21:E$440,3,FALSE)</f>
        <v>#N/A</v>
      </c>
      <c r="F217">
        <v>853</v>
      </c>
      <c r="G217">
        <v>2.9999999999999997E-4</v>
      </c>
      <c r="L217" t="s">
        <v>413</v>
      </c>
      <c r="M217" t="s">
        <v>410</v>
      </c>
      <c r="N217" t="s">
        <v>1239</v>
      </c>
    </row>
    <row r="218" spans="1:14">
      <c r="A218" t="s">
        <v>1238</v>
      </c>
      <c r="B218" s="2" t="s">
        <v>288</v>
      </c>
      <c r="C218" s="24">
        <v>40508.421999999999</v>
      </c>
      <c r="D218" t="s">
        <v>1241</v>
      </c>
      <c r="E218" s="24" t="e">
        <f>VLOOKUP(C218,'Active 1'!C$21:E$440,3,FALSE)</f>
        <v>#N/A</v>
      </c>
      <c r="F218">
        <v>864</v>
      </c>
      <c r="G218">
        <v>1.8E-3</v>
      </c>
      <c r="L218" t="s">
        <v>413</v>
      </c>
      <c r="M218" t="s">
        <v>410</v>
      </c>
      <c r="N218" t="s">
        <v>1239</v>
      </c>
    </row>
    <row r="219" spans="1:14">
      <c r="A219" t="s">
        <v>1238</v>
      </c>
      <c r="B219" s="2" t="s">
        <v>288</v>
      </c>
      <c r="C219" s="24">
        <v>40509.446000000004</v>
      </c>
      <c r="D219" t="s">
        <v>1241</v>
      </c>
      <c r="E219" s="24" t="e">
        <f>VLOOKUP(C219,'Active 1'!C$21:E$440,3,FALSE)</f>
        <v>#N/A</v>
      </c>
      <c r="F219">
        <v>867</v>
      </c>
      <c r="G219">
        <v>1.8E-3</v>
      </c>
      <c r="L219" t="s">
        <v>413</v>
      </c>
      <c r="M219" t="s">
        <v>410</v>
      </c>
      <c r="N219" t="s">
        <v>1239</v>
      </c>
    </row>
    <row r="220" spans="1:14">
      <c r="A220" t="s">
        <v>1238</v>
      </c>
      <c r="B220" s="2" t="s">
        <v>288</v>
      </c>
      <c r="C220" s="24">
        <v>40510.47</v>
      </c>
      <c r="D220" t="s">
        <v>1241</v>
      </c>
      <c r="E220" s="24" t="e">
        <f>VLOOKUP(C220,'Active 1'!C$21:E$440,3,FALSE)</f>
        <v>#N/A</v>
      </c>
      <c r="F220">
        <v>870</v>
      </c>
      <c r="G220">
        <v>1.6999999999999999E-3</v>
      </c>
      <c r="L220" t="s">
        <v>413</v>
      </c>
      <c r="M220" t="s">
        <v>410</v>
      </c>
      <c r="N220" t="s">
        <v>1239</v>
      </c>
    </row>
    <row r="221" spans="1:14">
      <c r="A221" t="s">
        <v>1238</v>
      </c>
      <c r="B221" s="2" t="s">
        <v>288</v>
      </c>
      <c r="C221" s="24">
        <v>40511.495000000003</v>
      </c>
      <c r="D221" t="s">
        <v>1241</v>
      </c>
      <c r="E221" s="24" t="e">
        <f>VLOOKUP(C221,'Active 1'!C$21:E$440,3,FALSE)</f>
        <v>#N/A</v>
      </c>
      <c r="F221">
        <v>873</v>
      </c>
      <c r="G221">
        <v>2.7000000000000001E-3</v>
      </c>
      <c r="L221" t="s">
        <v>413</v>
      </c>
      <c r="M221" t="s">
        <v>410</v>
      </c>
      <c r="N221" t="s">
        <v>1239</v>
      </c>
    </row>
    <row r="222" spans="1:14">
      <c r="A222" t="s">
        <v>1238</v>
      </c>
      <c r="B222" s="2" t="s">
        <v>288</v>
      </c>
      <c r="C222" s="24">
        <v>40512.517</v>
      </c>
      <c r="D222" t="s">
        <v>1241</v>
      </c>
      <c r="E222" s="24" t="e">
        <f>VLOOKUP(C222,'Active 1'!C$21:E$440,3,FALSE)</f>
        <v>#N/A</v>
      </c>
      <c r="F222">
        <v>876</v>
      </c>
      <c r="G222">
        <v>5.9999999999999995E-4</v>
      </c>
      <c r="L222" t="s">
        <v>413</v>
      </c>
      <c r="M222" t="s">
        <v>410</v>
      </c>
      <c r="N222" t="s">
        <v>1239</v>
      </c>
    </row>
    <row r="223" spans="1:14">
      <c r="A223" t="s">
        <v>1299</v>
      </c>
      <c r="B223" s="2" t="s">
        <v>292</v>
      </c>
      <c r="C223" s="24">
        <v>51425.915000000001</v>
      </c>
      <c r="D223" t="s">
        <v>1290</v>
      </c>
      <c r="E223" s="24">
        <f>VLOOKUP(C223,'Active 1'!C$21:E$440,3,FALSE)</f>
        <v>32847.92713885822</v>
      </c>
      <c r="F223">
        <v>32848</v>
      </c>
      <c r="G223">
        <v>-2.5000000000000001E-3</v>
      </c>
      <c r="L223" t="s">
        <v>1300</v>
      </c>
      <c r="M223" t="s">
        <v>1301</v>
      </c>
    </row>
    <row r="224" spans="1:14">
      <c r="A224" t="s">
        <v>1415</v>
      </c>
      <c r="B224" s="2" t="s">
        <v>1231</v>
      </c>
      <c r="C224" s="24">
        <v>52219.548499999997</v>
      </c>
      <c r="D224" t="s">
        <v>292</v>
      </c>
      <c r="E224" s="24" t="e">
        <f>VLOOKUP(C224,'Active 1'!C$21:E$440,3,FALSE)</f>
        <v>#N/A</v>
      </c>
      <c r="F224">
        <v>35173</v>
      </c>
      <c r="G224">
        <v>-2.5999999999999999E-3</v>
      </c>
      <c r="L224" t="s">
        <v>1416</v>
      </c>
      <c r="M224" t="s">
        <v>1417</v>
      </c>
      <c r="N224" t="s">
        <v>1418</v>
      </c>
    </row>
    <row r="225" spans="1:14">
      <c r="A225" t="s">
        <v>1419</v>
      </c>
      <c r="B225" s="2" t="s">
        <v>1231</v>
      </c>
      <c r="C225" s="24">
        <v>54506.2428</v>
      </c>
      <c r="D225" t="s">
        <v>292</v>
      </c>
      <c r="E225" s="24">
        <f>VLOOKUP(C225,'Active 1'!C$21:E$440,3,FALSE)</f>
        <v>41871.924550535579</v>
      </c>
      <c r="F225">
        <v>41872</v>
      </c>
      <c r="G225">
        <v>2.7000000000000001E-3</v>
      </c>
      <c r="L225" t="s">
        <v>1420</v>
      </c>
      <c r="M225" t="s">
        <v>1421</v>
      </c>
    </row>
    <row r="226" spans="1:14">
      <c r="A226" t="s">
        <v>1419</v>
      </c>
      <c r="B226" s="2" t="s">
        <v>1231</v>
      </c>
      <c r="C226" s="24">
        <v>54509.314700000003</v>
      </c>
      <c r="D226" t="s">
        <v>292</v>
      </c>
      <c r="E226" s="24">
        <f>VLOOKUP(C226,'Active 1'!C$21:E$440,3,FALSE)</f>
        <v>41880.923858222559</v>
      </c>
      <c r="F226">
        <v>41881</v>
      </c>
      <c r="G226">
        <v>2.5000000000000001E-3</v>
      </c>
      <c r="L226" t="s">
        <v>1420</v>
      </c>
      <c r="M226" t="s">
        <v>1421</v>
      </c>
    </row>
    <row r="227" spans="1:14">
      <c r="A227" t="s">
        <v>1419</v>
      </c>
      <c r="B227" s="2" t="s">
        <v>1231</v>
      </c>
      <c r="C227" s="24">
        <v>55643.275800000003</v>
      </c>
      <c r="D227" t="s">
        <v>292</v>
      </c>
      <c r="E227" s="24">
        <f>VLOOKUP(C227,'Active 1'!C$21:E$440,3,FALSE)</f>
        <v>45202.928104440383</v>
      </c>
      <c r="F227">
        <v>45203</v>
      </c>
      <c r="G227">
        <v>6.1999999999999998E-3</v>
      </c>
      <c r="L227" t="s">
        <v>1422</v>
      </c>
      <c r="M227" t="s">
        <v>1423</v>
      </c>
    </row>
    <row r="228" spans="1:14">
      <c r="A228" t="s">
        <v>1238</v>
      </c>
      <c r="B228" s="2" t="s">
        <v>288</v>
      </c>
      <c r="C228" s="24">
        <v>40212.472999999998</v>
      </c>
      <c r="D228" t="s">
        <v>1237</v>
      </c>
      <c r="E228" s="24" t="e">
        <f>VLOOKUP(C228,'Active 1'!C$21:E$440,3,FALSE)</f>
        <v>#N/A</v>
      </c>
      <c r="F228">
        <v>-3</v>
      </c>
      <c r="G228">
        <v>1.2999999999999999E-3</v>
      </c>
      <c r="L228" t="s">
        <v>413</v>
      </c>
      <c r="M228" t="s">
        <v>410</v>
      </c>
      <c r="N228" t="s">
        <v>1239</v>
      </c>
    </row>
    <row r="229" spans="1:14">
      <c r="A229" t="s">
        <v>1238</v>
      </c>
      <c r="B229" s="2" t="s">
        <v>292</v>
      </c>
      <c r="C229" s="24">
        <v>40213.326999999997</v>
      </c>
      <c r="D229" t="s">
        <v>1237</v>
      </c>
      <c r="E229" s="24" t="e">
        <f>VLOOKUP(C229,'Active 1'!C$21:E$440,3,FALSE)</f>
        <v>#N/A</v>
      </c>
      <c r="F229">
        <v>0</v>
      </c>
      <c r="G229">
        <v>2E-3</v>
      </c>
      <c r="L229" t="s">
        <v>413</v>
      </c>
      <c r="M229" t="s">
        <v>410</v>
      </c>
      <c r="N229" t="s">
        <v>1240</v>
      </c>
    </row>
    <row r="230" spans="1:14">
      <c r="A230" t="s">
        <v>1238</v>
      </c>
      <c r="B230" s="2" t="s">
        <v>288</v>
      </c>
      <c r="C230" s="24">
        <v>40229.201999999997</v>
      </c>
      <c r="D230" t="s">
        <v>1237</v>
      </c>
      <c r="E230" s="24" t="e">
        <f>VLOOKUP(C230,'Active 1'!C$21:E$440,3,FALSE)</f>
        <v>#N/A</v>
      </c>
      <c r="F230">
        <v>46</v>
      </c>
      <c r="G230">
        <v>4.3E-3</v>
      </c>
      <c r="L230" t="s">
        <v>413</v>
      </c>
      <c r="M230" t="s">
        <v>410</v>
      </c>
      <c r="N230" t="s">
        <v>1239</v>
      </c>
    </row>
    <row r="231" spans="1:14">
      <c r="A231" t="s">
        <v>1285</v>
      </c>
      <c r="B231" s="2" t="s">
        <v>288</v>
      </c>
      <c r="C231" s="24">
        <v>49689.31</v>
      </c>
      <c r="D231" t="s">
        <v>1237</v>
      </c>
      <c r="E231" s="24">
        <f>VLOOKUP(C231,'Active 1'!C$21:E$440,3,FALSE)</f>
        <v>27760.442935032257</v>
      </c>
      <c r="F231">
        <v>27760</v>
      </c>
      <c r="G231">
        <v>-5.9999999999999995E-4</v>
      </c>
      <c r="L231" t="s">
        <v>1286</v>
      </c>
      <c r="M231" t="s">
        <v>1260</v>
      </c>
    </row>
    <row r="232" spans="1:14">
      <c r="A232" t="s">
        <v>354</v>
      </c>
      <c r="B232" s="2" t="s">
        <v>292</v>
      </c>
      <c r="C232" s="24">
        <v>56613.724199999997</v>
      </c>
      <c r="D232" t="s">
        <v>420</v>
      </c>
      <c r="E232" s="24" t="e">
        <f>VLOOKUP(C232,'Active 1'!C$21:E$440,3,FALSE)</f>
        <v>#N/A</v>
      </c>
      <c r="F232">
        <v>48046</v>
      </c>
      <c r="G232">
        <v>2.8E-3</v>
      </c>
      <c r="L232" t="s">
        <v>1304</v>
      </c>
      <c r="M232" t="s">
        <v>1414</v>
      </c>
    </row>
    <row r="233" spans="1:14">
      <c r="A233" t="s">
        <v>1415</v>
      </c>
      <c r="B233" s="2" t="s">
        <v>1231</v>
      </c>
      <c r="C233" s="24">
        <v>52219.548999999999</v>
      </c>
      <c r="D233" t="s">
        <v>420</v>
      </c>
      <c r="E233" s="24" t="e">
        <f>VLOOKUP(C233,'Active 1'!C$21:E$440,3,FALSE)</f>
        <v>#N/A</v>
      </c>
      <c r="F233">
        <v>35173</v>
      </c>
      <c r="G233">
        <v>-2.2000000000000001E-3</v>
      </c>
      <c r="L233" t="s">
        <v>1416</v>
      </c>
      <c r="M233" t="s">
        <v>1417</v>
      </c>
      <c r="N233" t="s">
        <v>1418</v>
      </c>
    </row>
    <row r="234" spans="1:14">
      <c r="A234" t="s">
        <v>1419</v>
      </c>
      <c r="B234" s="2" t="s">
        <v>1231</v>
      </c>
      <c r="C234" s="24">
        <v>54506.243499999997</v>
      </c>
      <c r="D234" t="s">
        <v>420</v>
      </c>
      <c r="E234" s="24">
        <f>VLOOKUP(C234,'Active 1'!C$21:E$440,3,FALSE)</f>
        <v>41871.926601225816</v>
      </c>
      <c r="F234">
        <v>41872</v>
      </c>
      <c r="G234">
        <v>3.3999999999999998E-3</v>
      </c>
      <c r="L234" t="s">
        <v>1420</v>
      </c>
      <c r="M234" t="s">
        <v>1421</v>
      </c>
    </row>
    <row r="235" spans="1:14">
      <c r="A235" t="s">
        <v>1419</v>
      </c>
      <c r="B235" s="2" t="s">
        <v>1231</v>
      </c>
      <c r="C235" s="24">
        <v>54509.314700000003</v>
      </c>
      <c r="D235" t="s">
        <v>420</v>
      </c>
      <c r="E235" s="24">
        <f>VLOOKUP(C235,'Active 1'!C$21:E$440,3,FALSE)</f>
        <v>41880.923858222559</v>
      </c>
      <c r="F235">
        <v>41881</v>
      </c>
      <c r="G235">
        <v>2.5000000000000001E-3</v>
      </c>
      <c r="L235" t="s">
        <v>1420</v>
      </c>
      <c r="M235" t="s">
        <v>1421</v>
      </c>
    </row>
    <row r="236" spans="1:14">
      <c r="A236" t="s">
        <v>1419</v>
      </c>
      <c r="B236" s="2" t="s">
        <v>1231</v>
      </c>
      <c r="C236" s="24">
        <v>55643.275500000003</v>
      </c>
      <c r="D236" t="s">
        <v>420</v>
      </c>
      <c r="E236" s="24">
        <f>VLOOKUP(C236,'Active 1'!C$21:E$440,3,FALSE)</f>
        <v>45202.927225573134</v>
      </c>
      <c r="F236">
        <v>45203</v>
      </c>
      <c r="G236">
        <v>5.8999999999999999E-3</v>
      </c>
      <c r="L236" t="s">
        <v>1422</v>
      </c>
      <c r="M236" t="s">
        <v>1423</v>
      </c>
    </row>
    <row r="237" spans="1:14">
      <c r="A237" t="s">
        <v>1296</v>
      </c>
      <c r="B237" s="2" t="s">
        <v>292</v>
      </c>
      <c r="C237" s="24">
        <v>50397.095699999998</v>
      </c>
      <c r="D237" t="s">
        <v>445</v>
      </c>
      <c r="E237" s="24">
        <f>VLOOKUP(C237,'Active 1'!C$21:E$440,3,FALSE)</f>
        <v>29833.941841487034</v>
      </c>
      <c r="F237">
        <v>29834</v>
      </c>
      <c r="G237">
        <v>4.0000000000000002E-4</v>
      </c>
      <c r="L237" t="s">
        <v>420</v>
      </c>
      <c r="M237" t="s">
        <v>1297</v>
      </c>
      <c r="N237" t="s">
        <v>1298</v>
      </c>
    </row>
    <row r="238" spans="1:14">
      <c r="A238" t="s">
        <v>1415</v>
      </c>
      <c r="B238" s="2" t="s">
        <v>1231</v>
      </c>
      <c r="C238" s="24">
        <v>52219.548600000002</v>
      </c>
      <c r="D238" t="s">
        <v>445</v>
      </c>
      <c r="E238" s="24" t="e">
        <f>VLOOKUP(C238,'Active 1'!C$21:E$440,3,FALSE)</f>
        <v>#N/A</v>
      </c>
      <c r="F238">
        <v>35173</v>
      </c>
      <c r="G238">
        <v>-2.5999999999999999E-3</v>
      </c>
      <c r="L238" t="s">
        <v>1416</v>
      </c>
      <c r="M238" t="s">
        <v>1417</v>
      </c>
      <c r="N238" t="s">
        <v>1418</v>
      </c>
    </row>
    <row r="239" spans="1:14">
      <c r="A239" t="s">
        <v>1419</v>
      </c>
      <c r="B239" s="2" t="s">
        <v>1231</v>
      </c>
      <c r="C239" s="24">
        <v>54509.314599999998</v>
      </c>
      <c r="D239" t="s">
        <v>445</v>
      </c>
      <c r="E239" s="24">
        <f>VLOOKUP(C239,'Active 1'!C$21:E$440,3,FALSE)</f>
        <v>41880.923565266792</v>
      </c>
      <c r="F239">
        <v>41881</v>
      </c>
      <c r="G239">
        <v>2.3999999999999998E-3</v>
      </c>
      <c r="L239" t="s">
        <v>1420</v>
      </c>
      <c r="M239" t="s">
        <v>1421</v>
      </c>
    </row>
    <row r="240" spans="1:14">
      <c r="A240" t="s">
        <v>1419</v>
      </c>
      <c r="B240" s="2" t="s">
        <v>1231</v>
      </c>
      <c r="C240" s="24">
        <v>55643.275699999998</v>
      </c>
      <c r="D240" t="s">
        <v>445</v>
      </c>
      <c r="E240" s="24">
        <f>VLOOKUP(C240,'Active 1'!C$21:E$440,3,FALSE)</f>
        <v>45202.927811484617</v>
      </c>
      <c r="F240">
        <v>45203</v>
      </c>
      <c r="G240">
        <v>6.0000000000000001E-3</v>
      </c>
      <c r="L240" t="s">
        <v>1422</v>
      </c>
      <c r="M240" t="s">
        <v>1423</v>
      </c>
    </row>
    <row r="241" spans="1:13">
      <c r="A241" t="s">
        <v>1424</v>
      </c>
      <c r="B241" s="2" t="s">
        <v>1231</v>
      </c>
      <c r="C241" s="24">
        <v>56291.495300000002</v>
      </c>
      <c r="D241" t="s">
        <v>445</v>
      </c>
      <c r="E241" s="24" t="e">
        <f>VLOOKUP(C241,'Active 1'!C$21:E$440,3,FALSE)</f>
        <v>#N/A</v>
      </c>
      <c r="F241">
        <v>47102</v>
      </c>
      <c r="G241">
        <v>6.3E-3</v>
      </c>
      <c r="L241" t="s">
        <v>1425</v>
      </c>
      <c r="M241" t="s">
        <v>1426</v>
      </c>
    </row>
    <row r="242" spans="1:13">
      <c r="A242" t="s">
        <v>1427</v>
      </c>
      <c r="B242" s="2" t="s">
        <v>1231</v>
      </c>
      <c r="C242" s="24">
        <v>56549.551599999999</v>
      </c>
      <c r="D242" t="s">
        <v>445</v>
      </c>
      <c r="E242" s="24" t="e">
        <f>VLOOKUP(C242,'Active 1'!C$21:E$440,3,FALSE)</f>
        <v>#N/A</v>
      </c>
      <c r="F242">
        <v>47858</v>
      </c>
      <c r="G242">
        <v>3.5999999999999999E-3</v>
      </c>
      <c r="L242" t="s">
        <v>1425</v>
      </c>
      <c r="M242" t="s">
        <v>1428</v>
      </c>
    </row>
    <row r="243" spans="1:13">
      <c r="A243" t="s">
        <v>1427</v>
      </c>
      <c r="B243" s="2" t="s">
        <v>1227</v>
      </c>
      <c r="C243" s="24">
        <v>56556.550199999998</v>
      </c>
      <c r="D243" t="s">
        <v>445</v>
      </c>
      <c r="E243" s="24" t="e">
        <f>VLOOKUP(C243,'Active 1'!C$21:E$440,3,FALSE)</f>
        <v>#N/A</v>
      </c>
      <c r="F243">
        <v>47878</v>
      </c>
      <c r="G243">
        <v>4.4999999999999997E-3</v>
      </c>
      <c r="L243" t="s">
        <v>1425</v>
      </c>
      <c r="M243" t="s">
        <v>1428</v>
      </c>
    </row>
    <row r="244" spans="1:13">
      <c r="A244" t="s">
        <v>1350</v>
      </c>
      <c r="B244" s="2" t="s">
        <v>292</v>
      </c>
      <c r="C244" s="24">
        <v>52991.684999999998</v>
      </c>
      <c r="D244" t="s">
        <v>503</v>
      </c>
      <c r="E244" s="24" t="e">
        <f>VLOOKUP(C244,'Active 1'!C$21:E$440,3,FALSE)</f>
        <v>#N/A</v>
      </c>
      <c r="F244">
        <v>37435</v>
      </c>
      <c r="G244">
        <v>5.1000000000000004E-3</v>
      </c>
      <c r="L244" t="s">
        <v>1351</v>
      </c>
      <c r="M244" t="s">
        <v>1352</v>
      </c>
    </row>
  </sheetData>
  <phoneticPr fontId="8" type="noConversion"/>
  <hyperlinks>
    <hyperlink ref="A3" r:id="rId1" xr:uid="{00000000-0004-0000-0800-000000000000}"/>
  </hyperlinks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Active 1</vt:lpstr>
      <vt:lpstr>Active (3)</vt:lpstr>
      <vt:lpstr>Active 5</vt:lpstr>
      <vt:lpstr>Active (6)</vt:lpstr>
      <vt:lpstr>Active (7)</vt:lpstr>
      <vt:lpstr>Q_fit</vt:lpstr>
      <vt:lpstr>A (2)</vt:lpstr>
      <vt:lpstr>BAV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cp:lastPrinted>2000-12-22T07:04:52Z</cp:lastPrinted>
  <dcterms:created xsi:type="dcterms:W3CDTF">2000-12-22T06:48:39Z</dcterms:created>
  <dcterms:modified xsi:type="dcterms:W3CDTF">2023-08-06T07:26:36Z</dcterms:modified>
</cp:coreProperties>
</file>